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eftenk\Desktop\[Classic] WoW\Druid\Balance Druid Theorycraft\Keftenk's Balance Druid Sheet\"/>
    </mc:Choice>
  </mc:AlternateContent>
  <bookViews>
    <workbookView xWindow="0" yWindow="0" windowWidth="28800" windowHeight="11850" tabRatio="752"/>
  </bookViews>
  <sheets>
    <sheet name="Intro" sheetId="28" r:id="rId1"/>
    <sheet name="Trinket Assignments" sheetId="31" state="hidden" r:id="rId2"/>
    <sheet name="Trinket Optimization" sheetId="30" r:id="rId3"/>
    <sheet name="Character" sheetId="1" r:id="rId4"/>
    <sheet name="Moonkin Aura" sheetId="25" r:id="rId5"/>
    <sheet name="DPS Calculator" sheetId="26" r:id="rId6"/>
    <sheet name="Weights" sheetId="20" r:id="rId7"/>
    <sheet name="Gear Sets" sheetId="23" r:id="rId8"/>
    <sheet name="Optimization" sheetId="22" state="hidden" r:id="rId9"/>
    <sheet name="Spell Hit Optimization" sheetId="24" r:id="rId10"/>
    <sheet name="Settings" sheetId="21" state="hidden" r:id="rId11"/>
    <sheet name="DropDown" sheetId="19" state="hidden" r:id="rId12"/>
    <sheet name="All Equipment" sheetId="18" r:id="rId13"/>
    <sheet name="Credit" sheetId="32" r:id="rId14"/>
  </sheets>
  <functionGroups builtInGroupCount="18"/>
  <definedNames>
    <definedName name="_xlnm._FilterDatabase" localSheetId="12" hidden="1">'All Equipment'!$A$1:$X$674</definedName>
    <definedName name="_xlnm._FilterDatabase" localSheetId="10" hidden="1">Settings!$AE$1:$AN$1200</definedName>
    <definedName name="Boss">'Trinket Optimization'!$Z$21</definedName>
    <definedName name="CharFaction">Character!$D$2</definedName>
    <definedName name="CharGearSet">Character!$C$6:$C$32</definedName>
    <definedName name="CharHit">Character!$H$2</definedName>
    <definedName name="CharPhase">Character!$F$2</definedName>
    <definedName name="CharRank">Character!$G$2</definedName>
    <definedName name="CharRotation">Character!$E$2</definedName>
    <definedName name="CharTrinket">Character!$I$2</definedName>
    <definedName name="Checks">Character!$AC$5:$AC$51</definedName>
    <definedName name="ListCharacter">OFFSET(DropDown!#REF!,1,0,COUNTA(DropDown!#REF!)-1,1)</definedName>
    <definedName name="ListFaction">OFFSET(DropDown!$A$1,1,0,COUNTA(DropDown!$A:$A)-1,1)</definedName>
    <definedName name="ListGearSet">OFFSET(DropDown!$K$1,1,0,COUNTA(DropDown!$K:$K)-1,1)</definedName>
    <definedName name="ListHit">OFFSET(DropDown!$I$1,1,0,COUNTA(DropDown!$I:$I)-1,1)</definedName>
    <definedName name="ListPatch">OFFSET(DropDown!#REF!,1,0,COUNTA(DropDown!#REF!)-1,1)</definedName>
    <definedName name="ListPhase">OFFSET(DropDown!$D$1,1,0,COUNTA(DropDown!$D:$D)-1,1)</definedName>
    <definedName name="ListRank">OFFSET(DropDown!$G$1,1,0,COUNT(DropDown!$F:$F),1)</definedName>
    <definedName name="ListRotation">OFFSET(DropDown!$B$1,1,0,COUNTA(DropDown!$B:$B)-1,1)</definedName>
    <definedName name="OptGearSet">Optimization!$Q$2:$Q$28</definedName>
    <definedName name="OptSlot">Optimization!$M$2:$M$28</definedName>
    <definedName name="OptTarget">Optimization!$B$2</definedName>
    <definedName name="SelGearSet">Character!$C$2</definedName>
    <definedName name="SetScore">Settings!$V$2:$V$4</definedName>
    <definedName name="TrinketAdjust1">'Trinket Optimization'!$BK$4:$BK$19</definedName>
    <definedName name="TrinketAdjust2">'Trinket Optimization'!$BP$4:$BP$19</definedName>
    <definedName name="TrinketCheck">'Trinket Assignments'!$J$1:$L$1</definedName>
    <definedName name="TrinketList">OFFSET('Trinket Optimization'!$F$42,1,0,COUNT('Trinket Optimization'!$E$42:$E$60),1)</definedName>
    <definedName name="TrinketOpt">'Trinket Optimization'!$Z$24:$Z$25</definedName>
    <definedName name="TrinketSelect0">'Trinket Assignments'!$K$5:$P$6</definedName>
    <definedName name="TrinketSelect1">'Trinket Optimization'!$BA$5:$BA$10</definedName>
    <definedName name="TrinketSelect2">'Trinket Optimization'!$BA$14:$BA$19</definedName>
    <definedName name="TrinketSets">OFFSET('Trinket Assignments'!$A$1,1,0,COUNTA('Trinket Assignments'!$A:$A)-1,7)</definedName>
    <definedName name="WeaponType">Settings!$AB$2</definedName>
    <definedName name="Weights">Character!$D$43:$H$43</definedName>
  </definedNames>
  <calcPr calcId="162913"/>
  <pivotCaches>
    <pivotCache cacheId="1070" r:id="rId15"/>
    <pivotCache cacheId="1077" r:id="rId16"/>
    <pivotCache cacheId="1086" r:id="rId17"/>
    <pivotCache cacheId="1092" r:id="rId18"/>
    <pivotCache cacheId="1098" r:id="rId19"/>
    <pivotCache cacheId="1101" r:id="rId20"/>
    <pivotCache cacheId="1110" r:id="rId2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49" i="1" l="1"/>
  <c r="P49" i="1" s="1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W30" i="30"/>
  <c r="V30" i="30"/>
  <c r="W28" i="30"/>
  <c r="V28" i="30"/>
  <c r="AE19" i="30" l="1"/>
  <c r="AO29" i="30"/>
  <c r="AP30" i="30"/>
  <c r="AQ31" i="30"/>
  <c r="AR32" i="30"/>
  <c r="AS33" i="30"/>
  <c r="AT34" i="30"/>
  <c r="AG21" i="30"/>
  <c r="AH22" i="30"/>
  <c r="AI23" i="30"/>
  <c r="AJ24" i="30"/>
  <c r="AK25" i="30"/>
  <c r="AL26" i="30"/>
  <c r="AM27" i="30"/>
  <c r="AN28" i="30"/>
  <c r="AF20" i="30"/>
  <c r="AS8" i="30"/>
  <c r="AR8" i="30"/>
  <c r="AS7" i="30"/>
  <c r="AR7" i="30"/>
  <c r="AS6" i="30"/>
  <c r="AR6" i="30"/>
  <c r="G29" i="30"/>
  <c r="G25" i="30"/>
  <c r="AF48" i="1" l="1"/>
  <c r="AF45" i="1"/>
  <c r="CH3" i="20" l="1"/>
  <c r="CH4" i="20"/>
  <c r="CH5" i="20"/>
  <c r="CH6" i="20"/>
  <c r="CH7" i="20"/>
  <c r="CH8" i="20"/>
  <c r="H42" i="1" l="1"/>
  <c r="M2" i="20" l="1"/>
  <c r="M1" i="20"/>
  <c r="CF104" i="20" l="1"/>
  <c r="CF100" i="20"/>
  <c r="CF96" i="20"/>
  <c r="CF92" i="20"/>
  <c r="CF88" i="20"/>
  <c r="CF84" i="20"/>
  <c r="CF80" i="20"/>
  <c r="CF76" i="20"/>
  <c r="CF72" i="20"/>
  <c r="CF68" i="20"/>
  <c r="CF64" i="20"/>
  <c r="CF60" i="20"/>
  <c r="CF56" i="20"/>
  <c r="CF52" i="20"/>
  <c r="CF48" i="20"/>
  <c r="CF44" i="20"/>
  <c r="CF40" i="20"/>
  <c r="CF36" i="20"/>
  <c r="CF32" i="20"/>
  <c r="CF28" i="20"/>
  <c r="CF24" i="20"/>
  <c r="CF20" i="20"/>
  <c r="CF16" i="20"/>
  <c r="CF12" i="20"/>
  <c r="CF8" i="20"/>
  <c r="CC106" i="20"/>
  <c r="BY106" i="20"/>
  <c r="BU106" i="20"/>
  <c r="BQ106" i="20"/>
  <c r="CC105" i="20"/>
  <c r="BY105" i="20"/>
  <c r="BU105" i="20"/>
  <c r="BQ105" i="20"/>
  <c r="CB104" i="20"/>
  <c r="BX104" i="20"/>
  <c r="BT104" i="20"/>
  <c r="BP104" i="20"/>
  <c r="CB103" i="20"/>
  <c r="BX103" i="20"/>
  <c r="BT103" i="20"/>
  <c r="BP103" i="20"/>
  <c r="CB102" i="20"/>
  <c r="BX102" i="20"/>
  <c r="BT102" i="20"/>
  <c r="BP102" i="20"/>
  <c r="CB101" i="20"/>
  <c r="BX101" i="20"/>
  <c r="BT101" i="20"/>
  <c r="BP101" i="20"/>
  <c r="CB100" i="20"/>
  <c r="BX100" i="20"/>
  <c r="BT100" i="20"/>
  <c r="BP100" i="20"/>
  <c r="CB99" i="20"/>
  <c r="BX99" i="20"/>
  <c r="BT99" i="20"/>
  <c r="BP99" i="20"/>
  <c r="CB98" i="20"/>
  <c r="BX98" i="20"/>
  <c r="BT98" i="20"/>
  <c r="BP98" i="20"/>
  <c r="CB97" i="20"/>
  <c r="BX97" i="20"/>
  <c r="BT97" i="20"/>
  <c r="BP97" i="20"/>
  <c r="CB96" i="20"/>
  <c r="BX96" i="20"/>
  <c r="BT96" i="20"/>
  <c r="BP96" i="20"/>
  <c r="CB95" i="20"/>
  <c r="BX95" i="20"/>
  <c r="BT95" i="20"/>
  <c r="BP95" i="20"/>
  <c r="CB94" i="20"/>
  <c r="BX94" i="20"/>
  <c r="BT94" i="20"/>
  <c r="BP94" i="20"/>
  <c r="CB93" i="20"/>
  <c r="BX93" i="20"/>
  <c r="BT93" i="20"/>
  <c r="BP93" i="20"/>
  <c r="CB92" i="20"/>
  <c r="BX92" i="20"/>
  <c r="BT92" i="20"/>
  <c r="BP92" i="20"/>
  <c r="CB91" i="20"/>
  <c r="BX91" i="20"/>
  <c r="BT91" i="20"/>
  <c r="BP91" i="20"/>
  <c r="CB90" i="20"/>
  <c r="BX90" i="20"/>
  <c r="BT90" i="20"/>
  <c r="BP90" i="20"/>
  <c r="CB89" i="20"/>
  <c r="BX89" i="20"/>
  <c r="BT89" i="20"/>
  <c r="BP89" i="20"/>
  <c r="CB88" i="20"/>
  <c r="BX88" i="20"/>
  <c r="BT88" i="20"/>
  <c r="BP88" i="20"/>
  <c r="CB87" i="20"/>
  <c r="BX87" i="20"/>
  <c r="BT87" i="20"/>
  <c r="BP87" i="20"/>
  <c r="CB86" i="20"/>
  <c r="BX86" i="20"/>
  <c r="BT86" i="20"/>
  <c r="BP86" i="20"/>
  <c r="CB85" i="20"/>
  <c r="BX85" i="20"/>
  <c r="BT85" i="20"/>
  <c r="BP85" i="20"/>
  <c r="CB84" i="20"/>
  <c r="BX84" i="20"/>
  <c r="BT84" i="20"/>
  <c r="BP84" i="20"/>
  <c r="CB83" i="20"/>
  <c r="BX83" i="20"/>
  <c r="BT83" i="20"/>
  <c r="BP83" i="20"/>
  <c r="CB82" i="20"/>
  <c r="BX82" i="20"/>
  <c r="BT82" i="20"/>
  <c r="BP82" i="20"/>
  <c r="CB81" i="20"/>
  <c r="BX81" i="20"/>
  <c r="BT81" i="20"/>
  <c r="BP81" i="20"/>
  <c r="CB80" i="20"/>
  <c r="BX80" i="20"/>
  <c r="BT80" i="20"/>
  <c r="BP80" i="20"/>
  <c r="BO7" i="20"/>
  <c r="CF103" i="20"/>
  <c r="CF99" i="20"/>
  <c r="CF95" i="20"/>
  <c r="CF91" i="20"/>
  <c r="CF87" i="20"/>
  <c r="CF83" i="20"/>
  <c r="CF79" i="20"/>
  <c r="CF75" i="20"/>
  <c r="CF71" i="20"/>
  <c r="CF67" i="20"/>
  <c r="CF63" i="20"/>
  <c r="CF59" i="20"/>
  <c r="CF55" i="20"/>
  <c r="CF51" i="20"/>
  <c r="CF47" i="20"/>
  <c r="CF43" i="20"/>
  <c r="CF39" i="20"/>
  <c r="CF35" i="20"/>
  <c r="CF31" i="20"/>
  <c r="CF27" i="20"/>
  <c r="CF23" i="20"/>
  <c r="CF19" i="20"/>
  <c r="CF15" i="20"/>
  <c r="CF11" i="20"/>
  <c r="CC104" i="20"/>
  <c r="CB106" i="20"/>
  <c r="BX106" i="20"/>
  <c r="BT106" i="20"/>
  <c r="BP106" i="20"/>
  <c r="CB105" i="20"/>
  <c r="BX105" i="20"/>
  <c r="BT105" i="20"/>
  <c r="BP105" i="20"/>
  <c r="CF106" i="20"/>
  <c r="CF102" i="20"/>
  <c r="CF98" i="20"/>
  <c r="CF94" i="20"/>
  <c r="CF90" i="20"/>
  <c r="CF86" i="20"/>
  <c r="CF82" i="20"/>
  <c r="CF78" i="20"/>
  <c r="CF74" i="20"/>
  <c r="CF70" i="20"/>
  <c r="CF66" i="20"/>
  <c r="CF62" i="20"/>
  <c r="CF58" i="20"/>
  <c r="CF54" i="20"/>
  <c r="CF50" i="20"/>
  <c r="CF46" i="20"/>
  <c r="CF42" i="20"/>
  <c r="CF38" i="20"/>
  <c r="CF34" i="20"/>
  <c r="CF30" i="20"/>
  <c r="CF26" i="20"/>
  <c r="CF22" i="20"/>
  <c r="CF18" i="20"/>
  <c r="CF14" i="20"/>
  <c r="CF10" i="20"/>
  <c r="CE106" i="20"/>
  <c r="CA106" i="20"/>
  <c r="BW106" i="20"/>
  <c r="BS106" i="20"/>
  <c r="CE105" i="20"/>
  <c r="CA105" i="20"/>
  <c r="BW105" i="20"/>
  <c r="BS105" i="20"/>
  <c r="CE104" i="20"/>
  <c r="BZ104" i="20"/>
  <c r="BV104" i="20"/>
  <c r="BR104" i="20"/>
  <c r="CD103" i="20"/>
  <c r="BZ103" i="20"/>
  <c r="BV103" i="20"/>
  <c r="BR103" i="20"/>
  <c r="CD102" i="20"/>
  <c r="BZ102" i="20"/>
  <c r="BV102" i="20"/>
  <c r="BR102" i="20"/>
  <c r="CD101" i="20"/>
  <c r="BZ101" i="20"/>
  <c r="BV101" i="20"/>
  <c r="BR101" i="20"/>
  <c r="CD100" i="20"/>
  <c r="BZ100" i="20"/>
  <c r="BV100" i="20"/>
  <c r="BR100" i="20"/>
  <c r="CD99" i="20"/>
  <c r="BZ99" i="20"/>
  <c r="BV99" i="20"/>
  <c r="BR99" i="20"/>
  <c r="CD98" i="20"/>
  <c r="BZ98" i="20"/>
  <c r="BV98" i="20"/>
  <c r="BR98" i="20"/>
  <c r="CD97" i="20"/>
  <c r="BZ97" i="20"/>
  <c r="BV97" i="20"/>
  <c r="BR97" i="20"/>
  <c r="CD96" i="20"/>
  <c r="BZ96" i="20"/>
  <c r="BV96" i="20"/>
  <c r="BR96" i="20"/>
  <c r="CD95" i="20"/>
  <c r="BZ95" i="20"/>
  <c r="BV95" i="20"/>
  <c r="BR95" i="20"/>
  <c r="CD94" i="20"/>
  <c r="BZ94" i="20"/>
  <c r="BV94" i="20"/>
  <c r="BR94" i="20"/>
  <c r="CD93" i="20"/>
  <c r="BZ93" i="20"/>
  <c r="BV93" i="20"/>
  <c r="BR93" i="20"/>
  <c r="CD92" i="20"/>
  <c r="BZ92" i="20"/>
  <c r="BV92" i="20"/>
  <c r="BR92" i="20"/>
  <c r="CD91" i="20"/>
  <c r="BZ91" i="20"/>
  <c r="BV91" i="20"/>
  <c r="BR91" i="20"/>
  <c r="CD90" i="20"/>
  <c r="BZ90" i="20"/>
  <c r="BV90" i="20"/>
  <c r="BR90" i="20"/>
  <c r="CD89" i="20"/>
  <c r="BZ89" i="20"/>
  <c r="BV89" i="20"/>
  <c r="BR89" i="20"/>
  <c r="CD88" i="20"/>
  <c r="BZ88" i="20"/>
  <c r="BV88" i="20"/>
  <c r="BR88" i="20"/>
  <c r="CD87" i="20"/>
  <c r="BZ87" i="20"/>
  <c r="BV87" i="20"/>
  <c r="BR87" i="20"/>
  <c r="CD86" i="20"/>
  <c r="BZ86" i="20"/>
  <c r="BV86" i="20"/>
  <c r="BR86" i="20"/>
  <c r="CD85" i="20"/>
  <c r="BZ85" i="20"/>
  <c r="BV85" i="20"/>
  <c r="BR85" i="20"/>
  <c r="CD84" i="20"/>
  <c r="BZ84" i="20"/>
  <c r="BV84" i="20"/>
  <c r="BR84" i="20"/>
  <c r="CD83" i="20"/>
  <c r="BZ83" i="20"/>
  <c r="BV83" i="20"/>
  <c r="BR83" i="20"/>
  <c r="CD82" i="20"/>
  <c r="BZ82" i="20"/>
  <c r="BV82" i="20"/>
  <c r="CF101" i="20"/>
  <c r="CF85" i="20"/>
  <c r="CF69" i="20"/>
  <c r="CF53" i="20"/>
  <c r="CF37" i="20"/>
  <c r="CF21" i="20"/>
  <c r="CD106" i="20"/>
  <c r="CD105" i="20"/>
  <c r="CD104" i="20"/>
  <c r="BU104" i="20"/>
  <c r="CC103" i="20"/>
  <c r="BU103" i="20"/>
  <c r="CC102" i="20"/>
  <c r="BU102" i="20"/>
  <c r="CC101" i="20"/>
  <c r="BU101" i="20"/>
  <c r="CC100" i="20"/>
  <c r="BU100" i="20"/>
  <c r="CC99" i="20"/>
  <c r="BU99" i="20"/>
  <c r="CC98" i="20"/>
  <c r="BU98" i="20"/>
  <c r="CC97" i="20"/>
  <c r="BU97" i="20"/>
  <c r="CC96" i="20"/>
  <c r="BU96" i="20"/>
  <c r="CC95" i="20"/>
  <c r="BU95" i="20"/>
  <c r="CC94" i="20"/>
  <c r="BU94" i="20"/>
  <c r="CC93" i="20"/>
  <c r="BU93" i="20"/>
  <c r="CC92" i="20"/>
  <c r="BU92" i="20"/>
  <c r="CC91" i="20"/>
  <c r="BU91" i="20"/>
  <c r="CC90" i="20"/>
  <c r="BU90" i="20"/>
  <c r="CC89" i="20"/>
  <c r="BU89" i="20"/>
  <c r="CC88" i="20"/>
  <c r="BU88" i="20"/>
  <c r="CC87" i="20"/>
  <c r="BU87" i="20"/>
  <c r="CC86" i="20"/>
  <c r="BU86" i="20"/>
  <c r="CC85" i="20"/>
  <c r="BU85" i="20"/>
  <c r="CC84" i="20"/>
  <c r="BU84" i="20"/>
  <c r="CC83" i="20"/>
  <c r="BU83" i="20"/>
  <c r="CC82" i="20"/>
  <c r="BU82" i="20"/>
  <c r="CE81" i="20"/>
  <c r="BZ81" i="20"/>
  <c r="BU81" i="20"/>
  <c r="CE80" i="20"/>
  <c r="BZ80" i="20"/>
  <c r="BU80" i="20"/>
  <c r="CE79" i="20"/>
  <c r="CA79" i="20"/>
  <c r="BW79" i="20"/>
  <c r="BS79" i="20"/>
  <c r="CE78" i="20"/>
  <c r="CA78" i="20"/>
  <c r="BW78" i="20"/>
  <c r="BS78" i="20"/>
  <c r="CE77" i="20"/>
  <c r="CA77" i="20"/>
  <c r="BW77" i="20"/>
  <c r="BS77" i="20"/>
  <c r="CE76" i="20"/>
  <c r="CA76" i="20"/>
  <c r="BW76" i="20"/>
  <c r="BS76" i="20"/>
  <c r="CE75" i="20"/>
  <c r="CA75" i="20"/>
  <c r="BW75" i="20"/>
  <c r="BS75" i="20"/>
  <c r="CE74" i="20"/>
  <c r="CA74" i="20"/>
  <c r="BW74" i="20"/>
  <c r="BS74" i="20"/>
  <c r="CE73" i="20"/>
  <c r="CA73" i="20"/>
  <c r="BW73" i="20"/>
  <c r="BS73" i="20"/>
  <c r="CE72" i="20"/>
  <c r="CA72" i="20"/>
  <c r="BW72" i="20"/>
  <c r="BS72" i="20"/>
  <c r="CE71" i="20"/>
  <c r="CA71" i="20"/>
  <c r="BW71" i="20"/>
  <c r="BS71" i="20"/>
  <c r="CE70" i="20"/>
  <c r="CA70" i="20"/>
  <c r="BW70" i="20"/>
  <c r="BS70" i="20"/>
  <c r="CE69" i="20"/>
  <c r="CA69" i="20"/>
  <c r="BW69" i="20"/>
  <c r="BS69" i="20"/>
  <c r="CE68" i="20"/>
  <c r="CA68" i="20"/>
  <c r="BW68" i="20"/>
  <c r="BS68" i="20"/>
  <c r="CE67" i="20"/>
  <c r="CA67" i="20"/>
  <c r="BW67" i="20"/>
  <c r="BS67" i="20"/>
  <c r="CE66" i="20"/>
  <c r="CA66" i="20"/>
  <c r="BW66" i="20"/>
  <c r="BS66" i="20"/>
  <c r="CE65" i="20"/>
  <c r="CA65" i="20"/>
  <c r="BW65" i="20"/>
  <c r="BS65" i="20"/>
  <c r="CE64" i="20"/>
  <c r="CA64" i="20"/>
  <c r="BW64" i="20"/>
  <c r="BS64" i="20"/>
  <c r="CE63" i="20"/>
  <c r="CA63" i="20"/>
  <c r="BW63" i="20"/>
  <c r="BS63" i="20"/>
  <c r="CE62" i="20"/>
  <c r="CA62" i="20"/>
  <c r="BW62" i="20"/>
  <c r="BS62" i="20"/>
  <c r="CE61" i="20"/>
  <c r="CA61" i="20"/>
  <c r="BW61" i="20"/>
  <c r="BS61" i="20"/>
  <c r="CE60" i="20"/>
  <c r="CA60" i="20"/>
  <c r="BW60" i="20"/>
  <c r="BS60" i="20"/>
  <c r="CE59" i="20"/>
  <c r="CA59" i="20"/>
  <c r="BW59" i="20"/>
  <c r="BS59" i="20"/>
  <c r="CE58" i="20"/>
  <c r="CA58" i="20"/>
  <c r="BW58" i="20"/>
  <c r="BS58" i="20"/>
  <c r="CE57" i="20"/>
  <c r="CA57" i="20"/>
  <c r="BW57" i="20"/>
  <c r="BS57" i="20"/>
  <c r="CE56" i="20"/>
  <c r="CA56" i="20"/>
  <c r="BW56" i="20"/>
  <c r="BS56" i="20"/>
  <c r="CE55" i="20"/>
  <c r="CA55" i="20"/>
  <c r="BW55" i="20"/>
  <c r="BS55" i="20"/>
  <c r="CE54" i="20"/>
  <c r="CA54" i="20"/>
  <c r="BW54" i="20"/>
  <c r="BS54" i="20"/>
  <c r="CE53" i="20"/>
  <c r="CA53" i="20"/>
  <c r="BW53" i="20"/>
  <c r="BS53" i="20"/>
  <c r="CE52" i="20"/>
  <c r="CA52" i="20"/>
  <c r="BW52" i="20"/>
  <c r="BS52" i="20"/>
  <c r="CE51" i="20"/>
  <c r="CA51" i="20"/>
  <c r="BW51" i="20"/>
  <c r="BS51" i="20"/>
  <c r="CE50" i="20"/>
  <c r="CA50" i="20"/>
  <c r="BW50" i="20"/>
  <c r="BS50" i="20"/>
  <c r="CE49" i="20"/>
  <c r="CA49" i="20"/>
  <c r="BW49" i="20"/>
  <c r="BS49" i="20"/>
  <c r="CE48" i="20"/>
  <c r="CA48" i="20"/>
  <c r="BW48" i="20"/>
  <c r="BS48" i="20"/>
  <c r="CE47" i="20"/>
  <c r="CA47" i="20"/>
  <c r="BW47" i="20"/>
  <c r="BS47" i="20"/>
  <c r="CE46" i="20"/>
  <c r="CA46" i="20"/>
  <c r="BW46" i="20"/>
  <c r="BS46" i="20"/>
  <c r="CE45" i="20"/>
  <c r="CA45" i="20"/>
  <c r="BW45" i="20"/>
  <c r="BS45" i="20"/>
  <c r="CE44" i="20"/>
  <c r="CA44" i="20"/>
  <c r="BW44" i="20"/>
  <c r="BS44" i="20"/>
  <c r="CE43" i="20"/>
  <c r="CA43" i="20"/>
  <c r="BW43" i="20"/>
  <c r="BS43" i="20"/>
  <c r="CE42" i="20"/>
  <c r="CA42" i="20"/>
  <c r="BW42" i="20"/>
  <c r="BS42" i="20"/>
  <c r="CE41" i="20"/>
  <c r="CA41" i="20"/>
  <c r="BW41" i="20"/>
  <c r="BS41" i="20"/>
  <c r="CE40" i="20"/>
  <c r="CA40" i="20"/>
  <c r="BW40" i="20"/>
  <c r="BS40" i="20"/>
  <c r="CE39" i="20"/>
  <c r="CA39" i="20"/>
  <c r="BW39" i="20"/>
  <c r="BS39" i="20"/>
  <c r="CE38" i="20"/>
  <c r="CA38" i="20"/>
  <c r="BW38" i="20"/>
  <c r="BS38" i="20"/>
  <c r="CE37" i="20"/>
  <c r="CA37" i="20"/>
  <c r="BW37" i="20"/>
  <c r="BS37" i="20"/>
  <c r="CE36" i="20"/>
  <c r="CA36" i="20"/>
  <c r="BW36" i="20"/>
  <c r="BS36" i="20"/>
  <c r="CE35" i="20"/>
  <c r="CA35" i="20"/>
  <c r="BW35" i="20"/>
  <c r="BS35" i="20"/>
  <c r="CE34" i="20"/>
  <c r="CA34" i="20"/>
  <c r="BW34" i="20"/>
  <c r="BS34" i="20"/>
  <c r="CE33" i="20"/>
  <c r="CA33" i="20"/>
  <c r="BW33" i="20"/>
  <c r="BS33" i="20"/>
  <c r="CE32" i="20"/>
  <c r="CA32" i="20"/>
  <c r="BW32" i="20"/>
  <c r="BS32" i="20"/>
  <c r="CE31" i="20"/>
  <c r="CA31" i="20"/>
  <c r="BW31" i="20"/>
  <c r="BS31" i="20"/>
  <c r="CE30" i="20"/>
  <c r="CA30" i="20"/>
  <c r="BW30" i="20"/>
  <c r="BS30" i="20"/>
  <c r="CE29" i="20"/>
  <c r="CA29" i="20"/>
  <c r="BW29" i="20"/>
  <c r="BS29" i="20"/>
  <c r="CE28" i="20"/>
  <c r="CA28" i="20"/>
  <c r="BW28" i="20"/>
  <c r="BS28" i="20"/>
  <c r="CE27" i="20"/>
  <c r="CA27" i="20"/>
  <c r="BW27" i="20"/>
  <c r="BS27" i="20"/>
  <c r="CE26" i="20"/>
  <c r="CA26" i="20"/>
  <c r="BW26" i="20"/>
  <c r="BS26" i="20"/>
  <c r="CE25" i="20"/>
  <c r="CA25" i="20"/>
  <c r="BW25" i="20"/>
  <c r="BS25" i="20"/>
  <c r="CE24" i="20"/>
  <c r="CA24" i="20"/>
  <c r="BW24" i="20"/>
  <c r="BS24" i="20"/>
  <c r="CE23" i="20"/>
  <c r="CA23" i="20"/>
  <c r="BW23" i="20"/>
  <c r="BS23" i="20"/>
  <c r="CE22" i="20"/>
  <c r="CA22" i="20"/>
  <c r="BW22" i="20"/>
  <c r="BS22" i="20"/>
  <c r="CE21" i="20"/>
  <c r="CA21" i="20"/>
  <c r="BW21" i="20"/>
  <c r="BS21" i="20"/>
  <c r="CE20" i="20"/>
  <c r="CA20" i="20"/>
  <c r="BW20" i="20"/>
  <c r="BS20" i="20"/>
  <c r="CE19" i="20"/>
  <c r="CA19" i="20"/>
  <c r="BW19" i="20"/>
  <c r="BS19" i="20"/>
  <c r="CE18" i="20"/>
  <c r="CA18" i="20"/>
  <c r="BW18" i="20"/>
  <c r="BS18" i="20"/>
  <c r="CE17" i="20"/>
  <c r="CA17" i="20"/>
  <c r="BW17" i="20"/>
  <c r="BS17" i="20"/>
  <c r="CE16" i="20"/>
  <c r="CA16" i="20"/>
  <c r="BW16" i="20"/>
  <c r="BS16" i="20"/>
  <c r="CE15" i="20"/>
  <c r="CA15" i="20"/>
  <c r="BW15" i="20"/>
  <c r="BS15" i="20"/>
  <c r="CE14" i="20"/>
  <c r="CA14" i="20"/>
  <c r="BW14" i="20"/>
  <c r="BS14" i="20"/>
  <c r="CE13" i="20"/>
  <c r="CA13" i="20"/>
  <c r="BW13" i="20"/>
  <c r="BS13" i="20"/>
  <c r="CE12" i="20"/>
  <c r="CA12" i="20"/>
  <c r="BW12" i="20"/>
  <c r="BS12" i="20"/>
  <c r="CE11" i="20"/>
  <c r="CA11" i="20"/>
  <c r="BW11" i="20"/>
  <c r="BS11" i="20"/>
  <c r="CE10" i="20"/>
  <c r="CA10" i="20"/>
  <c r="BW10" i="20"/>
  <c r="BS10" i="20"/>
  <c r="CE9" i="20"/>
  <c r="CA9" i="20"/>
  <c r="BW9" i="20"/>
  <c r="BS9" i="20"/>
  <c r="CE8" i="20"/>
  <c r="CA8" i="20"/>
  <c r="BW8" i="20"/>
  <c r="BS8" i="20"/>
  <c r="CE7" i="20"/>
  <c r="CA7" i="20"/>
  <c r="BW7" i="20"/>
  <c r="BS7" i="20"/>
  <c r="BO105" i="20"/>
  <c r="BO101" i="20"/>
  <c r="BO97" i="20"/>
  <c r="BO93" i="20"/>
  <c r="BO89" i="20"/>
  <c r="BO85" i="20"/>
  <c r="BO81" i="20"/>
  <c r="BO77" i="20"/>
  <c r="BO73" i="20"/>
  <c r="BO69" i="20"/>
  <c r="BO65" i="20"/>
  <c r="BO61" i="20"/>
  <c r="BO57" i="20"/>
  <c r="BO53" i="20"/>
  <c r="BO49" i="20"/>
  <c r="BO45" i="20"/>
  <c r="BO41" i="20"/>
  <c r="BO37" i="20"/>
  <c r="BO33" i="20"/>
  <c r="BO29" i="20"/>
  <c r="BO25" i="20"/>
  <c r="BO21" i="20"/>
  <c r="BO17" i="20"/>
  <c r="BO13" i="20"/>
  <c r="BO9" i="20"/>
  <c r="CF97" i="20"/>
  <c r="CF81" i="20"/>
  <c r="CF65" i="20"/>
  <c r="CF49" i="20"/>
  <c r="CF33" i="20"/>
  <c r="CF17" i="20"/>
  <c r="BZ106" i="20"/>
  <c r="BZ105" i="20"/>
  <c r="CA104" i="20"/>
  <c r="BS104" i="20"/>
  <c r="CA103" i="20"/>
  <c r="BS103" i="20"/>
  <c r="CA102" i="20"/>
  <c r="BS102" i="20"/>
  <c r="CA101" i="20"/>
  <c r="BS101" i="20"/>
  <c r="CA100" i="20"/>
  <c r="BS100" i="20"/>
  <c r="CA99" i="20"/>
  <c r="BS99" i="20"/>
  <c r="CA98" i="20"/>
  <c r="BS98" i="20"/>
  <c r="CA97" i="20"/>
  <c r="BS97" i="20"/>
  <c r="CA96" i="20"/>
  <c r="BS96" i="20"/>
  <c r="CA95" i="20"/>
  <c r="BS95" i="20"/>
  <c r="CA94" i="20"/>
  <c r="BS94" i="20"/>
  <c r="CA93" i="20"/>
  <c r="BS93" i="20"/>
  <c r="CA92" i="20"/>
  <c r="BS92" i="20"/>
  <c r="CA91" i="20"/>
  <c r="BS91" i="20"/>
  <c r="CA90" i="20"/>
  <c r="BS90" i="20"/>
  <c r="CA89" i="20"/>
  <c r="BS89" i="20"/>
  <c r="CA88" i="20"/>
  <c r="BS88" i="20"/>
  <c r="CA87" i="20"/>
  <c r="BS87" i="20"/>
  <c r="CA86" i="20"/>
  <c r="BS86" i="20"/>
  <c r="CA85" i="20"/>
  <c r="BS85" i="20"/>
  <c r="CA84" i="20"/>
  <c r="BS84" i="20"/>
  <c r="CA83" i="20"/>
  <c r="BS83" i="20"/>
  <c r="CA82" i="20"/>
  <c r="BS82" i="20"/>
  <c r="CD81" i="20"/>
  <c r="BY81" i="20"/>
  <c r="BS81" i="20"/>
  <c r="CD80" i="20"/>
  <c r="BY80" i="20"/>
  <c r="BS80" i="20"/>
  <c r="CD79" i="20"/>
  <c r="BZ79" i="20"/>
  <c r="BV79" i="20"/>
  <c r="BR79" i="20"/>
  <c r="CD78" i="20"/>
  <c r="BZ78" i="20"/>
  <c r="BV78" i="20"/>
  <c r="BR78" i="20"/>
  <c r="CD77" i="20"/>
  <c r="BZ77" i="20"/>
  <c r="BV77" i="20"/>
  <c r="BR77" i="20"/>
  <c r="CD76" i="20"/>
  <c r="BZ76" i="20"/>
  <c r="BV76" i="20"/>
  <c r="BR76" i="20"/>
  <c r="CD75" i="20"/>
  <c r="BZ75" i="20"/>
  <c r="BV75" i="20"/>
  <c r="BR75" i="20"/>
  <c r="CD74" i="20"/>
  <c r="BZ74" i="20"/>
  <c r="BV74" i="20"/>
  <c r="BR74" i="20"/>
  <c r="CD73" i="20"/>
  <c r="BZ73" i="20"/>
  <c r="BV73" i="20"/>
  <c r="BR73" i="20"/>
  <c r="CD72" i="20"/>
  <c r="BZ72" i="20"/>
  <c r="BV72" i="20"/>
  <c r="BR72" i="20"/>
  <c r="CD71" i="20"/>
  <c r="BZ71" i="20"/>
  <c r="BV71" i="20"/>
  <c r="BR71" i="20"/>
  <c r="CD70" i="20"/>
  <c r="BZ70" i="20"/>
  <c r="BV70" i="20"/>
  <c r="BR70" i="20"/>
  <c r="CD69" i="20"/>
  <c r="BZ69" i="20"/>
  <c r="BV69" i="20"/>
  <c r="BR69" i="20"/>
  <c r="CD68" i="20"/>
  <c r="BZ68" i="20"/>
  <c r="BV68" i="20"/>
  <c r="BR68" i="20"/>
  <c r="CD67" i="20"/>
  <c r="BZ67" i="20"/>
  <c r="BV67" i="20"/>
  <c r="BR67" i="20"/>
  <c r="CD66" i="20"/>
  <c r="BZ66" i="20"/>
  <c r="BV66" i="20"/>
  <c r="BR66" i="20"/>
  <c r="CD65" i="20"/>
  <c r="BZ65" i="20"/>
  <c r="BV65" i="20"/>
  <c r="BR65" i="20"/>
  <c r="CD64" i="20"/>
  <c r="BZ64" i="20"/>
  <c r="BV64" i="20"/>
  <c r="BR64" i="20"/>
  <c r="CD63" i="20"/>
  <c r="BZ63" i="20"/>
  <c r="BV63" i="20"/>
  <c r="BR63" i="20"/>
  <c r="CD62" i="20"/>
  <c r="BZ62" i="20"/>
  <c r="BV62" i="20"/>
  <c r="BR62" i="20"/>
  <c r="CD61" i="20"/>
  <c r="BZ61" i="20"/>
  <c r="BV61" i="20"/>
  <c r="BR61" i="20"/>
  <c r="CD60" i="20"/>
  <c r="BZ60" i="20"/>
  <c r="BV60" i="20"/>
  <c r="BR60" i="20"/>
  <c r="CD59" i="20"/>
  <c r="BZ59" i="20"/>
  <c r="BV59" i="20"/>
  <c r="BR59" i="20"/>
  <c r="CD58" i="20"/>
  <c r="BZ58" i="20"/>
  <c r="BV58" i="20"/>
  <c r="BR58" i="20"/>
  <c r="CD57" i="20"/>
  <c r="BZ57" i="20"/>
  <c r="BV57" i="20"/>
  <c r="BR57" i="20"/>
  <c r="CD56" i="20"/>
  <c r="BZ56" i="20"/>
  <c r="BV56" i="20"/>
  <c r="BR56" i="20"/>
  <c r="CD55" i="20"/>
  <c r="BZ55" i="20"/>
  <c r="BV55" i="20"/>
  <c r="BR55" i="20"/>
  <c r="CD54" i="20"/>
  <c r="BZ54" i="20"/>
  <c r="BV54" i="20"/>
  <c r="BR54" i="20"/>
  <c r="CD53" i="20"/>
  <c r="BZ53" i="20"/>
  <c r="BV53" i="20"/>
  <c r="BR53" i="20"/>
  <c r="CD52" i="20"/>
  <c r="BZ52" i="20"/>
  <c r="BV52" i="20"/>
  <c r="BR52" i="20"/>
  <c r="CD51" i="20"/>
  <c r="BZ51" i="20"/>
  <c r="BV51" i="20"/>
  <c r="BR51" i="20"/>
  <c r="CD50" i="20"/>
  <c r="BZ50" i="20"/>
  <c r="BV50" i="20"/>
  <c r="BR50" i="20"/>
  <c r="CD49" i="20"/>
  <c r="BZ49" i="20"/>
  <c r="BV49" i="20"/>
  <c r="BR49" i="20"/>
  <c r="CD48" i="20"/>
  <c r="BZ48" i="20"/>
  <c r="BV48" i="20"/>
  <c r="BR48" i="20"/>
  <c r="CD47" i="20"/>
  <c r="BZ47" i="20"/>
  <c r="BV47" i="20"/>
  <c r="BR47" i="20"/>
  <c r="CD46" i="20"/>
  <c r="BZ46" i="20"/>
  <c r="BV46" i="20"/>
  <c r="BR46" i="20"/>
  <c r="CD45" i="20"/>
  <c r="BZ45" i="20"/>
  <c r="BV45" i="20"/>
  <c r="BR45" i="20"/>
  <c r="CD44" i="20"/>
  <c r="BZ44" i="20"/>
  <c r="BV44" i="20"/>
  <c r="BR44" i="20"/>
  <c r="CD43" i="20"/>
  <c r="BZ43" i="20"/>
  <c r="BV43" i="20"/>
  <c r="BR43" i="20"/>
  <c r="CD42" i="20"/>
  <c r="BZ42" i="20"/>
  <c r="BV42" i="20"/>
  <c r="BR42" i="20"/>
  <c r="CD41" i="20"/>
  <c r="BZ41" i="20"/>
  <c r="BV41" i="20"/>
  <c r="BR41" i="20"/>
  <c r="CD40" i="20"/>
  <c r="BZ40" i="20"/>
  <c r="BV40" i="20"/>
  <c r="BR40" i="20"/>
  <c r="CD39" i="20"/>
  <c r="BZ39" i="20"/>
  <c r="BV39" i="20"/>
  <c r="BR39" i="20"/>
  <c r="CD38" i="20"/>
  <c r="BZ38" i="20"/>
  <c r="BV38" i="20"/>
  <c r="BR38" i="20"/>
  <c r="CD37" i="20"/>
  <c r="BZ37" i="20"/>
  <c r="BV37" i="20"/>
  <c r="BR37" i="20"/>
  <c r="CD36" i="20"/>
  <c r="BZ36" i="20"/>
  <c r="BV36" i="20"/>
  <c r="BR36" i="20"/>
  <c r="CD35" i="20"/>
  <c r="BZ35" i="20"/>
  <c r="BV35" i="20"/>
  <c r="BR35" i="20"/>
  <c r="CD34" i="20"/>
  <c r="BZ34" i="20"/>
  <c r="BV34" i="20"/>
  <c r="BR34" i="20"/>
  <c r="CD33" i="20"/>
  <c r="BZ33" i="20"/>
  <c r="BV33" i="20"/>
  <c r="BR33" i="20"/>
  <c r="CD32" i="20"/>
  <c r="BZ32" i="20"/>
  <c r="BV32" i="20"/>
  <c r="BR32" i="20"/>
  <c r="CD31" i="20"/>
  <c r="BZ31" i="20"/>
  <c r="BV31" i="20"/>
  <c r="BR31" i="20"/>
  <c r="CD30" i="20"/>
  <c r="BZ30" i="20"/>
  <c r="BV30" i="20"/>
  <c r="BR30" i="20"/>
  <c r="CD29" i="20"/>
  <c r="BZ29" i="20"/>
  <c r="BV29" i="20"/>
  <c r="BR29" i="20"/>
  <c r="CD28" i="20"/>
  <c r="BZ28" i="20"/>
  <c r="BV28" i="20"/>
  <c r="BR28" i="20"/>
  <c r="CD27" i="20"/>
  <c r="BZ27" i="20"/>
  <c r="BV27" i="20"/>
  <c r="BR27" i="20"/>
  <c r="CD26" i="20"/>
  <c r="BZ26" i="20"/>
  <c r="BV26" i="20"/>
  <c r="BR26" i="20"/>
  <c r="CD25" i="20"/>
  <c r="BZ25" i="20"/>
  <c r="BV25" i="20"/>
  <c r="BR25" i="20"/>
  <c r="CD24" i="20"/>
  <c r="BZ24" i="20"/>
  <c r="BV24" i="20"/>
  <c r="BR24" i="20"/>
  <c r="CD23" i="20"/>
  <c r="BZ23" i="20"/>
  <c r="BV23" i="20"/>
  <c r="BR23" i="20"/>
  <c r="CD22" i="20"/>
  <c r="BZ22" i="20"/>
  <c r="BV22" i="20"/>
  <c r="BR22" i="20"/>
  <c r="CD21" i="20"/>
  <c r="BZ21" i="20"/>
  <c r="BV21" i="20"/>
  <c r="BR21" i="20"/>
  <c r="CD20" i="20"/>
  <c r="BZ20" i="20"/>
  <c r="BV20" i="20"/>
  <c r="BR20" i="20"/>
  <c r="CD19" i="20"/>
  <c r="BZ19" i="20"/>
  <c r="BV19" i="20"/>
  <c r="BR19" i="20"/>
  <c r="CD18" i="20"/>
  <c r="BZ18" i="20"/>
  <c r="BV18" i="20"/>
  <c r="BR18" i="20"/>
  <c r="CD17" i="20"/>
  <c r="BZ17" i="20"/>
  <c r="BV17" i="20"/>
  <c r="BR17" i="20"/>
  <c r="CD16" i="20"/>
  <c r="BZ16" i="20"/>
  <c r="BV16" i="20"/>
  <c r="BR16" i="20"/>
  <c r="CD15" i="20"/>
  <c r="BZ15" i="20"/>
  <c r="BV15" i="20"/>
  <c r="BR15" i="20"/>
  <c r="CD14" i="20"/>
  <c r="BZ14" i="20"/>
  <c r="BV14" i="20"/>
  <c r="BR14" i="20"/>
  <c r="CD13" i="20"/>
  <c r="BZ13" i="20"/>
  <c r="BV13" i="20"/>
  <c r="BR13" i="20"/>
  <c r="CD12" i="20"/>
  <c r="BZ12" i="20"/>
  <c r="BV12" i="20"/>
  <c r="BR12" i="20"/>
  <c r="CD11" i="20"/>
  <c r="BZ11" i="20"/>
  <c r="BV11" i="20"/>
  <c r="BR11" i="20"/>
  <c r="CD10" i="20"/>
  <c r="BZ10" i="20"/>
  <c r="BV10" i="20"/>
  <c r="BR10" i="20"/>
  <c r="CD9" i="20"/>
  <c r="BZ9" i="20"/>
  <c r="BV9" i="20"/>
  <c r="BR9" i="20"/>
  <c r="CD8" i="20"/>
  <c r="BZ8" i="20"/>
  <c r="BV8" i="20"/>
  <c r="BR8" i="20"/>
  <c r="CD7" i="20"/>
  <c r="BZ7" i="20"/>
  <c r="BV7" i="20"/>
  <c r="BR7" i="20"/>
  <c r="BO104" i="20"/>
  <c r="BO100" i="20"/>
  <c r="BO96" i="20"/>
  <c r="BO92" i="20"/>
  <c r="BO88" i="20"/>
  <c r="BO84" i="20"/>
  <c r="BO80" i="20"/>
  <c r="BO76" i="20"/>
  <c r="BO72" i="20"/>
  <c r="BO68" i="20"/>
  <c r="BO64" i="20"/>
  <c r="BO60" i="20"/>
  <c r="BO56" i="20"/>
  <c r="BO52" i="20"/>
  <c r="BO48" i="20"/>
  <c r="BO44" i="20"/>
  <c r="BO40" i="20"/>
  <c r="BO36" i="20"/>
  <c r="BO32" i="20"/>
  <c r="BO28" i="20"/>
  <c r="BO24" i="20"/>
  <c r="BO20" i="20"/>
  <c r="BO16" i="20"/>
  <c r="BO12" i="20"/>
  <c r="BO8" i="20"/>
  <c r="CF93" i="20"/>
  <c r="CF61" i="20"/>
  <c r="CF29" i="20"/>
  <c r="BV106" i="20"/>
  <c r="BY104" i="20"/>
  <c r="BY103" i="20"/>
  <c r="BY102" i="20"/>
  <c r="BY101" i="20"/>
  <c r="BY100" i="20"/>
  <c r="BY99" i="20"/>
  <c r="BY98" i="20"/>
  <c r="BY97" i="20"/>
  <c r="BY96" i="20"/>
  <c r="BY95" i="20"/>
  <c r="BY94" i="20"/>
  <c r="BY93" i="20"/>
  <c r="BY92" i="20"/>
  <c r="BY91" i="20"/>
  <c r="BY90" i="20"/>
  <c r="BY89" i="20"/>
  <c r="BY88" i="20"/>
  <c r="BY87" i="20"/>
  <c r="BY86" i="20"/>
  <c r="BY85" i="20"/>
  <c r="BY84" i="20"/>
  <c r="BY83" i="20"/>
  <c r="BY82" i="20"/>
  <c r="CC81" i="20"/>
  <c r="BR81" i="20"/>
  <c r="BW80" i="20"/>
  <c r="CC79" i="20"/>
  <c r="BU79" i="20"/>
  <c r="CC78" i="20"/>
  <c r="BU78" i="20"/>
  <c r="CC77" i="20"/>
  <c r="BU77" i="20"/>
  <c r="CC76" i="20"/>
  <c r="BU76" i="20"/>
  <c r="CC75" i="20"/>
  <c r="BU75" i="20"/>
  <c r="CC74" i="20"/>
  <c r="BU74" i="20"/>
  <c r="CC73" i="20"/>
  <c r="BU73" i="20"/>
  <c r="CC72" i="20"/>
  <c r="BU72" i="20"/>
  <c r="CC71" i="20"/>
  <c r="BU71" i="20"/>
  <c r="CC70" i="20"/>
  <c r="BU70" i="20"/>
  <c r="CC69" i="20"/>
  <c r="BU69" i="20"/>
  <c r="CC68" i="20"/>
  <c r="BU68" i="20"/>
  <c r="CC67" i="20"/>
  <c r="BU67" i="20"/>
  <c r="CC66" i="20"/>
  <c r="BU66" i="20"/>
  <c r="CC65" i="20"/>
  <c r="BU65" i="20"/>
  <c r="CC64" i="20"/>
  <c r="BU64" i="20"/>
  <c r="CC63" i="20"/>
  <c r="BU63" i="20"/>
  <c r="CC62" i="20"/>
  <c r="BU62" i="20"/>
  <c r="CC61" i="20"/>
  <c r="BU61" i="20"/>
  <c r="CC60" i="20"/>
  <c r="BU60" i="20"/>
  <c r="CC59" i="20"/>
  <c r="BU59" i="20"/>
  <c r="CC58" i="20"/>
  <c r="BU58" i="20"/>
  <c r="CC57" i="20"/>
  <c r="BU57" i="20"/>
  <c r="CC56" i="20"/>
  <c r="BU56" i="20"/>
  <c r="CC55" i="20"/>
  <c r="BU55" i="20"/>
  <c r="CC54" i="20"/>
  <c r="BU54" i="20"/>
  <c r="CC53" i="20"/>
  <c r="BU53" i="20"/>
  <c r="CC52" i="20"/>
  <c r="BU52" i="20"/>
  <c r="CC51" i="20"/>
  <c r="BU51" i="20"/>
  <c r="CC50" i="20"/>
  <c r="BU50" i="20"/>
  <c r="CC49" i="20"/>
  <c r="BU49" i="20"/>
  <c r="CC48" i="20"/>
  <c r="BU48" i="20"/>
  <c r="CC47" i="20"/>
  <c r="BU47" i="20"/>
  <c r="CC46" i="20"/>
  <c r="BU46" i="20"/>
  <c r="CC45" i="20"/>
  <c r="BU45" i="20"/>
  <c r="CC44" i="20"/>
  <c r="BU44" i="20"/>
  <c r="CC43" i="20"/>
  <c r="BU43" i="20"/>
  <c r="CC42" i="20"/>
  <c r="BU42" i="20"/>
  <c r="CC41" i="20"/>
  <c r="BU41" i="20"/>
  <c r="CC40" i="20"/>
  <c r="BU40" i="20"/>
  <c r="CC39" i="20"/>
  <c r="BU39" i="20"/>
  <c r="CC38" i="20"/>
  <c r="BU38" i="20"/>
  <c r="CC37" i="20"/>
  <c r="BU37" i="20"/>
  <c r="CC36" i="20"/>
  <c r="BU36" i="20"/>
  <c r="CC35" i="20"/>
  <c r="BU35" i="20"/>
  <c r="CC34" i="20"/>
  <c r="BU34" i="20"/>
  <c r="CC33" i="20"/>
  <c r="BU33" i="20"/>
  <c r="CC32" i="20"/>
  <c r="BU32" i="20"/>
  <c r="CC31" i="20"/>
  <c r="BU31" i="20"/>
  <c r="CC30" i="20"/>
  <c r="BU30" i="20"/>
  <c r="CC29" i="20"/>
  <c r="BU29" i="20"/>
  <c r="CC28" i="20"/>
  <c r="BU28" i="20"/>
  <c r="CC27" i="20"/>
  <c r="BU27" i="20"/>
  <c r="CC26" i="20"/>
  <c r="BU26" i="20"/>
  <c r="CC25" i="20"/>
  <c r="BU25" i="20"/>
  <c r="CC24" i="20"/>
  <c r="BU24" i="20"/>
  <c r="CC23" i="20"/>
  <c r="BU23" i="20"/>
  <c r="CC22" i="20"/>
  <c r="BU22" i="20"/>
  <c r="CC21" i="20"/>
  <c r="BU21" i="20"/>
  <c r="CC20" i="20"/>
  <c r="BU20" i="20"/>
  <c r="CC19" i="20"/>
  <c r="BU19" i="20"/>
  <c r="CC18" i="20"/>
  <c r="BU18" i="20"/>
  <c r="CC17" i="20"/>
  <c r="BU17" i="20"/>
  <c r="CC16" i="20"/>
  <c r="BU16" i="20"/>
  <c r="CC15" i="20"/>
  <c r="BU15" i="20"/>
  <c r="CC14" i="20"/>
  <c r="BU14" i="20"/>
  <c r="CC13" i="20"/>
  <c r="BU13" i="20"/>
  <c r="CC12" i="20"/>
  <c r="BU12" i="20"/>
  <c r="CC11" i="20"/>
  <c r="BU11" i="20"/>
  <c r="CC10" i="20"/>
  <c r="BU10" i="20"/>
  <c r="CC9" i="20"/>
  <c r="BU9" i="20"/>
  <c r="CC8" i="20"/>
  <c r="BU8" i="20"/>
  <c r="CC7" i="20"/>
  <c r="BU7" i="20"/>
  <c r="BO103" i="20"/>
  <c r="BO95" i="20"/>
  <c r="BO87" i="20"/>
  <c r="BO79" i="20"/>
  <c r="BO71" i="20"/>
  <c r="BO63" i="20"/>
  <c r="BO55" i="20"/>
  <c r="BO47" i="20"/>
  <c r="BO39" i="20"/>
  <c r="BO31" i="20"/>
  <c r="BO23" i="20"/>
  <c r="BO15" i="20"/>
  <c r="CF7" i="20"/>
  <c r="CF45" i="20"/>
  <c r="BV105" i="20"/>
  <c r="BQ104" i="20"/>
  <c r="BQ102" i="20"/>
  <c r="BQ100" i="20"/>
  <c r="BQ99" i="20"/>
  <c r="BQ97" i="20"/>
  <c r="BQ96" i="20"/>
  <c r="BQ94" i="20"/>
  <c r="BQ92" i="20"/>
  <c r="BQ91" i="20"/>
  <c r="BQ89" i="20"/>
  <c r="BQ87" i="20"/>
  <c r="BQ85" i="20"/>
  <c r="BQ84" i="20"/>
  <c r="BQ83" i="20"/>
  <c r="BW81" i="20"/>
  <c r="CC80" i="20"/>
  <c r="BY79" i="20"/>
  <c r="BQ79" i="20"/>
  <c r="BQ78" i="20"/>
  <c r="BQ77" i="20"/>
  <c r="BQ76" i="20"/>
  <c r="BY75" i="20"/>
  <c r="BY74" i="20"/>
  <c r="BY73" i="20"/>
  <c r="BQ73" i="20"/>
  <c r="BQ72" i="20"/>
  <c r="BQ71" i="20"/>
  <c r="BY70" i="20"/>
  <c r="BY69" i="20"/>
  <c r="BQ69" i="20"/>
  <c r="BQ68" i="20"/>
  <c r="BY67" i="20"/>
  <c r="BY66" i="20"/>
  <c r="BY65" i="20"/>
  <c r="BQ65" i="20"/>
  <c r="BQ64" i="20"/>
  <c r="BY63" i="20"/>
  <c r="BY62" i="20"/>
  <c r="BQ62" i="20"/>
  <c r="BQ61" i="20"/>
  <c r="BQ60" i="20"/>
  <c r="BQ59" i="20"/>
  <c r="BY58" i="20"/>
  <c r="BY57" i="20"/>
  <c r="BQ57" i="20"/>
  <c r="BQ56" i="20"/>
  <c r="BY55" i="20"/>
  <c r="BY54" i="20"/>
  <c r="BQ54" i="20"/>
  <c r="BQ53" i="20"/>
  <c r="BY52" i="20"/>
  <c r="BY51" i="20"/>
  <c r="BQ51" i="20"/>
  <c r="BQ50" i="20"/>
  <c r="BQ49" i="20"/>
  <c r="BQ48" i="20"/>
  <c r="BY47" i="20"/>
  <c r="BY46" i="20"/>
  <c r="BY45" i="20"/>
  <c r="BQ45" i="20"/>
  <c r="BQ44" i="20"/>
  <c r="BQ43" i="20"/>
  <c r="BY42" i="20"/>
  <c r="BY41" i="20"/>
  <c r="BY40" i="20"/>
  <c r="BQ40" i="20"/>
  <c r="BQ39" i="20"/>
  <c r="BY38" i="20"/>
  <c r="BY37" i="20"/>
  <c r="BY36" i="20"/>
  <c r="BQ36" i="20"/>
  <c r="BQ35" i="20"/>
  <c r="BQ34" i="20"/>
  <c r="BQ33" i="20"/>
  <c r="BQ32" i="20"/>
  <c r="BQ31" i="20"/>
  <c r="BY30" i="20"/>
  <c r="BY29" i="20"/>
  <c r="BY28" i="20"/>
  <c r="BY27" i="20"/>
  <c r="BY26" i="20"/>
  <c r="BY20" i="20"/>
  <c r="BQ19" i="20"/>
  <c r="BQ18" i="20"/>
  <c r="BY17" i="20"/>
  <c r="BY16" i="20"/>
  <c r="BQ16" i="20"/>
  <c r="BY15" i="20"/>
  <c r="BY14" i="20"/>
  <c r="BY13" i="20"/>
  <c r="BY12" i="20"/>
  <c r="BQ12" i="20"/>
  <c r="BQ11" i="20"/>
  <c r="BQ10" i="20"/>
  <c r="BY9" i="20"/>
  <c r="BQ9" i="20"/>
  <c r="BQ8" i="20"/>
  <c r="BQ7" i="20"/>
  <c r="BO99" i="20"/>
  <c r="BO83" i="20"/>
  <c r="BO75" i="20"/>
  <c r="BO59" i="20"/>
  <c r="BO51" i="20"/>
  <c r="BO35" i="20"/>
  <c r="BO27" i="20"/>
  <c r="BO11" i="20"/>
  <c r="CF89" i="20"/>
  <c r="CF57" i="20"/>
  <c r="CF25" i="20"/>
  <c r="BR106" i="20"/>
  <c r="BW104" i="20"/>
  <c r="BW103" i="20"/>
  <c r="BW102" i="20"/>
  <c r="BW101" i="20"/>
  <c r="BW100" i="20"/>
  <c r="BW99" i="20"/>
  <c r="BW98" i="20"/>
  <c r="BW97" i="20"/>
  <c r="BW96" i="20"/>
  <c r="BW95" i="20"/>
  <c r="BW94" i="20"/>
  <c r="BW93" i="20"/>
  <c r="BW92" i="20"/>
  <c r="BW91" i="20"/>
  <c r="BW90" i="20"/>
  <c r="BW89" i="20"/>
  <c r="BW88" i="20"/>
  <c r="BW87" i="20"/>
  <c r="BW86" i="20"/>
  <c r="BW85" i="20"/>
  <c r="BW84" i="20"/>
  <c r="BW83" i="20"/>
  <c r="BW82" i="20"/>
  <c r="CA81" i="20"/>
  <c r="BQ81" i="20"/>
  <c r="BV80" i="20"/>
  <c r="CB79" i="20"/>
  <c r="BT79" i="20"/>
  <c r="CB78" i="20"/>
  <c r="BT78" i="20"/>
  <c r="CB77" i="20"/>
  <c r="BT77" i="20"/>
  <c r="CB76" i="20"/>
  <c r="BT76" i="20"/>
  <c r="CB75" i="20"/>
  <c r="BT75" i="20"/>
  <c r="CB74" i="20"/>
  <c r="BT74" i="20"/>
  <c r="CB73" i="20"/>
  <c r="BT73" i="20"/>
  <c r="CB72" i="20"/>
  <c r="BT72" i="20"/>
  <c r="CB71" i="20"/>
  <c r="BT71" i="20"/>
  <c r="CB70" i="20"/>
  <c r="BT70" i="20"/>
  <c r="CB69" i="20"/>
  <c r="BT69" i="20"/>
  <c r="CB68" i="20"/>
  <c r="BT68" i="20"/>
  <c r="CB67" i="20"/>
  <c r="BT67" i="20"/>
  <c r="CB66" i="20"/>
  <c r="BT66" i="20"/>
  <c r="CB65" i="20"/>
  <c r="BT65" i="20"/>
  <c r="CB64" i="20"/>
  <c r="BT64" i="20"/>
  <c r="CB63" i="20"/>
  <c r="BT63" i="20"/>
  <c r="CB62" i="20"/>
  <c r="BT62" i="20"/>
  <c r="CB61" i="20"/>
  <c r="BT61" i="20"/>
  <c r="CB60" i="20"/>
  <c r="BT60" i="20"/>
  <c r="CB59" i="20"/>
  <c r="BT59" i="20"/>
  <c r="CB58" i="20"/>
  <c r="BT58" i="20"/>
  <c r="CB57" i="20"/>
  <c r="BT57" i="20"/>
  <c r="CB56" i="20"/>
  <c r="BT56" i="20"/>
  <c r="CB55" i="20"/>
  <c r="BT55" i="20"/>
  <c r="CB54" i="20"/>
  <c r="BT54" i="20"/>
  <c r="CB53" i="20"/>
  <c r="BT53" i="20"/>
  <c r="CB52" i="20"/>
  <c r="BT52" i="20"/>
  <c r="CB51" i="20"/>
  <c r="BT51" i="20"/>
  <c r="CB50" i="20"/>
  <c r="BT50" i="20"/>
  <c r="CB49" i="20"/>
  <c r="BT49" i="20"/>
  <c r="CB48" i="20"/>
  <c r="BT48" i="20"/>
  <c r="CB47" i="20"/>
  <c r="BT47" i="20"/>
  <c r="CB46" i="20"/>
  <c r="BT46" i="20"/>
  <c r="CB45" i="20"/>
  <c r="BT45" i="20"/>
  <c r="CB44" i="20"/>
  <c r="BT44" i="20"/>
  <c r="CB43" i="20"/>
  <c r="BT43" i="20"/>
  <c r="CB42" i="20"/>
  <c r="BT42" i="20"/>
  <c r="CB41" i="20"/>
  <c r="BT41" i="20"/>
  <c r="CB40" i="20"/>
  <c r="BT40" i="20"/>
  <c r="CB39" i="20"/>
  <c r="BT39" i="20"/>
  <c r="CB38" i="20"/>
  <c r="BT38" i="20"/>
  <c r="CB37" i="20"/>
  <c r="BT37" i="20"/>
  <c r="CB36" i="20"/>
  <c r="BT36" i="20"/>
  <c r="CB35" i="20"/>
  <c r="BT35" i="20"/>
  <c r="CB34" i="20"/>
  <c r="BT34" i="20"/>
  <c r="CB33" i="20"/>
  <c r="BT33" i="20"/>
  <c r="CB32" i="20"/>
  <c r="BT32" i="20"/>
  <c r="CB31" i="20"/>
  <c r="BT31" i="20"/>
  <c r="CB30" i="20"/>
  <c r="BT30" i="20"/>
  <c r="CB29" i="20"/>
  <c r="BT29" i="20"/>
  <c r="CB28" i="20"/>
  <c r="BT28" i="20"/>
  <c r="CB27" i="20"/>
  <c r="BT27" i="20"/>
  <c r="CB26" i="20"/>
  <c r="BT26" i="20"/>
  <c r="CB25" i="20"/>
  <c r="BT25" i="20"/>
  <c r="CB24" i="20"/>
  <c r="BT24" i="20"/>
  <c r="CB23" i="20"/>
  <c r="BT23" i="20"/>
  <c r="CB22" i="20"/>
  <c r="BT22" i="20"/>
  <c r="CB21" i="20"/>
  <c r="BT21" i="20"/>
  <c r="CB20" i="20"/>
  <c r="BT20" i="20"/>
  <c r="CB19" i="20"/>
  <c r="BT19" i="20"/>
  <c r="CB18" i="20"/>
  <c r="BT18" i="20"/>
  <c r="CB17" i="20"/>
  <c r="BT17" i="20"/>
  <c r="CB16" i="20"/>
  <c r="BT16" i="20"/>
  <c r="CB15" i="20"/>
  <c r="BT15" i="20"/>
  <c r="CB14" i="20"/>
  <c r="BT14" i="20"/>
  <c r="CB13" i="20"/>
  <c r="BT13" i="20"/>
  <c r="CB12" i="20"/>
  <c r="BT12" i="20"/>
  <c r="CB11" i="20"/>
  <c r="BT11" i="20"/>
  <c r="CB10" i="20"/>
  <c r="BT10" i="20"/>
  <c r="CB9" i="20"/>
  <c r="BT9" i="20"/>
  <c r="CB8" i="20"/>
  <c r="BT8" i="20"/>
  <c r="CB7" i="20"/>
  <c r="BT7" i="20"/>
  <c r="BO102" i="20"/>
  <c r="BO94" i="20"/>
  <c r="BO86" i="20"/>
  <c r="BO78" i="20"/>
  <c r="BO70" i="20"/>
  <c r="BO62" i="20"/>
  <c r="BO54" i="20"/>
  <c r="BO46" i="20"/>
  <c r="BO38" i="20"/>
  <c r="BO30" i="20"/>
  <c r="BO22" i="20"/>
  <c r="BO14" i="20"/>
  <c r="BP7" i="20"/>
  <c r="CF77" i="20"/>
  <c r="CF13" i="20"/>
  <c r="BQ103" i="20"/>
  <c r="BQ101" i="20"/>
  <c r="BQ98" i="20"/>
  <c r="BQ95" i="20"/>
  <c r="BQ93" i="20"/>
  <c r="BQ90" i="20"/>
  <c r="BQ88" i="20"/>
  <c r="BQ86" i="20"/>
  <c r="BR82" i="20"/>
  <c r="BR80" i="20"/>
  <c r="BY78" i="20"/>
  <c r="BY77" i="20"/>
  <c r="BY76" i="20"/>
  <c r="BQ75" i="20"/>
  <c r="BQ74" i="20"/>
  <c r="BY72" i="20"/>
  <c r="BY71" i="20"/>
  <c r="BQ70" i="20"/>
  <c r="BY68" i="20"/>
  <c r="BQ67" i="20"/>
  <c r="BQ66" i="20"/>
  <c r="BY64" i="20"/>
  <c r="BQ63" i="20"/>
  <c r="BY61" i="20"/>
  <c r="BY60" i="20"/>
  <c r="BY59" i="20"/>
  <c r="BQ58" i="20"/>
  <c r="BY56" i="20"/>
  <c r="BQ55" i="20"/>
  <c r="BY53" i="20"/>
  <c r="BQ52" i="20"/>
  <c r="BY50" i="20"/>
  <c r="BY49" i="20"/>
  <c r="BY48" i="20"/>
  <c r="BQ47" i="20"/>
  <c r="BQ46" i="20"/>
  <c r="BY44" i="20"/>
  <c r="BY43" i="20"/>
  <c r="BQ42" i="20"/>
  <c r="BQ41" i="20"/>
  <c r="BY39" i="20"/>
  <c r="BQ38" i="20"/>
  <c r="BQ37" i="20"/>
  <c r="BY35" i="20"/>
  <c r="BY34" i="20"/>
  <c r="BY33" i="20"/>
  <c r="BY32" i="20"/>
  <c r="BY31" i="20"/>
  <c r="BQ30" i="20"/>
  <c r="BQ29" i="20"/>
  <c r="BQ28" i="20"/>
  <c r="BQ27" i="20"/>
  <c r="BQ26" i="20"/>
  <c r="BY25" i="20"/>
  <c r="BQ25" i="20"/>
  <c r="BY24" i="20"/>
  <c r="BQ24" i="20"/>
  <c r="BY23" i="20"/>
  <c r="BQ23" i="20"/>
  <c r="BY22" i="20"/>
  <c r="BQ22" i="20"/>
  <c r="BY21" i="20"/>
  <c r="BQ21" i="20"/>
  <c r="BQ20" i="20"/>
  <c r="BY19" i="20"/>
  <c r="BY18" i="20"/>
  <c r="BQ17" i="20"/>
  <c r="BQ15" i="20"/>
  <c r="BQ14" i="20"/>
  <c r="BQ13" i="20"/>
  <c r="BY11" i="20"/>
  <c r="BY10" i="20"/>
  <c r="BY8" i="20"/>
  <c r="BY7" i="20"/>
  <c r="BO91" i="20"/>
  <c r="BO67" i="20"/>
  <c r="BO43" i="20"/>
  <c r="BO19" i="20"/>
  <c r="CF9" i="20"/>
  <c r="CE101" i="20"/>
  <c r="CE97" i="20"/>
  <c r="CE93" i="20"/>
  <c r="CE89" i="20"/>
  <c r="CE85" i="20"/>
  <c r="BQ82" i="20"/>
  <c r="BX79" i="20"/>
  <c r="BX77" i="20"/>
  <c r="BX75" i="20"/>
  <c r="BX73" i="20"/>
  <c r="BX71" i="20"/>
  <c r="BX69" i="20"/>
  <c r="BX67" i="20"/>
  <c r="BX65" i="20"/>
  <c r="BX63" i="20"/>
  <c r="BX61" i="20"/>
  <c r="BX59" i="20"/>
  <c r="BX57" i="20"/>
  <c r="BX55" i="20"/>
  <c r="BX53" i="20"/>
  <c r="BX51" i="20"/>
  <c r="BX49" i="20"/>
  <c r="BX47" i="20"/>
  <c r="BX45" i="20"/>
  <c r="BX43" i="20"/>
  <c r="BX41" i="20"/>
  <c r="BX39" i="20"/>
  <c r="BX37" i="20"/>
  <c r="BX35" i="20"/>
  <c r="BX33" i="20"/>
  <c r="BX31" i="20"/>
  <c r="BX29" i="20"/>
  <c r="BX27" i="20"/>
  <c r="BX25" i="20"/>
  <c r="BX23" i="20"/>
  <c r="BX21" i="20"/>
  <c r="BX19" i="20"/>
  <c r="BX17" i="20"/>
  <c r="BX15" i="20"/>
  <c r="BX13" i="20"/>
  <c r="BX11" i="20"/>
  <c r="BX9" i="20"/>
  <c r="BX7" i="20"/>
  <c r="BO82" i="20"/>
  <c r="BO50" i="20"/>
  <c r="BO18" i="20"/>
  <c r="BX20" i="20"/>
  <c r="CE90" i="20"/>
  <c r="BP78" i="20"/>
  <c r="BP72" i="20"/>
  <c r="BP68" i="20"/>
  <c r="BP62" i="20"/>
  <c r="BP56" i="20"/>
  <c r="BP50" i="20"/>
  <c r="BP44" i="20"/>
  <c r="BP40" i="20"/>
  <c r="BP34" i="20"/>
  <c r="BP30" i="20"/>
  <c r="BP24" i="20"/>
  <c r="BP18" i="20"/>
  <c r="BP12" i="20"/>
  <c r="BO90" i="20"/>
  <c r="CF105" i="20"/>
  <c r="BR105" i="20"/>
  <c r="CE100" i="20"/>
  <c r="CE96" i="20"/>
  <c r="CE92" i="20"/>
  <c r="CE88" i="20"/>
  <c r="CE84" i="20"/>
  <c r="BV81" i="20"/>
  <c r="BP79" i="20"/>
  <c r="BP77" i="20"/>
  <c r="BP75" i="20"/>
  <c r="BP73" i="20"/>
  <c r="BP71" i="20"/>
  <c r="BP69" i="20"/>
  <c r="BP67" i="20"/>
  <c r="BP65" i="20"/>
  <c r="BP63" i="20"/>
  <c r="BP61" i="20"/>
  <c r="BP59" i="20"/>
  <c r="BP57" i="20"/>
  <c r="BP55" i="20"/>
  <c r="BP53" i="20"/>
  <c r="BP51" i="20"/>
  <c r="BP49" i="20"/>
  <c r="BP47" i="20"/>
  <c r="BP45" i="20"/>
  <c r="BP43" i="20"/>
  <c r="BP41" i="20"/>
  <c r="BP39" i="20"/>
  <c r="BP37" i="20"/>
  <c r="BP35" i="20"/>
  <c r="BP33" i="20"/>
  <c r="BP31" i="20"/>
  <c r="BP29" i="20"/>
  <c r="BP27" i="20"/>
  <c r="BP25" i="20"/>
  <c r="BP23" i="20"/>
  <c r="BP21" i="20"/>
  <c r="BP19" i="20"/>
  <c r="BP17" i="20"/>
  <c r="BP15" i="20"/>
  <c r="BP13" i="20"/>
  <c r="BP11" i="20"/>
  <c r="BP9" i="20"/>
  <c r="BO106" i="20"/>
  <c r="BO74" i="20"/>
  <c r="BO42" i="20"/>
  <c r="BO10" i="20"/>
  <c r="CF73" i="20"/>
  <c r="CE103" i="20"/>
  <c r="CE99" i="20"/>
  <c r="CE95" i="20"/>
  <c r="CE91" i="20"/>
  <c r="CE87" i="20"/>
  <c r="CE83" i="20"/>
  <c r="CA80" i="20"/>
  <c r="BX78" i="20"/>
  <c r="BX76" i="20"/>
  <c r="BX74" i="20"/>
  <c r="BX72" i="20"/>
  <c r="BX70" i="20"/>
  <c r="BX68" i="20"/>
  <c r="BX66" i="20"/>
  <c r="BX64" i="20"/>
  <c r="BX62" i="20"/>
  <c r="BX60" i="20"/>
  <c r="BX58" i="20"/>
  <c r="BX56" i="20"/>
  <c r="BX54" i="20"/>
  <c r="BX52" i="20"/>
  <c r="BX50" i="20"/>
  <c r="BX48" i="20"/>
  <c r="BX46" i="20"/>
  <c r="BX44" i="20"/>
  <c r="BX42" i="20"/>
  <c r="BX40" i="20"/>
  <c r="BX38" i="20"/>
  <c r="BX36" i="20"/>
  <c r="BX34" i="20"/>
  <c r="BX32" i="20"/>
  <c r="BX30" i="20"/>
  <c r="BX28" i="20"/>
  <c r="BX26" i="20"/>
  <c r="BX24" i="20"/>
  <c r="BX22" i="20"/>
  <c r="BX18" i="20"/>
  <c r="BX16" i="20"/>
  <c r="BX14" i="20"/>
  <c r="BX12" i="20"/>
  <c r="BX10" i="20"/>
  <c r="BX8" i="20"/>
  <c r="BO98" i="20"/>
  <c r="BO66" i="20"/>
  <c r="BO34" i="20"/>
  <c r="CF41" i="20"/>
  <c r="CE102" i="20"/>
  <c r="CE98" i="20"/>
  <c r="CE94" i="20"/>
  <c r="CE86" i="20"/>
  <c r="CE82" i="20"/>
  <c r="BQ80" i="20"/>
  <c r="BP76" i="20"/>
  <c r="BP74" i="20"/>
  <c r="BP70" i="20"/>
  <c r="BP66" i="20"/>
  <c r="BP64" i="20"/>
  <c r="BP60" i="20"/>
  <c r="BP58" i="20"/>
  <c r="BP54" i="20"/>
  <c r="BP52" i="20"/>
  <c r="BP48" i="20"/>
  <c r="BP46" i="20"/>
  <c r="BP42" i="20"/>
  <c r="BP38" i="20"/>
  <c r="BP36" i="20"/>
  <c r="BP32" i="20"/>
  <c r="BP28" i="20"/>
  <c r="BP26" i="20"/>
  <c r="BP22" i="20"/>
  <c r="BP20" i="20"/>
  <c r="BP16" i="20"/>
  <c r="BP14" i="20"/>
  <c r="BP10" i="20"/>
  <c r="BP8" i="20"/>
  <c r="BO58" i="20"/>
  <c r="BO26" i="20"/>
  <c r="AY5" i="30"/>
  <c r="AZ5" i="30"/>
  <c r="AY6" i="30"/>
  <c r="BS6" i="30"/>
  <c r="BV6" i="30"/>
  <c r="CF6" i="30"/>
  <c r="AY7" i="30"/>
  <c r="AZ7" i="30"/>
  <c r="BG7" i="30" s="1"/>
  <c r="AY8" i="30"/>
  <c r="AZ8" i="30"/>
  <c r="BC8" i="30" s="1"/>
  <c r="AY9" i="30"/>
  <c r="AZ9" i="30"/>
  <c r="BG9" i="30" s="1"/>
  <c r="AY10" i="30"/>
  <c r="AZ10" i="30"/>
  <c r="BC10" i="30" s="1"/>
  <c r="AY14" i="30"/>
  <c r="AZ14" i="30"/>
  <c r="BC14" i="30" s="1"/>
  <c r="CD6" i="30" s="1"/>
  <c r="AY15" i="30"/>
  <c r="AZ15" i="30"/>
  <c r="BC15" i="30" s="1"/>
  <c r="AY16" i="30"/>
  <c r="AZ16" i="30"/>
  <c r="BG16" i="30" s="1"/>
  <c r="AY17" i="30"/>
  <c r="AZ17" i="30"/>
  <c r="BC17" i="30" s="1"/>
  <c r="AY18" i="30"/>
  <c r="AZ18" i="30"/>
  <c r="BG18" i="30" s="1"/>
  <c r="AY19" i="30"/>
  <c r="AZ19" i="30"/>
  <c r="BB19" i="30" s="1"/>
  <c r="P489" i="18"/>
  <c r="P490" i="18"/>
  <c r="P492" i="18"/>
  <c r="P493" i="18"/>
  <c r="P527" i="18"/>
  <c r="P528" i="18"/>
  <c r="P567" i="18"/>
  <c r="P568" i="18"/>
  <c r="P572" i="18"/>
  <c r="P573" i="18"/>
  <c r="P621" i="18"/>
  <c r="P622" i="18"/>
  <c r="P625" i="18"/>
  <c r="P626" i="18"/>
  <c r="K654" i="18"/>
  <c r="P658" i="18"/>
  <c r="BD7" i="30" l="1"/>
  <c r="BD9" i="30"/>
  <c r="BL7" i="30"/>
  <c r="BE9" i="30"/>
  <c r="BN7" i="30"/>
  <c r="BP7" i="30"/>
  <c r="BI7" i="30"/>
  <c r="BF7" i="30"/>
  <c r="BE16" i="30"/>
  <c r="BN18" i="30"/>
  <c r="BF16" i="30"/>
  <c r="BD16" i="30"/>
  <c r="BB16" i="30"/>
  <c r="BE7" i="30"/>
  <c r="BN16" i="30"/>
  <c r="BM16" i="30"/>
  <c r="BJ16" i="30" a="1"/>
  <c r="BJ16" i="30" s="1"/>
  <c r="BF17" i="30"/>
  <c r="BF10" i="30"/>
  <c r="BN19" i="30"/>
  <c r="BM18" i="30"/>
  <c r="BP9" i="30"/>
  <c r="BP19" i="30"/>
  <c r="BJ19" i="30" a="1"/>
  <c r="BJ19" i="30" s="1"/>
  <c r="BL18" i="30"/>
  <c r="BM9" i="30"/>
  <c r="BI19" i="30"/>
  <c r="BB18" i="30"/>
  <c r="BL16" i="30"/>
  <c r="BJ9" i="30" a="1"/>
  <c r="BJ9" i="30" s="1"/>
  <c r="BI9" i="30"/>
  <c r="BH19" i="30"/>
  <c r="BF19" i="30"/>
  <c r="BI16" i="30"/>
  <c r="BF9" i="30"/>
  <c r="BN8" i="30"/>
  <c r="BJ18" i="30" a="1"/>
  <c r="BJ18" i="30" s="1"/>
  <c r="BP10" i="30"/>
  <c r="BJ8" i="30" a="1"/>
  <c r="BJ8" i="30" s="1"/>
  <c r="BN17" i="30"/>
  <c r="BN10" i="30"/>
  <c r="BI8" i="30"/>
  <c r="BP17" i="30"/>
  <c r="BF18" i="30"/>
  <c r="BJ17" i="30" a="1"/>
  <c r="BJ17" i="30" s="1"/>
  <c r="BB15" i="30"/>
  <c r="BJ10" i="30" a="1"/>
  <c r="BJ10" i="30" s="1"/>
  <c r="BN9" i="30"/>
  <c r="BB9" i="30"/>
  <c r="BH8" i="30"/>
  <c r="BM7" i="30"/>
  <c r="BB7" i="30"/>
  <c r="BI18" i="30"/>
  <c r="BE18" i="30"/>
  <c r="BI17" i="30"/>
  <c r="BI10" i="30"/>
  <c r="BF8" i="30"/>
  <c r="BD18" i="30"/>
  <c r="BH17" i="30"/>
  <c r="BH10" i="30"/>
  <c r="BL9" i="30"/>
  <c r="BB8" i="30"/>
  <c r="BJ7" i="30" a="1"/>
  <c r="BJ7" i="30" s="1"/>
  <c r="BB17" i="30"/>
  <c r="BB10" i="30"/>
  <c r="BP8" i="30"/>
  <c r="BH7" i="30"/>
  <c r="BC19" i="30"/>
  <c r="BD19" i="30"/>
  <c r="BL19" i="30"/>
  <c r="BE19" i="30"/>
  <c r="BM19" i="30"/>
  <c r="BG19" i="30"/>
  <c r="BO19" i="30"/>
  <c r="BC18" i="30"/>
  <c r="BO17" i="30"/>
  <c r="BG17" i="30"/>
  <c r="BC16" i="30"/>
  <c r="BJ14" i="30"/>
  <c r="BB14" i="30"/>
  <c r="BO10" i="30"/>
  <c r="BG10" i="30"/>
  <c r="BC9" i="30"/>
  <c r="BO8" i="30"/>
  <c r="BG8" i="30"/>
  <c r="BC7" i="30"/>
  <c r="CC6" i="30"/>
  <c r="BM17" i="30"/>
  <c r="BE17" i="30"/>
  <c r="BE15" i="30"/>
  <c r="BM10" i="30"/>
  <c r="BE10" i="30"/>
  <c r="BM8" i="30"/>
  <c r="BE8" i="30"/>
  <c r="BP18" i="30"/>
  <c r="BH18" i="30"/>
  <c r="BL17" i="30"/>
  <c r="BD17" i="30"/>
  <c r="BP16" i="30"/>
  <c r="BH16" i="30"/>
  <c r="BL10" i="30"/>
  <c r="BD10" i="30"/>
  <c r="BH9" i="30"/>
  <c r="BL8" i="30"/>
  <c r="BD8" i="30"/>
  <c r="BC5" i="30"/>
  <c r="BO18" i="30"/>
  <c r="BO16" i="30"/>
  <c r="BO9" i="30"/>
  <c r="BO7" i="30"/>
  <c r="BJ5" i="30"/>
  <c r="BB5" i="30"/>
  <c r="BG15" i="30" l="1"/>
  <c r="BF15" i="30"/>
  <c r="BP5" i="30"/>
  <c r="BT6" i="30"/>
  <c r="P117" i="18"/>
  <c r="P118" i="18"/>
  <c r="P120" i="18"/>
  <c r="P121" i="18"/>
  <c r="P178" i="18"/>
  <c r="P179" i="18"/>
  <c r="P183" i="18"/>
  <c r="P184" i="18"/>
  <c r="P204" i="18"/>
  <c r="P205" i="18"/>
  <c r="P252" i="18"/>
  <c r="P253" i="18"/>
  <c r="P257" i="18"/>
  <c r="P258" i="18"/>
  <c r="P321" i="18"/>
  <c r="P322" i="18"/>
  <c r="P327" i="18"/>
  <c r="P328" i="18"/>
  <c r="P386" i="18"/>
  <c r="P387" i="18"/>
  <c r="P389" i="18"/>
  <c r="P390" i="18"/>
  <c r="P444" i="18"/>
  <c r="P445" i="18"/>
  <c r="P450" i="18"/>
  <c r="P451" i="18"/>
  <c r="P83" i="18"/>
  <c r="P75" i="18"/>
  <c r="P76" i="18"/>
  <c r="P82" i="18"/>
  <c r="P71" i="18"/>
  <c r="P72" i="18"/>
  <c r="AD39" i="1" l="1"/>
  <c r="P39" i="1" s="1"/>
  <c r="AD40" i="1"/>
  <c r="AE33" i="1"/>
  <c r="AE22" i="1"/>
  <c r="AD21" i="1"/>
  <c r="AD22" i="1"/>
  <c r="AD23" i="1"/>
  <c r="AE21" i="1"/>
  <c r="P22" i="1" l="1"/>
  <c r="V20" i="30"/>
  <c r="W20" i="30"/>
  <c r="R661" i="18" s="1"/>
  <c r="V22" i="30"/>
  <c r="W22" i="30"/>
  <c r="R663" i="18" s="1"/>
  <c r="R669" i="18"/>
  <c r="K661" i="18" l="1"/>
  <c r="X661" i="18"/>
  <c r="K669" i="18"/>
  <c r="X669" i="18"/>
  <c r="K663" i="18"/>
  <c r="X663" i="18"/>
  <c r="AF8" i="30"/>
  <c r="AG8" i="30"/>
  <c r="AH8" i="30"/>
  <c r="AI8" i="30"/>
  <c r="AJ8" i="30"/>
  <c r="AK8" i="30"/>
  <c r="AL8" i="30"/>
  <c r="AM8" i="30"/>
  <c r="AN8" i="30"/>
  <c r="AO8" i="30"/>
  <c r="AP8" i="30"/>
  <c r="AQ8" i="30"/>
  <c r="AT8" i="30"/>
  <c r="BG14" i="30" s="1"/>
  <c r="AE8" i="30"/>
  <c r="AF6" i="30"/>
  <c r="AG6" i="30"/>
  <c r="AH6" i="30"/>
  <c r="AI6" i="30"/>
  <c r="AJ6" i="30"/>
  <c r="AK6" i="30"/>
  <c r="AL6" i="30"/>
  <c r="AM6" i="30"/>
  <c r="AN6" i="30"/>
  <c r="AO6" i="30"/>
  <c r="AP6" i="30"/>
  <c r="AQ6" i="30"/>
  <c r="AT6" i="30"/>
  <c r="BE14" i="30" s="1"/>
  <c r="AF7" i="30"/>
  <c r="AG7" i="30"/>
  <c r="AH7" i="30"/>
  <c r="AI7" i="30"/>
  <c r="AJ7" i="30"/>
  <c r="AM7" i="30"/>
  <c r="AN7" i="30"/>
  <c r="AO7" i="30"/>
  <c r="AP7" i="30"/>
  <c r="AQ7" i="30"/>
  <c r="AT7" i="30"/>
  <c r="BF14" i="30" s="1"/>
  <c r="AE6" i="30"/>
  <c r="AE7" i="30"/>
  <c r="BG5" i="30" l="1"/>
  <c r="BE5" i="30"/>
  <c r="Z23" i="30"/>
  <c r="AZ6" i="30" s="1"/>
  <c r="BC6" i="30" l="1"/>
  <c r="BB6" i="30"/>
  <c r="BH6" i="30" s="1"/>
  <c r="L6" i="31"/>
  <c r="M6" i="31"/>
  <c r="N6" i="31"/>
  <c r="O6" i="31"/>
  <c r="P6" i="31"/>
  <c r="K6" i="31"/>
  <c r="Q6" i="31" s="1"/>
  <c r="L5" i="31"/>
  <c r="M5" i="31"/>
  <c r="N5" i="31"/>
  <c r="O5" i="31"/>
  <c r="P5" i="31"/>
  <c r="K5" i="31"/>
  <c r="Q5" i="31" s="1"/>
  <c r="BG6" i="30" l="1"/>
  <c r="BI6" i="30"/>
  <c r="BE6" i="30"/>
  <c r="BD6" i="30"/>
  <c r="BF6" i="30"/>
  <c r="Q4" i="31"/>
  <c r="M4" i="31"/>
  <c r="O4" i="31"/>
  <c r="P4" i="31"/>
  <c r="L4" i="31"/>
  <c r="N4" i="31"/>
  <c r="K4" i="31"/>
  <c r="BL6" i="30" l="1"/>
  <c r="BM6" i="30"/>
  <c r="J1" i="31"/>
  <c r="G20" i="30" l="1"/>
  <c r="G21" i="30"/>
  <c r="G22" i="30"/>
  <c r="G23" i="30"/>
  <c r="G24" i="30"/>
  <c r="G26" i="30"/>
  <c r="G27" i="30"/>
  <c r="G28" i="30"/>
  <c r="G30" i="30"/>
  <c r="G31" i="30"/>
  <c r="G32" i="30"/>
  <c r="G33" i="30"/>
  <c r="G34" i="30"/>
  <c r="B19" i="30"/>
  <c r="G19" i="30" s="1"/>
  <c r="AE5" i="30" l="1"/>
  <c r="AK5" i="30"/>
  <c r="AN5" i="30"/>
  <c r="AN12" i="30" s="1"/>
  <c r="AF5" i="30"/>
  <c r="AF12" i="30" s="1"/>
  <c r="AQ5" i="30"/>
  <c r="AM5" i="30"/>
  <c r="AI5" i="30"/>
  <c r="AO5" i="30"/>
  <c r="AG5" i="30"/>
  <c r="AT5" i="30"/>
  <c r="AJ5" i="30"/>
  <c r="AP5" i="30"/>
  <c r="AL5" i="30"/>
  <c r="AH5" i="30"/>
  <c r="AH12" i="30" s="1"/>
  <c r="AS5" i="30" l="1"/>
  <c r="AR5" i="30"/>
  <c r="Z24" i="30"/>
  <c r="C4" i="1" l="1"/>
  <c r="AD25" i="1" l="1"/>
  <c r="P25" i="1" s="1"/>
  <c r="AE31" i="1"/>
  <c r="AE42" i="1"/>
  <c r="AE41" i="1"/>
  <c r="I9" i="26"/>
  <c r="D42" i="1"/>
  <c r="E42" i="1"/>
  <c r="F42" i="1"/>
  <c r="G42" i="1"/>
  <c r="AD41" i="1"/>
  <c r="AD42" i="1"/>
  <c r="AE45" i="1"/>
  <c r="AD45" i="1"/>
  <c r="AE47" i="1"/>
  <c r="AD47" i="1"/>
  <c r="AE48" i="1"/>
  <c r="AD48" i="1"/>
  <c r="AD13" i="1"/>
  <c r="P13" i="1" s="1"/>
  <c r="AD14" i="1"/>
  <c r="P14" i="1" s="1"/>
  <c r="AD15" i="1"/>
  <c r="P15" i="1" s="1"/>
  <c r="AD16" i="1"/>
  <c r="P16" i="1" s="1"/>
  <c r="AA16" i="1" s="1"/>
  <c r="D24" i="26" s="1"/>
  <c r="AD17" i="1"/>
  <c r="P17" i="1" s="1"/>
  <c r="AD18" i="1"/>
  <c r="P18" i="1" s="1"/>
  <c r="AD20" i="1"/>
  <c r="P20" i="1" s="1"/>
  <c r="P21" i="1"/>
  <c r="P23" i="1"/>
  <c r="AD24" i="1"/>
  <c r="P24" i="1" s="1"/>
  <c r="AA24" i="1" s="1"/>
  <c r="CI5" i="20" s="1"/>
  <c r="AD26" i="1"/>
  <c r="P26" i="1" s="1"/>
  <c r="AD27" i="1"/>
  <c r="P27" i="1" s="1"/>
  <c r="AD28" i="1"/>
  <c r="P28" i="1" s="1"/>
  <c r="AD29" i="1"/>
  <c r="P29" i="1" s="1"/>
  <c r="AA29" i="1" s="1"/>
  <c r="CI6" i="20" s="1"/>
  <c r="AD31" i="1"/>
  <c r="AD32" i="1"/>
  <c r="P32" i="1" s="1"/>
  <c r="AD33" i="1"/>
  <c r="P33" i="1" s="1"/>
  <c r="AD35" i="1"/>
  <c r="P35" i="1" s="1"/>
  <c r="AD37" i="1"/>
  <c r="P37" i="1" s="1"/>
  <c r="AD38" i="1"/>
  <c r="P38" i="1" s="1"/>
  <c r="P40" i="1"/>
  <c r="AD43" i="1"/>
  <c r="P43" i="1" s="1"/>
  <c r="AD46" i="1"/>
  <c r="P46" i="1" s="1"/>
  <c r="AA46" i="1" s="1"/>
  <c r="CI7" i="20" s="1"/>
  <c r="P8" i="1"/>
  <c r="P9" i="1"/>
  <c r="P10" i="1"/>
  <c r="U10" i="1"/>
  <c r="P11" i="1"/>
  <c r="A6" i="1" a="1"/>
  <c r="A6" i="1" s="1"/>
  <c r="D6" i="1" s="1"/>
  <c r="A7" i="1" a="1"/>
  <c r="A7" i="1" s="1"/>
  <c r="E7" i="1" s="1"/>
  <c r="A8" i="1" a="1"/>
  <c r="A8" i="1" s="1"/>
  <c r="F8" i="1" s="1"/>
  <c r="A9" i="1" a="1"/>
  <c r="A9" i="1" s="1"/>
  <c r="F9" i="1" s="1"/>
  <c r="A10" i="1" a="1"/>
  <c r="A10" i="1" s="1"/>
  <c r="D10" i="1" s="1"/>
  <c r="A11" i="1" a="1"/>
  <c r="A11" i="1" s="1"/>
  <c r="F11" i="1" s="1"/>
  <c r="A12" i="1" a="1"/>
  <c r="A12" i="1" s="1"/>
  <c r="A13" i="1" a="1"/>
  <c r="A13" i="1" s="1"/>
  <c r="A14" i="1" a="1"/>
  <c r="A14" i="1" s="1"/>
  <c r="G14" i="1" s="1"/>
  <c r="A15" i="1" a="1"/>
  <c r="A15" i="1" s="1"/>
  <c r="H15" i="1" s="1"/>
  <c r="A16" i="1" a="1"/>
  <c r="A16" i="1" s="1"/>
  <c r="A17" i="1" a="1"/>
  <c r="A17" i="1" s="1"/>
  <c r="D17" i="1" s="1"/>
  <c r="A18" i="1" a="1"/>
  <c r="A18" i="1" s="1"/>
  <c r="E18" i="1" s="1"/>
  <c r="A19" i="1" a="1"/>
  <c r="A19" i="1" s="1"/>
  <c r="E19" i="1" s="1"/>
  <c r="A20" i="1" a="1"/>
  <c r="A20" i="1" s="1"/>
  <c r="D20" i="1" s="1"/>
  <c r="A21" i="1" a="1"/>
  <c r="A21" i="1" s="1"/>
  <c r="A22" i="1" a="1"/>
  <c r="A22" i="1" s="1"/>
  <c r="A23" i="1" a="1"/>
  <c r="A23" i="1" s="1"/>
  <c r="A24" i="1" a="1"/>
  <c r="A24" i="1" s="1"/>
  <c r="D24" i="1" s="1"/>
  <c r="A25" i="1" a="1"/>
  <c r="A25" i="1" s="1"/>
  <c r="E25" i="1" s="1"/>
  <c r="A26" i="1" a="1"/>
  <c r="A26" i="1" s="1"/>
  <c r="G26" i="1" s="1"/>
  <c r="A27" i="1" a="1"/>
  <c r="A27" i="1" s="1"/>
  <c r="E27" i="1" s="1"/>
  <c r="A28" i="1" a="1"/>
  <c r="A28" i="1" s="1"/>
  <c r="A29" i="1" a="1"/>
  <c r="A29" i="1" s="1"/>
  <c r="A30" i="1" a="1"/>
  <c r="A30" i="1" s="1"/>
  <c r="H30" i="1" s="1"/>
  <c r="A31" i="1" a="1"/>
  <c r="A31" i="1" s="1"/>
  <c r="A32" i="1" a="1"/>
  <c r="A32" i="1" s="1"/>
  <c r="W12" i="21"/>
  <c r="W13" i="21"/>
  <c r="W14" i="21"/>
  <c r="W17" i="21"/>
  <c r="W18" i="21"/>
  <c r="W21" i="21"/>
  <c r="W22" i="21"/>
  <c r="W23" i="21"/>
  <c r="D33" i="1"/>
  <c r="Q25" i="1" s="1"/>
  <c r="D8" i="26"/>
  <c r="Z9" i="1"/>
  <c r="AA9" i="1" s="1"/>
  <c r="CI3" i="20" s="1"/>
  <c r="E19" i="26"/>
  <c r="I37" i="25"/>
  <c r="J37" i="25" s="1"/>
  <c r="I36" i="25"/>
  <c r="J36" i="25" s="1"/>
  <c r="I35" i="25"/>
  <c r="I34" i="25"/>
  <c r="J34" i="25" s="1"/>
  <c r="I28" i="25"/>
  <c r="J28" i="25" s="1"/>
  <c r="D8" i="25" s="1"/>
  <c r="I23" i="25"/>
  <c r="J23" i="25" s="1"/>
  <c r="I22" i="25"/>
  <c r="J22" i="25" s="1"/>
  <c r="I14" i="25"/>
  <c r="J14" i="25" s="1"/>
  <c r="D6" i="25" s="1"/>
  <c r="I4" i="25"/>
  <c r="J4" i="25" s="1"/>
  <c r="I5" i="25"/>
  <c r="J5" i="25" s="1"/>
  <c r="I8" i="25"/>
  <c r="J8" i="25" s="1"/>
  <c r="D5" i="25" s="1"/>
  <c r="I3" i="25"/>
  <c r="C8" i="26"/>
  <c r="C27" i="26"/>
  <c r="C11" i="26"/>
  <c r="L1" i="20"/>
  <c r="F3" i="19"/>
  <c r="F4" i="19"/>
  <c r="F5" i="19"/>
  <c r="F6" i="19"/>
  <c r="F7" i="19"/>
  <c r="F8" i="19"/>
  <c r="F9" i="19"/>
  <c r="F2" i="19"/>
  <c r="AC3" i="1"/>
  <c r="X11" i="1"/>
  <c r="X9" i="1"/>
  <c r="X8" i="1"/>
  <c r="B1" i="20"/>
  <c r="AD2" i="21"/>
  <c r="N2" i="22"/>
  <c r="L2" i="22" s="1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AG11" i="24"/>
  <c r="AF11" i="24"/>
  <c r="AE11" i="24"/>
  <c r="AD11" i="24"/>
  <c r="AC11" i="24"/>
  <c r="AB11" i="24"/>
  <c r="AA11" i="24"/>
  <c r="Z11" i="24"/>
  <c r="Y11" i="24"/>
  <c r="X11" i="24"/>
  <c r="W11" i="24"/>
  <c r="Y10" i="24"/>
  <c r="X10" i="24"/>
  <c r="W10" i="24"/>
  <c r="P2" i="18"/>
  <c r="AH5" i="22"/>
  <c r="AE1001" i="21"/>
  <c r="AN1001" i="21" s="1"/>
  <c r="AF1001" i="21"/>
  <c r="AE1002" i="21"/>
  <c r="AQ1002" i="21" s="1"/>
  <c r="AF1002" i="21"/>
  <c r="AI1002" i="21" s="1"/>
  <c r="AE1003" i="21"/>
  <c r="AH1003" i="21" s="1"/>
  <c r="AM1003" i="21" s="1"/>
  <c r="AF1003" i="21"/>
  <c r="AI1003" i="21" s="1"/>
  <c r="AE1004" i="21"/>
  <c r="AH1004" i="21" s="1"/>
  <c r="AM1004" i="21" s="1"/>
  <c r="AF1004" i="21"/>
  <c r="AI1004" i="21" s="1"/>
  <c r="AE1005" i="21"/>
  <c r="AN1005" i="21" s="1"/>
  <c r="AF1005" i="21"/>
  <c r="AI1005" i="21" s="1"/>
  <c r="AE1006" i="21"/>
  <c r="AJ1006" i="21" s="1"/>
  <c r="AF1006" i="21"/>
  <c r="AI1006" i="21" s="1"/>
  <c r="AE1007" i="21"/>
  <c r="AH1007" i="21" s="1"/>
  <c r="AM1007" i="21" s="1"/>
  <c r="AF1007" i="21"/>
  <c r="AI1007" i="21" s="1"/>
  <c r="AE1008" i="21"/>
  <c r="AK1008" i="21" s="1"/>
  <c r="AF1008" i="21"/>
  <c r="AI1008" i="21" s="1"/>
  <c r="AE1009" i="21"/>
  <c r="AF1009" i="21"/>
  <c r="AI1009" i="21" s="1"/>
  <c r="AE1010" i="21"/>
  <c r="AJ1010" i="21" s="1"/>
  <c r="AF1010" i="21"/>
  <c r="AI1010" i="21" s="1"/>
  <c r="AE1011" i="21"/>
  <c r="AV1011" i="21" s="1"/>
  <c r="AF1011" i="21"/>
  <c r="AI1011" i="21" s="1"/>
  <c r="AE1012" i="21"/>
  <c r="AJ1012" i="21" s="1"/>
  <c r="AF1012" i="21"/>
  <c r="AI1012" i="21" s="1"/>
  <c r="AE1013" i="21"/>
  <c r="AF1013" i="21"/>
  <c r="AI1013" i="21" s="1"/>
  <c r="AE1014" i="21"/>
  <c r="AQ1014" i="21" s="1"/>
  <c r="AS1014" i="21" s="1"/>
  <c r="AF1014" i="21"/>
  <c r="AI1014" i="21" s="1"/>
  <c r="AE1015" i="21"/>
  <c r="AN1015" i="21" s="1"/>
  <c r="AF1015" i="21"/>
  <c r="AI1015" i="21" s="1"/>
  <c r="AE1016" i="21"/>
  <c r="AH1016" i="21" s="1"/>
  <c r="AM1016" i="21" s="1"/>
  <c r="AF1016" i="21"/>
  <c r="AI1016" i="21" s="1"/>
  <c r="AE1017" i="21"/>
  <c r="AN1017" i="21" s="1"/>
  <c r="AF1017" i="21"/>
  <c r="AI1017" i="21" s="1"/>
  <c r="AE1018" i="21"/>
  <c r="AQ1018" i="21" s="1"/>
  <c r="AT1018" i="21" s="1"/>
  <c r="AF1018" i="21"/>
  <c r="AI1018" i="21" s="1"/>
  <c r="AE1019" i="21"/>
  <c r="AQ1019" i="21" s="1"/>
  <c r="AR1019" i="21" s="1"/>
  <c r="AF1019" i="21"/>
  <c r="AI1019" i="21" s="1"/>
  <c r="AE1020" i="21"/>
  <c r="AV1020" i="21" s="1"/>
  <c r="AY1020" i="21" s="1"/>
  <c r="AF1020" i="21"/>
  <c r="AI1020" i="21" s="1"/>
  <c r="AE1021" i="21"/>
  <c r="AF1021" i="21"/>
  <c r="AI1021" i="21" s="1"/>
  <c r="AE1022" i="21"/>
  <c r="AJ1022" i="21" s="1"/>
  <c r="AF1022" i="21"/>
  <c r="AI1022" i="21" s="1"/>
  <c r="AE1023" i="21"/>
  <c r="AN1023" i="21" s="1"/>
  <c r="AF1023" i="21"/>
  <c r="AI1023" i="21" s="1"/>
  <c r="AE1024" i="21"/>
  <c r="AV1024" i="21" s="1"/>
  <c r="AX1024" i="21" s="1"/>
  <c r="AF1024" i="21"/>
  <c r="AI1024" i="21" s="1"/>
  <c r="AE1025" i="21"/>
  <c r="AF1025" i="21"/>
  <c r="AI1025" i="21" s="1"/>
  <c r="AE1026" i="21"/>
  <c r="AF1026" i="21"/>
  <c r="AI1026" i="21" s="1"/>
  <c r="AE1027" i="21"/>
  <c r="AV1027" i="21" s="1"/>
  <c r="AW1027" i="21" s="1"/>
  <c r="AF1027" i="21"/>
  <c r="AI1027" i="21" s="1"/>
  <c r="AE1028" i="21"/>
  <c r="AN1028" i="21" s="1"/>
  <c r="AF1028" i="21"/>
  <c r="AI1028" i="21" s="1"/>
  <c r="AE1029" i="21"/>
  <c r="AH1029" i="21" s="1"/>
  <c r="AM1029" i="21" s="1"/>
  <c r="AF1029" i="21"/>
  <c r="AI1029" i="21" s="1"/>
  <c r="AE1030" i="21"/>
  <c r="AQ1030" i="21" s="1"/>
  <c r="AR1030" i="21" s="1"/>
  <c r="AF1030" i="21"/>
  <c r="AI1030" i="21" s="1"/>
  <c r="AE1031" i="21"/>
  <c r="AJ1031" i="21" s="1"/>
  <c r="AF1031" i="21"/>
  <c r="AI1031" i="21" s="1"/>
  <c r="AE1032" i="21"/>
  <c r="AH1032" i="21" s="1"/>
  <c r="AM1032" i="21" s="1"/>
  <c r="AF1032" i="21"/>
  <c r="AI1032" i="21" s="1"/>
  <c r="AE1033" i="21"/>
  <c r="AF1033" i="21"/>
  <c r="AI1033" i="21" s="1"/>
  <c r="AE1034" i="21"/>
  <c r="AF1034" i="21"/>
  <c r="AI1034" i="21" s="1"/>
  <c r="AE1035" i="21"/>
  <c r="AK1035" i="21" s="1"/>
  <c r="AF1035" i="21"/>
  <c r="AI1035" i="21" s="1"/>
  <c r="AE1036" i="21"/>
  <c r="AH1036" i="21" s="1"/>
  <c r="AM1036" i="21" s="1"/>
  <c r="AF1036" i="21"/>
  <c r="AI1036" i="21" s="1"/>
  <c r="AE1037" i="21"/>
  <c r="AN1037" i="21" s="1"/>
  <c r="AF1037" i="21"/>
  <c r="AI1037" i="21" s="1"/>
  <c r="AE1038" i="21"/>
  <c r="AF1038" i="21"/>
  <c r="AI1038" i="21" s="1"/>
  <c r="AE1039" i="21"/>
  <c r="AQ1039" i="21" s="1"/>
  <c r="AS1039" i="21" s="1"/>
  <c r="AF1039" i="21"/>
  <c r="AI1039" i="21" s="1"/>
  <c r="AE1040" i="21"/>
  <c r="AH1040" i="21" s="1"/>
  <c r="AM1040" i="21" s="1"/>
  <c r="AF1040" i="21"/>
  <c r="AI1040" i="21" s="1"/>
  <c r="AE1041" i="21"/>
  <c r="AV1041" i="21" s="1"/>
  <c r="AX1041" i="21" s="1"/>
  <c r="AF1041" i="21"/>
  <c r="AI1041" i="21" s="1"/>
  <c r="AE1042" i="21"/>
  <c r="AF1042" i="21"/>
  <c r="AI1042" i="21" s="1"/>
  <c r="AE1043" i="21"/>
  <c r="AQ1043" i="21" s="1"/>
  <c r="AT1043" i="21" s="1"/>
  <c r="AF1043" i="21"/>
  <c r="AI1043" i="21" s="1"/>
  <c r="AE1044" i="21"/>
  <c r="AQ1044" i="21" s="1"/>
  <c r="AT1044" i="21" s="1"/>
  <c r="AF1044" i="21"/>
  <c r="AI1044" i="21" s="1"/>
  <c r="AE1045" i="21"/>
  <c r="AJ1045" i="21" s="1"/>
  <c r="AF1045" i="21"/>
  <c r="AI1045" i="21" s="1"/>
  <c r="AE1046" i="21"/>
  <c r="AQ1046" i="21" s="1"/>
  <c r="AF1046" i="21"/>
  <c r="AI1046" i="21" s="1"/>
  <c r="AE1047" i="21"/>
  <c r="AL1047" i="21" s="1"/>
  <c r="AF1047" i="21"/>
  <c r="AI1047" i="21" s="1"/>
  <c r="AE1048" i="21"/>
  <c r="AK1048" i="21" s="1"/>
  <c r="AF1048" i="21"/>
  <c r="AI1048" i="21" s="1"/>
  <c r="AE1049" i="21"/>
  <c r="AQ1049" i="21" s="1"/>
  <c r="AF1049" i="21"/>
  <c r="AI1049" i="21" s="1"/>
  <c r="AE1050" i="21"/>
  <c r="AF1050" i="21"/>
  <c r="AI1050" i="21" s="1"/>
  <c r="AE1051" i="21"/>
  <c r="AN1051" i="21" s="1"/>
  <c r="AF1051" i="21"/>
  <c r="AI1051" i="21" s="1"/>
  <c r="AE1052" i="21"/>
  <c r="AQ1052" i="21" s="1"/>
  <c r="AR1052" i="21" s="1"/>
  <c r="AF1052" i="21"/>
  <c r="AI1052" i="21" s="1"/>
  <c r="AE1053" i="21"/>
  <c r="AF1053" i="21"/>
  <c r="AI1053" i="21" s="1"/>
  <c r="AE1054" i="21"/>
  <c r="AV1054" i="21" s="1"/>
  <c r="AF1054" i="21"/>
  <c r="AI1054" i="21" s="1"/>
  <c r="AE1055" i="21"/>
  <c r="AJ1055" i="21" s="1"/>
  <c r="AF1055" i="21"/>
  <c r="AI1055" i="21" s="1"/>
  <c r="AE1056" i="21"/>
  <c r="AH1056" i="21" s="1"/>
  <c r="AM1056" i="21" s="1"/>
  <c r="AF1056" i="21"/>
  <c r="AI1056" i="21" s="1"/>
  <c r="AE1057" i="21"/>
  <c r="AF1057" i="21"/>
  <c r="AI1057" i="21" s="1"/>
  <c r="AE1058" i="21"/>
  <c r="AF1058" i="21"/>
  <c r="AI1058" i="21" s="1"/>
  <c r="AE1059" i="21"/>
  <c r="AH1059" i="21" s="1"/>
  <c r="AM1059" i="21" s="1"/>
  <c r="AF1059" i="21"/>
  <c r="AI1059" i="21" s="1"/>
  <c r="AE1060" i="21"/>
  <c r="AJ1060" i="21" s="1"/>
  <c r="AF1060" i="21"/>
  <c r="AI1060" i="21" s="1"/>
  <c r="AE1061" i="21"/>
  <c r="AF1061" i="21"/>
  <c r="AI1061" i="21" s="1"/>
  <c r="AE1062" i="21"/>
  <c r="AF1062" i="21"/>
  <c r="AI1062" i="21" s="1"/>
  <c r="AE1063" i="21"/>
  <c r="AH1063" i="21" s="1"/>
  <c r="AM1063" i="21" s="1"/>
  <c r="AF1063" i="21"/>
  <c r="AI1063" i="21" s="1"/>
  <c r="AE1064" i="21"/>
  <c r="AL1064" i="21" s="1"/>
  <c r="AF1064" i="21"/>
  <c r="AI1064" i="21" s="1"/>
  <c r="AE1065" i="21"/>
  <c r="AK1065" i="21" s="1"/>
  <c r="AF1065" i="21"/>
  <c r="AI1065" i="21" s="1"/>
  <c r="AE1066" i="21"/>
  <c r="AF1066" i="21"/>
  <c r="AI1066" i="21" s="1"/>
  <c r="AE1067" i="21"/>
  <c r="AV1067" i="21" s="1"/>
  <c r="AY1067" i="21" s="1"/>
  <c r="AF1067" i="21"/>
  <c r="AI1067" i="21" s="1"/>
  <c r="AE1068" i="21"/>
  <c r="AK1068" i="21" s="1"/>
  <c r="AF1068" i="21"/>
  <c r="AI1068" i="21" s="1"/>
  <c r="AE1069" i="21"/>
  <c r="AF1069" i="21"/>
  <c r="AI1069" i="21" s="1"/>
  <c r="AE1070" i="21"/>
  <c r="AK1070" i="21" s="1"/>
  <c r="AF1070" i="21"/>
  <c r="AI1070" i="21" s="1"/>
  <c r="AE1071" i="21"/>
  <c r="AK1071" i="21" s="1"/>
  <c r="AF1071" i="21"/>
  <c r="AI1071" i="21" s="1"/>
  <c r="AE1072" i="21"/>
  <c r="AN1072" i="21" s="1"/>
  <c r="AF1072" i="21"/>
  <c r="AI1072" i="21" s="1"/>
  <c r="AE1073" i="21"/>
  <c r="AF1073" i="21"/>
  <c r="AI1073" i="21" s="1"/>
  <c r="AE1074" i="21"/>
  <c r="AF1074" i="21"/>
  <c r="AI1074" i="21" s="1"/>
  <c r="AE1075" i="21"/>
  <c r="AV1075" i="21" s="1"/>
  <c r="AY1075" i="21" s="1"/>
  <c r="AF1075" i="21"/>
  <c r="AI1075" i="21" s="1"/>
  <c r="AE1076" i="21"/>
  <c r="AV1076" i="21" s="1"/>
  <c r="AY1076" i="21" s="1"/>
  <c r="AF1076" i="21"/>
  <c r="AI1076" i="21" s="1"/>
  <c r="AE1077" i="21"/>
  <c r="AQ1077" i="21" s="1"/>
  <c r="AF1077" i="21"/>
  <c r="AI1077" i="21" s="1"/>
  <c r="AE1078" i="21"/>
  <c r="AV1078" i="21" s="1"/>
  <c r="AX1078" i="21" s="1"/>
  <c r="AF1078" i="21"/>
  <c r="AI1078" i="21" s="1"/>
  <c r="AE1079" i="21"/>
  <c r="AF1079" i="21"/>
  <c r="AI1079" i="21" s="1"/>
  <c r="AE1080" i="21"/>
  <c r="AJ1080" i="21" s="1"/>
  <c r="AF1080" i="21"/>
  <c r="AE1081" i="21"/>
  <c r="AK1081" i="21" s="1"/>
  <c r="AF1081" i="21"/>
  <c r="AI1081" i="21" s="1"/>
  <c r="AE1082" i="21"/>
  <c r="AF1082" i="21"/>
  <c r="AI1082" i="21" s="1"/>
  <c r="AE1083" i="21"/>
  <c r="AJ1083" i="21" s="1"/>
  <c r="AF1083" i="21"/>
  <c r="AI1083" i="21" s="1"/>
  <c r="AE1084" i="21"/>
  <c r="AQ1084" i="21" s="1"/>
  <c r="AT1084" i="21" s="1"/>
  <c r="AF1084" i="21"/>
  <c r="AI1084" i="21" s="1"/>
  <c r="AE1085" i="21"/>
  <c r="AN1085" i="21" s="1"/>
  <c r="AF1085" i="21"/>
  <c r="AI1085" i="21" s="1"/>
  <c r="AE1086" i="21"/>
  <c r="AF1086" i="21"/>
  <c r="AI1086" i="21" s="1"/>
  <c r="AE1087" i="21"/>
  <c r="AQ1087" i="21" s="1"/>
  <c r="AT1087" i="21" s="1"/>
  <c r="AF1087" i="21"/>
  <c r="AI1087" i="21" s="1"/>
  <c r="AE1088" i="21"/>
  <c r="AL1088" i="21" s="1"/>
  <c r="AF1088" i="21"/>
  <c r="AI1088" i="21" s="1"/>
  <c r="AE1089" i="21"/>
  <c r="AQ1089" i="21" s="1"/>
  <c r="AR1089" i="21" s="1"/>
  <c r="AF1089" i="21"/>
  <c r="AI1089" i="21" s="1"/>
  <c r="AE1090" i="21"/>
  <c r="AF1090" i="21"/>
  <c r="AI1090" i="21" s="1"/>
  <c r="AE1091" i="21"/>
  <c r="AK1091" i="21" s="1"/>
  <c r="AF1091" i="21"/>
  <c r="AI1091" i="21" s="1"/>
  <c r="AE1092" i="21"/>
  <c r="AQ1092" i="21" s="1"/>
  <c r="AR1092" i="21" s="1"/>
  <c r="AF1092" i="21"/>
  <c r="AI1092" i="21" s="1"/>
  <c r="AE1093" i="21"/>
  <c r="AK1093" i="21" s="1"/>
  <c r="AF1093" i="21"/>
  <c r="AI1093" i="21" s="1"/>
  <c r="AE1094" i="21"/>
  <c r="AV1094" i="21" s="1"/>
  <c r="AY1094" i="21" s="1"/>
  <c r="AF1094" i="21"/>
  <c r="AI1094" i="21" s="1"/>
  <c r="AE1095" i="21"/>
  <c r="AN1095" i="21" s="1"/>
  <c r="AF1095" i="21"/>
  <c r="AI1095" i="21" s="1"/>
  <c r="AE1096" i="21"/>
  <c r="AN1096" i="21" s="1"/>
  <c r="AF1096" i="21"/>
  <c r="AI1096" i="21" s="1"/>
  <c r="AE1097" i="21"/>
  <c r="AK1097" i="21" s="1"/>
  <c r="AF1097" i="21"/>
  <c r="AI1097" i="21" s="1"/>
  <c r="AE1098" i="21"/>
  <c r="AK1098" i="21" s="1"/>
  <c r="AF1098" i="21"/>
  <c r="AI1098" i="21" s="1"/>
  <c r="AE1099" i="21"/>
  <c r="AN1099" i="21" s="1"/>
  <c r="AF1099" i="21"/>
  <c r="AI1099" i="21" s="1"/>
  <c r="AE1100" i="21"/>
  <c r="AL1100" i="21" s="1"/>
  <c r="AF1100" i="21"/>
  <c r="AI1100" i="21" s="1"/>
  <c r="AE1101" i="21"/>
  <c r="AN1101" i="21" s="1"/>
  <c r="AF1101" i="21"/>
  <c r="AI1101" i="21" s="1"/>
  <c r="AE1102" i="21"/>
  <c r="AF1102" i="21"/>
  <c r="AI1102" i="21" s="1"/>
  <c r="AE1103" i="21"/>
  <c r="AL1103" i="21" s="1"/>
  <c r="AF1103" i="21"/>
  <c r="AI1103" i="21" s="1"/>
  <c r="AE1104" i="21"/>
  <c r="AJ1104" i="21" s="1"/>
  <c r="AF1104" i="21"/>
  <c r="AI1104" i="21" s="1"/>
  <c r="AE1105" i="21"/>
  <c r="AN1105" i="21" s="1"/>
  <c r="AF1105" i="21"/>
  <c r="AI1105" i="21" s="1"/>
  <c r="AE1106" i="21"/>
  <c r="AF1106" i="21"/>
  <c r="AI1106" i="21" s="1"/>
  <c r="AE1107" i="21"/>
  <c r="AQ1107" i="21" s="1"/>
  <c r="AR1107" i="21" s="1"/>
  <c r="AF1107" i="21"/>
  <c r="AI1107" i="21" s="1"/>
  <c r="AE1108" i="21"/>
  <c r="AJ1108" i="21" s="1"/>
  <c r="AF1108" i="21"/>
  <c r="AI1108" i="21" s="1"/>
  <c r="AE1109" i="21"/>
  <c r="AF1109" i="21"/>
  <c r="AI1109" i="21" s="1"/>
  <c r="AE1110" i="21"/>
  <c r="AV1110" i="21" s="1"/>
  <c r="AW1110" i="21" s="1"/>
  <c r="AF1110" i="21"/>
  <c r="AI1110" i="21" s="1"/>
  <c r="AE1111" i="21"/>
  <c r="AN1111" i="21" s="1"/>
  <c r="AF1111" i="21"/>
  <c r="AI1111" i="21" s="1"/>
  <c r="AE1112" i="21"/>
  <c r="AQ1112" i="21" s="1"/>
  <c r="AR1112" i="21" s="1"/>
  <c r="AF1112" i="21"/>
  <c r="AI1112" i="21" s="1"/>
  <c r="AE1113" i="21"/>
  <c r="AF1113" i="21"/>
  <c r="AI1113" i="21" s="1"/>
  <c r="AE1114" i="21"/>
  <c r="AF1114" i="21"/>
  <c r="AI1114" i="21" s="1"/>
  <c r="AE1115" i="21"/>
  <c r="AV1115" i="21" s="1"/>
  <c r="AX1115" i="21" s="1"/>
  <c r="AF1115" i="21"/>
  <c r="AI1115" i="21" s="1"/>
  <c r="AE1116" i="21"/>
  <c r="AQ1116" i="21" s="1"/>
  <c r="AR1116" i="21" s="1"/>
  <c r="AF1116" i="21"/>
  <c r="AI1116" i="21" s="1"/>
  <c r="AE1117" i="21"/>
  <c r="AJ1117" i="21" s="1"/>
  <c r="AF1117" i="21"/>
  <c r="AI1117" i="21" s="1"/>
  <c r="AE1118" i="21"/>
  <c r="AL1118" i="21" s="1"/>
  <c r="AF1118" i="21"/>
  <c r="AI1118" i="21" s="1"/>
  <c r="AE1119" i="21"/>
  <c r="AH1119" i="21" s="1"/>
  <c r="AM1119" i="21" s="1"/>
  <c r="AF1119" i="21"/>
  <c r="AI1119" i="21" s="1"/>
  <c r="AE1120" i="21"/>
  <c r="AV1120" i="21" s="1"/>
  <c r="AX1120" i="21" s="1"/>
  <c r="AF1120" i="21"/>
  <c r="AI1120" i="21" s="1"/>
  <c r="AE1121" i="21"/>
  <c r="AH1121" i="21" s="1"/>
  <c r="AM1121" i="21" s="1"/>
  <c r="AF1121" i="21"/>
  <c r="AI1121" i="21" s="1"/>
  <c r="AE1122" i="21"/>
  <c r="AF1122" i="21"/>
  <c r="AI1122" i="21" s="1"/>
  <c r="AE1123" i="21"/>
  <c r="AQ1123" i="21" s="1"/>
  <c r="AT1123" i="21" s="1"/>
  <c r="AF1123" i="21"/>
  <c r="AI1123" i="21" s="1"/>
  <c r="AE1124" i="21"/>
  <c r="AL1124" i="21" s="1"/>
  <c r="AF1124" i="21"/>
  <c r="AI1124" i="21" s="1"/>
  <c r="AE1125" i="21"/>
  <c r="AN1125" i="21" s="1"/>
  <c r="AF1125" i="21"/>
  <c r="AI1125" i="21" s="1"/>
  <c r="AE1126" i="21"/>
  <c r="AL1126" i="21" s="1"/>
  <c r="AF1126" i="21"/>
  <c r="AI1126" i="21" s="1"/>
  <c r="AE1127" i="21"/>
  <c r="AJ1127" i="21" s="1"/>
  <c r="AF1127" i="21"/>
  <c r="AI1127" i="21" s="1"/>
  <c r="AE1128" i="21"/>
  <c r="AH1128" i="21" s="1"/>
  <c r="AM1128" i="21" s="1"/>
  <c r="AF1128" i="21"/>
  <c r="AE1129" i="21"/>
  <c r="AF1129" i="21"/>
  <c r="AI1129" i="21" s="1"/>
  <c r="AE1130" i="21"/>
  <c r="AF1130" i="21"/>
  <c r="AI1130" i="21" s="1"/>
  <c r="AE1131" i="21"/>
  <c r="AV1131" i="21" s="1"/>
  <c r="AW1131" i="21" s="1"/>
  <c r="AF1131" i="21"/>
  <c r="AI1131" i="21" s="1"/>
  <c r="AE1132" i="21"/>
  <c r="AK1132" i="21" s="1"/>
  <c r="AF1132" i="21"/>
  <c r="AI1132" i="21" s="1"/>
  <c r="AE1133" i="21"/>
  <c r="AF1133" i="21"/>
  <c r="AI1133" i="21" s="1"/>
  <c r="AE1134" i="21"/>
  <c r="AK1134" i="21" s="1"/>
  <c r="AF1134" i="21"/>
  <c r="AI1134" i="21" s="1"/>
  <c r="AE1135" i="21"/>
  <c r="AH1135" i="21" s="1"/>
  <c r="AM1135" i="21" s="1"/>
  <c r="AF1135" i="21"/>
  <c r="AI1135" i="21" s="1"/>
  <c r="AE1136" i="21"/>
  <c r="AL1136" i="21" s="1"/>
  <c r="AF1136" i="21"/>
  <c r="AI1136" i="21" s="1"/>
  <c r="AE1137" i="21"/>
  <c r="AF1137" i="21"/>
  <c r="AI1137" i="21" s="1"/>
  <c r="AE1138" i="21"/>
  <c r="AF1138" i="21"/>
  <c r="AI1138" i="21" s="1"/>
  <c r="AE1139" i="21"/>
  <c r="AQ1139" i="21" s="1"/>
  <c r="AR1139" i="21" s="1"/>
  <c r="AF1139" i="21"/>
  <c r="AI1139" i="21" s="1"/>
  <c r="AE1140" i="21"/>
  <c r="AN1140" i="21" s="1"/>
  <c r="AF1140" i="21"/>
  <c r="AI1140" i="21" s="1"/>
  <c r="AE1141" i="21"/>
  <c r="AV1141" i="21" s="1"/>
  <c r="AF1141" i="21"/>
  <c r="AI1141" i="21" s="1"/>
  <c r="AE1142" i="21"/>
  <c r="AF1142" i="21"/>
  <c r="AI1142" i="21" s="1"/>
  <c r="AE1143" i="21"/>
  <c r="AL1143" i="21" s="1"/>
  <c r="AF1143" i="21"/>
  <c r="AI1143" i="21" s="1"/>
  <c r="AE1144" i="21"/>
  <c r="AK1144" i="21" s="1"/>
  <c r="AF1144" i="21"/>
  <c r="AI1144" i="21" s="1"/>
  <c r="AE1145" i="21"/>
  <c r="AH1145" i="21" s="1"/>
  <c r="AM1145" i="21" s="1"/>
  <c r="AF1145" i="21"/>
  <c r="AI1145" i="21" s="1"/>
  <c r="AE1146" i="21"/>
  <c r="AF1146" i="21"/>
  <c r="AI1146" i="21" s="1"/>
  <c r="AE1147" i="21"/>
  <c r="AN1147" i="21" s="1"/>
  <c r="AF1147" i="21"/>
  <c r="AI1147" i="21" s="1"/>
  <c r="AE1148" i="21"/>
  <c r="AK1148" i="21" s="1"/>
  <c r="AF1148" i="21"/>
  <c r="AI1148" i="21" s="1"/>
  <c r="AE1149" i="21"/>
  <c r="AF1149" i="21"/>
  <c r="AI1149" i="21" s="1"/>
  <c r="AE1150" i="21"/>
  <c r="AF1150" i="21"/>
  <c r="AI1150" i="21" s="1"/>
  <c r="AE1151" i="21"/>
  <c r="AN1151" i="21" s="1"/>
  <c r="AF1151" i="21"/>
  <c r="AI1151" i="21" s="1"/>
  <c r="AE1152" i="21"/>
  <c r="AJ1152" i="21" s="1"/>
  <c r="AF1152" i="21"/>
  <c r="AI1152" i="21" s="1"/>
  <c r="AE1153" i="21"/>
  <c r="AF1153" i="21"/>
  <c r="AI1153" i="21" s="1"/>
  <c r="AE1154" i="21"/>
  <c r="AH1154" i="21" s="1"/>
  <c r="AM1154" i="21" s="1"/>
  <c r="AF1154" i="21"/>
  <c r="AI1154" i="21" s="1"/>
  <c r="AE1155" i="21"/>
  <c r="AN1155" i="21" s="1"/>
  <c r="AF1155" i="21"/>
  <c r="AI1155" i="21" s="1"/>
  <c r="AE1156" i="21"/>
  <c r="AV1156" i="21" s="1"/>
  <c r="AY1156" i="21" s="1"/>
  <c r="AF1156" i="21"/>
  <c r="AI1156" i="21" s="1"/>
  <c r="AE1157" i="21"/>
  <c r="AJ1157" i="21" s="1"/>
  <c r="AF1157" i="21"/>
  <c r="AI1157" i="21" s="1"/>
  <c r="AE1158" i="21"/>
  <c r="AF1158" i="21"/>
  <c r="AI1158" i="21" s="1"/>
  <c r="AE1159" i="21"/>
  <c r="AV1159" i="21" s="1"/>
  <c r="AF1159" i="21"/>
  <c r="AI1159" i="21" s="1"/>
  <c r="AE1160" i="21"/>
  <c r="AH1160" i="21" s="1"/>
  <c r="AM1160" i="21" s="1"/>
  <c r="AF1160" i="21"/>
  <c r="AI1160" i="21" s="1"/>
  <c r="AE1161" i="21"/>
  <c r="AV1161" i="21" s="1"/>
  <c r="AX1161" i="21" s="1"/>
  <c r="AF1161" i="21"/>
  <c r="AI1161" i="21" s="1"/>
  <c r="AE1162" i="21"/>
  <c r="AF1162" i="21"/>
  <c r="AI1162" i="21" s="1"/>
  <c r="AE1163" i="21"/>
  <c r="AK1163" i="21" s="1"/>
  <c r="AF1163" i="21"/>
  <c r="AI1163" i="21" s="1"/>
  <c r="AE1164" i="21"/>
  <c r="AH1164" i="21" s="1"/>
  <c r="AM1164" i="21" s="1"/>
  <c r="AF1164" i="21"/>
  <c r="AI1164" i="21" s="1"/>
  <c r="AE1165" i="21"/>
  <c r="AL1165" i="21" s="1"/>
  <c r="AF1165" i="21"/>
  <c r="AI1165" i="21" s="1"/>
  <c r="AE1166" i="21"/>
  <c r="AK1166" i="21" s="1"/>
  <c r="AF1166" i="21"/>
  <c r="AI1166" i="21" s="1"/>
  <c r="AE1167" i="21"/>
  <c r="AL1167" i="21" s="1"/>
  <c r="AF1167" i="21"/>
  <c r="AI1167" i="21" s="1"/>
  <c r="AE1168" i="21"/>
  <c r="AJ1168" i="21" s="1"/>
  <c r="AF1168" i="21"/>
  <c r="AI1168" i="21" s="1"/>
  <c r="AE1169" i="21"/>
  <c r="AF1169" i="21"/>
  <c r="AI1169" i="21" s="1"/>
  <c r="AE1170" i="21"/>
  <c r="AF1170" i="21"/>
  <c r="AI1170" i="21" s="1"/>
  <c r="AE1171" i="21"/>
  <c r="AL1171" i="21" s="1"/>
  <c r="AF1171" i="21"/>
  <c r="AI1171" i="21" s="1"/>
  <c r="AE1172" i="21"/>
  <c r="AH1172" i="21" s="1"/>
  <c r="AM1172" i="21" s="1"/>
  <c r="AF1172" i="21"/>
  <c r="AI1172" i="21" s="1"/>
  <c r="AE1173" i="21"/>
  <c r="AN1173" i="21" s="1"/>
  <c r="AF1173" i="21"/>
  <c r="AI1173" i="21" s="1"/>
  <c r="AE1174" i="21"/>
  <c r="AK1174" i="21" s="1"/>
  <c r="AF1174" i="21"/>
  <c r="AI1174" i="21" s="1"/>
  <c r="AE1175" i="21"/>
  <c r="AK1175" i="21" s="1"/>
  <c r="AF1175" i="21"/>
  <c r="AI1175" i="21" s="1"/>
  <c r="AE1176" i="21"/>
  <c r="AQ1176" i="21" s="1"/>
  <c r="AS1176" i="21" s="1"/>
  <c r="AF1176" i="21"/>
  <c r="AI1176" i="21" s="1"/>
  <c r="AE1177" i="21"/>
  <c r="AF1177" i="21"/>
  <c r="AI1177" i="21" s="1"/>
  <c r="AE1178" i="21"/>
  <c r="AJ1178" i="21" s="1"/>
  <c r="AF1178" i="21"/>
  <c r="AI1178" i="21" s="1"/>
  <c r="AE1179" i="21"/>
  <c r="AL1179" i="21" s="1"/>
  <c r="AF1179" i="21"/>
  <c r="AI1179" i="21" s="1"/>
  <c r="AE1180" i="21"/>
  <c r="AF1180" i="21"/>
  <c r="AI1180" i="21" s="1"/>
  <c r="AE1181" i="21"/>
  <c r="AN1181" i="21" s="1"/>
  <c r="AF1181" i="21"/>
  <c r="AI1181" i="21" s="1"/>
  <c r="AE1182" i="21"/>
  <c r="AV1182" i="21" s="1"/>
  <c r="AX1182" i="21" s="1"/>
  <c r="AF1182" i="21"/>
  <c r="AI1182" i="21" s="1"/>
  <c r="AE1183" i="21"/>
  <c r="AH1183" i="21" s="1"/>
  <c r="AM1183" i="21" s="1"/>
  <c r="AF1183" i="21"/>
  <c r="AI1183" i="21" s="1"/>
  <c r="AE1184" i="21"/>
  <c r="AK1184" i="21" s="1"/>
  <c r="AF1184" i="21"/>
  <c r="AI1184" i="21" s="1"/>
  <c r="AE1185" i="21"/>
  <c r="AJ1185" i="21" s="1"/>
  <c r="AF1185" i="21"/>
  <c r="AI1185" i="21" s="1"/>
  <c r="AE1186" i="21"/>
  <c r="AV1186" i="21" s="1"/>
  <c r="AW1186" i="21" s="1"/>
  <c r="AF1186" i="21"/>
  <c r="AI1186" i="21" s="1"/>
  <c r="AE1187" i="21"/>
  <c r="AQ1187" i="21" s="1"/>
  <c r="AT1187" i="21" s="1"/>
  <c r="AF1187" i="21"/>
  <c r="AI1187" i="21" s="1"/>
  <c r="AE1188" i="21"/>
  <c r="AJ1188" i="21" s="1"/>
  <c r="AF1188" i="21"/>
  <c r="AI1188" i="21" s="1"/>
  <c r="AE1189" i="21"/>
  <c r="AF1189" i="21"/>
  <c r="AI1189" i="21" s="1"/>
  <c r="AE1190" i="21"/>
  <c r="AQ1190" i="21" s="1"/>
  <c r="AR1190" i="21" s="1"/>
  <c r="AF1190" i="21"/>
  <c r="AI1190" i="21" s="1"/>
  <c r="AE1191" i="21"/>
  <c r="AK1191" i="21" s="1"/>
  <c r="AF1191" i="21"/>
  <c r="AI1191" i="21" s="1"/>
  <c r="AE1192" i="21"/>
  <c r="AL1192" i="21" s="1"/>
  <c r="AF1192" i="21"/>
  <c r="AI1192" i="21" s="1"/>
  <c r="AE1193" i="21"/>
  <c r="AF1193" i="21"/>
  <c r="AI1193" i="21" s="1"/>
  <c r="AE1194" i="21"/>
  <c r="AF1194" i="21"/>
  <c r="AI1194" i="21" s="1"/>
  <c r="AE1195" i="21"/>
  <c r="AJ1195" i="21" s="1"/>
  <c r="AF1195" i="21"/>
  <c r="AI1195" i="21" s="1"/>
  <c r="AE1196" i="21"/>
  <c r="AF1196" i="21"/>
  <c r="AI1196" i="21" s="1"/>
  <c r="AE1197" i="21"/>
  <c r="AJ1197" i="21" s="1"/>
  <c r="AF1197" i="21"/>
  <c r="AI1197" i="21" s="1"/>
  <c r="AE1198" i="21"/>
  <c r="AH1198" i="21" s="1"/>
  <c r="AM1198" i="21" s="1"/>
  <c r="AF1198" i="21"/>
  <c r="AI1198" i="21" s="1"/>
  <c r="AE1199" i="21"/>
  <c r="AQ1199" i="21" s="1"/>
  <c r="AT1199" i="21" s="1"/>
  <c r="AF1199" i="21"/>
  <c r="AI1199" i="21" s="1"/>
  <c r="AE1200" i="21"/>
  <c r="AF1200" i="21"/>
  <c r="AI1200" i="21" s="1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509" i="22"/>
  <c r="AH510" i="22"/>
  <c r="AH511" i="22"/>
  <c r="AH512" i="22"/>
  <c r="AH513" i="22"/>
  <c r="AH514" i="22"/>
  <c r="AH515" i="22"/>
  <c r="AH516" i="22"/>
  <c r="AH517" i="22"/>
  <c r="AH518" i="22"/>
  <c r="AH519" i="22"/>
  <c r="AH520" i="22"/>
  <c r="AH521" i="22"/>
  <c r="AH522" i="22"/>
  <c r="AH523" i="22"/>
  <c r="AH524" i="22"/>
  <c r="AH525" i="22"/>
  <c r="AH526" i="22"/>
  <c r="AH527" i="22"/>
  <c r="AH528" i="22"/>
  <c r="AH529" i="22"/>
  <c r="AH530" i="22"/>
  <c r="AH531" i="22"/>
  <c r="AH532" i="22"/>
  <c r="AH533" i="22"/>
  <c r="AH534" i="22"/>
  <c r="AH535" i="22"/>
  <c r="AH536" i="22"/>
  <c r="AH537" i="22"/>
  <c r="AH538" i="22"/>
  <c r="AH539" i="22"/>
  <c r="AH540" i="22"/>
  <c r="AH541" i="22"/>
  <c r="AH542" i="22"/>
  <c r="AH543" i="22"/>
  <c r="AH544" i="22"/>
  <c r="AH545" i="22"/>
  <c r="AH546" i="22"/>
  <c r="AH547" i="22"/>
  <c r="AH548" i="22"/>
  <c r="AH549" i="22"/>
  <c r="AH550" i="22"/>
  <c r="AH551" i="22"/>
  <c r="AH552" i="22"/>
  <c r="AH553" i="22"/>
  <c r="AH554" i="22"/>
  <c r="AH555" i="22"/>
  <c r="AH556" i="22"/>
  <c r="AH557" i="22"/>
  <c r="AH558" i="22"/>
  <c r="AH559" i="22"/>
  <c r="AH560" i="22"/>
  <c r="AH561" i="22"/>
  <c r="AH562" i="22"/>
  <c r="AH563" i="22"/>
  <c r="AH564" i="22"/>
  <c r="AH565" i="22"/>
  <c r="AH566" i="22"/>
  <c r="AH567" i="22"/>
  <c r="AH568" i="22"/>
  <c r="AH569" i="22"/>
  <c r="AH570" i="22"/>
  <c r="AH571" i="22"/>
  <c r="AH572" i="22"/>
  <c r="AH573" i="22"/>
  <c r="AH574" i="22"/>
  <c r="AH575" i="22"/>
  <c r="AH576" i="22"/>
  <c r="AH577" i="22"/>
  <c r="AH578" i="22"/>
  <c r="AH579" i="22"/>
  <c r="AH580" i="22"/>
  <c r="AH581" i="22"/>
  <c r="AH582" i="22"/>
  <c r="AH583" i="22"/>
  <c r="AH584" i="22"/>
  <c r="AH585" i="22"/>
  <c r="AH586" i="22"/>
  <c r="AH587" i="22"/>
  <c r="AH588" i="22"/>
  <c r="AH589" i="22"/>
  <c r="AH590" i="22"/>
  <c r="AH591" i="22"/>
  <c r="AH592" i="22"/>
  <c r="AH593" i="22"/>
  <c r="AH594" i="22"/>
  <c r="AH595" i="22"/>
  <c r="AH596" i="22"/>
  <c r="AH597" i="22"/>
  <c r="AH598" i="22"/>
  <c r="AH599" i="22"/>
  <c r="AH600" i="22"/>
  <c r="AH601" i="22"/>
  <c r="AH602" i="22"/>
  <c r="AH603" i="22"/>
  <c r="AH604" i="22"/>
  <c r="AH605" i="22"/>
  <c r="AH606" i="22"/>
  <c r="AH607" i="22"/>
  <c r="AH608" i="22"/>
  <c r="AH609" i="22"/>
  <c r="AH610" i="22"/>
  <c r="AH611" i="22"/>
  <c r="AH612" i="22"/>
  <c r="AH613" i="22"/>
  <c r="AH614" i="22"/>
  <c r="AH615" i="22"/>
  <c r="AH616" i="22"/>
  <c r="AH617" i="22"/>
  <c r="AH618" i="22"/>
  <c r="AH619" i="22"/>
  <c r="AH620" i="22"/>
  <c r="AH621" i="22"/>
  <c r="AH622" i="22"/>
  <c r="AH623" i="22"/>
  <c r="AH624" i="22"/>
  <c r="AH625" i="22"/>
  <c r="AH626" i="22"/>
  <c r="AH627" i="22"/>
  <c r="AH628" i="22"/>
  <c r="AH629" i="22"/>
  <c r="AH630" i="22"/>
  <c r="AH631" i="22"/>
  <c r="AH632" i="22"/>
  <c r="AH633" i="22"/>
  <c r="AH634" i="22"/>
  <c r="AH635" i="22"/>
  <c r="AH636" i="22"/>
  <c r="AH637" i="22"/>
  <c r="AH638" i="22"/>
  <c r="AH639" i="22"/>
  <c r="AH640" i="22"/>
  <c r="AH641" i="22"/>
  <c r="AH642" i="22"/>
  <c r="AH643" i="22"/>
  <c r="AH644" i="22"/>
  <c r="AH645" i="22"/>
  <c r="AH646" i="22"/>
  <c r="AH647" i="22"/>
  <c r="AH648" i="22"/>
  <c r="AH649" i="22"/>
  <c r="AH650" i="22"/>
  <c r="AH651" i="22"/>
  <c r="AH652" i="22"/>
  <c r="AH653" i="22"/>
  <c r="AH654" i="22"/>
  <c r="AH655" i="22"/>
  <c r="AH656" i="22"/>
  <c r="AH657" i="22"/>
  <c r="AH658" i="22"/>
  <c r="AH659" i="22"/>
  <c r="AH660" i="22"/>
  <c r="AH661" i="22"/>
  <c r="AH662" i="22"/>
  <c r="AH663" i="22"/>
  <c r="AH664" i="22"/>
  <c r="AH665" i="22"/>
  <c r="AH666" i="22"/>
  <c r="AH667" i="22"/>
  <c r="AH668" i="22"/>
  <c r="AH669" i="22"/>
  <c r="AH670" i="22"/>
  <c r="AH671" i="22"/>
  <c r="AH672" i="22"/>
  <c r="AH673" i="22"/>
  <c r="AH674" i="22"/>
  <c r="AH675" i="22"/>
  <c r="AH676" i="22"/>
  <c r="AH677" i="22"/>
  <c r="AH678" i="22"/>
  <c r="AH679" i="22"/>
  <c r="AH680" i="22"/>
  <c r="AH681" i="22"/>
  <c r="AH682" i="22"/>
  <c r="AH683" i="22"/>
  <c r="AH684" i="22"/>
  <c r="AH685" i="22"/>
  <c r="AH686" i="22"/>
  <c r="AH687" i="22"/>
  <c r="AH688" i="22"/>
  <c r="AH689" i="22"/>
  <c r="AH690" i="22"/>
  <c r="AH691" i="22"/>
  <c r="AH692" i="22"/>
  <c r="AH693" i="22"/>
  <c r="AH694" i="22"/>
  <c r="AH695" i="22"/>
  <c r="AH696" i="22"/>
  <c r="AH697" i="22"/>
  <c r="AH698" i="22"/>
  <c r="AH699" i="22"/>
  <c r="AH700" i="22"/>
  <c r="AH701" i="22"/>
  <c r="AH702" i="22"/>
  <c r="AH703" i="22"/>
  <c r="AH704" i="22"/>
  <c r="AH705" i="22"/>
  <c r="AH706" i="22"/>
  <c r="AH707" i="22"/>
  <c r="AH708" i="22"/>
  <c r="AH709" i="22"/>
  <c r="AH710" i="22"/>
  <c r="AH711" i="22"/>
  <c r="AH712" i="22"/>
  <c r="AH713" i="22"/>
  <c r="AH714" i="22"/>
  <c r="AH715" i="22"/>
  <c r="AH716" i="22"/>
  <c r="AH717" i="22"/>
  <c r="AH718" i="22"/>
  <c r="AH719" i="22"/>
  <c r="AH720" i="22"/>
  <c r="AH721" i="22"/>
  <c r="AH722" i="22"/>
  <c r="AH723" i="22"/>
  <c r="AH724" i="22"/>
  <c r="AH725" i="22"/>
  <c r="AH726" i="22"/>
  <c r="AH727" i="22"/>
  <c r="AH728" i="22"/>
  <c r="AH729" i="22"/>
  <c r="AH730" i="22"/>
  <c r="AH731" i="22"/>
  <c r="AH732" i="22"/>
  <c r="AH733" i="22"/>
  <c r="AH734" i="22"/>
  <c r="AH735" i="22"/>
  <c r="AH736" i="22"/>
  <c r="AH737" i="22"/>
  <c r="AH738" i="22"/>
  <c r="AH739" i="22"/>
  <c r="AH740" i="22"/>
  <c r="AH741" i="22"/>
  <c r="AH742" i="22"/>
  <c r="AH743" i="22"/>
  <c r="AH744" i="22"/>
  <c r="AH745" i="22"/>
  <c r="AH746" i="22"/>
  <c r="AH747" i="22"/>
  <c r="AH748" i="22"/>
  <c r="AH749" i="22"/>
  <c r="AH750" i="22"/>
  <c r="AH751" i="22"/>
  <c r="AH752" i="22"/>
  <c r="AH753" i="22"/>
  <c r="AH754" i="22"/>
  <c r="AH755" i="22"/>
  <c r="AH756" i="22"/>
  <c r="AH757" i="22"/>
  <c r="AH758" i="22"/>
  <c r="AH759" i="22"/>
  <c r="AH760" i="22"/>
  <c r="AH761" i="22"/>
  <c r="AH762" i="22"/>
  <c r="AH763" i="22"/>
  <c r="AH764" i="22"/>
  <c r="AH765" i="22"/>
  <c r="AH766" i="22"/>
  <c r="AH767" i="22"/>
  <c r="AH768" i="22"/>
  <c r="AH769" i="22"/>
  <c r="AH770" i="22"/>
  <c r="AH771" i="22"/>
  <c r="AH772" i="22"/>
  <c r="AH773" i="22"/>
  <c r="AH774" i="22"/>
  <c r="AH775" i="22"/>
  <c r="AH776" i="22"/>
  <c r="AH777" i="22"/>
  <c r="AH778" i="22"/>
  <c r="AH779" i="22"/>
  <c r="AH780" i="22"/>
  <c r="AH781" i="22"/>
  <c r="AH782" i="22"/>
  <c r="AH783" i="22"/>
  <c r="AH784" i="22"/>
  <c r="AH785" i="22"/>
  <c r="AH786" i="22"/>
  <c r="AH787" i="22"/>
  <c r="AH788" i="22"/>
  <c r="AH789" i="22"/>
  <c r="AH790" i="22"/>
  <c r="AH791" i="22"/>
  <c r="AH792" i="22"/>
  <c r="AH793" i="22"/>
  <c r="AH794" i="22"/>
  <c r="AH795" i="22"/>
  <c r="AH796" i="22"/>
  <c r="AH797" i="22"/>
  <c r="AH798" i="22"/>
  <c r="AH799" i="22"/>
  <c r="AH800" i="22"/>
  <c r="AH801" i="22"/>
  <c r="AH802" i="22"/>
  <c r="AH803" i="22"/>
  <c r="AH804" i="22"/>
  <c r="AH805" i="22"/>
  <c r="AH806" i="22"/>
  <c r="AH807" i="22"/>
  <c r="AH808" i="22"/>
  <c r="AH809" i="22"/>
  <c r="AH810" i="22"/>
  <c r="AH811" i="22"/>
  <c r="AH812" i="22"/>
  <c r="AH813" i="22"/>
  <c r="AH814" i="22"/>
  <c r="AH815" i="22"/>
  <c r="AH816" i="22"/>
  <c r="AH817" i="22"/>
  <c r="AH818" i="22"/>
  <c r="AH819" i="22"/>
  <c r="AH820" i="22"/>
  <c r="AH821" i="22"/>
  <c r="AH822" i="22"/>
  <c r="AH823" i="22"/>
  <c r="AH824" i="22"/>
  <c r="AH825" i="22"/>
  <c r="AH826" i="22"/>
  <c r="AH827" i="22"/>
  <c r="AH828" i="22"/>
  <c r="AH829" i="22"/>
  <c r="AH830" i="22"/>
  <c r="AH831" i="22"/>
  <c r="AH832" i="22"/>
  <c r="AH833" i="22"/>
  <c r="AH834" i="22"/>
  <c r="AH835" i="22"/>
  <c r="AH836" i="22"/>
  <c r="AH837" i="22"/>
  <c r="AH838" i="22"/>
  <c r="AH839" i="22"/>
  <c r="AH840" i="22"/>
  <c r="AH841" i="22"/>
  <c r="AH842" i="22"/>
  <c r="AH843" i="22"/>
  <c r="AH844" i="22"/>
  <c r="AH845" i="22"/>
  <c r="AH846" i="22"/>
  <c r="AH847" i="22"/>
  <c r="AH848" i="22"/>
  <c r="AH849" i="22"/>
  <c r="AH850" i="22"/>
  <c r="AH851" i="22"/>
  <c r="AH852" i="22"/>
  <c r="AH853" i="22"/>
  <c r="AH854" i="22"/>
  <c r="AH855" i="22"/>
  <c r="AH856" i="22"/>
  <c r="AH857" i="22"/>
  <c r="AH858" i="22"/>
  <c r="AH859" i="22"/>
  <c r="AH860" i="22"/>
  <c r="AH861" i="22"/>
  <c r="AH862" i="22"/>
  <c r="AH863" i="22"/>
  <c r="AH864" i="22"/>
  <c r="AH865" i="22"/>
  <c r="AH866" i="22"/>
  <c r="AH867" i="22"/>
  <c r="AH868" i="22"/>
  <c r="AH869" i="22"/>
  <c r="AH870" i="22"/>
  <c r="AH871" i="22"/>
  <c r="AH872" i="22"/>
  <c r="AH873" i="22"/>
  <c r="AH874" i="22"/>
  <c r="AH875" i="22"/>
  <c r="AH876" i="22"/>
  <c r="AH877" i="22"/>
  <c r="AH878" i="22"/>
  <c r="AH879" i="22"/>
  <c r="AH880" i="22"/>
  <c r="AH881" i="22"/>
  <c r="AH882" i="22"/>
  <c r="AH883" i="22"/>
  <c r="AH884" i="22"/>
  <c r="AH885" i="22"/>
  <c r="AH886" i="22"/>
  <c r="AH887" i="22"/>
  <c r="AH888" i="22"/>
  <c r="AH889" i="22"/>
  <c r="AH890" i="22"/>
  <c r="AH891" i="22"/>
  <c r="AH892" i="22"/>
  <c r="AH893" i="22"/>
  <c r="AH894" i="22"/>
  <c r="AH895" i="22"/>
  <c r="AH896" i="22"/>
  <c r="AH897" i="22"/>
  <c r="AH898" i="22"/>
  <c r="AH899" i="22"/>
  <c r="AH900" i="22"/>
  <c r="AH901" i="22"/>
  <c r="AH902" i="22"/>
  <c r="AH903" i="22"/>
  <c r="AH904" i="22"/>
  <c r="AH905" i="22"/>
  <c r="AH906" i="22"/>
  <c r="AH907" i="22"/>
  <c r="AH908" i="22"/>
  <c r="AH909" i="22"/>
  <c r="AH910" i="22"/>
  <c r="AH911" i="22"/>
  <c r="AH912" i="22"/>
  <c r="AH913" i="22"/>
  <c r="AH914" i="22"/>
  <c r="AH915" i="22"/>
  <c r="AH916" i="22"/>
  <c r="AH917" i="22"/>
  <c r="AH918" i="22"/>
  <c r="AH919" i="22"/>
  <c r="AH920" i="22"/>
  <c r="AH921" i="22"/>
  <c r="AH922" i="22"/>
  <c r="AH923" i="22"/>
  <c r="AH924" i="22"/>
  <c r="AH925" i="22"/>
  <c r="AH926" i="22"/>
  <c r="AH927" i="22"/>
  <c r="AH928" i="22"/>
  <c r="AH929" i="22"/>
  <c r="AH930" i="22"/>
  <c r="AH931" i="22"/>
  <c r="AH932" i="22"/>
  <c r="AH933" i="22"/>
  <c r="AH934" i="22"/>
  <c r="AH935" i="22"/>
  <c r="AH936" i="22"/>
  <c r="AH937" i="22"/>
  <c r="AH938" i="22"/>
  <c r="AH939" i="22"/>
  <c r="AH940" i="22"/>
  <c r="AH941" i="22"/>
  <c r="AH942" i="22"/>
  <c r="AH943" i="22"/>
  <c r="AH944" i="22"/>
  <c r="AH945" i="22"/>
  <c r="AH946" i="22"/>
  <c r="AH947" i="22"/>
  <c r="AH948" i="22"/>
  <c r="AH949" i="22"/>
  <c r="AH950" i="22"/>
  <c r="AH951" i="22"/>
  <c r="AH952" i="22"/>
  <c r="AH953" i="22"/>
  <c r="AH954" i="22"/>
  <c r="AH955" i="22"/>
  <c r="AH956" i="22"/>
  <c r="AH957" i="22"/>
  <c r="AH958" i="22"/>
  <c r="AH959" i="22"/>
  <c r="AH960" i="22"/>
  <c r="AH961" i="22"/>
  <c r="AH962" i="22"/>
  <c r="AH963" i="22"/>
  <c r="AH964" i="22"/>
  <c r="AH965" i="22"/>
  <c r="AH966" i="22"/>
  <c r="AH967" i="22"/>
  <c r="AH968" i="22"/>
  <c r="AH969" i="22"/>
  <c r="AH970" i="22"/>
  <c r="AH971" i="22"/>
  <c r="AH972" i="22"/>
  <c r="AH973" i="22"/>
  <c r="AH974" i="22"/>
  <c r="AH975" i="22"/>
  <c r="AH976" i="22"/>
  <c r="AH977" i="22"/>
  <c r="AH978" i="22"/>
  <c r="AH979" i="22"/>
  <c r="AH980" i="22"/>
  <c r="AH981" i="22"/>
  <c r="AH982" i="22"/>
  <c r="AH983" i="22"/>
  <c r="AH984" i="22"/>
  <c r="AH985" i="22"/>
  <c r="AH986" i="22"/>
  <c r="AH987" i="22"/>
  <c r="AH988" i="22"/>
  <c r="AH989" i="22"/>
  <c r="AH990" i="22"/>
  <c r="AH991" i="22"/>
  <c r="AH992" i="22"/>
  <c r="AH993" i="22"/>
  <c r="AH994" i="22"/>
  <c r="AH995" i="22"/>
  <c r="AH996" i="22"/>
  <c r="AH997" i="22"/>
  <c r="AH998" i="22"/>
  <c r="AH999" i="22"/>
  <c r="AH1000" i="22"/>
  <c r="AH1001" i="22"/>
  <c r="AE3" i="21"/>
  <c r="AJ3" i="21" s="1"/>
  <c r="AF3" i="21"/>
  <c r="AI3" i="21" s="1"/>
  <c r="AE4" i="21"/>
  <c r="AQ4" i="21" s="1"/>
  <c r="AR4" i="21" s="1"/>
  <c r="AF4" i="21"/>
  <c r="AI4" i="21" s="1"/>
  <c r="AE5" i="21"/>
  <c r="AH5" i="21" s="1"/>
  <c r="AF5" i="21"/>
  <c r="AI5" i="21" s="1"/>
  <c r="AE6" i="21"/>
  <c r="AF6" i="21"/>
  <c r="AI6" i="21" s="1"/>
  <c r="AE7" i="21"/>
  <c r="AH7" i="21" s="1"/>
  <c r="AF7" i="21"/>
  <c r="AI7" i="21" s="1"/>
  <c r="AE8" i="21"/>
  <c r="AV8" i="21" s="1"/>
  <c r="AF8" i="21"/>
  <c r="AI8" i="21" s="1"/>
  <c r="AE9" i="21"/>
  <c r="AV9" i="21" s="1"/>
  <c r="AF9" i="21"/>
  <c r="AI9" i="21" s="1"/>
  <c r="AE10" i="21"/>
  <c r="AF10" i="21"/>
  <c r="AI10" i="21" s="1"/>
  <c r="AE11" i="21"/>
  <c r="AQ11" i="21" s="1"/>
  <c r="AS11" i="21" s="1"/>
  <c r="AF11" i="21"/>
  <c r="AI11" i="21" s="1"/>
  <c r="AE12" i="21"/>
  <c r="AF12" i="21"/>
  <c r="AI12" i="21" s="1"/>
  <c r="AE13" i="21"/>
  <c r="AF13" i="21"/>
  <c r="AI13" i="21" s="1"/>
  <c r="AE14" i="21"/>
  <c r="AF14" i="21"/>
  <c r="AI14" i="21" s="1"/>
  <c r="AE15" i="21"/>
  <c r="AQ15" i="21" s="1"/>
  <c r="AF15" i="21"/>
  <c r="AI15" i="21" s="1"/>
  <c r="AE16" i="21"/>
  <c r="AF16" i="21"/>
  <c r="AI16" i="21" s="1"/>
  <c r="AE17" i="21"/>
  <c r="AF17" i="21"/>
  <c r="AI17" i="21" s="1"/>
  <c r="AE18" i="21"/>
  <c r="AF18" i="21"/>
  <c r="AI18" i="21" s="1"/>
  <c r="AE19" i="21"/>
  <c r="AV19" i="21" s="1"/>
  <c r="AY19" i="21" s="1"/>
  <c r="AF19" i="21"/>
  <c r="AI19" i="21" s="1"/>
  <c r="AE20" i="21"/>
  <c r="AH20" i="21" s="1"/>
  <c r="AF20" i="21"/>
  <c r="AE21" i="21"/>
  <c r="AF21" i="21"/>
  <c r="AI21" i="21" s="1"/>
  <c r="AE22" i="21"/>
  <c r="AF22" i="21"/>
  <c r="AI22" i="21" s="1"/>
  <c r="AE23" i="21"/>
  <c r="AF23" i="21"/>
  <c r="AI23" i="21" s="1"/>
  <c r="AE24" i="21"/>
  <c r="AJ24" i="21" s="1"/>
  <c r="AF24" i="21"/>
  <c r="AI24" i="21" s="1"/>
  <c r="AE25" i="21"/>
  <c r="AF25" i="21"/>
  <c r="AI25" i="21" s="1"/>
  <c r="AE26" i="21"/>
  <c r="AF26" i="21"/>
  <c r="AI26" i="21" s="1"/>
  <c r="AE27" i="21"/>
  <c r="AH27" i="21" s="1"/>
  <c r="AF27" i="21"/>
  <c r="AI27" i="21" s="1"/>
  <c r="AE28" i="21"/>
  <c r="AF28" i="21"/>
  <c r="AI28" i="21" s="1"/>
  <c r="AE29" i="21"/>
  <c r="AF29" i="21"/>
  <c r="AI29" i="21" s="1"/>
  <c r="AE30" i="21"/>
  <c r="AF30" i="21"/>
  <c r="AI30" i="21" s="1"/>
  <c r="AE31" i="21"/>
  <c r="AJ31" i="21" s="1"/>
  <c r="AF31" i="21"/>
  <c r="AI31" i="21" s="1"/>
  <c r="AE32" i="21"/>
  <c r="AJ32" i="21" s="1"/>
  <c r="AF32" i="21"/>
  <c r="AI32" i="21" s="1"/>
  <c r="AE33" i="21"/>
  <c r="AF33" i="21"/>
  <c r="AI33" i="21" s="1"/>
  <c r="AE34" i="21"/>
  <c r="AV34" i="21" s="1"/>
  <c r="AX34" i="21" s="1"/>
  <c r="AF34" i="21"/>
  <c r="AI34" i="21" s="1"/>
  <c r="AE35" i="21"/>
  <c r="AJ35" i="21" s="1"/>
  <c r="AF35" i="21"/>
  <c r="AI35" i="21" s="1"/>
  <c r="AE36" i="21"/>
  <c r="AF36" i="21"/>
  <c r="AI36" i="21" s="1"/>
  <c r="AE37" i="21"/>
  <c r="AF37" i="21"/>
  <c r="AI37" i="21" s="1"/>
  <c r="AE38" i="21"/>
  <c r="AF38" i="21"/>
  <c r="AI38" i="21" s="1"/>
  <c r="AE39" i="21"/>
  <c r="AQ39" i="21" s="1"/>
  <c r="AS39" i="21" s="1"/>
  <c r="AF39" i="21"/>
  <c r="AI39" i="21" s="1"/>
  <c r="AE40" i="21"/>
  <c r="AF40" i="21"/>
  <c r="AI40" i="21" s="1"/>
  <c r="AE41" i="21"/>
  <c r="AV41" i="21" s="1"/>
  <c r="AF41" i="21"/>
  <c r="AI41" i="21" s="1"/>
  <c r="AE42" i="21"/>
  <c r="AF42" i="21"/>
  <c r="AI42" i="21" s="1"/>
  <c r="AE43" i="21"/>
  <c r="AQ43" i="21" s="1"/>
  <c r="AR43" i="21" s="1"/>
  <c r="AF43" i="21"/>
  <c r="AI43" i="21" s="1"/>
  <c r="AE44" i="21"/>
  <c r="AQ44" i="21" s="1"/>
  <c r="AT44" i="21" s="1"/>
  <c r="AF44" i="21"/>
  <c r="AI44" i="21" s="1"/>
  <c r="AE45" i="21"/>
  <c r="AF45" i="21"/>
  <c r="AI45" i="21" s="1"/>
  <c r="AE46" i="21"/>
  <c r="AF46" i="21"/>
  <c r="AI46" i="21" s="1"/>
  <c r="AE47" i="21"/>
  <c r="AJ47" i="21" s="1"/>
  <c r="AF47" i="21"/>
  <c r="AI47" i="21" s="1"/>
  <c r="AE48" i="21"/>
  <c r="AF48" i="21"/>
  <c r="AI48" i="21" s="1"/>
  <c r="AE49" i="21"/>
  <c r="AF49" i="21"/>
  <c r="AI49" i="21" s="1"/>
  <c r="AE50" i="21"/>
  <c r="AF50" i="21"/>
  <c r="AI50" i="21" s="1"/>
  <c r="AE51" i="21"/>
  <c r="AJ51" i="21" s="1"/>
  <c r="AF51" i="21"/>
  <c r="AI51" i="21" s="1"/>
  <c r="AE52" i="21"/>
  <c r="AJ52" i="21" s="1"/>
  <c r="AF52" i="21"/>
  <c r="AI52" i="21" s="1"/>
  <c r="AE53" i="21"/>
  <c r="AF53" i="21"/>
  <c r="AI53" i="21" s="1"/>
  <c r="AE54" i="21"/>
  <c r="AF54" i="21"/>
  <c r="AI54" i="21" s="1"/>
  <c r="AE55" i="21"/>
  <c r="AH55" i="21" s="1"/>
  <c r="AF55" i="21"/>
  <c r="AI55" i="21" s="1"/>
  <c r="AE56" i="21"/>
  <c r="AH56" i="21" s="1"/>
  <c r="AF56" i="21"/>
  <c r="AI56" i="21" s="1"/>
  <c r="AE57" i="21"/>
  <c r="AF57" i="21"/>
  <c r="AI57" i="21" s="1"/>
  <c r="AE58" i="21"/>
  <c r="AF58" i="21"/>
  <c r="AI58" i="21" s="1"/>
  <c r="AE59" i="21"/>
  <c r="AQ59" i="21" s="1"/>
  <c r="AR59" i="21" s="1"/>
  <c r="AF59" i="21"/>
  <c r="AI59" i="21" s="1"/>
  <c r="AE60" i="21"/>
  <c r="AQ60" i="21" s="1"/>
  <c r="AR60" i="21" s="1"/>
  <c r="AF60" i="21"/>
  <c r="AI60" i="21" s="1"/>
  <c r="AE61" i="21"/>
  <c r="AF61" i="21"/>
  <c r="AI61" i="21" s="1"/>
  <c r="AE62" i="21"/>
  <c r="AF62" i="21"/>
  <c r="AI62" i="21" s="1"/>
  <c r="AE63" i="21"/>
  <c r="AJ63" i="21" s="1"/>
  <c r="AF63" i="21"/>
  <c r="AI63" i="21" s="1"/>
  <c r="AE64" i="21"/>
  <c r="AJ64" i="21" s="1"/>
  <c r="AF64" i="21"/>
  <c r="AI64" i="21" s="1"/>
  <c r="AE65" i="21"/>
  <c r="AH65" i="21" s="1"/>
  <c r="AF65" i="21"/>
  <c r="AI65" i="21" s="1"/>
  <c r="AE66" i="21"/>
  <c r="AQ66" i="21" s="1"/>
  <c r="AT66" i="21" s="1"/>
  <c r="AF66" i="21"/>
  <c r="AI66" i="21" s="1"/>
  <c r="AE67" i="21"/>
  <c r="AQ67" i="21" s="1"/>
  <c r="AR67" i="21" s="1"/>
  <c r="AF67" i="21"/>
  <c r="AI67" i="21" s="1"/>
  <c r="AE68" i="21"/>
  <c r="AF68" i="21"/>
  <c r="AI68" i="21" s="1"/>
  <c r="AE69" i="21"/>
  <c r="AH69" i="21" s="1"/>
  <c r="AF69" i="21"/>
  <c r="AI69" i="21" s="1"/>
  <c r="AE70" i="21"/>
  <c r="AF70" i="21"/>
  <c r="AI70" i="21" s="1"/>
  <c r="AE71" i="21"/>
  <c r="AF71" i="21"/>
  <c r="AI71" i="21" s="1"/>
  <c r="AE72" i="21"/>
  <c r="AF72" i="21"/>
  <c r="AI72" i="21" s="1"/>
  <c r="AE73" i="21"/>
  <c r="AH73" i="21" s="1"/>
  <c r="AF73" i="21"/>
  <c r="AI73" i="21" s="1"/>
  <c r="AE74" i="21"/>
  <c r="AJ74" i="21" s="1"/>
  <c r="AF74" i="21"/>
  <c r="AI74" i="21" s="1"/>
  <c r="AE75" i="21"/>
  <c r="AF75" i="21"/>
  <c r="AI75" i="21" s="1"/>
  <c r="AE76" i="21"/>
  <c r="AJ76" i="21" s="1"/>
  <c r="AF76" i="21"/>
  <c r="AI76" i="21" s="1"/>
  <c r="AE77" i="21"/>
  <c r="AQ77" i="21" s="1"/>
  <c r="AR77" i="21" s="1"/>
  <c r="AF77" i="21"/>
  <c r="AI77" i="21" s="1"/>
  <c r="AE78" i="21"/>
  <c r="AF78" i="21"/>
  <c r="AI78" i="21" s="1"/>
  <c r="AE79" i="21"/>
  <c r="AV79" i="21" s="1"/>
  <c r="AY79" i="21" s="1"/>
  <c r="AF79" i="21"/>
  <c r="AI79" i="21" s="1"/>
  <c r="AE80" i="21"/>
  <c r="AF80" i="21"/>
  <c r="AI80" i="21" s="1"/>
  <c r="AE81" i="21"/>
  <c r="AF81" i="21"/>
  <c r="AI81" i="21" s="1"/>
  <c r="AE82" i="21"/>
  <c r="AF82" i="21"/>
  <c r="AI82" i="21" s="1"/>
  <c r="AE83" i="21"/>
  <c r="AF83" i="21"/>
  <c r="AI83" i="21" s="1"/>
  <c r="AE84" i="21"/>
  <c r="AQ84" i="21" s="1"/>
  <c r="AS84" i="21" s="1"/>
  <c r="AF84" i="21"/>
  <c r="AI84" i="21" s="1"/>
  <c r="AE85" i="21"/>
  <c r="AF85" i="21"/>
  <c r="AI85" i="21" s="1"/>
  <c r="AE86" i="21"/>
  <c r="AF86" i="21"/>
  <c r="AI86" i="21" s="1"/>
  <c r="AE87" i="21"/>
  <c r="AQ87" i="21" s="1"/>
  <c r="AF87" i="21"/>
  <c r="AI87" i="21" s="1"/>
  <c r="AE88" i="21"/>
  <c r="AF88" i="21"/>
  <c r="AI88" i="21" s="1"/>
  <c r="AE89" i="21"/>
  <c r="AF89" i="21"/>
  <c r="AI89" i="21" s="1"/>
  <c r="AE90" i="21"/>
  <c r="AJ90" i="21" s="1"/>
  <c r="AF90" i="21"/>
  <c r="AI90" i="21" s="1"/>
  <c r="AE91" i="21"/>
  <c r="AH91" i="21" s="1"/>
  <c r="AF91" i="21"/>
  <c r="AI91" i="21" s="1"/>
  <c r="AE92" i="21"/>
  <c r="AJ92" i="21" s="1"/>
  <c r="AF92" i="21"/>
  <c r="AI92" i="21" s="1"/>
  <c r="AE93" i="21"/>
  <c r="AF93" i="21"/>
  <c r="AI93" i="21" s="1"/>
  <c r="AE94" i="21"/>
  <c r="AF94" i="21"/>
  <c r="AI94" i="21" s="1"/>
  <c r="AE95" i="21"/>
  <c r="AV95" i="21" s="1"/>
  <c r="AX95" i="21" s="1"/>
  <c r="AF95" i="21"/>
  <c r="AI95" i="21" s="1"/>
  <c r="AE96" i="21"/>
  <c r="AF96" i="21"/>
  <c r="AI96" i="21" s="1"/>
  <c r="AE97" i="21"/>
  <c r="AF97" i="21"/>
  <c r="AI97" i="21" s="1"/>
  <c r="AE98" i="21"/>
  <c r="AF98" i="21"/>
  <c r="AI98" i="21" s="1"/>
  <c r="AE99" i="21"/>
  <c r="AJ99" i="21" s="1"/>
  <c r="AF99" i="21"/>
  <c r="AI99" i="21" s="1"/>
  <c r="AE100" i="21"/>
  <c r="AF100" i="21"/>
  <c r="AI100" i="21" s="1"/>
  <c r="AE101" i="21"/>
  <c r="AF101" i="21"/>
  <c r="AI101" i="21" s="1"/>
  <c r="AE102" i="21"/>
  <c r="AF102" i="21"/>
  <c r="AI102" i="21" s="1"/>
  <c r="AE103" i="21"/>
  <c r="AJ103" i="21" s="1"/>
  <c r="AF103" i="21"/>
  <c r="AI103" i="21" s="1"/>
  <c r="AE104" i="21"/>
  <c r="AF104" i="21"/>
  <c r="AI104" i="21" s="1"/>
  <c r="AE105" i="21"/>
  <c r="AF105" i="21"/>
  <c r="AI105" i="21" s="1"/>
  <c r="AE106" i="21"/>
  <c r="AF106" i="21"/>
  <c r="AI106" i="21" s="1"/>
  <c r="AE107" i="21"/>
  <c r="AF107" i="21"/>
  <c r="AI107" i="21" s="1"/>
  <c r="AE108" i="21"/>
  <c r="AJ108" i="21" s="1"/>
  <c r="AF108" i="21"/>
  <c r="AI108" i="21" s="1"/>
  <c r="AE109" i="21"/>
  <c r="AH109" i="21" s="1"/>
  <c r="AF109" i="21"/>
  <c r="AI109" i="21" s="1"/>
  <c r="AE110" i="21"/>
  <c r="AF110" i="21"/>
  <c r="AI110" i="21" s="1"/>
  <c r="AE111" i="21"/>
  <c r="AH111" i="21" s="1"/>
  <c r="AF111" i="21"/>
  <c r="AI111" i="21" s="1"/>
  <c r="AE112" i="21"/>
  <c r="AJ112" i="21" s="1"/>
  <c r="AF112" i="21"/>
  <c r="AI112" i="21" s="1"/>
  <c r="AE113" i="21"/>
  <c r="AF113" i="21"/>
  <c r="AI113" i="21" s="1"/>
  <c r="AE114" i="21"/>
  <c r="AF114" i="21"/>
  <c r="AI114" i="21" s="1"/>
  <c r="AE115" i="21"/>
  <c r="AQ115" i="21" s="1"/>
  <c r="AR115" i="21" s="1"/>
  <c r="AF115" i="21"/>
  <c r="AI115" i="21" s="1"/>
  <c r="AE116" i="21"/>
  <c r="AF116" i="21"/>
  <c r="AI116" i="21" s="1"/>
  <c r="AE117" i="21"/>
  <c r="AF117" i="21"/>
  <c r="AI117" i="21" s="1"/>
  <c r="AE118" i="21"/>
  <c r="AF118" i="21"/>
  <c r="AI118" i="21" s="1"/>
  <c r="AE119" i="21"/>
  <c r="AJ119" i="21" s="1"/>
  <c r="AF119" i="21"/>
  <c r="AI119" i="21" s="1"/>
  <c r="AE120" i="21"/>
  <c r="AH120" i="21" s="1"/>
  <c r="AM120" i="21" s="1"/>
  <c r="AF120" i="21"/>
  <c r="AE121" i="21"/>
  <c r="AH121" i="21" s="1"/>
  <c r="AF121" i="21"/>
  <c r="AI121" i="21" s="1"/>
  <c r="AE122" i="21"/>
  <c r="AF122" i="21"/>
  <c r="AI122" i="21" s="1"/>
  <c r="AE123" i="21"/>
  <c r="AQ123" i="21" s="1"/>
  <c r="AR123" i="21" s="1"/>
  <c r="AF123" i="21"/>
  <c r="AI123" i="21" s="1"/>
  <c r="AE124" i="21"/>
  <c r="AF124" i="21"/>
  <c r="AI124" i="21" s="1"/>
  <c r="AE125" i="21"/>
  <c r="AQ125" i="21" s="1"/>
  <c r="AS125" i="21" s="1"/>
  <c r="AF125" i="21"/>
  <c r="AI125" i="21" s="1"/>
  <c r="AE126" i="21"/>
  <c r="AF126" i="21"/>
  <c r="AI126" i="21" s="1"/>
  <c r="AE127" i="21"/>
  <c r="AV127" i="21" s="1"/>
  <c r="AF127" i="21"/>
  <c r="AI127" i="21" s="1"/>
  <c r="AE128" i="21"/>
  <c r="AF128" i="21"/>
  <c r="AI128" i="21" s="1"/>
  <c r="AE129" i="21"/>
  <c r="AQ129" i="21" s="1"/>
  <c r="AF129" i="21"/>
  <c r="AI129" i="21" s="1"/>
  <c r="AE130" i="21"/>
  <c r="AF130" i="21"/>
  <c r="AI130" i="21" s="1"/>
  <c r="AE131" i="21"/>
  <c r="AH131" i="21" s="1"/>
  <c r="AF131" i="21"/>
  <c r="AI131" i="21" s="1"/>
  <c r="AE132" i="21"/>
  <c r="AJ132" i="21" s="1"/>
  <c r="AF132" i="21"/>
  <c r="AI132" i="21" s="1"/>
  <c r="AE133" i="21"/>
  <c r="AF133" i="21"/>
  <c r="AI133" i="21" s="1"/>
  <c r="AE134" i="21"/>
  <c r="AF134" i="21"/>
  <c r="AI134" i="21" s="1"/>
  <c r="AE135" i="21"/>
  <c r="AJ135" i="21" s="1"/>
  <c r="AF135" i="21"/>
  <c r="AI135" i="21" s="1"/>
  <c r="AE136" i="21"/>
  <c r="AH136" i="21" s="1"/>
  <c r="AF136" i="21"/>
  <c r="AI136" i="21" s="1"/>
  <c r="AE137" i="21"/>
  <c r="AF137" i="21"/>
  <c r="AI137" i="21" s="1"/>
  <c r="AE138" i="21"/>
  <c r="AF138" i="21"/>
  <c r="AI138" i="21" s="1"/>
  <c r="AE139" i="21"/>
  <c r="AV139" i="21" s="1"/>
  <c r="AW139" i="21" s="1"/>
  <c r="AF139" i="21"/>
  <c r="AI139" i="21" s="1"/>
  <c r="AE140" i="21"/>
  <c r="AV140" i="21" s="1"/>
  <c r="AW140" i="21" s="1"/>
  <c r="AF140" i="21"/>
  <c r="AI140" i="21" s="1"/>
  <c r="AE141" i="21"/>
  <c r="AF141" i="21"/>
  <c r="AI141" i="21" s="1"/>
  <c r="AE142" i="21"/>
  <c r="AF142" i="21"/>
  <c r="AI142" i="21" s="1"/>
  <c r="AE143" i="21"/>
  <c r="AH143" i="21" s="1"/>
  <c r="AF143" i="21"/>
  <c r="AI143" i="21" s="1"/>
  <c r="AE144" i="21"/>
  <c r="AQ144" i="21" s="1"/>
  <c r="AS144" i="21" s="1"/>
  <c r="AF144" i="21"/>
  <c r="AI144" i="21" s="1"/>
  <c r="AE145" i="21"/>
  <c r="AF145" i="21"/>
  <c r="AI145" i="21" s="1"/>
  <c r="AE146" i="21"/>
  <c r="AF146" i="21"/>
  <c r="AI146" i="21" s="1"/>
  <c r="AE147" i="21"/>
  <c r="AJ147" i="21" s="1"/>
  <c r="AF147" i="21"/>
  <c r="AI147" i="21" s="1"/>
  <c r="AE148" i="21"/>
  <c r="AF148" i="21"/>
  <c r="AI148" i="21" s="1"/>
  <c r="AE149" i="21"/>
  <c r="AF149" i="21"/>
  <c r="AI149" i="21" s="1"/>
  <c r="AE150" i="21"/>
  <c r="AF150" i="21"/>
  <c r="AI150" i="21" s="1"/>
  <c r="AE151" i="21"/>
  <c r="AJ151" i="21" s="1"/>
  <c r="AF151" i="21"/>
  <c r="AI151" i="21" s="1"/>
  <c r="AE152" i="21"/>
  <c r="AJ152" i="21" s="1"/>
  <c r="AF152" i="21"/>
  <c r="AI152" i="21" s="1"/>
  <c r="AE153" i="21"/>
  <c r="AF153" i="21"/>
  <c r="AI153" i="21" s="1"/>
  <c r="AE154" i="21"/>
  <c r="AF154" i="21"/>
  <c r="AI154" i="21" s="1"/>
  <c r="AE155" i="21"/>
  <c r="AF155" i="21"/>
  <c r="AI155" i="21" s="1"/>
  <c r="AE156" i="21"/>
  <c r="AF156" i="21"/>
  <c r="AI156" i="21" s="1"/>
  <c r="AE157" i="21"/>
  <c r="AQ157" i="21" s="1"/>
  <c r="AT157" i="21" s="1"/>
  <c r="AF157" i="21"/>
  <c r="AI157" i="21" s="1"/>
  <c r="AE158" i="21"/>
  <c r="AF158" i="21"/>
  <c r="AI158" i="21" s="1"/>
  <c r="AE159" i="21"/>
  <c r="AF159" i="21"/>
  <c r="AI159" i="21" s="1"/>
  <c r="AE160" i="21"/>
  <c r="AF160" i="21"/>
  <c r="AI160" i="21" s="1"/>
  <c r="AE161" i="21"/>
  <c r="AH161" i="21" s="1"/>
  <c r="AF161" i="21"/>
  <c r="AI161" i="21" s="1"/>
  <c r="AE162" i="21"/>
  <c r="AF162" i="21"/>
  <c r="AI162" i="21" s="1"/>
  <c r="AE163" i="21"/>
  <c r="AJ163" i="21" s="1"/>
  <c r="AF163" i="21"/>
  <c r="AI163" i="21" s="1"/>
  <c r="AE164" i="21"/>
  <c r="AF164" i="21"/>
  <c r="AI164" i="21" s="1"/>
  <c r="AE165" i="21"/>
  <c r="AF165" i="21"/>
  <c r="AI165" i="21" s="1"/>
  <c r="AE166" i="21"/>
  <c r="AF166" i="21"/>
  <c r="AI166" i="21" s="1"/>
  <c r="AE167" i="21"/>
  <c r="AF167" i="21"/>
  <c r="AI167" i="21" s="1"/>
  <c r="AE168" i="21"/>
  <c r="AF168" i="21"/>
  <c r="AI168" i="21" s="1"/>
  <c r="AE169" i="21"/>
  <c r="AF169" i="21"/>
  <c r="AI169" i="21" s="1"/>
  <c r="AE170" i="21"/>
  <c r="AF170" i="21"/>
  <c r="AI170" i="21" s="1"/>
  <c r="AE171" i="21"/>
  <c r="AF171" i="21"/>
  <c r="AI171" i="21" s="1"/>
  <c r="AE172" i="21"/>
  <c r="AV172" i="21" s="1"/>
  <c r="AY172" i="21" s="1"/>
  <c r="AF172" i="21"/>
  <c r="AI172" i="21" s="1"/>
  <c r="AE173" i="21"/>
  <c r="AQ173" i="21" s="1"/>
  <c r="AS173" i="21" s="1"/>
  <c r="AF173" i="21"/>
  <c r="AI173" i="21" s="1"/>
  <c r="AE174" i="21"/>
  <c r="AF174" i="21"/>
  <c r="AI174" i="21" s="1"/>
  <c r="AE175" i="21"/>
  <c r="AF175" i="21"/>
  <c r="AI175" i="21" s="1"/>
  <c r="AE176" i="21"/>
  <c r="AF176" i="21"/>
  <c r="AI176" i="21" s="1"/>
  <c r="AE177" i="21"/>
  <c r="AF177" i="21"/>
  <c r="AI177" i="21" s="1"/>
  <c r="AE178" i="21"/>
  <c r="AF178" i="21"/>
  <c r="AI178" i="21" s="1"/>
  <c r="AE179" i="21"/>
  <c r="AH179" i="21" s="1"/>
  <c r="AF179" i="21"/>
  <c r="AI179" i="21" s="1"/>
  <c r="AE180" i="21"/>
  <c r="AV180" i="21" s="1"/>
  <c r="AY180" i="21" s="1"/>
  <c r="AF180" i="21"/>
  <c r="AI180" i="21" s="1"/>
  <c r="AE181" i="21"/>
  <c r="AF181" i="21"/>
  <c r="AI181" i="21" s="1"/>
  <c r="AE182" i="21"/>
  <c r="AF182" i="21"/>
  <c r="AI182" i="21" s="1"/>
  <c r="AE183" i="21"/>
  <c r="AJ183" i="21" s="1"/>
  <c r="AF183" i="21"/>
  <c r="AI183" i="21" s="1"/>
  <c r="AE184" i="21"/>
  <c r="AF184" i="21"/>
  <c r="AI184" i="21" s="1"/>
  <c r="AE185" i="21"/>
  <c r="AF185" i="21"/>
  <c r="AI185" i="21" s="1"/>
  <c r="AE186" i="21"/>
  <c r="AF186" i="21"/>
  <c r="AE187" i="21"/>
  <c r="AF187" i="21"/>
  <c r="AI187" i="21" s="1"/>
  <c r="AE188" i="21"/>
  <c r="AF188" i="21"/>
  <c r="AI188" i="21" s="1"/>
  <c r="AE189" i="21"/>
  <c r="AQ189" i="21" s="1"/>
  <c r="AF189" i="21"/>
  <c r="AI189" i="21" s="1"/>
  <c r="AE190" i="21"/>
  <c r="AF190" i="21"/>
  <c r="AI190" i="21" s="1"/>
  <c r="AE191" i="21"/>
  <c r="AJ191" i="21" s="1"/>
  <c r="AF191" i="21"/>
  <c r="AI191" i="21" s="1"/>
  <c r="AE192" i="21"/>
  <c r="AF192" i="21"/>
  <c r="AI192" i="21" s="1"/>
  <c r="AE193" i="21"/>
  <c r="AH193" i="21" s="1"/>
  <c r="AF193" i="21"/>
  <c r="AI193" i="21" s="1"/>
  <c r="AE194" i="21"/>
  <c r="AF194" i="21"/>
  <c r="AE195" i="21"/>
  <c r="AJ195" i="21" s="1"/>
  <c r="AF195" i="21"/>
  <c r="AI195" i="21" s="1"/>
  <c r="AE196" i="21"/>
  <c r="AH196" i="21" s="1"/>
  <c r="AF196" i="21"/>
  <c r="AE197" i="21"/>
  <c r="AF197" i="21"/>
  <c r="AI197" i="21" s="1"/>
  <c r="AE198" i="21"/>
  <c r="AF198" i="21"/>
  <c r="AI198" i="21" s="1"/>
  <c r="AE199" i="21"/>
  <c r="AJ199" i="21" s="1"/>
  <c r="AF199" i="21"/>
  <c r="AI199" i="21" s="1"/>
  <c r="AE200" i="21"/>
  <c r="AF200" i="21"/>
  <c r="AI200" i="21" s="1"/>
  <c r="AE201" i="21"/>
  <c r="AF201" i="21"/>
  <c r="AI201" i="21" s="1"/>
  <c r="AE202" i="21"/>
  <c r="AF202" i="21"/>
  <c r="AI202" i="21" s="1"/>
  <c r="AE203" i="21"/>
  <c r="AH203" i="21" s="1"/>
  <c r="AF203" i="21"/>
  <c r="AI203" i="21" s="1"/>
  <c r="AE204" i="21"/>
  <c r="AJ204" i="21" s="1"/>
  <c r="AF204" i="21"/>
  <c r="AI204" i="21" s="1"/>
  <c r="AE205" i="21"/>
  <c r="AJ205" i="21" s="1"/>
  <c r="AF205" i="21"/>
  <c r="AI205" i="21" s="1"/>
  <c r="AE206" i="21"/>
  <c r="AF206" i="21"/>
  <c r="AE207" i="21"/>
  <c r="AF207" i="21"/>
  <c r="AI207" i="21" s="1"/>
  <c r="AE208" i="21"/>
  <c r="AJ208" i="21" s="1"/>
  <c r="AF208" i="21"/>
  <c r="AI208" i="21" s="1"/>
  <c r="AE209" i="21"/>
  <c r="AF209" i="21"/>
  <c r="AI209" i="21" s="1"/>
  <c r="AE210" i="21"/>
  <c r="AF210" i="21"/>
  <c r="AI210" i="21" s="1"/>
  <c r="AE211" i="21"/>
  <c r="AQ211" i="21" s="1"/>
  <c r="AS211" i="21" s="1"/>
  <c r="AF211" i="21"/>
  <c r="AI211" i="21" s="1"/>
  <c r="AE212" i="21"/>
  <c r="AF212" i="21"/>
  <c r="AI212" i="21" s="1"/>
  <c r="AE213" i="21"/>
  <c r="AF213" i="21"/>
  <c r="AI213" i="21" s="1"/>
  <c r="AE214" i="21"/>
  <c r="AF214" i="21"/>
  <c r="AI214" i="21" s="1"/>
  <c r="AE215" i="21"/>
  <c r="AQ215" i="21" s="1"/>
  <c r="AT215" i="21" s="1"/>
  <c r="AF215" i="21"/>
  <c r="AI215" i="21" s="1"/>
  <c r="AE216" i="21"/>
  <c r="AF216" i="21"/>
  <c r="AI216" i="21" s="1"/>
  <c r="AE217" i="21"/>
  <c r="AF217" i="21"/>
  <c r="AI217" i="21" s="1"/>
  <c r="AE218" i="21"/>
  <c r="AF218" i="21"/>
  <c r="AI218" i="21" s="1"/>
  <c r="AE219" i="21"/>
  <c r="AH219" i="21" s="1"/>
  <c r="AF219" i="21"/>
  <c r="AI219" i="21" s="1"/>
  <c r="AE220" i="21"/>
  <c r="AF220" i="21"/>
  <c r="AI220" i="21" s="1"/>
  <c r="AE221" i="21"/>
  <c r="AF221" i="21"/>
  <c r="AI221" i="21" s="1"/>
  <c r="AE222" i="21"/>
  <c r="AF222" i="21"/>
  <c r="AI222" i="21" s="1"/>
  <c r="AE223" i="21"/>
  <c r="AF223" i="21"/>
  <c r="AI223" i="21" s="1"/>
  <c r="AE224" i="21"/>
  <c r="AV224" i="21" s="1"/>
  <c r="AY224" i="21" s="1"/>
  <c r="AF224" i="21"/>
  <c r="AI224" i="21" s="1"/>
  <c r="AE225" i="21"/>
  <c r="AF225" i="21"/>
  <c r="AI225" i="21" s="1"/>
  <c r="AE226" i="21"/>
  <c r="AF226" i="21"/>
  <c r="AI226" i="21" s="1"/>
  <c r="AE227" i="21"/>
  <c r="AJ227" i="21" s="1"/>
  <c r="AF227" i="21"/>
  <c r="AI227" i="21" s="1"/>
  <c r="AE228" i="21"/>
  <c r="AF228" i="21"/>
  <c r="AI228" i="21" s="1"/>
  <c r="AE229" i="21"/>
  <c r="AF229" i="21"/>
  <c r="AI229" i="21" s="1"/>
  <c r="AE230" i="21"/>
  <c r="AF230" i="21"/>
  <c r="AI230" i="21" s="1"/>
  <c r="AE231" i="21"/>
  <c r="AF231" i="21"/>
  <c r="AI231" i="21" s="1"/>
  <c r="AE232" i="21"/>
  <c r="AH232" i="21" s="1"/>
  <c r="AF232" i="21"/>
  <c r="AE233" i="21"/>
  <c r="AV233" i="21" s="1"/>
  <c r="AF233" i="21"/>
  <c r="AI233" i="21" s="1"/>
  <c r="AE234" i="21"/>
  <c r="AF234" i="21"/>
  <c r="AI234" i="21" s="1"/>
  <c r="AE235" i="21"/>
  <c r="AF235" i="21"/>
  <c r="AI235" i="21" s="1"/>
  <c r="AE236" i="21"/>
  <c r="AV236" i="21" s="1"/>
  <c r="AF236" i="21"/>
  <c r="AI236" i="21" s="1"/>
  <c r="AE237" i="21"/>
  <c r="AJ237" i="21" s="1"/>
  <c r="AF237" i="21"/>
  <c r="AI237" i="21" s="1"/>
  <c r="AE238" i="21"/>
  <c r="AF238" i="21"/>
  <c r="AI238" i="21" s="1"/>
  <c r="AE239" i="21"/>
  <c r="AQ239" i="21" s="1"/>
  <c r="AR239" i="21" s="1"/>
  <c r="AF239" i="21"/>
  <c r="AI239" i="21" s="1"/>
  <c r="AE240" i="21"/>
  <c r="AQ240" i="21" s="1"/>
  <c r="AS240" i="21" s="1"/>
  <c r="AF240" i="21"/>
  <c r="AI240" i="21" s="1"/>
  <c r="AE241" i="21"/>
  <c r="AH241" i="21" s="1"/>
  <c r="AF241" i="21"/>
  <c r="AI241" i="21" s="1"/>
  <c r="AE242" i="21"/>
  <c r="AF242" i="21"/>
  <c r="AI242" i="21" s="1"/>
  <c r="AE243" i="21"/>
  <c r="AF243" i="21"/>
  <c r="AI243" i="21" s="1"/>
  <c r="AE244" i="21"/>
  <c r="AF244" i="21"/>
  <c r="AI244" i="21" s="1"/>
  <c r="AE245" i="21"/>
  <c r="AF245" i="21"/>
  <c r="AI245" i="21" s="1"/>
  <c r="AE246" i="21"/>
  <c r="AF246" i="21"/>
  <c r="AI246" i="21" s="1"/>
  <c r="AE247" i="21"/>
  <c r="AH247" i="21" s="1"/>
  <c r="AF247" i="21"/>
  <c r="AI247" i="21" s="1"/>
  <c r="AE248" i="21"/>
  <c r="AF248" i="21"/>
  <c r="AI248" i="21" s="1"/>
  <c r="AE249" i="21"/>
  <c r="AF249" i="21"/>
  <c r="AI249" i="21" s="1"/>
  <c r="AE250" i="21"/>
  <c r="AF250" i="21"/>
  <c r="AI250" i="21" s="1"/>
  <c r="AE251" i="21"/>
  <c r="AH251" i="21" s="1"/>
  <c r="AF251" i="21"/>
  <c r="AI251" i="21" s="1"/>
  <c r="AE252" i="21"/>
  <c r="AF252" i="21"/>
  <c r="AI252" i="21" s="1"/>
  <c r="AE253" i="21"/>
  <c r="AF253" i="21"/>
  <c r="AI253" i="21" s="1"/>
  <c r="AE254" i="21"/>
  <c r="AF254" i="21"/>
  <c r="AI254" i="21" s="1"/>
  <c r="AE255" i="21"/>
  <c r="AH255" i="21" s="1"/>
  <c r="AF255" i="21"/>
  <c r="AI255" i="21" s="1"/>
  <c r="AE256" i="21"/>
  <c r="AJ256" i="21" s="1"/>
  <c r="AF256" i="21"/>
  <c r="AI256" i="21" s="1"/>
  <c r="AE257" i="21"/>
  <c r="AV257" i="21" s="1"/>
  <c r="AF257" i="21"/>
  <c r="AI257" i="21" s="1"/>
  <c r="AE258" i="21"/>
  <c r="AF258" i="21"/>
  <c r="AI258" i="21" s="1"/>
  <c r="AE259" i="21"/>
  <c r="AF259" i="21"/>
  <c r="AI259" i="21" s="1"/>
  <c r="AE260" i="21"/>
  <c r="AJ260" i="21" s="1"/>
  <c r="AF260" i="21"/>
  <c r="AI260" i="21" s="1"/>
  <c r="AE261" i="21"/>
  <c r="AF261" i="21"/>
  <c r="AI261" i="21" s="1"/>
  <c r="AE262" i="21"/>
  <c r="AF262" i="21"/>
  <c r="AI262" i="21" s="1"/>
  <c r="AE263" i="21"/>
  <c r="AQ263" i="21" s="1"/>
  <c r="AF263" i="21"/>
  <c r="AI263" i="21" s="1"/>
  <c r="AE264" i="21"/>
  <c r="AQ264" i="21" s="1"/>
  <c r="AR264" i="21" s="1"/>
  <c r="AF264" i="21"/>
  <c r="AI264" i="21" s="1"/>
  <c r="AE265" i="21"/>
  <c r="AH265" i="21" s="1"/>
  <c r="AF265" i="21"/>
  <c r="AI265" i="21" s="1"/>
  <c r="AE266" i="21"/>
  <c r="AF266" i="21"/>
  <c r="AI266" i="21" s="1"/>
  <c r="AE267" i="21"/>
  <c r="AJ267" i="21" s="1"/>
  <c r="AF267" i="21"/>
  <c r="AI267" i="21" s="1"/>
  <c r="AE268" i="21"/>
  <c r="AJ268" i="21" s="1"/>
  <c r="AF268" i="21"/>
  <c r="AI268" i="21" s="1"/>
  <c r="AE269" i="21"/>
  <c r="AF269" i="21"/>
  <c r="AI269" i="21" s="1"/>
  <c r="AE270" i="21"/>
  <c r="AF270" i="21"/>
  <c r="AI270" i="21" s="1"/>
  <c r="AE271" i="21"/>
  <c r="AH271" i="21" s="1"/>
  <c r="AF271" i="21"/>
  <c r="AI271" i="21" s="1"/>
  <c r="AE272" i="21"/>
  <c r="AQ272" i="21" s="1"/>
  <c r="AR272" i="21" s="1"/>
  <c r="AF272" i="21"/>
  <c r="AI272" i="21" s="1"/>
  <c r="AE273" i="21"/>
  <c r="AF273" i="21"/>
  <c r="AI273" i="21" s="1"/>
  <c r="AE274" i="21"/>
  <c r="AF274" i="21"/>
  <c r="AI274" i="21" s="1"/>
  <c r="AE275" i="21"/>
  <c r="AF275" i="21"/>
  <c r="AI275" i="21" s="1"/>
  <c r="AE276" i="21"/>
  <c r="AF276" i="21"/>
  <c r="AI276" i="21" s="1"/>
  <c r="AE277" i="21"/>
  <c r="AF277" i="21"/>
  <c r="AE278" i="21"/>
  <c r="AF278" i="21"/>
  <c r="AI278" i="21" s="1"/>
  <c r="AE279" i="21"/>
  <c r="AH279" i="21" s="1"/>
  <c r="AF279" i="21"/>
  <c r="AI279" i="21" s="1"/>
  <c r="AE280" i="21"/>
  <c r="AF280" i="21"/>
  <c r="AI280" i="21" s="1"/>
  <c r="AE281" i="21"/>
  <c r="AF281" i="21"/>
  <c r="AI281" i="21" s="1"/>
  <c r="AE282" i="21"/>
  <c r="AH282" i="21" s="1"/>
  <c r="AF282" i="21"/>
  <c r="AI282" i="21" s="1"/>
  <c r="AE283" i="21"/>
  <c r="AV283" i="21" s="1"/>
  <c r="AW283" i="21" s="1"/>
  <c r="AF283" i="21"/>
  <c r="AI283" i="21" s="1"/>
  <c r="AE284" i="21"/>
  <c r="AQ284" i="21" s="1"/>
  <c r="AF284" i="21"/>
  <c r="AI284" i="21" s="1"/>
  <c r="AE285" i="21"/>
  <c r="AF285" i="21"/>
  <c r="AI285" i="21" s="1"/>
  <c r="AE286" i="21"/>
  <c r="AJ286" i="21" s="1"/>
  <c r="AF286" i="21"/>
  <c r="AI286" i="21" s="1"/>
  <c r="AE287" i="21"/>
  <c r="AQ287" i="21" s="1"/>
  <c r="AF287" i="21"/>
  <c r="AI287" i="21" s="1"/>
  <c r="AE288" i="21"/>
  <c r="AF288" i="21"/>
  <c r="AI288" i="21" s="1"/>
  <c r="AE289" i="21"/>
  <c r="AF289" i="21"/>
  <c r="AI289" i="21" s="1"/>
  <c r="AE290" i="21"/>
  <c r="AF290" i="21"/>
  <c r="AI290" i="21" s="1"/>
  <c r="AE291" i="21"/>
  <c r="AF291" i="21"/>
  <c r="AI291" i="21" s="1"/>
  <c r="AE292" i="21"/>
  <c r="AF292" i="21"/>
  <c r="AI292" i="21" s="1"/>
  <c r="AE293" i="21"/>
  <c r="AF293" i="21"/>
  <c r="AE294" i="21"/>
  <c r="AF294" i="21"/>
  <c r="AI294" i="21" s="1"/>
  <c r="AE295" i="21"/>
  <c r="AF295" i="21"/>
  <c r="AI295" i="21" s="1"/>
  <c r="AE296" i="21"/>
  <c r="AJ296" i="21" s="1"/>
  <c r="AF296" i="21"/>
  <c r="AI296" i="21" s="1"/>
  <c r="AE297" i="21"/>
  <c r="AF297" i="21"/>
  <c r="AI297" i="21" s="1"/>
  <c r="AE298" i="21"/>
  <c r="AF298" i="21"/>
  <c r="AI298" i="21" s="1"/>
  <c r="AE299" i="21"/>
  <c r="AJ299" i="21" s="1"/>
  <c r="AF299" i="21"/>
  <c r="AI299" i="21" s="1"/>
  <c r="AE300" i="21"/>
  <c r="AF300" i="21"/>
  <c r="AI300" i="21" s="1"/>
  <c r="AE301" i="21"/>
  <c r="AF301" i="21"/>
  <c r="AE302" i="21"/>
  <c r="AQ302" i="21" s="1"/>
  <c r="AF302" i="21"/>
  <c r="AI302" i="21" s="1"/>
  <c r="AE303" i="21"/>
  <c r="AF303" i="21"/>
  <c r="AI303" i="21" s="1"/>
  <c r="AE304" i="21"/>
  <c r="AF304" i="21"/>
  <c r="AI304" i="21" s="1"/>
  <c r="AE305" i="21"/>
  <c r="AF305" i="21"/>
  <c r="AE306" i="21"/>
  <c r="AF306" i="21"/>
  <c r="AI306" i="21" s="1"/>
  <c r="AE307" i="21"/>
  <c r="AQ307" i="21" s="1"/>
  <c r="AS307" i="21" s="1"/>
  <c r="AF307" i="21"/>
  <c r="AI307" i="21" s="1"/>
  <c r="AE308" i="21"/>
  <c r="AH308" i="21" s="1"/>
  <c r="AF308" i="21"/>
  <c r="AE309" i="21"/>
  <c r="AF309" i="21"/>
  <c r="AE310" i="21"/>
  <c r="AF310" i="21"/>
  <c r="AI310" i="21" s="1"/>
  <c r="AE311" i="21"/>
  <c r="AQ311" i="21" s="1"/>
  <c r="AF311" i="21"/>
  <c r="AI311" i="21" s="1"/>
  <c r="AE312" i="21"/>
  <c r="AQ312" i="21" s="1"/>
  <c r="AF312" i="21"/>
  <c r="AI312" i="21" s="1"/>
  <c r="AE313" i="21"/>
  <c r="AF313" i="21"/>
  <c r="AE314" i="21"/>
  <c r="AF314" i="21"/>
  <c r="AI314" i="21" s="1"/>
  <c r="AE315" i="21"/>
  <c r="AF315" i="21"/>
  <c r="AI315" i="21" s="1"/>
  <c r="AE316" i="21"/>
  <c r="AJ316" i="21" s="1"/>
  <c r="AF316" i="21"/>
  <c r="AI316" i="21" s="1"/>
  <c r="AE317" i="21"/>
  <c r="AF317" i="21"/>
  <c r="AI317" i="21" s="1"/>
  <c r="AE318" i="21"/>
  <c r="AF318" i="21"/>
  <c r="AI318" i="21" s="1"/>
  <c r="AE319" i="21"/>
  <c r="AF319" i="21"/>
  <c r="AI319" i="21" s="1"/>
  <c r="AE320" i="21"/>
  <c r="AF320" i="21"/>
  <c r="AI320" i="21" s="1"/>
  <c r="AE321" i="21"/>
  <c r="AF321" i="21"/>
  <c r="AI321" i="21" s="1"/>
  <c r="AE322" i="21"/>
  <c r="AF322" i="21"/>
  <c r="AI322" i="21" s="1"/>
  <c r="AE323" i="21"/>
  <c r="AJ323" i="21" s="1"/>
  <c r="AF323" i="21"/>
  <c r="AI323" i="21" s="1"/>
  <c r="AE324" i="21"/>
  <c r="AF324" i="21"/>
  <c r="AI324" i="21" s="1"/>
  <c r="AE325" i="21"/>
  <c r="AF325" i="21"/>
  <c r="AI325" i="21" s="1"/>
  <c r="AE326" i="21"/>
  <c r="AF326" i="21"/>
  <c r="AI326" i="21" s="1"/>
  <c r="AE327" i="21"/>
  <c r="AF327" i="21"/>
  <c r="AI327" i="21" s="1"/>
  <c r="AE328" i="21"/>
  <c r="AF328" i="21"/>
  <c r="AI328" i="21" s="1"/>
  <c r="AE329" i="21"/>
  <c r="AF329" i="21"/>
  <c r="AI329" i="21" s="1"/>
  <c r="AE330" i="21"/>
  <c r="AF330" i="21"/>
  <c r="AI330" i="21" s="1"/>
  <c r="AE331" i="21"/>
  <c r="AJ331" i="21" s="1"/>
  <c r="AF331" i="21"/>
  <c r="AI331" i="21" s="1"/>
  <c r="AE332" i="21"/>
  <c r="AF332" i="21"/>
  <c r="AI332" i="21" s="1"/>
  <c r="AE333" i="21"/>
  <c r="AF333" i="21"/>
  <c r="AI333" i="21" s="1"/>
  <c r="AE334" i="21"/>
  <c r="AF334" i="21"/>
  <c r="AI334" i="21" s="1"/>
  <c r="AE335" i="21"/>
  <c r="AJ335" i="21" s="1"/>
  <c r="AF335" i="21"/>
  <c r="AI335" i="21" s="1"/>
  <c r="AE336" i="21"/>
  <c r="AF336" i="21"/>
  <c r="AI336" i="21" s="1"/>
  <c r="AE337" i="21"/>
  <c r="AF337" i="21"/>
  <c r="AI337" i="21" s="1"/>
  <c r="AE338" i="21"/>
  <c r="AF338" i="21"/>
  <c r="AI338" i="21" s="1"/>
  <c r="AE339" i="21"/>
  <c r="AH339" i="21" s="1"/>
  <c r="AF339" i="21"/>
  <c r="AI339" i="21" s="1"/>
  <c r="AE340" i="21"/>
  <c r="AF340" i="21"/>
  <c r="AI340" i="21" s="1"/>
  <c r="AE341" i="21"/>
  <c r="AF341" i="21"/>
  <c r="AI341" i="21" s="1"/>
  <c r="AE342" i="21"/>
  <c r="AF342" i="21"/>
  <c r="AI342" i="21" s="1"/>
  <c r="AE343" i="21"/>
  <c r="AF343" i="21"/>
  <c r="AI343" i="21" s="1"/>
  <c r="AE344" i="21"/>
  <c r="AF344" i="21"/>
  <c r="AI344" i="21" s="1"/>
  <c r="AE345" i="21"/>
  <c r="AV345" i="21" s="1"/>
  <c r="AW345" i="21" s="1"/>
  <c r="AF345" i="21"/>
  <c r="AI345" i="21" s="1"/>
  <c r="AE346" i="21"/>
  <c r="AF346" i="21"/>
  <c r="AI346" i="21" s="1"/>
  <c r="AE347" i="21"/>
  <c r="AF347" i="21"/>
  <c r="AI347" i="21" s="1"/>
  <c r="AE348" i="21"/>
  <c r="AH348" i="21" s="1"/>
  <c r="AF348" i="21"/>
  <c r="AE349" i="21"/>
  <c r="AF349" i="21"/>
  <c r="AI349" i="21" s="1"/>
  <c r="AE350" i="21"/>
  <c r="AF350" i="21"/>
  <c r="AI350" i="21" s="1"/>
  <c r="AE351" i="21"/>
  <c r="AJ351" i="21" s="1"/>
  <c r="AF351" i="21"/>
  <c r="AI351" i="21" s="1"/>
  <c r="AE352" i="21"/>
  <c r="AF352" i="21"/>
  <c r="AI352" i="21" s="1"/>
  <c r="AE353" i="21"/>
  <c r="AF353" i="21"/>
  <c r="AI353" i="21" s="1"/>
  <c r="AE354" i="21"/>
  <c r="AF354" i="21"/>
  <c r="AI354" i="21" s="1"/>
  <c r="AE355" i="21"/>
  <c r="AF355" i="21"/>
  <c r="AI355" i="21" s="1"/>
  <c r="AE356" i="21"/>
  <c r="AJ356" i="21" s="1"/>
  <c r="AF356" i="21"/>
  <c r="AI356" i="21" s="1"/>
  <c r="AE357" i="21"/>
  <c r="AF357" i="21"/>
  <c r="AI357" i="21" s="1"/>
  <c r="AE358" i="21"/>
  <c r="AF358" i="21"/>
  <c r="AI358" i="21" s="1"/>
  <c r="AE359" i="21"/>
  <c r="AJ359" i="21" s="1"/>
  <c r="AF359" i="21"/>
  <c r="AI359" i="21" s="1"/>
  <c r="AE360" i="21"/>
  <c r="AF360" i="21"/>
  <c r="AI360" i="21" s="1"/>
  <c r="AE361" i="21"/>
  <c r="AF361" i="21"/>
  <c r="AI361" i="21" s="1"/>
  <c r="AE362" i="21"/>
  <c r="AF362" i="21"/>
  <c r="AI362" i="21" s="1"/>
  <c r="AE363" i="21"/>
  <c r="AJ363" i="21" s="1"/>
  <c r="AF363" i="21"/>
  <c r="AI363" i="21" s="1"/>
  <c r="AE364" i="21"/>
  <c r="AV364" i="21" s="1"/>
  <c r="AW364" i="21" s="1"/>
  <c r="AF364" i="21"/>
  <c r="AI364" i="21" s="1"/>
  <c r="AE365" i="21"/>
  <c r="AF365" i="21"/>
  <c r="AI365" i="21" s="1"/>
  <c r="AE366" i="21"/>
  <c r="AF366" i="21"/>
  <c r="AI366" i="21" s="1"/>
  <c r="AE367" i="21"/>
  <c r="AF367" i="21"/>
  <c r="AI367" i="21" s="1"/>
  <c r="AE368" i="21"/>
  <c r="AF368" i="21"/>
  <c r="AI368" i="21" s="1"/>
  <c r="AE369" i="21"/>
  <c r="AQ369" i="21" s="1"/>
  <c r="AF369" i="21"/>
  <c r="AI369" i="21" s="1"/>
  <c r="AE370" i="21"/>
  <c r="AF370" i="21"/>
  <c r="AI370" i="21" s="1"/>
  <c r="AE371" i="21"/>
  <c r="AQ371" i="21" s="1"/>
  <c r="AT371" i="21" s="1"/>
  <c r="AF371" i="21"/>
  <c r="AI371" i="21" s="1"/>
  <c r="AE372" i="21"/>
  <c r="AV372" i="21" s="1"/>
  <c r="AY372" i="21" s="1"/>
  <c r="AF372" i="21"/>
  <c r="AI372" i="21" s="1"/>
  <c r="AE373" i="21"/>
  <c r="AV373" i="21" s="1"/>
  <c r="AX373" i="21" s="1"/>
  <c r="AF373" i="21"/>
  <c r="AI373" i="21" s="1"/>
  <c r="AE374" i="21"/>
  <c r="AF374" i="21"/>
  <c r="AI374" i="21" s="1"/>
  <c r="AE375" i="21"/>
  <c r="AQ375" i="21" s="1"/>
  <c r="AF375" i="21"/>
  <c r="AI375" i="21" s="1"/>
  <c r="AE376" i="21"/>
  <c r="AF376" i="21"/>
  <c r="AI376" i="21" s="1"/>
  <c r="AE377" i="21"/>
  <c r="AF377" i="21"/>
  <c r="AI377" i="21" s="1"/>
  <c r="AE378" i="21"/>
  <c r="AF378" i="21"/>
  <c r="AI378" i="21" s="1"/>
  <c r="AE379" i="21"/>
  <c r="AH379" i="21" s="1"/>
  <c r="AF379" i="21"/>
  <c r="AI379" i="21" s="1"/>
  <c r="AE380" i="21"/>
  <c r="AF380" i="21"/>
  <c r="AI380" i="21" s="1"/>
  <c r="AE381" i="21"/>
  <c r="AF381" i="21"/>
  <c r="AI381" i="21" s="1"/>
  <c r="AE382" i="21"/>
  <c r="AF382" i="21"/>
  <c r="AI382" i="21" s="1"/>
  <c r="AE383" i="21"/>
  <c r="AF383" i="21"/>
  <c r="AI383" i="21" s="1"/>
  <c r="AE384" i="21"/>
  <c r="AF384" i="21"/>
  <c r="AI384" i="21" s="1"/>
  <c r="AE385" i="21"/>
  <c r="AF385" i="21"/>
  <c r="AI385" i="21" s="1"/>
  <c r="AE386" i="21"/>
  <c r="AF386" i="21"/>
  <c r="AI386" i="21" s="1"/>
  <c r="AE387" i="21"/>
  <c r="AF387" i="21"/>
  <c r="AI387" i="21" s="1"/>
  <c r="AE388" i="21"/>
  <c r="AF388" i="21"/>
  <c r="AI388" i="21" s="1"/>
  <c r="AE389" i="21"/>
  <c r="AV389" i="21" s="1"/>
  <c r="AF389" i="21"/>
  <c r="AI389" i="21" s="1"/>
  <c r="AE390" i="21"/>
  <c r="AF390" i="21"/>
  <c r="AI390" i="21" s="1"/>
  <c r="AE391" i="21"/>
  <c r="AJ391" i="21" s="1"/>
  <c r="AF391" i="21"/>
  <c r="AI391" i="21" s="1"/>
  <c r="AE392" i="21"/>
  <c r="AF392" i="21"/>
  <c r="AI392" i="21" s="1"/>
  <c r="AE393" i="21"/>
  <c r="AF393" i="21"/>
  <c r="AI393" i="21" s="1"/>
  <c r="AE394" i="21"/>
  <c r="AF394" i="21"/>
  <c r="AI394" i="21" s="1"/>
  <c r="AE395" i="21"/>
  <c r="AF395" i="21"/>
  <c r="AI395" i="21" s="1"/>
  <c r="AE396" i="21"/>
  <c r="AH396" i="21" s="1"/>
  <c r="AF396" i="21"/>
  <c r="AI396" i="21" s="1"/>
  <c r="AE397" i="21"/>
  <c r="AF397" i="21"/>
  <c r="AI397" i="21" s="1"/>
  <c r="AE398" i="21"/>
  <c r="AF398" i="21"/>
  <c r="AI398" i="21" s="1"/>
  <c r="AE399" i="21"/>
  <c r="AF399" i="21"/>
  <c r="AI399" i="21" s="1"/>
  <c r="AE400" i="21"/>
  <c r="AF400" i="21"/>
  <c r="AI400" i="21" s="1"/>
  <c r="AE401" i="21"/>
  <c r="AV401" i="21" s="1"/>
  <c r="AF401" i="21"/>
  <c r="AI401" i="21" s="1"/>
  <c r="AE402" i="21"/>
  <c r="AF402" i="21"/>
  <c r="AI402" i="21" s="1"/>
  <c r="AE403" i="21"/>
  <c r="AJ403" i="21" s="1"/>
  <c r="AF403" i="21"/>
  <c r="AI403" i="21" s="1"/>
  <c r="AE404" i="21"/>
  <c r="AF404" i="21"/>
  <c r="AI404" i="21" s="1"/>
  <c r="AE405" i="21"/>
  <c r="AJ405" i="21" s="1"/>
  <c r="AF405" i="21"/>
  <c r="AI405" i="21" s="1"/>
  <c r="AE406" i="21"/>
  <c r="AF406" i="21"/>
  <c r="AI406" i="21" s="1"/>
  <c r="AE407" i="21"/>
  <c r="AF407" i="21"/>
  <c r="AI407" i="21" s="1"/>
  <c r="AE408" i="21"/>
  <c r="AF408" i="21"/>
  <c r="AI408" i="21" s="1"/>
  <c r="AE409" i="21"/>
  <c r="AF409" i="21"/>
  <c r="AI409" i="21" s="1"/>
  <c r="AE410" i="21"/>
  <c r="AF410" i="21"/>
  <c r="AI410" i="21" s="1"/>
  <c r="AE411" i="21"/>
  <c r="AJ411" i="21" s="1"/>
  <c r="AF411" i="21"/>
  <c r="AI411" i="21" s="1"/>
  <c r="AE412" i="21"/>
  <c r="AF412" i="21"/>
  <c r="AI412" i="21" s="1"/>
  <c r="AE413" i="21"/>
  <c r="AF413" i="21"/>
  <c r="AI413" i="21" s="1"/>
  <c r="AE414" i="21"/>
  <c r="AF414" i="21"/>
  <c r="AI414" i="21" s="1"/>
  <c r="AE415" i="21"/>
  <c r="AQ415" i="21" s="1"/>
  <c r="AT415" i="21" s="1"/>
  <c r="AF415" i="21"/>
  <c r="AI415" i="21" s="1"/>
  <c r="AE416" i="21"/>
  <c r="AV416" i="21" s="1"/>
  <c r="AX416" i="21" s="1"/>
  <c r="AF416" i="21"/>
  <c r="AI416" i="21" s="1"/>
  <c r="AE417" i="21"/>
  <c r="AH417" i="21" s="1"/>
  <c r="AF417" i="21"/>
  <c r="AI417" i="21" s="1"/>
  <c r="AE418" i="21"/>
  <c r="AF418" i="21"/>
  <c r="AI418" i="21" s="1"/>
  <c r="AE419" i="21"/>
  <c r="AJ419" i="21" s="1"/>
  <c r="AF419" i="21"/>
  <c r="AI419" i="21" s="1"/>
  <c r="AE420" i="21"/>
  <c r="AF420" i="21"/>
  <c r="AI420" i="21" s="1"/>
  <c r="AE421" i="21"/>
  <c r="AQ421" i="21" s="1"/>
  <c r="AF421" i="21"/>
  <c r="AI421" i="21" s="1"/>
  <c r="AE422" i="21"/>
  <c r="AF422" i="21"/>
  <c r="AI422" i="21" s="1"/>
  <c r="AE423" i="21"/>
  <c r="AJ423" i="21" s="1"/>
  <c r="AF423" i="21"/>
  <c r="AI423" i="21" s="1"/>
  <c r="AE424" i="21"/>
  <c r="AF424" i="21"/>
  <c r="AI424" i="21" s="1"/>
  <c r="AE425" i="21"/>
  <c r="AQ425" i="21" s="1"/>
  <c r="AF425" i="21"/>
  <c r="AI425" i="21" s="1"/>
  <c r="AE426" i="21"/>
  <c r="AF426" i="21"/>
  <c r="AI426" i="21" s="1"/>
  <c r="AE427" i="21"/>
  <c r="AH427" i="21" s="1"/>
  <c r="AF427" i="21"/>
  <c r="AI427" i="21" s="1"/>
  <c r="AE428" i="21"/>
  <c r="AF428" i="21"/>
  <c r="AI428" i="21" s="1"/>
  <c r="AE429" i="21"/>
  <c r="AF429" i="21"/>
  <c r="AI429" i="21" s="1"/>
  <c r="AE430" i="21"/>
  <c r="AF430" i="21"/>
  <c r="AI430" i="21" s="1"/>
  <c r="AE431" i="21"/>
  <c r="AV431" i="21" s="1"/>
  <c r="AW431" i="21" s="1"/>
  <c r="AF431" i="21"/>
  <c r="AI431" i="21" s="1"/>
  <c r="AE432" i="21"/>
  <c r="AF432" i="21"/>
  <c r="AI432" i="21" s="1"/>
  <c r="AE433" i="21"/>
  <c r="AQ433" i="21" s="1"/>
  <c r="AS433" i="21" s="1"/>
  <c r="AF433" i="21"/>
  <c r="AI433" i="21" s="1"/>
  <c r="AE434" i="21"/>
  <c r="AF434" i="21"/>
  <c r="AI434" i="21" s="1"/>
  <c r="AE435" i="21"/>
  <c r="AF435" i="21"/>
  <c r="AI435" i="21" s="1"/>
  <c r="AE436" i="21"/>
  <c r="AF436" i="21"/>
  <c r="AI436" i="21" s="1"/>
  <c r="AE437" i="21"/>
  <c r="AF437" i="21"/>
  <c r="AI437" i="21" s="1"/>
  <c r="AE438" i="21"/>
  <c r="AF438" i="21"/>
  <c r="AI438" i="21" s="1"/>
  <c r="AE439" i="21"/>
  <c r="AQ439" i="21" s="1"/>
  <c r="AR439" i="21" s="1"/>
  <c r="AF439" i="21"/>
  <c r="AI439" i="21" s="1"/>
  <c r="AE440" i="21"/>
  <c r="AF440" i="21"/>
  <c r="AI440" i="21" s="1"/>
  <c r="AE441" i="21"/>
  <c r="AH441" i="21" s="1"/>
  <c r="AF441" i="21"/>
  <c r="AI441" i="21" s="1"/>
  <c r="AE442" i="21"/>
  <c r="AF442" i="21"/>
  <c r="AI442" i="21" s="1"/>
  <c r="AE443" i="21"/>
  <c r="AJ443" i="21" s="1"/>
  <c r="AF443" i="21"/>
  <c r="AI443" i="21" s="1"/>
  <c r="AE444" i="21"/>
  <c r="AF444" i="21"/>
  <c r="AI444" i="21" s="1"/>
  <c r="AE445" i="21"/>
  <c r="AF445" i="21"/>
  <c r="AI445" i="21" s="1"/>
  <c r="AE446" i="21"/>
  <c r="AF446" i="21"/>
  <c r="AI446" i="21" s="1"/>
  <c r="AE447" i="21"/>
  <c r="AJ447" i="21" s="1"/>
  <c r="AF447" i="21"/>
  <c r="AI447" i="21" s="1"/>
  <c r="AE448" i="21"/>
  <c r="AH448" i="21" s="1"/>
  <c r="AF448" i="21"/>
  <c r="AI448" i="21" s="1"/>
  <c r="AE449" i="21"/>
  <c r="AF449" i="21"/>
  <c r="AI449" i="21" s="1"/>
  <c r="AE450" i="21"/>
  <c r="AF450" i="21"/>
  <c r="AI450" i="21" s="1"/>
  <c r="AE451" i="21"/>
  <c r="AF451" i="21"/>
  <c r="AI451" i="21" s="1"/>
  <c r="AE452" i="21"/>
  <c r="AF452" i="21"/>
  <c r="AI452" i="21" s="1"/>
  <c r="AE453" i="21"/>
  <c r="AH453" i="21" s="1"/>
  <c r="AF453" i="21"/>
  <c r="AI453" i="21" s="1"/>
  <c r="AE454" i="21"/>
  <c r="AF454" i="21"/>
  <c r="AI454" i="21" s="1"/>
  <c r="AE455" i="21"/>
  <c r="AV455" i="21" s="1"/>
  <c r="AW455" i="21" s="1"/>
  <c r="AF455" i="21"/>
  <c r="AI455" i="21" s="1"/>
  <c r="AE456" i="21"/>
  <c r="AJ456" i="21" s="1"/>
  <c r="AF456" i="21"/>
  <c r="AI456" i="21" s="1"/>
  <c r="AE457" i="21"/>
  <c r="AF457" i="21"/>
  <c r="AI457" i="21" s="1"/>
  <c r="AE458" i="21"/>
  <c r="AF458" i="21"/>
  <c r="AI458" i="21" s="1"/>
  <c r="AE459" i="21"/>
  <c r="AF459" i="21"/>
  <c r="AI459" i="21" s="1"/>
  <c r="AE460" i="21"/>
  <c r="AF460" i="21"/>
  <c r="AI460" i="21" s="1"/>
  <c r="AE461" i="21"/>
  <c r="AF461" i="21"/>
  <c r="AI461" i="21" s="1"/>
  <c r="AE462" i="21"/>
  <c r="AF462" i="21"/>
  <c r="AI462" i="21" s="1"/>
  <c r="AE463" i="21"/>
  <c r="AV463" i="21" s="1"/>
  <c r="AF463" i="21"/>
  <c r="AI463" i="21" s="1"/>
  <c r="AE464" i="21"/>
  <c r="AF464" i="21"/>
  <c r="AI464" i="21" s="1"/>
  <c r="AE465" i="21"/>
  <c r="AF465" i="21"/>
  <c r="AI465" i="21" s="1"/>
  <c r="AE466" i="21"/>
  <c r="AF466" i="21"/>
  <c r="AI466" i="21" s="1"/>
  <c r="AE467" i="21"/>
  <c r="AJ467" i="21" s="1"/>
  <c r="AF467" i="21"/>
  <c r="AI467" i="21" s="1"/>
  <c r="AE468" i="21"/>
  <c r="AV468" i="21" s="1"/>
  <c r="AX468" i="21" s="1"/>
  <c r="AF468" i="21"/>
  <c r="AI468" i="21" s="1"/>
  <c r="AE469" i="21"/>
  <c r="AF469" i="21"/>
  <c r="AI469" i="21" s="1"/>
  <c r="AE470" i="21"/>
  <c r="AF470" i="21"/>
  <c r="AI470" i="21" s="1"/>
  <c r="AE471" i="21"/>
  <c r="AF471" i="21"/>
  <c r="AI471" i="21" s="1"/>
  <c r="AE472" i="21"/>
  <c r="AF472" i="21"/>
  <c r="AI472" i="21" s="1"/>
  <c r="AE473" i="21"/>
  <c r="AF473" i="21"/>
  <c r="AI473" i="21" s="1"/>
  <c r="AE474" i="21"/>
  <c r="AF474" i="21"/>
  <c r="AI474" i="21" s="1"/>
  <c r="AE475" i="21"/>
  <c r="AF475" i="21"/>
  <c r="AI475" i="21" s="1"/>
  <c r="AE476" i="21"/>
  <c r="AF476" i="21"/>
  <c r="AI476" i="21" s="1"/>
  <c r="AE477" i="21"/>
  <c r="AF477" i="21"/>
  <c r="AI477" i="21" s="1"/>
  <c r="AE478" i="21"/>
  <c r="AF478" i="21"/>
  <c r="AI478" i="21" s="1"/>
  <c r="AE479" i="21"/>
  <c r="AV479" i="21" s="1"/>
  <c r="AY479" i="21" s="1"/>
  <c r="AF479" i="21"/>
  <c r="AI479" i="21" s="1"/>
  <c r="AE480" i="21"/>
  <c r="AF480" i="21"/>
  <c r="AI480" i="21" s="1"/>
  <c r="AE481" i="21"/>
  <c r="AF481" i="21"/>
  <c r="AI481" i="21" s="1"/>
  <c r="AE482" i="21"/>
  <c r="AF482" i="21"/>
  <c r="AI482" i="21" s="1"/>
  <c r="AE483" i="21"/>
  <c r="AJ483" i="21" s="1"/>
  <c r="AF483" i="21"/>
  <c r="AI483" i="21" s="1"/>
  <c r="AE484" i="21"/>
  <c r="AH484" i="21" s="1"/>
  <c r="AF484" i="21"/>
  <c r="AI484" i="21" s="1"/>
  <c r="AE485" i="21"/>
  <c r="AF485" i="21"/>
  <c r="AI485" i="21" s="1"/>
  <c r="AE486" i="21"/>
  <c r="AF486" i="21"/>
  <c r="AI486" i="21" s="1"/>
  <c r="AE487" i="21"/>
  <c r="AF487" i="21"/>
  <c r="AI487" i="21" s="1"/>
  <c r="AE488" i="21"/>
  <c r="AF488" i="21"/>
  <c r="AI488" i="21" s="1"/>
  <c r="AE489" i="21"/>
  <c r="AF489" i="21"/>
  <c r="AI489" i="21" s="1"/>
  <c r="AE490" i="21"/>
  <c r="AF490" i="21"/>
  <c r="AI490" i="21" s="1"/>
  <c r="AE491" i="21"/>
  <c r="AH491" i="21" s="1"/>
  <c r="AF491" i="21"/>
  <c r="AI491" i="21" s="1"/>
  <c r="AE492" i="21"/>
  <c r="AF492" i="21"/>
  <c r="AI492" i="21" s="1"/>
  <c r="AE493" i="21"/>
  <c r="AF493" i="21"/>
  <c r="AI493" i="21" s="1"/>
  <c r="AE494" i="21"/>
  <c r="AF494" i="21"/>
  <c r="AI494" i="21" s="1"/>
  <c r="AE495" i="21"/>
  <c r="AH495" i="21" s="1"/>
  <c r="AF495" i="21"/>
  <c r="AI495" i="21" s="1"/>
  <c r="AE496" i="21"/>
  <c r="AF496" i="21"/>
  <c r="AI496" i="21" s="1"/>
  <c r="AE497" i="21"/>
  <c r="AF497" i="21"/>
  <c r="AI497" i="21" s="1"/>
  <c r="AE498" i="21"/>
  <c r="AF498" i="21"/>
  <c r="AI498" i="21" s="1"/>
  <c r="AE499" i="21"/>
  <c r="AF499" i="21"/>
  <c r="AI499" i="21" s="1"/>
  <c r="AE500" i="21"/>
  <c r="AF500" i="21"/>
  <c r="AI500" i="21" s="1"/>
  <c r="AE501" i="21"/>
  <c r="AF501" i="21"/>
  <c r="AI501" i="21" s="1"/>
  <c r="AE502" i="21"/>
  <c r="AF502" i="21"/>
  <c r="AI502" i="21" s="1"/>
  <c r="AE503" i="21"/>
  <c r="AQ503" i="21" s="1"/>
  <c r="AT503" i="21" s="1"/>
  <c r="AF503" i="21"/>
  <c r="AI503" i="21" s="1"/>
  <c r="AE504" i="21"/>
  <c r="AH504" i="21" s="1"/>
  <c r="AF504" i="21"/>
  <c r="AI504" i="21" s="1"/>
  <c r="AE505" i="21"/>
  <c r="AF505" i="21"/>
  <c r="AI505" i="21" s="1"/>
  <c r="AE506" i="21"/>
  <c r="AJ506" i="21" s="1"/>
  <c r="AF506" i="21"/>
  <c r="AI506" i="21" s="1"/>
  <c r="AE507" i="21"/>
  <c r="AF507" i="21"/>
  <c r="AI507" i="21" s="1"/>
  <c r="AE508" i="21"/>
  <c r="AF508" i="21"/>
  <c r="AI508" i="21" s="1"/>
  <c r="AE509" i="21"/>
  <c r="AF509" i="21"/>
  <c r="AI509" i="21" s="1"/>
  <c r="AE510" i="21"/>
  <c r="AF510" i="21"/>
  <c r="AI510" i="21" s="1"/>
  <c r="AE511" i="21"/>
  <c r="AF511" i="21"/>
  <c r="AI511" i="21" s="1"/>
  <c r="AE512" i="21"/>
  <c r="AF512" i="21"/>
  <c r="AI512" i="21" s="1"/>
  <c r="AE513" i="21"/>
  <c r="AF513" i="21"/>
  <c r="AI513" i="21" s="1"/>
  <c r="AE514" i="21"/>
  <c r="AJ514" i="21" s="1"/>
  <c r="AF514" i="21"/>
  <c r="AI514" i="21" s="1"/>
  <c r="AE515" i="21"/>
  <c r="AH515" i="21" s="1"/>
  <c r="AF515" i="21"/>
  <c r="AI515" i="21" s="1"/>
  <c r="AE516" i="21"/>
  <c r="AF516" i="21"/>
  <c r="AI516" i="21" s="1"/>
  <c r="AE517" i="21"/>
  <c r="AF517" i="21"/>
  <c r="AI517" i="21" s="1"/>
  <c r="AE518" i="21"/>
  <c r="AF518" i="21"/>
  <c r="AI518" i="21" s="1"/>
  <c r="AE519" i="21"/>
  <c r="AJ519" i="21" s="1"/>
  <c r="AF519" i="21"/>
  <c r="AI519" i="21" s="1"/>
  <c r="AE520" i="21"/>
  <c r="AH520" i="21" s="1"/>
  <c r="AF520" i="21"/>
  <c r="AE521" i="21"/>
  <c r="AF521" i="21"/>
  <c r="AI521" i="21" s="1"/>
  <c r="AE522" i="21"/>
  <c r="AF522" i="21"/>
  <c r="AI522" i="21" s="1"/>
  <c r="AE523" i="21"/>
  <c r="AF523" i="21"/>
  <c r="AI523" i="21" s="1"/>
  <c r="AE524" i="21"/>
  <c r="AF524" i="21"/>
  <c r="AI524" i="21" s="1"/>
  <c r="AE525" i="21"/>
  <c r="AF525" i="21"/>
  <c r="AI525" i="21" s="1"/>
  <c r="AE526" i="21"/>
  <c r="AV526" i="21" s="1"/>
  <c r="AF526" i="21"/>
  <c r="AI526" i="21" s="1"/>
  <c r="AE527" i="21"/>
  <c r="AQ527" i="21" s="1"/>
  <c r="AF527" i="21"/>
  <c r="AI527" i="21" s="1"/>
  <c r="AE528" i="21"/>
  <c r="AF528" i="21"/>
  <c r="AI528" i="21" s="1"/>
  <c r="AE529" i="21"/>
  <c r="AF529" i="21"/>
  <c r="AI529" i="21" s="1"/>
  <c r="AE530" i="21"/>
  <c r="AJ530" i="21" s="1"/>
  <c r="AF530" i="21"/>
  <c r="AI530" i="21" s="1"/>
  <c r="AE531" i="21"/>
  <c r="AF531" i="21"/>
  <c r="AI531" i="21" s="1"/>
  <c r="AE532" i="21"/>
  <c r="AF532" i="21"/>
  <c r="AI532" i="21" s="1"/>
  <c r="AE533" i="21"/>
  <c r="AF533" i="21"/>
  <c r="AI533" i="21" s="1"/>
  <c r="AE534" i="21"/>
  <c r="AF534" i="21"/>
  <c r="AI534" i="21" s="1"/>
  <c r="AE535" i="21"/>
  <c r="AV535" i="21" s="1"/>
  <c r="AW535" i="21" s="1"/>
  <c r="AF535" i="21"/>
  <c r="AI535" i="21" s="1"/>
  <c r="AE536" i="21"/>
  <c r="AH536" i="21" s="1"/>
  <c r="AF536" i="21"/>
  <c r="AI536" i="21" s="1"/>
  <c r="AE537" i="21"/>
  <c r="AF537" i="21"/>
  <c r="AI537" i="21" s="1"/>
  <c r="AE538" i="21"/>
  <c r="AJ538" i="21" s="1"/>
  <c r="AF538" i="21"/>
  <c r="AI538" i="21" s="1"/>
  <c r="AE539" i="21"/>
  <c r="AH539" i="21" s="1"/>
  <c r="AF539" i="21"/>
  <c r="AI539" i="21" s="1"/>
  <c r="AE540" i="21"/>
  <c r="AH540" i="21" s="1"/>
  <c r="AF540" i="21"/>
  <c r="AI540" i="21" s="1"/>
  <c r="AE541" i="21"/>
  <c r="AF541" i="21"/>
  <c r="AI541" i="21" s="1"/>
  <c r="AE542" i="21"/>
  <c r="AF542" i="21"/>
  <c r="AI542" i="21" s="1"/>
  <c r="AE543" i="21"/>
  <c r="AH543" i="21" s="1"/>
  <c r="AF543" i="21"/>
  <c r="AI543" i="21" s="1"/>
  <c r="AE544" i="21"/>
  <c r="AF544" i="21"/>
  <c r="AI544" i="21" s="1"/>
  <c r="AE545" i="21"/>
  <c r="AF545" i="21"/>
  <c r="AI545" i="21" s="1"/>
  <c r="AE546" i="21"/>
  <c r="AF546" i="21"/>
  <c r="AI546" i="21" s="1"/>
  <c r="AE547" i="21"/>
  <c r="AF547" i="21"/>
  <c r="AI547" i="21" s="1"/>
  <c r="AE548" i="21"/>
  <c r="AF548" i="21"/>
  <c r="AI548" i="21" s="1"/>
  <c r="AE549" i="21"/>
  <c r="AF549" i="21"/>
  <c r="AI549" i="21" s="1"/>
  <c r="AE550" i="21"/>
  <c r="AF550" i="21"/>
  <c r="AI550" i="21" s="1"/>
  <c r="AE551" i="21"/>
  <c r="AH551" i="21" s="1"/>
  <c r="AF551" i="21"/>
  <c r="AI551" i="21" s="1"/>
  <c r="AE552" i="21"/>
  <c r="AQ552" i="21" s="1"/>
  <c r="AR552" i="21" s="1"/>
  <c r="AF552" i="21"/>
  <c r="AI552" i="21" s="1"/>
  <c r="AE553" i="21"/>
  <c r="AF553" i="21"/>
  <c r="AI553" i="21" s="1"/>
  <c r="AE554" i="21"/>
  <c r="AF554" i="21"/>
  <c r="AI554" i="21" s="1"/>
  <c r="AE555" i="21"/>
  <c r="AF555" i="21"/>
  <c r="AI555" i="21" s="1"/>
  <c r="AE556" i="21"/>
  <c r="AF556" i="21"/>
  <c r="AI556" i="21" s="1"/>
  <c r="AE557" i="21"/>
  <c r="AH557" i="21" s="1"/>
  <c r="AF557" i="21"/>
  <c r="AI557" i="21" s="1"/>
  <c r="AE558" i="21"/>
  <c r="AQ558" i="21" s="1"/>
  <c r="AT558" i="21" s="1"/>
  <c r="AF558" i="21"/>
  <c r="AI558" i="21" s="1"/>
  <c r="AE559" i="21"/>
  <c r="AJ559" i="21" s="1"/>
  <c r="AF559" i="21"/>
  <c r="AI559" i="21" s="1"/>
  <c r="AE560" i="21"/>
  <c r="AF560" i="21"/>
  <c r="AI560" i="21" s="1"/>
  <c r="AE561" i="21"/>
  <c r="AF561" i="21"/>
  <c r="AI561" i="21" s="1"/>
  <c r="AE562" i="21"/>
  <c r="AJ562" i="21" s="1"/>
  <c r="AF562" i="21"/>
  <c r="AI562" i="21" s="1"/>
  <c r="AE563" i="21"/>
  <c r="AJ563" i="21" s="1"/>
  <c r="AF563" i="21"/>
  <c r="AI563" i="21" s="1"/>
  <c r="AE564" i="21"/>
  <c r="AJ564" i="21" s="1"/>
  <c r="AF564" i="21"/>
  <c r="AI564" i="21" s="1"/>
  <c r="AE565" i="21"/>
  <c r="AJ565" i="21" s="1"/>
  <c r="AF565" i="21"/>
  <c r="AI565" i="21" s="1"/>
  <c r="AE566" i="21"/>
  <c r="AV566" i="21" s="1"/>
  <c r="AF566" i="21"/>
  <c r="AI566" i="21" s="1"/>
  <c r="AE567" i="21"/>
  <c r="AF567" i="21"/>
  <c r="AI567" i="21" s="1"/>
  <c r="AE568" i="21"/>
  <c r="AV568" i="21" s="1"/>
  <c r="AW568" i="21" s="1"/>
  <c r="AF568" i="21"/>
  <c r="AI568" i="21" s="1"/>
  <c r="AE569" i="21"/>
  <c r="AF569" i="21"/>
  <c r="AI569" i="21" s="1"/>
  <c r="AE570" i="21"/>
  <c r="AQ570" i="21" s="1"/>
  <c r="AT570" i="21" s="1"/>
  <c r="AF570" i="21"/>
  <c r="AI570" i="21" s="1"/>
  <c r="AE571" i="21"/>
  <c r="AQ571" i="21" s="1"/>
  <c r="AF571" i="21"/>
  <c r="AI571" i="21" s="1"/>
  <c r="AE572" i="21"/>
  <c r="AH572" i="21" s="1"/>
  <c r="AM572" i="21" s="1"/>
  <c r="AF572" i="21"/>
  <c r="AI572" i="21" s="1"/>
  <c r="AE573" i="21"/>
  <c r="AJ573" i="21" s="1"/>
  <c r="AF573" i="21"/>
  <c r="AI573" i="21" s="1"/>
  <c r="AE574" i="21"/>
  <c r="AF574" i="21"/>
  <c r="AI574" i="21" s="1"/>
  <c r="AE575" i="21"/>
  <c r="AH575" i="21" s="1"/>
  <c r="AF575" i="21"/>
  <c r="AI575" i="21" s="1"/>
  <c r="AE576" i="21"/>
  <c r="AQ576" i="21" s="1"/>
  <c r="AS576" i="21" s="1"/>
  <c r="AF576" i="21"/>
  <c r="AI576" i="21" s="1"/>
  <c r="AE577" i="21"/>
  <c r="AF577" i="21"/>
  <c r="AI577" i="21" s="1"/>
  <c r="AE578" i="21"/>
  <c r="AF578" i="21"/>
  <c r="AI578" i="21" s="1"/>
  <c r="AE579" i="21"/>
  <c r="AQ579" i="21" s="1"/>
  <c r="AF579" i="21"/>
  <c r="AI579" i="21" s="1"/>
  <c r="AE580" i="21"/>
  <c r="AF580" i="21"/>
  <c r="AI580" i="21" s="1"/>
  <c r="AE581" i="21"/>
  <c r="AF581" i="21"/>
  <c r="AI581" i="21" s="1"/>
  <c r="AE582" i="21"/>
  <c r="AF582" i="21"/>
  <c r="AI582" i="21" s="1"/>
  <c r="AE583" i="21"/>
  <c r="AJ583" i="21" s="1"/>
  <c r="AF583" i="21"/>
  <c r="AI583" i="21" s="1"/>
  <c r="AE584" i="21"/>
  <c r="AJ584" i="21" s="1"/>
  <c r="AF584" i="21"/>
  <c r="AI584" i="21" s="1"/>
  <c r="AE585" i="21"/>
  <c r="AF585" i="21"/>
  <c r="AI585" i="21" s="1"/>
  <c r="AE586" i="21"/>
  <c r="AV586" i="21" s="1"/>
  <c r="AW586" i="21" s="1"/>
  <c r="AF586" i="21"/>
  <c r="AI586" i="21" s="1"/>
  <c r="AE587" i="21"/>
  <c r="AJ587" i="21" s="1"/>
  <c r="AF587" i="21"/>
  <c r="AI587" i="21" s="1"/>
  <c r="AE588" i="21"/>
  <c r="AF588" i="21"/>
  <c r="AI588" i="21" s="1"/>
  <c r="AE589" i="21"/>
  <c r="AF589" i="21"/>
  <c r="AI589" i="21" s="1"/>
  <c r="AE590" i="21"/>
  <c r="AF590" i="21"/>
  <c r="AI590" i="21" s="1"/>
  <c r="AE591" i="21"/>
  <c r="AJ591" i="21" s="1"/>
  <c r="AF591" i="21"/>
  <c r="AI591" i="21" s="1"/>
  <c r="AE592" i="21"/>
  <c r="AF592" i="21"/>
  <c r="AI592" i="21" s="1"/>
  <c r="AE593" i="21"/>
  <c r="AF593" i="21"/>
  <c r="AE594" i="21"/>
  <c r="AF594" i="21"/>
  <c r="AI594" i="21" s="1"/>
  <c r="AE595" i="21"/>
  <c r="AJ595" i="21" s="1"/>
  <c r="AF595" i="21"/>
  <c r="AI595" i="21" s="1"/>
  <c r="AE596" i="21"/>
  <c r="AQ596" i="21" s="1"/>
  <c r="AR596" i="21" s="1"/>
  <c r="AF596" i="21"/>
  <c r="AI596" i="21" s="1"/>
  <c r="AE597" i="21"/>
  <c r="AF597" i="21"/>
  <c r="AI597" i="21" s="1"/>
  <c r="AE598" i="21"/>
  <c r="AF598" i="21"/>
  <c r="AI598" i="21" s="1"/>
  <c r="AE599" i="21"/>
  <c r="AF599" i="21"/>
  <c r="AI599" i="21" s="1"/>
  <c r="AE600" i="21"/>
  <c r="AJ600" i="21" s="1"/>
  <c r="AF600" i="21"/>
  <c r="AI600" i="21" s="1"/>
  <c r="AE601" i="21"/>
  <c r="AJ601" i="21" s="1"/>
  <c r="AF601" i="21"/>
  <c r="AI601" i="21" s="1"/>
  <c r="AE602" i="21"/>
  <c r="AF602" i="21"/>
  <c r="AI602" i="21" s="1"/>
  <c r="AE603" i="21"/>
  <c r="AV603" i="21" s="1"/>
  <c r="AY603" i="21" s="1"/>
  <c r="AF603" i="21"/>
  <c r="AI603" i="21" s="1"/>
  <c r="AE604" i="21"/>
  <c r="AQ604" i="21" s="1"/>
  <c r="AT604" i="21" s="1"/>
  <c r="AF604" i="21"/>
  <c r="AI604" i="21" s="1"/>
  <c r="AE605" i="21"/>
  <c r="AH605" i="21" s="1"/>
  <c r="AF605" i="21"/>
  <c r="AI605" i="21" s="1"/>
  <c r="AE606" i="21"/>
  <c r="AF606" i="21"/>
  <c r="AI606" i="21" s="1"/>
  <c r="AE607" i="21"/>
  <c r="AF607" i="21"/>
  <c r="AI607" i="21" s="1"/>
  <c r="AE608" i="21"/>
  <c r="AV608" i="21" s="1"/>
  <c r="AX608" i="21" s="1"/>
  <c r="AF608" i="21"/>
  <c r="AI608" i="21" s="1"/>
  <c r="AE609" i="21"/>
  <c r="AH609" i="21" s="1"/>
  <c r="AF609" i="21"/>
  <c r="AI609" i="21" s="1"/>
  <c r="AE610" i="21"/>
  <c r="AF610" i="21"/>
  <c r="AI610" i="21" s="1"/>
  <c r="AE611" i="21"/>
  <c r="AH611" i="21" s="1"/>
  <c r="AF611" i="21"/>
  <c r="AI611" i="21" s="1"/>
  <c r="AE612" i="21"/>
  <c r="AV612" i="21" s="1"/>
  <c r="AX612" i="21" s="1"/>
  <c r="AF612" i="21"/>
  <c r="AI612" i="21" s="1"/>
  <c r="AE613" i="21"/>
  <c r="AF613" i="21"/>
  <c r="AE614" i="21"/>
  <c r="AF614" i="21"/>
  <c r="AI614" i="21" s="1"/>
  <c r="AE615" i="21"/>
  <c r="AH615" i="21" s="1"/>
  <c r="AF615" i="21"/>
  <c r="AI615" i="21" s="1"/>
  <c r="AE616" i="21"/>
  <c r="AQ616" i="21" s="1"/>
  <c r="AR616" i="21" s="1"/>
  <c r="AF616" i="21"/>
  <c r="AE617" i="21"/>
  <c r="AH617" i="21" s="1"/>
  <c r="AF617" i="21"/>
  <c r="AI617" i="21" s="1"/>
  <c r="AE618" i="21"/>
  <c r="AF618" i="21"/>
  <c r="AI618" i="21" s="1"/>
  <c r="AE619" i="21"/>
  <c r="AJ619" i="21" s="1"/>
  <c r="AF619" i="21"/>
  <c r="AI619" i="21" s="1"/>
  <c r="AE620" i="21"/>
  <c r="AQ620" i="21" s="1"/>
  <c r="AS620" i="21" s="1"/>
  <c r="AF620" i="21"/>
  <c r="AI620" i="21" s="1"/>
  <c r="AE621" i="21"/>
  <c r="AF621" i="21"/>
  <c r="AI621" i="21" s="1"/>
  <c r="AE622" i="21"/>
  <c r="AF622" i="21"/>
  <c r="AI622" i="21" s="1"/>
  <c r="AE623" i="21"/>
  <c r="AJ623" i="21" s="1"/>
  <c r="AF623" i="21"/>
  <c r="AI623" i="21" s="1"/>
  <c r="AE624" i="21"/>
  <c r="AV624" i="21" s="1"/>
  <c r="AF624" i="21"/>
  <c r="AI624" i="21" s="1"/>
  <c r="AE625" i="21"/>
  <c r="AF625" i="21"/>
  <c r="AI625" i="21" s="1"/>
  <c r="AE626" i="21"/>
  <c r="AF626" i="21"/>
  <c r="AI626" i="21" s="1"/>
  <c r="AE627" i="21"/>
  <c r="AV627" i="21" s="1"/>
  <c r="AF627" i="21"/>
  <c r="AI627" i="21" s="1"/>
  <c r="AE628" i="21"/>
  <c r="AQ628" i="21" s="1"/>
  <c r="AF628" i="21"/>
  <c r="AI628" i="21" s="1"/>
  <c r="AE629" i="21"/>
  <c r="AF629" i="21"/>
  <c r="AI629" i="21" s="1"/>
  <c r="AE630" i="21"/>
  <c r="AF630" i="21"/>
  <c r="AI630" i="21" s="1"/>
  <c r="AE631" i="21"/>
  <c r="AF631" i="21"/>
  <c r="AI631" i="21" s="1"/>
  <c r="AE632" i="21"/>
  <c r="AQ632" i="21" s="1"/>
  <c r="AF632" i="21"/>
  <c r="AI632" i="21" s="1"/>
  <c r="AE633" i="21"/>
  <c r="AQ633" i="21" s="1"/>
  <c r="AF633" i="21"/>
  <c r="AI633" i="21" s="1"/>
  <c r="AE634" i="21"/>
  <c r="AF634" i="21"/>
  <c r="AI634" i="21" s="1"/>
  <c r="AE635" i="21"/>
  <c r="AV635" i="21" s="1"/>
  <c r="AF635" i="21"/>
  <c r="AE636" i="21"/>
  <c r="AF636" i="21"/>
  <c r="AI636" i="21" s="1"/>
  <c r="AE637" i="21"/>
  <c r="AF637" i="21"/>
  <c r="AE638" i="21"/>
  <c r="AF638" i="21"/>
  <c r="AI638" i="21" s="1"/>
  <c r="AE639" i="21"/>
  <c r="AQ639" i="21" s="1"/>
  <c r="AF639" i="21"/>
  <c r="AI639" i="21" s="1"/>
  <c r="AE640" i="21"/>
  <c r="AJ640" i="21" s="1"/>
  <c r="AF640" i="21"/>
  <c r="AI640" i="21" s="1"/>
  <c r="AE641" i="21"/>
  <c r="AH641" i="21" s="1"/>
  <c r="AF641" i="21"/>
  <c r="AI641" i="21" s="1"/>
  <c r="AE642" i="21"/>
  <c r="AF642" i="21"/>
  <c r="AI642" i="21" s="1"/>
  <c r="AE643" i="21"/>
  <c r="AF643" i="21"/>
  <c r="AE644" i="21"/>
  <c r="AV644" i="21" s="1"/>
  <c r="AF644" i="21"/>
  <c r="AI644" i="21" s="1"/>
  <c r="AE645" i="21"/>
  <c r="AF645" i="21"/>
  <c r="AI645" i="21" s="1"/>
  <c r="AE646" i="21"/>
  <c r="AF646" i="21"/>
  <c r="AI646" i="21" s="1"/>
  <c r="AE647" i="21"/>
  <c r="AV647" i="21" s="1"/>
  <c r="AF647" i="21"/>
  <c r="AI647" i="21" s="1"/>
  <c r="AE648" i="21"/>
  <c r="AJ648" i="21" s="1"/>
  <c r="AF648" i="21"/>
  <c r="AI648" i="21" s="1"/>
  <c r="AE649" i="21"/>
  <c r="AH649" i="21" s="1"/>
  <c r="AF649" i="21"/>
  <c r="AI649" i="21" s="1"/>
  <c r="AE650" i="21"/>
  <c r="AF650" i="21"/>
  <c r="AI650" i="21" s="1"/>
  <c r="AE651" i="21"/>
  <c r="AF651" i="21"/>
  <c r="AI651" i="21" s="1"/>
  <c r="AE652" i="21"/>
  <c r="AH652" i="21" s="1"/>
  <c r="AF652" i="21"/>
  <c r="AI652" i="21" s="1"/>
  <c r="AE653" i="21"/>
  <c r="AF653" i="21"/>
  <c r="AI653" i="21" s="1"/>
  <c r="AE654" i="21"/>
  <c r="AF654" i="21"/>
  <c r="AI654" i="21" s="1"/>
  <c r="AE655" i="21"/>
  <c r="AF655" i="21"/>
  <c r="AI655" i="21" s="1"/>
  <c r="AE656" i="21"/>
  <c r="AV656" i="21" s="1"/>
  <c r="AF656" i="21"/>
  <c r="AI656" i="21" s="1"/>
  <c r="AE657" i="21"/>
  <c r="AF657" i="21"/>
  <c r="AE658" i="21"/>
  <c r="AF658" i="21"/>
  <c r="AI658" i="21" s="1"/>
  <c r="AE659" i="21"/>
  <c r="AF659" i="21"/>
  <c r="AI659" i="21" s="1"/>
  <c r="AE660" i="21"/>
  <c r="AV660" i="21" s="1"/>
  <c r="AF660" i="21"/>
  <c r="AI660" i="21" s="1"/>
  <c r="AE661" i="21"/>
  <c r="AJ661" i="21" s="1"/>
  <c r="AF661" i="21"/>
  <c r="AI661" i="21" s="1"/>
  <c r="AE662" i="21"/>
  <c r="AF662" i="21"/>
  <c r="AI662" i="21" s="1"/>
  <c r="AE663" i="21"/>
  <c r="AF663" i="21"/>
  <c r="AI663" i="21" s="1"/>
  <c r="AE664" i="21"/>
  <c r="AQ664" i="21" s="1"/>
  <c r="AF664" i="21"/>
  <c r="AI664" i="21" s="1"/>
  <c r="AE665" i="21"/>
  <c r="AF665" i="21"/>
  <c r="AI665" i="21" s="1"/>
  <c r="AE666" i="21"/>
  <c r="AF666" i="21"/>
  <c r="AI666" i="21" s="1"/>
  <c r="AE667" i="21"/>
  <c r="AQ667" i="21" s="1"/>
  <c r="AF667" i="21"/>
  <c r="AI667" i="21" s="1"/>
  <c r="AE668" i="21"/>
  <c r="AQ668" i="21" s="1"/>
  <c r="AF668" i="21"/>
  <c r="AI668" i="21" s="1"/>
  <c r="AE669" i="21"/>
  <c r="AF669" i="21"/>
  <c r="AI669" i="21" s="1"/>
  <c r="AE670" i="21"/>
  <c r="AF670" i="21"/>
  <c r="AI670" i="21" s="1"/>
  <c r="AE671" i="21"/>
  <c r="AQ671" i="21" s="1"/>
  <c r="AF671" i="21"/>
  <c r="AI671" i="21" s="1"/>
  <c r="AE672" i="21"/>
  <c r="AV672" i="21" s="1"/>
  <c r="AF672" i="21"/>
  <c r="AI672" i="21" s="1"/>
  <c r="AE673" i="21"/>
  <c r="AF673" i="21"/>
  <c r="AI673" i="21" s="1"/>
  <c r="AE674" i="21"/>
  <c r="AF674" i="21"/>
  <c r="AI674" i="21" s="1"/>
  <c r="AE675" i="21"/>
  <c r="AH675" i="21" s="1"/>
  <c r="AM675" i="21" s="1"/>
  <c r="AF675" i="21"/>
  <c r="AE676" i="21"/>
  <c r="AV676" i="21" s="1"/>
  <c r="AW676" i="21" s="1"/>
  <c r="AF676" i="21"/>
  <c r="AI676" i="21" s="1"/>
  <c r="AE677" i="21"/>
  <c r="AF677" i="21"/>
  <c r="AI677" i="21" s="1"/>
  <c r="AE678" i="21"/>
  <c r="AF678" i="21"/>
  <c r="AI678" i="21" s="1"/>
  <c r="AE679" i="21"/>
  <c r="AJ679" i="21" s="1"/>
  <c r="AF679" i="21"/>
  <c r="AI679" i="21" s="1"/>
  <c r="AE680" i="21"/>
  <c r="AK680" i="21" s="1"/>
  <c r="AF680" i="21"/>
  <c r="AI680" i="21" s="1"/>
  <c r="AE681" i="21"/>
  <c r="AF681" i="21"/>
  <c r="AI681" i="21" s="1"/>
  <c r="AE682" i="21"/>
  <c r="AF682" i="21"/>
  <c r="AI682" i="21" s="1"/>
  <c r="AE683" i="21"/>
  <c r="AV683" i="21" s="1"/>
  <c r="AF683" i="21"/>
  <c r="AI683" i="21" s="1"/>
  <c r="AE684" i="21"/>
  <c r="AQ684" i="21" s="1"/>
  <c r="AR684" i="21" s="1"/>
  <c r="AF684" i="21"/>
  <c r="AI684" i="21" s="1"/>
  <c r="AE685" i="21"/>
  <c r="AF685" i="21"/>
  <c r="AI685" i="21" s="1"/>
  <c r="AE686" i="21"/>
  <c r="AF686" i="21"/>
  <c r="AI686" i="21" s="1"/>
  <c r="AE687" i="21"/>
  <c r="AK687" i="21" s="1"/>
  <c r="AF687" i="21"/>
  <c r="AI687" i="21" s="1"/>
  <c r="AE688" i="21"/>
  <c r="AQ688" i="21" s="1"/>
  <c r="AT688" i="21" s="1"/>
  <c r="AF688" i="21"/>
  <c r="AE689" i="21"/>
  <c r="AF689" i="21"/>
  <c r="AE690" i="21"/>
  <c r="AF690" i="21"/>
  <c r="AI690" i="21" s="1"/>
  <c r="AE691" i="21"/>
  <c r="AN691" i="21" s="1"/>
  <c r="AF691" i="21"/>
  <c r="AI691" i="21" s="1"/>
  <c r="AE692" i="21"/>
  <c r="AN692" i="21" s="1"/>
  <c r="AF692" i="21"/>
  <c r="AE693" i="21"/>
  <c r="AF693" i="21"/>
  <c r="AI693" i="21" s="1"/>
  <c r="AE694" i="21"/>
  <c r="AF694" i="21"/>
  <c r="AI694" i="21" s="1"/>
  <c r="AE695" i="21"/>
  <c r="AF695" i="21"/>
  <c r="AI695" i="21" s="1"/>
  <c r="AE696" i="21"/>
  <c r="AJ696" i="21" s="1"/>
  <c r="AF696" i="21"/>
  <c r="AE697" i="21"/>
  <c r="AF697" i="21"/>
  <c r="AI697" i="21" s="1"/>
  <c r="AE698" i="21"/>
  <c r="AF698" i="21"/>
  <c r="AI698" i="21" s="1"/>
  <c r="AE699" i="21"/>
  <c r="AV699" i="21" s="1"/>
  <c r="AF699" i="21"/>
  <c r="AI699" i="21" s="1"/>
  <c r="AE700" i="21"/>
  <c r="AN700" i="21" s="1"/>
  <c r="AF700" i="21"/>
  <c r="AE701" i="21"/>
  <c r="AF701" i="21"/>
  <c r="AI701" i="21" s="1"/>
  <c r="AE702" i="21"/>
  <c r="AF702" i="21"/>
  <c r="AI702" i="21" s="1"/>
  <c r="AE703" i="21"/>
  <c r="AF703" i="21"/>
  <c r="AI703" i="21" s="1"/>
  <c r="AE704" i="21"/>
  <c r="AK704" i="21" s="1"/>
  <c r="AF704" i="21"/>
  <c r="AE705" i="21"/>
  <c r="AF705" i="21"/>
  <c r="AI705" i="21" s="1"/>
  <c r="AE706" i="21"/>
  <c r="AF706" i="21"/>
  <c r="AI706" i="21" s="1"/>
  <c r="AE707" i="21"/>
  <c r="AH707" i="21" s="1"/>
  <c r="AM707" i="21" s="1"/>
  <c r="AF707" i="21"/>
  <c r="AI707" i="21" s="1"/>
  <c r="AE708" i="21"/>
  <c r="AN708" i="21" s="1"/>
  <c r="AF708" i="21"/>
  <c r="AI708" i="21" s="1"/>
  <c r="AE709" i="21"/>
  <c r="AF709" i="21"/>
  <c r="AE710" i="21"/>
  <c r="AF710" i="21"/>
  <c r="AI710" i="21" s="1"/>
  <c r="AE711" i="21"/>
  <c r="AL711" i="21" s="1"/>
  <c r="AF711" i="21"/>
  <c r="AI711" i="21" s="1"/>
  <c r="AE712" i="21"/>
  <c r="AN712" i="21" s="1"/>
  <c r="AF712" i="21"/>
  <c r="AI712" i="21" s="1"/>
  <c r="AE713" i="21"/>
  <c r="AN713" i="21" s="1"/>
  <c r="AF713" i="21"/>
  <c r="AI713" i="21" s="1"/>
  <c r="AE714" i="21"/>
  <c r="AF714" i="21"/>
  <c r="AI714" i="21" s="1"/>
  <c r="AE715" i="21"/>
  <c r="AH715" i="21" s="1"/>
  <c r="AM715" i="21" s="1"/>
  <c r="AF715" i="21"/>
  <c r="AI715" i="21" s="1"/>
  <c r="AE716" i="21"/>
  <c r="AF716" i="21"/>
  <c r="AI716" i="21" s="1"/>
  <c r="AE717" i="21"/>
  <c r="AF717" i="21"/>
  <c r="AI717" i="21" s="1"/>
  <c r="AE718" i="21"/>
  <c r="AF718" i="21"/>
  <c r="AI718" i="21" s="1"/>
  <c r="AE719" i="21"/>
  <c r="AH719" i="21" s="1"/>
  <c r="AM719" i="21" s="1"/>
  <c r="AF719" i="21"/>
  <c r="AI719" i="21" s="1"/>
  <c r="AE720" i="21"/>
  <c r="AL720" i="21" s="1"/>
  <c r="AF720" i="21"/>
  <c r="AE721" i="21"/>
  <c r="AF721" i="21"/>
  <c r="AI721" i="21" s="1"/>
  <c r="AE722" i="21"/>
  <c r="AF722" i="21"/>
  <c r="AI722" i="21" s="1"/>
  <c r="AE723" i="21"/>
  <c r="AK723" i="21" s="1"/>
  <c r="AF723" i="21"/>
  <c r="AI723" i="21" s="1"/>
  <c r="AE724" i="21"/>
  <c r="AK724" i="21" s="1"/>
  <c r="AF724" i="21"/>
  <c r="AI724" i="21" s="1"/>
  <c r="AE725" i="21"/>
  <c r="AF725" i="21"/>
  <c r="AI725" i="21" s="1"/>
  <c r="AE726" i="21"/>
  <c r="AF726" i="21"/>
  <c r="AI726" i="21" s="1"/>
  <c r="AE727" i="21"/>
  <c r="AK727" i="21" s="1"/>
  <c r="AF727" i="21"/>
  <c r="AI727" i="21" s="1"/>
  <c r="AE728" i="21"/>
  <c r="AL728" i="21" s="1"/>
  <c r="AF728" i="21"/>
  <c r="AI728" i="21" s="1"/>
  <c r="AE729" i="21"/>
  <c r="AF729" i="21"/>
  <c r="AI729" i="21" s="1"/>
  <c r="AE730" i="21"/>
  <c r="AF730" i="21"/>
  <c r="AI730" i="21" s="1"/>
  <c r="AE731" i="21"/>
  <c r="AF731" i="21"/>
  <c r="AI731" i="21" s="1"/>
  <c r="AE732" i="21"/>
  <c r="AN732" i="21" s="1"/>
  <c r="AF732" i="21"/>
  <c r="AI732" i="21" s="1"/>
  <c r="AE733" i="21"/>
  <c r="AJ733" i="21" s="1"/>
  <c r="AF733" i="21"/>
  <c r="AI733" i="21" s="1"/>
  <c r="AE734" i="21"/>
  <c r="AF734" i="21"/>
  <c r="AI734" i="21" s="1"/>
  <c r="AE735" i="21"/>
  <c r="AF735" i="21"/>
  <c r="AI735" i="21" s="1"/>
  <c r="AE736" i="21"/>
  <c r="AN736" i="21" s="1"/>
  <c r="AF736" i="21"/>
  <c r="AI736" i="21" s="1"/>
  <c r="AE737" i="21"/>
  <c r="AH737" i="21" s="1"/>
  <c r="AM737" i="21" s="1"/>
  <c r="AF737" i="21"/>
  <c r="AI737" i="21" s="1"/>
  <c r="AE738" i="21"/>
  <c r="AF738" i="21"/>
  <c r="AI738" i="21" s="1"/>
  <c r="AE739" i="21"/>
  <c r="AF739" i="21"/>
  <c r="AI739" i="21" s="1"/>
  <c r="AE740" i="21"/>
  <c r="AH740" i="21" s="1"/>
  <c r="AM740" i="21" s="1"/>
  <c r="AF740" i="21"/>
  <c r="AE741" i="21"/>
  <c r="AF741" i="21"/>
  <c r="AI741" i="21" s="1"/>
  <c r="AE742" i="21"/>
  <c r="AF742" i="21"/>
  <c r="AI742" i="21" s="1"/>
  <c r="AE743" i="21"/>
  <c r="AK743" i="21" s="1"/>
  <c r="AF743" i="21"/>
  <c r="AI743" i="21" s="1"/>
  <c r="AE744" i="21"/>
  <c r="AL744" i="21" s="1"/>
  <c r="AF744" i="21"/>
  <c r="AI744" i="21" s="1"/>
  <c r="AE745" i="21"/>
  <c r="AH745" i="21" s="1"/>
  <c r="AM745" i="21" s="1"/>
  <c r="AF745" i="21"/>
  <c r="AI745" i="21" s="1"/>
  <c r="AE746" i="21"/>
  <c r="AF746" i="21"/>
  <c r="AI746" i="21" s="1"/>
  <c r="AE747" i="21"/>
  <c r="AF747" i="21"/>
  <c r="AI747" i="21" s="1"/>
  <c r="AE748" i="21"/>
  <c r="AH748" i="21" s="1"/>
  <c r="AM748" i="21" s="1"/>
  <c r="AF748" i="21"/>
  <c r="AI748" i="21" s="1"/>
  <c r="AE749" i="21"/>
  <c r="AF749" i="21"/>
  <c r="AI749" i="21" s="1"/>
  <c r="AE750" i="21"/>
  <c r="AF750" i="21"/>
  <c r="AE751" i="21"/>
  <c r="AH751" i="21" s="1"/>
  <c r="AM751" i="21" s="1"/>
  <c r="AF751" i="21"/>
  <c r="AI751" i="21" s="1"/>
  <c r="AE752" i="21"/>
  <c r="AV752" i="21" s="1"/>
  <c r="AX752" i="21" s="1"/>
  <c r="AF752" i="21"/>
  <c r="AI752" i="21" s="1"/>
  <c r="AE753" i="21"/>
  <c r="AF753" i="21"/>
  <c r="AI753" i="21" s="1"/>
  <c r="AE754" i="21"/>
  <c r="AF754" i="21"/>
  <c r="AI754" i="21" s="1"/>
  <c r="AE755" i="21"/>
  <c r="AJ755" i="21" s="1"/>
  <c r="AF755" i="21"/>
  <c r="AI755" i="21" s="1"/>
  <c r="AE756" i="21"/>
  <c r="AH756" i="21" s="1"/>
  <c r="AM756" i="21" s="1"/>
  <c r="AF756" i="21"/>
  <c r="AI756" i="21" s="1"/>
  <c r="AE757" i="21"/>
  <c r="AH757" i="21" s="1"/>
  <c r="AM757" i="21" s="1"/>
  <c r="AF757" i="21"/>
  <c r="AI757" i="21" s="1"/>
  <c r="AE758" i="21"/>
  <c r="AF758" i="21"/>
  <c r="AI758" i="21" s="1"/>
  <c r="AE759" i="21"/>
  <c r="AN759" i="21" s="1"/>
  <c r="AF759" i="21"/>
  <c r="AI759" i="21" s="1"/>
  <c r="AE760" i="21"/>
  <c r="AN760" i="21" s="1"/>
  <c r="AF760" i="21"/>
  <c r="AI760" i="21" s="1"/>
  <c r="AE761" i="21"/>
  <c r="AQ761" i="21" s="1"/>
  <c r="AS761" i="21" s="1"/>
  <c r="AF761" i="21"/>
  <c r="AI761" i="21" s="1"/>
  <c r="AE762" i="21"/>
  <c r="AF762" i="21"/>
  <c r="AI762" i="21" s="1"/>
  <c r="AE763" i="21"/>
  <c r="AN763" i="21" s="1"/>
  <c r="AF763" i="21"/>
  <c r="AI763" i="21" s="1"/>
  <c r="AE764" i="21"/>
  <c r="AJ764" i="21" s="1"/>
  <c r="AF764" i="21"/>
  <c r="AI764" i="21" s="1"/>
  <c r="AE765" i="21"/>
  <c r="AQ765" i="21" s="1"/>
  <c r="AF765" i="21"/>
  <c r="AI765" i="21" s="1"/>
  <c r="AE766" i="21"/>
  <c r="AF766" i="21"/>
  <c r="AI766" i="21" s="1"/>
  <c r="AE767" i="21"/>
  <c r="AF767" i="21"/>
  <c r="AI767" i="21" s="1"/>
  <c r="AE768" i="21"/>
  <c r="AL768" i="21" s="1"/>
  <c r="AF768" i="21"/>
  <c r="AI768" i="21" s="1"/>
  <c r="AE769" i="21"/>
  <c r="AV769" i="21" s="1"/>
  <c r="AW769" i="21" s="1"/>
  <c r="AF769" i="21"/>
  <c r="AI769" i="21" s="1"/>
  <c r="AE770" i="21"/>
  <c r="AF770" i="21"/>
  <c r="AI770" i="21" s="1"/>
  <c r="AE771" i="21"/>
  <c r="AQ771" i="21" s="1"/>
  <c r="AR771" i="21" s="1"/>
  <c r="AF771" i="21"/>
  <c r="AI771" i="21" s="1"/>
  <c r="AE772" i="21"/>
  <c r="AV772" i="21" s="1"/>
  <c r="AY772" i="21" s="1"/>
  <c r="AF772" i="21"/>
  <c r="AI772" i="21" s="1"/>
  <c r="AE773" i="21"/>
  <c r="AV773" i="21" s="1"/>
  <c r="AW773" i="21" s="1"/>
  <c r="AF773" i="21"/>
  <c r="AI773" i="21" s="1"/>
  <c r="AE774" i="21"/>
  <c r="AF774" i="21"/>
  <c r="AI774" i="21" s="1"/>
  <c r="AE775" i="21"/>
  <c r="AJ775" i="21" s="1"/>
  <c r="AF775" i="21"/>
  <c r="AI775" i="21" s="1"/>
  <c r="AE776" i="21"/>
  <c r="AV776" i="21" s="1"/>
  <c r="AX776" i="21" s="1"/>
  <c r="AF776" i="21"/>
  <c r="AI776" i="21" s="1"/>
  <c r="AE777" i="21"/>
  <c r="AL777" i="21" s="1"/>
  <c r="AF777" i="21"/>
  <c r="AI777" i="21" s="1"/>
  <c r="AE778" i="21"/>
  <c r="AF778" i="21"/>
  <c r="AI778" i="21" s="1"/>
  <c r="AE779" i="21"/>
  <c r="AF779" i="21"/>
  <c r="AI779" i="21" s="1"/>
  <c r="AE780" i="21"/>
  <c r="AN780" i="21" s="1"/>
  <c r="AF780" i="21"/>
  <c r="AE781" i="21"/>
  <c r="AF781" i="21"/>
  <c r="AI781" i="21" s="1"/>
  <c r="AE782" i="21"/>
  <c r="AF782" i="21"/>
  <c r="AI782" i="21" s="1"/>
  <c r="AE783" i="21"/>
  <c r="AV783" i="21" s="1"/>
  <c r="AX783" i="21" s="1"/>
  <c r="AF783" i="21"/>
  <c r="AI783" i="21" s="1"/>
  <c r="AE784" i="21"/>
  <c r="AV784" i="21" s="1"/>
  <c r="AF784" i="21"/>
  <c r="AE785" i="21"/>
  <c r="AF785" i="21"/>
  <c r="AI785" i="21" s="1"/>
  <c r="AE786" i="21"/>
  <c r="AJ786" i="21" s="1"/>
  <c r="AF786" i="21"/>
  <c r="AI786" i="21" s="1"/>
  <c r="AE787" i="21"/>
  <c r="AF787" i="21"/>
  <c r="AI787" i="21" s="1"/>
  <c r="AE788" i="21"/>
  <c r="AN788" i="21" s="1"/>
  <c r="AF788" i="21"/>
  <c r="AE789" i="21"/>
  <c r="AF789" i="21"/>
  <c r="AI789" i="21" s="1"/>
  <c r="AE790" i="21"/>
  <c r="AF790" i="21"/>
  <c r="AI790" i="21" s="1"/>
  <c r="AE791" i="21"/>
  <c r="AH791" i="21" s="1"/>
  <c r="AM791" i="21" s="1"/>
  <c r="AF791" i="21"/>
  <c r="AI791" i="21" s="1"/>
  <c r="AE792" i="21"/>
  <c r="AH792" i="21" s="1"/>
  <c r="AM792" i="21" s="1"/>
  <c r="AF792" i="21"/>
  <c r="AI792" i="21" s="1"/>
  <c r="AE793" i="21"/>
  <c r="AF793" i="21"/>
  <c r="AI793" i="21" s="1"/>
  <c r="AE794" i="21"/>
  <c r="AF794" i="21"/>
  <c r="AI794" i="21" s="1"/>
  <c r="AE795" i="21"/>
  <c r="AJ795" i="21" s="1"/>
  <c r="AF795" i="21"/>
  <c r="AI795" i="21" s="1"/>
  <c r="AE796" i="21"/>
  <c r="AJ796" i="21" s="1"/>
  <c r="AF796" i="21"/>
  <c r="AI796" i="21" s="1"/>
  <c r="AE797" i="21"/>
  <c r="AF797" i="21"/>
  <c r="AI797" i="21" s="1"/>
  <c r="AE798" i="21"/>
  <c r="AF798" i="21"/>
  <c r="AI798" i="21" s="1"/>
  <c r="AE799" i="21"/>
  <c r="AK799" i="21" s="1"/>
  <c r="AF799" i="21"/>
  <c r="AI799" i="21" s="1"/>
  <c r="AE800" i="21"/>
  <c r="AV800" i="21" s="1"/>
  <c r="AF800" i="21"/>
  <c r="AE801" i="21"/>
  <c r="AF801" i="21"/>
  <c r="AI801" i="21" s="1"/>
  <c r="AE802" i="21"/>
  <c r="AF802" i="21"/>
  <c r="AI802" i="21" s="1"/>
  <c r="AE803" i="21"/>
  <c r="AJ803" i="21" s="1"/>
  <c r="AF803" i="21"/>
  <c r="AI803" i="21" s="1"/>
  <c r="AE804" i="21"/>
  <c r="AH804" i="21" s="1"/>
  <c r="AM804" i="21" s="1"/>
  <c r="AF804" i="21"/>
  <c r="AE805" i="21"/>
  <c r="AN805" i="21" s="1"/>
  <c r="AF805" i="21"/>
  <c r="AI805" i="21" s="1"/>
  <c r="AE806" i="21"/>
  <c r="AF806" i="21"/>
  <c r="AI806" i="21" s="1"/>
  <c r="AE807" i="21"/>
  <c r="AN807" i="21" s="1"/>
  <c r="AF807" i="21"/>
  <c r="AI807" i="21" s="1"/>
  <c r="AE808" i="21"/>
  <c r="AQ808" i="21" s="1"/>
  <c r="AR808" i="21" s="1"/>
  <c r="AF808" i="21"/>
  <c r="AI808" i="21" s="1"/>
  <c r="AE809" i="21"/>
  <c r="AF809" i="21"/>
  <c r="AI809" i="21" s="1"/>
  <c r="AE810" i="21"/>
  <c r="AJ810" i="21" s="1"/>
  <c r="AF810" i="21"/>
  <c r="AI810" i="21" s="1"/>
  <c r="AE811" i="21"/>
  <c r="AL811" i="21" s="1"/>
  <c r="AF811" i="21"/>
  <c r="AI811" i="21" s="1"/>
  <c r="AE812" i="21"/>
  <c r="AV812" i="21" s="1"/>
  <c r="AF812" i="21"/>
  <c r="AI812" i="21" s="1"/>
  <c r="AE813" i="21"/>
  <c r="AF813" i="21"/>
  <c r="AI813" i="21" s="1"/>
  <c r="AE814" i="21"/>
  <c r="AF814" i="21"/>
  <c r="AI814" i="21" s="1"/>
  <c r="AE815" i="21"/>
  <c r="AH815" i="21" s="1"/>
  <c r="AM815" i="21" s="1"/>
  <c r="AF815" i="21"/>
  <c r="AI815" i="21" s="1"/>
  <c r="AE816" i="21"/>
  <c r="AH816" i="21" s="1"/>
  <c r="AM816" i="21" s="1"/>
  <c r="AF816" i="21"/>
  <c r="AE817" i="21"/>
  <c r="AF817" i="21"/>
  <c r="AI817" i="21" s="1"/>
  <c r="AE818" i="21"/>
  <c r="AF818" i="21"/>
  <c r="AE819" i="21"/>
  <c r="AV819" i="21" s="1"/>
  <c r="AY819" i="21" s="1"/>
  <c r="AF819" i="21"/>
  <c r="AI819" i="21" s="1"/>
  <c r="AE820" i="21"/>
  <c r="AL820" i="21" s="1"/>
  <c r="AF820" i="21"/>
  <c r="AI820" i="21" s="1"/>
  <c r="AE821" i="21"/>
  <c r="AK821" i="21" s="1"/>
  <c r="AF821" i="21"/>
  <c r="AI821" i="21" s="1"/>
  <c r="AE822" i="21"/>
  <c r="AF822" i="21"/>
  <c r="AE823" i="21"/>
  <c r="AN823" i="21" s="1"/>
  <c r="AF823" i="21"/>
  <c r="AI823" i="21" s="1"/>
  <c r="AE824" i="21"/>
  <c r="AH824" i="21" s="1"/>
  <c r="AM824" i="21" s="1"/>
  <c r="AF824" i="21"/>
  <c r="AI824" i="21" s="1"/>
  <c r="AE825" i="21"/>
  <c r="AF825" i="21"/>
  <c r="AI825" i="21" s="1"/>
  <c r="AE826" i="21"/>
  <c r="AF826" i="21"/>
  <c r="AI826" i="21" s="1"/>
  <c r="AE827" i="21"/>
  <c r="AL827" i="21" s="1"/>
  <c r="AF827" i="21"/>
  <c r="AI827" i="21" s="1"/>
  <c r="AE828" i="21"/>
  <c r="AK828" i="21" s="1"/>
  <c r="AF828" i="21"/>
  <c r="AI828" i="21" s="1"/>
  <c r="AE829" i="21"/>
  <c r="AF829" i="21"/>
  <c r="AI829" i="21" s="1"/>
  <c r="AE830" i="21"/>
  <c r="AF830" i="21"/>
  <c r="AE831" i="21"/>
  <c r="AQ831" i="21" s="1"/>
  <c r="AR831" i="21" s="1"/>
  <c r="AF831" i="21"/>
  <c r="AI831" i="21" s="1"/>
  <c r="AE832" i="21"/>
  <c r="AQ832" i="21" s="1"/>
  <c r="AT832" i="21" s="1"/>
  <c r="AF832" i="21"/>
  <c r="AI832" i="21" s="1"/>
  <c r="AE833" i="21"/>
  <c r="AL833" i="21" s="1"/>
  <c r="AF833" i="21"/>
  <c r="AI833" i="21" s="1"/>
  <c r="AE834" i="21"/>
  <c r="AF834" i="21"/>
  <c r="AI834" i="21" s="1"/>
  <c r="AE835" i="21"/>
  <c r="AH835" i="21" s="1"/>
  <c r="AM835" i="21" s="1"/>
  <c r="AF835" i="21"/>
  <c r="AI835" i="21" s="1"/>
  <c r="AE836" i="21"/>
  <c r="AL836" i="21" s="1"/>
  <c r="AF836" i="21"/>
  <c r="AI836" i="21" s="1"/>
  <c r="AE837" i="21"/>
  <c r="AN837" i="21" s="1"/>
  <c r="AF837" i="21"/>
  <c r="AI837" i="21" s="1"/>
  <c r="AE838" i="21"/>
  <c r="AF838" i="21"/>
  <c r="AI838" i="21" s="1"/>
  <c r="AE839" i="21"/>
  <c r="AF839" i="21"/>
  <c r="AI839" i="21" s="1"/>
  <c r="AE840" i="21"/>
  <c r="AV840" i="21" s="1"/>
  <c r="AF840" i="21"/>
  <c r="AI840" i="21" s="1"/>
  <c r="AE841" i="21"/>
  <c r="AF841" i="21"/>
  <c r="AI841" i="21" s="1"/>
  <c r="AE842" i="21"/>
  <c r="AN842" i="21" s="1"/>
  <c r="AF842" i="21"/>
  <c r="AI842" i="21" s="1"/>
  <c r="AE843" i="21"/>
  <c r="AN843" i="21" s="1"/>
  <c r="AF843" i="21"/>
  <c r="AI843" i="21" s="1"/>
  <c r="AE844" i="21"/>
  <c r="AK844" i="21" s="1"/>
  <c r="AF844" i="21"/>
  <c r="AI844" i="21" s="1"/>
  <c r="AE845" i="21"/>
  <c r="AF845" i="21"/>
  <c r="AI845" i="21" s="1"/>
  <c r="AE846" i="21"/>
  <c r="AF846" i="21"/>
  <c r="AI846" i="21" s="1"/>
  <c r="AE847" i="21"/>
  <c r="AQ847" i="21" s="1"/>
  <c r="AT847" i="21" s="1"/>
  <c r="AF847" i="21"/>
  <c r="AI847" i="21" s="1"/>
  <c r="AE848" i="21"/>
  <c r="AH848" i="21" s="1"/>
  <c r="AM848" i="21" s="1"/>
  <c r="AF848" i="21"/>
  <c r="AI848" i="21" s="1"/>
  <c r="AE849" i="21"/>
  <c r="AK849" i="21" s="1"/>
  <c r="AF849" i="21"/>
  <c r="AI849" i="21" s="1"/>
  <c r="AE850" i="21"/>
  <c r="AF850" i="21"/>
  <c r="AE851" i="21"/>
  <c r="AV851" i="21" s="1"/>
  <c r="AY851" i="21" s="1"/>
  <c r="AF851" i="21"/>
  <c r="AI851" i="21" s="1"/>
  <c r="AE852" i="21"/>
  <c r="AF852" i="21"/>
  <c r="AI852" i="21" s="1"/>
  <c r="AE853" i="21"/>
  <c r="AN853" i="21" s="1"/>
  <c r="AF853" i="21"/>
  <c r="AI853" i="21" s="1"/>
  <c r="AE854" i="21"/>
  <c r="AF854" i="21"/>
  <c r="AI854" i="21" s="1"/>
  <c r="AE855" i="21"/>
  <c r="AV855" i="21" s="1"/>
  <c r="AY855" i="21" s="1"/>
  <c r="AF855" i="21"/>
  <c r="AI855" i="21" s="1"/>
  <c r="AE856" i="21"/>
  <c r="AJ856" i="21" s="1"/>
  <c r="AF856" i="21"/>
  <c r="AI856" i="21" s="1"/>
  <c r="AE857" i="21"/>
  <c r="AF857" i="21"/>
  <c r="AI857" i="21" s="1"/>
  <c r="AE858" i="21"/>
  <c r="AF858" i="21"/>
  <c r="AE859" i="21"/>
  <c r="AV859" i="21" s="1"/>
  <c r="AY859" i="21" s="1"/>
  <c r="AF859" i="21"/>
  <c r="AI859" i="21" s="1"/>
  <c r="AE860" i="21"/>
  <c r="AQ860" i="21" s="1"/>
  <c r="AF860" i="21"/>
  <c r="AI860" i="21" s="1"/>
  <c r="AE861" i="21"/>
  <c r="AL861" i="21" s="1"/>
  <c r="AF861" i="21"/>
  <c r="AI861" i="21" s="1"/>
  <c r="AE862" i="21"/>
  <c r="AF862" i="21"/>
  <c r="AI862" i="21" s="1"/>
  <c r="AE863" i="21"/>
  <c r="AN863" i="21" s="1"/>
  <c r="AF863" i="21"/>
  <c r="AI863" i="21" s="1"/>
  <c r="AE864" i="21"/>
  <c r="AN864" i="21" s="1"/>
  <c r="AF864" i="21"/>
  <c r="AI864" i="21" s="1"/>
  <c r="AE865" i="21"/>
  <c r="AF865" i="21"/>
  <c r="AI865" i="21" s="1"/>
  <c r="AE866" i="21"/>
  <c r="AF866" i="21"/>
  <c r="AI866" i="21" s="1"/>
  <c r="AE867" i="21"/>
  <c r="AK867" i="21" s="1"/>
  <c r="AF867" i="21"/>
  <c r="AI867" i="21" s="1"/>
  <c r="AE868" i="21"/>
  <c r="AJ868" i="21" s="1"/>
  <c r="AF868" i="21"/>
  <c r="AI868" i="21" s="1"/>
  <c r="AE869" i="21"/>
  <c r="AF869" i="21"/>
  <c r="AI869" i="21" s="1"/>
  <c r="AE870" i="21"/>
  <c r="AK870" i="21" s="1"/>
  <c r="AF870" i="21"/>
  <c r="AI870" i="21" s="1"/>
  <c r="AE871" i="21"/>
  <c r="AH871" i="21" s="1"/>
  <c r="AM871" i="21" s="1"/>
  <c r="AF871" i="21"/>
  <c r="AI871" i="21" s="1"/>
  <c r="AE872" i="21"/>
  <c r="AQ872" i="21" s="1"/>
  <c r="AT872" i="21" s="1"/>
  <c r="AF872" i="21"/>
  <c r="AI872" i="21" s="1"/>
  <c r="AE873" i="21"/>
  <c r="AF873" i="21"/>
  <c r="AI873" i="21" s="1"/>
  <c r="AE874" i="21"/>
  <c r="AF874" i="21"/>
  <c r="AI874" i="21" s="1"/>
  <c r="AE875" i="21"/>
  <c r="AK875" i="21" s="1"/>
  <c r="AF875" i="21"/>
  <c r="AI875" i="21" s="1"/>
  <c r="AE876" i="21"/>
  <c r="AK876" i="21" s="1"/>
  <c r="AF876" i="21"/>
  <c r="AI876" i="21" s="1"/>
  <c r="AE877" i="21"/>
  <c r="AF877" i="21"/>
  <c r="AI877" i="21" s="1"/>
  <c r="AE878" i="21"/>
  <c r="AN878" i="21" s="1"/>
  <c r="AF878" i="21"/>
  <c r="AI878" i="21" s="1"/>
  <c r="AE879" i="21"/>
  <c r="AJ879" i="21" s="1"/>
  <c r="AF879" i="21"/>
  <c r="AI879" i="21" s="1"/>
  <c r="AE880" i="21"/>
  <c r="AQ880" i="21" s="1"/>
  <c r="AF880" i="21"/>
  <c r="AI880" i="21" s="1"/>
  <c r="AE881" i="21"/>
  <c r="AH881" i="21" s="1"/>
  <c r="AM881" i="21" s="1"/>
  <c r="AF881" i="21"/>
  <c r="AI881" i="21" s="1"/>
  <c r="AE882" i="21"/>
  <c r="AF882" i="21"/>
  <c r="AI882" i="21" s="1"/>
  <c r="AE883" i="21"/>
  <c r="AQ883" i="21" s="1"/>
  <c r="AR883" i="21" s="1"/>
  <c r="AF883" i="21"/>
  <c r="AE884" i="21"/>
  <c r="AV884" i="21" s="1"/>
  <c r="AY884" i="21" s="1"/>
  <c r="AF884" i="21"/>
  <c r="AE885" i="21"/>
  <c r="AF885" i="21"/>
  <c r="AI885" i="21" s="1"/>
  <c r="AE886" i="21"/>
  <c r="AF886" i="21"/>
  <c r="AI886" i="21" s="1"/>
  <c r="AE887" i="21"/>
  <c r="AN887" i="21" s="1"/>
  <c r="AF887" i="21"/>
  <c r="AI887" i="21" s="1"/>
  <c r="AE888" i="21"/>
  <c r="AV888" i="21" s="1"/>
  <c r="AY888" i="21" s="1"/>
  <c r="AF888" i="21"/>
  <c r="AI888" i="21" s="1"/>
  <c r="AE889" i="21"/>
  <c r="AF889" i="21"/>
  <c r="AI889" i="21" s="1"/>
  <c r="AE890" i="21"/>
  <c r="AF890" i="21"/>
  <c r="AI890" i="21" s="1"/>
  <c r="AE891" i="21"/>
  <c r="AF891" i="21"/>
  <c r="AI891" i="21" s="1"/>
  <c r="AE892" i="21"/>
  <c r="AH892" i="21" s="1"/>
  <c r="AM892" i="21" s="1"/>
  <c r="AF892" i="21"/>
  <c r="AI892" i="21" s="1"/>
  <c r="AE893" i="21"/>
  <c r="AJ893" i="21" s="1"/>
  <c r="AF893" i="21"/>
  <c r="AI893" i="21" s="1"/>
  <c r="AE894" i="21"/>
  <c r="AF894" i="21"/>
  <c r="AI894" i="21" s="1"/>
  <c r="AE895" i="21"/>
  <c r="AN895" i="21" s="1"/>
  <c r="AF895" i="21"/>
  <c r="AI895" i="21" s="1"/>
  <c r="AE896" i="21"/>
  <c r="AH896" i="21" s="1"/>
  <c r="AM896" i="21" s="1"/>
  <c r="AF896" i="21"/>
  <c r="AI896" i="21" s="1"/>
  <c r="AE897" i="21"/>
  <c r="AJ897" i="21" s="1"/>
  <c r="AF897" i="21"/>
  <c r="AI897" i="21" s="1"/>
  <c r="AE898" i="21"/>
  <c r="AF898" i="21"/>
  <c r="AI898" i="21" s="1"/>
  <c r="AE899" i="21"/>
  <c r="AL899" i="21" s="1"/>
  <c r="AF899" i="21"/>
  <c r="AI899" i="21" s="1"/>
  <c r="AE900" i="21"/>
  <c r="AV900" i="21" s="1"/>
  <c r="AF900" i="21"/>
  <c r="AE901" i="21"/>
  <c r="AF901" i="21"/>
  <c r="AI901" i="21" s="1"/>
  <c r="AE902" i="21"/>
  <c r="AF902" i="21"/>
  <c r="AI902" i="21" s="1"/>
  <c r="AE903" i="21"/>
  <c r="AH903" i="21" s="1"/>
  <c r="AM903" i="21" s="1"/>
  <c r="AF903" i="21"/>
  <c r="AI903" i="21" s="1"/>
  <c r="AE904" i="21"/>
  <c r="AL904" i="21" s="1"/>
  <c r="AF904" i="21"/>
  <c r="AI904" i="21" s="1"/>
  <c r="AE905" i="21"/>
  <c r="AN905" i="21" s="1"/>
  <c r="AF905" i="21"/>
  <c r="AI905" i="21" s="1"/>
  <c r="AE906" i="21"/>
  <c r="AF906" i="21"/>
  <c r="AI906" i="21" s="1"/>
  <c r="AE907" i="21"/>
  <c r="AN907" i="21" s="1"/>
  <c r="AF907" i="21"/>
  <c r="AI907" i="21" s="1"/>
  <c r="AE908" i="21"/>
  <c r="AH908" i="21" s="1"/>
  <c r="AM908" i="21" s="1"/>
  <c r="AF908" i="21"/>
  <c r="AE909" i="21"/>
  <c r="AH909" i="21" s="1"/>
  <c r="AM909" i="21" s="1"/>
  <c r="AF909" i="21"/>
  <c r="AI909" i="21" s="1"/>
  <c r="AE910" i="21"/>
  <c r="AF910" i="21"/>
  <c r="AI910" i="21" s="1"/>
  <c r="AE911" i="21"/>
  <c r="AV911" i="21" s="1"/>
  <c r="AY911" i="21" s="1"/>
  <c r="AF911" i="21"/>
  <c r="AI911" i="21" s="1"/>
  <c r="AE912" i="21"/>
  <c r="AJ912" i="21" s="1"/>
  <c r="AF912" i="21"/>
  <c r="AI912" i="21" s="1"/>
  <c r="AE913" i="21"/>
  <c r="AF913" i="21"/>
  <c r="AI913" i="21" s="1"/>
  <c r="AE914" i="21"/>
  <c r="AF914" i="21"/>
  <c r="AI914" i="21" s="1"/>
  <c r="AE915" i="21"/>
  <c r="AK915" i="21" s="1"/>
  <c r="AF915" i="21"/>
  <c r="AI915" i="21" s="1"/>
  <c r="AE916" i="21"/>
  <c r="AJ916" i="21" s="1"/>
  <c r="AF916" i="21"/>
  <c r="AI916" i="21" s="1"/>
  <c r="AE917" i="21"/>
  <c r="AF917" i="21"/>
  <c r="AI917" i="21" s="1"/>
  <c r="AE918" i="21"/>
  <c r="AF918" i="21"/>
  <c r="AI918" i="21" s="1"/>
  <c r="AE919" i="21"/>
  <c r="AQ919" i="21" s="1"/>
  <c r="AT919" i="21" s="1"/>
  <c r="AF919" i="21"/>
  <c r="AI919" i="21" s="1"/>
  <c r="AE920" i="21"/>
  <c r="AV920" i="21" s="1"/>
  <c r="AY920" i="21" s="1"/>
  <c r="AF920" i="21"/>
  <c r="AI920" i="21" s="1"/>
  <c r="AE921" i="21"/>
  <c r="AH921" i="21" s="1"/>
  <c r="AM921" i="21" s="1"/>
  <c r="AF921" i="21"/>
  <c r="AI921" i="21" s="1"/>
  <c r="AE922" i="21"/>
  <c r="AN922" i="21" s="1"/>
  <c r="AF922" i="21"/>
  <c r="AI922" i="21" s="1"/>
  <c r="AE923" i="21"/>
  <c r="AH923" i="21" s="1"/>
  <c r="AM923" i="21" s="1"/>
  <c r="AF923" i="21"/>
  <c r="AI923" i="21" s="1"/>
  <c r="AE924" i="21"/>
  <c r="AL924" i="21" s="1"/>
  <c r="AF924" i="21"/>
  <c r="AE925" i="21"/>
  <c r="AF925" i="21"/>
  <c r="AI925" i="21" s="1"/>
  <c r="AE926" i="21"/>
  <c r="AF926" i="21"/>
  <c r="AI926" i="21" s="1"/>
  <c r="AE927" i="21"/>
  <c r="AQ927" i="21" s="1"/>
  <c r="AR927" i="21" s="1"/>
  <c r="AF927" i="21"/>
  <c r="AI927" i="21" s="1"/>
  <c r="AE928" i="21"/>
  <c r="AL928" i="21" s="1"/>
  <c r="AF928" i="21"/>
  <c r="AI928" i="21" s="1"/>
  <c r="AE929" i="21"/>
  <c r="AJ929" i="21" s="1"/>
  <c r="AF929" i="21"/>
  <c r="AI929" i="21" s="1"/>
  <c r="AE930" i="21"/>
  <c r="AF930" i="21"/>
  <c r="AI930" i="21" s="1"/>
  <c r="AE931" i="21"/>
  <c r="AN931" i="21" s="1"/>
  <c r="AF931" i="21"/>
  <c r="AI931" i="21" s="1"/>
  <c r="AE932" i="21"/>
  <c r="AL932" i="21" s="1"/>
  <c r="AF932" i="21"/>
  <c r="AI932" i="21" s="1"/>
  <c r="AE933" i="21"/>
  <c r="AL933" i="21" s="1"/>
  <c r="AF933" i="21"/>
  <c r="AI933" i="21" s="1"/>
  <c r="AE934" i="21"/>
  <c r="AF934" i="21"/>
  <c r="AI934" i="21" s="1"/>
  <c r="AE935" i="21"/>
  <c r="AF935" i="21"/>
  <c r="AI935" i="21" s="1"/>
  <c r="AE936" i="21"/>
  <c r="AN936" i="21" s="1"/>
  <c r="AF936" i="21"/>
  <c r="AI936" i="21" s="1"/>
  <c r="AE937" i="21"/>
  <c r="AF937" i="21"/>
  <c r="AI937" i="21" s="1"/>
  <c r="AE938" i="21"/>
  <c r="AF938" i="21"/>
  <c r="AI938" i="21" s="1"/>
  <c r="AE939" i="21"/>
  <c r="AL939" i="21" s="1"/>
  <c r="AF939" i="21"/>
  <c r="AI939" i="21" s="1"/>
  <c r="AE940" i="21"/>
  <c r="AK940" i="21" s="1"/>
  <c r="AF940" i="21"/>
  <c r="AI940" i="21" s="1"/>
  <c r="AE941" i="21"/>
  <c r="AF941" i="21"/>
  <c r="AI941" i="21" s="1"/>
  <c r="AE942" i="21"/>
  <c r="AF942" i="21"/>
  <c r="AI942" i="21" s="1"/>
  <c r="AE943" i="21"/>
  <c r="AF943" i="21"/>
  <c r="AI943" i="21" s="1"/>
  <c r="AE944" i="21"/>
  <c r="AH944" i="21" s="1"/>
  <c r="AM944" i="21" s="1"/>
  <c r="AF944" i="21"/>
  <c r="AI944" i="21" s="1"/>
  <c r="AE945" i="21"/>
  <c r="AJ945" i="21" s="1"/>
  <c r="AF945" i="21"/>
  <c r="AI945" i="21" s="1"/>
  <c r="AE946" i="21"/>
  <c r="AF946" i="21"/>
  <c r="AI946" i="21" s="1"/>
  <c r="AE947" i="21"/>
  <c r="AL947" i="21" s="1"/>
  <c r="AF947" i="21"/>
  <c r="AI947" i="21" s="1"/>
  <c r="AE948" i="21"/>
  <c r="AF948" i="21"/>
  <c r="AI948" i="21" s="1"/>
  <c r="AE949" i="21"/>
  <c r="AF949" i="21"/>
  <c r="AI949" i="21" s="1"/>
  <c r="AE950" i="21"/>
  <c r="AF950" i="21"/>
  <c r="AI950" i="21" s="1"/>
  <c r="AE951" i="21"/>
  <c r="AF951" i="21"/>
  <c r="AI951" i="21" s="1"/>
  <c r="AE952" i="21"/>
  <c r="AF952" i="21"/>
  <c r="AI952" i="21" s="1"/>
  <c r="AE953" i="21"/>
  <c r="AL953" i="21" s="1"/>
  <c r="AF953" i="21"/>
  <c r="AI953" i="21" s="1"/>
  <c r="AE954" i="21"/>
  <c r="AF954" i="21"/>
  <c r="AI954" i="21" s="1"/>
  <c r="AE955" i="21"/>
  <c r="AN955" i="21" s="1"/>
  <c r="AF955" i="21"/>
  <c r="AI955" i="21" s="1"/>
  <c r="AE956" i="21"/>
  <c r="AF956" i="21"/>
  <c r="AI956" i="21" s="1"/>
  <c r="AE957" i="21"/>
  <c r="AF957" i="21"/>
  <c r="AE958" i="21"/>
  <c r="AF958" i="21"/>
  <c r="AI958" i="21" s="1"/>
  <c r="AE959" i="21"/>
  <c r="AJ959" i="21" s="1"/>
  <c r="AF959" i="21"/>
  <c r="AI959" i="21" s="1"/>
  <c r="AE960" i="21"/>
  <c r="AK960" i="21" s="1"/>
  <c r="AF960" i="21"/>
  <c r="AI960" i="21" s="1"/>
  <c r="AE961" i="21"/>
  <c r="AH961" i="21" s="1"/>
  <c r="AM961" i="21" s="1"/>
  <c r="AF961" i="21"/>
  <c r="AI961" i="21" s="1"/>
  <c r="AE962" i="21"/>
  <c r="AF962" i="21"/>
  <c r="AI962" i="21" s="1"/>
  <c r="AE963" i="21"/>
  <c r="AF963" i="21"/>
  <c r="AI963" i="21" s="1"/>
  <c r="AE964" i="21"/>
  <c r="AF964" i="21"/>
  <c r="AI964" i="21" s="1"/>
  <c r="AE965" i="21"/>
  <c r="AF965" i="21"/>
  <c r="AI965" i="21" s="1"/>
  <c r="AE966" i="21"/>
  <c r="AK966" i="21" s="1"/>
  <c r="AF966" i="21"/>
  <c r="AI966" i="21" s="1"/>
  <c r="AE967" i="21"/>
  <c r="AJ967" i="21" s="1"/>
  <c r="AF967" i="21"/>
  <c r="AI967" i="21" s="1"/>
  <c r="AE968" i="21"/>
  <c r="AF968" i="21"/>
  <c r="AI968" i="21" s="1"/>
  <c r="AE969" i="21"/>
  <c r="AF969" i="21"/>
  <c r="AI969" i="21" s="1"/>
  <c r="AE970" i="21"/>
  <c r="AK970" i="21" s="1"/>
  <c r="AF970" i="21"/>
  <c r="AI970" i="21" s="1"/>
  <c r="AE971" i="21"/>
  <c r="AH971" i="21" s="1"/>
  <c r="AM971" i="21" s="1"/>
  <c r="AF971" i="21"/>
  <c r="AI971" i="21" s="1"/>
  <c r="AE972" i="21"/>
  <c r="AJ972" i="21" s="1"/>
  <c r="AF972" i="21"/>
  <c r="AI972" i="21" s="1"/>
  <c r="AE973" i="21"/>
  <c r="AF973" i="21"/>
  <c r="AI973" i="21" s="1"/>
  <c r="AE974" i="21"/>
  <c r="AF974" i="21"/>
  <c r="AI974" i="21" s="1"/>
  <c r="AE975" i="21"/>
  <c r="AQ975" i="21" s="1"/>
  <c r="AT975" i="21" s="1"/>
  <c r="AF975" i="21"/>
  <c r="AI975" i="21" s="1"/>
  <c r="AE976" i="21"/>
  <c r="AQ976" i="21" s="1"/>
  <c r="AF976" i="21"/>
  <c r="AI976" i="21" s="1"/>
  <c r="AE977" i="21"/>
  <c r="AJ977" i="21" s="1"/>
  <c r="AF977" i="21"/>
  <c r="AI977" i="21" s="1"/>
  <c r="AE978" i="21"/>
  <c r="AF978" i="21"/>
  <c r="AI978" i="21" s="1"/>
  <c r="AE979" i="21"/>
  <c r="AN979" i="21" s="1"/>
  <c r="AF979" i="21"/>
  <c r="AI979" i="21" s="1"/>
  <c r="AE980" i="21"/>
  <c r="AF980" i="21"/>
  <c r="AI980" i="21" s="1"/>
  <c r="AE981" i="21"/>
  <c r="AF981" i="21"/>
  <c r="AI981" i="21" s="1"/>
  <c r="AE982" i="21"/>
  <c r="AF982" i="21"/>
  <c r="AE983" i="21"/>
  <c r="AK983" i="21" s="1"/>
  <c r="AF983" i="21"/>
  <c r="AI983" i="21" s="1"/>
  <c r="AE984" i="21"/>
  <c r="AH984" i="21" s="1"/>
  <c r="AM984" i="21" s="1"/>
  <c r="AF984" i="21"/>
  <c r="AI984" i="21" s="1"/>
  <c r="AE985" i="21"/>
  <c r="AF985" i="21"/>
  <c r="AI985" i="21" s="1"/>
  <c r="AE986" i="21"/>
  <c r="AF986" i="21"/>
  <c r="AI986" i="21" s="1"/>
  <c r="AE987" i="21"/>
  <c r="AJ987" i="21" s="1"/>
  <c r="AF987" i="21"/>
  <c r="AI987" i="21" s="1"/>
  <c r="AE988" i="21"/>
  <c r="AQ988" i="21" s="1"/>
  <c r="AS988" i="21" s="1"/>
  <c r="AF988" i="21"/>
  <c r="AI988" i="21" s="1"/>
  <c r="AE989" i="21"/>
  <c r="AF989" i="21"/>
  <c r="AI989" i="21" s="1"/>
  <c r="AE990" i="21"/>
  <c r="AF990" i="21"/>
  <c r="AI990" i="21" s="1"/>
  <c r="AE991" i="21"/>
  <c r="AQ991" i="21" s="1"/>
  <c r="AF991" i="21"/>
  <c r="AI991" i="21" s="1"/>
  <c r="AE992" i="21"/>
  <c r="AF992" i="21"/>
  <c r="AI992" i="21" s="1"/>
  <c r="AE993" i="21"/>
  <c r="AH993" i="21" s="1"/>
  <c r="AM993" i="21" s="1"/>
  <c r="AF993" i="21"/>
  <c r="AI993" i="21" s="1"/>
  <c r="AE994" i="21"/>
  <c r="AL994" i="21" s="1"/>
  <c r="AF994" i="21"/>
  <c r="AI994" i="21" s="1"/>
  <c r="AE995" i="21"/>
  <c r="AQ995" i="21" s="1"/>
  <c r="AT995" i="21" s="1"/>
  <c r="AF995" i="21"/>
  <c r="AI995" i="21" s="1"/>
  <c r="AE996" i="21"/>
  <c r="AF996" i="21"/>
  <c r="AI996" i="21" s="1"/>
  <c r="AE997" i="21"/>
  <c r="AL997" i="21" s="1"/>
  <c r="AF997" i="21"/>
  <c r="AI997" i="21" s="1"/>
  <c r="AE998" i="21"/>
  <c r="AV998" i="21" s="1"/>
  <c r="AY998" i="21" s="1"/>
  <c r="AF998" i="21"/>
  <c r="AI998" i="21" s="1"/>
  <c r="AE999" i="21"/>
  <c r="AV999" i="21" s="1"/>
  <c r="AY999" i="21" s="1"/>
  <c r="AF999" i="21"/>
  <c r="AI999" i="21" s="1"/>
  <c r="AE1000" i="21"/>
  <c r="AF1000" i="21"/>
  <c r="AI1000" i="21" s="1"/>
  <c r="Q22" i="21"/>
  <c r="Q23" i="21"/>
  <c r="Q21" i="21"/>
  <c r="Q18" i="21"/>
  <c r="Q17" i="21"/>
  <c r="Q12" i="21"/>
  <c r="Q13" i="21" s="1"/>
  <c r="Q14" i="21" s="1"/>
  <c r="B2" i="22"/>
  <c r="B4" i="22" s="1"/>
  <c r="N3" i="22"/>
  <c r="P3" i="22" s="1"/>
  <c r="N4" i="22"/>
  <c r="P4" i="22" s="1"/>
  <c r="N5" i="22"/>
  <c r="L5" i="22" s="1" a="1"/>
  <c r="L5" i="22" s="1"/>
  <c r="N6" i="22"/>
  <c r="L6" i="22" s="1" a="1"/>
  <c r="L6" i="22" s="1"/>
  <c r="N7" i="22"/>
  <c r="L7" i="22" s="1" a="1"/>
  <c r="L7" i="22" s="1"/>
  <c r="N8" i="22"/>
  <c r="P8" i="22" s="1"/>
  <c r="N9" i="22"/>
  <c r="O9" i="22" s="1"/>
  <c r="N10" i="22"/>
  <c r="P10" i="22" s="1"/>
  <c r="N11" i="22"/>
  <c r="L11" i="22" s="1" a="1"/>
  <c r="L11" i="22" s="1"/>
  <c r="N12" i="22"/>
  <c r="L12" i="22" s="1" a="1"/>
  <c r="L12" i="22" s="1"/>
  <c r="N13" i="22"/>
  <c r="P13" i="22" s="1"/>
  <c r="N14" i="22"/>
  <c r="J14" i="22" s="1" a="1"/>
  <c r="J14" i="22" s="1"/>
  <c r="N15" i="22"/>
  <c r="L15" i="22" s="1" a="1"/>
  <c r="L15" i="22" s="1"/>
  <c r="N16" i="22"/>
  <c r="I16" i="22" s="1" a="1"/>
  <c r="I16" i="22" s="1"/>
  <c r="N17" i="22"/>
  <c r="I17" i="22" s="1" a="1"/>
  <c r="I17" i="22" s="1"/>
  <c r="N18" i="22"/>
  <c r="P18" i="22" s="1"/>
  <c r="N19" i="22"/>
  <c r="P19" i="22" s="1"/>
  <c r="N20" i="22"/>
  <c r="L20" i="22" s="1" a="1"/>
  <c r="L20" i="22" s="1"/>
  <c r="N21" i="22"/>
  <c r="L21" i="22" s="1" a="1"/>
  <c r="L21" i="22" s="1"/>
  <c r="N22" i="22"/>
  <c r="L22" i="22" s="1" a="1"/>
  <c r="L22" i="22" s="1"/>
  <c r="N23" i="22"/>
  <c r="K23" i="22" s="1" a="1"/>
  <c r="K23" i="22" s="1"/>
  <c r="N24" i="22"/>
  <c r="L24" i="22" s="1" a="1"/>
  <c r="L24" i="22" s="1"/>
  <c r="N25" i="22"/>
  <c r="P25" i="22" s="1"/>
  <c r="N26" i="22"/>
  <c r="L26" i="22" s="1" a="1"/>
  <c r="L26" i="22" s="1"/>
  <c r="N27" i="22"/>
  <c r="L27" i="22" s="1" a="1"/>
  <c r="L27" i="22" s="1"/>
  <c r="N28" i="22"/>
  <c r="L28" i="22" s="1" a="1"/>
  <c r="L28" i="22" s="1"/>
  <c r="P9" i="22"/>
  <c r="P23" i="22"/>
  <c r="P15" i="22"/>
  <c r="L3" i="22" a="1"/>
  <c r="L3" i="22" s="1"/>
  <c r="L18" i="22" a="1"/>
  <c r="L18" i="22" s="1"/>
  <c r="P14" i="22"/>
  <c r="L14" i="22" a="1"/>
  <c r="L14" i="22" s="1"/>
  <c r="P6" i="22"/>
  <c r="I2" i="22" a="1"/>
  <c r="I2" i="22" s="1"/>
  <c r="J2" i="22" a="1"/>
  <c r="J2" i="22" s="1"/>
  <c r="O2" i="22"/>
  <c r="K13" i="22" a="1"/>
  <c r="K13" i="22" s="1"/>
  <c r="J9" i="22" a="1"/>
  <c r="J9" i="22" s="1"/>
  <c r="I9" i="22" a="1"/>
  <c r="I9" i="22" s="1"/>
  <c r="J24" i="22" a="1"/>
  <c r="J24" i="22" s="1"/>
  <c r="I20" i="22" a="1"/>
  <c r="I20" i="22" s="1"/>
  <c r="J12" i="22" a="1"/>
  <c r="J12" i="22" s="1"/>
  <c r="K8" i="22" a="1"/>
  <c r="K8" i="22" s="1"/>
  <c r="I4" i="22" a="1"/>
  <c r="I4" i="22" s="1"/>
  <c r="I27" i="22" a="1"/>
  <c r="I27" i="22" s="1"/>
  <c r="O27" i="22"/>
  <c r="J23" i="22" a="1"/>
  <c r="J23" i="22" s="1"/>
  <c r="I19" i="22" a="1"/>
  <c r="I19" i="22" s="1"/>
  <c r="O19" i="22"/>
  <c r="J15" i="22" a="1"/>
  <c r="J15" i="22" s="1"/>
  <c r="K15" i="22" a="1"/>
  <c r="K15" i="22" s="1"/>
  <c r="J11" i="22" a="1"/>
  <c r="J11" i="22" s="1"/>
  <c r="K11" i="22" a="1"/>
  <c r="K11" i="22" s="1"/>
  <c r="J7" i="22" a="1"/>
  <c r="J7" i="22" s="1"/>
  <c r="K7" i="22" a="1"/>
  <c r="K7" i="22" s="1"/>
  <c r="J3" i="22" a="1"/>
  <c r="J3" i="22" s="1"/>
  <c r="K3" i="22" a="1"/>
  <c r="K3" i="22" s="1"/>
  <c r="O28" i="22"/>
  <c r="O26" i="22"/>
  <c r="I26" i="22" a="1"/>
  <c r="I26" i="22" s="1"/>
  <c r="J26" i="22" a="1"/>
  <c r="J26" i="22" s="1"/>
  <c r="O22" i="22"/>
  <c r="I22" i="22" a="1"/>
  <c r="I22" i="22" s="1"/>
  <c r="J22" i="22" a="1"/>
  <c r="J22" i="22" s="1"/>
  <c r="K22" i="22" a="1"/>
  <c r="K22" i="22" s="1"/>
  <c r="O18" i="22"/>
  <c r="I18" i="22" a="1"/>
  <c r="I18" i="22" s="1"/>
  <c r="K18" i="22" a="1"/>
  <c r="K18" i="22" s="1"/>
  <c r="J18" i="22" a="1"/>
  <c r="J18" i="22" s="1"/>
  <c r="O14" i="22"/>
  <c r="K14" i="22" a="1"/>
  <c r="K14" i="22" s="1"/>
  <c r="I14" i="22" a="1"/>
  <c r="I14" i="22" s="1"/>
  <c r="O10" i="22"/>
  <c r="I10" i="22" a="1"/>
  <c r="I10" i="22" s="1"/>
  <c r="J10" i="22" a="1"/>
  <c r="J10" i="22" s="1"/>
  <c r="K10" i="22" a="1"/>
  <c r="K10" i="22" s="1"/>
  <c r="O6" i="22"/>
  <c r="I6" i="22" a="1"/>
  <c r="I6" i="22" s="1"/>
  <c r="J6" i="22" a="1"/>
  <c r="J6" i="22" s="1"/>
  <c r="K6" i="22" a="1"/>
  <c r="K6" i="22" s="1"/>
  <c r="AF2" i="21"/>
  <c r="AI2" i="21" s="1"/>
  <c r="AB3" i="21"/>
  <c r="AB4" i="21"/>
  <c r="AB5" i="21"/>
  <c r="AB6" i="21"/>
  <c r="AE2" i="21"/>
  <c r="AH2" i="21" s="1"/>
  <c r="P26" i="22"/>
  <c r="D7" i="25"/>
  <c r="J35" i="25"/>
  <c r="P48" i="1" l="1"/>
  <c r="AM649" i="21"/>
  <c r="AM641" i="21"/>
  <c r="AM617" i="21"/>
  <c r="AM615" i="21"/>
  <c r="AM611" i="21"/>
  <c r="AM609" i="21"/>
  <c r="AM605" i="21"/>
  <c r="AM575" i="21"/>
  <c r="AM557" i="21"/>
  <c r="AM551" i="21"/>
  <c r="AM543" i="21"/>
  <c r="AM539" i="21"/>
  <c r="AM515" i="21"/>
  <c r="AM495" i="21"/>
  <c r="AM491" i="21"/>
  <c r="AM453" i="21"/>
  <c r="AM441" i="21"/>
  <c r="AM427" i="21"/>
  <c r="AM417" i="21"/>
  <c r="AM379" i="21"/>
  <c r="AM339" i="21"/>
  <c r="AM279" i="21"/>
  <c r="AM271" i="21"/>
  <c r="AM265" i="21"/>
  <c r="AM255" i="21"/>
  <c r="AM251" i="21"/>
  <c r="AM247" i="21"/>
  <c r="AM241" i="21"/>
  <c r="AM219" i="21"/>
  <c r="AM203" i="21"/>
  <c r="AM193" i="21"/>
  <c r="AM179" i="21"/>
  <c r="AM161" i="21"/>
  <c r="AM143" i="21"/>
  <c r="AM131" i="21"/>
  <c r="AM121" i="21"/>
  <c r="AM111" i="21"/>
  <c r="AM109" i="21"/>
  <c r="AM91" i="21"/>
  <c r="AM73" i="21"/>
  <c r="AM69" i="21"/>
  <c r="AM65" i="21"/>
  <c r="AM55" i="21"/>
  <c r="AM27" i="21"/>
  <c r="AM7" i="21"/>
  <c r="AM5" i="21"/>
  <c r="AM652" i="21"/>
  <c r="AM540" i="21"/>
  <c r="AM536" i="21"/>
  <c r="AM504" i="21"/>
  <c r="AM484" i="21"/>
  <c r="AM448" i="21"/>
  <c r="AM396" i="21"/>
  <c r="AM282" i="21"/>
  <c r="AM136" i="21"/>
  <c r="AM56" i="21"/>
  <c r="AM2" i="21"/>
  <c r="O26" i="30"/>
  <c r="AL7" i="30" s="1"/>
  <c r="O3" i="22"/>
  <c r="O7" i="22"/>
  <c r="O11" i="22"/>
  <c r="O15" i="22"/>
  <c r="J19" i="22" a="1"/>
  <c r="J19" i="22" s="1"/>
  <c r="I23" i="22" a="1"/>
  <c r="I23" i="22" s="1"/>
  <c r="O17" i="22"/>
  <c r="P7" i="22"/>
  <c r="L23" i="22" a="1"/>
  <c r="L23" i="22" s="1"/>
  <c r="I25" i="22" a="1"/>
  <c r="I25" i="22" s="1"/>
  <c r="P17" i="22"/>
  <c r="I3" i="22" a="1"/>
  <c r="I3" i="22" s="1"/>
  <c r="I7" i="22" a="1"/>
  <c r="I7" i="22" s="1"/>
  <c r="I11" i="22" a="1"/>
  <c r="I11" i="22" s="1"/>
  <c r="I15" i="22" a="1"/>
  <c r="I15" i="22" s="1"/>
  <c r="O23" i="22"/>
  <c r="J27" i="22" a="1"/>
  <c r="J27" i="22" s="1"/>
  <c r="J25" i="22" a="1"/>
  <c r="J25" i="22" s="1"/>
  <c r="L19" i="22" a="1"/>
  <c r="L19" i="22" s="1"/>
  <c r="L17" i="22" a="1"/>
  <c r="L17" i="22" s="1"/>
  <c r="P651" i="18"/>
  <c r="P643" i="18"/>
  <c r="P635" i="18"/>
  <c r="P627" i="18"/>
  <c r="P615" i="18"/>
  <c r="AK615" i="21" s="1"/>
  <c r="P607" i="18"/>
  <c r="P599" i="18"/>
  <c r="P591" i="18"/>
  <c r="P583" i="18"/>
  <c r="P575" i="18"/>
  <c r="AK575" i="21" s="1"/>
  <c r="P563" i="18"/>
  <c r="P555" i="18"/>
  <c r="P547" i="18"/>
  <c r="P539" i="18"/>
  <c r="AK539" i="21" s="1"/>
  <c r="P531" i="18"/>
  <c r="P521" i="18"/>
  <c r="P513" i="18"/>
  <c r="P505" i="18"/>
  <c r="P497" i="18"/>
  <c r="P485" i="18"/>
  <c r="P477" i="18"/>
  <c r="P469" i="18"/>
  <c r="P461" i="18"/>
  <c r="P453" i="18"/>
  <c r="P441" i="18"/>
  <c r="AK441" i="21" s="1"/>
  <c r="P433" i="18"/>
  <c r="P425" i="18"/>
  <c r="P417" i="18"/>
  <c r="AK417" i="21" s="1"/>
  <c r="P409" i="18"/>
  <c r="P401" i="18"/>
  <c r="P393" i="18"/>
  <c r="P381" i="18"/>
  <c r="P373" i="18"/>
  <c r="P365" i="18"/>
  <c r="P357" i="18"/>
  <c r="P349" i="18"/>
  <c r="P341" i="18"/>
  <c r="P333" i="18"/>
  <c r="P323" i="18"/>
  <c r="P313" i="18"/>
  <c r="P305" i="18"/>
  <c r="P297" i="18"/>
  <c r="P289" i="18"/>
  <c r="P281" i="18"/>
  <c r="P273" i="18"/>
  <c r="P265" i="18"/>
  <c r="AK265" i="21" s="1"/>
  <c r="P255" i="18"/>
  <c r="AK255" i="21" s="1"/>
  <c r="P245" i="18"/>
  <c r="P237" i="18"/>
  <c r="P229" i="18"/>
  <c r="P221" i="18"/>
  <c r="P213" i="18"/>
  <c r="P203" i="18"/>
  <c r="AK203" i="21" s="1"/>
  <c r="P195" i="18"/>
  <c r="P187" i="18"/>
  <c r="P175" i="18"/>
  <c r="P167" i="18"/>
  <c r="P159" i="18"/>
  <c r="P151" i="18"/>
  <c r="P143" i="18"/>
  <c r="AK143" i="21" s="1"/>
  <c r="P135" i="18"/>
  <c r="P127" i="18"/>
  <c r="P115" i="18"/>
  <c r="P107" i="18"/>
  <c r="P99" i="18"/>
  <c r="P91" i="18"/>
  <c r="AK91" i="21" s="1"/>
  <c r="P81" i="18"/>
  <c r="P69" i="18"/>
  <c r="AK69" i="21" s="1"/>
  <c r="P61" i="18"/>
  <c r="P53" i="18"/>
  <c r="P45" i="18"/>
  <c r="P37" i="18"/>
  <c r="P29" i="18"/>
  <c r="P21" i="18"/>
  <c r="P13" i="18"/>
  <c r="P5" i="18"/>
  <c r="AK5" i="21" s="1"/>
  <c r="P3" i="18"/>
  <c r="P650" i="18"/>
  <c r="P642" i="18"/>
  <c r="P634" i="18"/>
  <c r="P624" i="18"/>
  <c r="P614" i="18"/>
  <c r="P606" i="18"/>
  <c r="P598" i="18"/>
  <c r="P590" i="18"/>
  <c r="P582" i="18"/>
  <c r="P574" i="18"/>
  <c r="P562" i="18"/>
  <c r="P554" i="18"/>
  <c r="P546" i="18"/>
  <c r="P538" i="18"/>
  <c r="P530" i="18"/>
  <c r="P520" i="18"/>
  <c r="AK520" i="21" s="1"/>
  <c r="P512" i="18"/>
  <c r="P504" i="18"/>
  <c r="AK504" i="21" s="1"/>
  <c r="P496" i="18"/>
  <c r="P484" i="18"/>
  <c r="AK484" i="21" s="1"/>
  <c r="P476" i="18"/>
  <c r="P468" i="18"/>
  <c r="P460" i="18"/>
  <c r="P452" i="18"/>
  <c r="P440" i="18"/>
  <c r="P432" i="18"/>
  <c r="P424" i="18"/>
  <c r="P416" i="18"/>
  <c r="P408" i="18"/>
  <c r="P400" i="18"/>
  <c r="P392" i="18"/>
  <c r="P380" i="18"/>
  <c r="P372" i="18"/>
  <c r="P364" i="18"/>
  <c r="P356" i="18"/>
  <c r="P348" i="18"/>
  <c r="AK348" i="21" s="1"/>
  <c r="P340" i="18"/>
  <c r="P332" i="18"/>
  <c r="P320" i="18"/>
  <c r="P312" i="18"/>
  <c r="P304" i="18"/>
  <c r="P296" i="18"/>
  <c r="P288" i="18"/>
  <c r="P280" i="18"/>
  <c r="P272" i="18"/>
  <c r="P264" i="18"/>
  <c r="P254" i="18"/>
  <c r="P244" i="18"/>
  <c r="P236" i="18"/>
  <c r="P228" i="18"/>
  <c r="P220" i="18"/>
  <c r="P212" i="18"/>
  <c r="P202" i="18"/>
  <c r="P194" i="18"/>
  <c r="P186" i="18"/>
  <c r="P174" i="18"/>
  <c r="P166" i="18"/>
  <c r="P158" i="18"/>
  <c r="P150" i="18"/>
  <c r="P142" i="18"/>
  <c r="P134" i="18"/>
  <c r="P126" i="18"/>
  <c r="P114" i="18"/>
  <c r="P106" i="18"/>
  <c r="P98" i="18"/>
  <c r="P90" i="18"/>
  <c r="P80" i="18"/>
  <c r="P68" i="18"/>
  <c r="P60" i="18"/>
  <c r="P52" i="18"/>
  <c r="P44" i="18"/>
  <c r="P36" i="18"/>
  <c r="P28" i="18"/>
  <c r="P20" i="18"/>
  <c r="AK20" i="21" s="1"/>
  <c r="P12" i="18"/>
  <c r="P657" i="18"/>
  <c r="P649" i="18"/>
  <c r="AK649" i="21" s="1"/>
  <c r="P641" i="18"/>
  <c r="AK641" i="21" s="1"/>
  <c r="P633" i="18"/>
  <c r="P623" i="18"/>
  <c r="P613" i="18"/>
  <c r="P605" i="18"/>
  <c r="AK605" i="21" s="1"/>
  <c r="P597" i="18"/>
  <c r="P589" i="18"/>
  <c r="P581" i="18"/>
  <c r="P571" i="18"/>
  <c r="P561" i="18"/>
  <c r="P553" i="18"/>
  <c r="P545" i="18"/>
  <c r="P537" i="18"/>
  <c r="P529" i="18"/>
  <c r="P519" i="18"/>
  <c r="P511" i="18"/>
  <c r="P503" i="18"/>
  <c r="P495" i="18"/>
  <c r="AK495" i="21" s="1"/>
  <c r="P483" i="18"/>
  <c r="P475" i="18"/>
  <c r="P467" i="18"/>
  <c r="P459" i="18"/>
  <c r="P449" i="18"/>
  <c r="P439" i="18"/>
  <c r="P431" i="18"/>
  <c r="P423" i="18"/>
  <c r="P415" i="18"/>
  <c r="P407" i="18"/>
  <c r="P399" i="18"/>
  <c r="P391" i="18"/>
  <c r="P379" i="18"/>
  <c r="AK379" i="21" s="1"/>
  <c r="P371" i="18"/>
  <c r="P363" i="18"/>
  <c r="P355" i="18"/>
  <c r="P347" i="18"/>
  <c r="P339" i="18"/>
  <c r="AK339" i="21" s="1"/>
  <c r="P331" i="18"/>
  <c r="P319" i="18"/>
  <c r="P311" i="18"/>
  <c r="P303" i="18"/>
  <c r="P295" i="18"/>
  <c r="P287" i="18"/>
  <c r="P279" i="18"/>
  <c r="AK279" i="21" s="1"/>
  <c r="P271" i="18"/>
  <c r="AK271" i="21" s="1"/>
  <c r="P263" i="18"/>
  <c r="P251" i="18"/>
  <c r="AK251" i="21" s="1"/>
  <c r="P243" i="18"/>
  <c r="P235" i="18"/>
  <c r="P227" i="18"/>
  <c r="P219" i="18"/>
  <c r="AK219" i="21" s="1"/>
  <c r="P211" i="18"/>
  <c r="P201" i="18"/>
  <c r="P193" i="18"/>
  <c r="AK193" i="21" s="1"/>
  <c r="P185" i="18"/>
  <c r="P173" i="18"/>
  <c r="P165" i="18"/>
  <c r="P157" i="18"/>
  <c r="P149" i="18"/>
  <c r="P141" i="18"/>
  <c r="P133" i="18"/>
  <c r="P125" i="18"/>
  <c r="P113" i="18"/>
  <c r="P105" i="18"/>
  <c r="P97" i="18"/>
  <c r="P89" i="18"/>
  <c r="P79" i="18"/>
  <c r="P67" i="18"/>
  <c r="P59" i="18"/>
  <c r="P51" i="18"/>
  <c r="P43" i="18"/>
  <c r="P35" i="18"/>
  <c r="P27" i="18"/>
  <c r="AK27" i="21" s="1"/>
  <c r="P19" i="18"/>
  <c r="P11" i="18"/>
  <c r="P656" i="18"/>
  <c r="P648" i="18"/>
  <c r="P640" i="18"/>
  <c r="P632" i="18"/>
  <c r="P620" i="18"/>
  <c r="P612" i="18"/>
  <c r="P604" i="18"/>
  <c r="P596" i="18"/>
  <c r="P588" i="18"/>
  <c r="P580" i="18"/>
  <c r="P570" i="18"/>
  <c r="P560" i="18"/>
  <c r="P552" i="18"/>
  <c r="P544" i="18"/>
  <c r="P536" i="18"/>
  <c r="AK536" i="21" s="1"/>
  <c r="P526" i="18"/>
  <c r="P518" i="18"/>
  <c r="P510" i="18"/>
  <c r="P502" i="18"/>
  <c r="P494" i="18"/>
  <c r="P482" i="18"/>
  <c r="P474" i="18"/>
  <c r="P466" i="18"/>
  <c r="P458" i="18"/>
  <c r="P448" i="18"/>
  <c r="AK448" i="21" s="1"/>
  <c r="P438" i="18"/>
  <c r="P430" i="18"/>
  <c r="P422" i="18"/>
  <c r="P414" i="18"/>
  <c r="P406" i="18"/>
  <c r="P398" i="18"/>
  <c r="P388" i="18"/>
  <c r="P378" i="18"/>
  <c r="P370" i="18"/>
  <c r="P362" i="18"/>
  <c r="P354" i="18"/>
  <c r="P346" i="18"/>
  <c r="P338" i="18"/>
  <c r="P330" i="18"/>
  <c r="P318" i="18"/>
  <c r="P310" i="18"/>
  <c r="P302" i="18"/>
  <c r="P294" i="18"/>
  <c r="P286" i="18"/>
  <c r="P278" i="18"/>
  <c r="P270" i="18"/>
  <c r="P262" i="18"/>
  <c r="P250" i="18"/>
  <c r="P242" i="18"/>
  <c r="P234" i="18"/>
  <c r="P226" i="18"/>
  <c r="P218" i="18"/>
  <c r="P210" i="18"/>
  <c r="P200" i="18"/>
  <c r="P192" i="18"/>
  <c r="P182" i="18"/>
  <c r="P172" i="18"/>
  <c r="P164" i="18"/>
  <c r="P156" i="18"/>
  <c r="P148" i="18"/>
  <c r="P140" i="18"/>
  <c r="P132" i="18"/>
  <c r="P124" i="18"/>
  <c r="P112" i="18"/>
  <c r="P104" i="18"/>
  <c r="P96" i="18"/>
  <c r="P88" i="18"/>
  <c r="P78" i="18"/>
  <c r="P66" i="18"/>
  <c r="P58" i="18"/>
  <c r="P50" i="18"/>
  <c r="P42" i="18"/>
  <c r="P34" i="18"/>
  <c r="P26" i="18"/>
  <c r="P18" i="18"/>
  <c r="P10" i="18"/>
  <c r="P8" i="18"/>
  <c r="P655" i="18"/>
  <c r="P647" i="18"/>
  <c r="P639" i="18"/>
  <c r="P631" i="18"/>
  <c r="P619" i="18"/>
  <c r="P611" i="18"/>
  <c r="AK611" i="21" s="1"/>
  <c r="P603" i="18"/>
  <c r="P595" i="18"/>
  <c r="P587" i="18"/>
  <c r="P579" i="18"/>
  <c r="P569" i="18"/>
  <c r="P559" i="18"/>
  <c r="P551" i="18"/>
  <c r="AK551" i="21" s="1"/>
  <c r="P543" i="18"/>
  <c r="AK543" i="21" s="1"/>
  <c r="P535" i="18"/>
  <c r="P525" i="18"/>
  <c r="P517" i="18"/>
  <c r="P509" i="18"/>
  <c r="P501" i="18"/>
  <c r="P491" i="18"/>
  <c r="AK491" i="21" s="1"/>
  <c r="P481" i="18"/>
  <c r="P473" i="18"/>
  <c r="P465" i="18"/>
  <c r="P457" i="18"/>
  <c r="P447" i="18"/>
  <c r="P437" i="18"/>
  <c r="P429" i="18"/>
  <c r="P421" i="18"/>
  <c r="P413" i="18"/>
  <c r="P405" i="18"/>
  <c r="P397" i="18"/>
  <c r="P385" i="18"/>
  <c r="P377" i="18"/>
  <c r="P369" i="18"/>
  <c r="P361" i="18"/>
  <c r="P353" i="18"/>
  <c r="P345" i="18"/>
  <c r="P337" i="18"/>
  <c r="P329" i="18"/>
  <c r="P317" i="18"/>
  <c r="P309" i="18"/>
  <c r="P301" i="18"/>
  <c r="P293" i="18"/>
  <c r="P285" i="18"/>
  <c r="P277" i="18"/>
  <c r="P269" i="18"/>
  <c r="P261" i="18"/>
  <c r="P249" i="18"/>
  <c r="P241" i="18"/>
  <c r="AK241" i="21" s="1"/>
  <c r="P233" i="18"/>
  <c r="P225" i="18"/>
  <c r="P217" i="18"/>
  <c r="P209" i="18"/>
  <c r="P199" i="18"/>
  <c r="P191" i="18"/>
  <c r="P181" i="18"/>
  <c r="P171" i="18"/>
  <c r="P163" i="18"/>
  <c r="P155" i="18"/>
  <c r="P147" i="18"/>
  <c r="P139" i="18"/>
  <c r="P131" i="18"/>
  <c r="AK131" i="21" s="1"/>
  <c r="P123" i="18"/>
  <c r="P111" i="18"/>
  <c r="AK111" i="21" s="1"/>
  <c r="P103" i="18"/>
  <c r="P95" i="18"/>
  <c r="P87" i="18"/>
  <c r="P77" i="18"/>
  <c r="P65" i="18"/>
  <c r="AK65" i="21" s="1"/>
  <c r="P57" i="18"/>
  <c r="P49" i="18"/>
  <c r="P41" i="18"/>
  <c r="P33" i="18"/>
  <c r="P25" i="18"/>
  <c r="P17" i="18"/>
  <c r="P9" i="18"/>
  <c r="P654" i="18"/>
  <c r="P646" i="18"/>
  <c r="P638" i="18"/>
  <c r="P630" i="18"/>
  <c r="P618" i="18"/>
  <c r="P610" i="18"/>
  <c r="P602" i="18"/>
  <c r="P594" i="18"/>
  <c r="P586" i="18"/>
  <c r="P578" i="18"/>
  <c r="P566" i="18"/>
  <c r="P558" i="18"/>
  <c r="P550" i="18"/>
  <c r="P542" i="18"/>
  <c r="P534" i="18"/>
  <c r="P524" i="18"/>
  <c r="P516" i="18"/>
  <c r="P508" i="18"/>
  <c r="P500" i="18"/>
  <c r="P488" i="18"/>
  <c r="P480" i="18"/>
  <c r="P472" i="18"/>
  <c r="P464" i="18"/>
  <c r="P456" i="18"/>
  <c r="P446" i="18"/>
  <c r="P436" i="18"/>
  <c r="P428" i="18"/>
  <c r="P420" i="18"/>
  <c r="P412" i="18"/>
  <c r="P404" i="18"/>
  <c r="P396" i="18"/>
  <c r="AK396" i="21" s="1"/>
  <c r="P384" i="18"/>
  <c r="P376" i="18"/>
  <c r="P368" i="18"/>
  <c r="P360" i="18"/>
  <c r="P352" i="18"/>
  <c r="P344" i="18"/>
  <c r="P336" i="18"/>
  <c r="P326" i="18"/>
  <c r="P316" i="18"/>
  <c r="P308" i="18"/>
  <c r="AK308" i="21" s="1"/>
  <c r="P300" i="18"/>
  <c r="P292" i="18"/>
  <c r="P284" i="18"/>
  <c r="P276" i="18"/>
  <c r="P268" i="18"/>
  <c r="P260" i="18"/>
  <c r="P248" i="18"/>
  <c r="P240" i="18"/>
  <c r="P232" i="18"/>
  <c r="AK232" i="21" s="1"/>
  <c r="P224" i="18"/>
  <c r="P216" i="18"/>
  <c r="P208" i="18"/>
  <c r="P198" i="18"/>
  <c r="P190" i="18"/>
  <c r="P180" i="18"/>
  <c r="P170" i="18"/>
  <c r="P162" i="18"/>
  <c r="P154" i="18"/>
  <c r="P146" i="18"/>
  <c r="P138" i="18"/>
  <c r="P130" i="18"/>
  <c r="P122" i="18"/>
  <c r="P110" i="18"/>
  <c r="P102" i="18"/>
  <c r="P94" i="18"/>
  <c r="P86" i="18"/>
  <c r="P74" i="18"/>
  <c r="P64" i="18"/>
  <c r="P56" i="18"/>
  <c r="AK56" i="21" s="1"/>
  <c r="P48" i="18"/>
  <c r="P40" i="18"/>
  <c r="P32" i="18"/>
  <c r="P24" i="18"/>
  <c r="P16" i="18"/>
  <c r="P653" i="18"/>
  <c r="P645" i="18"/>
  <c r="P637" i="18"/>
  <c r="P629" i="18"/>
  <c r="P617" i="18"/>
  <c r="AK617" i="21" s="1"/>
  <c r="P609" i="18"/>
  <c r="AK609" i="21" s="1"/>
  <c r="P601" i="18"/>
  <c r="P593" i="18"/>
  <c r="P585" i="18"/>
  <c r="P577" i="18"/>
  <c r="P565" i="18"/>
  <c r="P557" i="18"/>
  <c r="AK557" i="21" s="1"/>
  <c r="P549" i="18"/>
  <c r="P541" i="18"/>
  <c r="P533" i="18"/>
  <c r="P523" i="18"/>
  <c r="P515" i="18"/>
  <c r="AK515" i="21" s="1"/>
  <c r="P507" i="18"/>
  <c r="P499" i="18"/>
  <c r="P487" i="18"/>
  <c r="P479" i="18"/>
  <c r="P471" i="18"/>
  <c r="P463" i="18"/>
  <c r="P455" i="18"/>
  <c r="P443" i="18"/>
  <c r="P435" i="18"/>
  <c r="P427" i="18"/>
  <c r="AK427" i="21" s="1"/>
  <c r="P419" i="18"/>
  <c r="P411" i="18"/>
  <c r="P403" i="18"/>
  <c r="P395" i="18"/>
  <c r="P383" i="18"/>
  <c r="P375" i="18"/>
  <c r="P367" i="18"/>
  <c r="P359" i="18"/>
  <c r="P351" i="18"/>
  <c r="P343" i="18"/>
  <c r="P335" i="18"/>
  <c r="P325" i="18"/>
  <c r="P315" i="18"/>
  <c r="P307" i="18"/>
  <c r="P299" i="18"/>
  <c r="P291" i="18"/>
  <c r="P283" i="18"/>
  <c r="P275" i="18"/>
  <c r="P267" i="18"/>
  <c r="P259" i="18"/>
  <c r="P247" i="18"/>
  <c r="AK247" i="21" s="1"/>
  <c r="P239" i="18"/>
  <c r="P231" i="18"/>
  <c r="P223" i="18"/>
  <c r="P215" i="18"/>
  <c r="P207" i="18"/>
  <c r="P197" i="18"/>
  <c r="P189" i="18"/>
  <c r="P177" i="18"/>
  <c r="P169" i="18"/>
  <c r="P161" i="18"/>
  <c r="AK161" i="21" s="1"/>
  <c r="P153" i="18"/>
  <c r="P145" i="18"/>
  <c r="P137" i="18"/>
  <c r="P129" i="18"/>
  <c r="P119" i="18"/>
  <c r="P109" i="18"/>
  <c r="AK109" i="21" s="1"/>
  <c r="P101" i="18"/>
  <c r="P93" i="18"/>
  <c r="P85" i="18"/>
  <c r="P73" i="18"/>
  <c r="AK73" i="21" s="1"/>
  <c r="P63" i="18"/>
  <c r="P55" i="18"/>
  <c r="AK55" i="21" s="1"/>
  <c r="P47" i="18"/>
  <c r="P39" i="18"/>
  <c r="P31" i="18"/>
  <c r="P23" i="18"/>
  <c r="P15" i="18"/>
  <c r="P7" i="18"/>
  <c r="AK7" i="21" s="1"/>
  <c r="P652" i="18"/>
  <c r="AK652" i="21" s="1"/>
  <c r="P644" i="18"/>
  <c r="P636" i="18"/>
  <c r="P628" i="18"/>
  <c r="P616" i="18"/>
  <c r="P608" i="18"/>
  <c r="P600" i="18"/>
  <c r="P592" i="18"/>
  <c r="P584" i="18"/>
  <c r="P576" i="18"/>
  <c r="P564" i="18"/>
  <c r="P556" i="18"/>
  <c r="P548" i="18"/>
  <c r="P540" i="18"/>
  <c r="AK540" i="21" s="1"/>
  <c r="P532" i="18"/>
  <c r="P522" i="18"/>
  <c r="P514" i="18"/>
  <c r="P506" i="18"/>
  <c r="P498" i="18"/>
  <c r="P486" i="18"/>
  <c r="P478" i="18"/>
  <c r="P470" i="18"/>
  <c r="P462" i="18"/>
  <c r="P454" i="18"/>
  <c r="P442" i="18"/>
  <c r="P434" i="18"/>
  <c r="P426" i="18"/>
  <c r="P418" i="18"/>
  <c r="P410" i="18"/>
  <c r="P402" i="18"/>
  <c r="P394" i="18"/>
  <c r="P382" i="18"/>
  <c r="P374" i="18"/>
  <c r="P366" i="18"/>
  <c r="P358" i="18"/>
  <c r="P350" i="18"/>
  <c r="P342" i="18"/>
  <c r="P334" i="18"/>
  <c r="P324" i="18"/>
  <c r="P314" i="18"/>
  <c r="P306" i="18"/>
  <c r="P298" i="18"/>
  <c r="P290" i="18"/>
  <c r="P282" i="18"/>
  <c r="AK282" i="21" s="1"/>
  <c r="P274" i="18"/>
  <c r="P266" i="18"/>
  <c r="P256" i="18"/>
  <c r="P246" i="18"/>
  <c r="P238" i="18"/>
  <c r="P230" i="18"/>
  <c r="P222" i="18"/>
  <c r="P214" i="18"/>
  <c r="P206" i="18"/>
  <c r="P196" i="18"/>
  <c r="AK196" i="21" s="1"/>
  <c r="P188" i="18"/>
  <c r="P176" i="18"/>
  <c r="P168" i="18"/>
  <c r="P160" i="18"/>
  <c r="P152" i="18"/>
  <c r="P144" i="18"/>
  <c r="P136" i="18"/>
  <c r="AK136" i="21" s="1"/>
  <c r="P128" i="18"/>
  <c r="P116" i="18"/>
  <c r="P108" i="18"/>
  <c r="P100" i="18"/>
  <c r="P92" i="18"/>
  <c r="P84" i="18"/>
  <c r="P70" i="18"/>
  <c r="P62" i="18"/>
  <c r="P54" i="18"/>
  <c r="P46" i="18"/>
  <c r="P38" i="18"/>
  <c r="P30" i="18"/>
  <c r="P22" i="18"/>
  <c r="P14" i="18"/>
  <c r="P6" i="18"/>
  <c r="P4" i="18"/>
  <c r="P663" i="18"/>
  <c r="P661" i="18"/>
  <c r="P669" i="18"/>
  <c r="AO339" i="21"/>
  <c r="AO251" i="21"/>
  <c r="AO993" i="21"/>
  <c r="AO707" i="21"/>
  <c r="AO617" i="21"/>
  <c r="AO611" i="21"/>
  <c r="AO279" i="21"/>
  <c r="AO255" i="21"/>
  <c r="AO247" i="21"/>
  <c r="AO203" i="21"/>
  <c r="AO143" i="21"/>
  <c r="AO73" i="21"/>
  <c r="AO65" i="21"/>
  <c r="AO896" i="21"/>
  <c r="AO824" i="21"/>
  <c r="AO652" i="21"/>
  <c r="AO572" i="21"/>
  <c r="AO520" i="21"/>
  <c r="AO504" i="21"/>
  <c r="AO484" i="21"/>
  <c r="AO348" i="21"/>
  <c r="AO308" i="21"/>
  <c r="AO232" i="21"/>
  <c r="AO20" i="21"/>
  <c r="AO1128" i="21"/>
  <c r="AO1056" i="21"/>
  <c r="AO871" i="21"/>
  <c r="AO757" i="21"/>
  <c r="AO751" i="21"/>
  <c r="AO641" i="21"/>
  <c r="AO551" i="21"/>
  <c r="AO543" i="21"/>
  <c r="AO515" i="21"/>
  <c r="AO427" i="21"/>
  <c r="AK121" i="21"/>
  <c r="AO69" i="21"/>
  <c r="AO27" i="21"/>
  <c r="AO7" i="21"/>
  <c r="AO1145" i="21"/>
  <c r="AO1063" i="21"/>
  <c r="AO2" i="21"/>
  <c r="K28" i="22" a="1"/>
  <c r="K28" i="22" s="1"/>
  <c r="K4" i="22" a="1"/>
  <c r="K4" i="22" s="1"/>
  <c r="J8" i="22" a="1"/>
  <c r="J8" i="22" s="1"/>
  <c r="O16" i="22"/>
  <c r="J20" i="22" a="1"/>
  <c r="J20" i="22" s="1"/>
  <c r="O5" i="22"/>
  <c r="O13" i="22"/>
  <c r="K17" i="22" a="1"/>
  <c r="K17" i="22" s="1"/>
  <c r="L4" i="22" a="1"/>
  <c r="L4" i="22" s="1"/>
  <c r="CI1" i="20"/>
  <c r="CN7" i="20" s="1"/>
  <c r="E7" i="20" s="1"/>
  <c r="E43" i="1"/>
  <c r="J28" i="22" a="1"/>
  <c r="J28" i="22" s="1"/>
  <c r="J4" i="22" a="1"/>
  <c r="J4" i="22" s="1"/>
  <c r="O12" i="22"/>
  <c r="K16" i="22" a="1"/>
  <c r="K16" i="22" s="1"/>
  <c r="O24" i="22"/>
  <c r="K5" i="22" a="1"/>
  <c r="K5" i="22" s="1"/>
  <c r="J13" i="22" a="1"/>
  <c r="J13" i="22" s="1"/>
  <c r="O21" i="22"/>
  <c r="L16" i="22" a="1"/>
  <c r="L16" i="22" s="1"/>
  <c r="I8" i="22" a="1"/>
  <c r="I8" i="22" s="1"/>
  <c r="K12" i="22" a="1"/>
  <c r="K12" i="22" s="1"/>
  <c r="J16" i="22" a="1"/>
  <c r="J16" i="22" s="1"/>
  <c r="K24" i="22" a="1"/>
  <c r="K24" i="22" s="1"/>
  <c r="P24" i="22"/>
  <c r="AK453" i="21"/>
  <c r="P28" i="22"/>
  <c r="P16" i="22"/>
  <c r="K26" i="22" a="1"/>
  <c r="K26" i="22" s="1"/>
  <c r="I28" i="22" a="1"/>
  <c r="I28" i="22" s="1"/>
  <c r="K19" i="22" a="1"/>
  <c r="K19" i="22" s="1"/>
  <c r="K27" i="22" a="1"/>
  <c r="K27" i="22" s="1"/>
  <c r="O4" i="22"/>
  <c r="O8" i="22"/>
  <c r="I12" i="22" a="1"/>
  <c r="I12" i="22" s="1"/>
  <c r="O20" i="22"/>
  <c r="I24" i="22" a="1"/>
  <c r="I24" i="22" s="1"/>
  <c r="J5" i="22" a="1"/>
  <c r="J5" i="22" s="1"/>
  <c r="K9" i="22" a="1"/>
  <c r="K9" i="22" s="1"/>
  <c r="J17" i="22" a="1"/>
  <c r="J17" i="22" s="1"/>
  <c r="P5" i="22"/>
  <c r="L8" i="22" a="1"/>
  <c r="L8" i="22" s="1"/>
  <c r="L9" i="22" a="1"/>
  <c r="L9" i="22" s="1"/>
  <c r="K21" i="22" a="1"/>
  <c r="K21" i="22" s="1"/>
  <c r="P21" i="22"/>
  <c r="D9" i="25"/>
  <c r="I21" i="22" a="1"/>
  <c r="I21" i="22" s="1"/>
  <c r="K25" i="22" a="1"/>
  <c r="K25" i="22" s="1"/>
  <c r="P22" i="22"/>
  <c r="P11" i="22"/>
  <c r="L25" i="22" a="1"/>
  <c r="L25" i="22" s="1"/>
  <c r="P20" i="22"/>
  <c r="P41" i="1"/>
  <c r="D3" i="25"/>
  <c r="D10" i="25" s="1"/>
  <c r="D11" i="26"/>
  <c r="K20" i="22" a="1"/>
  <c r="K20" i="22" s="1"/>
  <c r="I5" i="22" a="1"/>
  <c r="I5" i="22" s="1"/>
  <c r="I13" i="22" a="1"/>
  <c r="I13" i="22" s="1"/>
  <c r="J21" i="22" a="1"/>
  <c r="J21" i="22" s="1"/>
  <c r="O25" i="22"/>
  <c r="K2" i="22" a="1"/>
  <c r="K2" i="22" s="1"/>
  <c r="L10" i="22" a="1"/>
  <c r="L10" i="22" s="1"/>
  <c r="P27" i="22"/>
  <c r="P12" i="22"/>
  <c r="L13" i="22" a="1"/>
  <c r="L13" i="22" s="1"/>
  <c r="P2" i="22"/>
  <c r="P42" i="1"/>
  <c r="P45" i="1"/>
  <c r="AA45" i="1" s="1"/>
  <c r="CI4" i="20" s="1"/>
  <c r="P47" i="1"/>
  <c r="AA47" i="1" s="1"/>
  <c r="AL1183" i="21"/>
  <c r="AV1199" i="21"/>
  <c r="AW1199" i="21" s="1"/>
  <c r="AL1055" i="21"/>
  <c r="AK1059" i="21"/>
  <c r="AH1123" i="21"/>
  <c r="AM1123" i="21" s="1"/>
  <c r="AH1131" i="21"/>
  <c r="AM1131" i="21" s="1"/>
  <c r="AH1087" i="21"/>
  <c r="AM1087" i="21" s="1"/>
  <c r="AK1031" i="21"/>
  <c r="AL1155" i="21"/>
  <c r="AV1087" i="21"/>
  <c r="AY1087" i="21" s="1"/>
  <c r="AK1115" i="21"/>
  <c r="AL1031" i="21"/>
  <c r="AK1155" i="21"/>
  <c r="AQ1091" i="21"/>
  <c r="AR1091" i="21" s="1"/>
  <c r="AN1063" i="21"/>
  <c r="AY1027" i="21"/>
  <c r="AN1107" i="21"/>
  <c r="AJ1135" i="21"/>
  <c r="AJ1011" i="21"/>
  <c r="AK1003" i="21"/>
  <c r="AK1027" i="21"/>
  <c r="AQ1171" i="21"/>
  <c r="AR1171" i="21" s="1"/>
  <c r="AN1003" i="21"/>
  <c r="AJ1027" i="21"/>
  <c r="AV1119" i="21"/>
  <c r="AW1119" i="21" s="1"/>
  <c r="AJ11" i="21"/>
  <c r="AJ1167" i="21"/>
  <c r="AH1167" i="21"/>
  <c r="AM1167" i="21" s="1"/>
  <c r="AV1171" i="21"/>
  <c r="AY1171" i="21" s="1"/>
  <c r="AH1187" i="21"/>
  <c r="AM1187" i="21" s="1"/>
  <c r="AJ1139" i="21"/>
  <c r="AJ1187" i="21"/>
  <c r="AH1171" i="21"/>
  <c r="AM1171" i="21" s="1"/>
  <c r="AV1003" i="21"/>
  <c r="AY1003" i="21" s="1"/>
  <c r="AQ1143" i="21"/>
  <c r="AS1143" i="21" s="1"/>
  <c r="AQ1023" i="21"/>
  <c r="AS1023" i="21" s="1"/>
  <c r="AL1195" i="21"/>
  <c r="AJ1099" i="21"/>
  <c r="AK1011" i="21"/>
  <c r="AN1183" i="21"/>
  <c r="AJ1091" i="21"/>
  <c r="AL1003" i="21"/>
  <c r="AK1151" i="21"/>
  <c r="AL1023" i="21"/>
  <c r="AV1195" i="21"/>
  <c r="AW1195" i="21" s="1"/>
  <c r="AS1087" i="21"/>
  <c r="AH1067" i="21"/>
  <c r="AM1067" i="21" s="1"/>
  <c r="AJ1151" i="21"/>
  <c r="AL1199" i="21"/>
  <c r="AJ67" i="21"/>
  <c r="P31" i="1"/>
  <c r="E26" i="1"/>
  <c r="D10" i="26"/>
  <c r="V2" i="21"/>
  <c r="V3" i="21"/>
  <c r="V4" i="21"/>
  <c r="Q37" i="1"/>
  <c r="Q38" i="1"/>
  <c r="AH215" i="21"/>
  <c r="AM215" i="21" s="1"/>
  <c r="G24" i="1"/>
  <c r="F24" i="1"/>
  <c r="H24" i="1"/>
  <c r="E24" i="1"/>
  <c r="G32" i="1"/>
  <c r="AH119" i="21"/>
  <c r="AM119" i="21" s="1"/>
  <c r="AV195" i="21"/>
  <c r="AW195" i="21" s="1"/>
  <c r="AQ219" i="21"/>
  <c r="AR219" i="21" s="1"/>
  <c r="AH47" i="21"/>
  <c r="AM47" i="21" s="1"/>
  <c r="AQ183" i="21"/>
  <c r="AR183" i="21" s="1"/>
  <c r="D26" i="1"/>
  <c r="D18" i="1"/>
  <c r="AL1063" i="21"/>
  <c r="AV1135" i="21"/>
  <c r="AW1135" i="21" s="1"/>
  <c r="AV1155" i="21"/>
  <c r="AW1155" i="21" s="1"/>
  <c r="AO1003" i="21"/>
  <c r="AH1023" i="21"/>
  <c r="AM1023" i="21" s="1"/>
  <c r="AK1187" i="21"/>
  <c r="AQ1195" i="21"/>
  <c r="AT1195" i="21" s="1"/>
  <c r="AK1087" i="21"/>
  <c r="AJ1115" i="21"/>
  <c r="AK1171" i="21"/>
  <c r="AL1067" i="21"/>
  <c r="AQ191" i="21"/>
  <c r="AS191" i="21" s="1"/>
  <c r="AH359" i="21"/>
  <c r="AM359" i="21" s="1"/>
  <c r="AQ1003" i="21"/>
  <c r="AR1003" i="21" s="1"/>
  <c r="AL1123" i="21"/>
  <c r="AJ1143" i="21"/>
  <c r="AJ1163" i="21"/>
  <c r="AJ1047" i="21"/>
  <c r="AN1027" i="21"/>
  <c r="AH1191" i="21"/>
  <c r="AM1191" i="21" s="1"/>
  <c r="AK1199" i="21"/>
  <c r="AV1091" i="21"/>
  <c r="AY1091" i="21" s="1"/>
  <c r="AN1135" i="21"/>
  <c r="AQ1047" i="21"/>
  <c r="AT1047" i="21" s="1"/>
  <c r="AQ179" i="21"/>
  <c r="AS179" i="21" s="1"/>
  <c r="AQ1063" i="21"/>
  <c r="AT1063" i="21" s="1"/>
  <c r="AV1127" i="21"/>
  <c r="AW1127" i="21" s="1"/>
  <c r="AJ1147" i="21"/>
  <c r="AQ1163" i="21"/>
  <c r="AR1163" i="21" s="1"/>
  <c r="AX1027" i="21"/>
  <c r="AH1179" i="21"/>
  <c r="AM1179" i="21" s="1"/>
  <c r="AN1191" i="21"/>
  <c r="AR1087" i="21"/>
  <c r="AK1099" i="21"/>
  <c r="AH51" i="21"/>
  <c r="AM51" i="21" s="1"/>
  <c r="AQ1135" i="21"/>
  <c r="AS1135" i="21" s="1"/>
  <c r="AQ1055" i="21"/>
  <c r="AR1055" i="21" s="1"/>
  <c r="AH127" i="21"/>
  <c r="AM127" i="21" s="1"/>
  <c r="AK1127" i="21"/>
  <c r="AV1151" i="21"/>
  <c r="AW1151" i="21" s="1"/>
  <c r="AV1163" i="21"/>
  <c r="AY1163" i="21" s="1"/>
  <c r="AQ1179" i="21"/>
  <c r="AT1179" i="21" s="1"/>
  <c r="AJ1191" i="21"/>
  <c r="AH1083" i="21"/>
  <c r="AM1083" i="21" s="1"/>
  <c r="AH1099" i="21"/>
  <c r="AM1099" i="21" s="1"/>
  <c r="AH67" i="21"/>
  <c r="AM67" i="21" s="1"/>
  <c r="AH1139" i="21"/>
  <c r="AM1139" i="21" s="1"/>
  <c r="AV1055" i="21"/>
  <c r="AY1055" i="21" s="1"/>
  <c r="AV183" i="21"/>
  <c r="AW183" i="21" s="1"/>
  <c r="AH371" i="21"/>
  <c r="AM371" i="21" s="1"/>
  <c r="AV495" i="21"/>
  <c r="AX495" i="21" s="1"/>
  <c r="AJ1020" i="21"/>
  <c r="AK1032" i="21"/>
  <c r="H7" i="1"/>
  <c r="AK1052" i="21"/>
  <c r="AN1152" i="21"/>
  <c r="AH1044" i="21"/>
  <c r="AM1044" i="21" s="1"/>
  <c r="AQ1144" i="21"/>
  <c r="AR1144" i="21" s="1"/>
  <c r="AN1032" i="21"/>
  <c r="AJ1024" i="21"/>
  <c r="AV1016" i="21"/>
  <c r="AX1016" i="21" s="1"/>
  <c r="AN1160" i="21"/>
  <c r="AQ1016" i="21"/>
  <c r="AR1016" i="21" s="1"/>
  <c r="AL1060" i="21"/>
  <c r="AQ1104" i="21"/>
  <c r="AT1104" i="21" s="1"/>
  <c r="AH1064" i="21"/>
  <c r="AM1064" i="21" s="1"/>
  <c r="AJ1032" i="21"/>
  <c r="AL1024" i="21"/>
  <c r="AH1060" i="21"/>
  <c r="AM1060" i="21" s="1"/>
  <c r="AV1032" i="21"/>
  <c r="AY1032" i="21" s="1"/>
  <c r="AN1012" i="21"/>
  <c r="AK1024" i="21"/>
  <c r="AJ1004" i="21"/>
  <c r="AQ1024" i="21"/>
  <c r="AT1024" i="21" s="1"/>
  <c r="AK1044" i="21"/>
  <c r="AN1120" i="21"/>
  <c r="AQ1004" i="21"/>
  <c r="AT1004" i="21" s="1"/>
  <c r="AJ1088" i="21"/>
  <c r="AL1044" i="21"/>
  <c r="AL1132" i="21"/>
  <c r="AL1004" i="21"/>
  <c r="AV1008" i="21"/>
  <c r="AY1008" i="21" s="1"/>
  <c r="AH1028" i="21"/>
  <c r="AM1028" i="21" s="1"/>
  <c r="AJ1092" i="21"/>
  <c r="X16" i="21"/>
  <c r="X3" i="21" s="1"/>
  <c r="X20" i="21"/>
  <c r="X4" i="21" s="1"/>
  <c r="X11" i="21"/>
  <c r="X12" i="21" s="1"/>
  <c r="G30" i="1"/>
  <c r="H14" i="1"/>
  <c r="AJ495" i="21"/>
  <c r="E30" i="1"/>
  <c r="AN1124" i="21"/>
  <c r="AJ1136" i="21"/>
  <c r="AL1096" i="21"/>
  <c r="AH1104" i="21"/>
  <c r="AM1104" i="21" s="1"/>
  <c r="AJ1160" i="21"/>
  <c r="AN1128" i="21"/>
  <c r="AJ671" i="21"/>
  <c r="AN803" i="21"/>
  <c r="AY783" i="21"/>
  <c r="AJ923" i="21"/>
  <c r="AR144" i="21"/>
  <c r="AY468" i="21"/>
  <c r="AN1188" i="21"/>
  <c r="AN847" i="21"/>
  <c r="AJ603" i="21"/>
  <c r="AL855" i="21"/>
  <c r="AH711" i="21"/>
  <c r="AM711" i="21" s="1"/>
  <c r="AN815" i="21"/>
  <c r="AH679" i="21"/>
  <c r="AM679" i="21" s="1"/>
  <c r="AN795" i="21"/>
  <c r="AG1135" i="21"/>
  <c r="AN971" i="21"/>
  <c r="AG1003" i="21"/>
  <c r="AN827" i="21"/>
  <c r="AH883" i="21"/>
  <c r="AM883" i="21" s="1"/>
  <c r="D19" i="1"/>
  <c r="G19" i="1"/>
  <c r="F19" i="1"/>
  <c r="H19" i="1"/>
  <c r="AG247" i="21"/>
  <c r="AL1043" i="21"/>
  <c r="AK1123" i="21"/>
  <c r="AJ1131" i="21"/>
  <c r="AN1139" i="21"/>
  <c r="AH1147" i="21"/>
  <c r="AM1147" i="21" s="1"/>
  <c r="AH1151" i="21"/>
  <c r="AM1151" i="21" s="1"/>
  <c r="AQ1159" i="21"/>
  <c r="AT1159" i="21" s="1"/>
  <c r="AN1163" i="21"/>
  <c r="AV1023" i="21"/>
  <c r="AY1023" i="21" s="1"/>
  <c r="AN855" i="21"/>
  <c r="AJ1179" i="21"/>
  <c r="AK1183" i="21"/>
  <c r="AV1187" i="21"/>
  <c r="AY1187" i="21" s="1"/>
  <c r="AQ1191" i="21"/>
  <c r="AT1191" i="21" s="1"/>
  <c r="AH1195" i="21"/>
  <c r="AM1195" i="21" s="1"/>
  <c r="AS1199" i="21"/>
  <c r="AH571" i="21"/>
  <c r="AM571" i="21" s="1"/>
  <c r="AK1083" i="21"/>
  <c r="AL1087" i="21"/>
  <c r="AH1091" i="21"/>
  <c r="AM1091" i="21" s="1"/>
  <c r="AQ1103" i="21"/>
  <c r="AR1103" i="21" s="1"/>
  <c r="AH1107" i="21"/>
  <c r="AM1107" i="21" s="1"/>
  <c r="AQ1119" i="21"/>
  <c r="AT1119" i="21" s="1"/>
  <c r="AH1143" i="21"/>
  <c r="AM1143" i="21" s="1"/>
  <c r="AH1175" i="21"/>
  <c r="AM1175" i="21" s="1"/>
  <c r="AJ887" i="21"/>
  <c r="AK1039" i="21"/>
  <c r="AQ1035" i="21"/>
  <c r="AR1035" i="21" s="1"/>
  <c r="AQ647" i="21"/>
  <c r="AQ699" i="21"/>
  <c r="AS699" i="21" s="1"/>
  <c r="AH183" i="21"/>
  <c r="AM183" i="21" s="1"/>
  <c r="AL1075" i="21"/>
  <c r="AK1007" i="21"/>
  <c r="AK1043" i="21"/>
  <c r="AJ1123" i="21"/>
  <c r="AN1131" i="21"/>
  <c r="AL1139" i="21"/>
  <c r="AQ1147" i="21"/>
  <c r="AS1147" i="21" s="1"/>
  <c r="AQ1151" i="21"/>
  <c r="AS1151" i="21" s="1"/>
  <c r="AL1159" i="21"/>
  <c r="AV1167" i="21"/>
  <c r="AX1167" i="21" s="1"/>
  <c r="AK1023" i="21"/>
  <c r="AL859" i="21"/>
  <c r="AK1179" i="21"/>
  <c r="AJ1183" i="21"/>
  <c r="AN1187" i="21"/>
  <c r="AV1191" i="21"/>
  <c r="AX1191" i="21" s="1"/>
  <c r="AK1195" i="21"/>
  <c r="AR1199" i="21"/>
  <c r="AQ1083" i="21"/>
  <c r="AT1083" i="21" s="1"/>
  <c r="AN1087" i="21"/>
  <c r="AH1095" i="21"/>
  <c r="AM1095" i="21" s="1"/>
  <c r="AH1103" i="21"/>
  <c r="AM1103" i="21" s="1"/>
  <c r="AH31" i="21"/>
  <c r="AM31" i="21" s="1"/>
  <c r="AJ55" i="21"/>
  <c r="AQ1111" i="21"/>
  <c r="AT1111" i="21" s="1"/>
  <c r="AK1119" i="21"/>
  <c r="AH1155" i="21"/>
  <c r="AM1155" i="21" s="1"/>
  <c r="AH907" i="21"/>
  <c r="AM907" i="21" s="1"/>
  <c r="AH1127" i="21"/>
  <c r="AM1127" i="21" s="1"/>
  <c r="AL1071" i="21"/>
  <c r="AV1019" i="21"/>
  <c r="AW1019" i="21" s="1"/>
  <c r="AV1063" i="21"/>
  <c r="AY1063" i="21" s="1"/>
  <c r="AH39" i="21"/>
  <c r="AM39" i="21" s="1"/>
  <c r="AV67" i="21"/>
  <c r="AW67" i="21" s="1"/>
  <c r="AQ479" i="21"/>
  <c r="AS479" i="21" s="1"/>
  <c r="AH351" i="21"/>
  <c r="AM351" i="21" s="1"/>
  <c r="AJ463" i="21"/>
  <c r="AL1015" i="21"/>
  <c r="AJ1043" i="21"/>
  <c r="AW855" i="21"/>
  <c r="AN1043" i="21"/>
  <c r="AQ1127" i="21"/>
  <c r="AT1127" i="21" s="1"/>
  <c r="AK1131" i="21"/>
  <c r="AK1147" i="21"/>
  <c r="AL1151" i="21"/>
  <c r="AN1159" i="21"/>
  <c r="AQ1167" i="21"/>
  <c r="AR1167" i="21" s="1"/>
  <c r="AQ1027" i="21"/>
  <c r="AR1027" i="21" s="1"/>
  <c r="AN1179" i="21"/>
  <c r="AV1183" i="21"/>
  <c r="AY1183" i="21" s="1"/>
  <c r="AL1187" i="21"/>
  <c r="AL1191" i="21"/>
  <c r="AJ1199" i="21"/>
  <c r="AN1083" i="21"/>
  <c r="AJ1087" i="21"/>
  <c r="AV1095" i="21"/>
  <c r="AX1095" i="21" s="1"/>
  <c r="AK1103" i="21"/>
  <c r="AL1111" i="21"/>
  <c r="AQ1131" i="21"/>
  <c r="AS1131" i="21" s="1"/>
  <c r="AJ1155" i="21"/>
  <c r="AX1131" i="21"/>
  <c r="AJ699" i="21"/>
  <c r="AJ1063" i="21"/>
  <c r="AV1007" i="21"/>
  <c r="AX1007" i="21" s="1"/>
  <c r="AV27" i="21"/>
  <c r="AY27" i="21" s="1"/>
  <c r="AL683" i="21"/>
  <c r="AV371" i="21"/>
  <c r="AY371" i="21" s="1"/>
  <c r="AV715" i="21"/>
  <c r="AY715" i="21" s="1"/>
  <c r="AL1127" i="21"/>
  <c r="AL1135" i="21"/>
  <c r="AN1143" i="21"/>
  <c r="AL1147" i="21"/>
  <c r="AQ1155" i="21"/>
  <c r="AS1155" i="21" s="1"/>
  <c r="AK1159" i="21"/>
  <c r="AN1167" i="21"/>
  <c r="AH1027" i="21"/>
  <c r="AM1027" i="21" s="1"/>
  <c r="AH623" i="21"/>
  <c r="AM623" i="21" s="1"/>
  <c r="AV1179" i="21"/>
  <c r="AX1179" i="21" s="1"/>
  <c r="AQ1183" i="21"/>
  <c r="AR1183" i="21" s="1"/>
  <c r="AN1195" i="21"/>
  <c r="AH1199" i="21"/>
  <c r="AM1199" i="21" s="1"/>
  <c r="AN791" i="21"/>
  <c r="AJ271" i="21"/>
  <c r="AV1083" i="21"/>
  <c r="AW1083" i="21" s="1"/>
  <c r="AL1091" i="21"/>
  <c r="AK1095" i="21"/>
  <c r="AH587" i="21"/>
  <c r="AM587" i="21" s="1"/>
  <c r="AH35" i="21"/>
  <c r="AM35" i="21" s="1"/>
  <c r="AH63" i="21"/>
  <c r="AM63" i="21" s="1"/>
  <c r="AH1111" i="21"/>
  <c r="AM1111" i="21" s="1"/>
  <c r="AL1131" i="21"/>
  <c r="AJ1159" i="21"/>
  <c r="AY1131" i="21"/>
  <c r="AV119" i="21"/>
  <c r="AY119" i="21" s="1"/>
  <c r="AQ7" i="21"/>
  <c r="AT7" i="21" s="1"/>
  <c r="AJ503" i="21"/>
  <c r="AV1015" i="21"/>
  <c r="AX1015" i="21" s="1"/>
  <c r="AG251" i="21"/>
  <c r="AJ999" i="21"/>
  <c r="AR995" i="21"/>
  <c r="AG1063" i="21"/>
  <c r="AK1063" i="21"/>
  <c r="AN1127" i="21"/>
  <c r="AK1135" i="21"/>
  <c r="AV1147" i="21"/>
  <c r="AX1147" i="21" s="1"/>
  <c r="AK1167" i="21"/>
  <c r="AJ1023" i="21"/>
  <c r="AL1027" i="21"/>
  <c r="AL835" i="21"/>
  <c r="AK899" i="21"/>
  <c r="AN1199" i="21"/>
  <c r="AL795" i="21"/>
  <c r="AL1083" i="21"/>
  <c r="AN1091" i="21"/>
  <c r="AJ1095" i="21"/>
  <c r="AH595" i="21"/>
  <c r="AM595" i="21" s="1"/>
  <c r="AH1159" i="21"/>
  <c r="AM1159" i="21" s="1"/>
  <c r="AJ339" i="21"/>
  <c r="AH763" i="21"/>
  <c r="AM763" i="21" s="1"/>
  <c r="AJ1071" i="21"/>
  <c r="AH1055" i="21"/>
  <c r="AM1055" i="21" s="1"/>
  <c r="AQ131" i="21"/>
  <c r="AR131" i="21" s="1"/>
  <c r="AQ119" i="21"/>
  <c r="AS119" i="21" s="1"/>
  <c r="D26" i="26"/>
  <c r="D23" i="26"/>
  <c r="H6" i="1"/>
  <c r="AL896" i="21"/>
  <c r="AN1108" i="21"/>
  <c r="AO1032" i="21"/>
  <c r="AY1024" i="21"/>
  <c r="AN1132" i="21"/>
  <c r="AQ1040" i="21"/>
  <c r="AT1040" i="21" s="1"/>
  <c r="AH1080" i="21"/>
  <c r="AM1080" i="21" s="1"/>
  <c r="AH1076" i="21"/>
  <c r="AM1076" i="21" s="1"/>
  <c r="AN1068" i="21"/>
  <c r="AV1112" i="21"/>
  <c r="AY1112" i="21" s="1"/>
  <c r="AN1144" i="21"/>
  <c r="AL1012" i="21"/>
  <c r="AV1100" i="21"/>
  <c r="AW1100" i="21" s="1"/>
  <c r="AJ1068" i="21"/>
  <c r="AQ1048" i="21"/>
  <c r="AT1048" i="21" s="1"/>
  <c r="AN1080" i="21"/>
  <c r="AN1112" i="21"/>
  <c r="AJ1124" i="21"/>
  <c r="AQ1132" i="21"/>
  <c r="AS1132" i="21" s="1"/>
  <c r="AH1100" i="21"/>
  <c r="AM1100" i="21" s="1"/>
  <c r="AH1008" i="21"/>
  <c r="AM1008" i="21" s="1"/>
  <c r="AJ1056" i="21"/>
  <c r="AQ1080" i="21"/>
  <c r="AT1080" i="21" s="1"/>
  <c r="AJ1084" i="21"/>
  <c r="F17" i="1"/>
  <c r="AW468" i="21"/>
  <c r="AL860" i="21"/>
  <c r="AN840" i="21"/>
  <c r="AH596" i="21"/>
  <c r="AM596" i="21" s="1"/>
  <c r="AJ608" i="21"/>
  <c r="AW372" i="21"/>
  <c r="AL1112" i="21"/>
  <c r="AV1128" i="21"/>
  <c r="AW1128" i="21" s="1"/>
  <c r="AJ1132" i="21"/>
  <c r="AV1136" i="21"/>
  <c r="AY1136" i="21" s="1"/>
  <c r="AK1100" i="21"/>
  <c r="AL1056" i="21"/>
  <c r="AV1096" i="21"/>
  <c r="AX1096" i="21" s="1"/>
  <c r="AJ1048" i="21"/>
  <c r="AO1040" i="21"/>
  <c r="AQ1064" i="21"/>
  <c r="AT1064" i="21" s="1"/>
  <c r="AJ504" i="21"/>
  <c r="AJ664" i="21"/>
  <c r="AK1040" i="21"/>
  <c r="AV668" i="21"/>
  <c r="AK572" i="21"/>
  <c r="AY1120" i="21"/>
  <c r="AX372" i="21"/>
  <c r="AY364" i="21"/>
  <c r="AT4" i="21"/>
  <c r="AN832" i="21"/>
  <c r="AL1104" i="21"/>
  <c r="AK1112" i="21"/>
  <c r="AL1160" i="21"/>
  <c r="AJ1144" i="21"/>
  <c r="AN1148" i="21"/>
  <c r="AH1144" i="21"/>
  <c r="AM1144" i="21" s="1"/>
  <c r="AL1008" i="21"/>
  <c r="AL1128" i="21"/>
  <c r="AV1144" i="21"/>
  <c r="AW1144" i="21" s="1"/>
  <c r="AQ1100" i="21"/>
  <c r="AT1100" i="21" s="1"/>
  <c r="AV1004" i="21"/>
  <c r="AY1004" i="21" s="1"/>
  <c r="AL812" i="21"/>
  <c r="AJ756" i="21"/>
  <c r="AO1016" i="21"/>
  <c r="AQ1008" i="21"/>
  <c r="AT1008" i="21" s="1"/>
  <c r="AQ1012" i="21"/>
  <c r="AS1012" i="21" s="1"/>
  <c r="AH1020" i="21"/>
  <c r="AM1020" i="21" s="1"/>
  <c r="AO1036" i="21"/>
  <c r="AQ1096" i="21"/>
  <c r="AT1096" i="21" s="1"/>
  <c r="AJ1044" i="21"/>
  <c r="AK1088" i="21"/>
  <c r="AV1028" i="21"/>
  <c r="AY1028" i="21" s="1"/>
  <c r="AH1048" i="21"/>
  <c r="AM1048" i="21" s="1"/>
  <c r="AN1036" i="21"/>
  <c r="AV1088" i="21"/>
  <c r="AX1088" i="21" s="1"/>
  <c r="AK1092" i="21"/>
  <c r="AQ1148" i="21"/>
  <c r="AT1148" i="21" s="1"/>
  <c r="AJ1028" i="21"/>
  <c r="AL1040" i="21"/>
  <c r="AL1072" i="21"/>
  <c r="AL1084" i="21"/>
  <c r="AJ1112" i="21"/>
  <c r="AQ608" i="21"/>
  <c r="AT608" i="21" s="1"/>
  <c r="AQ660" i="21"/>
  <c r="AW1120" i="21"/>
  <c r="AT264" i="21"/>
  <c r="AS4" i="21"/>
  <c r="AN1104" i="21"/>
  <c r="AJ708" i="21"/>
  <c r="AV1012" i="21"/>
  <c r="AX1012" i="21" s="1"/>
  <c r="AH1052" i="21"/>
  <c r="AM1052" i="21" s="1"/>
  <c r="AJ1096" i="21"/>
  <c r="AV1080" i="21"/>
  <c r="AX1080" i="21" s="1"/>
  <c r="AQ1120" i="21"/>
  <c r="AS1120" i="21" s="1"/>
  <c r="AV1148" i="21"/>
  <c r="AX1148" i="21" s="1"/>
  <c r="AV1068" i="21"/>
  <c r="AY1068" i="21" s="1"/>
  <c r="AN1084" i="21"/>
  <c r="AH1112" i="21"/>
  <c r="AM1112" i="21" s="1"/>
  <c r="AQ316" i="21"/>
  <c r="AR316" i="21" s="1"/>
  <c r="AX364" i="21"/>
  <c r="AW172" i="21"/>
  <c r="AH880" i="21"/>
  <c r="AM880" i="21" s="1"/>
  <c r="AK1104" i="21"/>
  <c r="AN1024" i="21"/>
  <c r="AL1032" i="21"/>
  <c r="AL1148" i="21"/>
  <c r="AK1128" i="21"/>
  <c r="AL1144" i="21"/>
  <c r="AQ1140" i="21"/>
  <c r="AT1140" i="21" s="1"/>
  <c r="AH1136" i="21"/>
  <c r="AM1136" i="21" s="1"/>
  <c r="AL1116" i="21"/>
  <c r="AN1004" i="21"/>
  <c r="AJ820" i="21"/>
  <c r="AV760" i="21"/>
  <c r="AW760" i="21" s="1"/>
  <c r="AN1008" i="21"/>
  <c r="AK1012" i="21"/>
  <c r="AK1020" i="21"/>
  <c r="AQ1072" i="21"/>
  <c r="AT1072" i="21" s="1"/>
  <c r="AN1040" i="21"/>
  <c r="AL1076" i="21"/>
  <c r="AQ1032" i="21"/>
  <c r="AR1032" i="21" s="1"/>
  <c r="AV1044" i="21"/>
  <c r="AW1044" i="21" s="1"/>
  <c r="AL1028" i="21"/>
  <c r="AV1092" i="21"/>
  <c r="AW1092" i="21" s="1"/>
  <c r="AN1076" i="21"/>
  <c r="AH1084" i="21"/>
  <c r="AM1084" i="21" s="1"/>
  <c r="AQ1028" i="21"/>
  <c r="AT1028" i="21" s="1"/>
  <c r="AN1044" i="21"/>
  <c r="AQ1076" i="21"/>
  <c r="AS1076" i="21" s="1"/>
  <c r="AK1084" i="21"/>
  <c r="AL1120" i="21"/>
  <c r="AH760" i="21"/>
  <c r="AM760" i="21" s="1"/>
  <c r="AQ700" i="21"/>
  <c r="AS700" i="21" s="1"/>
  <c r="AT144" i="21"/>
  <c r="AX172" i="21"/>
  <c r="AJ872" i="21"/>
  <c r="AL1108" i="21"/>
  <c r="AL1036" i="21"/>
  <c r="AL1068" i="21"/>
  <c r="AJ1120" i="21"/>
  <c r="AN1016" i="21"/>
  <c r="AL1020" i="21"/>
  <c r="AJ1128" i="21"/>
  <c r="AJ1008" i="21"/>
  <c r="AN1100" i="21"/>
  <c r="AK796" i="21"/>
  <c r="AL796" i="21"/>
  <c r="AK1096" i="21"/>
  <c r="AH668" i="21"/>
  <c r="AL1016" i="21"/>
  <c r="AK1076" i="21"/>
  <c r="AV1104" i="21"/>
  <c r="AY1104" i="21" s="1"/>
  <c r="AL1048" i="21"/>
  <c r="AV1084" i="21"/>
  <c r="AY1084" i="21" s="1"/>
  <c r="AJ1076" i="21"/>
  <c r="AV1064" i="21"/>
  <c r="AW1064" i="21" s="1"/>
  <c r="AN1048" i="21"/>
  <c r="AH1088" i="21"/>
  <c r="AM1088" i="21" s="1"/>
  <c r="AJ612" i="21"/>
  <c r="AQ1036" i="21"/>
  <c r="AS1036" i="21" s="1"/>
  <c r="AK1056" i="21"/>
  <c r="AL1080" i="21"/>
  <c r="AL1092" i="21"/>
  <c r="AR872" i="21"/>
  <c r="AS1116" i="21"/>
  <c r="AS264" i="21"/>
  <c r="AT60" i="21"/>
  <c r="AJ920" i="21"/>
  <c r="AV1108" i="21"/>
  <c r="AX1108" i="21" s="1"/>
  <c r="AK1036" i="21"/>
  <c r="AW1024" i="21"/>
  <c r="AH1148" i="21"/>
  <c r="AM1148" i="21" s="1"/>
  <c r="AV1140" i="21"/>
  <c r="AW1140" i="21" s="1"/>
  <c r="AH1108" i="21"/>
  <c r="AM1108" i="21" s="1"/>
  <c r="AK1116" i="21"/>
  <c r="AK1140" i="21"/>
  <c r="AJ1100" i="21"/>
  <c r="AK1004" i="21"/>
  <c r="AN1092" i="21"/>
  <c r="AH672" i="21"/>
  <c r="AH1012" i="21"/>
  <c r="AM1012" i="21" s="1"/>
  <c r="AK1016" i="21"/>
  <c r="AJ1116" i="21"/>
  <c r="AK1028" i="21"/>
  <c r="AQ1088" i="21"/>
  <c r="AR1088" i="21" s="1"/>
  <c r="AK1060" i="21"/>
  <c r="AQ1108" i="21"/>
  <c r="AS1108" i="21" s="1"/>
  <c r="AV1048" i="21"/>
  <c r="AY1048" i="21" s="1"/>
  <c r="AH628" i="21"/>
  <c r="AM628" i="21" s="1"/>
  <c r="AV1036" i="21"/>
  <c r="AW1036" i="21" s="1"/>
  <c r="AK1080" i="21"/>
  <c r="AH1096" i="21"/>
  <c r="AM1096" i="21" s="1"/>
  <c r="AT1116" i="21"/>
  <c r="AO120" i="21"/>
  <c r="AS60" i="21"/>
  <c r="AK1108" i="21"/>
  <c r="AJ1036" i="21"/>
  <c r="AH1140" i="21"/>
  <c r="AM1140" i="21" s="1"/>
  <c r="AV1132" i="21"/>
  <c r="AW1132" i="21" s="1"/>
  <c r="AN1020" i="21"/>
  <c r="AK1136" i="21"/>
  <c r="AN1088" i="21"/>
  <c r="AH684" i="21"/>
  <c r="AM684" i="21" s="1"/>
  <c r="AJ1016" i="21"/>
  <c r="AH1092" i="21"/>
  <c r="AM1092" i="21" s="1"/>
  <c r="AJ1064" i="21"/>
  <c r="AN1056" i="21"/>
  <c r="AH1024" i="21"/>
  <c r="AM1024" i="21" s="1"/>
  <c r="AV1040" i="21"/>
  <c r="AX1040" i="21" s="1"/>
  <c r="AJ632" i="21"/>
  <c r="AJ1040" i="21"/>
  <c r="AQ612" i="21"/>
  <c r="AR612" i="21" s="1"/>
  <c r="AQ260" i="21"/>
  <c r="AR260" i="21" s="1"/>
  <c r="AV600" i="21"/>
  <c r="AX600" i="21" s="1"/>
  <c r="AJ1148" i="21"/>
  <c r="AQ1020" i="21"/>
  <c r="AR1020" i="21" s="1"/>
  <c r="AJ883" i="21"/>
  <c r="AQ823" i="21"/>
  <c r="AS823" i="21" s="1"/>
  <c r="AQ884" i="21"/>
  <c r="AT884" i="21" s="1"/>
  <c r="AK987" i="21"/>
  <c r="AJ627" i="21"/>
  <c r="AJ859" i="21"/>
  <c r="AH691" i="21"/>
  <c r="AM691" i="21" s="1"/>
  <c r="AL895" i="21"/>
  <c r="AK999" i="21"/>
  <c r="AL971" i="21"/>
  <c r="AN799" i="21"/>
  <c r="AV559" i="21"/>
  <c r="AX559" i="21" s="1"/>
  <c r="AJ371" i="21"/>
  <c r="AK823" i="21"/>
  <c r="AV751" i="21"/>
  <c r="AX751" i="21" s="1"/>
  <c r="AV339" i="21"/>
  <c r="AW339" i="21" s="1"/>
  <c r="AV615" i="21"/>
  <c r="AW615" i="21" s="1"/>
  <c r="AV527" i="21"/>
  <c r="AW527" i="21" s="1"/>
  <c r="AJ991" i="21"/>
  <c r="AN831" i="21"/>
  <c r="AN991" i="21"/>
  <c r="AL803" i="21"/>
  <c r="AH559" i="21"/>
  <c r="AM559" i="21" s="1"/>
  <c r="AJ983" i="21"/>
  <c r="AJ379" i="21"/>
  <c r="AH827" i="21"/>
  <c r="AM827" i="21" s="1"/>
  <c r="AJ903" i="21"/>
  <c r="AN683" i="21"/>
  <c r="AV579" i="21"/>
  <c r="AX579" i="21" s="1"/>
  <c r="AN835" i="21"/>
  <c r="AK895" i="21"/>
  <c r="AN919" i="21"/>
  <c r="AJ575" i="21"/>
  <c r="AH579" i="21"/>
  <c r="AM579" i="21" s="1"/>
  <c r="AH323" i="21"/>
  <c r="AM323" i="21" s="1"/>
  <c r="AK843" i="21"/>
  <c r="AQ923" i="21"/>
  <c r="AT923" i="21" s="1"/>
  <c r="AJ807" i="21"/>
  <c r="AQ491" i="21"/>
  <c r="AS491" i="21" s="1"/>
  <c r="AH635" i="21"/>
  <c r="AL851" i="21"/>
  <c r="AN851" i="21"/>
  <c r="AH899" i="21"/>
  <c r="AM899" i="21" s="1"/>
  <c r="AL923" i="21"/>
  <c r="AH583" i="21"/>
  <c r="AM583" i="21" s="1"/>
  <c r="AN871" i="21"/>
  <c r="AQ819" i="21"/>
  <c r="AS819" i="21" s="1"/>
  <c r="AJ491" i="21"/>
  <c r="AV375" i="21"/>
  <c r="AY375" i="21" s="1"/>
  <c r="AV691" i="21"/>
  <c r="AX691" i="21" s="1"/>
  <c r="AQ331" i="21"/>
  <c r="AR331" i="21" s="1"/>
  <c r="AQ776" i="21"/>
  <c r="AT776" i="21" s="1"/>
  <c r="AN848" i="21"/>
  <c r="AL840" i="21"/>
  <c r="AH988" i="21"/>
  <c r="AM988" i="21" s="1"/>
  <c r="AV696" i="21"/>
  <c r="AW696" i="21" s="1"/>
  <c r="AN876" i="21"/>
  <c r="AH660" i="21"/>
  <c r="AV684" i="21"/>
  <c r="AW684" i="21" s="1"/>
  <c r="AK860" i="21"/>
  <c r="AL688" i="21"/>
  <c r="AJ724" i="21"/>
  <c r="AQ764" i="21"/>
  <c r="AS764" i="21" s="1"/>
  <c r="AL692" i="21"/>
  <c r="AW920" i="21"/>
  <c r="AK792" i="21"/>
  <c r="AL800" i="21"/>
  <c r="AN808" i="21"/>
  <c r="AJ788" i="21"/>
  <c r="AQ804" i="21"/>
  <c r="AR804" i="21" s="1"/>
  <c r="AQ868" i="21"/>
  <c r="AT868" i="21" s="1"/>
  <c r="AK772" i="21"/>
  <c r="AN800" i="21"/>
  <c r="AL816" i="21"/>
  <c r="AL808" i="21"/>
  <c r="AK863" i="21"/>
  <c r="AL915" i="21"/>
  <c r="AR576" i="21"/>
  <c r="AH608" i="21"/>
  <c r="AM608" i="21" s="1"/>
  <c r="AJ628" i="21"/>
  <c r="AJ660" i="21"/>
  <c r="AL892" i="21"/>
  <c r="AK684" i="21"/>
  <c r="AV596" i="21"/>
  <c r="AW596" i="21" s="1"/>
  <c r="AN684" i="21"/>
  <c r="AQ768" i="21"/>
  <c r="AT768" i="21" s="1"/>
  <c r="AQ908" i="21"/>
  <c r="AR908" i="21" s="1"/>
  <c r="AQ672" i="21"/>
  <c r="AV808" i="21"/>
  <c r="AX808" i="21" s="1"/>
  <c r="AV680" i="21"/>
  <c r="AX680" i="21" s="1"/>
  <c r="AK892" i="21"/>
  <c r="AV604" i="21"/>
  <c r="AY604" i="21" s="1"/>
  <c r="AK788" i="21"/>
  <c r="AQ692" i="21"/>
  <c r="AR692" i="21" s="1"/>
  <c r="AK800" i="21"/>
  <c r="AJ832" i="21"/>
  <c r="AL912" i="21"/>
  <c r="AK808" i="21"/>
  <c r="AN872" i="21"/>
  <c r="AJ932" i="21"/>
  <c r="AH820" i="21"/>
  <c r="AM820" i="21" s="1"/>
  <c r="AJ760" i="21"/>
  <c r="AJ672" i="21"/>
  <c r="AT576" i="21"/>
  <c r="AS832" i="21"/>
  <c r="AJ800" i="21"/>
  <c r="AL832" i="21"/>
  <c r="AN928" i="21"/>
  <c r="AJ808" i="21"/>
  <c r="AK872" i="21"/>
  <c r="AK820" i="21"/>
  <c r="AH876" i="21"/>
  <c r="AM876" i="21" s="1"/>
  <c r="AJ684" i="21"/>
  <c r="AJ776" i="21"/>
  <c r="AJ596" i="21"/>
  <c r="AH612" i="21"/>
  <c r="AM612" i="21" s="1"/>
  <c r="AH632" i="21"/>
  <c r="AM632" i="21" s="1"/>
  <c r="AH664" i="21"/>
  <c r="AH836" i="21"/>
  <c r="AM836" i="21" s="1"/>
  <c r="AN776" i="21"/>
  <c r="AL684" i="21"/>
  <c r="AQ792" i="21"/>
  <c r="AS792" i="21" s="1"/>
  <c r="AQ932" i="21"/>
  <c r="AT932" i="21" s="1"/>
  <c r="AQ696" i="21"/>
  <c r="AR696" i="21" s="1"/>
  <c r="AQ840" i="21"/>
  <c r="AT840" i="21" s="1"/>
  <c r="AL700" i="21"/>
  <c r="AQ624" i="21"/>
  <c r="AL788" i="21"/>
  <c r="AQ600" i="21"/>
  <c r="AT600" i="21" s="1"/>
  <c r="AJ692" i="21"/>
  <c r="AN816" i="21"/>
  <c r="AK848" i="21"/>
  <c r="AN792" i="21"/>
  <c r="AK824" i="21"/>
  <c r="AN888" i="21"/>
  <c r="AH656" i="21"/>
  <c r="AM656" i="21" s="1"/>
  <c r="AJ688" i="21"/>
  <c r="AJ680" i="21"/>
  <c r="AH648" i="21"/>
  <c r="AM648" i="21" s="1"/>
  <c r="AH600" i="21"/>
  <c r="AM600" i="21" s="1"/>
  <c r="AH616" i="21"/>
  <c r="AH640" i="21"/>
  <c r="AM640" i="21" s="1"/>
  <c r="AH676" i="21"/>
  <c r="AM676" i="21" s="1"/>
  <c r="AN704" i="21"/>
  <c r="AV824" i="21"/>
  <c r="AX824" i="21" s="1"/>
  <c r="AV628" i="21"/>
  <c r="AV720" i="21"/>
  <c r="AX720" i="21" s="1"/>
  <c r="AQ900" i="21"/>
  <c r="AR900" i="21" s="1"/>
  <c r="AK688" i="21"/>
  <c r="AQ888" i="21"/>
  <c r="AT888" i="21" s="1"/>
  <c r="AV620" i="21"/>
  <c r="AW620" i="21" s="1"/>
  <c r="AN796" i="21"/>
  <c r="AK816" i="21"/>
  <c r="AK864" i="21"/>
  <c r="AJ792" i="21"/>
  <c r="AJ824" i="21"/>
  <c r="AK888" i="21"/>
  <c r="AJ656" i="21"/>
  <c r="AQ756" i="21"/>
  <c r="AT756" i="21" s="1"/>
  <c r="AH688" i="21"/>
  <c r="AM688" i="21" s="1"/>
  <c r="AH680" i="21"/>
  <c r="AM680" i="21" s="1"/>
  <c r="AH620" i="21"/>
  <c r="AM620" i="21" s="1"/>
  <c r="AJ616" i="21"/>
  <c r="AJ676" i="21"/>
  <c r="AV632" i="21"/>
  <c r="AQ704" i="21"/>
  <c r="AS704" i="21" s="1"/>
  <c r="AV664" i="21"/>
  <c r="AV652" i="21"/>
  <c r="AW652" i="21" s="1"/>
  <c r="AY652" i="21" s="1"/>
  <c r="AH720" i="21"/>
  <c r="AM720" i="21" s="1"/>
  <c r="AV924" i="21"/>
  <c r="AY924" i="21" s="1"/>
  <c r="AV616" i="21"/>
  <c r="AW616" i="21" s="1"/>
  <c r="AV780" i="21"/>
  <c r="AW780" i="21" s="1"/>
  <c r="AV708" i="21"/>
  <c r="AX708" i="21" s="1"/>
  <c r="AJ620" i="21"/>
  <c r="AQ816" i="21"/>
  <c r="AS816" i="21" s="1"/>
  <c r="AJ816" i="21"/>
  <c r="AH864" i="21"/>
  <c r="AM864" i="21" s="1"/>
  <c r="AL792" i="21"/>
  <c r="AL824" i="21"/>
  <c r="AK904" i="21"/>
  <c r="AH708" i="21"/>
  <c r="AM708" i="21" s="1"/>
  <c r="AH712" i="21"/>
  <c r="AM712" i="21" s="1"/>
  <c r="AJ668" i="21"/>
  <c r="AH604" i="21"/>
  <c r="AM604" i="21" s="1"/>
  <c r="AH624" i="21"/>
  <c r="AM624" i="21" s="1"/>
  <c r="AJ652" i="21"/>
  <c r="AL884" i="21"/>
  <c r="AJ704" i="21"/>
  <c r="AQ652" i="21"/>
  <c r="AR652" i="21" s="1"/>
  <c r="AT652" i="21" s="1"/>
  <c r="AJ720" i="21"/>
  <c r="AK744" i="21"/>
  <c r="AQ820" i="21"/>
  <c r="AT820" i="21" s="1"/>
  <c r="AV728" i="21"/>
  <c r="AX728" i="21" s="1"/>
  <c r="AQ676" i="21"/>
  <c r="AS676" i="21" s="1"/>
  <c r="AQ896" i="21"/>
  <c r="AS896" i="21" s="1"/>
  <c r="AJ604" i="21"/>
  <c r="AJ624" i="21"/>
  <c r="AN868" i="21"/>
  <c r="AL724" i="21"/>
  <c r="AL776" i="21"/>
  <c r="AK760" i="21"/>
  <c r="AV836" i="21"/>
  <c r="AW836" i="21" s="1"/>
  <c r="AL764" i="21"/>
  <c r="AG379" i="21"/>
  <c r="AR832" i="21"/>
  <c r="AK832" i="21"/>
  <c r="AJ864" i="21"/>
  <c r="AN896" i="21"/>
  <c r="AK912" i="21"/>
  <c r="AN824" i="21"/>
  <c r="AK856" i="21"/>
  <c r="AJ888" i="21"/>
  <c r="AH904" i="21"/>
  <c r="AM904" i="21" s="1"/>
  <c r="AK932" i="21"/>
  <c r="AH812" i="21"/>
  <c r="AM812" i="21" s="1"/>
  <c r="AJ876" i="21"/>
  <c r="AJ908" i="21"/>
  <c r="AK836" i="21"/>
  <c r="AJ844" i="21"/>
  <c r="AS872" i="21"/>
  <c r="AK696" i="21"/>
  <c r="AL704" i="21"/>
  <c r="AH724" i="21"/>
  <c r="AM724" i="21" s="1"/>
  <c r="AJ768" i="21"/>
  <c r="AJ804" i="21"/>
  <c r="AK776" i="21"/>
  <c r="AL908" i="21"/>
  <c r="AN696" i="21"/>
  <c r="AN720" i="21"/>
  <c r="AL760" i="21"/>
  <c r="AH808" i="21"/>
  <c r="AM808" i="21" s="1"/>
  <c r="AN884" i="21"/>
  <c r="AN924" i="21"/>
  <c r="AQ680" i="21"/>
  <c r="AT680" i="21" s="1"/>
  <c r="AK780" i="21"/>
  <c r="AV820" i="21"/>
  <c r="AY820" i="21" s="1"/>
  <c r="AV860" i="21"/>
  <c r="AW860" i="21" s="1"/>
  <c r="AN728" i="21"/>
  <c r="AK764" i="21"/>
  <c r="AV788" i="21"/>
  <c r="AX788" i="21" s="1"/>
  <c r="AL868" i="21"/>
  <c r="AQ656" i="21"/>
  <c r="AV692" i="21"/>
  <c r="AW692" i="21" s="1"/>
  <c r="AQ772" i="21"/>
  <c r="AR772" i="21" s="1"/>
  <c r="AH832" i="21"/>
  <c r="AM832" i="21" s="1"/>
  <c r="AL864" i="21"/>
  <c r="AJ896" i="21"/>
  <c r="AH912" i="21"/>
  <c r="AM912" i="21" s="1"/>
  <c r="AL888" i="21"/>
  <c r="AN920" i="21"/>
  <c r="AH932" i="21"/>
  <c r="AM932" i="21" s="1"/>
  <c r="AN812" i="21"/>
  <c r="AL876" i="21"/>
  <c r="AH776" i="21"/>
  <c r="AM776" i="21" s="1"/>
  <c r="AH768" i="21"/>
  <c r="AM768" i="21" s="1"/>
  <c r="AN804" i="21"/>
  <c r="AL828" i="21"/>
  <c r="AK784" i="21"/>
  <c r="AV704" i="21"/>
  <c r="AX704" i="21" s="1"/>
  <c r="AQ724" i="21"/>
  <c r="AR724" i="21" s="1"/>
  <c r="AV792" i="21"/>
  <c r="AW792" i="21" s="1"/>
  <c r="AQ824" i="21"/>
  <c r="AT824" i="21" s="1"/>
  <c r="AV932" i="21"/>
  <c r="AW932" i="21" s="1"/>
  <c r="AL696" i="21"/>
  <c r="AK720" i="21"/>
  <c r="AQ760" i="21"/>
  <c r="AR760" i="21" s="1"/>
  <c r="AH884" i="21"/>
  <c r="AM884" i="21" s="1"/>
  <c r="AV872" i="21"/>
  <c r="AX872" i="21" s="1"/>
  <c r="AK700" i="21"/>
  <c r="AL780" i="21"/>
  <c r="AN820" i="21"/>
  <c r="AN860" i="21"/>
  <c r="AK728" i="21"/>
  <c r="AN764" i="21"/>
  <c r="AH788" i="21"/>
  <c r="AM788" i="21" s="1"/>
  <c r="AV868" i="21"/>
  <c r="AX868" i="21" s="1"/>
  <c r="AH692" i="21"/>
  <c r="AM692" i="21" s="1"/>
  <c r="AJ772" i="21"/>
  <c r="AV832" i="21"/>
  <c r="AY832" i="21" s="1"/>
  <c r="AN880" i="21"/>
  <c r="AK896" i="21"/>
  <c r="AJ928" i="21"/>
  <c r="AH888" i="21"/>
  <c r="AM888" i="21" s="1"/>
  <c r="AL920" i="21"/>
  <c r="AN932" i="21"/>
  <c r="AJ884" i="21"/>
  <c r="AH900" i="21"/>
  <c r="AM900" i="21" s="1"/>
  <c r="AH772" i="21"/>
  <c r="AM772" i="21" s="1"/>
  <c r="AN908" i="21"/>
  <c r="AH704" i="21"/>
  <c r="AM704" i="21" s="1"/>
  <c r="AH696" i="21"/>
  <c r="AM696" i="21" s="1"/>
  <c r="AQ720" i="21"/>
  <c r="AT720" i="21" s="1"/>
  <c r="AN784" i="21"/>
  <c r="AH840" i="21"/>
  <c r="AM840" i="21" s="1"/>
  <c r="AL900" i="21"/>
  <c r="AJ700" i="21"/>
  <c r="AH780" i="21"/>
  <c r="AM780" i="21" s="1"/>
  <c r="AN836" i="21"/>
  <c r="AQ892" i="21"/>
  <c r="AS892" i="21" s="1"/>
  <c r="AN688" i="21"/>
  <c r="AJ728" i="21"/>
  <c r="AV764" i="21"/>
  <c r="AX764" i="21" s="1"/>
  <c r="AQ812" i="21"/>
  <c r="AR812" i="21" s="1"/>
  <c r="AV796" i="21"/>
  <c r="AX796" i="21" s="1"/>
  <c r="AV896" i="21"/>
  <c r="AW896" i="21" s="1"/>
  <c r="AK880" i="21"/>
  <c r="AK900" i="21"/>
  <c r="AK868" i="21"/>
  <c r="AH868" i="21"/>
  <c r="AM868" i="21" s="1"/>
  <c r="AN768" i="21"/>
  <c r="AK804" i="21"/>
  <c r="AV880" i="21"/>
  <c r="AY880" i="21" s="1"/>
  <c r="AH784" i="21"/>
  <c r="AM784" i="21" s="1"/>
  <c r="AQ864" i="21"/>
  <c r="AT864" i="21" s="1"/>
  <c r="AH924" i="21"/>
  <c r="AM924" i="21" s="1"/>
  <c r="AQ780" i="21"/>
  <c r="AS780" i="21" s="1"/>
  <c r="AQ836" i="21"/>
  <c r="AT836" i="21" s="1"/>
  <c r="AV892" i="21"/>
  <c r="AY892" i="21" s="1"/>
  <c r="AQ728" i="21"/>
  <c r="AR728" i="21" s="1"/>
  <c r="AH764" i="21"/>
  <c r="AM764" i="21" s="1"/>
  <c r="AK812" i="21"/>
  <c r="AV904" i="21"/>
  <c r="AX904" i="21" s="1"/>
  <c r="AQ796" i="21"/>
  <c r="AR796" i="21" s="1"/>
  <c r="AQ920" i="21"/>
  <c r="AT920" i="21" s="1"/>
  <c r="AK920" i="21"/>
  <c r="AJ880" i="21"/>
  <c r="AN912" i="21"/>
  <c r="AK928" i="21"/>
  <c r="AK840" i="21"/>
  <c r="AL872" i="21"/>
  <c r="AJ904" i="21"/>
  <c r="AH920" i="21"/>
  <c r="AM920" i="21" s="1"/>
  <c r="AJ900" i="21"/>
  <c r="AJ860" i="21"/>
  <c r="AQ876" i="21"/>
  <c r="AT876" i="21" s="1"/>
  <c r="AJ836" i="21"/>
  <c r="AH796" i="21"/>
  <c r="AM796" i="21" s="1"/>
  <c r="AN892" i="21"/>
  <c r="AN724" i="21"/>
  <c r="AK768" i="21"/>
  <c r="AV804" i="21"/>
  <c r="AX804" i="21" s="1"/>
  <c r="AV908" i="21"/>
  <c r="AW908" i="21" s="1"/>
  <c r="AL708" i="21"/>
  <c r="AQ784" i="21"/>
  <c r="AS784" i="21" s="1"/>
  <c r="AV864" i="21"/>
  <c r="AY864" i="21" s="1"/>
  <c r="AJ924" i="21"/>
  <c r="AL680" i="21"/>
  <c r="AV700" i="21"/>
  <c r="AX700" i="21" s="1"/>
  <c r="AQ800" i="21"/>
  <c r="AT800" i="21" s="1"/>
  <c r="AJ892" i="21"/>
  <c r="AV688" i="21"/>
  <c r="AX688" i="21" s="1"/>
  <c r="AH728" i="21"/>
  <c r="AM728" i="21" s="1"/>
  <c r="AQ788" i="21"/>
  <c r="AR788" i="21" s="1"/>
  <c r="AQ828" i="21"/>
  <c r="AT828" i="21" s="1"/>
  <c r="AQ904" i="21"/>
  <c r="AT904" i="21" s="1"/>
  <c r="AK692" i="21"/>
  <c r="AN904" i="21"/>
  <c r="AV876" i="21"/>
  <c r="AY876" i="21" s="1"/>
  <c r="AX920" i="21"/>
  <c r="AL880" i="21"/>
  <c r="AJ840" i="21"/>
  <c r="AH872" i="21"/>
  <c r="AM872" i="21" s="1"/>
  <c r="AN900" i="21"/>
  <c r="AJ812" i="21"/>
  <c r="AK884" i="21"/>
  <c r="AK908" i="21"/>
  <c r="AK924" i="21"/>
  <c r="AV724" i="21"/>
  <c r="AW724" i="21" s="1"/>
  <c r="AV768" i="21"/>
  <c r="AY768" i="21" s="1"/>
  <c r="AL804" i="21"/>
  <c r="AL784" i="21"/>
  <c r="AJ784" i="21"/>
  <c r="AQ924" i="21"/>
  <c r="AR924" i="21" s="1"/>
  <c r="AN680" i="21"/>
  <c r="AH700" i="21"/>
  <c r="AM700" i="21" s="1"/>
  <c r="AH800" i="21"/>
  <c r="AM800" i="21" s="1"/>
  <c r="AH860" i="21"/>
  <c r="AM860" i="21" s="1"/>
  <c r="AL772" i="21"/>
  <c r="AV816" i="21"/>
  <c r="AX816" i="21" s="1"/>
  <c r="AQ971" i="21"/>
  <c r="AS971" i="21" s="1"/>
  <c r="AW79" i="21"/>
  <c r="AH975" i="21"/>
  <c r="AM975" i="21" s="1"/>
  <c r="AV927" i="21"/>
  <c r="AW927" i="21" s="1"/>
  <c r="AY416" i="21"/>
  <c r="AQ859" i="21"/>
  <c r="AS859" i="21" s="1"/>
  <c r="AL927" i="21"/>
  <c r="AL979" i="21"/>
  <c r="AK931" i="21"/>
  <c r="AH931" i="21"/>
  <c r="AM931" i="21" s="1"/>
  <c r="AH927" i="21"/>
  <c r="AM927" i="21" s="1"/>
  <c r="AQ979" i="21"/>
  <c r="AT979" i="21" s="1"/>
  <c r="AV987" i="21"/>
  <c r="AY987" i="21" s="1"/>
  <c r="AG1032" i="21"/>
  <c r="AS552" i="21"/>
  <c r="AW416" i="21"/>
  <c r="AX79" i="21"/>
  <c r="AT596" i="21"/>
  <c r="D13" i="1"/>
  <c r="F13" i="1"/>
  <c r="H13" i="1"/>
  <c r="G13" i="1"/>
  <c r="E13" i="1"/>
  <c r="AY1115" i="21"/>
  <c r="AQ1005" i="21"/>
  <c r="AT1005" i="21" s="1"/>
  <c r="AJ1001" i="21"/>
  <c r="AH1001" i="21"/>
  <c r="AM1001" i="21" s="1"/>
  <c r="AR579" i="21"/>
  <c r="AS579" i="21"/>
  <c r="AT579" i="21"/>
  <c r="AW463" i="21"/>
  <c r="AY463" i="21"/>
  <c r="AT287" i="21"/>
  <c r="AR287" i="21"/>
  <c r="AY127" i="21"/>
  <c r="AW127" i="21"/>
  <c r="AW683" i="21"/>
  <c r="AY683" i="21"/>
  <c r="AX683" i="21"/>
  <c r="AX699" i="21"/>
  <c r="AW699" i="21"/>
  <c r="AY699" i="21"/>
  <c r="AK1005" i="21"/>
  <c r="AL1005" i="21"/>
  <c r="AV1005" i="21"/>
  <c r="AX1005" i="21" s="1"/>
  <c r="AH1005" i="21"/>
  <c r="AM1005" i="21" s="1"/>
  <c r="AJ1005" i="21"/>
  <c r="AX855" i="21"/>
  <c r="AS847" i="21"/>
  <c r="AJ831" i="21"/>
  <c r="AJ971" i="21"/>
  <c r="AJ847" i="21"/>
  <c r="AK855" i="21"/>
  <c r="AL919" i="21"/>
  <c r="AH671" i="21"/>
  <c r="AJ791" i="21"/>
  <c r="AJ799" i="21"/>
  <c r="AJ919" i="21"/>
  <c r="AJ711" i="21"/>
  <c r="AJ579" i="21"/>
  <c r="AK815" i="21"/>
  <c r="AJ415" i="21"/>
  <c r="AV907" i="21"/>
  <c r="AY907" i="21" s="1"/>
  <c r="AQ339" i="21"/>
  <c r="AS339" i="21" s="1"/>
  <c r="AH563" i="21"/>
  <c r="AM563" i="21" s="1"/>
  <c r="AH503" i="21"/>
  <c r="AM503" i="21" s="1"/>
  <c r="AQ855" i="21"/>
  <c r="AS855" i="21" s="1"/>
  <c r="AS995" i="21"/>
  <c r="AK991" i="21"/>
  <c r="AL991" i="21"/>
  <c r="AK835" i="21"/>
  <c r="AH991" i="21"/>
  <c r="AM991" i="21" s="1"/>
  <c r="AK851" i="21"/>
  <c r="AJ855" i="21"/>
  <c r="AK795" i="21"/>
  <c r="AK803" i="21"/>
  <c r="AN923" i="21"/>
  <c r="AQ559" i="21"/>
  <c r="AT559" i="21" s="1"/>
  <c r="AH603" i="21"/>
  <c r="AM603" i="21" s="1"/>
  <c r="AL907" i="21"/>
  <c r="AH759" i="21"/>
  <c r="AM759" i="21" s="1"/>
  <c r="AH999" i="21"/>
  <c r="AM999" i="21" s="1"/>
  <c r="AL975" i="21"/>
  <c r="AK927" i="21"/>
  <c r="AJ927" i="21"/>
  <c r="AV491" i="21"/>
  <c r="AW491" i="21" s="1"/>
  <c r="AN927" i="21"/>
  <c r="AQ495" i="21"/>
  <c r="AS495" i="21" s="1"/>
  <c r="AV919" i="21"/>
  <c r="AY919" i="21" s="1"/>
  <c r="AH479" i="21"/>
  <c r="AM479" i="21" s="1"/>
  <c r="AL775" i="21"/>
  <c r="AK979" i="21"/>
  <c r="AH979" i="21"/>
  <c r="AM979" i="21" s="1"/>
  <c r="AJ979" i="21"/>
  <c r="AQ903" i="21"/>
  <c r="AR903" i="21" s="1"/>
  <c r="AN903" i="21"/>
  <c r="AK903" i="21"/>
  <c r="AL903" i="21"/>
  <c r="AK891" i="21"/>
  <c r="AL891" i="21"/>
  <c r="AH891" i="21"/>
  <c r="AM891" i="21" s="1"/>
  <c r="AV879" i="21"/>
  <c r="AH879" i="21"/>
  <c r="AM879" i="21" s="1"/>
  <c r="AQ879" i="21"/>
  <c r="AR879" i="21" s="1"/>
  <c r="AN879" i="21"/>
  <c r="AQ863" i="21"/>
  <c r="AL863" i="21"/>
  <c r="AH863" i="21"/>
  <c r="AM863" i="21" s="1"/>
  <c r="AJ863" i="21"/>
  <c r="AH839" i="21"/>
  <c r="AM839" i="21" s="1"/>
  <c r="AK839" i="21"/>
  <c r="AL839" i="21"/>
  <c r="AL823" i="21"/>
  <c r="AJ823" i="21"/>
  <c r="AV823" i="21"/>
  <c r="AW823" i="21" s="1"/>
  <c r="AH823" i="21"/>
  <c r="AM823" i="21" s="1"/>
  <c r="AN771" i="21"/>
  <c r="AJ771" i="21"/>
  <c r="AH771" i="21"/>
  <c r="AM771" i="21" s="1"/>
  <c r="AV771" i="21"/>
  <c r="AX771" i="21" s="1"/>
  <c r="AK755" i="21"/>
  <c r="AH755" i="21"/>
  <c r="AM755" i="21" s="1"/>
  <c r="AV755" i="21"/>
  <c r="AW755" i="21" s="1"/>
  <c r="AQ755" i="21"/>
  <c r="AS755" i="21" s="1"/>
  <c r="AK735" i="21"/>
  <c r="AH735" i="21"/>
  <c r="AM735" i="21" s="1"/>
  <c r="AK719" i="21"/>
  <c r="AN719" i="21"/>
  <c r="AJ719" i="21"/>
  <c r="AK703" i="21"/>
  <c r="AQ703" i="21"/>
  <c r="AR703" i="21" s="1"/>
  <c r="AV703" i="21"/>
  <c r="AY703" i="21" s="1"/>
  <c r="AK675" i="21"/>
  <c r="AV675" i="21"/>
  <c r="AX675" i="21" s="1"/>
  <c r="AV607" i="21"/>
  <c r="AH607" i="21"/>
  <c r="AM607" i="21" s="1"/>
  <c r="AQ607" i="21"/>
  <c r="AR607" i="21" s="1"/>
  <c r="AS571" i="21"/>
  <c r="AR571" i="21"/>
  <c r="AV475" i="21"/>
  <c r="AX475" i="21" s="1"/>
  <c r="AJ475" i="21"/>
  <c r="AH475" i="21"/>
  <c r="AM475" i="21" s="1"/>
  <c r="AQ471" i="21"/>
  <c r="AH471" i="21"/>
  <c r="AM471" i="21" s="1"/>
  <c r="AV471" i="21"/>
  <c r="AX471" i="21" s="1"/>
  <c r="AJ471" i="21"/>
  <c r="AH467" i="21"/>
  <c r="AM467" i="21" s="1"/>
  <c r="AQ467" i="21"/>
  <c r="AT467" i="21" s="1"/>
  <c r="AV467" i="21"/>
  <c r="AX467" i="21" s="1"/>
  <c r="AQ463" i="21"/>
  <c r="AR463" i="21" s="1"/>
  <c r="AH463" i="21"/>
  <c r="AM463" i="21" s="1"/>
  <c r="AJ375" i="21"/>
  <c r="AH375" i="21"/>
  <c r="AM375" i="21" s="1"/>
  <c r="AQ367" i="21"/>
  <c r="AJ367" i="21"/>
  <c r="AH367" i="21"/>
  <c r="AM367" i="21" s="1"/>
  <c r="AV367" i="21"/>
  <c r="AX367" i="21" s="1"/>
  <c r="AV363" i="21"/>
  <c r="AY363" i="21" s="1"/>
  <c r="AH363" i="21"/>
  <c r="AM363" i="21" s="1"/>
  <c r="AQ355" i="21"/>
  <c r="AJ355" i="21"/>
  <c r="AH355" i="21"/>
  <c r="AM355" i="21" s="1"/>
  <c r="AV355" i="21"/>
  <c r="AW355" i="21" s="1"/>
  <c r="AQ351" i="21"/>
  <c r="AT351" i="21" s="1"/>
  <c r="AV351" i="21"/>
  <c r="AX351" i="21" s="1"/>
  <c r="AV347" i="21"/>
  <c r="AQ347" i="21"/>
  <c r="AS347" i="21" s="1"/>
  <c r="AV343" i="21"/>
  <c r="AY343" i="21" s="1"/>
  <c r="AJ343" i="21"/>
  <c r="AV335" i="21"/>
  <c r="AQ335" i="21"/>
  <c r="AT335" i="21" s="1"/>
  <c r="AH331" i="21"/>
  <c r="AM331" i="21" s="1"/>
  <c r="AV331" i="21"/>
  <c r="AY331" i="21" s="1"/>
  <c r="AQ327" i="21"/>
  <c r="AT327" i="21" s="1"/>
  <c r="AV327" i="21"/>
  <c r="AW327" i="21" s="1"/>
  <c r="AH327" i="21"/>
  <c r="AM327" i="21" s="1"/>
  <c r="AJ327" i="21"/>
  <c r="AQ323" i="21"/>
  <c r="AV323" i="21"/>
  <c r="AX323" i="21" s="1"/>
  <c r="AV319" i="21"/>
  <c r="AY319" i="21" s="1"/>
  <c r="AJ319" i="21"/>
  <c r="AH223" i="21"/>
  <c r="AM223" i="21" s="1"/>
  <c r="AJ223" i="21"/>
  <c r="AV219" i="21"/>
  <c r="AW219" i="21" s="1"/>
  <c r="AJ219" i="21"/>
  <c r="AJ215" i="21"/>
  <c r="AV215" i="21"/>
  <c r="AY215" i="21" s="1"/>
  <c r="AJ211" i="21"/>
  <c r="AV211" i="21"/>
  <c r="AY211" i="21" s="1"/>
  <c r="AQ207" i="21"/>
  <c r="AT207" i="21" s="1"/>
  <c r="AJ207" i="21"/>
  <c r="AH207" i="21"/>
  <c r="AM207" i="21" s="1"/>
  <c r="AV203" i="21"/>
  <c r="AJ203" i="21"/>
  <c r="AH199" i="21"/>
  <c r="AM199" i="21" s="1"/>
  <c r="AV199" i="21"/>
  <c r="AW199" i="21" s="1"/>
  <c r="AQ195" i="21"/>
  <c r="AT195" i="21" s="1"/>
  <c r="AH195" i="21"/>
  <c r="AM195" i="21" s="1"/>
  <c r="AH191" i="21"/>
  <c r="AM191" i="21" s="1"/>
  <c r="AV191" i="21"/>
  <c r="AX191" i="21" s="1"/>
  <c r="AV187" i="21"/>
  <c r="AW187" i="21" s="1"/>
  <c r="AH187" i="21"/>
  <c r="AM187" i="21" s="1"/>
  <c r="AJ179" i="21"/>
  <c r="AV179" i="21"/>
  <c r="AX179" i="21" s="1"/>
  <c r="AH175" i="21"/>
  <c r="AM175" i="21" s="1"/>
  <c r="AQ175" i="21"/>
  <c r="AS175" i="21" s="1"/>
  <c r="AV131" i="21"/>
  <c r="AJ131" i="21"/>
  <c r="AJ127" i="21"/>
  <c r="AQ127" i="21"/>
  <c r="AT127" i="21" s="1"/>
  <c r="AV123" i="21"/>
  <c r="AW123" i="21" s="1"/>
  <c r="AJ123" i="21"/>
  <c r="AH123" i="21"/>
  <c r="AM123" i="21" s="1"/>
  <c r="AH115" i="21"/>
  <c r="AM115" i="21" s="1"/>
  <c r="AV115" i="21"/>
  <c r="AW115" i="21" s="1"/>
  <c r="AH83" i="21"/>
  <c r="AM83" i="21" s="1"/>
  <c r="AJ83" i="21"/>
  <c r="AK75" i="21"/>
  <c r="AL75" i="21"/>
  <c r="AK71" i="21"/>
  <c r="AL71" i="21"/>
  <c r="AV11" i="21"/>
  <c r="AW11" i="21" s="1"/>
  <c r="AH11" i="21"/>
  <c r="AM11" i="21" s="1"/>
  <c r="AJ1175" i="21"/>
  <c r="AV1175" i="21"/>
  <c r="AY1175" i="21" s="1"/>
  <c r="AL1163" i="21"/>
  <c r="AH1163" i="21"/>
  <c r="AM1163" i="21" s="1"/>
  <c r="AY1159" i="21"/>
  <c r="AX1159" i="21"/>
  <c r="AW1159" i="21"/>
  <c r="AV1143" i="21"/>
  <c r="AK1143" i="21"/>
  <c r="AV1139" i="21"/>
  <c r="AK1139" i="21"/>
  <c r="AN1123" i="21"/>
  <c r="AV1123" i="21"/>
  <c r="AY1123" i="21" s="1"/>
  <c r="AN1119" i="21"/>
  <c r="AJ1119" i="21"/>
  <c r="AL1119" i="21"/>
  <c r="AN1115" i="21"/>
  <c r="AQ1115" i="21"/>
  <c r="AR1115" i="21" s="1"/>
  <c r="AH1115" i="21"/>
  <c r="AM1115" i="21" s="1"/>
  <c r="AL1115" i="21"/>
  <c r="AH1075" i="21"/>
  <c r="AM1075" i="21" s="1"/>
  <c r="AJ1075" i="21"/>
  <c r="AQ1075" i="21"/>
  <c r="AS1075" i="21" s="1"/>
  <c r="AN1075" i="21"/>
  <c r="AK1075" i="21"/>
  <c r="AN1067" i="21"/>
  <c r="AQ1067" i="21"/>
  <c r="AT1067" i="21" s="1"/>
  <c r="AH1051" i="21"/>
  <c r="AM1051" i="21" s="1"/>
  <c r="AV1051" i="21"/>
  <c r="AY1051" i="21" s="1"/>
  <c r="AL1051" i="21"/>
  <c r="AN1047" i="21"/>
  <c r="AK1047" i="21"/>
  <c r="AV1047" i="21"/>
  <c r="AW1047" i="21" s="1"/>
  <c r="AH1047" i="21"/>
  <c r="AM1047" i="21" s="1"/>
  <c r="AJ1039" i="21"/>
  <c r="AN1039" i="21"/>
  <c r="AV1039" i="21"/>
  <c r="AW1039" i="21" s="1"/>
  <c r="AH1039" i="21"/>
  <c r="AM1039" i="21" s="1"/>
  <c r="AL1039" i="21"/>
  <c r="AJ1035" i="21"/>
  <c r="AN1035" i="21"/>
  <c r="AV1035" i="21"/>
  <c r="AW1035" i="21" s="1"/>
  <c r="AL1035" i="21"/>
  <c r="AH1035" i="21"/>
  <c r="AM1035" i="21" s="1"/>
  <c r="AN1031" i="21"/>
  <c r="AV1031" i="21"/>
  <c r="AX1031" i="21" s="1"/>
  <c r="AH1031" i="21"/>
  <c r="AM1031" i="21" s="1"/>
  <c r="AQ1031" i="21"/>
  <c r="AT1031" i="21" s="1"/>
  <c r="AK1019" i="21"/>
  <c r="AH1019" i="21"/>
  <c r="AM1019" i="21" s="1"/>
  <c r="AJ1015" i="21"/>
  <c r="AH1015" i="21"/>
  <c r="AM1015" i="21" s="1"/>
  <c r="AK1015" i="21"/>
  <c r="AQ1015" i="21"/>
  <c r="AT1015" i="21" s="1"/>
  <c r="AN1011" i="21"/>
  <c r="AL1011" i="21"/>
  <c r="AH1011" i="21"/>
  <c r="AM1011" i="21" s="1"/>
  <c r="AQ1011" i="21"/>
  <c r="AS1011" i="21" s="1"/>
  <c r="AQ1007" i="21"/>
  <c r="AL1007" i="21"/>
  <c r="AJ1007" i="21"/>
  <c r="AN1007" i="21"/>
  <c r="AH983" i="21"/>
  <c r="AM983" i="21" s="1"/>
  <c r="AL983" i="21"/>
  <c r="AQ983" i="21"/>
  <c r="AS983" i="21" s="1"/>
  <c r="AN983" i="21"/>
  <c r="AV983" i="21"/>
  <c r="AX983" i="21" s="1"/>
  <c r="AQ931" i="21"/>
  <c r="AS931" i="21" s="1"/>
  <c r="AV931" i="21"/>
  <c r="AY931" i="21" s="1"/>
  <c r="AJ931" i="21"/>
  <c r="AL931" i="21"/>
  <c r="AJ915" i="21"/>
  <c r="AN915" i="21"/>
  <c r="AH915" i="21"/>
  <c r="AM915" i="21" s="1"/>
  <c r="AQ899" i="21"/>
  <c r="AV899" i="21"/>
  <c r="AW899" i="21" s="1"/>
  <c r="AK887" i="21"/>
  <c r="AH887" i="21"/>
  <c r="AM887" i="21" s="1"/>
  <c r="AJ875" i="21"/>
  <c r="AH875" i="21"/>
  <c r="AM875" i="21" s="1"/>
  <c r="AV843" i="21"/>
  <c r="AQ843" i="21"/>
  <c r="AR843" i="21" s="1"/>
  <c r="AH843" i="21"/>
  <c r="AM843" i="21" s="1"/>
  <c r="AJ843" i="21"/>
  <c r="AL843" i="21"/>
  <c r="AJ827" i="21"/>
  <c r="AQ827" i="21"/>
  <c r="AT827" i="21" s="1"/>
  <c r="AV827" i="21"/>
  <c r="AY827" i="21" s="1"/>
  <c r="AK827" i="21"/>
  <c r="AN779" i="21"/>
  <c r="AK779" i="21"/>
  <c r="AL779" i="21"/>
  <c r="AJ779" i="21"/>
  <c r="AV767" i="21"/>
  <c r="AK767" i="21"/>
  <c r="AN767" i="21"/>
  <c r="AN715" i="21"/>
  <c r="AQ715" i="21"/>
  <c r="AS715" i="21" s="1"/>
  <c r="AJ715" i="21"/>
  <c r="AK699" i="21"/>
  <c r="AH699" i="21"/>
  <c r="AM699" i="21" s="1"/>
  <c r="AK679" i="21"/>
  <c r="AN679" i="21"/>
  <c r="AV595" i="21"/>
  <c r="AQ595" i="21"/>
  <c r="AR595" i="21" s="1"/>
  <c r="AJ539" i="21"/>
  <c r="AQ539" i="21"/>
  <c r="AR539" i="21" s="1"/>
  <c r="AJ527" i="21"/>
  <c r="AH527" i="21"/>
  <c r="AM527" i="21" s="1"/>
  <c r="AL999" i="21"/>
  <c r="AK811" i="21"/>
  <c r="AH859" i="21"/>
  <c r="AM859" i="21" s="1"/>
  <c r="AN899" i="21"/>
  <c r="AJ687" i="21"/>
  <c r="AJ683" i="21"/>
  <c r="AH343" i="21"/>
  <c r="AM343" i="21" s="1"/>
  <c r="AQ875" i="21"/>
  <c r="AT875" i="21" s="1"/>
  <c r="AL887" i="21"/>
  <c r="AV719" i="21"/>
  <c r="AX719" i="21" s="1"/>
  <c r="AJ763" i="21"/>
  <c r="AV223" i="21"/>
  <c r="AX223" i="21" s="1"/>
  <c r="AQ203" i="21"/>
  <c r="AJ515" i="21"/>
  <c r="AV539" i="21"/>
  <c r="AQ199" i="21"/>
  <c r="AV523" i="21"/>
  <c r="AX523" i="21" s="1"/>
  <c r="AV979" i="21"/>
  <c r="AX979" i="21" s="1"/>
  <c r="AJ115" i="21"/>
  <c r="AJ479" i="21"/>
  <c r="AL755" i="21"/>
  <c r="AV207" i="21"/>
  <c r="AH211" i="21"/>
  <c r="AM211" i="21" s="1"/>
  <c r="AQ987" i="21"/>
  <c r="AT987" i="21" s="1"/>
  <c r="AN987" i="21"/>
  <c r="AL987" i="21"/>
  <c r="AH987" i="21"/>
  <c r="AM987" i="21" s="1"/>
  <c r="AK971" i="21"/>
  <c r="AV971" i="21"/>
  <c r="AY971" i="21" s="1"/>
  <c r="AK907" i="21"/>
  <c r="AJ907" i="21"/>
  <c r="AQ907" i="21"/>
  <c r="AT907" i="21" s="1"/>
  <c r="AV831" i="21"/>
  <c r="AH831" i="21"/>
  <c r="AM831" i="21" s="1"/>
  <c r="AN819" i="21"/>
  <c r="AK819" i="21"/>
  <c r="AH819" i="21"/>
  <c r="AM819" i="21" s="1"/>
  <c r="AV791" i="21"/>
  <c r="AQ791" i="21"/>
  <c r="AT791" i="21" s="1"/>
  <c r="AL751" i="21"/>
  <c r="AJ751" i="21"/>
  <c r="AV695" i="21"/>
  <c r="AW695" i="21" s="1"/>
  <c r="AJ695" i="21"/>
  <c r="AN695" i="21"/>
  <c r="AH695" i="21"/>
  <c r="AM695" i="21" s="1"/>
  <c r="AK683" i="21"/>
  <c r="AH683" i="21"/>
  <c r="AM683" i="21" s="1"/>
  <c r="AQ683" i="21"/>
  <c r="AS683" i="21" s="1"/>
  <c r="AH627" i="21"/>
  <c r="AM627" i="21" s="1"/>
  <c r="AH851" i="21"/>
  <c r="AM851" i="21" s="1"/>
  <c r="AH703" i="21"/>
  <c r="AM703" i="21" s="1"/>
  <c r="AL875" i="21"/>
  <c r="AL831" i="21"/>
  <c r="AL847" i="21"/>
  <c r="AJ851" i="21"/>
  <c r="AK859" i="21"/>
  <c r="AH767" i="21"/>
  <c r="AM767" i="21" s="1"/>
  <c r="AJ899" i="21"/>
  <c r="AH687" i="21"/>
  <c r="AM687" i="21" s="1"/>
  <c r="AL791" i="21"/>
  <c r="AL799" i="21"/>
  <c r="AK919" i="21"/>
  <c r="AH227" i="21"/>
  <c r="AM227" i="21" s="1"/>
  <c r="AV571" i="21"/>
  <c r="AY571" i="21" s="1"/>
  <c r="AJ703" i="21"/>
  <c r="AH591" i="21"/>
  <c r="AM591" i="21" s="1"/>
  <c r="AJ347" i="21"/>
  <c r="AT571" i="21"/>
  <c r="AJ819" i="21"/>
  <c r="AN839" i="21"/>
  <c r="AL879" i="21"/>
  <c r="AN891" i="21"/>
  <c r="AK911" i="21"/>
  <c r="AH727" i="21"/>
  <c r="AM727" i="21" s="1"/>
  <c r="AQ891" i="21"/>
  <c r="AT891" i="21" s="1"/>
  <c r="AV83" i="21"/>
  <c r="AW83" i="21" s="1"/>
  <c r="AQ223" i="21"/>
  <c r="AS223" i="21" s="1"/>
  <c r="AJ551" i="21"/>
  <c r="AV991" i="21"/>
  <c r="AY991" i="21" s="1"/>
  <c r="AQ187" i="21"/>
  <c r="AR187" i="21" s="1"/>
  <c r="AQ727" i="21"/>
  <c r="AS727" i="21" s="1"/>
  <c r="AQ343" i="21"/>
  <c r="AR343" i="21" s="1"/>
  <c r="AQ675" i="21"/>
  <c r="AS675" i="21" s="1"/>
  <c r="AL703" i="21"/>
  <c r="AJ175" i="21"/>
  <c r="AQ319" i="21"/>
  <c r="AR319" i="21" s="1"/>
  <c r="AH519" i="21"/>
  <c r="AM519" i="21" s="1"/>
  <c r="AQ851" i="21"/>
  <c r="AS851" i="21" s="1"/>
  <c r="AH71" i="21"/>
  <c r="AM71" i="21" s="1"/>
  <c r="AQ475" i="21"/>
  <c r="AS475" i="21" s="1"/>
  <c r="AQ359" i="21"/>
  <c r="AT359" i="21" s="1"/>
  <c r="AT991" i="21"/>
  <c r="AS991" i="21"/>
  <c r="AR991" i="21"/>
  <c r="AJ975" i="21"/>
  <c r="AN975" i="21"/>
  <c r="AV975" i="21"/>
  <c r="AY975" i="21" s="1"/>
  <c r="AK975" i="21"/>
  <c r="AV923" i="21"/>
  <c r="AK923" i="21"/>
  <c r="AL911" i="21"/>
  <c r="AH911" i="21"/>
  <c r="AM911" i="21" s="1"/>
  <c r="AJ911" i="21"/>
  <c r="AQ895" i="21"/>
  <c r="AJ895" i="21"/>
  <c r="AV883" i="21"/>
  <c r="AW883" i="21" s="1"/>
  <c r="AN883" i="21"/>
  <c r="AK883" i="21"/>
  <c r="AL883" i="21"/>
  <c r="AV835" i="21"/>
  <c r="AQ835" i="21"/>
  <c r="AS835" i="21" s="1"/>
  <c r="AV815" i="21"/>
  <c r="AY815" i="21" s="1"/>
  <c r="AL815" i="21"/>
  <c r="AQ815" i="21"/>
  <c r="AT815" i="21" s="1"/>
  <c r="AJ815" i="21"/>
  <c r="AV775" i="21"/>
  <c r="AY775" i="21" s="1"/>
  <c r="AQ775" i="21"/>
  <c r="AT775" i="21" s="1"/>
  <c r="AH775" i="21"/>
  <c r="AM775" i="21" s="1"/>
  <c r="AN775" i="21"/>
  <c r="AK759" i="21"/>
  <c r="AJ759" i="21"/>
  <c r="AN723" i="21"/>
  <c r="AJ723" i="21"/>
  <c r="AH723" i="21"/>
  <c r="AM723" i="21" s="1"/>
  <c r="AL707" i="21"/>
  <c r="AQ707" i="21"/>
  <c r="AT707" i="21" s="1"/>
  <c r="AK691" i="21"/>
  <c r="AQ691" i="21"/>
  <c r="AS691" i="21" s="1"/>
  <c r="AJ647" i="21"/>
  <c r="AH647" i="21"/>
  <c r="AM647" i="21" s="1"/>
  <c r="AQ643" i="21"/>
  <c r="AJ643" i="21"/>
  <c r="AH643" i="21"/>
  <c r="AV631" i="21"/>
  <c r="AJ631" i="21"/>
  <c r="AH631" i="21"/>
  <c r="AM631" i="21" s="1"/>
  <c r="AV623" i="21"/>
  <c r="AW623" i="21" s="1"/>
  <c r="AY623" i="21" s="1"/>
  <c r="AQ623" i="21"/>
  <c r="AR623" i="21" s="1"/>
  <c r="AT623" i="21" s="1"/>
  <c r="AJ615" i="21"/>
  <c r="AQ615" i="21"/>
  <c r="AR615" i="21" s="1"/>
  <c r="AH599" i="21"/>
  <c r="AM599" i="21" s="1"/>
  <c r="AJ599" i="21"/>
  <c r="AQ575" i="21"/>
  <c r="AT575" i="21" s="1"/>
  <c r="AV575" i="21"/>
  <c r="AY575" i="21" s="1"/>
  <c r="AQ531" i="21"/>
  <c r="AS531" i="21" s="1"/>
  <c r="AV531" i="21"/>
  <c r="AW531" i="21" s="1"/>
  <c r="AQ499" i="21"/>
  <c r="AJ499" i="21"/>
  <c r="AH499" i="21"/>
  <c r="AM499" i="21" s="1"/>
  <c r="AV499" i="21"/>
  <c r="AW499" i="21" s="1"/>
  <c r="AG611" i="21"/>
  <c r="AJ835" i="21"/>
  <c r="AH847" i="21"/>
  <c r="AM847" i="21" s="1"/>
  <c r="AJ767" i="21"/>
  <c r="AG871" i="21"/>
  <c r="AR847" i="21"/>
  <c r="AK831" i="21"/>
  <c r="AK847" i="21"/>
  <c r="AH855" i="21"/>
  <c r="AM855" i="21" s="1"/>
  <c r="AN859" i="21"/>
  <c r="AH895" i="21"/>
  <c r="AM895" i="21" s="1"/>
  <c r="AJ691" i="21"/>
  <c r="AK791" i="21"/>
  <c r="AH919" i="21"/>
  <c r="AM919" i="21" s="1"/>
  <c r="AJ571" i="21"/>
  <c r="AJ707" i="21"/>
  <c r="AH347" i="21"/>
  <c r="AM347" i="21" s="1"/>
  <c r="AL819" i="21"/>
  <c r="AJ839" i="21"/>
  <c r="AK879" i="21"/>
  <c r="AJ891" i="21"/>
  <c r="AN911" i="21"/>
  <c r="AJ727" i="21"/>
  <c r="AH779" i="21"/>
  <c r="AM779" i="21" s="1"/>
  <c r="AV891" i="21"/>
  <c r="AY891" i="21" s="1"/>
  <c r="AQ83" i="21"/>
  <c r="AT83" i="21" s="1"/>
  <c r="AH335" i="21"/>
  <c r="AM335" i="21" s="1"/>
  <c r="AQ611" i="21"/>
  <c r="AR611" i="21" s="1"/>
  <c r="AJ187" i="21"/>
  <c r="AK771" i="21"/>
  <c r="AK763" i="21"/>
  <c r="AQ363" i="21"/>
  <c r="AT363" i="21" s="1"/>
  <c r="AL675" i="21"/>
  <c r="AL727" i="21"/>
  <c r="AV175" i="21"/>
  <c r="AW175" i="21" s="1"/>
  <c r="AH319" i="21"/>
  <c r="AM319" i="21" s="1"/>
  <c r="AV863" i="21"/>
  <c r="AY863" i="21" s="1"/>
  <c r="AJ111" i="21"/>
  <c r="AV503" i="21"/>
  <c r="AW503" i="21" s="1"/>
  <c r="AQ911" i="21"/>
  <c r="AR911" i="21" s="1"/>
  <c r="AV359" i="21"/>
  <c r="AW359" i="21" s="1"/>
  <c r="AK715" i="21"/>
  <c r="AJ1003" i="21"/>
  <c r="AK1001" i="21"/>
  <c r="AV1001" i="21"/>
  <c r="AX1001" i="21" s="1"/>
  <c r="AQ1001" i="21"/>
  <c r="AT1001" i="21" s="1"/>
  <c r="AL1001" i="21"/>
  <c r="AX900" i="21"/>
  <c r="AW900" i="21"/>
  <c r="AY900" i="21"/>
  <c r="AT880" i="21"/>
  <c r="AR880" i="21"/>
  <c r="AS880" i="21"/>
  <c r="AT860" i="21"/>
  <c r="AR860" i="21"/>
  <c r="AY840" i="21"/>
  <c r="AW840" i="21"/>
  <c r="AO816" i="21"/>
  <c r="AW800" i="21"/>
  <c r="AY800" i="21"/>
  <c r="AY784" i="21"/>
  <c r="AW784" i="21"/>
  <c r="AG1016" i="21"/>
  <c r="AG1036" i="21"/>
  <c r="D8" i="1"/>
  <c r="AN772" i="21"/>
  <c r="AJ780" i="21"/>
  <c r="AG1040" i="21"/>
  <c r="AO196" i="21"/>
  <c r="AG971" i="21"/>
  <c r="AW752" i="21"/>
  <c r="AY752" i="21"/>
  <c r="AO1135" i="21"/>
  <c r="AO756" i="21"/>
  <c r="AG55" i="21"/>
  <c r="AS831" i="21"/>
  <c r="AS975" i="21"/>
  <c r="AX784" i="21"/>
  <c r="AS860" i="21"/>
  <c r="AS287" i="21"/>
  <c r="AT115" i="21"/>
  <c r="AV2" i="21"/>
  <c r="AY2" i="21" s="1"/>
  <c r="AT1019" i="21"/>
  <c r="AS115" i="21"/>
  <c r="AS596" i="21"/>
  <c r="AY776" i="21"/>
  <c r="AG539" i="21"/>
  <c r="AG791" i="21"/>
  <c r="AO1160" i="21"/>
  <c r="AS59" i="21"/>
  <c r="AX800" i="21"/>
  <c r="AT552" i="21"/>
  <c r="AO892" i="21"/>
  <c r="AG7" i="21"/>
  <c r="AR1187" i="21"/>
  <c r="AQ2" i="21"/>
  <c r="AT2" i="21" s="1"/>
  <c r="AO55" i="21"/>
  <c r="AO539" i="21"/>
  <c r="AG203" i="21"/>
  <c r="AS239" i="21"/>
  <c r="AR211" i="21"/>
  <c r="AT84" i="21"/>
  <c r="AS684" i="21"/>
  <c r="AT211" i="21"/>
  <c r="AT831" i="21"/>
  <c r="AS771" i="21"/>
  <c r="AT11" i="21"/>
  <c r="G16" i="1"/>
  <c r="D16" i="1"/>
  <c r="H16" i="1"/>
  <c r="E16" i="1"/>
  <c r="F16" i="1"/>
  <c r="E22" i="1"/>
  <c r="G22" i="1"/>
  <c r="H22" i="1"/>
  <c r="F22" i="1"/>
  <c r="D22" i="1"/>
  <c r="D29" i="1"/>
  <c r="F29" i="1"/>
  <c r="H29" i="1"/>
  <c r="G29" i="1"/>
  <c r="E29" i="1"/>
  <c r="D21" i="1"/>
  <c r="F21" i="1"/>
  <c r="H21" i="1"/>
  <c r="G21" i="1"/>
  <c r="E21" i="1"/>
  <c r="G28" i="1"/>
  <c r="H28" i="1"/>
  <c r="E28" i="1"/>
  <c r="D28" i="1"/>
  <c r="F28" i="1"/>
  <c r="H23" i="1"/>
  <c r="E23" i="1"/>
  <c r="D23" i="1"/>
  <c r="F23" i="1"/>
  <c r="G23" i="1"/>
  <c r="AO791" i="21"/>
  <c r="AT771" i="21"/>
  <c r="AT59" i="21"/>
  <c r="AT239" i="21"/>
  <c r="AS1187" i="21"/>
  <c r="AW1115" i="21"/>
  <c r="AT1039" i="21"/>
  <c r="AR975" i="21"/>
  <c r="AT684" i="21"/>
  <c r="AS44" i="21"/>
  <c r="AG279" i="21"/>
  <c r="AR1039" i="21"/>
  <c r="AX463" i="21"/>
  <c r="AX840" i="21"/>
  <c r="AR11" i="21"/>
  <c r="AO131" i="21"/>
  <c r="AX127" i="21"/>
  <c r="AR84" i="21"/>
  <c r="AO396" i="21"/>
  <c r="G9" i="1"/>
  <c r="E9" i="1"/>
  <c r="D9" i="1"/>
  <c r="H9" i="1"/>
  <c r="H27" i="1"/>
  <c r="F27" i="1"/>
  <c r="G27" i="1"/>
  <c r="D15" i="1"/>
  <c r="F15" i="1"/>
  <c r="G15" i="1"/>
  <c r="E8" i="1"/>
  <c r="G8" i="1"/>
  <c r="H8" i="1"/>
  <c r="AT123" i="21"/>
  <c r="AS123" i="21"/>
  <c r="AW19" i="21"/>
  <c r="E15" i="1"/>
  <c r="F32" i="1"/>
  <c r="H32" i="1"/>
  <c r="H26" i="1"/>
  <c r="F26" i="1"/>
  <c r="E14" i="1"/>
  <c r="D14" i="1"/>
  <c r="F14" i="1"/>
  <c r="D7" i="1"/>
  <c r="F7" i="1"/>
  <c r="G7" i="1"/>
  <c r="AS439" i="21"/>
  <c r="AW776" i="21"/>
  <c r="D27" i="1"/>
  <c r="H31" i="1"/>
  <c r="G31" i="1"/>
  <c r="F31" i="1"/>
  <c r="G25" i="1"/>
  <c r="D25" i="1"/>
  <c r="F25" i="1"/>
  <c r="H25" i="1"/>
  <c r="G20" i="1"/>
  <c r="F20" i="1"/>
  <c r="E20" i="1"/>
  <c r="H20" i="1"/>
  <c r="F6" i="1"/>
  <c r="G6" i="1"/>
  <c r="E6" i="1"/>
  <c r="AT439" i="21"/>
  <c r="D30" i="1"/>
  <c r="F30" i="1"/>
  <c r="AS1019" i="21"/>
  <c r="AO91" i="21"/>
  <c r="H18" i="1"/>
  <c r="G18" i="1"/>
  <c r="F18" i="1"/>
  <c r="H12" i="1"/>
  <c r="D12" i="1"/>
  <c r="F12" i="1"/>
  <c r="G12" i="1"/>
  <c r="E12" i="1"/>
  <c r="AT263" i="21"/>
  <c r="AR263" i="21"/>
  <c r="AS263" i="21"/>
  <c r="AW911" i="21"/>
  <c r="AX911" i="21"/>
  <c r="AT240" i="21"/>
  <c r="AR240" i="21"/>
  <c r="AX884" i="21"/>
  <c r="AW884" i="21"/>
  <c r="H17" i="1"/>
  <c r="G17" i="1"/>
  <c r="E17" i="1"/>
  <c r="D11" i="1"/>
  <c r="G11" i="1"/>
  <c r="E11" i="1"/>
  <c r="H11" i="1"/>
  <c r="AO903" i="21"/>
  <c r="AG751" i="21"/>
  <c r="F10" i="1"/>
  <c r="H10" i="1"/>
  <c r="G10" i="1"/>
  <c r="E10" i="1"/>
  <c r="AJ2" i="21"/>
  <c r="AK2" i="21"/>
  <c r="AH1166" i="21"/>
  <c r="AM1166" i="21" s="1"/>
  <c r="AT39" i="21"/>
  <c r="AW612" i="21"/>
  <c r="AY612" i="21"/>
  <c r="AS808" i="21"/>
  <c r="AG1007" i="21"/>
  <c r="AT808" i="21"/>
  <c r="AR44" i="21"/>
  <c r="AO1007" i="21"/>
  <c r="AN1098" i="21"/>
  <c r="AO1198" i="21"/>
  <c r="AG1198" i="21"/>
  <c r="AW1054" i="21"/>
  <c r="AX1054" i="21"/>
  <c r="AS1046" i="21"/>
  <c r="AR1046" i="21"/>
  <c r="AO575" i="21"/>
  <c r="AR620" i="21"/>
  <c r="AJ1110" i="21"/>
  <c r="AG575" i="21"/>
  <c r="AO379" i="21"/>
  <c r="AJ1182" i="21"/>
  <c r="AR1176" i="21"/>
  <c r="AT1176" i="21"/>
  <c r="AG339" i="21"/>
  <c r="AN1054" i="21"/>
  <c r="AN1190" i="21"/>
  <c r="AG1154" i="21"/>
  <c r="AH1070" i="21"/>
  <c r="AM1070" i="21" s="1"/>
  <c r="AL962" i="21"/>
  <c r="AK962" i="21"/>
  <c r="AH962" i="21"/>
  <c r="AM962" i="21" s="1"/>
  <c r="AN962" i="21"/>
  <c r="AJ962" i="21"/>
  <c r="AQ934" i="21"/>
  <c r="AK934" i="21"/>
  <c r="AH934" i="21"/>
  <c r="AM934" i="21" s="1"/>
  <c r="AJ934" i="21"/>
  <c r="AN934" i="21"/>
  <c r="AL934" i="21"/>
  <c r="AJ902" i="21"/>
  <c r="AL902" i="21"/>
  <c r="AQ902" i="21"/>
  <c r="AK902" i="21"/>
  <c r="AV902" i="21"/>
  <c r="AH902" i="21"/>
  <c r="AM902" i="21" s="1"/>
  <c r="AN902" i="21"/>
  <c r="AQ874" i="21"/>
  <c r="AT874" i="21" s="1"/>
  <c r="AL874" i="21"/>
  <c r="AK874" i="21"/>
  <c r="AH874" i="21"/>
  <c r="AM874" i="21" s="1"/>
  <c r="AV838" i="21"/>
  <c r="AK838" i="21"/>
  <c r="AJ838" i="21"/>
  <c r="AQ838" i="21"/>
  <c r="AT838" i="21" s="1"/>
  <c r="AH838" i="21"/>
  <c r="AM838" i="21" s="1"/>
  <c r="AL838" i="21"/>
  <c r="AN838" i="21"/>
  <c r="AH806" i="21"/>
  <c r="AM806" i="21" s="1"/>
  <c r="AL806" i="21"/>
  <c r="AK806" i="21"/>
  <c r="AJ806" i="21"/>
  <c r="AV774" i="21"/>
  <c r="AJ774" i="21"/>
  <c r="AQ774" i="21"/>
  <c r="AS774" i="21" s="1"/>
  <c r="AH774" i="21"/>
  <c r="AM774" i="21" s="1"/>
  <c r="AJ742" i="21"/>
  <c r="AQ742" i="21"/>
  <c r="AS742" i="21" s="1"/>
  <c r="AL742" i="21"/>
  <c r="AV742" i="21"/>
  <c r="AW742" i="21" s="1"/>
  <c r="AH742" i="21"/>
  <c r="AM742" i="21" s="1"/>
  <c r="AK718" i="21"/>
  <c r="AL718" i="21"/>
  <c r="AQ718" i="21"/>
  <c r="AT718" i="21" s="1"/>
  <c r="AJ718" i="21"/>
  <c r="AV718" i="21"/>
  <c r="AW718" i="21" s="1"/>
  <c r="AH718" i="21"/>
  <c r="AM718" i="21" s="1"/>
  <c r="AV694" i="21"/>
  <c r="AH694" i="21"/>
  <c r="AM694" i="21" s="1"/>
  <c r="AQ694" i="21"/>
  <c r="AR694" i="21" s="1"/>
  <c r="AJ694" i="21"/>
  <c r="AH674" i="21"/>
  <c r="AJ674" i="21"/>
  <c r="AV666" i="21"/>
  <c r="AH666" i="21"/>
  <c r="AQ666" i="21"/>
  <c r="AJ666" i="21"/>
  <c r="AH654" i="21"/>
  <c r="AM654" i="21" s="1"/>
  <c r="AJ654" i="21"/>
  <c r="AQ654" i="21"/>
  <c r="AV654" i="21"/>
  <c r="AV650" i="21"/>
  <c r="AQ650" i="21"/>
  <c r="AJ650" i="21"/>
  <c r="AH650" i="21"/>
  <c r="AM650" i="21" s="1"/>
  <c r="AJ646" i="21"/>
  <c r="AQ646" i="21"/>
  <c r="AV646" i="21"/>
  <c r="AH646" i="21"/>
  <c r="AM646" i="21" s="1"/>
  <c r="AV642" i="21"/>
  <c r="AQ642" i="21"/>
  <c r="AH642" i="21"/>
  <c r="AM642" i="21" s="1"/>
  <c r="AQ638" i="21"/>
  <c r="AH638" i="21"/>
  <c r="AM638" i="21" s="1"/>
  <c r="AV638" i="21"/>
  <c r="AJ638" i="21"/>
  <c r="AJ634" i="21"/>
  <c r="AH634" i="21"/>
  <c r="AM634" i="21" s="1"/>
  <c r="AQ634" i="21"/>
  <c r="AV634" i="21"/>
  <c r="AH630" i="21"/>
  <c r="AM630" i="21" s="1"/>
  <c r="AJ630" i="21"/>
  <c r="AQ630" i="21"/>
  <c r="AV630" i="21"/>
  <c r="AV626" i="21"/>
  <c r="AJ626" i="21"/>
  <c r="AH626" i="21"/>
  <c r="AM626" i="21" s="1"/>
  <c r="AQ626" i="21"/>
  <c r="AQ622" i="21"/>
  <c r="AJ622" i="21"/>
  <c r="AV622" i="21"/>
  <c r="AH622" i="21"/>
  <c r="AM622" i="21" s="1"/>
  <c r="AQ618" i="21"/>
  <c r="AH618" i="21"/>
  <c r="AM618" i="21" s="1"/>
  <c r="AV618" i="21"/>
  <c r="AX618" i="21" s="1"/>
  <c r="AJ618" i="21"/>
  <c r="AQ614" i="21"/>
  <c r="AT614" i="21" s="1"/>
  <c r="AJ614" i="21"/>
  <c r="AH614" i="21"/>
  <c r="AM614" i="21" s="1"/>
  <c r="AV614" i="21"/>
  <c r="AW614" i="21" s="1"/>
  <c r="AV610" i="21"/>
  <c r="AW610" i="21" s="1"/>
  <c r="AH610" i="21"/>
  <c r="AM610" i="21" s="1"/>
  <c r="AJ610" i="21"/>
  <c r="AQ610" i="21"/>
  <c r="AR610" i="21" s="1"/>
  <c r="AV606" i="21"/>
  <c r="AH606" i="21"/>
  <c r="AM606" i="21" s="1"/>
  <c r="AJ606" i="21"/>
  <c r="AQ606" i="21"/>
  <c r="AT606" i="21" s="1"/>
  <c r="AQ602" i="21"/>
  <c r="AT602" i="21" s="1"/>
  <c r="AH602" i="21"/>
  <c r="AM602" i="21" s="1"/>
  <c r="AQ598" i="21"/>
  <c r="AT598" i="21" s="1"/>
  <c r="AJ598" i="21"/>
  <c r="AH598" i="21"/>
  <c r="AM598" i="21" s="1"/>
  <c r="AV598" i="21"/>
  <c r="AJ594" i="21"/>
  <c r="AH594" i="21"/>
  <c r="AM594" i="21" s="1"/>
  <c r="AQ590" i="21"/>
  <c r="AJ590" i="21"/>
  <c r="AV590" i="21"/>
  <c r="AY590" i="21" s="1"/>
  <c r="AQ574" i="21"/>
  <c r="AT574" i="21" s="1"/>
  <c r="AV574" i="21"/>
  <c r="AY574" i="21" s="1"/>
  <c r="AV498" i="21"/>
  <c r="AQ498" i="21"/>
  <c r="AJ498" i="21"/>
  <c r="AH498" i="21"/>
  <c r="AM498" i="21" s="1"/>
  <c r="AJ494" i="21"/>
  <c r="AV494" i="21"/>
  <c r="AX494" i="21" s="1"/>
  <c r="AH494" i="21"/>
  <c r="AM494" i="21" s="1"/>
  <c r="AQ494" i="21"/>
  <c r="AV490" i="21"/>
  <c r="AH490" i="21"/>
  <c r="AM490" i="21" s="1"/>
  <c r="AQ490" i="21"/>
  <c r="AS490" i="21" s="1"/>
  <c r="AJ490" i="21"/>
  <c r="AV486" i="21"/>
  <c r="AQ486" i="21"/>
  <c r="AH486" i="21"/>
  <c r="AM486" i="21" s="1"/>
  <c r="AJ486" i="21"/>
  <c r="AQ482" i="21"/>
  <c r="AV482" i="21"/>
  <c r="AJ482" i="21"/>
  <c r="AH482" i="21"/>
  <c r="AM482" i="21" s="1"/>
  <c r="AH478" i="21"/>
  <c r="AM478" i="21" s="1"/>
  <c r="AJ474" i="21"/>
  <c r="AH474" i="21"/>
  <c r="AM474" i="21" s="1"/>
  <c r="AQ470" i="21"/>
  <c r="AT470" i="21" s="1"/>
  <c r="AJ470" i="21"/>
  <c r="AQ466" i="21"/>
  <c r="AV466" i="21"/>
  <c r="AJ466" i="21"/>
  <c r="AH466" i="21"/>
  <c r="AM466" i="21" s="1"/>
  <c r="AJ462" i="21"/>
  <c r="AQ462" i="21"/>
  <c r="AT462" i="21" s="1"/>
  <c r="AV462" i="21"/>
  <c r="AX462" i="21" s="1"/>
  <c r="AH462" i="21"/>
  <c r="AM462" i="21" s="1"/>
  <c r="AV458" i="21"/>
  <c r="AJ458" i="21"/>
  <c r="AQ458" i="21"/>
  <c r="AR458" i="21" s="1"/>
  <c r="AH458" i="21"/>
  <c r="AM458" i="21" s="1"/>
  <c r="AQ454" i="21"/>
  <c r="AR454" i="21" s="1"/>
  <c r="AV454" i="21"/>
  <c r="AX454" i="21" s="1"/>
  <c r="AH454" i="21"/>
  <c r="AM454" i="21" s="1"/>
  <c r="AJ454" i="21"/>
  <c r="AQ450" i="21"/>
  <c r="AJ450" i="21"/>
  <c r="AH450" i="21"/>
  <c r="AM450" i="21" s="1"/>
  <c r="AV450" i="21"/>
  <c r="AY450" i="21" s="1"/>
  <c r="AQ446" i="21"/>
  <c r="AV446" i="21"/>
  <c r="AH446" i="21"/>
  <c r="AM446" i="21" s="1"/>
  <c r="AJ446" i="21"/>
  <c r="AQ442" i="21"/>
  <c r="AV442" i="21"/>
  <c r="AX442" i="21" s="1"/>
  <c r="AH442" i="21"/>
  <c r="AM442" i="21" s="1"/>
  <c r="AJ442" i="21"/>
  <c r="AQ438" i="21"/>
  <c r="AJ438" i="21"/>
  <c r="AV438" i="21"/>
  <c r="AY438" i="21" s="1"/>
  <c r="AH438" i="21"/>
  <c r="AM438" i="21" s="1"/>
  <c r="AV434" i="21"/>
  <c r="AH434" i="21"/>
  <c r="AM434" i="21" s="1"/>
  <c r="AQ434" i="21"/>
  <c r="AJ434" i="21"/>
  <c r="AH430" i="21"/>
  <c r="AM430" i="21" s="1"/>
  <c r="AV430" i="21"/>
  <c r="AW430" i="21" s="1"/>
  <c r="AQ430" i="21"/>
  <c r="AR430" i="21" s="1"/>
  <c r="AJ430" i="21"/>
  <c r="AV426" i="21"/>
  <c r="AJ426" i="21"/>
  <c r="AH426" i="21"/>
  <c r="AM426" i="21" s="1"/>
  <c r="AQ426" i="21"/>
  <c r="AR426" i="21" s="1"/>
  <c r="AJ422" i="21"/>
  <c r="AV422" i="21"/>
  <c r="AW422" i="21" s="1"/>
  <c r="AQ422" i="21"/>
  <c r="AH422" i="21"/>
  <c r="AM422" i="21" s="1"/>
  <c r="AJ418" i="21"/>
  <c r="AV418" i="21"/>
  <c r="AY418" i="21" s="1"/>
  <c r="AH418" i="21"/>
  <c r="AM418" i="21" s="1"/>
  <c r="AQ418" i="21"/>
  <c r="AV414" i="21"/>
  <c r="AJ414" i="21"/>
  <c r="AQ414" i="21"/>
  <c r="AH414" i="21"/>
  <c r="AM414" i="21" s="1"/>
  <c r="AV410" i="21"/>
  <c r="AJ410" i="21"/>
  <c r="AH410" i="21"/>
  <c r="AM410" i="21" s="1"/>
  <c r="AQ410" i="21"/>
  <c r="AV406" i="21"/>
  <c r="AQ406" i="21"/>
  <c r="AH406" i="21"/>
  <c r="AM406" i="21" s="1"/>
  <c r="AJ406" i="21"/>
  <c r="AJ402" i="21"/>
  <c r="AH402" i="21"/>
  <c r="AM402" i="21" s="1"/>
  <c r="AQ402" i="21"/>
  <c r="AT402" i="21" s="1"/>
  <c r="AV402" i="21"/>
  <c r="AW402" i="21" s="1"/>
  <c r="AQ398" i="21"/>
  <c r="AH398" i="21"/>
  <c r="AM398" i="21" s="1"/>
  <c r="AJ398" i="21"/>
  <c r="AV398" i="21"/>
  <c r="AX398" i="21" s="1"/>
  <c r="AJ394" i="21"/>
  <c r="AQ394" i="21"/>
  <c r="AH394" i="21"/>
  <c r="AM394" i="21" s="1"/>
  <c r="AV394" i="21"/>
  <c r="AX394" i="21" s="1"/>
  <c r="AQ390" i="21"/>
  <c r="AH390" i="21"/>
  <c r="AM390" i="21" s="1"/>
  <c r="AV390" i="21"/>
  <c r="AJ390" i="21"/>
  <c r="AV386" i="21"/>
  <c r="AQ386" i="21"/>
  <c r="AH386" i="21"/>
  <c r="AM386" i="21" s="1"/>
  <c r="AJ386" i="21"/>
  <c r="AV382" i="21"/>
  <c r="AW382" i="21" s="1"/>
  <c r="AQ382" i="21"/>
  <c r="AJ382" i="21"/>
  <c r="AV378" i="21"/>
  <c r="AY378" i="21" s="1"/>
  <c r="AQ378" i="21"/>
  <c r="AS378" i="21" s="1"/>
  <c r="AJ378" i="21"/>
  <c r="AH378" i="21"/>
  <c r="AM378" i="21" s="1"/>
  <c r="AQ374" i="21"/>
  <c r="AV374" i="21"/>
  <c r="AJ374" i="21"/>
  <c r="AH374" i="21"/>
  <c r="AM374" i="21" s="1"/>
  <c r="AQ370" i="21"/>
  <c r="AR370" i="21" s="1"/>
  <c r="AV370" i="21"/>
  <c r="AY370" i="21" s="1"/>
  <c r="AJ370" i="21"/>
  <c r="AH370" i="21"/>
  <c r="AM370" i="21" s="1"/>
  <c r="AV366" i="21"/>
  <c r="AQ366" i="21"/>
  <c r="AR366" i="21" s="1"/>
  <c r="AH366" i="21"/>
  <c r="AM366" i="21" s="1"/>
  <c r="AQ362" i="21"/>
  <c r="AR362" i="21" s="1"/>
  <c r="AJ362" i="21"/>
  <c r="AH362" i="21"/>
  <c r="AM362" i="21" s="1"/>
  <c r="AV362" i="21"/>
  <c r="AJ358" i="21"/>
  <c r="AH358" i="21"/>
  <c r="AM358" i="21" s="1"/>
  <c r="AQ354" i="21"/>
  <c r="AT354" i="21" s="1"/>
  <c r="AV354" i="21"/>
  <c r="AJ354" i="21"/>
  <c r="AH354" i="21"/>
  <c r="AM354" i="21" s="1"/>
  <c r="AQ350" i="21"/>
  <c r="AV350" i="21"/>
  <c r="AH350" i="21"/>
  <c r="AM350" i="21" s="1"/>
  <c r="AJ350" i="21"/>
  <c r="AQ346" i="21"/>
  <c r="AS346" i="21" s="1"/>
  <c r="AV346" i="21"/>
  <c r="AJ346" i="21"/>
  <c r="AH346" i="21"/>
  <c r="AM346" i="21" s="1"/>
  <c r="AV342" i="21"/>
  <c r="AY342" i="21" s="1"/>
  <c r="AJ342" i="21"/>
  <c r="AH342" i="21"/>
  <c r="AM342" i="21" s="1"/>
  <c r="AQ342" i="21"/>
  <c r="AJ338" i="21"/>
  <c r="AQ338" i="21"/>
  <c r="AH338" i="21"/>
  <c r="AM338" i="21" s="1"/>
  <c r="AV338" i="21"/>
  <c r="AQ334" i="21"/>
  <c r="AV334" i="21"/>
  <c r="AY334" i="21" s="1"/>
  <c r="AH334" i="21"/>
  <c r="AM334" i="21" s="1"/>
  <c r="AJ334" i="21"/>
  <c r="AQ330" i="21"/>
  <c r="AV330" i="21"/>
  <c r="AJ330" i="21"/>
  <c r="AH330" i="21"/>
  <c r="AM330" i="21" s="1"/>
  <c r="AQ326" i="21"/>
  <c r="AT326" i="21" s="1"/>
  <c r="AJ326" i="21"/>
  <c r="AH326" i="21"/>
  <c r="AM326" i="21" s="1"/>
  <c r="AV326" i="21"/>
  <c r="AQ322" i="21"/>
  <c r="AV322" i="21"/>
  <c r="AJ322" i="21"/>
  <c r="AH322" i="21"/>
  <c r="AM322" i="21" s="1"/>
  <c r="AJ318" i="21"/>
  <c r="AQ318" i="21"/>
  <c r="AR318" i="21" s="1"/>
  <c r="AV318" i="21"/>
  <c r="AW318" i="21" s="1"/>
  <c r="AH318" i="21"/>
  <c r="AM318" i="21" s="1"/>
  <c r="AJ314" i="21"/>
  <c r="AH314" i="21"/>
  <c r="AM314" i="21" s="1"/>
  <c r="AJ310" i="21"/>
  <c r="AH310" i="21"/>
  <c r="AM310" i="21" s="1"/>
  <c r="AJ306" i="21"/>
  <c r="AH306" i="21"/>
  <c r="AM306" i="21" s="1"/>
  <c r="AS302" i="21"/>
  <c r="AT302" i="21"/>
  <c r="AH298" i="21"/>
  <c r="AM298" i="21" s="1"/>
  <c r="AJ294" i="21"/>
  <c r="AQ294" i="21"/>
  <c r="AV278" i="21"/>
  <c r="AW278" i="21" s="1"/>
  <c r="AJ278" i="21"/>
  <c r="AH278" i="21"/>
  <c r="AM278" i="21" s="1"/>
  <c r="AH274" i="21"/>
  <c r="AM274" i="21" s="1"/>
  <c r="AQ274" i="21"/>
  <c r="AT274" i="21" s="1"/>
  <c r="AV274" i="21"/>
  <c r="AJ274" i="21"/>
  <c r="AK978" i="21"/>
  <c r="AH978" i="21"/>
  <c r="AM978" i="21" s="1"/>
  <c r="AQ978" i="21"/>
  <c r="AV978" i="21"/>
  <c r="AX978" i="21" s="1"/>
  <c r="AN978" i="21"/>
  <c r="AJ978" i="21"/>
  <c r="AV946" i="21"/>
  <c r="AY946" i="21" s="1"/>
  <c r="AQ946" i="21"/>
  <c r="AT946" i="21" s="1"/>
  <c r="AL946" i="21"/>
  <c r="AJ946" i="21"/>
  <c r="AK946" i="21"/>
  <c r="AN946" i="21"/>
  <c r="AH946" i="21"/>
  <c r="AM946" i="21" s="1"/>
  <c r="AL914" i="21"/>
  <c r="AJ914" i="21"/>
  <c r="AN914" i="21"/>
  <c r="AK914" i="21"/>
  <c r="AH914" i="21"/>
  <c r="AM914" i="21" s="1"/>
  <c r="AK886" i="21"/>
  <c r="AH886" i="21"/>
  <c r="AM886" i="21" s="1"/>
  <c r="AL886" i="21"/>
  <c r="AK854" i="21"/>
  <c r="AQ854" i="21"/>
  <c r="AV854" i="21"/>
  <c r="AY854" i="21" s="1"/>
  <c r="AN854" i="21"/>
  <c r="AJ854" i="21"/>
  <c r="AH854" i="21"/>
  <c r="AM854" i="21" s="1"/>
  <c r="AL854" i="21"/>
  <c r="AJ754" i="21"/>
  <c r="AK754" i="21"/>
  <c r="AQ754" i="21"/>
  <c r="AV754" i="21"/>
  <c r="AX754" i="21" s="1"/>
  <c r="AH754" i="21"/>
  <c r="AM754" i="21" s="1"/>
  <c r="AV722" i="21"/>
  <c r="AW722" i="21" s="1"/>
  <c r="AH722" i="21"/>
  <c r="AM722" i="21" s="1"/>
  <c r="AL722" i="21"/>
  <c r="AQ722" i="21"/>
  <c r="AR722" i="21" s="1"/>
  <c r="AN686" i="21"/>
  <c r="AQ686" i="21"/>
  <c r="AN874" i="21"/>
  <c r="AV966" i="21"/>
  <c r="AL966" i="21"/>
  <c r="AH966" i="21"/>
  <c r="AM966" i="21" s="1"/>
  <c r="AN966" i="21"/>
  <c r="AH850" i="21"/>
  <c r="AM850" i="21" s="1"/>
  <c r="AK850" i="21"/>
  <c r="AV850" i="21"/>
  <c r="AY850" i="21" s="1"/>
  <c r="AQ850" i="21"/>
  <c r="AL850" i="21"/>
  <c r="AJ850" i="21"/>
  <c r="AN850" i="21"/>
  <c r="AH818" i="21"/>
  <c r="AM818" i="21" s="1"/>
  <c r="AV818" i="21"/>
  <c r="AN818" i="21"/>
  <c r="AK818" i="21"/>
  <c r="AJ818" i="21"/>
  <c r="AL818" i="21"/>
  <c r="AJ790" i="21"/>
  <c r="AL790" i="21"/>
  <c r="AN758" i="21"/>
  <c r="AH758" i="21"/>
  <c r="AM758" i="21" s="1"/>
  <c r="AV758" i="21"/>
  <c r="AQ758" i="21"/>
  <c r="AK758" i="21"/>
  <c r="AJ758" i="21"/>
  <c r="AV730" i="21"/>
  <c r="AQ730" i="21"/>
  <c r="AS730" i="21" s="1"/>
  <c r="AJ730" i="21"/>
  <c r="AH730" i="21"/>
  <c r="AM730" i="21" s="1"/>
  <c r="AV702" i="21"/>
  <c r="AH702" i="21"/>
  <c r="AM702" i="21" s="1"/>
  <c r="AJ702" i="21"/>
  <c r="AQ702" i="21"/>
  <c r="AV658" i="21"/>
  <c r="AJ658" i="21"/>
  <c r="AH658" i="21"/>
  <c r="AM658" i="21" s="1"/>
  <c r="AQ658" i="21"/>
  <c r="AY1078" i="21"/>
  <c r="AR302" i="21"/>
  <c r="AV986" i="21"/>
  <c r="AL986" i="21"/>
  <c r="AQ986" i="21"/>
  <c r="AR986" i="21" s="1"/>
  <c r="AH986" i="21"/>
  <c r="AM986" i="21" s="1"/>
  <c r="AJ986" i="21"/>
  <c r="AN986" i="21"/>
  <c r="AK986" i="21"/>
  <c r="AK954" i="21"/>
  <c r="AV954" i="21"/>
  <c r="AJ954" i="21"/>
  <c r="AN954" i="21"/>
  <c r="AH954" i="21"/>
  <c r="AM954" i="21" s="1"/>
  <c r="AL954" i="21"/>
  <c r="AK930" i="21"/>
  <c r="AN930" i="21"/>
  <c r="AV898" i="21"/>
  <c r="AN898" i="21"/>
  <c r="AH898" i="21"/>
  <c r="AM898" i="21" s="1"/>
  <c r="AQ898" i="21"/>
  <c r="AK898" i="21"/>
  <c r="AL898" i="21"/>
  <c r="AJ898" i="21"/>
  <c r="AK866" i="21"/>
  <c r="AJ866" i="21"/>
  <c r="AK834" i="21"/>
  <c r="AQ834" i="21"/>
  <c r="AV834" i="21"/>
  <c r="AY834" i="21" s="1"/>
  <c r="AH834" i="21"/>
  <c r="AM834" i="21" s="1"/>
  <c r="AL834" i="21"/>
  <c r="AN834" i="21"/>
  <c r="AJ834" i="21"/>
  <c r="AH750" i="21"/>
  <c r="AM750" i="21" s="1"/>
  <c r="AQ750" i="21"/>
  <c r="AJ750" i="21"/>
  <c r="AV750" i="21"/>
  <c r="AX750" i="21" s="1"/>
  <c r="AK750" i="21"/>
  <c r="AJ698" i="21"/>
  <c r="AV698" i="21"/>
  <c r="AH698" i="21"/>
  <c r="AM698" i="21" s="1"/>
  <c r="AQ698" i="21"/>
  <c r="AJ642" i="21"/>
  <c r="AJ366" i="21"/>
  <c r="AL978" i="21"/>
  <c r="AQ818" i="21"/>
  <c r="AH982" i="21"/>
  <c r="AM982" i="21" s="1"/>
  <c r="AV982" i="21"/>
  <c r="AQ982" i="21"/>
  <c r="AR982" i="21" s="1"/>
  <c r="AN982" i="21"/>
  <c r="AJ982" i="21"/>
  <c r="AL982" i="21"/>
  <c r="AK982" i="21"/>
  <c r="AV950" i="21"/>
  <c r="AW950" i="21" s="1"/>
  <c r="AQ950" i="21"/>
  <c r="AT950" i="21" s="1"/>
  <c r="AK950" i="21"/>
  <c r="AJ950" i="21"/>
  <c r="AH950" i="21"/>
  <c r="AM950" i="21" s="1"/>
  <c r="AL950" i="21"/>
  <c r="AN950" i="21"/>
  <c r="AK918" i="21"/>
  <c r="AL918" i="21"/>
  <c r="AJ918" i="21"/>
  <c r="AH918" i="21"/>
  <c r="AM918" i="21" s="1"/>
  <c r="AN918" i="21"/>
  <c r="AK890" i="21"/>
  <c r="AJ890" i="21"/>
  <c r="AV858" i="21"/>
  <c r="AY858" i="21" s="1"/>
  <c r="AQ858" i="21"/>
  <c r="AS858" i="21" s="1"/>
  <c r="AH858" i="21"/>
  <c r="AM858" i="21" s="1"/>
  <c r="AK858" i="21"/>
  <c r="AN858" i="21"/>
  <c r="AJ858" i="21"/>
  <c r="AL858" i="21"/>
  <c r="AH830" i="21"/>
  <c r="AM830" i="21" s="1"/>
  <c r="AV830" i="21"/>
  <c r="AQ830" i="21"/>
  <c r="AJ830" i="21"/>
  <c r="AN830" i="21"/>
  <c r="AK830" i="21"/>
  <c r="AL830" i="21"/>
  <c r="AH802" i="21"/>
  <c r="AM802" i="21" s="1"/>
  <c r="AL802" i="21"/>
  <c r="AK802" i="21"/>
  <c r="AJ802" i="21"/>
  <c r="AV770" i="21"/>
  <c r="AN770" i="21"/>
  <c r="AL770" i="21"/>
  <c r="AJ770" i="21"/>
  <c r="AH770" i="21"/>
  <c r="AM770" i="21" s="1"/>
  <c r="AQ770" i="21"/>
  <c r="AS770" i="21" s="1"/>
  <c r="AJ738" i="21"/>
  <c r="AV738" i="21"/>
  <c r="AQ738" i="21"/>
  <c r="AT738" i="21" s="1"/>
  <c r="AL738" i="21"/>
  <c r="AH738" i="21"/>
  <c r="AM738" i="21" s="1"/>
  <c r="AQ710" i="21"/>
  <c r="AV710" i="21"/>
  <c r="AY710" i="21" s="1"/>
  <c r="AJ710" i="21"/>
  <c r="AH710" i="21"/>
  <c r="AM710" i="21" s="1"/>
  <c r="AX998" i="21"/>
  <c r="AH382" i="21"/>
  <c r="AM382" i="21" s="1"/>
  <c r="AJ990" i="21"/>
  <c r="AQ990" i="21"/>
  <c r="AV990" i="21"/>
  <c r="AN990" i="21"/>
  <c r="AK990" i="21"/>
  <c r="AH990" i="21"/>
  <c r="AM990" i="21" s="1"/>
  <c r="AL990" i="21"/>
  <c r="AH958" i="21"/>
  <c r="AM958" i="21" s="1"/>
  <c r="AK958" i="21"/>
  <c r="AV958" i="21"/>
  <c r="AY958" i="21" s="1"/>
  <c r="AQ958" i="21"/>
  <c r="AN958" i="21"/>
  <c r="AL958" i="21"/>
  <c r="AJ958" i="21"/>
  <c r="AV938" i="21"/>
  <c r="AJ938" i="21"/>
  <c r="AN938" i="21"/>
  <c r="AQ938" i="21"/>
  <c r="AH938" i="21"/>
  <c r="AM938" i="21" s="1"/>
  <c r="AK938" i="21"/>
  <c r="AL938" i="21"/>
  <c r="AH906" i="21"/>
  <c r="AM906" i="21" s="1"/>
  <c r="AQ906" i="21"/>
  <c r="AS906" i="21" s="1"/>
  <c r="AV906" i="21"/>
  <c r="AY906" i="21" s="1"/>
  <c r="AK906" i="21"/>
  <c r="AL906" i="21"/>
  <c r="AJ906" i="21"/>
  <c r="AN906" i="21"/>
  <c r="AQ882" i="21"/>
  <c r="AS882" i="21" s="1"/>
  <c r="AN882" i="21"/>
  <c r="AK882" i="21"/>
  <c r="AJ846" i="21"/>
  <c r="AV846" i="21"/>
  <c r="AX846" i="21" s="1"/>
  <c r="AQ846" i="21"/>
  <c r="AN846" i="21"/>
  <c r="AH846" i="21"/>
  <c r="AM846" i="21" s="1"/>
  <c r="AL846" i="21"/>
  <c r="AK846" i="21"/>
  <c r="AQ822" i="21"/>
  <c r="AH822" i="21"/>
  <c r="AM822" i="21" s="1"/>
  <c r="AV822" i="21"/>
  <c r="AW822" i="21" s="1"/>
  <c r="AL822" i="21"/>
  <c r="AK822" i="21"/>
  <c r="AN822" i="21"/>
  <c r="AJ822" i="21"/>
  <c r="AH794" i="21"/>
  <c r="AM794" i="21" s="1"/>
  <c r="AL794" i="21"/>
  <c r="AJ762" i="21"/>
  <c r="AV762" i="21"/>
  <c r="AX762" i="21" s="1"/>
  <c r="AH762" i="21"/>
  <c r="AM762" i="21" s="1"/>
  <c r="AL762" i="21"/>
  <c r="AQ762" i="21"/>
  <c r="AR762" i="21" s="1"/>
  <c r="AJ734" i="21"/>
  <c r="AQ734" i="21"/>
  <c r="AH734" i="21"/>
  <c r="AM734" i="21" s="1"/>
  <c r="AN734" i="21"/>
  <c r="AV734" i="21"/>
  <c r="AH706" i="21"/>
  <c r="AM706" i="21" s="1"/>
  <c r="AJ706" i="21"/>
  <c r="AV706" i="21"/>
  <c r="AX706" i="21" s="1"/>
  <c r="AQ678" i="21"/>
  <c r="AV678" i="21"/>
  <c r="AX678" i="21" s="1"/>
  <c r="AN678" i="21"/>
  <c r="AJ678" i="21"/>
  <c r="AH678" i="21"/>
  <c r="AM678" i="21" s="1"/>
  <c r="AJ662" i="21"/>
  <c r="AH662" i="21"/>
  <c r="AH590" i="21"/>
  <c r="AM590" i="21" s="1"/>
  <c r="AH970" i="21"/>
  <c r="AM970" i="21" s="1"/>
  <c r="AQ970" i="21"/>
  <c r="AS970" i="21" s="1"/>
  <c r="AL970" i="21"/>
  <c r="AV970" i="21"/>
  <c r="AX970" i="21" s="1"/>
  <c r="AJ970" i="21"/>
  <c r="AN970" i="21"/>
  <c r="AJ894" i="21"/>
  <c r="AV894" i="21"/>
  <c r="AH894" i="21"/>
  <c r="AM894" i="21" s="1"/>
  <c r="AK894" i="21"/>
  <c r="AQ894" i="21"/>
  <c r="AN862" i="21"/>
  <c r="AQ862" i="21"/>
  <c r="AT862" i="21" s="1"/>
  <c r="AV862" i="21"/>
  <c r="AX862" i="21" s="1"/>
  <c r="AK862" i="21"/>
  <c r="AJ862" i="21"/>
  <c r="AH862" i="21"/>
  <c r="AM862" i="21" s="1"/>
  <c r="AL862" i="21"/>
  <c r="AK826" i="21"/>
  <c r="AV826" i="21"/>
  <c r="AQ826" i="21"/>
  <c r="AR826" i="21" s="1"/>
  <c r="AJ826" i="21"/>
  <c r="AN826" i="21"/>
  <c r="AH826" i="21"/>
  <c r="AM826" i="21" s="1"/>
  <c r="AL826" i="21"/>
  <c r="AK766" i="21"/>
  <c r="AQ766" i="21"/>
  <c r="AJ766" i="21"/>
  <c r="AH766" i="21"/>
  <c r="AM766" i="21" s="1"/>
  <c r="AL726" i="21"/>
  <c r="AV726" i="21"/>
  <c r="AH726" i="21"/>
  <c r="AM726" i="21" s="1"/>
  <c r="AJ726" i="21"/>
  <c r="AH690" i="21"/>
  <c r="AM690" i="21" s="1"/>
  <c r="AJ690" i="21"/>
  <c r="AQ690" i="21"/>
  <c r="AS690" i="21" s="1"/>
  <c r="AV690" i="21"/>
  <c r="AX690" i="21" s="1"/>
  <c r="AJ974" i="21"/>
  <c r="AQ974" i="21"/>
  <c r="AH974" i="21"/>
  <c r="AM974" i="21" s="1"/>
  <c r="AL974" i="21"/>
  <c r="AN974" i="21"/>
  <c r="AV974" i="21"/>
  <c r="AK974" i="21"/>
  <c r="AQ942" i="21"/>
  <c r="AT942" i="21" s="1"/>
  <c r="AV942" i="21"/>
  <c r="AX942" i="21" s="1"/>
  <c r="AK942" i="21"/>
  <c r="AL942" i="21"/>
  <c r="AN942" i="21"/>
  <c r="AH942" i="21"/>
  <c r="AM942" i="21" s="1"/>
  <c r="AJ942" i="21"/>
  <c r="AH910" i="21"/>
  <c r="AM910" i="21" s="1"/>
  <c r="AV910" i="21"/>
  <c r="AX910" i="21" s="1"/>
  <c r="AN910" i="21"/>
  <c r="AL910" i="21"/>
  <c r="AJ842" i="21"/>
  <c r="AV842" i="21"/>
  <c r="AQ842" i="21"/>
  <c r="AL842" i="21"/>
  <c r="AK842" i="21"/>
  <c r="AH842" i="21"/>
  <c r="AM842" i="21" s="1"/>
  <c r="AQ814" i="21"/>
  <c r="AS814" i="21" s="1"/>
  <c r="AV814" i="21"/>
  <c r="AY814" i="21" s="1"/>
  <c r="AJ814" i="21"/>
  <c r="AK814" i="21"/>
  <c r="AH814" i="21"/>
  <c r="AM814" i="21" s="1"/>
  <c r="AN814" i="21"/>
  <c r="AL814" i="21"/>
  <c r="AK778" i="21"/>
  <c r="AQ778" i="21"/>
  <c r="AR778" i="21" s="1"/>
  <c r="AL778" i="21"/>
  <c r="AN778" i="21"/>
  <c r="AH778" i="21"/>
  <c r="AM778" i="21" s="1"/>
  <c r="AV778" i="21"/>
  <c r="AJ778" i="21"/>
  <c r="AJ746" i="21"/>
  <c r="AQ746" i="21"/>
  <c r="AL746" i="21"/>
  <c r="AK746" i="21"/>
  <c r="AV746" i="21"/>
  <c r="AW746" i="21" s="1"/>
  <c r="AH746" i="21"/>
  <c r="AM746" i="21" s="1"/>
  <c r="AJ714" i="21"/>
  <c r="AV714" i="21"/>
  <c r="AH714" i="21"/>
  <c r="AM714" i="21" s="1"/>
  <c r="AQ714" i="21"/>
  <c r="AS714" i="21" s="1"/>
  <c r="AN714" i="21"/>
  <c r="AS558" i="21"/>
  <c r="AR558" i="21"/>
  <c r="AN894" i="21"/>
  <c r="AL882" i="21"/>
  <c r="AL894" i="21"/>
  <c r="AV766" i="21"/>
  <c r="AQ206" i="21"/>
  <c r="AJ206" i="21"/>
  <c r="AV206" i="21"/>
  <c r="AX206" i="21" s="1"/>
  <c r="AH206" i="21"/>
  <c r="AQ202" i="21"/>
  <c r="AT202" i="21" s="1"/>
  <c r="AJ202" i="21"/>
  <c r="AV202" i="21"/>
  <c r="AW202" i="21" s="1"/>
  <c r="AH202" i="21"/>
  <c r="AM202" i="21" s="1"/>
  <c r="AQ198" i="21"/>
  <c r="AR198" i="21" s="1"/>
  <c r="AH198" i="21"/>
  <c r="AM198" i="21" s="1"/>
  <c r="AV198" i="21"/>
  <c r="AJ198" i="21"/>
  <c r="AQ194" i="21"/>
  <c r="AV194" i="21"/>
  <c r="AJ194" i="21"/>
  <c r="AH194" i="21"/>
  <c r="AQ190" i="21"/>
  <c r="AS190" i="21" s="1"/>
  <c r="AV190" i="21"/>
  <c r="AX190" i="21" s="1"/>
  <c r="AJ190" i="21"/>
  <c r="AH190" i="21"/>
  <c r="AM190" i="21" s="1"/>
  <c r="AV186" i="21"/>
  <c r="AH186" i="21"/>
  <c r="AJ186" i="21"/>
  <c r="AQ186" i="21"/>
  <c r="AS186" i="21" s="1"/>
  <c r="AQ182" i="21"/>
  <c r="AS182" i="21" s="1"/>
  <c r="AJ182" i="21"/>
  <c r="AV182" i="21"/>
  <c r="AX182" i="21" s="1"/>
  <c r="AH182" i="21"/>
  <c r="AM182" i="21" s="1"/>
  <c r="AQ178" i="21"/>
  <c r="AH178" i="21"/>
  <c r="AM178" i="21" s="1"/>
  <c r="AV178" i="21"/>
  <c r="AW178" i="21" s="1"/>
  <c r="AJ178" i="21"/>
  <c r="AV174" i="21"/>
  <c r="AW174" i="21" s="1"/>
  <c r="AJ174" i="21"/>
  <c r="AH174" i="21"/>
  <c r="AM174" i="21" s="1"/>
  <c r="AQ174" i="21"/>
  <c r="AQ170" i="21"/>
  <c r="AJ170" i="21"/>
  <c r="AV170" i="21"/>
  <c r="AH170" i="21"/>
  <c r="AM170" i="21" s="1"/>
  <c r="AJ166" i="21"/>
  <c r="AV166" i="21"/>
  <c r="AX166" i="21" s="1"/>
  <c r="AH166" i="21"/>
  <c r="AM166" i="21" s="1"/>
  <c r="AQ166" i="21"/>
  <c r="AR166" i="21" s="1"/>
  <c r="AJ162" i="21"/>
  <c r="AV162" i="21"/>
  <c r="AW162" i="21" s="1"/>
  <c r="AH162" i="21"/>
  <c r="AM162" i="21" s="1"/>
  <c r="AQ162" i="21"/>
  <c r="AV158" i="21"/>
  <c r="AH158" i="21"/>
  <c r="AM158" i="21" s="1"/>
  <c r="AQ158" i="21"/>
  <c r="AR158" i="21" s="1"/>
  <c r="AJ158" i="21"/>
  <c r="AJ154" i="21"/>
  <c r="AQ154" i="21"/>
  <c r="AV154" i="21"/>
  <c r="AY154" i="21" s="1"/>
  <c r="AH154" i="21"/>
  <c r="AM154" i="21" s="1"/>
  <c r="AQ150" i="21"/>
  <c r="AJ150" i="21"/>
  <c r="AH150" i="21"/>
  <c r="AM150" i="21" s="1"/>
  <c r="AV150" i="21"/>
  <c r="AX150" i="21" s="1"/>
  <c r="AJ146" i="21"/>
  <c r="AH146" i="21"/>
  <c r="AM146" i="21" s="1"/>
  <c r="AQ146" i="21"/>
  <c r="AS146" i="21" s="1"/>
  <c r="AV146" i="21"/>
  <c r="AX146" i="21" s="1"/>
  <c r="AJ142" i="21"/>
  <c r="AH142" i="21"/>
  <c r="AM142" i="21" s="1"/>
  <c r="AQ138" i="21"/>
  <c r="AS138" i="21" s="1"/>
  <c r="AV138" i="21"/>
  <c r="AW138" i="21" s="1"/>
  <c r="AH138" i="21"/>
  <c r="AM138" i="21" s="1"/>
  <c r="AJ138" i="21"/>
  <c r="AH134" i="21"/>
  <c r="AM134" i="21" s="1"/>
  <c r="AV134" i="21"/>
  <c r="AQ134" i="21"/>
  <c r="AJ134" i="21"/>
  <c r="AQ130" i="21"/>
  <c r="AT130" i="21" s="1"/>
  <c r="AV130" i="21"/>
  <c r="AX130" i="21" s="1"/>
  <c r="AJ130" i="21"/>
  <c r="AH130" i="21"/>
  <c r="AM130" i="21" s="1"/>
  <c r="AJ126" i="21"/>
  <c r="AH126" i="21"/>
  <c r="AM126" i="21" s="1"/>
  <c r="AQ126" i="21"/>
  <c r="AT126" i="21" s="1"/>
  <c r="AV126" i="21"/>
  <c r="AJ122" i="21"/>
  <c r="AQ122" i="21"/>
  <c r="AT122" i="21" s="1"/>
  <c r="AV122" i="21"/>
  <c r="AH122" i="21"/>
  <c r="AM122" i="21" s="1"/>
  <c r="AQ118" i="21"/>
  <c r="AH118" i="21"/>
  <c r="AM118" i="21" s="1"/>
  <c r="AV118" i="21"/>
  <c r="AX118" i="21" s="1"/>
  <c r="AJ118" i="21"/>
  <c r="AQ114" i="21"/>
  <c r="AS114" i="21" s="1"/>
  <c r="AJ114" i="21"/>
  <c r="AV114" i="21"/>
  <c r="AX114" i="21" s="1"/>
  <c r="AH114" i="21"/>
  <c r="AM114" i="21" s="1"/>
  <c r="AQ110" i="21"/>
  <c r="AT110" i="21" s="1"/>
  <c r="AH110" i="21"/>
  <c r="AM110" i="21" s="1"/>
  <c r="AV110" i="21"/>
  <c r="AH106" i="21"/>
  <c r="AM106" i="21" s="1"/>
  <c r="AJ106" i="21"/>
  <c r="AQ106" i="21"/>
  <c r="AV106" i="21"/>
  <c r="AV102" i="21"/>
  <c r="AJ102" i="21"/>
  <c r="AH102" i="21"/>
  <c r="AM102" i="21" s="1"/>
  <c r="AQ102" i="21"/>
  <c r="AT102" i="21" s="1"/>
  <c r="AJ98" i="21"/>
  <c r="AH98" i="21"/>
  <c r="AM98" i="21" s="1"/>
  <c r="AJ94" i="21"/>
  <c r="AH94" i="21"/>
  <c r="AM94" i="21" s="1"/>
  <c r="AV90" i="21"/>
  <c r="AY90" i="21" s="1"/>
  <c r="AH90" i="21"/>
  <c r="AM90" i="21" s="1"/>
  <c r="AQ90" i="21"/>
  <c r="AQ86" i="21"/>
  <c r="AJ86" i="21"/>
  <c r="AH86" i="21"/>
  <c r="AM86" i="21" s="1"/>
  <c r="AV86" i="21"/>
  <c r="AY86" i="21" s="1"/>
  <c r="AQ82" i="21"/>
  <c r="AT82" i="21" s="1"/>
  <c r="AV82" i="21"/>
  <c r="AJ82" i="21"/>
  <c r="AH50" i="21"/>
  <c r="AM50" i="21" s="1"/>
  <c r="AV50" i="21"/>
  <c r="AY50" i="21" s="1"/>
  <c r="AH18" i="21"/>
  <c r="AM18" i="21" s="1"/>
  <c r="AQ18" i="21"/>
  <c r="AL1198" i="21"/>
  <c r="AQ1198" i="21"/>
  <c r="AS1198" i="21" s="1"/>
  <c r="AK1198" i="21"/>
  <c r="AV1198" i="21"/>
  <c r="AY1198" i="21" s="1"/>
  <c r="AN1198" i="21"/>
  <c r="AK1194" i="21"/>
  <c r="AN1194" i="21"/>
  <c r="AL1194" i="21"/>
  <c r="AH1194" i="21"/>
  <c r="AM1194" i="21" s="1"/>
  <c r="AH1190" i="21"/>
  <c r="AM1190" i="21" s="1"/>
  <c r="AL1190" i="21"/>
  <c r="AK1190" i="21"/>
  <c r="AJ1190" i="21"/>
  <c r="AK1186" i="21"/>
  <c r="AL1186" i="21"/>
  <c r="AJ1186" i="21"/>
  <c r="AH1186" i="21"/>
  <c r="AM1186" i="21" s="1"/>
  <c r="AN1182" i="21"/>
  <c r="AH1182" i="21"/>
  <c r="AM1182" i="21" s="1"/>
  <c r="AQ1182" i="21"/>
  <c r="AK1182" i="21"/>
  <c r="AL1182" i="21"/>
  <c r="AK1178" i="21"/>
  <c r="AN1178" i="21"/>
  <c r="AQ1178" i="21"/>
  <c r="AV1178" i="21"/>
  <c r="AW1178" i="21" s="1"/>
  <c r="AL1174" i="21"/>
  <c r="AH1174" i="21"/>
  <c r="AM1174" i="21" s="1"/>
  <c r="AV1174" i="21"/>
  <c r="AX1174" i="21" s="1"/>
  <c r="AN1174" i="21"/>
  <c r="AH1170" i="21"/>
  <c r="AM1170" i="21" s="1"/>
  <c r="AJ1170" i="21"/>
  <c r="AN1170" i="21"/>
  <c r="AL1170" i="21"/>
  <c r="AK1170" i="21"/>
  <c r="AL1166" i="21"/>
  <c r="AV1166" i="21"/>
  <c r="AQ1166" i="21"/>
  <c r="AJ1166" i="21"/>
  <c r="AN1166" i="21"/>
  <c r="AK1162" i="21"/>
  <c r="AN1162" i="21"/>
  <c r="AQ1158" i="21"/>
  <c r="AT1158" i="21" s="1"/>
  <c r="AH1158" i="21"/>
  <c r="AM1158" i="21" s="1"/>
  <c r="AK1158" i="21"/>
  <c r="AJ1158" i="21"/>
  <c r="AH1150" i="21"/>
  <c r="AM1150" i="21" s="1"/>
  <c r="AK1150" i="21"/>
  <c r="AJ1150" i="21"/>
  <c r="AL1150" i="21"/>
  <c r="AK1146" i="21"/>
  <c r="AQ1146" i="21"/>
  <c r="AR1146" i="21" s="1"/>
  <c r="AJ1146" i="21"/>
  <c r="AL1146" i="21"/>
  <c r="AN1146" i="21"/>
  <c r="AH1146" i="21"/>
  <c r="AM1146" i="21" s="1"/>
  <c r="AV1146" i="21"/>
  <c r="AW1146" i="21" s="1"/>
  <c r="AN1142" i="21"/>
  <c r="AV1142" i="21"/>
  <c r="AQ1142" i="21"/>
  <c r="AS1142" i="21" s="1"/>
  <c r="AH1142" i="21"/>
  <c r="AM1142" i="21" s="1"/>
  <c r="AJ1142" i="21"/>
  <c r="AL1142" i="21"/>
  <c r="AQ1138" i="21"/>
  <c r="AH1138" i="21"/>
  <c r="AM1138" i="21" s="1"/>
  <c r="AN1138" i="21"/>
  <c r="AJ1138" i="21"/>
  <c r="AL1138" i="21"/>
  <c r="AK1138" i="21"/>
  <c r="AV1138" i="21"/>
  <c r="AH1134" i="21"/>
  <c r="AM1134" i="21" s="1"/>
  <c r="AN1134" i="21"/>
  <c r="AV1134" i="21"/>
  <c r="AJ1134" i="21"/>
  <c r="AL1134" i="21"/>
  <c r="AQ1134" i="21"/>
  <c r="AL1130" i="21"/>
  <c r="AQ1130" i="21"/>
  <c r="AN1130" i="21"/>
  <c r="AH1130" i="21"/>
  <c r="AM1130" i="21" s="1"/>
  <c r="AV1130" i="21"/>
  <c r="AK1130" i="21"/>
  <c r="AJ1130" i="21"/>
  <c r="AV1126" i="21"/>
  <c r="AY1126" i="21" s="1"/>
  <c r="AH1126" i="21"/>
  <c r="AM1126" i="21" s="1"/>
  <c r="AK1126" i="21"/>
  <c r="AJ1126" i="21"/>
  <c r="AN1118" i="21"/>
  <c r="AJ1118" i="21"/>
  <c r="AQ1118" i="21"/>
  <c r="AH1118" i="21"/>
  <c r="AM1118" i="21" s="1"/>
  <c r="AV1118" i="21"/>
  <c r="AY1118" i="21" s="1"/>
  <c r="AL1114" i="21"/>
  <c r="AH1114" i="21"/>
  <c r="AM1114" i="21" s="1"/>
  <c r="AQ1114" i="21"/>
  <c r="AS1114" i="21" s="1"/>
  <c r="AK1114" i="21"/>
  <c r="AV1114" i="21"/>
  <c r="AW1114" i="21" s="1"/>
  <c r="AN1114" i="21"/>
  <c r="AJ1114" i="21"/>
  <c r="AQ1110" i="21"/>
  <c r="AN1110" i="21"/>
  <c r="AH1110" i="21"/>
  <c r="AM1110" i="21" s="1"/>
  <c r="AK1110" i="21"/>
  <c r="AL1110" i="21"/>
  <c r="AV1106" i="21"/>
  <c r="AJ1106" i="21"/>
  <c r="AN1106" i="21"/>
  <c r="AL1106" i="21"/>
  <c r="AK1106" i="21"/>
  <c r="AH1106" i="21"/>
  <c r="AM1106" i="21" s="1"/>
  <c r="AQ1106" i="21"/>
  <c r="AJ1102" i="21"/>
  <c r="AQ1102" i="21"/>
  <c r="AN1102" i="21"/>
  <c r="AV1102" i="21"/>
  <c r="AW1102" i="21" s="1"/>
  <c r="AH1102" i="21"/>
  <c r="AM1102" i="21" s="1"/>
  <c r="AH1098" i="21"/>
  <c r="AM1098" i="21" s="1"/>
  <c r="AL1098" i="21"/>
  <c r="AV1098" i="21"/>
  <c r="AQ1098" i="21"/>
  <c r="AR1098" i="21" s="1"/>
  <c r="AJ1098" i="21"/>
  <c r="AN1094" i="21"/>
  <c r="AQ1094" i="21"/>
  <c r="AH1094" i="21"/>
  <c r="AM1094" i="21" s="1"/>
  <c r="AK1094" i="21"/>
  <c r="AK1090" i="21"/>
  <c r="AL1090" i="21"/>
  <c r="AN1090" i="21"/>
  <c r="AJ1090" i="21"/>
  <c r="AH1090" i="21"/>
  <c r="AM1090" i="21" s="1"/>
  <c r="AV1090" i="21"/>
  <c r="AW1090" i="21" s="1"/>
  <c r="AQ1090" i="21"/>
  <c r="AT1090" i="21" s="1"/>
  <c r="AQ1086" i="21"/>
  <c r="AH1086" i="21"/>
  <c r="AM1086" i="21" s="1"/>
  <c r="AV1086" i="21"/>
  <c r="AY1086" i="21" s="1"/>
  <c r="AN1086" i="21"/>
  <c r="AK1086" i="21"/>
  <c r="AJ1086" i="21"/>
  <c r="AJ1082" i="21"/>
  <c r="AQ1082" i="21"/>
  <c r="AL1082" i="21"/>
  <c r="AK1082" i="21"/>
  <c r="AV1082" i="21"/>
  <c r="AN1082" i="21"/>
  <c r="AH1078" i="21"/>
  <c r="AM1078" i="21" s="1"/>
  <c r="AN1078" i="21"/>
  <c r="AK1078" i="21"/>
  <c r="AL1078" i="21"/>
  <c r="AH1074" i="21"/>
  <c r="AM1074" i="21" s="1"/>
  <c r="AN1074" i="21"/>
  <c r="AJ1074" i="21"/>
  <c r="AQ1074" i="21"/>
  <c r="AK1074" i="21"/>
  <c r="AL1070" i="21"/>
  <c r="AJ1070" i="21"/>
  <c r="AV1070" i="21"/>
  <c r="AN1070" i="21"/>
  <c r="AJ1066" i="21"/>
  <c r="AV1066" i="21"/>
  <c r="AL1066" i="21"/>
  <c r="AK1066" i="21"/>
  <c r="AH1066" i="21"/>
  <c r="AM1066" i="21" s="1"/>
  <c r="AQ1066" i="21"/>
  <c r="AS1066" i="21" s="1"/>
  <c r="AN1066" i="21"/>
  <c r="AH1062" i="21"/>
  <c r="AM1062" i="21" s="1"/>
  <c r="AJ1062" i="21"/>
  <c r="AV1062" i="21"/>
  <c r="AX1062" i="21" s="1"/>
  <c r="AQ1062" i="21"/>
  <c r="AT1062" i="21" s="1"/>
  <c r="AK1062" i="21"/>
  <c r="AV1058" i="21"/>
  <c r="AQ1058" i="21"/>
  <c r="AJ1058" i="21"/>
  <c r="AH1058" i="21"/>
  <c r="AM1058" i="21" s="1"/>
  <c r="AL1058" i="21"/>
  <c r="AK1058" i="21"/>
  <c r="AH1054" i="21"/>
  <c r="AM1054" i="21" s="1"/>
  <c r="AK1054" i="21"/>
  <c r="AL1054" i="21"/>
  <c r="AQ1054" i="21"/>
  <c r="AR1054" i="21" s="1"/>
  <c r="AN1050" i="21"/>
  <c r="AV1050" i="21"/>
  <c r="AL1050" i="21"/>
  <c r="AH1046" i="21"/>
  <c r="AM1046" i="21" s="1"/>
  <c r="AJ1046" i="21"/>
  <c r="AV1046" i="21"/>
  <c r="AX1046" i="21" s="1"/>
  <c r="AK1046" i="21"/>
  <c r="AL1046" i="21"/>
  <c r="AN1046" i="21"/>
  <c r="AK1042" i="21"/>
  <c r="AQ1042" i="21"/>
  <c r="AS1042" i="21" s="1"/>
  <c r="AL1042" i="21"/>
  <c r="AN1042" i="21"/>
  <c r="AH1042" i="21"/>
  <c r="AM1042" i="21" s="1"/>
  <c r="AV1042" i="21"/>
  <c r="AY1042" i="21" s="1"/>
  <c r="AJ1042" i="21"/>
  <c r="AQ1038" i="21"/>
  <c r="AJ1038" i="21"/>
  <c r="AV1038" i="21"/>
  <c r="AH1038" i="21"/>
  <c r="AM1038" i="21" s="1"/>
  <c r="AL1038" i="21"/>
  <c r="AN1038" i="21"/>
  <c r="AN1034" i="21"/>
  <c r="AL1034" i="21"/>
  <c r="AH1034" i="21"/>
  <c r="AM1034" i="21" s="1"/>
  <c r="AV1034" i="21"/>
  <c r="AX1034" i="21" s="1"/>
  <c r="AK1034" i="21"/>
  <c r="AJ1034" i="21"/>
  <c r="AQ1034" i="21"/>
  <c r="AT1034" i="21" s="1"/>
  <c r="AH1030" i="21"/>
  <c r="AM1030" i="21" s="1"/>
  <c r="AV1030" i="21"/>
  <c r="AJ1030" i="21"/>
  <c r="AK1030" i="21"/>
  <c r="AL1030" i="21"/>
  <c r="AN1030" i="21"/>
  <c r="AL1026" i="21"/>
  <c r="AJ1026" i="21"/>
  <c r="AQ1026" i="21"/>
  <c r="AT1026" i="21" s="1"/>
  <c r="AK1026" i="21"/>
  <c r="AN1026" i="21"/>
  <c r="AV1026" i="21"/>
  <c r="AX1026" i="21" s="1"/>
  <c r="AH1026" i="21"/>
  <c r="AM1026" i="21" s="1"/>
  <c r="AH1022" i="21"/>
  <c r="AM1022" i="21" s="1"/>
  <c r="AQ1022" i="21"/>
  <c r="AR1022" i="21" s="1"/>
  <c r="AV1022" i="21"/>
  <c r="AY1022" i="21" s="1"/>
  <c r="AN1022" i="21"/>
  <c r="AK1022" i="21"/>
  <c r="AL1022" i="21"/>
  <c r="AH1018" i="21"/>
  <c r="AM1018" i="21" s="1"/>
  <c r="AV1018" i="21"/>
  <c r="AL1018" i="21"/>
  <c r="AK1018" i="21"/>
  <c r="AJ1018" i="21"/>
  <c r="AJ1014" i="21"/>
  <c r="AV1014" i="21"/>
  <c r="AH1014" i="21"/>
  <c r="AM1014" i="21" s="1"/>
  <c r="AK1014" i="21"/>
  <c r="AL1014" i="21"/>
  <c r="AK1010" i="21"/>
  <c r="AH1010" i="21"/>
  <c r="AM1010" i="21" s="1"/>
  <c r="AN1010" i="21"/>
  <c r="AV1010" i="21"/>
  <c r="AY1010" i="21" s="1"/>
  <c r="AQ1010" i="21"/>
  <c r="AT1010" i="21" s="1"/>
  <c r="AL1010" i="21"/>
  <c r="AV1190" i="21"/>
  <c r="AJ1174" i="21"/>
  <c r="AJ1198" i="21"/>
  <c r="AK1118" i="21"/>
  <c r="AO971" i="21"/>
  <c r="AX224" i="21"/>
  <c r="AW224" i="21"/>
  <c r="AW812" i="21"/>
  <c r="AX812" i="21"/>
  <c r="AY812" i="21"/>
  <c r="AW772" i="21"/>
  <c r="AX772" i="21"/>
  <c r="AG143" i="21"/>
  <c r="AS215" i="21"/>
  <c r="AG131" i="21"/>
  <c r="AN1014" i="21"/>
  <c r="AJ1078" i="21"/>
  <c r="AN1062" i="21"/>
  <c r="AN1158" i="21"/>
  <c r="AJ1054" i="21"/>
  <c r="AN1186" i="21"/>
  <c r="AJ1050" i="21"/>
  <c r="AN1058" i="21"/>
  <c r="AO1154" i="21"/>
  <c r="AR215" i="21"/>
  <c r="AL1102" i="21"/>
  <c r="AQ1078" i="21"/>
  <c r="AR1078" i="21" s="1"/>
  <c r="AL1062" i="21"/>
  <c r="AJ1094" i="21"/>
  <c r="AK1038" i="21"/>
  <c r="AV1074" i="21"/>
  <c r="AX1074" i="21" s="1"/>
  <c r="AJ1194" i="21"/>
  <c r="AQ1050" i="21"/>
  <c r="AS1050" i="21" s="1"/>
  <c r="AJ110" i="21"/>
  <c r="AK1102" i="21"/>
  <c r="AQ1070" i="21"/>
  <c r="AS1070" i="21" s="1"/>
  <c r="AL1086" i="21"/>
  <c r="AL1094" i="21"/>
  <c r="AK1142" i="21"/>
  <c r="AL1074" i="21"/>
  <c r="AN1018" i="21"/>
  <c r="AH82" i="21"/>
  <c r="AM82" i="21" s="1"/>
  <c r="AH1082" i="21"/>
  <c r="AM1082" i="21" s="1"/>
  <c r="AO848" i="21"/>
  <c r="AG1183" i="21"/>
  <c r="AT43" i="21"/>
  <c r="AT1139" i="21"/>
  <c r="AO1183" i="21"/>
  <c r="AS1139" i="21"/>
  <c r="AY34" i="21"/>
  <c r="AW1076" i="21"/>
  <c r="AX1186" i="21"/>
  <c r="AW1020" i="21"/>
  <c r="AS1084" i="21"/>
  <c r="AX1020" i="21"/>
  <c r="AR1084" i="21"/>
  <c r="AX1076" i="21"/>
  <c r="AT1030" i="21"/>
  <c r="AY1186" i="21"/>
  <c r="AS272" i="21"/>
  <c r="AG921" i="21"/>
  <c r="AG909" i="21"/>
  <c r="AG453" i="21"/>
  <c r="AG193" i="21"/>
  <c r="AG109" i="21"/>
  <c r="AS1030" i="21"/>
  <c r="AX819" i="21"/>
  <c r="AY608" i="21"/>
  <c r="AO944" i="21"/>
  <c r="AT1014" i="21"/>
  <c r="AO740" i="21"/>
  <c r="AW608" i="21"/>
  <c r="AY1182" i="21"/>
  <c r="AR1014" i="21"/>
  <c r="AW1156" i="21"/>
  <c r="AS43" i="21"/>
  <c r="AR1123" i="21"/>
  <c r="AW1182" i="21"/>
  <c r="AX1156" i="21"/>
  <c r="AG515" i="21"/>
  <c r="AS1123" i="21"/>
  <c r="AT272" i="21"/>
  <c r="AS1043" i="21"/>
  <c r="AW34" i="21"/>
  <c r="AR1043" i="21"/>
  <c r="AS1092" i="21"/>
  <c r="AO1172" i="21"/>
  <c r="AW1078" i="21"/>
  <c r="AW1094" i="21"/>
  <c r="AT1046" i="21"/>
  <c r="AT1190" i="21"/>
  <c r="AG1172" i="21"/>
  <c r="AS1190" i="21"/>
  <c r="AX1094" i="21"/>
  <c r="AY1110" i="21"/>
  <c r="AX1110" i="21"/>
  <c r="AR1018" i="21"/>
  <c r="AS1018" i="21"/>
  <c r="AX888" i="21"/>
  <c r="AY1054" i="21"/>
  <c r="AJ1165" i="21"/>
  <c r="AS1052" i="21"/>
  <c r="AT1092" i="21"/>
  <c r="AX999" i="21"/>
  <c r="AG265" i="21"/>
  <c r="AH805" i="21"/>
  <c r="AM805" i="21" s="1"/>
  <c r="AH205" i="21"/>
  <c r="AM205" i="21" s="1"/>
  <c r="AJ1141" i="21"/>
  <c r="AS1044" i="21"/>
  <c r="AR1044" i="21"/>
  <c r="AO908" i="21"/>
  <c r="AR688" i="21"/>
  <c r="AQ1121" i="21"/>
  <c r="AT1121" i="21" s="1"/>
  <c r="AX676" i="21"/>
  <c r="AX535" i="21"/>
  <c r="AR761" i="21"/>
  <c r="AT307" i="21"/>
  <c r="AK1181" i="21"/>
  <c r="AS604" i="21"/>
  <c r="AY139" i="21"/>
  <c r="AG255" i="21"/>
  <c r="AR307" i="21"/>
  <c r="AN1089" i="21"/>
  <c r="AS1112" i="21"/>
  <c r="AW999" i="21"/>
  <c r="AY676" i="21"/>
  <c r="AS688" i="21"/>
  <c r="AX139" i="21"/>
  <c r="AY535" i="21"/>
  <c r="AR433" i="21"/>
  <c r="AT1052" i="21"/>
  <c r="AR604" i="21"/>
  <c r="AS616" i="21"/>
  <c r="AW888" i="21"/>
  <c r="AO675" i="21"/>
  <c r="AO881" i="21"/>
  <c r="AG881" i="21"/>
  <c r="AO737" i="21"/>
  <c r="AG737" i="21"/>
  <c r="AO1121" i="21"/>
  <c r="AG1121" i="21"/>
  <c r="AS1077" i="21"/>
  <c r="AR1077" i="21"/>
  <c r="AT1077" i="21"/>
  <c r="AW859" i="21"/>
  <c r="AY283" i="21"/>
  <c r="AG551" i="21"/>
  <c r="AT433" i="21"/>
  <c r="AO5" i="21"/>
  <c r="AH661" i="21"/>
  <c r="AM661" i="21" s="1"/>
  <c r="AQ1185" i="21"/>
  <c r="AT1185" i="21" s="1"/>
  <c r="AX859" i="21"/>
  <c r="AX851" i="21"/>
  <c r="AG5" i="21"/>
  <c r="AK929" i="21"/>
  <c r="AL1081" i="21"/>
  <c r="AL1093" i="21"/>
  <c r="AK1117" i="21"/>
  <c r="AK881" i="21"/>
  <c r="AH1141" i="21"/>
  <c r="AM1141" i="21" s="1"/>
  <c r="AG835" i="21"/>
  <c r="AO56" i="21"/>
  <c r="AX19" i="21"/>
  <c r="AN929" i="21"/>
  <c r="AQ1097" i="21"/>
  <c r="AO815" i="21"/>
  <c r="AT883" i="21"/>
  <c r="AS883" i="21"/>
  <c r="AO265" i="21"/>
  <c r="AG121" i="21"/>
  <c r="AO109" i="21"/>
  <c r="AT761" i="21"/>
  <c r="AG27" i="21"/>
  <c r="AS77" i="21"/>
  <c r="AQ1085" i="21"/>
  <c r="AR1085" i="21" s="1"/>
  <c r="AH1077" i="21"/>
  <c r="AM1077" i="21" s="1"/>
  <c r="AJ905" i="21"/>
  <c r="AJ737" i="21"/>
  <c r="AK773" i="21"/>
  <c r="AG815" i="21"/>
  <c r="AR66" i="21"/>
  <c r="AG69" i="21"/>
  <c r="AG65" i="21"/>
  <c r="AK1085" i="21"/>
  <c r="AL1077" i="21"/>
  <c r="AQ401" i="21"/>
  <c r="AS401" i="21" s="1"/>
  <c r="AL849" i="21"/>
  <c r="AS66" i="21"/>
  <c r="AG91" i="21"/>
  <c r="AG73" i="21"/>
  <c r="AG557" i="21"/>
  <c r="AT77" i="21"/>
  <c r="AV1085" i="21"/>
  <c r="AK805" i="21"/>
  <c r="AH1165" i="21"/>
  <c r="AM1165" i="21" s="1"/>
  <c r="AG1056" i="21"/>
  <c r="AO835" i="21"/>
  <c r="AW851" i="21"/>
  <c r="AG903" i="21"/>
  <c r="AY773" i="21"/>
  <c r="AQ1165" i="21"/>
  <c r="AO921" i="21"/>
  <c r="AO193" i="21"/>
  <c r="AY1141" i="21"/>
  <c r="AW1141" i="21"/>
  <c r="AX1141" i="21"/>
  <c r="AG572" i="21"/>
  <c r="AT173" i="21"/>
  <c r="AR173" i="21"/>
  <c r="AJ997" i="21"/>
  <c r="AN997" i="21"/>
  <c r="AH997" i="21"/>
  <c r="AM997" i="21" s="1"/>
  <c r="AK997" i="21"/>
  <c r="AJ989" i="21"/>
  <c r="AN989" i="21"/>
  <c r="AK989" i="21"/>
  <c r="AQ985" i="21"/>
  <c r="AL985" i="21"/>
  <c r="AH985" i="21"/>
  <c r="AM985" i="21" s="1"/>
  <c r="AK981" i="21"/>
  <c r="AJ981" i="21"/>
  <c r="AK977" i="21"/>
  <c r="AH977" i="21"/>
  <c r="AM977" i="21" s="1"/>
  <c r="AN977" i="21"/>
  <c r="AV973" i="21"/>
  <c r="AY973" i="21" s="1"/>
  <c r="AL973" i="21"/>
  <c r="AV969" i="21"/>
  <c r="AN969" i="21"/>
  <c r="AL969" i="21"/>
  <c r="AJ969" i="21"/>
  <c r="AH937" i="21"/>
  <c r="AM937" i="21" s="1"/>
  <c r="AL937" i="21"/>
  <c r="AL929" i="21"/>
  <c r="AQ929" i="21"/>
  <c r="AR929" i="21" s="1"/>
  <c r="AH929" i="21"/>
  <c r="AM929" i="21" s="1"/>
  <c r="AQ925" i="21"/>
  <c r="AL925" i="21"/>
  <c r="AH925" i="21"/>
  <c r="AM925" i="21" s="1"/>
  <c r="AJ925" i="21"/>
  <c r="AN925" i="21"/>
  <c r="AK925" i="21"/>
  <c r="AV925" i="21"/>
  <c r="AQ921" i="21"/>
  <c r="AJ921" i="21"/>
  <c r="AN921" i="21"/>
  <c r="AK921" i="21"/>
  <c r="AL921" i="21"/>
  <c r="AK917" i="21"/>
  <c r="AH917" i="21"/>
  <c r="AM917" i="21" s="1"/>
  <c r="AJ917" i="21"/>
  <c r="AQ917" i="21"/>
  <c r="AR917" i="21" s="1"/>
  <c r="AN917" i="21"/>
  <c r="AL917" i="21"/>
  <c r="AQ913" i="21"/>
  <c r="AJ913" i="21"/>
  <c r="AN913" i="21"/>
  <c r="AL913" i="21"/>
  <c r="AK913" i="21"/>
  <c r="AH913" i="21"/>
  <c r="AM913" i="21" s="1"/>
  <c r="AQ909" i="21"/>
  <c r="AV909" i="21"/>
  <c r="AL909" i="21"/>
  <c r="AQ893" i="21"/>
  <c r="AN893" i="21"/>
  <c r="AK893" i="21"/>
  <c r="AL893" i="21"/>
  <c r="AH893" i="21"/>
  <c r="AM893" i="21" s="1"/>
  <c r="AN889" i="21"/>
  <c r="AL889" i="21"/>
  <c r="AK889" i="21"/>
  <c r="AL885" i="21"/>
  <c r="AJ885" i="21"/>
  <c r="AH885" i="21"/>
  <c r="AM885" i="21" s="1"/>
  <c r="AN885" i="21"/>
  <c r="AK885" i="21"/>
  <c r="AL881" i="21"/>
  <c r="AV881" i="21"/>
  <c r="AQ881" i="21"/>
  <c r="AJ881" i="21"/>
  <c r="AH877" i="21"/>
  <c r="AM877" i="21" s="1"/>
  <c r="AV877" i="21"/>
  <c r="AX877" i="21" s="1"/>
  <c r="AL877" i="21"/>
  <c r="AK877" i="21"/>
  <c r="AN873" i="21"/>
  <c r="AH873" i="21"/>
  <c r="AM873" i="21" s="1"/>
  <c r="AL873" i="21"/>
  <c r="AJ873" i="21"/>
  <c r="AK873" i="21"/>
  <c r="AV873" i="21"/>
  <c r="AL869" i="21"/>
  <c r="AJ869" i="21"/>
  <c r="AN869" i="21"/>
  <c r="AV869" i="21"/>
  <c r="AY869" i="21" s="1"/>
  <c r="AK869" i="21"/>
  <c r="AH869" i="21"/>
  <c r="AM869" i="21" s="1"/>
  <c r="AH865" i="21"/>
  <c r="AM865" i="21" s="1"/>
  <c r="AQ865" i="21"/>
  <c r="AV865" i="21"/>
  <c r="AY865" i="21" s="1"/>
  <c r="AL865" i="21"/>
  <c r="AN865" i="21"/>
  <c r="AK865" i="21"/>
  <c r="AV861" i="21"/>
  <c r="AJ861" i="21"/>
  <c r="AK861" i="21"/>
  <c r="AQ857" i="21"/>
  <c r="AV857" i="21"/>
  <c r="AJ857" i="21"/>
  <c r="AN857" i="21"/>
  <c r="AK857" i="21"/>
  <c r="AV853" i="21"/>
  <c r="AQ853" i="21"/>
  <c r="AJ853" i="21"/>
  <c r="AK853" i="21"/>
  <c r="AH853" i="21"/>
  <c r="AM853" i="21" s="1"/>
  <c r="AQ849" i="21"/>
  <c r="AV849" i="21"/>
  <c r="AJ849" i="21"/>
  <c r="AH849" i="21"/>
  <c r="AM849" i="21" s="1"/>
  <c r="AN845" i="21"/>
  <c r="AK845" i="21"/>
  <c r="AL845" i="21"/>
  <c r="AJ845" i="21"/>
  <c r="AQ845" i="21"/>
  <c r="AH845" i="21"/>
  <c r="AM845" i="21" s="1"/>
  <c r="AN841" i="21"/>
  <c r="AJ841" i="21"/>
  <c r="AV841" i="21"/>
  <c r="AH841" i="21"/>
  <c r="AM841" i="21" s="1"/>
  <c r="AK841" i="21"/>
  <c r="AL841" i="21"/>
  <c r="AQ841" i="21"/>
  <c r="AJ829" i="21"/>
  <c r="AK829" i="21"/>
  <c r="AH825" i="21"/>
  <c r="AM825" i="21" s="1"/>
  <c r="AN825" i="21"/>
  <c r="AK825" i="21"/>
  <c r="AK817" i="21"/>
  <c r="AL817" i="21"/>
  <c r="AJ817" i="21"/>
  <c r="AJ813" i="21"/>
  <c r="AQ813" i="21"/>
  <c r="AN813" i="21"/>
  <c r="AL813" i="21"/>
  <c r="AK813" i="21"/>
  <c r="AH813" i="21"/>
  <c r="AM813" i="21" s="1"/>
  <c r="AJ809" i="21"/>
  <c r="AV809" i="21"/>
  <c r="AH809" i="21"/>
  <c r="AM809" i="21" s="1"/>
  <c r="AQ809" i="21"/>
  <c r="AT809" i="21" s="1"/>
  <c r="AL809" i="21"/>
  <c r="AN809" i="21"/>
  <c r="AK809" i="21"/>
  <c r="AJ805" i="21"/>
  <c r="AL805" i="21"/>
  <c r="AQ805" i="21"/>
  <c r="AV805" i="21"/>
  <c r="AY805" i="21" s="1"/>
  <c r="AQ801" i="21"/>
  <c r="AJ801" i="21"/>
  <c r="AN801" i="21"/>
  <c r="AK801" i="21"/>
  <c r="AV801" i="21"/>
  <c r="AL801" i="21"/>
  <c r="AH801" i="21"/>
  <c r="AM801" i="21" s="1"/>
  <c r="AH797" i="21"/>
  <c r="AM797" i="21" s="1"/>
  <c r="AK797" i="21"/>
  <c r="AL797" i="21"/>
  <c r="AN797" i="21"/>
  <c r="AV793" i="21"/>
  <c r="AQ793" i="21"/>
  <c r="AJ793" i="21"/>
  <c r="AN793" i="21"/>
  <c r="AK793" i="21"/>
  <c r="AH793" i="21"/>
  <c r="AM793" i="21" s="1"/>
  <c r="AL793" i="21"/>
  <c r="AV789" i="21"/>
  <c r="AJ789" i="21"/>
  <c r="AQ789" i="21"/>
  <c r="AT789" i="21" s="1"/>
  <c r="AH789" i="21"/>
  <c r="AM789" i="21" s="1"/>
  <c r="AN789" i="21"/>
  <c r="AK789" i="21"/>
  <c r="AL789" i="21"/>
  <c r="AJ785" i="21"/>
  <c r="AQ785" i="21"/>
  <c r="AV785" i="21"/>
  <c r="AW785" i="21" s="1"/>
  <c r="AK785" i="21"/>
  <c r="AH785" i="21"/>
  <c r="AM785" i="21" s="1"/>
  <c r="AN785" i="21"/>
  <c r="AQ781" i="21"/>
  <c r="AV781" i="21"/>
  <c r="AH781" i="21"/>
  <c r="AM781" i="21" s="1"/>
  <c r="AJ781" i="21"/>
  <c r="AN781" i="21"/>
  <c r="AL781" i="21"/>
  <c r="AS765" i="21"/>
  <c r="AT765" i="21"/>
  <c r="AR765" i="21"/>
  <c r="AJ749" i="21"/>
  <c r="AV749" i="21"/>
  <c r="AH749" i="21"/>
  <c r="AM749" i="21" s="1"/>
  <c r="AQ749" i="21"/>
  <c r="AS749" i="21" s="1"/>
  <c r="AL749" i="21"/>
  <c r="AK749" i="21"/>
  <c r="AN749" i="21"/>
  <c r="AJ745" i="21"/>
  <c r="AV745" i="21"/>
  <c r="AN745" i="21"/>
  <c r="AL745" i="21"/>
  <c r="AQ745" i="21"/>
  <c r="AV741" i="21"/>
  <c r="AK741" i="21"/>
  <c r="AQ741" i="21"/>
  <c r="AR741" i="21" s="1"/>
  <c r="AN741" i="21"/>
  <c r="AL741" i="21"/>
  <c r="AH741" i="21"/>
  <c r="AM741" i="21" s="1"/>
  <c r="AK737" i="21"/>
  <c r="AQ737" i="21"/>
  <c r="AR737" i="21" s="1"/>
  <c r="AL737" i="21"/>
  <c r="AN737" i="21"/>
  <c r="AV737" i="21"/>
  <c r="AX737" i="21" s="1"/>
  <c r="AV733" i="21"/>
  <c r="AK733" i="21"/>
  <c r="AH733" i="21"/>
  <c r="AM733" i="21" s="1"/>
  <c r="AJ729" i="21"/>
  <c r="AL729" i="21"/>
  <c r="AN729" i="21"/>
  <c r="AQ729" i="21"/>
  <c r="AT729" i="21" s="1"/>
  <c r="AV729" i="21"/>
  <c r="AH729" i="21"/>
  <c r="AM729" i="21" s="1"/>
  <c r="AJ725" i="21"/>
  <c r="AH725" i="21"/>
  <c r="AM725" i="21" s="1"/>
  <c r="AK725" i="21"/>
  <c r="AL725" i="21"/>
  <c r="AQ725" i="21"/>
  <c r="AN725" i="21"/>
  <c r="AJ721" i="21"/>
  <c r="AL721" i="21"/>
  <c r="AK721" i="21"/>
  <c r="AV721" i="21"/>
  <c r="AN721" i="21"/>
  <c r="AH721" i="21"/>
  <c r="AM721" i="21" s="1"/>
  <c r="AJ709" i="21"/>
  <c r="AL709" i="21"/>
  <c r="AV709" i="21"/>
  <c r="AK709" i="21"/>
  <c r="AN709" i="21"/>
  <c r="AQ709" i="21"/>
  <c r="AR709" i="21" s="1"/>
  <c r="AH709" i="21"/>
  <c r="AM709" i="21" s="1"/>
  <c r="AQ705" i="21"/>
  <c r="AV705" i="21"/>
  <c r="AK705" i="21"/>
  <c r="AH705" i="21"/>
  <c r="AM705" i="21" s="1"/>
  <c r="AJ705" i="21"/>
  <c r="AN705" i="21"/>
  <c r="AJ701" i="21"/>
  <c r="AK701" i="21"/>
  <c r="AL701" i="21"/>
  <c r="AV701" i="21"/>
  <c r="AH701" i="21"/>
  <c r="AM701" i="21" s="1"/>
  <c r="AN701" i="21"/>
  <c r="AQ701" i="21"/>
  <c r="AQ697" i="21"/>
  <c r="AV697" i="21"/>
  <c r="AN697" i="21"/>
  <c r="AL697" i="21"/>
  <c r="AK697" i="21"/>
  <c r="AJ697" i="21"/>
  <c r="AJ693" i="21"/>
  <c r="AV693" i="21"/>
  <c r="AX693" i="21" s="1"/>
  <c r="AL693" i="21"/>
  <c r="AH693" i="21"/>
  <c r="AM693" i="21" s="1"/>
  <c r="AQ693" i="21"/>
  <c r="AN693" i="21"/>
  <c r="AQ689" i="21"/>
  <c r="AN689" i="21"/>
  <c r="AL689" i="21"/>
  <c r="AV689" i="21"/>
  <c r="AY689" i="21" s="1"/>
  <c r="AK689" i="21"/>
  <c r="AJ689" i="21"/>
  <c r="AH689" i="21"/>
  <c r="AM689" i="21" s="1"/>
  <c r="AJ677" i="21"/>
  <c r="AL677" i="21"/>
  <c r="AN677" i="21"/>
  <c r="AH677" i="21"/>
  <c r="AM677" i="21" s="1"/>
  <c r="AV677" i="21"/>
  <c r="AK677" i="21"/>
  <c r="AQ677" i="21"/>
  <c r="AS677" i="21" s="1"/>
  <c r="AH673" i="21"/>
  <c r="AJ669" i="21"/>
  <c r="AV669" i="21"/>
  <c r="AQ669" i="21"/>
  <c r="AH669" i="21"/>
  <c r="AM669" i="21" s="1"/>
  <c r="AJ665" i="21"/>
  <c r="AQ665" i="21"/>
  <c r="AQ661" i="21"/>
  <c r="AV661" i="21"/>
  <c r="AJ657" i="21"/>
  <c r="AV657" i="21"/>
  <c r="AQ657" i="21"/>
  <c r="AH657" i="21"/>
  <c r="AQ653" i="21"/>
  <c r="AV653" i="21"/>
  <c r="AV649" i="21"/>
  <c r="AQ649" i="21"/>
  <c r="AR649" i="21" s="1"/>
  <c r="AT649" i="21" s="1"/>
  <c r="AJ649" i="21"/>
  <c r="AV645" i="21"/>
  <c r="AQ645" i="21"/>
  <c r="AJ645" i="21"/>
  <c r="AH645" i="21"/>
  <c r="AM645" i="21" s="1"/>
  <c r="AJ641" i="21"/>
  <c r="AQ641" i="21"/>
  <c r="AR641" i="21" s="1"/>
  <c r="AT641" i="21" s="1"/>
  <c r="AV641" i="21"/>
  <c r="AW641" i="21" s="1"/>
  <c r="AY641" i="21" s="1"/>
  <c r="AJ637" i="21"/>
  <c r="AQ637" i="21"/>
  <c r="AH637" i="21"/>
  <c r="AV637" i="21"/>
  <c r="AJ625" i="21"/>
  <c r="AV625" i="21"/>
  <c r="AQ625" i="21"/>
  <c r="AH625" i="21"/>
  <c r="AM625" i="21" s="1"/>
  <c r="AH621" i="21"/>
  <c r="AM621" i="21" s="1"/>
  <c r="AQ621" i="21"/>
  <c r="AT621" i="21" s="1"/>
  <c r="AH613" i="21"/>
  <c r="AQ601" i="21"/>
  <c r="AH601" i="21"/>
  <c r="AM601" i="21" s="1"/>
  <c r="AV601" i="21"/>
  <c r="AY601" i="21" s="1"/>
  <c r="AJ597" i="21"/>
  <c r="AH597" i="21"/>
  <c r="AM597" i="21" s="1"/>
  <c r="AQ597" i="21"/>
  <c r="AV597" i="21"/>
  <c r="AQ593" i="21"/>
  <c r="AH593" i="21"/>
  <c r="AJ589" i="21"/>
  <c r="AH589" i="21"/>
  <c r="AM589" i="21" s="1"/>
  <c r="AQ589" i="21"/>
  <c r="AT589" i="21" s="1"/>
  <c r="AV589" i="21"/>
  <c r="AY589" i="21" s="1"/>
  <c r="AJ585" i="21"/>
  <c r="AQ585" i="21"/>
  <c r="AV585" i="21"/>
  <c r="AY585" i="21" s="1"/>
  <c r="AH585" i="21"/>
  <c r="AM585" i="21" s="1"/>
  <c r="AJ581" i="21"/>
  <c r="AH581" i="21"/>
  <c r="AM581" i="21" s="1"/>
  <c r="AQ581" i="21"/>
  <c r="AS581" i="21" s="1"/>
  <c r="AV581" i="21"/>
  <c r="AW581" i="21" s="1"/>
  <c r="AJ577" i="21"/>
  <c r="AV577" i="21"/>
  <c r="AQ577" i="21"/>
  <c r="AS577" i="21" s="1"/>
  <c r="AH577" i="21"/>
  <c r="AM577" i="21" s="1"/>
  <c r="AH573" i="21"/>
  <c r="AM573" i="21" s="1"/>
  <c r="AQ573" i="21"/>
  <c r="AV573" i="21"/>
  <c r="AW573" i="21" s="1"/>
  <c r="AJ569" i="21"/>
  <c r="AQ569" i="21"/>
  <c r="AV569" i="21"/>
  <c r="AH569" i="21"/>
  <c r="AM569" i="21" s="1"/>
  <c r="AJ533" i="21"/>
  <c r="AQ533" i="21"/>
  <c r="AH533" i="21"/>
  <c r="AM533" i="21" s="1"/>
  <c r="AV533" i="21"/>
  <c r="AW533" i="21" s="1"/>
  <c r="AJ529" i="21"/>
  <c r="AQ529" i="21"/>
  <c r="AS529" i="21" s="1"/>
  <c r="AV529" i="21"/>
  <c r="AH529" i="21"/>
  <c r="AM529" i="21" s="1"/>
  <c r="AJ525" i="21"/>
  <c r="AH525" i="21"/>
  <c r="AM525" i="21" s="1"/>
  <c r="AV525" i="21"/>
  <c r="AW525" i="21" s="1"/>
  <c r="AQ525" i="21"/>
  <c r="AR525" i="21" s="1"/>
  <c r="AJ521" i="21"/>
  <c r="AH521" i="21"/>
  <c r="AM521" i="21" s="1"/>
  <c r="AQ521" i="21"/>
  <c r="AV521" i="21"/>
  <c r="AW521" i="21" s="1"/>
  <c r="AJ517" i="21"/>
  <c r="AV517" i="21"/>
  <c r="AQ517" i="21"/>
  <c r="AH517" i="21"/>
  <c r="AM517" i="21" s="1"/>
  <c r="AH513" i="21"/>
  <c r="AM513" i="21" s="1"/>
  <c r="AQ513" i="21"/>
  <c r="AJ509" i="21"/>
  <c r="AV509" i="21"/>
  <c r="AW509" i="21" s="1"/>
  <c r="AQ509" i="21"/>
  <c r="AT509" i="21" s="1"/>
  <c r="AH509" i="21"/>
  <c r="AM509" i="21" s="1"/>
  <c r="AJ505" i="21"/>
  <c r="AQ505" i="21"/>
  <c r="AH505" i="21"/>
  <c r="AM505" i="21" s="1"/>
  <c r="AV505" i="21"/>
  <c r="AJ501" i="21"/>
  <c r="AH501" i="21"/>
  <c r="AM501" i="21" s="1"/>
  <c r="AV501" i="21"/>
  <c r="AQ501" i="21"/>
  <c r="AJ497" i="21"/>
  <c r="AH497" i="21"/>
  <c r="AM497" i="21" s="1"/>
  <c r="AQ497" i="21"/>
  <c r="AR497" i="21" s="1"/>
  <c r="AV497" i="21"/>
  <c r="AH493" i="21"/>
  <c r="AM493" i="21" s="1"/>
  <c r="AV493" i="21"/>
  <c r="AJ493" i="21"/>
  <c r="AQ493" i="21"/>
  <c r="AH489" i="21"/>
  <c r="AM489" i="21" s="1"/>
  <c r="AQ489" i="21"/>
  <c r="AV489" i="21"/>
  <c r="AX489" i="21" s="1"/>
  <c r="AJ489" i="21"/>
  <c r="AJ485" i="21"/>
  <c r="AV485" i="21"/>
  <c r="AH485" i="21"/>
  <c r="AM485" i="21" s="1"/>
  <c r="AQ485" i="21"/>
  <c r="AJ481" i="21"/>
  <c r="AH481" i="21"/>
  <c r="AM481" i="21" s="1"/>
  <c r="AQ481" i="21"/>
  <c r="AV481" i="21"/>
  <c r="AH473" i="21"/>
  <c r="AM473" i="21" s="1"/>
  <c r="AQ473" i="21"/>
  <c r="AV473" i="21"/>
  <c r="AJ473" i="21"/>
  <c r="AJ469" i="21"/>
  <c r="AH469" i="21"/>
  <c r="AM469" i="21" s="1"/>
  <c r="AV469" i="21"/>
  <c r="AY469" i="21" s="1"/>
  <c r="AQ469" i="21"/>
  <c r="AJ465" i="21"/>
  <c r="AQ465" i="21"/>
  <c r="AT465" i="21" s="1"/>
  <c r="AH457" i="21"/>
  <c r="AM457" i="21" s="1"/>
  <c r="AJ457" i="21"/>
  <c r="AJ449" i="21"/>
  <c r="AH449" i="21"/>
  <c r="AM449" i="21" s="1"/>
  <c r="AJ445" i="21"/>
  <c r="AH445" i="21"/>
  <c r="AM445" i="21" s="1"/>
  <c r="AH413" i="21"/>
  <c r="AM413" i="21" s="1"/>
  <c r="AJ413" i="21"/>
  <c r="AW401" i="21"/>
  <c r="AX401" i="21"/>
  <c r="AY401" i="21"/>
  <c r="AJ397" i="21"/>
  <c r="AH397" i="21"/>
  <c r="AM397" i="21" s="1"/>
  <c r="AW389" i="21"/>
  <c r="AY389" i="21"/>
  <c r="AH313" i="21"/>
  <c r="AV313" i="21"/>
  <c r="AJ313" i="21"/>
  <c r="AQ313" i="21"/>
  <c r="AJ309" i="21"/>
  <c r="AV309" i="21"/>
  <c r="AW309" i="21" s="1"/>
  <c r="AH309" i="21"/>
  <c r="AQ309" i="21"/>
  <c r="AT309" i="21" s="1"/>
  <c r="AH305" i="21"/>
  <c r="AJ305" i="21"/>
  <c r="AQ305" i="21"/>
  <c r="AJ301" i="21"/>
  <c r="AV301" i="21"/>
  <c r="AY301" i="21" s="1"/>
  <c r="AQ301" i="21"/>
  <c r="AH301" i="21"/>
  <c r="AJ297" i="21"/>
  <c r="AH297" i="21"/>
  <c r="AM297" i="21" s="1"/>
  <c r="AQ297" i="21"/>
  <c r="AT297" i="21" s="1"/>
  <c r="AV297" i="21"/>
  <c r="AH293" i="21"/>
  <c r="AJ277" i="21"/>
  <c r="AH277" i="21"/>
  <c r="AQ277" i="21"/>
  <c r="AV277" i="21"/>
  <c r="AW277" i="21" s="1"/>
  <c r="AJ273" i="21"/>
  <c r="AV273" i="21"/>
  <c r="AY273" i="21" s="1"/>
  <c r="AQ273" i="21"/>
  <c r="AH273" i="21"/>
  <c r="AM273" i="21" s="1"/>
  <c r="AJ269" i="21"/>
  <c r="AH269" i="21"/>
  <c r="AM269" i="21" s="1"/>
  <c r="AQ269" i="21"/>
  <c r="AT269" i="21" s="1"/>
  <c r="AV269" i="21"/>
  <c r="AJ261" i="21"/>
  <c r="AQ261" i="21"/>
  <c r="AV261" i="21"/>
  <c r="AH261" i="21"/>
  <c r="AM261" i="21" s="1"/>
  <c r="AY257" i="21"/>
  <c r="AW257" i="21"/>
  <c r="AH253" i="21"/>
  <c r="AM253" i="21" s="1"/>
  <c r="AQ253" i="21"/>
  <c r="AV253" i="21"/>
  <c r="AW253" i="21" s="1"/>
  <c r="AJ253" i="21"/>
  <c r="AJ249" i="21"/>
  <c r="AH249" i="21"/>
  <c r="AM249" i="21" s="1"/>
  <c r="AV249" i="21"/>
  <c r="AQ249" i="21"/>
  <c r="AV245" i="21"/>
  <c r="AW245" i="21" s="1"/>
  <c r="AH245" i="21"/>
  <c r="AM245" i="21" s="1"/>
  <c r="AY233" i="21"/>
  <c r="AX233" i="21"/>
  <c r="AW233" i="21"/>
  <c r="AJ229" i="21"/>
  <c r="AV229" i="21"/>
  <c r="AQ229" i="21"/>
  <c r="AH229" i="21"/>
  <c r="AM229" i="21" s="1"/>
  <c r="AJ225" i="21"/>
  <c r="AV225" i="21"/>
  <c r="AQ225" i="21"/>
  <c r="AH225" i="21"/>
  <c r="AM225" i="21" s="1"/>
  <c r="AH217" i="21"/>
  <c r="AM217" i="21" s="1"/>
  <c r="AJ217" i="21"/>
  <c r="AQ217" i="21"/>
  <c r="AS217" i="21" s="1"/>
  <c r="AV217" i="21"/>
  <c r="AX217" i="21" s="1"/>
  <c r="AJ213" i="21"/>
  <c r="AV213" i="21"/>
  <c r="AH213" i="21"/>
  <c r="AM213" i="21" s="1"/>
  <c r="AQ209" i="21"/>
  <c r="AV209" i="21"/>
  <c r="AX209" i="21" s="1"/>
  <c r="AH209" i="21"/>
  <c r="AM209" i="21" s="1"/>
  <c r="AJ209" i="21"/>
  <c r="AJ201" i="21"/>
  <c r="AQ201" i="21"/>
  <c r="AV201" i="21"/>
  <c r="AY201" i="21" s="1"/>
  <c r="AH201" i="21"/>
  <c r="AM201" i="21" s="1"/>
  <c r="AJ197" i="21"/>
  <c r="AH197" i="21"/>
  <c r="AM197" i="21" s="1"/>
  <c r="AV197" i="21"/>
  <c r="AJ193" i="21"/>
  <c r="AV193" i="21"/>
  <c r="AY193" i="21" s="1"/>
  <c r="AQ193" i="21"/>
  <c r="AJ177" i="21"/>
  <c r="AV177" i="21"/>
  <c r="AQ177" i="21"/>
  <c r="AS177" i="21" s="1"/>
  <c r="AH177" i="21"/>
  <c r="AM177" i="21" s="1"/>
  <c r="AJ173" i="21"/>
  <c r="AV173" i="21"/>
  <c r="AH173" i="21"/>
  <c r="AM173" i="21" s="1"/>
  <c r="AJ169" i="21"/>
  <c r="AV169" i="21"/>
  <c r="AH169" i="21"/>
  <c r="AM169" i="21" s="1"/>
  <c r="AQ169" i="21"/>
  <c r="AS157" i="21"/>
  <c r="AR157" i="21"/>
  <c r="AJ149" i="21"/>
  <c r="AH149" i="21"/>
  <c r="AM149" i="21" s="1"/>
  <c r="AQ149" i="21"/>
  <c r="AV149" i="21"/>
  <c r="AX149" i="21" s="1"/>
  <c r="AJ145" i="21"/>
  <c r="AQ145" i="21"/>
  <c r="AS145" i="21" s="1"/>
  <c r="AV145" i="21"/>
  <c r="AH145" i="21"/>
  <c r="AM145" i="21" s="1"/>
  <c r="AH141" i="21"/>
  <c r="AM141" i="21" s="1"/>
  <c r="AQ141" i="21"/>
  <c r="AJ141" i="21"/>
  <c r="AV141" i="21"/>
  <c r="AW141" i="21" s="1"/>
  <c r="AJ137" i="21"/>
  <c r="AQ137" i="21"/>
  <c r="AH137" i="21"/>
  <c r="AM137" i="21" s="1"/>
  <c r="AJ133" i="21"/>
  <c r="AV133" i="21"/>
  <c r="AQ133" i="21"/>
  <c r="AT133" i="21" s="1"/>
  <c r="AH133" i="21"/>
  <c r="AM133" i="21" s="1"/>
  <c r="AS129" i="21"/>
  <c r="AR129" i="21"/>
  <c r="AT125" i="21"/>
  <c r="AR125" i="21"/>
  <c r="AJ117" i="21"/>
  <c r="AL117" i="21"/>
  <c r="AQ117" i="21"/>
  <c r="AS117" i="21" s="1"/>
  <c r="AV117" i="21"/>
  <c r="AH117" i="21"/>
  <c r="AM117" i="21" s="1"/>
  <c r="AK117" i="21"/>
  <c r="AN117" i="21"/>
  <c r="AJ113" i="21"/>
  <c r="AV113" i="21"/>
  <c r="AQ113" i="21"/>
  <c r="AR113" i="21" s="1"/>
  <c r="AH113" i="21"/>
  <c r="AM113" i="21" s="1"/>
  <c r="AJ105" i="21"/>
  <c r="AH105" i="21"/>
  <c r="AM105" i="21" s="1"/>
  <c r="AQ105" i="21"/>
  <c r="AV105" i="21"/>
  <c r="AX105" i="21" s="1"/>
  <c r="AJ101" i="21"/>
  <c r="AQ101" i="21"/>
  <c r="AV101" i="21"/>
  <c r="AW101" i="21" s="1"/>
  <c r="AH101" i="21"/>
  <c r="AM101" i="21" s="1"/>
  <c r="AJ97" i="21"/>
  <c r="AQ97" i="21"/>
  <c r="AV97" i="21"/>
  <c r="AH97" i="21"/>
  <c r="AM97" i="21" s="1"/>
  <c r="AJ93" i="21"/>
  <c r="AV93" i="21"/>
  <c r="AW93" i="21" s="1"/>
  <c r="AQ93" i="21"/>
  <c r="AT93" i="21" s="1"/>
  <c r="AH93" i="21"/>
  <c r="AM93" i="21" s="1"/>
  <c r="AJ89" i="21"/>
  <c r="AV89" i="21"/>
  <c r="AH89" i="21"/>
  <c r="AM89" i="21" s="1"/>
  <c r="AQ89" i="21"/>
  <c r="AJ85" i="21"/>
  <c r="AV85" i="21"/>
  <c r="AQ85" i="21"/>
  <c r="AT85" i="21" s="1"/>
  <c r="AJ81" i="21"/>
  <c r="AV81" i="21"/>
  <c r="AH81" i="21"/>
  <c r="AM81" i="21" s="1"/>
  <c r="AQ81" i="21"/>
  <c r="AJ57" i="21"/>
  <c r="AV57" i="21"/>
  <c r="AH57" i="21"/>
  <c r="AM57" i="21" s="1"/>
  <c r="AQ57" i="21"/>
  <c r="AJ53" i="21"/>
  <c r="AQ53" i="21"/>
  <c r="AS53" i="21" s="1"/>
  <c r="AH53" i="21"/>
  <c r="AM53" i="21" s="1"/>
  <c r="AV53" i="21"/>
  <c r="AJ49" i="21"/>
  <c r="AV49" i="21"/>
  <c r="AX49" i="21" s="1"/>
  <c r="AH49" i="21"/>
  <c r="AM49" i="21" s="1"/>
  <c r="AQ49" i="21"/>
  <c r="AQ37" i="21"/>
  <c r="AH37" i="21"/>
  <c r="AM37" i="21" s="1"/>
  <c r="AH29" i="21"/>
  <c r="AM29" i="21" s="1"/>
  <c r="AJ25" i="21"/>
  <c r="AQ25" i="21"/>
  <c r="AV25" i="21"/>
  <c r="AH25" i="21"/>
  <c r="AM25" i="21" s="1"/>
  <c r="AJ21" i="21"/>
  <c r="AQ21" i="21"/>
  <c r="AT21" i="21" s="1"/>
  <c r="AH21" i="21"/>
  <c r="AM21" i="21" s="1"/>
  <c r="AV21" i="21"/>
  <c r="AX21" i="21" s="1"/>
  <c r="AH17" i="21"/>
  <c r="AM17" i="21" s="1"/>
  <c r="AQ17" i="21"/>
  <c r="AJ17" i="21"/>
  <c r="AV17" i="21"/>
  <c r="AX17" i="21" s="1"/>
  <c r="AQ13" i="21"/>
  <c r="AJ13" i="21"/>
  <c r="AJ9" i="21"/>
  <c r="AQ9" i="21"/>
  <c r="AT9" i="21" s="1"/>
  <c r="AH9" i="21"/>
  <c r="AM9" i="21" s="1"/>
  <c r="AQ1193" i="21"/>
  <c r="AT1193" i="21" s="1"/>
  <c r="AK1193" i="21"/>
  <c r="AN1193" i="21"/>
  <c r="AV1189" i="21"/>
  <c r="AW1189" i="21" s="1"/>
  <c r="AJ1189" i="21"/>
  <c r="AL1189" i="21"/>
  <c r="AN1185" i="21"/>
  <c r="AH1185" i="21"/>
  <c r="AM1185" i="21" s="1"/>
  <c r="AK1185" i="21"/>
  <c r="AV1185" i="21"/>
  <c r="AL1185" i="21"/>
  <c r="AJ1181" i="21"/>
  <c r="AV1181" i="21"/>
  <c r="AY1181" i="21" s="1"/>
  <c r="AL1181" i="21"/>
  <c r="AH1181" i="21"/>
  <c r="AM1181" i="21" s="1"/>
  <c r="AQ1181" i="21"/>
  <c r="AJ1177" i="21"/>
  <c r="AH1177" i="21"/>
  <c r="AM1177" i="21" s="1"/>
  <c r="AN1177" i="21"/>
  <c r="AK1177" i="21"/>
  <c r="AL1177" i="21"/>
  <c r="AV1177" i="21"/>
  <c r="AX1177" i="21" s="1"/>
  <c r="AH1173" i="21"/>
  <c r="AM1173" i="21" s="1"/>
  <c r="AV1173" i="21"/>
  <c r="AL1173" i="21"/>
  <c r="AQ1173" i="21"/>
  <c r="AK1173" i="21"/>
  <c r="AJ1173" i="21"/>
  <c r="AJ1169" i="21"/>
  <c r="AV1169" i="21"/>
  <c r="AL1169" i="21"/>
  <c r="AQ1169" i="21"/>
  <c r="AH1169" i="21"/>
  <c r="AM1169" i="21" s="1"/>
  <c r="AN1169" i="21"/>
  <c r="AK1169" i="21"/>
  <c r="AJ1161" i="21"/>
  <c r="AN1161" i="21"/>
  <c r="AL1161" i="21"/>
  <c r="AK1161" i="21"/>
  <c r="AQ1161" i="21"/>
  <c r="AH1161" i="21"/>
  <c r="AM1161" i="21" s="1"/>
  <c r="AN1157" i="21"/>
  <c r="AK1157" i="21"/>
  <c r="AL1157" i="21"/>
  <c r="AQ1157" i="21"/>
  <c r="AV1157" i="21"/>
  <c r="AH1157" i="21"/>
  <c r="AM1157" i="21" s="1"/>
  <c r="AL1153" i="21"/>
  <c r="AH1153" i="21"/>
  <c r="AM1153" i="21" s="1"/>
  <c r="AK1153" i="21"/>
  <c r="AN1153" i="21"/>
  <c r="AQ1153" i="21"/>
  <c r="AK1149" i="21"/>
  <c r="AV1149" i="21"/>
  <c r="AJ1149" i="21"/>
  <c r="AL1149" i="21"/>
  <c r="AH1149" i="21"/>
  <c r="AM1149" i="21" s="1"/>
  <c r="AQ1149" i="21"/>
  <c r="AN1149" i="21"/>
  <c r="AV1145" i="21"/>
  <c r="AJ1145" i="21"/>
  <c r="AL1145" i="21"/>
  <c r="AK1145" i="21"/>
  <c r="AQ1145" i="21"/>
  <c r="AN1145" i="21"/>
  <c r="AK1141" i="21"/>
  <c r="AL1141" i="21"/>
  <c r="AQ1141" i="21"/>
  <c r="AN1141" i="21"/>
  <c r="AK1137" i="21"/>
  <c r="AV1137" i="21"/>
  <c r="AN1137" i="21"/>
  <c r="AJ1137" i="21"/>
  <c r="AQ1137" i="21"/>
  <c r="AT1137" i="21" s="1"/>
  <c r="AH1137" i="21"/>
  <c r="AM1137" i="21" s="1"/>
  <c r="AL1137" i="21"/>
  <c r="AK1133" i="21"/>
  <c r="AQ1133" i="21"/>
  <c r="AN1133" i="21"/>
  <c r="AH1133" i="21"/>
  <c r="AM1133" i="21" s="1"/>
  <c r="AL1133" i="21"/>
  <c r="AV1133" i="21"/>
  <c r="AJ1133" i="21"/>
  <c r="AN1129" i="21"/>
  <c r="AL1129" i="21"/>
  <c r="AV1129" i="21"/>
  <c r="AJ1129" i="21"/>
  <c r="AQ1125" i="21"/>
  <c r="AV1125" i="21"/>
  <c r="AH1125" i="21"/>
  <c r="AM1125" i="21" s="1"/>
  <c r="AL1125" i="21"/>
  <c r="AV1121" i="21"/>
  <c r="AX1121" i="21" s="1"/>
  <c r="AN1121" i="21"/>
  <c r="AK1121" i="21"/>
  <c r="AN1117" i="21"/>
  <c r="AQ1117" i="21"/>
  <c r="AV1117" i="21"/>
  <c r="AH1117" i="21"/>
  <c r="AM1117" i="21" s="1"/>
  <c r="AL1117" i="21"/>
  <c r="AJ1113" i="21"/>
  <c r="AV1113" i="21"/>
  <c r="AQ1113" i="21"/>
  <c r="AN1113" i="21"/>
  <c r="AK1113" i="21"/>
  <c r="AH1113" i="21"/>
  <c r="AM1113" i="21" s="1"/>
  <c r="AL1113" i="21"/>
  <c r="AJ1109" i="21"/>
  <c r="AH1109" i="21"/>
  <c r="AM1109" i="21" s="1"/>
  <c r="AL1109" i="21"/>
  <c r="AV1109" i="21"/>
  <c r="AK1109" i="21"/>
  <c r="AQ1109" i="21"/>
  <c r="AN1109" i="21"/>
  <c r="AK1105" i="21"/>
  <c r="AJ1105" i="21"/>
  <c r="AV1105" i="21"/>
  <c r="AL1105" i="21"/>
  <c r="AH1105" i="21"/>
  <c r="AM1105" i="21" s="1"/>
  <c r="AQ1105" i="21"/>
  <c r="AJ1101" i="21"/>
  <c r="AV1101" i="21"/>
  <c r="AY1101" i="21" s="1"/>
  <c r="AL1101" i="21"/>
  <c r="AH1101" i="21"/>
  <c r="AM1101" i="21" s="1"/>
  <c r="AK1101" i="21"/>
  <c r="AQ1101" i="21"/>
  <c r="AT1101" i="21" s="1"/>
  <c r="AL1097" i="21"/>
  <c r="AN1097" i="21"/>
  <c r="AJ1097" i="21"/>
  <c r="AV1097" i="21"/>
  <c r="AY1097" i="21" s="1"/>
  <c r="AH1097" i="21"/>
  <c r="AM1097" i="21" s="1"/>
  <c r="AQ1093" i="21"/>
  <c r="AH1093" i="21"/>
  <c r="AM1093" i="21" s="1"/>
  <c r="AN1093" i="21"/>
  <c r="AV1093" i="21"/>
  <c r="AJ1093" i="21"/>
  <c r="AJ1089" i="21"/>
  <c r="AK1089" i="21"/>
  <c r="AH1089" i="21"/>
  <c r="AM1089" i="21" s="1"/>
  <c r="AV1089" i="21"/>
  <c r="AL1089" i="21"/>
  <c r="AJ1085" i="21"/>
  <c r="AL1085" i="21"/>
  <c r="AH1085" i="21"/>
  <c r="AM1085" i="21" s="1"/>
  <c r="AN1081" i="21"/>
  <c r="AV1081" i="21"/>
  <c r="AH1081" i="21"/>
  <c r="AM1081" i="21" s="1"/>
  <c r="AQ1081" i="21"/>
  <c r="AJ1081" i="21"/>
  <c r="AV1077" i="21"/>
  <c r="AN1077" i="21"/>
  <c r="AJ1077" i="21"/>
  <c r="AK1077" i="21"/>
  <c r="AG617" i="21"/>
  <c r="AG993" i="21"/>
  <c r="AX257" i="21"/>
  <c r="AL989" i="21"/>
  <c r="AK909" i="21"/>
  <c r="AN881" i="21"/>
  <c r="AH829" i="21"/>
  <c r="AM829" i="21" s="1"/>
  <c r="AJ865" i="21"/>
  <c r="AH401" i="21"/>
  <c r="AM401" i="21" s="1"/>
  <c r="AN849" i="21"/>
  <c r="AJ653" i="21"/>
  <c r="AJ797" i="21"/>
  <c r="AQ873" i="21"/>
  <c r="AQ869" i="21"/>
  <c r="AV725" i="21"/>
  <c r="AV305" i="21"/>
  <c r="AO557" i="21"/>
  <c r="AK973" i="21"/>
  <c r="AN909" i="21"/>
  <c r="AH889" i="21"/>
  <c r="AM889" i="21" s="1"/>
  <c r="AN829" i="21"/>
  <c r="AJ401" i="21"/>
  <c r="AL853" i="21"/>
  <c r="AH653" i="21"/>
  <c r="AM653" i="21" s="1"/>
  <c r="AQ721" i="21"/>
  <c r="AT721" i="21" s="1"/>
  <c r="AV917" i="21"/>
  <c r="AX917" i="21" s="1"/>
  <c r="AQ197" i="21"/>
  <c r="AN973" i="21"/>
  <c r="AJ909" i="21"/>
  <c r="AJ741" i="21"/>
  <c r="AJ453" i="21"/>
  <c r="AH857" i="21"/>
  <c r="AM857" i="21" s="1"/>
  <c r="AN877" i="21"/>
  <c r="AQ1177" i="21"/>
  <c r="AT1177" i="21" s="1"/>
  <c r="AH85" i="21"/>
  <c r="AM85" i="21" s="1"/>
  <c r="AK745" i="21"/>
  <c r="AQ213" i="21"/>
  <c r="AR213" i="21" s="1"/>
  <c r="AX773" i="21"/>
  <c r="AX389" i="21"/>
  <c r="AN985" i="21"/>
  <c r="AJ973" i="21"/>
  <c r="AH697" i="21"/>
  <c r="AM697" i="21" s="1"/>
  <c r="AL857" i="21"/>
  <c r="AV845" i="21"/>
  <c r="AL705" i="21"/>
  <c r="AV137" i="21"/>
  <c r="AK985" i="21"/>
  <c r="AH861" i="21"/>
  <c r="AM861" i="21" s="1"/>
  <c r="AK693" i="21"/>
  <c r="AK729" i="21"/>
  <c r="AW9" i="21"/>
  <c r="AX9" i="21"/>
  <c r="AT1002" i="21"/>
  <c r="AR1002" i="21"/>
  <c r="AS1002" i="21"/>
  <c r="AN1006" i="21"/>
  <c r="AV1006" i="21"/>
  <c r="AL1006" i="21"/>
  <c r="AK1006" i="21"/>
  <c r="AQ1006" i="21"/>
  <c r="AO909" i="21"/>
  <c r="AT1112" i="21"/>
  <c r="AO271" i="21"/>
  <c r="AW998" i="21"/>
  <c r="AR39" i="21"/>
  <c r="AO111" i="21"/>
  <c r="AG1119" i="21"/>
  <c r="AT620" i="21"/>
  <c r="AG641" i="21"/>
  <c r="AO161" i="21"/>
  <c r="AX431" i="21"/>
  <c r="AO121" i="21"/>
  <c r="AY586" i="21"/>
  <c r="AR371" i="21"/>
  <c r="AY431" i="21"/>
  <c r="AO1119" i="21"/>
  <c r="AG495" i="21"/>
  <c r="AG491" i="21"/>
  <c r="AS371" i="21"/>
  <c r="AT927" i="21"/>
  <c r="AG543" i="21"/>
  <c r="AR503" i="21"/>
  <c r="AO495" i="21"/>
  <c r="AS67" i="21"/>
  <c r="AS503" i="21"/>
  <c r="AO491" i="21"/>
  <c r="AX479" i="21"/>
  <c r="AS919" i="21"/>
  <c r="AR919" i="21"/>
  <c r="AG757" i="21"/>
  <c r="AS927" i="21"/>
  <c r="AG161" i="21"/>
  <c r="AG427" i="21"/>
  <c r="AG944" i="21"/>
  <c r="AO453" i="21"/>
  <c r="AW1075" i="21"/>
  <c r="AW479" i="21"/>
  <c r="AG111" i="21"/>
  <c r="AT67" i="21"/>
  <c r="AY9" i="21"/>
  <c r="AG2" i="21"/>
  <c r="AX1075" i="21"/>
  <c r="AT976" i="21"/>
  <c r="AS976" i="21"/>
  <c r="AR976" i="21"/>
  <c r="AT1089" i="21"/>
  <c r="AY1161" i="21"/>
  <c r="AG652" i="21"/>
  <c r="AG1160" i="21"/>
  <c r="AS312" i="21"/>
  <c r="AT312" i="21"/>
  <c r="AR312" i="21"/>
  <c r="AI900" i="21"/>
  <c r="AI884" i="21"/>
  <c r="AI816" i="21"/>
  <c r="AG816" i="21"/>
  <c r="AI804" i="21"/>
  <c r="AG804" i="21"/>
  <c r="AI800" i="21"/>
  <c r="AI788" i="21"/>
  <c r="AI784" i="21"/>
  <c r="AI780" i="21"/>
  <c r="AI740" i="21"/>
  <c r="AG740" i="21"/>
  <c r="AI720" i="21"/>
  <c r="AI704" i="21"/>
  <c r="AI700" i="21"/>
  <c r="AI696" i="21"/>
  <c r="AI692" i="21"/>
  <c r="AI688" i="21"/>
  <c r="AI616" i="21"/>
  <c r="AI520" i="21"/>
  <c r="AM520" i="21" s="1"/>
  <c r="AG520" i="21"/>
  <c r="AI348" i="21"/>
  <c r="AM348" i="21" s="1"/>
  <c r="AG348" i="21"/>
  <c r="AI308" i="21"/>
  <c r="AM308" i="21" s="1"/>
  <c r="AG308" i="21"/>
  <c r="AI232" i="21"/>
  <c r="AM232" i="21" s="1"/>
  <c r="AG232" i="21"/>
  <c r="AI196" i="21"/>
  <c r="AM196" i="21" s="1"/>
  <c r="AG196" i="21"/>
  <c r="AI20" i="21"/>
  <c r="AM20" i="21" s="1"/>
  <c r="AG20" i="21"/>
  <c r="AI1080" i="21"/>
  <c r="AO282" i="21"/>
  <c r="AG282" i="21"/>
  <c r="AY526" i="21"/>
  <c r="AW526" i="21"/>
  <c r="AX526" i="21"/>
  <c r="AY1011" i="21"/>
  <c r="AW1011" i="21"/>
  <c r="AX1011" i="21"/>
  <c r="AO179" i="21"/>
  <c r="AK179" i="21"/>
  <c r="AG179" i="21"/>
  <c r="AR15" i="21"/>
  <c r="AS15" i="21"/>
  <c r="AT15" i="21"/>
  <c r="AT375" i="21"/>
  <c r="AS375" i="21"/>
  <c r="AR375" i="21"/>
  <c r="AT87" i="21"/>
  <c r="AR87" i="21"/>
  <c r="AO219" i="21"/>
  <c r="AG219" i="21"/>
  <c r="AT311" i="21"/>
  <c r="AS311" i="21"/>
  <c r="AR311" i="21"/>
  <c r="AO615" i="21"/>
  <c r="AS527" i="21"/>
  <c r="AR527" i="21"/>
  <c r="AT527" i="21"/>
  <c r="AO984" i="21"/>
  <c r="AG609" i="21"/>
  <c r="AG1059" i="21"/>
  <c r="AO1059" i="21"/>
  <c r="AO605" i="21"/>
  <c r="AG605" i="21"/>
  <c r="AV1000" i="21"/>
  <c r="AK1000" i="21"/>
  <c r="AQ1000" i="21"/>
  <c r="AL1000" i="21"/>
  <c r="AJ1000" i="21"/>
  <c r="AN1000" i="21"/>
  <c r="AK996" i="21"/>
  <c r="AL996" i="21"/>
  <c r="AN996" i="21"/>
  <c r="AJ996" i="21"/>
  <c r="AQ996" i="21"/>
  <c r="AV996" i="21"/>
  <c r="AJ992" i="21"/>
  <c r="AN992" i="21"/>
  <c r="AV992" i="21"/>
  <c r="AQ992" i="21"/>
  <c r="AK992" i="21"/>
  <c r="AH992" i="21"/>
  <c r="AM992" i="21" s="1"/>
  <c r="AK988" i="21"/>
  <c r="AL988" i="21"/>
  <c r="AV988" i="21"/>
  <c r="AN988" i="21"/>
  <c r="AJ988" i="21"/>
  <c r="AV984" i="21"/>
  <c r="AL984" i="21"/>
  <c r="AJ984" i="21"/>
  <c r="AN984" i="21"/>
  <c r="AQ984" i="21"/>
  <c r="AK984" i="21"/>
  <c r="AK980" i="21"/>
  <c r="AL980" i="21"/>
  <c r="AN980" i="21"/>
  <c r="AH980" i="21"/>
  <c r="AM980" i="21" s="1"/>
  <c r="AJ980" i="21"/>
  <c r="AQ980" i="21"/>
  <c r="AT980" i="21" s="1"/>
  <c r="AK976" i="21"/>
  <c r="AL976" i="21"/>
  <c r="AH976" i="21"/>
  <c r="AM976" i="21" s="1"/>
  <c r="AJ976" i="21"/>
  <c r="AV976" i="21"/>
  <c r="AN976" i="21"/>
  <c r="AN972" i="21"/>
  <c r="AH972" i="21"/>
  <c r="AM972" i="21" s="1"/>
  <c r="AQ972" i="21"/>
  <c r="AL972" i="21"/>
  <c r="AV972" i="21"/>
  <c r="AK972" i="21"/>
  <c r="AK968" i="21"/>
  <c r="AL968" i="21"/>
  <c r="AH968" i="21"/>
  <c r="AM968" i="21" s="1"/>
  <c r="AJ968" i="21"/>
  <c r="AQ968" i="21"/>
  <c r="AH964" i="21"/>
  <c r="AM964" i="21" s="1"/>
  <c r="AQ964" i="21"/>
  <c r="AN964" i="21"/>
  <c r="AJ964" i="21"/>
  <c r="AK964" i="21"/>
  <c r="AL964" i="21"/>
  <c r="AV964" i="21"/>
  <c r="AH960" i="21"/>
  <c r="AM960" i="21" s="1"/>
  <c r="AJ960" i="21"/>
  <c r="AV960" i="21"/>
  <c r="AN960" i="21"/>
  <c r="AQ960" i="21"/>
  <c r="AL960" i="21"/>
  <c r="AL956" i="21"/>
  <c r="AN956" i="21"/>
  <c r="AH956" i="21"/>
  <c r="AM956" i="21" s="1"/>
  <c r="AK956" i="21"/>
  <c r="AL952" i="21"/>
  <c r="AJ952" i="21"/>
  <c r="AQ952" i="21"/>
  <c r="AN952" i="21"/>
  <c r="AK952" i="21"/>
  <c r="AQ948" i="21"/>
  <c r="AL948" i="21"/>
  <c r="AJ948" i="21"/>
  <c r="AV948" i="21"/>
  <c r="AH948" i="21"/>
  <c r="AM948" i="21" s="1"/>
  <c r="AN948" i="21"/>
  <c r="AK948" i="21"/>
  <c r="AQ944" i="21"/>
  <c r="AV944" i="21"/>
  <c r="AK944" i="21"/>
  <c r="AL944" i="21"/>
  <c r="AJ944" i="21"/>
  <c r="AN944" i="21"/>
  <c r="AN940" i="21"/>
  <c r="AJ940" i="21"/>
  <c r="AH940" i="21"/>
  <c r="AM940" i="21" s="1"/>
  <c r="AQ940" i="21"/>
  <c r="AV940" i="21"/>
  <c r="AX940" i="21" s="1"/>
  <c r="AV936" i="21"/>
  <c r="AQ936" i="21"/>
  <c r="AH936" i="21"/>
  <c r="AM936" i="21" s="1"/>
  <c r="AK936" i="21"/>
  <c r="AL936" i="21"/>
  <c r="AJ936" i="21"/>
  <c r="AO649" i="21"/>
  <c r="AG615" i="21"/>
  <c r="AG892" i="21"/>
  <c r="AO719" i="21"/>
  <c r="AG719" i="21"/>
  <c r="AL940" i="21"/>
  <c r="AG649" i="21"/>
  <c r="AG1145" i="21"/>
  <c r="AV980" i="21"/>
  <c r="AG848" i="21"/>
  <c r="AO745" i="21"/>
  <c r="AG504" i="21"/>
  <c r="AL992" i="21"/>
  <c r="AN968" i="21"/>
  <c r="AV968" i="21"/>
  <c r="AI924" i="21"/>
  <c r="AS1089" i="21"/>
  <c r="AG745" i="21"/>
  <c r="AO961" i="21"/>
  <c r="AW1161" i="21"/>
  <c r="AH1000" i="21"/>
  <c r="AM1000" i="21" s="1"/>
  <c r="AI908" i="21"/>
  <c r="AG908" i="21"/>
  <c r="AG896" i="21"/>
  <c r="AG756" i="21"/>
  <c r="AG961" i="21"/>
  <c r="AG484" i="21"/>
  <c r="AG396" i="21"/>
  <c r="AS87" i="21"/>
  <c r="AJ956" i="21"/>
  <c r="AH996" i="21"/>
  <c r="AM996" i="21" s="1"/>
  <c r="AG824" i="21"/>
  <c r="AG540" i="21"/>
  <c r="AO540" i="21"/>
  <c r="AO536" i="21"/>
  <c r="AG536" i="21"/>
  <c r="AO448" i="21"/>
  <c r="AG448" i="21"/>
  <c r="AT616" i="21"/>
  <c r="AK939" i="21"/>
  <c r="AI120" i="21"/>
  <c r="AG120" i="21"/>
  <c r="AY236" i="21"/>
  <c r="AW236" i="21"/>
  <c r="AX236" i="21"/>
  <c r="AH588" i="21"/>
  <c r="AM588" i="21" s="1"/>
  <c r="AJ588" i="21"/>
  <c r="AH580" i="21"/>
  <c r="AM580" i="21" s="1"/>
  <c r="AJ580" i="21"/>
  <c r="AQ564" i="21"/>
  <c r="AV564" i="21"/>
  <c r="AH564" i="21"/>
  <c r="AM564" i="21" s="1"/>
  <c r="AQ560" i="21"/>
  <c r="AH560" i="21"/>
  <c r="AM560" i="21" s="1"/>
  <c r="AV560" i="21"/>
  <c r="AJ556" i="21"/>
  <c r="AQ556" i="21"/>
  <c r="AV556" i="21"/>
  <c r="AH556" i="21"/>
  <c r="AM556" i="21" s="1"/>
  <c r="AH552" i="21"/>
  <c r="AM552" i="21" s="1"/>
  <c r="AJ552" i="21"/>
  <c r="AV552" i="21"/>
  <c r="AJ548" i="21"/>
  <c r="AH548" i="21"/>
  <c r="AM548" i="21" s="1"/>
  <c r="AQ548" i="21"/>
  <c r="AJ544" i="21"/>
  <c r="AQ544" i="21"/>
  <c r="AH544" i="21"/>
  <c r="AM544" i="21" s="1"/>
  <c r="AV544" i="21"/>
  <c r="AV540" i="21"/>
  <c r="AQ540" i="21"/>
  <c r="AJ540" i="21"/>
  <c r="AQ536" i="21"/>
  <c r="AJ536" i="21"/>
  <c r="AV536" i="21"/>
  <c r="AJ532" i="21"/>
  <c r="AH532" i="21"/>
  <c r="AM532" i="21" s="1"/>
  <c r="AV532" i="21"/>
  <c r="AQ532" i="21"/>
  <c r="AJ524" i="21"/>
  <c r="AH524" i="21"/>
  <c r="AM524" i="21" s="1"/>
  <c r="AV520" i="21"/>
  <c r="AQ520" i="21"/>
  <c r="AJ520" i="21"/>
  <c r="AJ516" i="21"/>
  <c r="AV516" i="21"/>
  <c r="AQ516" i="21"/>
  <c r="AH516" i="21"/>
  <c r="AM516" i="21" s="1"/>
  <c r="AV512" i="21"/>
  <c r="AQ512" i="21"/>
  <c r="AJ512" i="21"/>
  <c r="AH512" i="21"/>
  <c r="AM512" i="21" s="1"/>
  <c r="AH508" i="21"/>
  <c r="AM508" i="21" s="1"/>
  <c r="AV508" i="21"/>
  <c r="AJ508" i="21"/>
  <c r="AQ508" i="21"/>
  <c r="AH492" i="21"/>
  <c r="AM492" i="21" s="1"/>
  <c r="AJ492" i="21"/>
  <c r="AH472" i="21"/>
  <c r="AM472" i="21" s="1"/>
  <c r="AJ472" i="21"/>
  <c r="AH464" i="21"/>
  <c r="AM464" i="21" s="1"/>
  <c r="AJ464" i="21"/>
  <c r="AJ460" i="21"/>
  <c r="AH460" i="21"/>
  <c r="AM460" i="21" s="1"/>
  <c r="AV456" i="21"/>
  <c r="AQ456" i="21"/>
  <c r="AH456" i="21"/>
  <c r="AM456" i="21" s="1"/>
  <c r="AQ452" i="21"/>
  <c r="AH452" i="21"/>
  <c r="AM452" i="21" s="1"/>
  <c r="AJ452" i="21"/>
  <c r="AV452" i="21"/>
  <c r="AQ448" i="21"/>
  <c r="AV448" i="21"/>
  <c r="AJ448" i="21"/>
  <c r="AH444" i="21"/>
  <c r="AM444" i="21" s="1"/>
  <c r="AJ444" i="21"/>
  <c r="AV444" i="21"/>
  <c r="AQ444" i="21"/>
  <c r="AV440" i="21"/>
  <c r="AH440" i="21"/>
  <c r="AM440" i="21" s="1"/>
  <c r="AH436" i="21"/>
  <c r="AM436" i="21" s="1"/>
  <c r="AJ436" i="21"/>
  <c r="AV436" i="21"/>
  <c r="AH432" i="21"/>
  <c r="AM432" i="21" s="1"/>
  <c r="AJ432" i="21"/>
  <c r="AV432" i="21"/>
  <c r="AQ432" i="21"/>
  <c r="AV428" i="21"/>
  <c r="AQ428" i="21"/>
  <c r="AJ428" i="21"/>
  <c r="AV424" i="21"/>
  <c r="AQ424" i="21"/>
  <c r="AJ424" i="21"/>
  <c r="AH424" i="21"/>
  <c r="AM424" i="21" s="1"/>
  <c r="AQ420" i="21"/>
  <c r="AV420" i="21"/>
  <c r="AJ420" i="21"/>
  <c r="AQ416" i="21"/>
  <c r="AH416" i="21"/>
  <c r="AM416" i="21" s="1"/>
  <c r="AJ416" i="21"/>
  <c r="AV412" i="21"/>
  <c r="AH412" i="21"/>
  <c r="AM412" i="21" s="1"/>
  <c r="AQ412" i="21"/>
  <c r="AS412" i="21" s="1"/>
  <c r="AJ412" i="21"/>
  <c r="AV408" i="21"/>
  <c r="AQ408" i="21"/>
  <c r="AH408" i="21"/>
  <c r="AM408" i="21" s="1"/>
  <c r="AV404" i="21"/>
  <c r="AH404" i="21"/>
  <c r="AM404" i="21" s="1"/>
  <c r="AQ404" i="21"/>
  <c r="AV400" i="21"/>
  <c r="AQ400" i="21"/>
  <c r="AH400" i="21"/>
  <c r="AM400" i="21" s="1"/>
  <c r="AJ400" i="21"/>
  <c r="AV396" i="21"/>
  <c r="AQ396" i="21"/>
  <c r="AJ396" i="21"/>
  <c r="AJ392" i="21"/>
  <c r="AH392" i="21"/>
  <c r="AM392" i="21" s="1"/>
  <c r="AV392" i="21"/>
  <c r="AQ392" i="21"/>
  <c r="AH388" i="21"/>
  <c r="AM388" i="21" s="1"/>
  <c r="AJ388" i="21"/>
  <c r="AV388" i="21"/>
  <c r="AQ388" i="21"/>
  <c r="AQ384" i="21"/>
  <c r="AJ384" i="21"/>
  <c r="AH384" i="21"/>
  <c r="AM384" i="21" s="1"/>
  <c r="AV384" i="21"/>
  <c r="AH380" i="21"/>
  <c r="AM380" i="21" s="1"/>
  <c r="AJ380" i="21"/>
  <c r="AQ380" i="21"/>
  <c r="AH376" i="21"/>
  <c r="AM376" i="21" s="1"/>
  <c r="AJ376" i="21"/>
  <c r="AQ376" i="21"/>
  <c r="AV376" i="21"/>
  <c r="AQ356" i="21"/>
  <c r="AV356" i="21"/>
  <c r="AH356" i="21"/>
  <c r="AM356" i="21" s="1"/>
  <c r="AH352" i="21"/>
  <c r="AM352" i="21" s="1"/>
  <c r="AQ352" i="21"/>
  <c r="AV352" i="21"/>
  <c r="AQ348" i="21"/>
  <c r="AV348" i="21"/>
  <c r="AJ348" i="21"/>
  <c r="AJ344" i="21"/>
  <c r="AQ344" i="21"/>
  <c r="AV344" i="21"/>
  <c r="AH344" i="21"/>
  <c r="AM344" i="21" s="1"/>
  <c r="AJ340" i="21"/>
  <c r="AQ340" i="21"/>
  <c r="AV340" i="21"/>
  <c r="AY340" i="21" s="1"/>
  <c r="AH340" i="21"/>
  <c r="AM340" i="21" s="1"/>
  <c r="AH336" i="21"/>
  <c r="AM336" i="21" s="1"/>
  <c r="AV336" i="21"/>
  <c r="AJ336" i="21"/>
  <c r="AQ336" i="21"/>
  <c r="AQ332" i="21"/>
  <c r="AH332" i="21"/>
  <c r="AM332" i="21" s="1"/>
  <c r="AJ332" i="21"/>
  <c r="AV332" i="21"/>
  <c r="AY332" i="21" s="1"/>
  <c r="AJ328" i="21"/>
  <c r="AH328" i="21"/>
  <c r="AM328" i="21" s="1"/>
  <c r="AQ328" i="21"/>
  <c r="AV328" i="21"/>
  <c r="AJ324" i="21"/>
  <c r="AV324" i="21"/>
  <c r="AH324" i="21"/>
  <c r="AM324" i="21" s="1"/>
  <c r="AQ320" i="21"/>
  <c r="AJ320" i="21"/>
  <c r="AV320" i="21"/>
  <c r="AH320" i="21"/>
  <c r="AM320" i="21" s="1"/>
  <c r="AH312" i="21"/>
  <c r="AM312" i="21" s="1"/>
  <c r="AJ312" i="21"/>
  <c r="AV312" i="21"/>
  <c r="AV308" i="21"/>
  <c r="AQ308" i="21"/>
  <c r="AJ308" i="21"/>
  <c r="AJ304" i="21"/>
  <c r="AQ304" i="21"/>
  <c r="AV304" i="21"/>
  <c r="AH304" i="21"/>
  <c r="AM304" i="21" s="1"/>
  <c r="AV300" i="21"/>
  <c r="AJ300" i="21"/>
  <c r="AQ300" i="21"/>
  <c r="AH300" i="21"/>
  <c r="AM300" i="21" s="1"/>
  <c r="AQ296" i="21"/>
  <c r="AV296" i="21"/>
  <c r="AH296" i="21"/>
  <c r="AM296" i="21" s="1"/>
  <c r="AJ292" i="21"/>
  <c r="AV292" i="21"/>
  <c r="AH292" i="21"/>
  <c r="AM292" i="21" s="1"/>
  <c r="AQ292" i="21"/>
  <c r="AR292" i="21" s="1"/>
  <c r="AJ288" i="21"/>
  <c r="AH288" i="21"/>
  <c r="AM288" i="21" s="1"/>
  <c r="AQ288" i="21"/>
  <c r="AV288" i="21"/>
  <c r="AH284" i="21"/>
  <c r="AM284" i="21" s="1"/>
  <c r="AJ284" i="21"/>
  <c r="AV284" i="21"/>
  <c r="AV280" i="21"/>
  <c r="AH280" i="21"/>
  <c r="AM280" i="21" s="1"/>
  <c r="AJ280" i="21"/>
  <c r="AQ280" i="21"/>
  <c r="AH276" i="21"/>
  <c r="AM276" i="21" s="1"/>
  <c r="AV276" i="21"/>
  <c r="AJ276" i="21"/>
  <c r="AQ276" i="21"/>
  <c r="AH272" i="21"/>
  <c r="AM272" i="21" s="1"/>
  <c r="AJ272" i="21"/>
  <c r="AV272" i="21"/>
  <c r="AW272" i="21" s="1"/>
  <c r="AQ268" i="21"/>
  <c r="AH268" i="21"/>
  <c r="AM268" i="21" s="1"/>
  <c r="AV268" i="21"/>
  <c r="AH256" i="21"/>
  <c r="AM256" i="21" s="1"/>
  <c r="AV256" i="21"/>
  <c r="AQ256" i="21"/>
  <c r="AH252" i="21"/>
  <c r="AM252" i="21" s="1"/>
  <c r="AQ252" i="21"/>
  <c r="AV252" i="21"/>
  <c r="AJ252" i="21"/>
  <c r="AV248" i="21"/>
  <c r="AH248" i="21"/>
  <c r="AM248" i="21" s="1"/>
  <c r="AQ248" i="21"/>
  <c r="AJ248" i="21"/>
  <c r="AH244" i="21"/>
  <c r="AM244" i="21" s="1"/>
  <c r="AV244" i="21"/>
  <c r="AJ244" i="21"/>
  <c r="AQ244" i="21"/>
  <c r="AV240" i="21"/>
  <c r="AH240" i="21"/>
  <c r="AM240" i="21" s="1"/>
  <c r="AJ240" i="21"/>
  <c r="AQ236" i="21"/>
  <c r="AH236" i="21"/>
  <c r="AM236" i="21" s="1"/>
  <c r="AJ236" i="21"/>
  <c r="AV232" i="21"/>
  <c r="AJ232" i="21"/>
  <c r="AQ232" i="21"/>
  <c r="AJ228" i="21"/>
  <c r="AV228" i="21"/>
  <c r="AQ224" i="21"/>
  <c r="AJ224" i="21"/>
  <c r="AH224" i="21"/>
  <c r="AM224" i="21" s="1"/>
  <c r="AV220" i="21"/>
  <c r="AQ220" i="21"/>
  <c r="AH220" i="21"/>
  <c r="AM220" i="21" s="1"/>
  <c r="AJ220" i="21"/>
  <c r="AJ216" i="21"/>
  <c r="AH216" i="21"/>
  <c r="AM216" i="21" s="1"/>
  <c r="AQ216" i="21"/>
  <c r="AV216" i="21"/>
  <c r="AJ212" i="21"/>
  <c r="AQ212" i="21"/>
  <c r="AV212" i="21"/>
  <c r="AH212" i="21"/>
  <c r="AM212" i="21" s="1"/>
  <c r="AQ208" i="21"/>
  <c r="AH208" i="21"/>
  <c r="AM208" i="21" s="1"/>
  <c r="AV208" i="21"/>
  <c r="AW95" i="21"/>
  <c r="AY95" i="21"/>
  <c r="AS284" i="21"/>
  <c r="AT284" i="21"/>
  <c r="AR284" i="21"/>
  <c r="AK967" i="21"/>
  <c r="AH967" i="21"/>
  <c r="AM967" i="21" s="1"/>
  <c r="AN967" i="21"/>
  <c r="AK963" i="21"/>
  <c r="AL963" i="21"/>
  <c r="AJ963" i="21"/>
  <c r="AH963" i="21"/>
  <c r="AM963" i="21" s="1"/>
  <c r="AN963" i="21"/>
  <c r="AV959" i="21"/>
  <c r="AX959" i="21" s="1"/>
  <c r="AK959" i="21"/>
  <c r="AH947" i="21"/>
  <c r="AM947" i="21" s="1"/>
  <c r="AN947" i="21"/>
  <c r="AK943" i="21"/>
  <c r="AJ943" i="21"/>
  <c r="AL943" i="21"/>
  <c r="AL935" i="21"/>
  <c r="AJ935" i="21"/>
  <c r="AI883" i="21"/>
  <c r="AI675" i="21"/>
  <c r="AG675" i="21"/>
  <c r="AI643" i="21"/>
  <c r="AI635" i="21"/>
  <c r="AJ408" i="21"/>
  <c r="AQ324" i="21"/>
  <c r="AI982" i="21"/>
  <c r="AV548" i="21"/>
  <c r="AT988" i="21"/>
  <c r="AR988" i="21"/>
  <c r="AV380" i="21"/>
  <c r="AO241" i="21"/>
  <c r="AY769" i="21"/>
  <c r="AX769" i="21"/>
  <c r="AY373" i="21"/>
  <c r="AW373" i="21"/>
  <c r="AJ352" i="21"/>
  <c r="AO804" i="21"/>
  <c r="AQ436" i="21"/>
  <c r="AH420" i="21"/>
  <c r="AM420" i="21" s="1"/>
  <c r="AH428" i="21"/>
  <c r="AM428" i="21" s="1"/>
  <c r="AJ404" i="21"/>
  <c r="AJ560" i="21"/>
  <c r="AG56" i="21"/>
  <c r="AT1049" i="21"/>
  <c r="AR1049" i="21"/>
  <c r="AS1049" i="21"/>
  <c r="AX180" i="21"/>
  <c r="AI1128" i="21"/>
  <c r="AG1128" i="21"/>
  <c r="AH1073" i="21"/>
  <c r="AM1073" i="21" s="1"/>
  <c r="AK1073" i="21"/>
  <c r="AV1073" i="21"/>
  <c r="AL1073" i="21"/>
  <c r="AQ1073" i="21"/>
  <c r="AL1069" i="21"/>
  <c r="AH1069" i="21"/>
  <c r="AM1069" i="21" s="1"/>
  <c r="AN1069" i="21"/>
  <c r="AV1061" i="21"/>
  <c r="AN1061" i="21"/>
  <c r="AK1061" i="21"/>
  <c r="AQ1057" i="21"/>
  <c r="AJ1057" i="21"/>
  <c r="AK1057" i="21"/>
  <c r="AQ1053" i="21"/>
  <c r="AH1053" i="21"/>
  <c r="AM1053" i="21" s="1"/>
  <c r="AN1045" i="21"/>
  <c r="AV1045" i="21"/>
  <c r="AQ1045" i="21"/>
  <c r="AK1045" i="21"/>
  <c r="AN1025" i="21"/>
  <c r="AK1025" i="21"/>
  <c r="AL1025" i="21"/>
  <c r="AV1025" i="21"/>
  <c r="AQ1013" i="21"/>
  <c r="AK1013" i="21"/>
  <c r="AL1013" i="21"/>
  <c r="AJ1013" i="21"/>
  <c r="AL1009" i="21"/>
  <c r="AJ1009" i="21"/>
  <c r="AK1009" i="21"/>
  <c r="AH1009" i="21"/>
  <c r="AM1009" i="21" s="1"/>
  <c r="AV1009" i="21"/>
  <c r="AI1001" i="21"/>
  <c r="AW819" i="21"/>
  <c r="AO715" i="21"/>
  <c r="AG241" i="21"/>
  <c r="AQ1065" i="21"/>
  <c r="AH200" i="21"/>
  <c r="AM200" i="21" s="1"/>
  <c r="AJ200" i="21"/>
  <c r="AQ200" i="21"/>
  <c r="AV200" i="21"/>
  <c r="AV196" i="21"/>
  <c r="AJ196" i="21"/>
  <c r="AQ196" i="21"/>
  <c r="AH192" i="21"/>
  <c r="AM192" i="21" s="1"/>
  <c r="AQ192" i="21"/>
  <c r="AV192" i="21"/>
  <c r="AJ192" i="21"/>
  <c r="AV188" i="21"/>
  <c r="AJ188" i="21"/>
  <c r="AH188" i="21"/>
  <c r="AM188" i="21" s="1"/>
  <c r="AQ188" i="21"/>
  <c r="AQ184" i="21"/>
  <c r="AR184" i="21" s="1"/>
  <c r="AV184" i="21"/>
  <c r="AH184" i="21"/>
  <c r="AM184" i="21" s="1"/>
  <c r="AJ184" i="21"/>
  <c r="AQ180" i="21"/>
  <c r="AH180" i="21"/>
  <c r="AM180" i="21" s="1"/>
  <c r="AJ180" i="21"/>
  <c r="AH176" i="21"/>
  <c r="AM176" i="21" s="1"/>
  <c r="AY140" i="21"/>
  <c r="AX140" i="21"/>
  <c r="AV112" i="21"/>
  <c r="AH112" i="21"/>
  <c r="AM112" i="21" s="1"/>
  <c r="AQ112" i="21"/>
  <c r="AH108" i="21"/>
  <c r="AM108" i="21" s="1"/>
  <c r="AQ108" i="21"/>
  <c r="AV108" i="21"/>
  <c r="AH104" i="21"/>
  <c r="AM104" i="21" s="1"/>
  <c r="AJ104" i="21"/>
  <c r="AQ104" i="21"/>
  <c r="AV104" i="21"/>
  <c r="AJ100" i="21"/>
  <c r="AH100" i="21"/>
  <c r="AM100" i="21" s="1"/>
  <c r="AQ100" i="21"/>
  <c r="AV100" i="21"/>
  <c r="AJ96" i="21"/>
  <c r="AH96" i="21"/>
  <c r="AM96" i="21" s="1"/>
  <c r="AQ96" i="21"/>
  <c r="AV96" i="21"/>
  <c r="AV92" i="21"/>
  <c r="AQ92" i="21"/>
  <c r="AH92" i="21"/>
  <c r="AM92" i="21" s="1"/>
  <c r="AJ88" i="21"/>
  <c r="AH88" i="21"/>
  <c r="AM88" i="21" s="1"/>
  <c r="AH84" i="21"/>
  <c r="AM84" i="21" s="1"/>
  <c r="AJ84" i="21"/>
  <c r="AV84" i="21"/>
  <c r="AH80" i="21"/>
  <c r="AM80" i="21" s="1"/>
  <c r="AJ80" i="21"/>
  <c r="AV76" i="21"/>
  <c r="AH76" i="21"/>
  <c r="AM76" i="21" s="1"/>
  <c r="AQ76" i="21"/>
  <c r="AV72" i="21"/>
  <c r="AH72" i="21"/>
  <c r="AM72" i="21" s="1"/>
  <c r="AQ72" i="21"/>
  <c r="AJ72" i="21"/>
  <c r="AH68" i="21"/>
  <c r="AM68" i="21" s="1"/>
  <c r="AJ68" i="21"/>
  <c r="AV68" i="21"/>
  <c r="AQ68" i="21"/>
  <c r="AQ64" i="21"/>
  <c r="AV64" i="21"/>
  <c r="AH64" i="21"/>
  <c r="AM64" i="21" s="1"/>
  <c r="AQ56" i="21"/>
  <c r="AJ56" i="21"/>
  <c r="AV56" i="21"/>
  <c r="AW56" i="21" s="1"/>
  <c r="AV52" i="21"/>
  <c r="AH52" i="21"/>
  <c r="AM52" i="21" s="1"/>
  <c r="AQ52" i="21"/>
  <c r="AQ48" i="21"/>
  <c r="AH48" i="21"/>
  <c r="AM48" i="21" s="1"/>
  <c r="AV48" i="21"/>
  <c r="AJ48" i="21"/>
  <c r="AV44" i="21"/>
  <c r="AH44" i="21"/>
  <c r="AM44" i="21" s="1"/>
  <c r="AJ44" i="21"/>
  <c r="AV40" i="21"/>
  <c r="AH40" i="21"/>
  <c r="AM40" i="21" s="1"/>
  <c r="AJ40" i="21"/>
  <c r="AQ40" i="21"/>
  <c r="AH36" i="21"/>
  <c r="AM36" i="21" s="1"/>
  <c r="AJ36" i="21"/>
  <c r="AQ36" i="21"/>
  <c r="AV36" i="21"/>
  <c r="AV32" i="21"/>
  <c r="AH32" i="21"/>
  <c r="AM32" i="21" s="1"/>
  <c r="AQ32" i="21"/>
  <c r="AH28" i="21"/>
  <c r="AM28" i="21" s="1"/>
  <c r="AJ28" i="21"/>
  <c r="AQ28" i="21"/>
  <c r="AV28" i="21"/>
  <c r="AV24" i="21"/>
  <c r="AH24" i="21"/>
  <c r="AM24" i="21" s="1"/>
  <c r="AQ24" i="21"/>
  <c r="AQ8" i="21"/>
  <c r="AH8" i="21"/>
  <c r="AM8" i="21" s="1"/>
  <c r="AJ8" i="21"/>
  <c r="AK1200" i="21"/>
  <c r="AV1200" i="21"/>
  <c r="AY1200" i="21" s="1"/>
  <c r="AQ1200" i="21"/>
  <c r="AL1200" i="21"/>
  <c r="AJ1200" i="21"/>
  <c r="AH1200" i="21"/>
  <c r="AM1200" i="21" s="1"/>
  <c r="AN1200" i="21"/>
  <c r="AK1196" i="21"/>
  <c r="AH1196" i="21"/>
  <c r="AM1196" i="21" s="1"/>
  <c r="AN1196" i="21"/>
  <c r="AL1196" i="21"/>
  <c r="AJ1196" i="21"/>
  <c r="AV1196" i="21"/>
  <c r="AQ1196" i="21"/>
  <c r="AJ1192" i="21"/>
  <c r="AK1192" i="21"/>
  <c r="AV1192" i="21"/>
  <c r="AH1192" i="21"/>
  <c r="AM1192" i="21" s="1"/>
  <c r="AQ1192" i="21"/>
  <c r="AN1192" i="21"/>
  <c r="AL1188" i="21"/>
  <c r="AQ1188" i="21"/>
  <c r="AK1188" i="21"/>
  <c r="AH1188" i="21"/>
  <c r="AM1188" i="21" s="1"/>
  <c r="AV1188" i="21"/>
  <c r="AQ1184" i="21"/>
  <c r="AL1184" i="21"/>
  <c r="AV1184" i="21"/>
  <c r="AN1184" i="21"/>
  <c r="AH1184" i="21"/>
  <c r="AM1184" i="21" s="1"/>
  <c r="AJ1184" i="21"/>
  <c r="AN1180" i="21"/>
  <c r="AH1180" i="21"/>
  <c r="AM1180" i="21" s="1"/>
  <c r="AK1180" i="21"/>
  <c r="AV1180" i="21"/>
  <c r="AQ1180" i="21"/>
  <c r="AJ1180" i="21"/>
  <c r="AL1180" i="21"/>
  <c r="AV1176" i="21"/>
  <c r="AJ1176" i="21"/>
  <c r="AH1176" i="21"/>
  <c r="AM1176" i="21" s="1"/>
  <c r="AL1176" i="21"/>
  <c r="AK1176" i="21"/>
  <c r="AN1176" i="21"/>
  <c r="AJ1172" i="21"/>
  <c r="AV1172" i="21"/>
  <c r="AK1172" i="21"/>
  <c r="AQ1172" i="21"/>
  <c r="AL1172" i="21"/>
  <c r="AN1172" i="21"/>
  <c r="AK1168" i="21"/>
  <c r="AL1168" i="21"/>
  <c r="AN1168" i="21"/>
  <c r="AH1168" i="21"/>
  <c r="AM1168" i="21" s="1"/>
  <c r="AV1168" i="21"/>
  <c r="AQ1168" i="21"/>
  <c r="AJ1164" i="21"/>
  <c r="AL1164" i="21"/>
  <c r="AV1164" i="21"/>
  <c r="AQ1164" i="21"/>
  <c r="AK1164" i="21"/>
  <c r="AN1164" i="21"/>
  <c r="AK1160" i="21"/>
  <c r="AV1160" i="21"/>
  <c r="AQ1160" i="21"/>
  <c r="AK1156" i="21"/>
  <c r="AQ1156" i="21"/>
  <c r="AN1156" i="21"/>
  <c r="AH1156" i="21"/>
  <c r="AM1156" i="21" s="1"/>
  <c r="AJ1156" i="21"/>
  <c r="AL1156" i="21"/>
  <c r="AL1152" i="21"/>
  <c r="AK1152" i="21"/>
  <c r="AH1152" i="21"/>
  <c r="AM1152" i="21" s="1"/>
  <c r="AQ1152" i="21"/>
  <c r="AV1152" i="21"/>
  <c r="AG715" i="21"/>
  <c r="AX8" i="21"/>
  <c r="AY8" i="21"/>
  <c r="AW8" i="21"/>
  <c r="AV315" i="21"/>
  <c r="AH315" i="21"/>
  <c r="AM315" i="21" s="1"/>
  <c r="AJ315" i="21"/>
  <c r="AQ315" i="21"/>
  <c r="AH311" i="21"/>
  <c r="AM311" i="21" s="1"/>
  <c r="AV311" i="21"/>
  <c r="AJ311" i="21"/>
  <c r="AJ307" i="21"/>
  <c r="AH307" i="21"/>
  <c r="AM307" i="21" s="1"/>
  <c r="AV307" i="21"/>
  <c r="AV303" i="21"/>
  <c r="AJ303" i="21"/>
  <c r="AH303" i="21"/>
  <c r="AM303" i="21" s="1"/>
  <c r="AQ303" i="21"/>
  <c r="AQ299" i="21"/>
  <c r="AV299" i="21"/>
  <c r="AH299" i="21"/>
  <c r="AM299" i="21" s="1"/>
  <c r="AH295" i="21"/>
  <c r="AM295" i="21" s="1"/>
  <c r="AQ295" i="21"/>
  <c r="AV295" i="21"/>
  <c r="AJ295" i="21"/>
  <c r="AJ291" i="21"/>
  <c r="AQ291" i="21"/>
  <c r="AH291" i="21"/>
  <c r="AM291" i="21" s="1"/>
  <c r="AV291" i="21"/>
  <c r="AJ287" i="21"/>
  <c r="AH287" i="21"/>
  <c r="AM287" i="21" s="1"/>
  <c r="AV287" i="21"/>
  <c r="AY287" i="21" s="1"/>
  <c r="AH283" i="21"/>
  <c r="AM283" i="21" s="1"/>
  <c r="AJ283" i="21"/>
  <c r="AQ283" i="21"/>
  <c r="AQ279" i="21"/>
  <c r="AV279" i="21"/>
  <c r="AJ279" i="21"/>
  <c r="AJ275" i="21"/>
  <c r="AH275" i="21"/>
  <c r="AM275" i="21" s="1"/>
  <c r="AQ275" i="21"/>
  <c r="AV275" i="21"/>
  <c r="AW180" i="21"/>
  <c r="AW1041" i="21"/>
  <c r="AO609" i="21"/>
  <c r="AG1164" i="21"/>
  <c r="AS570" i="21"/>
  <c r="AQ961" i="21"/>
  <c r="AJ961" i="21"/>
  <c r="AN961" i="21"/>
  <c r="AK961" i="21"/>
  <c r="AL961" i="21"/>
  <c r="AH957" i="21"/>
  <c r="AM957" i="21" s="1"/>
  <c r="AN957" i="21"/>
  <c r="AK957" i="21"/>
  <c r="AL957" i="21"/>
  <c r="AV957" i="21"/>
  <c r="AJ957" i="21"/>
  <c r="AH953" i="21"/>
  <c r="AM953" i="21" s="1"/>
  <c r="AV953" i="21"/>
  <c r="AK953" i="21"/>
  <c r="AJ953" i="21"/>
  <c r="AN953" i="21"/>
  <c r="AJ949" i="21"/>
  <c r="AL949" i="21"/>
  <c r="AH949" i="21"/>
  <c r="AM949" i="21" s="1"/>
  <c r="AN949" i="21"/>
  <c r="AK949" i="21"/>
  <c r="AN945" i="21"/>
  <c r="AK945" i="21"/>
  <c r="AL945" i="21"/>
  <c r="AH941" i="21"/>
  <c r="AM941" i="21" s="1"/>
  <c r="AJ941" i="21"/>
  <c r="AN941" i="21"/>
  <c r="AK941" i="21"/>
  <c r="AL941" i="21"/>
  <c r="AQ937" i="21"/>
  <c r="AS937" i="21" s="1"/>
  <c r="AV937" i="21"/>
  <c r="AJ937" i="21"/>
  <c r="AN937" i="21"/>
  <c r="AK937" i="21"/>
  <c r="AK933" i="21"/>
  <c r="AJ933" i="21"/>
  <c r="AN933" i="21"/>
  <c r="AH933" i="21"/>
  <c r="AM933" i="21" s="1"/>
  <c r="AI689" i="21"/>
  <c r="AI657" i="21"/>
  <c r="AI637" i="21"/>
  <c r="AI613" i="21"/>
  <c r="AI593" i="21"/>
  <c r="AJ586" i="21"/>
  <c r="AQ586" i="21"/>
  <c r="AH586" i="21"/>
  <c r="AM586" i="21" s="1"/>
  <c r="AQ582" i="21"/>
  <c r="AJ582" i="21"/>
  <c r="AH582" i="21"/>
  <c r="AM582" i="21" s="1"/>
  <c r="AV582" i="21"/>
  <c r="AV578" i="21"/>
  <c r="AQ578" i="21"/>
  <c r="AS578" i="21" s="1"/>
  <c r="AJ578" i="21"/>
  <c r="AH578" i="21"/>
  <c r="AM578" i="21" s="1"/>
  <c r="AH574" i="21"/>
  <c r="AM574" i="21" s="1"/>
  <c r="AJ574" i="21"/>
  <c r="AJ570" i="21"/>
  <c r="AH570" i="21"/>
  <c r="AM570" i="21" s="1"/>
  <c r="AV570" i="21"/>
  <c r="AQ566" i="21"/>
  <c r="AJ566" i="21"/>
  <c r="AH566" i="21"/>
  <c r="AM566" i="21" s="1"/>
  <c r="AV562" i="21"/>
  <c r="AQ562" i="21"/>
  <c r="AH562" i="21"/>
  <c r="AM562" i="21" s="1"/>
  <c r="AV558" i="21"/>
  <c r="AJ558" i="21"/>
  <c r="AH558" i="21"/>
  <c r="AM558" i="21" s="1"/>
  <c r="AV554" i="21"/>
  <c r="AJ554" i="21"/>
  <c r="AH554" i="21"/>
  <c r="AM554" i="21" s="1"/>
  <c r="AQ554" i="21"/>
  <c r="AQ550" i="21"/>
  <c r="AH550" i="21"/>
  <c r="AM550" i="21" s="1"/>
  <c r="AJ550" i="21"/>
  <c r="AV550" i="21"/>
  <c r="AQ546" i="21"/>
  <c r="AV546" i="21"/>
  <c r="AJ546" i="21"/>
  <c r="AH546" i="21"/>
  <c r="AM546" i="21" s="1"/>
  <c r="AV542" i="21"/>
  <c r="AQ542" i="21"/>
  <c r="AJ542" i="21"/>
  <c r="AH542" i="21"/>
  <c r="AM542" i="21" s="1"/>
  <c r="AV538" i="21"/>
  <c r="AQ538" i="21"/>
  <c r="AH538" i="21"/>
  <c r="AM538" i="21" s="1"/>
  <c r="AQ534" i="21"/>
  <c r="AJ534" i="21"/>
  <c r="AH534" i="21"/>
  <c r="AM534" i="21" s="1"/>
  <c r="AV534" i="21"/>
  <c r="AJ526" i="21"/>
  <c r="AQ526" i="21"/>
  <c r="AH526" i="21"/>
  <c r="AM526" i="21" s="1"/>
  <c r="AQ522" i="21"/>
  <c r="AH522" i="21"/>
  <c r="AM522" i="21" s="1"/>
  <c r="AV522" i="21"/>
  <c r="AJ522" i="21"/>
  <c r="AQ518" i="21"/>
  <c r="AJ518" i="21"/>
  <c r="AH518" i="21"/>
  <c r="AM518" i="21" s="1"/>
  <c r="AV518" i="21"/>
  <c r="AV514" i="21"/>
  <c r="AQ514" i="21"/>
  <c r="AT514" i="21" s="1"/>
  <c r="AH514" i="21"/>
  <c r="AM514" i="21" s="1"/>
  <c r="AJ510" i="21"/>
  <c r="AV510" i="21"/>
  <c r="AQ510" i="21"/>
  <c r="AH510" i="21"/>
  <c r="AM510" i="21" s="1"/>
  <c r="AH506" i="21"/>
  <c r="AM506" i="21" s="1"/>
  <c r="AQ506" i="21"/>
  <c r="AV506" i="21"/>
  <c r="AR570" i="21"/>
  <c r="AY1041" i="21"/>
  <c r="AO1029" i="21"/>
  <c r="AV1013" i="21"/>
  <c r="AX41" i="21"/>
  <c r="AY41" i="21"/>
  <c r="AW41" i="21"/>
  <c r="AR189" i="21"/>
  <c r="AT189" i="21"/>
  <c r="AS189" i="21"/>
  <c r="AO1164" i="21"/>
  <c r="AL1057" i="21"/>
  <c r="AG271" i="21"/>
  <c r="AG441" i="21"/>
  <c r="AO441" i="21"/>
  <c r="AT421" i="21"/>
  <c r="AR421" i="21"/>
  <c r="AS421" i="21"/>
  <c r="AO417" i="21"/>
  <c r="AG417" i="21"/>
  <c r="AL1065" i="21"/>
  <c r="AJ993" i="21"/>
  <c r="AN993" i="21"/>
  <c r="AV993" i="21"/>
  <c r="AQ993" i="21"/>
  <c r="AK993" i="21"/>
  <c r="AL993" i="21"/>
  <c r="AH981" i="21"/>
  <c r="AM981" i="21" s="1"/>
  <c r="AN981" i="21"/>
  <c r="AL977" i="21"/>
  <c r="AQ977" i="21"/>
  <c r="AQ973" i="21"/>
  <c r="AH973" i="21"/>
  <c r="AM973" i="21" s="1"/>
  <c r="AK969" i="21"/>
  <c r="AH969" i="21"/>
  <c r="AM969" i="21" s="1"/>
  <c r="AQ969" i="21"/>
  <c r="AV926" i="21"/>
  <c r="AN926" i="21"/>
  <c r="AL926" i="21"/>
  <c r="AH922" i="21"/>
  <c r="AM922" i="21" s="1"/>
  <c r="AK922" i="21"/>
  <c r="AQ922" i="21"/>
  <c r="AQ914" i="21"/>
  <c r="AV914" i="21"/>
  <c r="AJ910" i="21"/>
  <c r="AQ910" i="21"/>
  <c r="AK910" i="21"/>
  <c r="AQ1069" i="21"/>
  <c r="AK1069" i="21"/>
  <c r="AJ1065" i="21"/>
  <c r="AH1065" i="21"/>
  <c r="AM1065" i="21" s="1"/>
  <c r="AV1065" i="21"/>
  <c r="AH1061" i="21"/>
  <c r="AM1061" i="21" s="1"/>
  <c r="AJ1061" i="21"/>
  <c r="AH1057" i="21"/>
  <c r="AM1057" i="21" s="1"/>
  <c r="AN1057" i="21"/>
  <c r="AN1053" i="21"/>
  <c r="AL1053" i="21"/>
  <c r="AK1049" i="21"/>
  <c r="AN1049" i="21"/>
  <c r="AJ1049" i="21"/>
  <c r="AL1041" i="21"/>
  <c r="AK1041" i="21"/>
  <c r="AJ1041" i="21"/>
  <c r="AQ1037" i="21"/>
  <c r="AH1037" i="21"/>
  <c r="AM1037" i="21" s="1"/>
  <c r="AL1037" i="21"/>
  <c r="AJ1033" i="21"/>
  <c r="AV1033" i="21"/>
  <c r="AH1033" i="21"/>
  <c r="AM1033" i="21" s="1"/>
  <c r="AN1033" i="21"/>
  <c r="AL1033" i="21"/>
  <c r="AN1021" i="21"/>
  <c r="AV1021" i="21"/>
  <c r="AL1021" i="21"/>
  <c r="AK1021" i="21"/>
  <c r="AQ1017" i="21"/>
  <c r="AK1017" i="21"/>
  <c r="AL1017" i="21"/>
  <c r="AQ1025" i="21"/>
  <c r="AV1057" i="21"/>
  <c r="AN1073" i="21"/>
  <c r="AJ1069" i="21"/>
  <c r="AN1065" i="21"/>
  <c r="AJ1017" i="21"/>
  <c r="AV1017" i="21"/>
  <c r="AQ1041" i="21"/>
  <c r="AK1037" i="21"/>
  <c r="AT129" i="21"/>
  <c r="AH1025" i="21"/>
  <c r="AM1025" i="21" s="1"/>
  <c r="AJ1025" i="21"/>
  <c r="AL1045" i="21"/>
  <c r="AL1061" i="21"/>
  <c r="AJ1073" i="21"/>
  <c r="AJ1053" i="21"/>
  <c r="AH1049" i="21"/>
  <c r="AM1049" i="21" s="1"/>
  <c r="AK1053" i="21"/>
  <c r="AH1041" i="21"/>
  <c r="AM1041" i="21" s="1"/>
  <c r="AH1021" i="21"/>
  <c r="AM1021" i="21" s="1"/>
  <c r="AN1041" i="21"/>
  <c r="AQ111" i="21"/>
  <c r="AV111" i="21"/>
  <c r="AV107" i="21"/>
  <c r="AH107" i="21"/>
  <c r="AM107" i="21" s="1"/>
  <c r="AJ107" i="21"/>
  <c r="AQ107" i="21"/>
  <c r="AH103" i="21"/>
  <c r="AM103" i="21" s="1"/>
  <c r="AV103" i="21"/>
  <c r="AQ103" i="21"/>
  <c r="AJ95" i="21"/>
  <c r="AH95" i="21"/>
  <c r="AM95" i="21" s="1"/>
  <c r="AQ95" i="21"/>
  <c r="AV91" i="21"/>
  <c r="AQ91" i="21"/>
  <c r="AJ91" i="21"/>
  <c r="AV87" i="21"/>
  <c r="AH87" i="21"/>
  <c r="AM87" i="21" s="1"/>
  <c r="AJ87" i="21"/>
  <c r="AQ79" i="21"/>
  <c r="AH79" i="21"/>
  <c r="AM79" i="21" s="1"/>
  <c r="AJ79" i="21"/>
  <c r="AJ75" i="21"/>
  <c r="AQ75" i="21"/>
  <c r="AN75" i="21"/>
  <c r="AV75" i="21"/>
  <c r="AH75" i="21"/>
  <c r="AM75" i="21" s="1"/>
  <c r="AV71" i="21"/>
  <c r="AN71" i="21"/>
  <c r="AQ71" i="21"/>
  <c r="AJ71" i="21"/>
  <c r="AV63" i="21"/>
  <c r="AQ63" i="21"/>
  <c r="AT63" i="21" s="1"/>
  <c r="AJ59" i="21"/>
  <c r="AH59" i="21"/>
  <c r="AM59" i="21" s="1"/>
  <c r="AV59" i="21"/>
  <c r="AQ55" i="21"/>
  <c r="AV55" i="21"/>
  <c r="AQ51" i="21"/>
  <c r="AV51" i="21"/>
  <c r="AV47" i="21"/>
  <c r="AQ47" i="21"/>
  <c r="AJ43" i="21"/>
  <c r="AH43" i="21"/>
  <c r="AM43" i="21" s="1"/>
  <c r="AV43" i="21"/>
  <c r="AJ39" i="21"/>
  <c r="AV39" i="21"/>
  <c r="AQ35" i="21"/>
  <c r="AV35" i="21"/>
  <c r="AV31" i="21"/>
  <c r="AQ31" i="21"/>
  <c r="AJ27" i="21"/>
  <c r="AQ27" i="21"/>
  <c r="AV23" i="21"/>
  <c r="AJ23" i="21"/>
  <c r="AH23" i="21"/>
  <c r="AM23" i="21" s="1"/>
  <c r="AQ23" i="21"/>
  <c r="AJ19" i="21"/>
  <c r="AH19" i="21"/>
  <c r="AM19" i="21" s="1"/>
  <c r="AQ19" i="21"/>
  <c r="AV15" i="21"/>
  <c r="AX15" i="21" s="1"/>
  <c r="AJ15" i="21"/>
  <c r="AH15" i="21"/>
  <c r="AM15" i="21" s="1"/>
  <c r="AJ7" i="21"/>
  <c r="AV7" i="21"/>
  <c r="AV3" i="21"/>
  <c r="AH3" i="21"/>
  <c r="AM3" i="21" s="1"/>
  <c r="AQ3" i="21"/>
  <c r="AN1175" i="21"/>
  <c r="AL1175" i="21"/>
  <c r="AQ1175" i="21"/>
  <c r="AJ1171" i="21"/>
  <c r="AN1171" i="21"/>
  <c r="AL1049" i="21"/>
  <c r="AV1053" i="21"/>
  <c r="AL1029" i="21"/>
  <c r="AV1037" i="21"/>
  <c r="AQ1021" i="21"/>
  <c r="AJ1037" i="21"/>
  <c r="AJ461" i="21"/>
  <c r="AV461" i="21"/>
  <c r="AH461" i="21"/>
  <c r="AM461" i="21" s="1"/>
  <c r="AQ461" i="21"/>
  <c r="AV457" i="21"/>
  <c r="AQ457" i="21"/>
  <c r="AV453" i="21"/>
  <c r="AQ453" i="21"/>
  <c r="AV449" i="21"/>
  <c r="AQ449" i="21"/>
  <c r="AJ437" i="21"/>
  <c r="AV437" i="21"/>
  <c r="AH437" i="21"/>
  <c r="AM437" i="21" s="1"/>
  <c r="AJ425" i="21"/>
  <c r="AH425" i="21"/>
  <c r="AM425" i="21" s="1"/>
  <c r="AV425" i="21"/>
  <c r="AH421" i="21"/>
  <c r="AM421" i="21" s="1"/>
  <c r="AJ421" i="21"/>
  <c r="AV421" i="21"/>
  <c r="AJ417" i="21"/>
  <c r="AV417" i="21"/>
  <c r="AQ417" i="21"/>
  <c r="AJ409" i="21"/>
  <c r="AV409" i="21"/>
  <c r="AH409" i="21"/>
  <c r="AM409" i="21" s="1"/>
  <c r="AQ409" i="21"/>
  <c r="AH405" i="21"/>
  <c r="AM405" i="21" s="1"/>
  <c r="AQ405" i="21"/>
  <c r="AV405" i="21"/>
  <c r="AV397" i="21"/>
  <c r="AQ397" i="21"/>
  <c r="AH385" i="21"/>
  <c r="AM385" i="21" s="1"/>
  <c r="AQ385" i="21"/>
  <c r="AJ385" i="21"/>
  <c r="AJ381" i="21"/>
  <c r="AQ381" i="21"/>
  <c r="AV381" i="21"/>
  <c r="AH381" i="21"/>
  <c r="AM381" i="21" s="1"/>
  <c r="AH377" i="21"/>
  <c r="AM377" i="21" s="1"/>
  <c r="AQ377" i="21"/>
  <c r="AV377" i="21"/>
  <c r="AJ373" i="21"/>
  <c r="AQ373" i="21"/>
  <c r="AH373" i="21"/>
  <c r="AM373" i="21" s="1"/>
  <c r="AQ1061" i="21"/>
  <c r="AK1029" i="21"/>
  <c r="AV1069" i="21"/>
  <c r="AH1017" i="21"/>
  <c r="AM1017" i="21" s="1"/>
  <c r="AK1033" i="21"/>
  <c r="AV413" i="21"/>
  <c r="AV1049" i="21"/>
  <c r="AH1045" i="21"/>
  <c r="AM1045" i="21" s="1"/>
  <c r="AJ1021" i="21"/>
  <c r="AJ377" i="21"/>
  <c r="AQ437" i="21"/>
  <c r="AV385" i="21"/>
  <c r="AQ413" i="21"/>
  <c r="AQ500" i="21"/>
  <c r="AV500" i="21"/>
  <c r="AH500" i="21"/>
  <c r="AM500" i="21" s="1"/>
  <c r="AJ500" i="21"/>
  <c r="AV496" i="21"/>
  <c r="AH496" i="21"/>
  <c r="AM496" i="21" s="1"/>
  <c r="AJ496" i="21"/>
  <c r="AQ496" i="21"/>
  <c r="AQ492" i="21"/>
  <c r="AV492" i="21"/>
  <c r="AJ488" i="21"/>
  <c r="AV488" i="21"/>
  <c r="AH488" i="21"/>
  <c r="AM488" i="21" s="1"/>
  <c r="AQ488" i="21"/>
  <c r="AJ484" i="21"/>
  <c r="AV484" i="21"/>
  <c r="AQ484" i="21"/>
  <c r="AV480" i="21"/>
  <c r="AQ480" i="21"/>
  <c r="AJ480" i="21"/>
  <c r="AH480" i="21"/>
  <c r="AM480" i="21" s="1"/>
  <c r="AV476" i="21"/>
  <c r="AQ476" i="21"/>
  <c r="AH476" i="21"/>
  <c r="AM476" i="21" s="1"/>
  <c r="AJ476" i="21"/>
  <c r="AV472" i="21"/>
  <c r="AQ472" i="21"/>
  <c r="AQ1033" i="21"/>
  <c r="AI750" i="21"/>
  <c r="AV587" i="21"/>
  <c r="AQ587" i="21"/>
  <c r="AV583" i="21"/>
  <c r="AQ583" i="21"/>
  <c r="AJ567" i="21"/>
  <c r="AH567" i="21"/>
  <c r="AM567" i="21" s="1"/>
  <c r="AV567" i="21"/>
  <c r="AQ567" i="21"/>
  <c r="AQ563" i="21"/>
  <c r="AV563" i="21"/>
  <c r="AH555" i="21"/>
  <c r="AM555" i="21" s="1"/>
  <c r="AJ555" i="21"/>
  <c r="AV555" i="21"/>
  <c r="AQ555" i="21"/>
  <c r="AV551" i="21"/>
  <c r="AQ551" i="21"/>
  <c r="AQ547" i="21"/>
  <c r="AJ547" i="21"/>
  <c r="AH547" i="21"/>
  <c r="AM547" i="21" s="1"/>
  <c r="AV547" i="21"/>
  <c r="AX547" i="21" s="1"/>
  <c r="AJ543" i="21"/>
  <c r="AQ543" i="21"/>
  <c r="AV543" i="21"/>
  <c r="AJ535" i="21"/>
  <c r="AH535" i="21"/>
  <c r="AM535" i="21" s="1"/>
  <c r="AQ535" i="21"/>
  <c r="AJ531" i="21"/>
  <c r="AH531" i="21"/>
  <c r="AM531" i="21" s="1"/>
  <c r="AJ523" i="21"/>
  <c r="AH523" i="21"/>
  <c r="AM523" i="21" s="1"/>
  <c r="AQ523" i="21"/>
  <c r="AQ519" i="21"/>
  <c r="AV519" i="21"/>
  <c r="AV515" i="21"/>
  <c r="AQ515" i="21"/>
  <c r="AQ511" i="21"/>
  <c r="AS511" i="21" s="1"/>
  <c r="AH511" i="21"/>
  <c r="AM511" i="21" s="1"/>
  <c r="AJ511" i="21"/>
  <c r="AV511" i="21"/>
  <c r="AQ507" i="21"/>
  <c r="AV507" i="21"/>
  <c r="AH507" i="21"/>
  <c r="AM507" i="21" s="1"/>
  <c r="AJ507" i="21"/>
  <c r="AQ962" i="21"/>
  <c r="AV611" i="21"/>
  <c r="AV779" i="21"/>
  <c r="AW779" i="21" s="1"/>
  <c r="AN727" i="21"/>
  <c r="AV847" i="21"/>
  <c r="AY847" i="21" s="1"/>
  <c r="AN675" i="21"/>
  <c r="AL719" i="21"/>
  <c r="AV895" i="21"/>
  <c r="AJ635" i="21"/>
  <c r="AK711" i="21"/>
  <c r="AL767" i="21"/>
  <c r="AN703" i="21"/>
  <c r="AL723" i="21"/>
  <c r="AJ607" i="21"/>
  <c r="AK695" i="21"/>
  <c r="AL759" i="21"/>
  <c r="AH945" i="21"/>
  <c r="AM945" i="21" s="1"/>
  <c r="AL750" i="21"/>
  <c r="AN738" i="21"/>
  <c r="AN766" i="21"/>
  <c r="AL730" i="21"/>
  <c r="AQ278" i="21"/>
  <c r="AV941" i="21"/>
  <c r="AJ966" i="21"/>
  <c r="AV962" i="21"/>
  <c r="AL715" i="21"/>
  <c r="AJ611" i="21"/>
  <c r="AN687" i="21"/>
  <c r="AQ779" i="21"/>
  <c r="AV727" i="21"/>
  <c r="AQ767" i="21"/>
  <c r="AQ619" i="21"/>
  <c r="AJ675" i="21"/>
  <c r="AQ719" i="21"/>
  <c r="AQ679" i="21"/>
  <c r="AQ635" i="21"/>
  <c r="AN711" i="21"/>
  <c r="AK707" i="21"/>
  <c r="AH639" i="21"/>
  <c r="AM639" i="21" s="1"/>
  <c r="AV723" i="21"/>
  <c r="AQ627" i="21"/>
  <c r="AL695" i="21"/>
  <c r="AV759" i="21"/>
  <c r="AK774" i="21"/>
  <c r="AN762" i="21"/>
  <c r="AK730" i="21"/>
  <c r="AN710" i="21"/>
  <c r="AK762" i="21"/>
  <c r="AN718" i="21"/>
  <c r="AN774" i="21"/>
  <c r="AH465" i="21"/>
  <c r="AM465" i="21" s="1"/>
  <c r="AV465" i="21"/>
  <c r="AN726" i="21"/>
  <c r="AL691" i="21"/>
  <c r="AQ687" i="21"/>
  <c r="AV903" i="21"/>
  <c r="AV887" i="21"/>
  <c r="AV619" i="21"/>
  <c r="AN699" i="21"/>
  <c r="AV763" i="21"/>
  <c r="AQ599" i="21"/>
  <c r="AV711" i="21"/>
  <c r="AQ839" i="21"/>
  <c r="AL687" i="21"/>
  <c r="AJ639" i="21"/>
  <c r="AQ723" i="21"/>
  <c r="AQ695" i="21"/>
  <c r="AQ759" i="21"/>
  <c r="AQ949" i="21"/>
  <c r="AK742" i="21"/>
  <c r="AN746" i="21"/>
  <c r="AL754" i="21"/>
  <c r="AN742" i="21"/>
  <c r="AL758" i="21"/>
  <c r="AK770" i="21"/>
  <c r="AV933" i="21"/>
  <c r="AV949" i="21"/>
  <c r="AV934" i="21"/>
  <c r="AQ966" i="21"/>
  <c r="AV639" i="21"/>
  <c r="AQ631" i="21"/>
  <c r="AV687" i="21"/>
  <c r="AL679" i="21"/>
  <c r="AL771" i="21"/>
  <c r="AQ887" i="21"/>
  <c r="AH619" i="21"/>
  <c r="AM619" i="21" s="1"/>
  <c r="AL699" i="21"/>
  <c r="AL763" i="21"/>
  <c r="AV599" i="21"/>
  <c r="AV671" i="21"/>
  <c r="AQ711" i="21"/>
  <c r="AV839" i="21"/>
  <c r="AK775" i="21"/>
  <c r="AV643" i="21"/>
  <c r="AQ941" i="21"/>
  <c r="AL734" i="21"/>
  <c r="AN754" i="21"/>
  <c r="AK714" i="21"/>
  <c r="AL714" i="21"/>
  <c r="AL766" i="21"/>
  <c r="AL710" i="21"/>
  <c r="AQ933" i="21"/>
  <c r="AQ954" i="21"/>
  <c r="AV707" i="21"/>
  <c r="AV679" i="21"/>
  <c r="AQ763" i="21"/>
  <c r="AN755" i="21"/>
  <c r="AN707" i="21"/>
  <c r="AQ603" i="21"/>
  <c r="AQ953" i="21"/>
  <c r="AL774" i="21"/>
  <c r="AK710" i="21"/>
  <c r="AK734" i="21"/>
  <c r="AN750" i="21"/>
  <c r="AN730" i="21"/>
  <c r="AK738" i="21"/>
  <c r="AQ957" i="21"/>
  <c r="AV945" i="21"/>
  <c r="AS425" i="21"/>
  <c r="AR425" i="21"/>
  <c r="AT425" i="21"/>
  <c r="AI858" i="21"/>
  <c r="AI850" i="21"/>
  <c r="AI830" i="21"/>
  <c r="AI822" i="21"/>
  <c r="AI818" i="21"/>
  <c r="AT369" i="21"/>
  <c r="AS369" i="21"/>
  <c r="AR369" i="21"/>
  <c r="AH365" i="21"/>
  <c r="AM365" i="21" s="1"/>
  <c r="AJ361" i="21"/>
  <c r="AQ361" i="21"/>
  <c r="AH361" i="21"/>
  <c r="AM361" i="21" s="1"/>
  <c r="AV361" i="21"/>
  <c r="AJ357" i="21"/>
  <c r="AQ357" i="21"/>
  <c r="AH357" i="21"/>
  <c r="AM357" i="21" s="1"/>
  <c r="AV357" i="21"/>
  <c r="AH353" i="21"/>
  <c r="AM353" i="21" s="1"/>
  <c r="AQ353" i="21"/>
  <c r="AV353" i="21"/>
  <c r="AJ353" i="21"/>
  <c r="AY345" i="21"/>
  <c r="AX345" i="21"/>
  <c r="AH341" i="21"/>
  <c r="AM341" i="21" s="1"/>
  <c r="AJ333" i="21"/>
  <c r="AV333" i="21"/>
  <c r="AQ333" i="21"/>
  <c r="AH333" i="21"/>
  <c r="AM333" i="21" s="1"/>
  <c r="AI313" i="21"/>
  <c r="AI309" i="21"/>
  <c r="AI305" i="21"/>
  <c r="AI301" i="21"/>
  <c r="AI293" i="21"/>
  <c r="AI277" i="21"/>
  <c r="AH270" i="21"/>
  <c r="AM270" i="21" s="1"/>
  <c r="AQ270" i="21"/>
  <c r="AV270" i="21"/>
  <c r="AJ270" i="21"/>
  <c r="AV266" i="21"/>
  <c r="AH266" i="21"/>
  <c r="AM266" i="21" s="1"/>
  <c r="AJ266" i="21"/>
  <c r="AQ266" i="21"/>
  <c r="AQ262" i="21"/>
  <c r="AH262" i="21"/>
  <c r="AM262" i="21" s="1"/>
  <c r="AV262" i="21"/>
  <c r="AJ262" i="21"/>
  <c r="AV258" i="21"/>
  <c r="AH258" i="21"/>
  <c r="AM258" i="21" s="1"/>
  <c r="AJ258" i="21"/>
  <c r="AQ258" i="21"/>
  <c r="AS258" i="21" s="1"/>
  <c r="AQ254" i="21"/>
  <c r="AJ254" i="21"/>
  <c r="AH254" i="21"/>
  <c r="AM254" i="21" s="1"/>
  <c r="AV254" i="21"/>
  <c r="AJ250" i="21"/>
  <c r="AQ250" i="21"/>
  <c r="AV250" i="21"/>
  <c r="AH250" i="21"/>
  <c r="AM250" i="21" s="1"/>
  <c r="AH246" i="21"/>
  <c r="AM246" i="21" s="1"/>
  <c r="AJ246" i="21"/>
  <c r="AQ246" i="21"/>
  <c r="AV246" i="21"/>
  <c r="AV242" i="21"/>
  <c r="AH242" i="21"/>
  <c r="AM242" i="21" s="1"/>
  <c r="AJ242" i="21"/>
  <c r="AQ242" i="21"/>
  <c r="AQ238" i="21"/>
  <c r="AV238" i="21"/>
  <c r="AJ238" i="21"/>
  <c r="AH238" i="21"/>
  <c r="AM238" i="21" s="1"/>
  <c r="AQ234" i="21"/>
  <c r="AV234" i="21"/>
  <c r="AH234" i="21"/>
  <c r="AM234" i="21" s="1"/>
  <c r="AJ234" i="21"/>
  <c r="AV230" i="21"/>
  <c r="AJ230" i="21"/>
  <c r="AQ230" i="21"/>
  <c r="AH230" i="21"/>
  <c r="AM230" i="21" s="1"/>
  <c r="AJ226" i="21"/>
  <c r="AH226" i="21"/>
  <c r="AM226" i="21" s="1"/>
  <c r="AQ226" i="21"/>
  <c r="AV226" i="21"/>
  <c r="AJ222" i="21"/>
  <c r="AQ222" i="21"/>
  <c r="AV222" i="21"/>
  <c r="AH222" i="21"/>
  <c r="AM222" i="21" s="1"/>
  <c r="AQ218" i="21"/>
  <c r="AJ218" i="21"/>
  <c r="AH218" i="21"/>
  <c r="AM218" i="21" s="1"/>
  <c r="AV218" i="21"/>
  <c r="AQ214" i="21"/>
  <c r="AJ214" i="21"/>
  <c r="AV214" i="21"/>
  <c r="AX214" i="21" s="1"/>
  <c r="AH214" i="21"/>
  <c r="AM214" i="21" s="1"/>
  <c r="AJ210" i="21"/>
  <c r="AH210" i="21"/>
  <c r="AM210" i="21" s="1"/>
  <c r="AI206" i="21"/>
  <c r="AI194" i="21"/>
  <c r="AI186" i="21"/>
  <c r="AO748" i="21"/>
  <c r="AG748" i="21"/>
  <c r="AO792" i="21"/>
  <c r="AG792" i="21"/>
  <c r="AG136" i="21"/>
  <c r="AO136" i="21"/>
  <c r="AV811" i="21"/>
  <c r="AJ811" i="21"/>
  <c r="AN811" i="21"/>
  <c r="AQ811" i="21"/>
  <c r="AH811" i="21"/>
  <c r="AM811" i="21" s="1"/>
  <c r="AV807" i="21"/>
  <c r="AQ807" i="21"/>
  <c r="AK807" i="21"/>
  <c r="AL807" i="21"/>
  <c r="AH807" i="21"/>
  <c r="AM807" i="21" s="1"/>
  <c r="AQ803" i="21"/>
  <c r="AH803" i="21"/>
  <c r="AM803" i="21" s="1"/>
  <c r="AV803" i="21"/>
  <c r="AV799" i="21"/>
  <c r="AH799" i="21"/>
  <c r="AM799" i="21" s="1"/>
  <c r="AQ799" i="21"/>
  <c r="AH795" i="21"/>
  <c r="AM795" i="21" s="1"/>
  <c r="AQ795" i="21"/>
  <c r="AV795" i="21"/>
  <c r="AV787" i="21"/>
  <c r="AQ787" i="21"/>
  <c r="AJ787" i="21"/>
  <c r="AN787" i="21"/>
  <c r="AK787" i="21"/>
  <c r="AL787" i="21"/>
  <c r="AH787" i="21"/>
  <c r="AM787" i="21" s="1"/>
  <c r="AK783" i="21"/>
  <c r="AL783" i="21"/>
  <c r="AH783" i="21"/>
  <c r="AM783" i="21" s="1"/>
  <c r="AQ783" i="21"/>
  <c r="AJ783" i="21"/>
  <c r="AN783" i="21"/>
  <c r="AH667" i="21"/>
  <c r="AJ667" i="21"/>
  <c r="AV667" i="21"/>
  <c r="AH655" i="21"/>
  <c r="AM655" i="21" s="1"/>
  <c r="AJ655" i="21"/>
  <c r="AV655" i="21"/>
  <c r="AQ655" i="21"/>
  <c r="AQ651" i="21"/>
  <c r="AJ651" i="21"/>
  <c r="AH651" i="21"/>
  <c r="AM651" i="21" s="1"/>
  <c r="AV651" i="21"/>
  <c r="AV890" i="21"/>
  <c r="AY890" i="21" s="1"/>
  <c r="AH890" i="21"/>
  <c r="AM890" i="21" s="1"/>
  <c r="AN890" i="21"/>
  <c r="AL890" i="21"/>
  <c r="AQ890" i="21"/>
  <c r="AQ886" i="21"/>
  <c r="AJ886" i="21"/>
  <c r="AV886" i="21"/>
  <c r="AN886" i="21"/>
  <c r="AH882" i="21"/>
  <c r="AM882" i="21" s="1"/>
  <c r="AV882" i="21"/>
  <c r="AJ882" i="21"/>
  <c r="AL878" i="21"/>
  <c r="AQ878" i="21"/>
  <c r="AK878" i="21"/>
  <c r="AH878" i="21"/>
  <c r="AM878" i="21" s="1"/>
  <c r="AJ878" i="21"/>
  <c r="AV878" i="21"/>
  <c r="AJ874" i="21"/>
  <c r="AV874" i="21"/>
  <c r="AH870" i="21"/>
  <c r="AM870" i="21" s="1"/>
  <c r="AL870" i="21"/>
  <c r="AV870" i="21"/>
  <c r="AW870" i="21" s="1"/>
  <c r="AQ870" i="21"/>
  <c r="AN870" i="21"/>
  <c r="AJ870" i="21"/>
  <c r="AV866" i="21"/>
  <c r="AN866" i="21"/>
  <c r="AH866" i="21"/>
  <c r="AM866" i="21" s="1"/>
  <c r="AQ866" i="21"/>
  <c r="AL866" i="21"/>
  <c r="AK686" i="21"/>
  <c r="AV686" i="21"/>
  <c r="AX686" i="21" s="1"/>
  <c r="AJ686" i="21"/>
  <c r="AH686" i="21"/>
  <c r="AM686" i="21" s="1"/>
  <c r="AL686" i="21"/>
  <c r="AN682" i="21"/>
  <c r="AK682" i="21"/>
  <c r="AH682" i="21"/>
  <c r="AM682" i="21" s="1"/>
  <c r="AV682" i="21"/>
  <c r="AJ682" i="21"/>
  <c r="AL682" i="21"/>
  <c r="AQ682" i="21"/>
  <c r="AQ468" i="21"/>
  <c r="AH468" i="21"/>
  <c r="AM468" i="21" s="1"/>
  <c r="AJ468" i="21"/>
  <c r="AV464" i="21"/>
  <c r="AQ464" i="21"/>
  <c r="AR464" i="21" s="1"/>
  <c r="AV487" i="21"/>
  <c r="AJ487" i="21"/>
  <c r="AH487" i="21"/>
  <c r="AM487" i="21" s="1"/>
  <c r="AQ487" i="21"/>
  <c r="AH483" i="21"/>
  <c r="AM483" i="21" s="1"/>
  <c r="AV483" i="21"/>
  <c r="AQ483" i="21"/>
  <c r="AQ98" i="21"/>
  <c r="AV98" i="21"/>
  <c r="AV94" i="21"/>
  <c r="AQ94" i="21"/>
  <c r="AL82" i="21"/>
  <c r="AK82" i="21"/>
  <c r="AN82" i="21"/>
  <c r="AJ78" i="21"/>
  <c r="AV78" i="21"/>
  <c r="AH78" i="21"/>
  <c r="AM78" i="21" s="1"/>
  <c r="AQ78" i="21"/>
  <c r="AV74" i="21"/>
  <c r="AQ74" i="21"/>
  <c r="AH74" i="21"/>
  <c r="AM74" i="21" s="1"/>
  <c r="AJ70" i="21"/>
  <c r="AH70" i="21"/>
  <c r="AM70" i="21" s="1"/>
  <c r="AQ70" i="21"/>
  <c r="AV70" i="21"/>
  <c r="AV66" i="21"/>
  <c r="AJ66" i="21"/>
  <c r="AH66" i="21"/>
  <c r="AM66" i="21" s="1"/>
  <c r="AJ62" i="21"/>
  <c r="AH62" i="21"/>
  <c r="AM62" i="21" s="1"/>
  <c r="AV62" i="21"/>
  <c r="AQ62" i="21"/>
  <c r="AV58" i="21"/>
  <c r="AH58" i="21"/>
  <c r="AM58" i="21" s="1"/>
  <c r="AJ58" i="21"/>
  <c r="AQ58" i="21"/>
  <c r="AV54" i="21"/>
  <c r="AQ54" i="21"/>
  <c r="AJ54" i="21"/>
  <c r="AH54" i="21"/>
  <c r="AM54" i="21" s="1"/>
  <c r="AQ50" i="21"/>
  <c r="AJ50" i="21"/>
  <c r="AV46" i="21"/>
  <c r="AJ46" i="21"/>
  <c r="AH46" i="21"/>
  <c r="AM46" i="21" s="1"/>
  <c r="AQ46" i="21"/>
  <c r="AJ42" i="21"/>
  <c r="AV42" i="21"/>
  <c r="AQ42" i="21"/>
  <c r="AH42" i="21"/>
  <c r="AM42" i="21" s="1"/>
  <c r="AH38" i="21"/>
  <c r="AM38" i="21" s="1"/>
  <c r="AV38" i="21"/>
  <c r="AJ38" i="21"/>
  <c r="AQ38" i="21"/>
  <c r="AJ34" i="21"/>
  <c r="AH34" i="21"/>
  <c r="AM34" i="21" s="1"/>
  <c r="AQ34" i="21"/>
  <c r="AV30" i="21"/>
  <c r="AY30" i="21" s="1"/>
  <c r="AQ30" i="21"/>
  <c r="AJ30" i="21"/>
  <c r="AH30" i="21"/>
  <c r="AM30" i="21" s="1"/>
  <c r="AJ26" i="21"/>
  <c r="AQ26" i="21"/>
  <c r="AV26" i="21"/>
  <c r="AQ22" i="21"/>
  <c r="AS22" i="21" s="1"/>
  <c r="AJ22" i="21"/>
  <c r="AH22" i="21"/>
  <c r="AM22" i="21" s="1"/>
  <c r="AV22" i="21"/>
  <c r="AV18" i="21"/>
  <c r="AJ18" i="21"/>
  <c r="AV14" i="21"/>
  <c r="AJ14" i="21"/>
  <c r="AH14" i="21"/>
  <c r="AM14" i="21" s="1"/>
  <c r="AQ14" i="21"/>
  <c r="AJ10" i="21"/>
  <c r="AQ10" i="21"/>
  <c r="AV10" i="21"/>
  <c r="AH10" i="21"/>
  <c r="AM10" i="21" s="1"/>
  <c r="AV6" i="21"/>
  <c r="AJ6" i="21"/>
  <c r="AH6" i="21"/>
  <c r="AM6" i="21" s="1"/>
  <c r="AQ6" i="21"/>
  <c r="AH905" i="21"/>
  <c r="AM905" i="21" s="1"/>
  <c r="AK905" i="21"/>
  <c r="AL901" i="21"/>
  <c r="AN901" i="21"/>
  <c r="AH717" i="21"/>
  <c r="AM717" i="21" s="1"/>
  <c r="AV717" i="21"/>
  <c r="AL717" i="21"/>
  <c r="AJ713" i="21"/>
  <c r="AL713" i="21"/>
  <c r="AV713" i="21"/>
  <c r="AK713" i="21"/>
  <c r="AH713" i="21"/>
  <c r="AM713" i="21" s="1"/>
  <c r="AQ713" i="21"/>
  <c r="AQ502" i="21"/>
  <c r="AV502" i="21"/>
  <c r="AJ502" i="21"/>
  <c r="AH502" i="21"/>
  <c r="AM502" i="21" s="1"/>
  <c r="AN916" i="21"/>
  <c r="AK916" i="21"/>
  <c r="AH916" i="21"/>
  <c r="AM916" i="21" s="1"/>
  <c r="AL916" i="21"/>
  <c r="AV916" i="21"/>
  <c r="AQ916" i="21"/>
  <c r="AS916" i="21" s="1"/>
  <c r="AJ537" i="21"/>
  <c r="AV537" i="21"/>
  <c r="AH537" i="21"/>
  <c r="AM537" i="21" s="1"/>
  <c r="AQ537" i="21"/>
  <c r="AL967" i="21"/>
  <c r="AQ967" i="21"/>
  <c r="AV967" i="21"/>
  <c r="AQ963" i="21"/>
  <c r="AV963" i="21"/>
  <c r="AH959" i="21"/>
  <c r="AM959" i="21" s="1"/>
  <c r="AN959" i="21"/>
  <c r="AL959" i="21"/>
  <c r="AQ959" i="21"/>
  <c r="AQ955" i="21"/>
  <c r="AV955" i="21"/>
  <c r="AH955" i="21"/>
  <c r="AM955" i="21" s="1"/>
  <c r="AL955" i="21"/>
  <c r="AK955" i="21"/>
  <c r="AJ955" i="21"/>
  <c r="AN951" i="21"/>
  <c r="AH951" i="21"/>
  <c r="AM951" i="21" s="1"/>
  <c r="AQ951" i="21"/>
  <c r="AV951" i="21"/>
  <c r="AK951" i="21"/>
  <c r="AL951" i="21"/>
  <c r="AJ951" i="21"/>
  <c r="AQ947" i="21"/>
  <c r="AV947" i="21"/>
  <c r="AK947" i="21"/>
  <c r="AJ947" i="21"/>
  <c r="AH943" i="21"/>
  <c r="AM943" i="21" s="1"/>
  <c r="AN943" i="21"/>
  <c r="AQ943" i="21"/>
  <c r="AV943" i="21"/>
  <c r="AJ939" i="21"/>
  <c r="AV939" i="21"/>
  <c r="AW939" i="21" s="1"/>
  <c r="AQ939" i="21"/>
  <c r="AN939" i="21"/>
  <c r="AH939" i="21"/>
  <c r="AM939" i="21" s="1"/>
  <c r="AN935" i="21"/>
  <c r="AV935" i="21"/>
  <c r="AH935" i="21"/>
  <c r="AM935" i="21" s="1"/>
  <c r="AK935" i="21"/>
  <c r="AQ935" i="21"/>
  <c r="AN752" i="21"/>
  <c r="AK752" i="21"/>
  <c r="AH752" i="21"/>
  <c r="AM752" i="21" s="1"/>
  <c r="AL752" i="21"/>
  <c r="AJ752" i="21"/>
  <c r="AQ752" i="21"/>
  <c r="AN748" i="21"/>
  <c r="AJ748" i="21"/>
  <c r="AQ748" i="21"/>
  <c r="AV748" i="21"/>
  <c r="AL748" i="21"/>
  <c r="AK748" i="21"/>
  <c r="AN744" i="21"/>
  <c r="AV744" i="21"/>
  <c r="AH744" i="21"/>
  <c r="AM744" i="21" s="1"/>
  <c r="AQ744" i="21"/>
  <c r="AS744" i="21" s="1"/>
  <c r="AJ744" i="21"/>
  <c r="AJ740" i="21"/>
  <c r="AQ740" i="21"/>
  <c r="AK740" i="21"/>
  <c r="AL740" i="21"/>
  <c r="AN740" i="21"/>
  <c r="AV740" i="21"/>
  <c r="AJ736" i="21"/>
  <c r="AV736" i="21"/>
  <c r="AH736" i="21"/>
  <c r="AM736" i="21" s="1"/>
  <c r="AQ736" i="21"/>
  <c r="AK736" i="21"/>
  <c r="AL736" i="21"/>
  <c r="AJ732" i="21"/>
  <c r="AQ732" i="21"/>
  <c r="AL732" i="21"/>
  <c r="AH732" i="21"/>
  <c r="AM732" i="21" s="1"/>
  <c r="AV732" i="21"/>
  <c r="AK732" i="21"/>
  <c r="AQ592" i="21"/>
  <c r="AV592" i="21"/>
  <c r="AJ592" i="21"/>
  <c r="AH592" i="21"/>
  <c r="AM592" i="21" s="1"/>
  <c r="AH172" i="21"/>
  <c r="AM172" i="21" s="1"/>
  <c r="AJ172" i="21"/>
  <c r="AQ172" i="21"/>
  <c r="AH168" i="21"/>
  <c r="AM168" i="21" s="1"/>
  <c r="AJ168" i="21"/>
  <c r="AQ168" i="21"/>
  <c r="AV168" i="21"/>
  <c r="AQ164" i="21"/>
  <c r="AH164" i="21"/>
  <c r="AM164" i="21" s="1"/>
  <c r="AV164" i="21"/>
  <c r="AJ164" i="21"/>
  <c r="AV160" i="21"/>
  <c r="AJ160" i="21"/>
  <c r="AQ160" i="21"/>
  <c r="AH160" i="21"/>
  <c r="AM160" i="21" s="1"/>
  <c r="AJ156" i="21"/>
  <c r="AQ156" i="21"/>
  <c r="AT156" i="21" s="1"/>
  <c r="AH156" i="21"/>
  <c r="AM156" i="21" s="1"/>
  <c r="AV156" i="21"/>
  <c r="AH148" i="21"/>
  <c r="AM148" i="21" s="1"/>
  <c r="AQ148" i="21"/>
  <c r="AJ148" i="21"/>
  <c r="AV148" i="21"/>
  <c r="AJ144" i="21"/>
  <c r="AV144" i="21"/>
  <c r="AH144" i="21"/>
  <c r="AM144" i="21" s="1"/>
  <c r="AH140" i="21"/>
  <c r="AM140" i="21" s="1"/>
  <c r="AQ140" i="21"/>
  <c r="AJ140" i="21"/>
  <c r="AJ136" i="21"/>
  <c r="AQ136" i="21"/>
  <c r="AV136" i="21"/>
  <c r="AH132" i="21"/>
  <c r="AM132" i="21" s="1"/>
  <c r="AV132" i="21"/>
  <c r="AQ132" i="21"/>
  <c r="AJ128" i="21"/>
  <c r="AH128" i="21"/>
  <c r="AM128" i="21" s="1"/>
  <c r="AV128" i="21"/>
  <c r="AQ128" i="21"/>
  <c r="AJ124" i="21"/>
  <c r="AV124" i="21"/>
  <c r="AH124" i="21"/>
  <c r="AM124" i="21" s="1"/>
  <c r="AQ124" i="21"/>
  <c r="AJ998" i="21"/>
  <c r="AH998" i="21"/>
  <c r="AM998" i="21" s="1"/>
  <c r="AK998" i="21"/>
  <c r="AL998" i="21"/>
  <c r="AN998" i="21"/>
  <c r="AQ998" i="21"/>
  <c r="AH994" i="21"/>
  <c r="AM994" i="21" s="1"/>
  <c r="AJ994" i="21"/>
  <c r="AV994" i="21"/>
  <c r="AN994" i="21"/>
  <c r="AQ994" i="21"/>
  <c r="AK994" i="21"/>
  <c r="AQ1124" i="21"/>
  <c r="AH1124" i="21"/>
  <c r="AM1124" i="21" s="1"/>
  <c r="AJ1162" i="21"/>
  <c r="AQ1170" i="21"/>
  <c r="AL1158" i="21"/>
  <c r="AH1162" i="21"/>
  <c r="AM1162" i="21" s="1"/>
  <c r="AJ1002" i="21"/>
  <c r="AG1029" i="21"/>
  <c r="AL1002" i="21"/>
  <c r="AV1116" i="21"/>
  <c r="AV1162" i="21"/>
  <c r="AH1116" i="21"/>
  <c r="AM1116" i="21" s="1"/>
  <c r="AL1140" i="21"/>
  <c r="AL1162" i="21"/>
  <c r="AQ1174" i="21"/>
  <c r="AQ1162" i="21"/>
  <c r="AV1158" i="21"/>
  <c r="AV1002" i="21"/>
  <c r="AV1124" i="21"/>
  <c r="AN1116" i="21"/>
  <c r="AV1154" i="21"/>
  <c r="AN1150" i="21"/>
  <c r="AV1150" i="21"/>
  <c r="AN1002" i="21"/>
  <c r="AN1136" i="21"/>
  <c r="AQ1150" i="21"/>
  <c r="AV1194" i="21"/>
  <c r="AK1002" i="21"/>
  <c r="AK1124" i="21"/>
  <c r="AH1120" i="21"/>
  <c r="AM1120" i="21" s="1"/>
  <c r="AJ1140" i="21"/>
  <c r="AH1132" i="21"/>
  <c r="AM1132" i="21" s="1"/>
  <c r="AK1120" i="21"/>
  <c r="AL1154" i="21"/>
  <c r="AQ1194" i="21"/>
  <c r="AV1170" i="21"/>
  <c r="AH1002" i="21"/>
  <c r="AM1002" i="21" s="1"/>
  <c r="AQ1136" i="21"/>
  <c r="AQ1128" i="21"/>
  <c r="AQ1186" i="21"/>
  <c r="AH1006" i="21"/>
  <c r="AM1006" i="21" s="1"/>
  <c r="AL905" i="21"/>
  <c r="AV905" i="21"/>
  <c r="AQ905" i="21"/>
  <c r="AJ663" i="21"/>
  <c r="AV663" i="21"/>
  <c r="AQ663" i="21"/>
  <c r="AH663" i="21"/>
  <c r="AM663" i="21" s="1"/>
  <c r="AJ659" i="21"/>
  <c r="AV659" i="21"/>
  <c r="AH659" i="21"/>
  <c r="AM659" i="21" s="1"/>
  <c r="AQ659" i="21"/>
  <c r="AJ545" i="21"/>
  <c r="AV545" i="21"/>
  <c r="AQ545" i="21"/>
  <c r="AH545" i="21"/>
  <c r="AM545" i="21" s="1"/>
  <c r="AJ329" i="21"/>
  <c r="AQ329" i="21"/>
  <c r="AV329" i="21"/>
  <c r="AH329" i="21"/>
  <c r="AM329" i="21" s="1"/>
  <c r="AJ325" i="21"/>
  <c r="AQ325" i="21"/>
  <c r="AH325" i="21"/>
  <c r="AM325" i="21" s="1"/>
  <c r="AV325" i="21"/>
  <c r="AV912" i="21"/>
  <c r="AQ912" i="21"/>
  <c r="AQ674" i="21"/>
  <c r="AV674" i="21"/>
  <c r="AV670" i="21"/>
  <c r="AQ670" i="21"/>
  <c r="AH670" i="21"/>
  <c r="AJ670" i="21"/>
  <c r="AX603" i="21"/>
  <c r="AW603" i="21"/>
  <c r="AQ588" i="21"/>
  <c r="AV588" i="21"/>
  <c r="AH584" i="21"/>
  <c r="AM584" i="21" s="1"/>
  <c r="AV584" i="21"/>
  <c r="AQ584" i="21"/>
  <c r="AV580" i="21"/>
  <c r="AQ580" i="21"/>
  <c r="AJ572" i="21"/>
  <c r="AQ572" i="21"/>
  <c r="AT572" i="21" s="1"/>
  <c r="AK120" i="21"/>
  <c r="AQ120" i="21"/>
  <c r="AV120" i="21"/>
  <c r="AN120" i="21"/>
  <c r="AJ120" i="21"/>
  <c r="AL120" i="21"/>
  <c r="AQ915" i="21"/>
  <c r="AV915" i="21"/>
  <c r="AV810" i="21"/>
  <c r="AQ810" i="21"/>
  <c r="AQ806" i="21"/>
  <c r="AN806" i="21"/>
  <c r="AV806" i="21"/>
  <c r="AN802" i="21"/>
  <c r="AQ802" i="21"/>
  <c r="AV802" i="21"/>
  <c r="AK798" i="21"/>
  <c r="AQ798" i="21"/>
  <c r="AK751" i="21"/>
  <c r="AN751" i="21"/>
  <c r="AQ751" i="21"/>
  <c r="AQ747" i="21"/>
  <c r="AR747" i="21" s="1"/>
  <c r="AK747" i="21"/>
  <c r="AL739" i="21"/>
  <c r="AK739" i="21"/>
  <c r="AQ731" i="21"/>
  <c r="AJ731" i="21"/>
  <c r="AK712" i="21"/>
  <c r="AJ712" i="21"/>
  <c r="AV712" i="21"/>
  <c r="AQ712" i="21"/>
  <c r="AL712" i="21"/>
  <c r="AQ685" i="21"/>
  <c r="AH685" i="21"/>
  <c r="AM685" i="21" s="1"/>
  <c r="AV591" i="21"/>
  <c r="AQ591" i="21"/>
  <c r="AH368" i="21"/>
  <c r="AM368" i="21" s="1"/>
  <c r="AQ368" i="21"/>
  <c r="AJ368" i="21"/>
  <c r="AV368" i="21"/>
  <c r="AV171" i="21"/>
  <c r="AH171" i="21"/>
  <c r="AM171" i="21" s="1"/>
  <c r="AH167" i="21"/>
  <c r="AM167" i="21" s="1"/>
  <c r="AJ167" i="21"/>
  <c r="AV163" i="21"/>
  <c r="AH163" i="21"/>
  <c r="AM163" i="21" s="1"/>
  <c r="AQ163" i="21"/>
  <c r="AJ159" i="21"/>
  <c r="AH159" i="21"/>
  <c r="AM159" i="21" s="1"/>
  <c r="AV159" i="21"/>
  <c r="AQ159" i="21"/>
  <c r="AQ155" i="21"/>
  <c r="AV155" i="21"/>
  <c r="AJ155" i="21"/>
  <c r="AH155" i="21"/>
  <c r="AM155" i="21" s="1"/>
  <c r="AQ151" i="21"/>
  <c r="AH151" i="21"/>
  <c r="AM151" i="21" s="1"/>
  <c r="AV151" i="21"/>
  <c r="AV147" i="21"/>
  <c r="AQ147" i="21"/>
  <c r="AH147" i="21"/>
  <c r="AM147" i="21" s="1"/>
  <c r="AV143" i="21"/>
  <c r="AQ143" i="21"/>
  <c r="AJ143" i="21"/>
  <c r="AH139" i="21"/>
  <c r="AM139" i="21" s="1"/>
  <c r="AJ139" i="21"/>
  <c r="AQ139" i="21"/>
  <c r="AV135" i="21"/>
  <c r="AQ135" i="21"/>
  <c r="AH135" i="21"/>
  <c r="AM135" i="21" s="1"/>
  <c r="AI957" i="21"/>
  <c r="AV930" i="21"/>
  <c r="AJ930" i="21"/>
  <c r="AL930" i="21"/>
  <c r="AH930" i="21"/>
  <c r="AM930" i="21" s="1"/>
  <c r="AQ930" i="21"/>
  <c r="AQ926" i="21"/>
  <c r="AH926" i="21"/>
  <c r="AM926" i="21" s="1"/>
  <c r="AK926" i="21"/>
  <c r="AJ926" i="21"/>
  <c r="AV922" i="21"/>
  <c r="AJ922" i="21"/>
  <c r="AL922" i="21"/>
  <c r="AQ918" i="21"/>
  <c r="AV918" i="21"/>
  <c r="AL837" i="21"/>
  <c r="AV837" i="21"/>
  <c r="AQ837" i="21"/>
  <c r="AH837" i="21"/>
  <c r="AM837" i="21" s="1"/>
  <c r="AK837" i="21"/>
  <c r="AJ837" i="21"/>
  <c r="AN833" i="21"/>
  <c r="AQ833" i="21"/>
  <c r="AJ833" i="21"/>
  <c r="AV833" i="21"/>
  <c r="AH833" i="21"/>
  <c r="AM833" i="21" s="1"/>
  <c r="AK833" i="21"/>
  <c r="AL829" i="21"/>
  <c r="AV829" i="21"/>
  <c r="AQ829" i="21"/>
  <c r="AJ825" i="21"/>
  <c r="AQ825" i="21"/>
  <c r="AL825" i="21"/>
  <c r="AV825" i="21"/>
  <c r="AH821" i="21"/>
  <c r="AM821" i="21" s="1"/>
  <c r="AN821" i="21"/>
  <c r="AL821" i="21"/>
  <c r="AJ602" i="21"/>
  <c r="AV602" i="21"/>
  <c r="AJ478" i="21"/>
  <c r="AQ478" i="21"/>
  <c r="AV478" i="21"/>
  <c r="AQ474" i="21"/>
  <c r="AV474" i="21"/>
  <c r="AV470" i="21"/>
  <c r="AH470" i="21"/>
  <c r="AM470" i="21" s="1"/>
  <c r="AJ459" i="21"/>
  <c r="AH459" i="21"/>
  <c r="AM459" i="21" s="1"/>
  <c r="AV459" i="21"/>
  <c r="AQ459" i="21"/>
  <c r="AJ451" i="21"/>
  <c r="AQ451" i="21"/>
  <c r="AH447" i="21"/>
  <c r="AM447" i="21" s="1"/>
  <c r="AV447" i="21"/>
  <c r="AQ447" i="21"/>
  <c r="AS447" i="21" s="1"/>
  <c r="AQ443" i="21"/>
  <c r="AH443" i="21"/>
  <c r="AM443" i="21" s="1"/>
  <c r="AV443" i="21"/>
  <c r="AH439" i="21"/>
  <c r="AM439" i="21" s="1"/>
  <c r="AV439" i="21"/>
  <c r="AJ439" i="21"/>
  <c r="AJ435" i="21"/>
  <c r="AV435" i="21"/>
  <c r="AH435" i="21"/>
  <c r="AM435" i="21" s="1"/>
  <c r="AQ435" i="21"/>
  <c r="AH431" i="21"/>
  <c r="AM431" i="21" s="1"/>
  <c r="AJ431" i="21"/>
  <c r="AQ431" i="21"/>
  <c r="AQ427" i="21"/>
  <c r="AJ427" i="21"/>
  <c r="AV427" i="21"/>
  <c r="AJ407" i="21"/>
  <c r="AH407" i="21"/>
  <c r="AM407" i="21" s="1"/>
  <c r="AV399" i="21"/>
  <c r="AQ399" i="21"/>
  <c r="AQ395" i="21"/>
  <c r="AH395" i="21"/>
  <c r="AM395" i="21" s="1"/>
  <c r="AQ387" i="21"/>
  <c r="AJ383" i="21"/>
  <c r="AV383" i="21"/>
  <c r="AQ383" i="21"/>
  <c r="AH383" i="21"/>
  <c r="AM383" i="21" s="1"/>
  <c r="AQ379" i="21"/>
  <c r="AV379" i="21"/>
  <c r="AJ185" i="21"/>
  <c r="AH185" i="21"/>
  <c r="AM185" i="21" s="1"/>
  <c r="AV185" i="21"/>
  <c r="AQ185" i="21"/>
  <c r="AJ1111" i="21"/>
  <c r="AK1111" i="21"/>
  <c r="AV1111" i="21"/>
  <c r="AJ1079" i="21"/>
  <c r="AQ1079" i="21"/>
  <c r="AN1079" i="21"/>
  <c r="AV1079" i="21"/>
  <c r="AW1079" i="21" s="1"/>
  <c r="AK1079" i="21"/>
  <c r="AH1079" i="21"/>
  <c r="AM1079" i="21" s="1"/>
  <c r="AL1079" i="21"/>
  <c r="AH1072" i="21"/>
  <c r="AM1072" i="21" s="1"/>
  <c r="AV1072" i="21"/>
  <c r="AK1072" i="21"/>
  <c r="AJ1072" i="21"/>
  <c r="AQ1068" i="21"/>
  <c r="AH1068" i="21"/>
  <c r="AM1068" i="21" s="1"/>
  <c r="AK1064" i="21"/>
  <c r="AN1064" i="21"/>
  <c r="AV1060" i="21"/>
  <c r="AQ1060" i="21"/>
  <c r="AN1060" i="21"/>
  <c r="AQ1056" i="21"/>
  <c r="AV1056" i="21"/>
  <c r="AJ1052" i="21"/>
  <c r="AL1052" i="21"/>
  <c r="AV1052" i="21"/>
  <c r="AN1052" i="21"/>
  <c r="AV504" i="21"/>
  <c r="AQ504" i="21"/>
  <c r="AH16" i="21"/>
  <c r="AM16" i="21" s="1"/>
  <c r="AJ16" i="21"/>
  <c r="AQ16" i="21"/>
  <c r="AV16" i="21"/>
  <c r="AQ12" i="21"/>
  <c r="AV12" i="21"/>
  <c r="AH12" i="21"/>
  <c r="AM12" i="21" s="1"/>
  <c r="AJ12" i="21"/>
  <c r="AV1122" i="21"/>
  <c r="AN1122" i="21"/>
  <c r="AQ1122" i="21"/>
  <c r="AJ1122" i="21"/>
  <c r="AK1122" i="21"/>
  <c r="AL1122" i="21"/>
  <c r="AH1122" i="21"/>
  <c r="AM1122" i="21" s="1"/>
  <c r="AV856" i="21"/>
  <c r="AY856" i="21" s="1"/>
  <c r="AQ856" i="21"/>
  <c r="AL852" i="21"/>
  <c r="AQ852" i="21"/>
  <c r="AH844" i="21"/>
  <c r="AM844" i="21" s="1"/>
  <c r="AN844" i="21"/>
  <c r="AV844" i="21"/>
  <c r="AL844" i="21"/>
  <c r="AQ844" i="21"/>
  <c r="AJ633" i="21"/>
  <c r="AV633" i="21"/>
  <c r="AH633" i="21"/>
  <c r="AM633" i="21" s="1"/>
  <c r="AJ629" i="21"/>
  <c r="AV629" i="21"/>
  <c r="AQ629" i="21"/>
  <c r="AH629" i="21"/>
  <c r="AM629" i="21" s="1"/>
  <c r="AH99" i="21"/>
  <c r="AM99" i="21" s="1"/>
  <c r="AQ99" i="21"/>
  <c r="AV99" i="21"/>
  <c r="D25" i="26"/>
  <c r="AN999" i="21"/>
  <c r="AQ999" i="21"/>
  <c r="AN875" i="21"/>
  <c r="AV875" i="21"/>
  <c r="AQ271" i="21"/>
  <c r="AV271" i="21"/>
  <c r="AQ267" i="21"/>
  <c r="AV267" i="21"/>
  <c r="AH267" i="21"/>
  <c r="AM267" i="21" s="1"/>
  <c r="AV263" i="21"/>
  <c r="AH263" i="21"/>
  <c r="AM263" i="21" s="1"/>
  <c r="AJ263" i="21"/>
  <c r="AV259" i="21"/>
  <c r="AQ259" i="21"/>
  <c r="AH259" i="21"/>
  <c r="AM259" i="21" s="1"/>
  <c r="AJ259" i="21"/>
  <c r="AJ255" i="21"/>
  <c r="AQ255" i="21"/>
  <c r="AV255" i="21"/>
  <c r="AH243" i="21"/>
  <c r="AM243" i="21" s="1"/>
  <c r="AV243" i="21"/>
  <c r="AQ243" i="21"/>
  <c r="AR243" i="21" s="1"/>
  <c r="AJ243" i="21"/>
  <c r="AH239" i="21"/>
  <c r="AM239" i="21" s="1"/>
  <c r="AJ239" i="21"/>
  <c r="AV239" i="21"/>
  <c r="AV235" i="21"/>
  <c r="AH235" i="21"/>
  <c r="AM235" i="21" s="1"/>
  <c r="AJ235" i="21"/>
  <c r="AQ235" i="21"/>
  <c r="AH231" i="21"/>
  <c r="AM231" i="21" s="1"/>
  <c r="AJ231" i="21"/>
  <c r="AV231" i="21"/>
  <c r="AQ231" i="21"/>
  <c r="AV227" i="21"/>
  <c r="AQ227" i="21"/>
  <c r="AK1129" i="21"/>
  <c r="AQ1129" i="21"/>
  <c r="AH1129" i="21"/>
  <c r="AM1129" i="21" s="1"/>
  <c r="AJ1125" i="21"/>
  <c r="AK1125" i="21"/>
  <c r="AV648" i="21"/>
  <c r="AQ648" i="21"/>
  <c r="AQ640" i="21"/>
  <c r="AV640" i="21"/>
  <c r="AJ636" i="21"/>
  <c r="AQ636" i="21"/>
  <c r="AH636" i="21"/>
  <c r="AM636" i="21" s="1"/>
  <c r="AV636" i="21"/>
  <c r="AV314" i="21"/>
  <c r="AQ314" i="21"/>
  <c r="AQ310" i="21"/>
  <c r="AV310" i="21"/>
  <c r="AV306" i="21"/>
  <c r="AQ306" i="21"/>
  <c r="AV294" i="21"/>
  <c r="AH294" i="21"/>
  <c r="AM294" i="21" s="1"/>
  <c r="AV290" i="21"/>
  <c r="AH290" i="21"/>
  <c r="AM290" i="21" s="1"/>
  <c r="AJ290" i="21"/>
  <c r="AQ290" i="21"/>
  <c r="AQ286" i="21"/>
  <c r="AV286" i="21"/>
  <c r="AH286" i="21"/>
  <c r="AM286" i="21" s="1"/>
  <c r="AQ282" i="21"/>
  <c r="AV282" i="21"/>
  <c r="AJ282" i="21"/>
  <c r="AV813" i="21"/>
  <c r="AK781" i="21"/>
  <c r="AV929" i="21"/>
  <c r="AV921" i="21"/>
  <c r="AL785" i="21"/>
  <c r="AG984" i="21"/>
  <c r="AV893" i="21"/>
  <c r="AH995" i="21"/>
  <c r="AM995" i="21" s="1"/>
  <c r="AJ995" i="21"/>
  <c r="AL995" i="21"/>
  <c r="AN995" i="21"/>
  <c r="AV995" i="21"/>
  <c r="AK995" i="21"/>
  <c r="AK965" i="21"/>
  <c r="AV965" i="21"/>
  <c r="AQ965" i="21"/>
  <c r="AL897" i="21"/>
  <c r="AQ897" i="21"/>
  <c r="AV897" i="21"/>
  <c r="AQ848" i="21"/>
  <c r="AV848" i="21"/>
  <c r="AN782" i="21"/>
  <c r="AL782" i="21"/>
  <c r="AK716" i="21"/>
  <c r="AJ716" i="21"/>
  <c r="AL716" i="21"/>
  <c r="AN716" i="21"/>
  <c r="AJ681" i="21"/>
  <c r="AN681" i="21"/>
  <c r="AQ681" i="21"/>
  <c r="AL681" i="21"/>
  <c r="AH681" i="21"/>
  <c r="AM681" i="21" s="1"/>
  <c r="AJ541" i="21"/>
  <c r="AQ541" i="21"/>
  <c r="AV541" i="21"/>
  <c r="AH541" i="21"/>
  <c r="AM541" i="21" s="1"/>
  <c r="AH364" i="21"/>
  <c r="AM364" i="21" s="1"/>
  <c r="AQ364" i="21"/>
  <c r="AH360" i="21"/>
  <c r="AM360" i="21" s="1"/>
  <c r="AV360" i="21"/>
  <c r="AV298" i="21"/>
  <c r="AQ298" i="21"/>
  <c r="AH116" i="21"/>
  <c r="AM116" i="21" s="1"/>
  <c r="AJ116" i="21"/>
  <c r="AV116" i="21"/>
  <c r="AQ116" i="21"/>
  <c r="AK1197" i="21"/>
  <c r="AV1197" i="21"/>
  <c r="AH1197" i="21"/>
  <c r="AM1197" i="21" s="1"/>
  <c r="AL1178" i="21"/>
  <c r="AH1178" i="21"/>
  <c r="AM1178" i="21" s="1"/>
  <c r="AN1013" i="21"/>
  <c r="AH1013" i="21"/>
  <c r="AM1013" i="21" s="1"/>
  <c r="AN1009" i="21"/>
  <c r="AQ1009" i="21"/>
  <c r="AH790" i="21"/>
  <c r="AM790" i="21" s="1"/>
  <c r="AY455" i="21"/>
  <c r="AV1193" i="21"/>
  <c r="AN810" i="21"/>
  <c r="AJ871" i="21"/>
  <c r="AQ644" i="21"/>
  <c r="AN852" i="21"/>
  <c r="AH810" i="21"/>
  <c r="AM810" i="21" s="1"/>
  <c r="AJ735" i="21"/>
  <c r="AJ302" i="21"/>
  <c r="AV530" i="21"/>
  <c r="AQ782" i="21"/>
  <c r="AV415" i="21"/>
  <c r="AV451" i="21"/>
  <c r="AJ171" i="21"/>
  <c r="AH423" i="21"/>
  <c r="AM423" i="21" s="1"/>
  <c r="AJ387" i="21"/>
  <c r="AL747" i="21"/>
  <c r="AJ395" i="21"/>
  <c r="AV167" i="21"/>
  <c r="AQ739" i="21"/>
  <c r="AS739" i="21" s="1"/>
  <c r="AH204" i="21"/>
  <c r="AM204" i="21" s="1"/>
  <c r="AV572" i="21"/>
  <c r="AJ852" i="21"/>
  <c r="AQ716" i="21"/>
  <c r="AN817" i="21"/>
  <c r="AQ817" i="21"/>
  <c r="AV817" i="21"/>
  <c r="AH817" i="21"/>
  <c r="AM817" i="21" s="1"/>
  <c r="AQ708" i="21"/>
  <c r="AK708" i="21"/>
  <c r="AJ621" i="21"/>
  <c r="AV621" i="21"/>
  <c r="AJ605" i="21"/>
  <c r="AQ605" i="21"/>
  <c r="AV605" i="21"/>
  <c r="AV594" i="21"/>
  <c r="AQ594" i="21"/>
  <c r="AV4" i="21"/>
  <c r="AH4" i="21"/>
  <c r="AM4" i="21" s="1"/>
  <c r="AJ4" i="21"/>
  <c r="AN1154" i="21"/>
  <c r="AK1154" i="21"/>
  <c r="AJ1154" i="21"/>
  <c r="AQ1154" i="21"/>
  <c r="AJ848" i="21"/>
  <c r="AL856" i="21"/>
  <c r="AN965" i="21"/>
  <c r="AK852" i="21"/>
  <c r="AK790" i="21"/>
  <c r="AX455" i="21"/>
  <c r="AQ1095" i="21"/>
  <c r="AL1099" i="21"/>
  <c r="AV1103" i="21"/>
  <c r="AK1107" i="21"/>
  <c r="AJ1193" i="21"/>
  <c r="AJ644" i="21"/>
  <c r="AH743" i="21"/>
  <c r="AM743" i="21" s="1"/>
  <c r="AV790" i="21"/>
  <c r="AH302" i="21"/>
  <c r="AM302" i="21" s="1"/>
  <c r="AL810" i="21"/>
  <c r="AQ530" i="21"/>
  <c r="AJ782" i="21"/>
  <c r="AN735" i="21"/>
  <c r="AH451" i="21"/>
  <c r="AM451" i="21" s="1"/>
  <c r="AK731" i="21"/>
  <c r="AN747" i="21"/>
  <c r="AQ171" i="21"/>
  <c r="AV423" i="21"/>
  <c r="AQ411" i="21"/>
  <c r="AQ419" i="21"/>
  <c r="AQ167" i="21"/>
  <c r="AQ251" i="21"/>
  <c r="AQ407" i="21"/>
  <c r="AV739" i="21"/>
  <c r="AS415" i="21"/>
  <c r="AV204" i="21"/>
  <c r="AQ901" i="21"/>
  <c r="AR901" i="21" s="1"/>
  <c r="AH828" i="21"/>
  <c r="AM828" i="21" s="1"/>
  <c r="AJ828" i="21"/>
  <c r="AN828" i="21"/>
  <c r="AV828" i="21"/>
  <c r="AQ662" i="21"/>
  <c r="AV662" i="21"/>
  <c r="AH477" i="21"/>
  <c r="AM477" i="21" s="1"/>
  <c r="AJ477" i="21"/>
  <c r="AV477" i="21"/>
  <c r="AQ477" i="21"/>
  <c r="AH289" i="21"/>
  <c r="AM289" i="21" s="1"/>
  <c r="AV289" i="21"/>
  <c r="AJ289" i="21"/>
  <c r="AQ289" i="21"/>
  <c r="AH285" i="21"/>
  <c r="AM285" i="21" s="1"/>
  <c r="AQ285" i="21"/>
  <c r="AV285" i="21"/>
  <c r="AJ285" i="21"/>
  <c r="AH281" i="21"/>
  <c r="AM281" i="21" s="1"/>
  <c r="AQ281" i="21"/>
  <c r="AV281" i="21"/>
  <c r="AJ281" i="21"/>
  <c r="AV142" i="21"/>
  <c r="AQ142" i="21"/>
  <c r="AL1121" i="21"/>
  <c r="AJ1121" i="21"/>
  <c r="AN1071" i="21"/>
  <c r="AQ1071" i="21"/>
  <c r="AH1071" i="21"/>
  <c r="AM1071" i="21" s="1"/>
  <c r="AV1071" i="21"/>
  <c r="AK1067" i="21"/>
  <c r="AJ1067" i="21"/>
  <c r="AQ1059" i="21"/>
  <c r="AL1059" i="21"/>
  <c r="AN1059" i="21"/>
  <c r="AJ1059" i="21"/>
  <c r="AV1059" i="21"/>
  <c r="AN1055" i="21"/>
  <c r="AK1055" i="21"/>
  <c r="AJ1051" i="21"/>
  <c r="AK1051" i="21"/>
  <c r="AQ1051" i="21"/>
  <c r="AL848" i="21"/>
  <c r="AH856" i="21"/>
  <c r="AM856" i="21" s="1"/>
  <c r="AK871" i="21"/>
  <c r="AN790" i="21"/>
  <c r="AL1095" i="21"/>
  <c r="AV1099" i="21"/>
  <c r="AN1103" i="21"/>
  <c r="AJ1107" i="21"/>
  <c r="AN1189" i="21"/>
  <c r="AH1193" i="21"/>
  <c r="AM1193" i="21" s="1"/>
  <c r="AJ794" i="21"/>
  <c r="AN867" i="21"/>
  <c r="AH568" i="21"/>
  <c r="AM568" i="21" s="1"/>
  <c r="AH644" i="21"/>
  <c r="AM644" i="21" s="1"/>
  <c r="AJ743" i="21"/>
  <c r="AQ867" i="21"/>
  <c r="AK810" i="21"/>
  <c r="AN1197" i="21"/>
  <c r="AV302" i="21"/>
  <c r="AQ790" i="21"/>
  <c r="AQ247" i="21"/>
  <c r="AH415" i="21"/>
  <c r="AM415" i="21" s="1"/>
  <c r="AN731" i="21"/>
  <c r="AQ423" i="21"/>
  <c r="AL743" i="21"/>
  <c r="AH411" i="21"/>
  <c r="AM411" i="21" s="1"/>
  <c r="AH455" i="21"/>
  <c r="AM455" i="21" s="1"/>
  <c r="AH419" i="21"/>
  <c r="AM419" i="21" s="1"/>
  <c r="AV871" i="21"/>
  <c r="AR415" i="21"/>
  <c r="AQ568" i="21"/>
  <c r="AQ20" i="21"/>
  <c r="AQ956" i="21"/>
  <c r="AV956" i="21"/>
  <c r="AH952" i="21"/>
  <c r="AM952" i="21" s="1"/>
  <c r="AV952" i="21"/>
  <c r="AJ889" i="21"/>
  <c r="AV889" i="21"/>
  <c r="AQ889" i="21"/>
  <c r="AJ777" i="21"/>
  <c r="AV777" i="21"/>
  <c r="AN777" i="21"/>
  <c r="AQ777" i="21"/>
  <c r="AK777" i="21"/>
  <c r="AH777" i="21"/>
  <c r="AM777" i="21" s="1"/>
  <c r="AH773" i="21"/>
  <c r="AM773" i="21" s="1"/>
  <c r="AQ773" i="21"/>
  <c r="AJ773" i="21"/>
  <c r="AL773" i="21"/>
  <c r="AN773" i="21"/>
  <c r="AJ769" i="21"/>
  <c r="AL769" i="21"/>
  <c r="AN769" i="21"/>
  <c r="AK769" i="21"/>
  <c r="AH769" i="21"/>
  <c r="AM769" i="21" s="1"/>
  <c r="AQ769" i="21"/>
  <c r="AJ765" i="21"/>
  <c r="AN765" i="21"/>
  <c r="AL765" i="21"/>
  <c r="AK765" i="21"/>
  <c r="AV765" i="21"/>
  <c r="AH765" i="21"/>
  <c r="AM765" i="21" s="1"/>
  <c r="AJ761" i="21"/>
  <c r="AV761" i="21"/>
  <c r="AK761" i="21"/>
  <c r="AN761" i="21"/>
  <c r="AH761" i="21"/>
  <c r="AM761" i="21" s="1"/>
  <c r="AL761" i="21"/>
  <c r="AQ726" i="21"/>
  <c r="AK726" i="21"/>
  <c r="AJ722" i="21"/>
  <c r="AK722" i="21"/>
  <c r="AN722" i="21"/>
  <c r="AL676" i="21"/>
  <c r="AK676" i="21"/>
  <c r="AN676" i="21"/>
  <c r="AH665" i="21"/>
  <c r="AV665" i="21"/>
  <c r="AV210" i="21"/>
  <c r="AQ210" i="21"/>
  <c r="AN1165" i="21"/>
  <c r="AK1165" i="21"/>
  <c r="AV1165" i="21"/>
  <c r="AJ1153" i="21"/>
  <c r="AV1153" i="21"/>
  <c r="AL1019" i="21"/>
  <c r="AJ1019" i="21"/>
  <c r="AN1019" i="21"/>
  <c r="AL965" i="21"/>
  <c r="AK1189" i="21"/>
  <c r="AL1193" i="21"/>
  <c r="AH798" i="21"/>
  <c r="AM798" i="21" s="1"/>
  <c r="AN794" i="21"/>
  <c r="AK794" i="21"/>
  <c r="AJ867" i="21"/>
  <c r="AJ568" i="21"/>
  <c r="AH782" i="21"/>
  <c r="AM782" i="21" s="1"/>
  <c r="AV747" i="21"/>
  <c r="AV867" i="21"/>
  <c r="AY568" i="21"/>
  <c r="AV782" i="21"/>
  <c r="AH731" i="21"/>
  <c r="AM731" i="21" s="1"/>
  <c r="AH965" i="21"/>
  <c r="AM965" i="21" s="1"/>
  <c r="AV247" i="21"/>
  <c r="AX247" i="21" s="1"/>
  <c r="AV391" i="21"/>
  <c r="AL731" i="21"/>
  <c r="AH403" i="21"/>
  <c r="AM403" i="21" s="1"/>
  <c r="AN743" i="21"/>
  <c r="AJ455" i="21"/>
  <c r="AQ735" i="21"/>
  <c r="AV419" i="21"/>
  <c r="AQ871" i="21"/>
  <c r="AV251" i="21"/>
  <c r="AV407" i="21"/>
  <c r="AV20" i="21"/>
  <c r="AH897" i="21"/>
  <c r="AM897" i="21" s="1"/>
  <c r="AK685" i="21"/>
  <c r="AK681" i="21"/>
  <c r="AV681" i="21"/>
  <c r="AV997" i="21"/>
  <c r="AQ997" i="21"/>
  <c r="AH928" i="21"/>
  <c r="AM928" i="21" s="1"/>
  <c r="AV928" i="21"/>
  <c r="AQ928" i="21"/>
  <c r="AQ445" i="21"/>
  <c r="AV445" i="21"/>
  <c r="AV433" i="21"/>
  <c r="AH433" i="21"/>
  <c r="AM433" i="21" s="1"/>
  <c r="AJ433" i="21"/>
  <c r="AH429" i="21"/>
  <c r="AM429" i="21" s="1"/>
  <c r="AV429" i="21"/>
  <c r="AQ429" i="21"/>
  <c r="AJ429" i="21"/>
  <c r="AH316" i="21"/>
  <c r="AM316" i="21" s="1"/>
  <c r="AV316" i="21"/>
  <c r="AJ245" i="21"/>
  <c r="AQ245" i="21"/>
  <c r="AJ241" i="21"/>
  <c r="AQ241" i="21"/>
  <c r="AV241" i="21"/>
  <c r="AH237" i="21"/>
  <c r="AM237" i="21" s="1"/>
  <c r="AV237" i="21"/>
  <c r="AQ237" i="21"/>
  <c r="AJ233" i="21"/>
  <c r="AQ233" i="21"/>
  <c r="AH233" i="21"/>
  <c r="AM233" i="21" s="1"/>
  <c r="AJ165" i="21"/>
  <c r="AV165" i="21"/>
  <c r="AQ165" i="21"/>
  <c r="AH165" i="21"/>
  <c r="AM165" i="21" s="1"/>
  <c r="AJ161" i="21"/>
  <c r="AV161" i="21"/>
  <c r="AQ161" i="21"/>
  <c r="AJ157" i="21"/>
  <c r="AV157" i="21"/>
  <c r="AH157" i="21"/>
  <c r="AM157" i="21" s="1"/>
  <c r="AJ153" i="21"/>
  <c r="AQ153" i="21"/>
  <c r="AV153" i="21"/>
  <c r="AH153" i="21"/>
  <c r="AM153" i="21" s="1"/>
  <c r="AL871" i="21"/>
  <c r="AH739" i="21"/>
  <c r="AM739" i="21" s="1"/>
  <c r="AL786" i="21"/>
  <c r="AL798" i="21"/>
  <c r="AN798" i="21"/>
  <c r="AH867" i="21"/>
  <c r="AM867" i="21" s="1"/>
  <c r="AH576" i="21"/>
  <c r="AM576" i="21" s="1"/>
  <c r="AH747" i="21"/>
  <c r="AM747" i="21" s="1"/>
  <c r="AX568" i="21"/>
  <c r="AV786" i="21"/>
  <c r="AV798" i="21"/>
  <c r="AL1107" i="21"/>
  <c r="AH901" i="21"/>
  <c r="AM901" i="21" s="1"/>
  <c r="AJ901" i="21"/>
  <c r="AJ247" i="21"/>
  <c r="AH391" i="21"/>
  <c r="AM391" i="21" s="1"/>
  <c r="AV403" i="21"/>
  <c r="AJ399" i="21"/>
  <c r="AV743" i="21"/>
  <c r="AN739" i="21"/>
  <c r="AV411" i="21"/>
  <c r="AL735" i="21"/>
  <c r="AJ251" i="21"/>
  <c r="AV852" i="21"/>
  <c r="AJ20" i="21"/>
  <c r="AK782" i="21"/>
  <c r="AV901" i="21"/>
  <c r="AN861" i="21"/>
  <c r="AQ861" i="21"/>
  <c r="AN756" i="21"/>
  <c r="AL756" i="21"/>
  <c r="AV756" i="21"/>
  <c r="AK756" i="21"/>
  <c r="AQ706" i="21"/>
  <c r="AL706" i="21"/>
  <c r="AK706" i="21"/>
  <c r="AK702" i="21"/>
  <c r="AN702" i="21"/>
  <c r="AL702" i="21"/>
  <c r="AK698" i="21"/>
  <c r="AN698" i="21"/>
  <c r="AL698" i="21"/>
  <c r="AL694" i="21"/>
  <c r="AN694" i="21"/>
  <c r="AK694" i="21"/>
  <c r="AK690" i="21"/>
  <c r="AL690" i="21"/>
  <c r="AN690" i="21"/>
  <c r="AQ528" i="21"/>
  <c r="AJ528" i="21"/>
  <c r="AH528" i="21"/>
  <c r="AM528" i="21" s="1"/>
  <c r="AV528" i="21"/>
  <c r="AV524" i="21"/>
  <c r="AQ524" i="21"/>
  <c r="AJ513" i="21"/>
  <c r="AV513" i="21"/>
  <c r="AV358" i="21"/>
  <c r="AQ358" i="21"/>
  <c r="AJ221" i="21"/>
  <c r="AV221" i="21"/>
  <c r="AQ221" i="21"/>
  <c r="AH221" i="21"/>
  <c r="AM221" i="21" s="1"/>
  <c r="AJ176" i="21"/>
  <c r="AV176" i="21"/>
  <c r="AQ176" i="21"/>
  <c r="AJ129" i="21"/>
  <c r="AV129" i="21"/>
  <c r="AH129" i="21"/>
  <c r="AM129" i="21" s="1"/>
  <c r="AJ125" i="21"/>
  <c r="AV125" i="21"/>
  <c r="AH125" i="21"/>
  <c r="AM125" i="21" s="1"/>
  <c r="AJ77" i="21"/>
  <c r="AV77" i="21"/>
  <c r="AH77" i="21"/>
  <c r="AM77" i="21" s="1"/>
  <c r="AJ73" i="21"/>
  <c r="AQ73" i="21"/>
  <c r="AV73" i="21"/>
  <c r="AJ45" i="21"/>
  <c r="AH45" i="21"/>
  <c r="AM45" i="21" s="1"/>
  <c r="AQ45" i="21"/>
  <c r="AV45" i="21"/>
  <c r="AJ41" i="21"/>
  <c r="AH41" i="21"/>
  <c r="AM41" i="21" s="1"/>
  <c r="AQ41" i="21"/>
  <c r="AH1043" i="21"/>
  <c r="AM1043" i="21" s="1"/>
  <c r="AV1043" i="21"/>
  <c r="AN1029" i="21"/>
  <c r="AQ1029" i="21"/>
  <c r="AV1029" i="21"/>
  <c r="AJ1029" i="21"/>
  <c r="AK897" i="21"/>
  <c r="AJ965" i="21"/>
  <c r="AJ739" i="21"/>
  <c r="AK786" i="21"/>
  <c r="AQ1099" i="21"/>
  <c r="AJ1103" i="21"/>
  <c r="AH1189" i="21"/>
  <c r="AM1189" i="21" s="1"/>
  <c r="AQ1197" i="21"/>
  <c r="AS1107" i="21"/>
  <c r="AJ798" i="21"/>
  <c r="AH530" i="21"/>
  <c r="AM530" i="21" s="1"/>
  <c r="AL867" i="21"/>
  <c r="AJ576" i="21"/>
  <c r="AJ747" i="21"/>
  <c r="AV794" i="21"/>
  <c r="AQ786" i="21"/>
  <c r="AQ794" i="21"/>
  <c r="AQ391" i="21"/>
  <c r="AV731" i="21"/>
  <c r="AQ403" i="21"/>
  <c r="AH399" i="21"/>
  <c r="AM399" i="21" s="1"/>
  <c r="AQ743" i="21"/>
  <c r="AV387" i="21"/>
  <c r="AQ455" i="21"/>
  <c r="AV395" i="21"/>
  <c r="AX395" i="21" s="1"/>
  <c r="AQ204" i="21"/>
  <c r="AH852" i="21"/>
  <c r="AM852" i="21" s="1"/>
  <c r="AQ360" i="21"/>
  <c r="AV716" i="21"/>
  <c r="AV576" i="21"/>
  <c r="AI709" i="21"/>
  <c r="AV460" i="21"/>
  <c r="AQ460" i="21"/>
  <c r="AR460" i="21" s="1"/>
  <c r="AQ440" i="21"/>
  <c r="AJ440" i="21"/>
  <c r="AJ369" i="21"/>
  <c r="AV369" i="21"/>
  <c r="AH369" i="21"/>
  <c r="AM369" i="21" s="1"/>
  <c r="AJ264" i="21"/>
  <c r="AH264" i="21"/>
  <c r="AM264" i="21" s="1"/>
  <c r="AV264" i="21"/>
  <c r="AH260" i="21"/>
  <c r="AM260" i="21" s="1"/>
  <c r="AV260" i="21"/>
  <c r="AQ228" i="21"/>
  <c r="AH228" i="21"/>
  <c r="AM228" i="21" s="1"/>
  <c r="AQ152" i="21"/>
  <c r="AV152" i="21"/>
  <c r="AH152" i="21"/>
  <c r="AM152" i="21" s="1"/>
  <c r="AH13" i="21"/>
  <c r="AM13" i="21" s="1"/>
  <c r="AV13" i="21"/>
  <c r="AN856" i="21"/>
  <c r="AN897" i="21"/>
  <c r="AN786" i="21"/>
  <c r="AV1107" i="21"/>
  <c r="AQ1189" i="21"/>
  <c r="AL1197" i="21"/>
  <c r="AT1107" i="21"/>
  <c r="AH786" i="21"/>
  <c r="AM786" i="21" s="1"/>
  <c r="AV735" i="21"/>
  <c r="AJ298" i="21"/>
  <c r="AK901" i="21"/>
  <c r="AH387" i="21"/>
  <c r="AM387" i="21" s="1"/>
  <c r="AJ364" i="21"/>
  <c r="AJ360" i="21"/>
  <c r="AH716" i="21"/>
  <c r="AM716" i="21" s="1"/>
  <c r="AN706" i="21"/>
  <c r="AV685" i="21"/>
  <c r="AH989" i="21"/>
  <c r="AM989" i="21" s="1"/>
  <c r="AQ989" i="21"/>
  <c r="AJ985" i="21"/>
  <c r="AV985" i="21"/>
  <c r="AL981" i="21"/>
  <c r="AQ981" i="21"/>
  <c r="AV981" i="21"/>
  <c r="AL678" i="21"/>
  <c r="AK678" i="21"/>
  <c r="AQ561" i="21"/>
  <c r="AH561" i="21"/>
  <c r="AM561" i="21" s="1"/>
  <c r="AJ553" i="21"/>
  <c r="AQ553" i="21"/>
  <c r="AH553" i="21"/>
  <c r="AM553" i="21" s="1"/>
  <c r="AV553" i="21"/>
  <c r="AJ549" i="21"/>
  <c r="AH549" i="21"/>
  <c r="AM549" i="21" s="1"/>
  <c r="AQ549" i="21"/>
  <c r="AV549" i="21"/>
  <c r="AJ372" i="21"/>
  <c r="AH372" i="21"/>
  <c r="AM372" i="21" s="1"/>
  <c r="AQ372" i="21"/>
  <c r="AV349" i="21"/>
  <c r="AQ349" i="21"/>
  <c r="AJ349" i="21"/>
  <c r="AH345" i="21"/>
  <c r="AM345" i="21" s="1"/>
  <c r="AQ345" i="21"/>
  <c r="AJ345" i="21"/>
  <c r="AJ341" i="21"/>
  <c r="AQ341" i="21"/>
  <c r="AV341" i="21"/>
  <c r="AH337" i="21"/>
  <c r="AM337" i="21" s="1"/>
  <c r="AQ337" i="21"/>
  <c r="AJ337" i="21"/>
  <c r="AV337" i="21"/>
  <c r="AH189" i="21"/>
  <c r="AM189" i="21" s="1"/>
  <c r="AV189" i="21"/>
  <c r="AJ189" i="21"/>
  <c r="AV88" i="21"/>
  <c r="AQ88" i="21"/>
  <c r="AV80" i="21"/>
  <c r="AQ80" i="21"/>
  <c r="AJ60" i="21"/>
  <c r="AH60" i="21"/>
  <c r="AM60" i="21" s="1"/>
  <c r="AV60" i="21"/>
  <c r="AJ673" i="21"/>
  <c r="AV673" i="21"/>
  <c r="AQ673" i="21"/>
  <c r="AJ617" i="21"/>
  <c r="AV617" i="21"/>
  <c r="AQ617" i="21"/>
  <c r="AJ613" i="21"/>
  <c r="AQ613" i="21"/>
  <c r="AV613" i="21"/>
  <c r="AJ609" i="21"/>
  <c r="AV609" i="21"/>
  <c r="AQ609" i="21"/>
  <c r="AH565" i="21"/>
  <c r="AM565" i="21" s="1"/>
  <c r="AQ565" i="21"/>
  <c r="AV565" i="21"/>
  <c r="AJ561" i="21"/>
  <c r="AV561" i="21"/>
  <c r="AJ557" i="21"/>
  <c r="AV557" i="21"/>
  <c r="AQ557" i="21"/>
  <c r="AJ365" i="21"/>
  <c r="AV365" i="21"/>
  <c r="AQ365" i="21"/>
  <c r="AH321" i="21"/>
  <c r="AM321" i="21" s="1"/>
  <c r="AJ321" i="21"/>
  <c r="AQ321" i="21"/>
  <c r="AV321" i="21"/>
  <c r="AJ317" i="21"/>
  <c r="AV317" i="21"/>
  <c r="AQ317" i="21"/>
  <c r="AH317" i="21"/>
  <c r="AM317" i="21" s="1"/>
  <c r="AJ69" i="21"/>
  <c r="AV69" i="21"/>
  <c r="AQ69" i="21"/>
  <c r="AJ65" i="21"/>
  <c r="AV65" i="21"/>
  <c r="AQ65" i="21"/>
  <c r="AJ61" i="21"/>
  <c r="AQ61" i="21"/>
  <c r="AV61" i="21"/>
  <c r="AH61" i="21"/>
  <c r="AM61" i="21" s="1"/>
  <c r="AJ757" i="21"/>
  <c r="AL757" i="21"/>
  <c r="AV757" i="21"/>
  <c r="AN757" i="21"/>
  <c r="AQ757" i="21"/>
  <c r="AK757" i="21"/>
  <c r="AJ753" i="21"/>
  <c r="AK753" i="21"/>
  <c r="AL753" i="21"/>
  <c r="AQ753" i="21"/>
  <c r="AV753" i="21"/>
  <c r="AH753" i="21"/>
  <c r="AM753" i="21" s="1"/>
  <c r="AN753" i="21"/>
  <c r="AJ441" i="21"/>
  <c r="AQ441" i="21"/>
  <c r="AV441" i="21"/>
  <c r="AJ5" i="21"/>
  <c r="AV5" i="21"/>
  <c r="AQ5" i="21"/>
  <c r="AJ593" i="21"/>
  <c r="AV593" i="21"/>
  <c r="AJ109" i="21"/>
  <c r="AQ109" i="21"/>
  <c r="AV109" i="21"/>
  <c r="AK1050" i="21"/>
  <c r="AH1050" i="21"/>
  <c r="AM1050" i="21" s="1"/>
  <c r="AJ685" i="21"/>
  <c r="AN685" i="21"/>
  <c r="AL685" i="21"/>
  <c r="AH349" i="21"/>
  <c r="AM349" i="21" s="1"/>
  <c r="AJ293" i="21"/>
  <c r="AQ293" i="21"/>
  <c r="AV293" i="21"/>
  <c r="AJ181" i="21"/>
  <c r="AH181" i="21"/>
  <c r="AM181" i="21" s="1"/>
  <c r="AV181" i="21"/>
  <c r="AQ181" i="21"/>
  <c r="AJ37" i="21"/>
  <c r="AV37" i="21"/>
  <c r="AJ33" i="21"/>
  <c r="AV33" i="21"/>
  <c r="AQ33" i="21"/>
  <c r="AH33" i="21"/>
  <c r="AM33" i="21" s="1"/>
  <c r="AJ29" i="21"/>
  <c r="AV29" i="21"/>
  <c r="AQ29" i="21"/>
  <c r="AH26" i="21"/>
  <c r="AM26" i="21" s="1"/>
  <c r="AJ393" i="21"/>
  <c r="AH393" i="21"/>
  <c r="AM393" i="21" s="1"/>
  <c r="AQ393" i="21"/>
  <c r="AV393" i="21"/>
  <c r="AH389" i="21"/>
  <c r="AM389" i="21" s="1"/>
  <c r="AQ389" i="21"/>
  <c r="AJ389" i="21"/>
  <c r="AJ121" i="21"/>
  <c r="AV121" i="21"/>
  <c r="AQ121" i="21"/>
  <c r="AQ797" i="21"/>
  <c r="AV797" i="21"/>
  <c r="AJ877" i="21"/>
  <c r="AQ877" i="21"/>
  <c r="AJ717" i="21"/>
  <c r="AN717" i="21"/>
  <c r="AK717" i="21"/>
  <c r="AQ717" i="21"/>
  <c r="AJ257" i="21"/>
  <c r="AQ257" i="21"/>
  <c r="AH257" i="21"/>
  <c r="AM257" i="21" s="1"/>
  <c r="AV205" i="21"/>
  <c r="AQ205" i="21"/>
  <c r="AJ821" i="21"/>
  <c r="AV821" i="21"/>
  <c r="AQ821" i="21"/>
  <c r="AQ1126" i="21"/>
  <c r="AN1126" i="21"/>
  <c r="AV961" i="21"/>
  <c r="AN733" i="21"/>
  <c r="AV885" i="21"/>
  <c r="AV913" i="21"/>
  <c r="AQ733" i="21"/>
  <c r="AL733" i="21"/>
  <c r="AQ945" i="21"/>
  <c r="AV977" i="21"/>
  <c r="AQ885" i="21"/>
  <c r="AV989" i="21"/>
  <c r="AW566" i="21"/>
  <c r="AY566" i="21"/>
  <c r="AX566" i="21"/>
  <c r="AO923" i="21"/>
  <c r="AG923" i="21"/>
  <c r="AG707" i="21"/>
  <c r="AG1004" i="21"/>
  <c r="AO1004" i="21"/>
  <c r="AX283" i="21"/>
  <c r="AX586" i="21"/>
  <c r="AW783" i="21"/>
  <c r="AW1067" i="21"/>
  <c r="AX1067" i="21"/>
  <c r="AJ265" i="21"/>
  <c r="AQ265" i="21"/>
  <c r="AV265" i="21"/>
  <c r="AM305" i="21" l="1"/>
  <c r="AM313" i="21"/>
  <c r="AM637" i="21"/>
  <c r="AX637" i="21" s="1"/>
  <c r="AM206" i="21"/>
  <c r="AM293" i="21"/>
  <c r="AM613" i="21"/>
  <c r="AM194" i="21"/>
  <c r="AM301" i="21"/>
  <c r="AM309" i="21"/>
  <c r="AM186" i="21"/>
  <c r="AM616" i="21"/>
  <c r="AM277" i="21"/>
  <c r="AM593" i="21"/>
  <c r="AM657" i="21"/>
  <c r="AX657" i="21" s="1"/>
  <c r="AM643" i="21"/>
  <c r="AS643" i="21" s="1"/>
  <c r="AM635" i="21"/>
  <c r="AX635" i="21" s="1"/>
  <c r="AL121" i="21"/>
  <c r="AK321" i="21"/>
  <c r="AO743" i="21"/>
  <c r="AG636" i="21"/>
  <c r="AS636" i="21"/>
  <c r="AO235" i="21"/>
  <c r="AO242" i="21"/>
  <c r="AO464" i="21"/>
  <c r="AO273" i="21"/>
  <c r="AG1174" i="21"/>
  <c r="AG98" i="21"/>
  <c r="AO150" i="21"/>
  <c r="AO662" i="21"/>
  <c r="AO687" i="21"/>
  <c r="AO211" i="21"/>
  <c r="AO199" i="21"/>
  <c r="AO463" i="21"/>
  <c r="AG1001" i="21"/>
  <c r="AG975" i="21"/>
  <c r="AG776" i="21"/>
  <c r="AG620" i="21"/>
  <c r="AO660" i="21"/>
  <c r="AO1199" i="21"/>
  <c r="AO39" i="21"/>
  <c r="AO1127" i="21"/>
  <c r="AO1095" i="21"/>
  <c r="AG451" i="21"/>
  <c r="AO681" i="21"/>
  <c r="AG1129" i="21"/>
  <c r="AG821" i="21"/>
  <c r="AG905" i="21"/>
  <c r="AG1073" i="21"/>
  <c r="AO352" i="21"/>
  <c r="AG976" i="21"/>
  <c r="AG1161" i="21"/>
  <c r="AG1169" i="21"/>
  <c r="AO97" i="21"/>
  <c r="AG113" i="21"/>
  <c r="AG173" i="21"/>
  <c r="AG301" i="21"/>
  <c r="AG309" i="21"/>
  <c r="AG521" i="21"/>
  <c r="AO809" i="21"/>
  <c r="AG841" i="21"/>
  <c r="AO845" i="21"/>
  <c r="AO1077" i="21"/>
  <c r="AO1141" i="21"/>
  <c r="AG1182" i="21"/>
  <c r="AG106" i="21"/>
  <c r="AG114" i="21"/>
  <c r="AO146" i="21"/>
  <c r="AO178" i="21"/>
  <c r="AG690" i="21"/>
  <c r="AG762" i="21"/>
  <c r="AG710" i="21"/>
  <c r="AG918" i="21"/>
  <c r="AO730" i="21"/>
  <c r="AO850" i="21"/>
  <c r="AO946" i="21"/>
  <c r="AG350" i="21"/>
  <c r="AO370" i="21"/>
  <c r="AG386" i="21"/>
  <c r="AO418" i="21"/>
  <c r="AK450" i="21"/>
  <c r="AG482" i="21"/>
  <c r="AO498" i="21"/>
  <c r="AG650" i="21"/>
  <c r="AS650" i="21"/>
  <c r="AG742" i="21"/>
  <c r="AO831" i="21"/>
  <c r="AO843" i="21"/>
  <c r="AG1115" i="21"/>
  <c r="AG187" i="21"/>
  <c r="AO475" i="21"/>
  <c r="AO755" i="21"/>
  <c r="AO931" i="21"/>
  <c r="AO860" i="21"/>
  <c r="AO796" i="21"/>
  <c r="AO868" i="21"/>
  <c r="AO780" i="21"/>
  <c r="AO832" i="21"/>
  <c r="AK624" i="21"/>
  <c r="AO708" i="21"/>
  <c r="AO680" i="21"/>
  <c r="AO616" i="21"/>
  <c r="AR632" i="21"/>
  <c r="AT632" i="21" s="1"/>
  <c r="AS632" i="21"/>
  <c r="AO1012" i="21"/>
  <c r="AO668" i="21"/>
  <c r="AG595" i="21"/>
  <c r="AG351" i="21"/>
  <c r="AO907" i="21"/>
  <c r="AK183" i="21"/>
  <c r="AO1064" i="21"/>
  <c r="AG371" i="21"/>
  <c r="AO119" i="21"/>
  <c r="AO1123" i="21"/>
  <c r="AG943" i="21"/>
  <c r="AO293" i="21"/>
  <c r="AO602" i="21"/>
  <c r="AG606" i="21"/>
  <c r="AG1035" i="21"/>
  <c r="AG1163" i="21"/>
  <c r="AO191" i="21"/>
  <c r="AG1140" i="21"/>
  <c r="AG623" i="21"/>
  <c r="AG1091" i="21"/>
  <c r="AG51" i="21"/>
  <c r="AO786" i="21"/>
  <c r="AG1033" i="21"/>
  <c r="AG957" i="21"/>
  <c r="AK184" i="21"/>
  <c r="AK444" i="21"/>
  <c r="AG456" i="21"/>
  <c r="AG996" i="21"/>
  <c r="AG653" i="21"/>
  <c r="AS653" i="21"/>
  <c r="AG213" i="21"/>
  <c r="AO277" i="21"/>
  <c r="AO397" i="21"/>
  <c r="AO593" i="21"/>
  <c r="AK625" i="21"/>
  <c r="AO657" i="21"/>
  <c r="AG689" i="21"/>
  <c r="AO929" i="21"/>
  <c r="AO937" i="21"/>
  <c r="AG1090" i="21"/>
  <c r="AO1190" i="21"/>
  <c r="AG830" i="21"/>
  <c r="AG982" i="21"/>
  <c r="AO658" i="21"/>
  <c r="AG818" i="21"/>
  <c r="AO306" i="21"/>
  <c r="AK390" i="21"/>
  <c r="AG402" i="21"/>
  <c r="AG434" i="21"/>
  <c r="AO494" i="21"/>
  <c r="AO895" i="21"/>
  <c r="AO847" i="21"/>
  <c r="AO643" i="21"/>
  <c r="AW627" i="21"/>
  <c r="AY627" i="21" s="1"/>
  <c r="AX627" i="21"/>
  <c r="AO819" i="21"/>
  <c r="AO1039" i="21"/>
  <c r="AG175" i="21"/>
  <c r="AO891" i="21"/>
  <c r="AO979" i="21"/>
  <c r="AO759" i="21"/>
  <c r="AO800" i="21"/>
  <c r="AO920" i="21"/>
  <c r="AO764" i="21"/>
  <c r="AO912" i="21"/>
  <c r="AO604" i="21"/>
  <c r="AO600" i="21"/>
  <c r="AO612" i="21"/>
  <c r="AO1096" i="21"/>
  <c r="AO760" i="21"/>
  <c r="AO596" i="21"/>
  <c r="AG1008" i="21"/>
  <c r="AG587" i="21"/>
  <c r="AG1155" i="21"/>
  <c r="AO1044" i="21"/>
  <c r="AO1099" i="21"/>
  <c r="AO359" i="21"/>
  <c r="AG47" i="21"/>
  <c r="AG1167" i="21"/>
  <c r="AO926" i="21"/>
  <c r="AG945" i="21"/>
  <c r="AO137" i="21"/>
  <c r="AK489" i="21"/>
  <c r="AO533" i="21"/>
  <c r="AO1102" i="21"/>
  <c r="AO90" i="21"/>
  <c r="AG978" i="21"/>
  <c r="AG354" i="21"/>
  <c r="AO422" i="21"/>
  <c r="AO634" i="21"/>
  <c r="AO519" i="21"/>
  <c r="AO1051" i="21"/>
  <c r="AO11" i="21"/>
  <c r="AG363" i="21"/>
  <c r="AO467" i="21"/>
  <c r="AG879" i="21"/>
  <c r="AG603" i="21"/>
  <c r="AO671" i="21"/>
  <c r="AG579" i="21"/>
  <c r="AG827" i="21"/>
  <c r="AO880" i="21"/>
  <c r="AO1055" i="21"/>
  <c r="AG1139" i="21"/>
  <c r="AG1179" i="21"/>
  <c r="AK389" i="21"/>
  <c r="AO403" i="21"/>
  <c r="AO1120" i="21"/>
  <c r="AG1162" i="21"/>
  <c r="AG46" i="21"/>
  <c r="AO518" i="21"/>
  <c r="AG336" i="21"/>
  <c r="AG424" i="21"/>
  <c r="AG305" i="21"/>
  <c r="AO313" i="21"/>
  <c r="AO469" i="21"/>
  <c r="AO501" i="21"/>
  <c r="AO613" i="21"/>
  <c r="AG733" i="21"/>
  <c r="AO741" i="21"/>
  <c r="AG849" i="21"/>
  <c r="AG853" i="21"/>
  <c r="AO1138" i="21"/>
  <c r="AG1186" i="21"/>
  <c r="AG1194" i="21"/>
  <c r="AG50" i="21"/>
  <c r="AG102" i="21"/>
  <c r="AO154" i="21"/>
  <c r="AG194" i="21"/>
  <c r="AO974" i="21"/>
  <c r="AO822" i="21"/>
  <c r="AG958" i="21"/>
  <c r="AO770" i="21"/>
  <c r="AG858" i="21"/>
  <c r="AG750" i="21"/>
  <c r="AG954" i="21"/>
  <c r="AG986" i="21"/>
  <c r="AG722" i="21"/>
  <c r="AO854" i="21"/>
  <c r="AG362" i="21"/>
  <c r="AO626" i="21"/>
  <c r="AS626" i="21"/>
  <c r="AG934" i="21"/>
  <c r="AO1166" i="21"/>
  <c r="AO631" i="21"/>
  <c r="AX631" i="21"/>
  <c r="AO527" i="21"/>
  <c r="AG699" i="21"/>
  <c r="AG1075" i="21"/>
  <c r="AG83" i="21"/>
  <c r="AK327" i="21"/>
  <c r="AO331" i="21"/>
  <c r="AO367" i="21"/>
  <c r="AO471" i="21"/>
  <c r="AG607" i="21"/>
  <c r="AG823" i="21"/>
  <c r="AG991" i="21"/>
  <c r="AO924" i="21"/>
  <c r="AG696" i="21"/>
  <c r="AO788" i="21"/>
  <c r="AO768" i="21"/>
  <c r="AO808" i="21"/>
  <c r="AO724" i="21"/>
  <c r="AO676" i="21"/>
  <c r="AO648" i="21"/>
  <c r="AX648" i="21"/>
  <c r="AO836" i="21"/>
  <c r="AO608" i="21"/>
  <c r="AO988" i="21"/>
  <c r="AG899" i="21"/>
  <c r="AG559" i="21"/>
  <c r="AG691" i="21"/>
  <c r="AO1052" i="21"/>
  <c r="AO1111" i="21"/>
  <c r="AO1103" i="21"/>
  <c r="AO1175" i="21"/>
  <c r="AG571" i="21"/>
  <c r="AG1147" i="21"/>
  <c r="AO1083" i="21"/>
  <c r="AO1191" i="21"/>
  <c r="AO215" i="21"/>
  <c r="AO1067" i="21"/>
  <c r="CL74" i="20"/>
  <c r="C74" i="20" s="1"/>
  <c r="CO18" i="20"/>
  <c r="F18" i="20" s="1"/>
  <c r="CU40" i="20"/>
  <c r="L40" i="20" s="1"/>
  <c r="CR44" i="20"/>
  <c r="I44" i="20" s="1"/>
  <c r="CO63" i="20"/>
  <c r="F63" i="20" s="1"/>
  <c r="CU19" i="20"/>
  <c r="L19" i="20" s="1"/>
  <c r="CS17" i="20"/>
  <c r="J17" i="20" s="1"/>
  <c r="CY59" i="20"/>
  <c r="P59" i="20" s="1"/>
  <c r="CV84" i="20"/>
  <c r="M84" i="20" s="1"/>
  <c r="DF95" i="20"/>
  <c r="W95" i="20" s="1"/>
  <c r="DH21" i="20"/>
  <c r="Y21" i="20" s="1"/>
  <c r="DH40" i="20"/>
  <c r="Y40" i="20" s="1"/>
  <c r="DT63" i="20"/>
  <c r="AK63" i="20" s="1"/>
  <c r="DS38" i="20"/>
  <c r="AJ38" i="20" s="1"/>
  <c r="DM7" i="20"/>
  <c r="AD7" i="20" s="1"/>
  <c r="DU29" i="20"/>
  <c r="AL29" i="20" s="1"/>
  <c r="DO54" i="20"/>
  <c r="AF54" i="20" s="1"/>
  <c r="DF90" i="20"/>
  <c r="W90" i="20" s="1"/>
  <c r="DJ28" i="20"/>
  <c r="AA28" i="20" s="1"/>
  <c r="DS79" i="20"/>
  <c r="AJ79" i="20" s="1"/>
  <c r="DP89" i="20"/>
  <c r="AG89" i="20" s="1"/>
  <c r="DU92" i="20"/>
  <c r="AL92" i="20" s="1"/>
  <c r="DJ98" i="20"/>
  <c r="AA98" i="20" s="1"/>
  <c r="DC7" i="20"/>
  <c r="T7" i="20" s="1"/>
  <c r="CO26" i="20"/>
  <c r="F26" i="20" s="1"/>
  <c r="CP100" i="20"/>
  <c r="G100" i="20" s="1"/>
  <c r="CX71" i="20"/>
  <c r="O71" i="20" s="1"/>
  <c r="CU62" i="20"/>
  <c r="L62" i="20" s="1"/>
  <c r="CR68" i="20"/>
  <c r="I68" i="20" s="1"/>
  <c r="CO93" i="20"/>
  <c r="F93" i="20" s="1"/>
  <c r="CL94" i="20"/>
  <c r="C94" i="20" s="1"/>
  <c r="CX100" i="20"/>
  <c r="O100" i="20" s="1"/>
  <c r="CY81" i="20"/>
  <c r="P81" i="20" s="1"/>
  <c r="CS58" i="20"/>
  <c r="J58" i="20" s="1"/>
  <c r="DS39" i="20"/>
  <c r="AJ39" i="20" s="1"/>
  <c r="DH26" i="20"/>
  <c r="Y26" i="20" s="1"/>
  <c r="DH44" i="20"/>
  <c r="Y44" i="20" s="1"/>
  <c r="DK79" i="20"/>
  <c r="AB79" i="20" s="1"/>
  <c r="DG48" i="20"/>
  <c r="X48" i="20" s="1"/>
  <c r="DU13" i="20"/>
  <c r="AL13" i="20" s="1"/>
  <c r="DM35" i="20"/>
  <c r="AD35" i="20" s="1"/>
  <c r="DO65" i="20"/>
  <c r="AF65" i="20" s="1"/>
  <c r="DJ11" i="20"/>
  <c r="AA11" i="20" s="1"/>
  <c r="DJ36" i="20"/>
  <c r="AA36" i="20" s="1"/>
  <c r="DP65" i="20"/>
  <c r="AG65" i="20" s="1"/>
  <c r="DP103" i="20"/>
  <c r="AG103" i="20" s="1"/>
  <c r="DJ50" i="20"/>
  <c r="AA50" i="20" s="1"/>
  <c r="CL18" i="20"/>
  <c r="C18" i="20" s="1"/>
  <c r="CZ19" i="20"/>
  <c r="Q19" i="20" s="1"/>
  <c r="CX83" i="20"/>
  <c r="O83" i="20" s="1"/>
  <c r="CZ25" i="20"/>
  <c r="Q25" i="20" s="1"/>
  <c r="CP14" i="20"/>
  <c r="G14" i="20" s="1"/>
  <c r="CU84" i="20"/>
  <c r="L84" i="20" s="1"/>
  <c r="CR88" i="20"/>
  <c r="I88" i="20" s="1"/>
  <c r="DG11" i="20"/>
  <c r="X11" i="20" s="1"/>
  <c r="CN15" i="20"/>
  <c r="E15" i="20" s="1"/>
  <c r="DB48" i="20"/>
  <c r="S48" i="20" s="1"/>
  <c r="DC84" i="20"/>
  <c r="T84" i="20" s="1"/>
  <c r="CS95" i="20"/>
  <c r="J95" i="20" s="1"/>
  <c r="DG94" i="20"/>
  <c r="X94" i="20" s="1"/>
  <c r="DH31" i="20"/>
  <c r="Y31" i="20" s="1"/>
  <c r="DH48" i="20"/>
  <c r="Y48" i="20" s="1"/>
  <c r="DK95" i="20"/>
  <c r="AB95" i="20" s="1"/>
  <c r="DG73" i="20"/>
  <c r="X73" i="20" s="1"/>
  <c r="DM19" i="20"/>
  <c r="AD19" i="20" s="1"/>
  <c r="DQ40" i="20"/>
  <c r="AH40" i="20" s="1"/>
  <c r="DO86" i="20"/>
  <c r="AF86" i="20" s="1"/>
  <c r="DR16" i="20"/>
  <c r="AI16" i="20" s="1"/>
  <c r="DJ44" i="20"/>
  <c r="AA44" i="20" s="1"/>
  <c r="DP73" i="20"/>
  <c r="AG73" i="20" s="1"/>
  <c r="DU60" i="20"/>
  <c r="AL60" i="20" s="1"/>
  <c r="DJ66" i="20"/>
  <c r="AA66" i="20" s="1"/>
  <c r="CL86" i="20"/>
  <c r="C86" i="20" s="1"/>
  <c r="CT54" i="20"/>
  <c r="K54" i="20" s="1"/>
  <c r="CP12" i="20"/>
  <c r="G12" i="20" s="1"/>
  <c r="CU8" i="20"/>
  <c r="L8" i="20" s="1"/>
  <c r="CT106" i="20"/>
  <c r="K106" i="20" s="1"/>
  <c r="DB71" i="20"/>
  <c r="S71" i="20" s="1"/>
  <c r="DC32" i="20"/>
  <c r="T32" i="20" s="1"/>
  <c r="CO41" i="20"/>
  <c r="F41" i="20" s="1"/>
  <c r="DF41" i="20"/>
  <c r="W41" i="20" s="1"/>
  <c r="CT75" i="20"/>
  <c r="K75" i="20" s="1"/>
  <c r="CY39" i="20"/>
  <c r="P39" i="20" s="1"/>
  <c r="CV57" i="20"/>
  <c r="M57" i="20" s="1"/>
  <c r="DS19" i="20"/>
  <c r="AJ19" i="20" s="1"/>
  <c r="DH11" i="20"/>
  <c r="Y11" i="20" s="1"/>
  <c r="DH35" i="20"/>
  <c r="Y35" i="20" s="1"/>
  <c r="DT55" i="20"/>
  <c r="AK55" i="20" s="1"/>
  <c r="DS30" i="20"/>
  <c r="AJ30" i="20" s="1"/>
  <c r="DF25" i="20"/>
  <c r="W25" i="20" s="1"/>
  <c r="DQ24" i="20"/>
  <c r="AH24" i="20" s="1"/>
  <c r="DU45" i="20"/>
  <c r="AL45" i="20" s="1"/>
  <c r="DO39" i="20"/>
  <c r="AF39" i="20" s="1"/>
  <c r="DV21" i="20"/>
  <c r="AM21" i="20" s="1"/>
  <c r="DH56" i="20"/>
  <c r="Y56" i="20" s="1"/>
  <c r="DP81" i="20"/>
  <c r="AG81" i="20" s="1"/>
  <c r="DU76" i="20"/>
  <c r="AL76" i="20" s="1"/>
  <c r="DJ82" i="20"/>
  <c r="AA82" i="20" s="1"/>
  <c r="CM25" i="20"/>
  <c r="D25" i="20" s="1"/>
  <c r="CL92" i="20"/>
  <c r="C92" i="20" s="1"/>
  <c r="CY24" i="20"/>
  <c r="P24" i="20" s="1"/>
  <c r="CL87" i="20"/>
  <c r="C87" i="20" s="1"/>
  <c r="CL60" i="20"/>
  <c r="C60" i="20" s="1"/>
  <c r="CX99" i="20"/>
  <c r="O99" i="20" s="1"/>
  <c r="DB95" i="20"/>
  <c r="S95" i="20" s="1"/>
  <c r="CU67" i="20"/>
  <c r="L67" i="20" s="1"/>
  <c r="DC96" i="20"/>
  <c r="T96" i="20" s="1"/>
  <c r="CR73" i="20"/>
  <c r="I73" i="20" s="1"/>
  <c r="CO46" i="20"/>
  <c r="F46" i="20" s="1"/>
  <c r="CO105" i="20"/>
  <c r="F105" i="20" s="1"/>
  <c r="DU79" i="20"/>
  <c r="AL79" i="20" s="1"/>
  <c r="CW40" i="20"/>
  <c r="N40" i="20" s="1"/>
  <c r="CT99" i="20"/>
  <c r="K99" i="20" s="1"/>
  <c r="CL97" i="20"/>
  <c r="C97" i="20" s="1"/>
  <c r="CY44" i="20"/>
  <c r="P44" i="20" s="1"/>
  <c r="CY89" i="20"/>
  <c r="P89" i="20" s="1"/>
  <c r="CV63" i="20"/>
  <c r="M63" i="20" s="1"/>
  <c r="CS69" i="20"/>
  <c r="J69" i="20" s="1"/>
  <c r="DG16" i="20"/>
  <c r="X16" i="20" s="1"/>
  <c r="DS45" i="20"/>
  <c r="AJ45" i="20" s="1"/>
  <c r="DH14" i="20"/>
  <c r="Y14" i="20" s="1"/>
  <c r="DH27" i="20"/>
  <c r="Y27" i="20" s="1"/>
  <c r="DH36" i="20"/>
  <c r="Y36" i="20" s="1"/>
  <c r="DH45" i="20"/>
  <c r="Y45" i="20" s="1"/>
  <c r="DT57" i="20"/>
  <c r="AK57" i="20" s="1"/>
  <c r="DK83" i="20"/>
  <c r="AB83" i="20" s="1"/>
  <c r="DS32" i="20"/>
  <c r="AJ32" i="20" s="1"/>
  <c r="DS52" i="20"/>
  <c r="AJ52" i="20" s="1"/>
  <c r="DF49" i="20"/>
  <c r="W49" i="20" s="1"/>
  <c r="DM15" i="20"/>
  <c r="AD15" i="20" s="1"/>
  <c r="DU25" i="20"/>
  <c r="AL25" i="20" s="1"/>
  <c r="DQ36" i="20"/>
  <c r="AH36" i="20" s="1"/>
  <c r="DM47" i="20"/>
  <c r="AD47" i="20" s="1"/>
  <c r="DO70" i="20"/>
  <c r="AF70" i="20" s="1"/>
  <c r="DF26" i="20"/>
  <c r="W26" i="20" s="1"/>
  <c r="DR12" i="20"/>
  <c r="AI12" i="20" s="1"/>
  <c r="DJ23" i="20"/>
  <c r="AA23" i="20" s="1"/>
  <c r="DJ38" i="20"/>
  <c r="AA38" i="20" s="1"/>
  <c r="DH60" i="20"/>
  <c r="Y60" i="20" s="1"/>
  <c r="DP67" i="20"/>
  <c r="AG67" i="20" s="1"/>
  <c r="DP83" i="20"/>
  <c r="AG83" i="20" s="1"/>
  <c r="DU48" i="20"/>
  <c r="AL48" i="20" s="1"/>
  <c r="DU80" i="20"/>
  <c r="AL80" i="20" s="1"/>
  <c r="DJ54" i="20"/>
  <c r="AA54" i="20" s="1"/>
  <c r="DJ86" i="20"/>
  <c r="AA86" i="20" s="1"/>
  <c r="CU17" i="20"/>
  <c r="L17" i="20" s="1"/>
  <c r="CL78" i="20"/>
  <c r="C78" i="20" s="1"/>
  <c r="CZ26" i="20"/>
  <c r="Q26" i="20" s="1"/>
  <c r="CO14" i="20"/>
  <c r="F14" i="20" s="1"/>
  <c r="DC83" i="20"/>
  <c r="T83" i="20" s="1"/>
  <c r="DB59" i="20"/>
  <c r="S59" i="20" s="1"/>
  <c r="CU54" i="20"/>
  <c r="L54" i="20" s="1"/>
  <c r="CU93" i="20"/>
  <c r="L93" i="20" s="1"/>
  <c r="CR47" i="20"/>
  <c r="I47" i="20" s="1"/>
  <c r="CR86" i="20"/>
  <c r="I86" i="20" s="1"/>
  <c r="CO53" i="20"/>
  <c r="F53" i="20" s="1"/>
  <c r="CO90" i="20"/>
  <c r="F90" i="20" s="1"/>
  <c r="DF43" i="20"/>
  <c r="W43" i="20" s="1"/>
  <c r="DG92" i="20"/>
  <c r="X92" i="20" s="1"/>
  <c r="DT31" i="20"/>
  <c r="AK31" i="20" s="1"/>
  <c r="DK94" i="20"/>
  <c r="AB94" i="20" s="1"/>
  <c r="DU18" i="20"/>
  <c r="AL18" i="20" s="1"/>
  <c r="DO85" i="20"/>
  <c r="AF85" i="20" s="1"/>
  <c r="DV43" i="20"/>
  <c r="AM43" i="20" s="1"/>
  <c r="DU55" i="20"/>
  <c r="AL55" i="20" s="1"/>
  <c r="CP50" i="20"/>
  <c r="G50" i="20" s="1"/>
  <c r="CW32" i="20"/>
  <c r="N32" i="20" s="1"/>
  <c r="DC23" i="20"/>
  <c r="T23" i="20" s="1"/>
  <c r="CU66" i="20"/>
  <c r="L66" i="20" s="1"/>
  <c r="CU105" i="20"/>
  <c r="L105" i="20" s="1"/>
  <c r="CR59" i="20"/>
  <c r="I59" i="20" s="1"/>
  <c r="CR98" i="20"/>
  <c r="I98" i="20" s="1"/>
  <c r="CO65" i="20"/>
  <c r="F65" i="20" s="1"/>
  <c r="CO101" i="20"/>
  <c r="F101" i="20" s="1"/>
  <c r="DF15" i="20"/>
  <c r="W15" i="20" s="1"/>
  <c r="DT8" i="20"/>
  <c r="AK8" i="20" s="1"/>
  <c r="DT41" i="20"/>
  <c r="AK41" i="20" s="1"/>
  <c r="DO42" i="20"/>
  <c r="AF42" i="20" s="1"/>
  <c r="DM32" i="20"/>
  <c r="AD32" i="20" s="1"/>
  <c r="DJ8" i="20"/>
  <c r="AA8" i="20" s="1"/>
  <c r="DS94" i="20"/>
  <c r="AJ94" i="20" s="1"/>
  <c r="DU99" i="20"/>
  <c r="AL99" i="20" s="1"/>
  <c r="CY15" i="20"/>
  <c r="P15" i="20" s="1"/>
  <c r="EH99" i="20"/>
  <c r="BA99" i="20" s="1"/>
  <c r="EK106" i="20"/>
  <c r="BD106" i="20" s="1"/>
  <c r="EK98" i="20"/>
  <c r="BD98" i="20" s="1"/>
  <c r="EM95" i="20"/>
  <c r="BF95" i="20" s="1"/>
  <c r="EJ103" i="20"/>
  <c r="BC103" i="20" s="1"/>
  <c r="EL90" i="20"/>
  <c r="BE90" i="20" s="1"/>
  <c r="EL82" i="20"/>
  <c r="BE82" i="20" s="1"/>
  <c r="EI94" i="20"/>
  <c r="BB94" i="20" s="1"/>
  <c r="EO85" i="20"/>
  <c r="BH85" i="20" s="1"/>
  <c r="EJ88" i="20"/>
  <c r="BC88" i="20" s="1"/>
  <c r="EK76" i="20"/>
  <c r="BD76" i="20" s="1"/>
  <c r="EK68" i="20"/>
  <c r="BD68" i="20" s="1"/>
  <c r="EK60" i="20"/>
  <c r="BD60" i="20" s="1"/>
  <c r="EN80" i="20"/>
  <c r="BG80" i="20" s="1"/>
  <c r="EN72" i="20"/>
  <c r="BG72" i="20" s="1"/>
  <c r="EN64" i="20"/>
  <c r="BG64" i="20" s="1"/>
  <c r="EB90" i="20"/>
  <c r="AU90" i="20" s="1"/>
  <c r="EA77" i="20"/>
  <c r="AT77" i="20" s="1"/>
  <c r="EA69" i="20"/>
  <c r="AT69" i="20" s="1"/>
  <c r="EP65" i="20"/>
  <c r="BI65" i="20" s="1"/>
  <c r="EP54" i="20"/>
  <c r="BI54" i="20" s="1"/>
  <c r="EP46" i="20"/>
  <c r="BI46" i="20" s="1"/>
  <c r="EP38" i="20"/>
  <c r="BI38" i="20" s="1"/>
  <c r="EL70" i="20"/>
  <c r="BE70" i="20" s="1"/>
  <c r="EG56" i="20"/>
  <c r="AZ56" i="20" s="1"/>
  <c r="EG48" i="20"/>
  <c r="AZ48" i="20" s="1"/>
  <c r="EG40" i="20"/>
  <c r="AZ40" i="20" s="1"/>
  <c r="EG32" i="20"/>
  <c r="AZ32" i="20" s="1"/>
  <c r="EH80" i="20"/>
  <c r="BA80" i="20" s="1"/>
  <c r="EN58" i="20"/>
  <c r="BG58" i="20" s="1"/>
  <c r="EN50" i="20"/>
  <c r="BG50" i="20" s="1"/>
  <c r="EN42" i="20"/>
  <c r="BG42" i="20" s="1"/>
  <c r="EN34" i="20"/>
  <c r="BG34" i="20" s="1"/>
  <c r="EN26" i="20"/>
  <c r="BG26" i="20" s="1"/>
  <c r="EI39" i="20"/>
  <c r="BB39" i="20" s="1"/>
  <c r="EN23" i="20"/>
  <c r="BG23" i="20" s="1"/>
  <c r="EN15" i="20"/>
  <c r="BG15" i="20" s="1"/>
  <c r="EN7" i="20"/>
  <c r="BG7" i="20" s="1"/>
  <c r="ED74" i="20"/>
  <c r="AW74" i="20" s="1"/>
  <c r="EE34" i="20"/>
  <c r="AX34" i="20" s="1"/>
  <c r="EE22" i="20"/>
  <c r="AX22" i="20" s="1"/>
  <c r="EE14" i="20"/>
  <c r="AX14" i="20" s="1"/>
  <c r="DZ94" i="20"/>
  <c r="AS94" i="20" s="1"/>
  <c r="EA59" i="20"/>
  <c r="AT59" i="20" s="1"/>
  <c r="ED31" i="20"/>
  <c r="AW31" i="20" s="1"/>
  <c r="EL20" i="20"/>
  <c r="BE20" i="20" s="1"/>
  <c r="EL12" i="20"/>
  <c r="BE12" i="20" s="1"/>
  <c r="EO19" i="20"/>
  <c r="BH19" i="20" s="1"/>
  <c r="EM58" i="20"/>
  <c r="BF58" i="20" s="1"/>
  <c r="EC7" i="20"/>
  <c r="AV7" i="20" s="1"/>
  <c r="DZ72" i="20"/>
  <c r="AS72" i="20" s="1"/>
  <c r="EG10" i="20"/>
  <c r="AZ10" i="20" s="1"/>
  <c r="EC11" i="20"/>
  <c r="AV11" i="20" s="1"/>
  <c r="DW28" i="20"/>
  <c r="AN28" i="20" s="1"/>
  <c r="DV77" i="20"/>
  <c r="AM77" i="20" s="1"/>
  <c r="DQ104" i="20"/>
  <c r="AH104" i="20" s="1"/>
  <c r="DQ72" i="20"/>
  <c r="AH72" i="20" s="1"/>
  <c r="DL99" i="20"/>
  <c r="AC99" i="20" s="1"/>
  <c r="DW39" i="20"/>
  <c r="AN39" i="20" s="1"/>
  <c r="DR75" i="20"/>
  <c r="AI75" i="20" s="1"/>
  <c r="DM102" i="20"/>
  <c r="AD102" i="20" s="1"/>
  <c r="DM70" i="20"/>
  <c r="AD70" i="20" s="1"/>
  <c r="DH97" i="20"/>
  <c r="Y97" i="20" s="1"/>
  <c r="DH65" i="20"/>
  <c r="Y65" i="20" s="1"/>
  <c r="DR35" i="20"/>
  <c r="AI35" i="20" s="1"/>
  <c r="DW36" i="20"/>
  <c r="AN36" i="20" s="1"/>
  <c r="DN78" i="20"/>
  <c r="AE78" i="20" s="1"/>
  <c r="DI105" i="20"/>
  <c r="Z105" i="20" s="1"/>
  <c r="DI73" i="20"/>
  <c r="Z73" i="20" s="1"/>
  <c r="DT99" i="20"/>
  <c r="AK99" i="20" s="1"/>
  <c r="DT67" i="20"/>
  <c r="AK67" i="20" s="1"/>
  <c r="DN38" i="20"/>
  <c r="AE38" i="20" s="1"/>
  <c r="DF98" i="20"/>
  <c r="W98" i="20" s="1"/>
  <c r="DI41" i="20"/>
  <c r="Z41" i="20" s="1"/>
  <c r="DI9" i="20"/>
  <c r="Z9" i="20" s="1"/>
  <c r="DW19" i="20"/>
  <c r="AN19" i="20" s="1"/>
  <c r="DU106" i="20"/>
  <c r="AL106" i="20" s="1"/>
  <c r="DP64" i="20"/>
  <c r="AG64" i="20" s="1"/>
  <c r="DR10" i="20"/>
  <c r="AI10" i="20" s="1"/>
  <c r="DQ34" i="20"/>
  <c r="AH34" i="20" s="1"/>
  <c r="DS49" i="20"/>
  <c r="AJ49" i="20" s="1"/>
  <c r="DP44" i="20"/>
  <c r="AG44" i="20" s="1"/>
  <c r="DP23" i="20"/>
  <c r="AG23" i="20" s="1"/>
  <c r="DP7" i="20"/>
  <c r="AG7" i="20" s="1"/>
  <c r="DK49" i="20"/>
  <c r="AB49" i="20" s="1"/>
  <c r="EH105" i="20"/>
  <c r="BA105" i="20" s="1"/>
  <c r="EH97" i="20"/>
  <c r="BA97" i="20" s="1"/>
  <c r="EK104" i="20"/>
  <c r="BD104" i="20" s="1"/>
  <c r="EK96" i="20"/>
  <c r="BD96" i="20" s="1"/>
  <c r="EA93" i="20"/>
  <c r="AT93" i="20" s="1"/>
  <c r="EJ99" i="20"/>
  <c r="BC99" i="20" s="1"/>
  <c r="EL88" i="20"/>
  <c r="BE88" i="20" s="1"/>
  <c r="EA106" i="20"/>
  <c r="AT106" i="20" s="1"/>
  <c r="EO91" i="20"/>
  <c r="BH91" i="20" s="1"/>
  <c r="EO83" i="20"/>
  <c r="BH83" i="20" s="1"/>
  <c r="EM83" i="20"/>
  <c r="BF83" i="20" s="1"/>
  <c r="EK74" i="20"/>
  <c r="BD74" i="20" s="1"/>
  <c r="EK66" i="20"/>
  <c r="BD66" i="20" s="1"/>
  <c r="EN100" i="20"/>
  <c r="BG100" i="20" s="1"/>
  <c r="EN78" i="20"/>
  <c r="BG78" i="20" s="1"/>
  <c r="EN70" i="20"/>
  <c r="BG70" i="20" s="1"/>
  <c r="EN62" i="20"/>
  <c r="BG62" i="20" s="1"/>
  <c r="EI84" i="20"/>
  <c r="BB84" i="20" s="1"/>
  <c r="EA75" i="20"/>
  <c r="AT75" i="20" s="1"/>
  <c r="EA67" i="20"/>
  <c r="AT67" i="20" s="1"/>
  <c r="EP61" i="20"/>
  <c r="BI61" i="20" s="1"/>
  <c r="EP52" i="20"/>
  <c r="BI52" i="20" s="1"/>
  <c r="EP44" i="20"/>
  <c r="BI44" i="20" s="1"/>
  <c r="EP36" i="20"/>
  <c r="BI36" i="20" s="1"/>
  <c r="EM64" i="20"/>
  <c r="BF64" i="20" s="1"/>
  <c r="EG54" i="20"/>
  <c r="AZ54" i="20" s="1"/>
  <c r="EG46" i="20"/>
  <c r="AZ46" i="20" s="1"/>
  <c r="EG38" i="20"/>
  <c r="AZ38" i="20" s="1"/>
  <c r="EG30" i="20"/>
  <c r="AZ30" i="20" s="1"/>
  <c r="EH72" i="20"/>
  <c r="BA72" i="20" s="1"/>
  <c r="EN56" i="20"/>
  <c r="BG56" i="20" s="1"/>
  <c r="EN48" i="20"/>
  <c r="BG48" i="20" s="1"/>
  <c r="EN40" i="20"/>
  <c r="BG40" i="20" s="1"/>
  <c r="EN32" i="20"/>
  <c r="BG32" i="20" s="1"/>
  <c r="ED67" i="20"/>
  <c r="AW67" i="20" s="1"/>
  <c r="EH33" i="20"/>
  <c r="BA33" i="20" s="1"/>
  <c r="EN21" i="20"/>
  <c r="BG21" i="20" s="1"/>
  <c r="EN13" i="20"/>
  <c r="BG13" i="20" s="1"/>
  <c r="DZ87" i="20"/>
  <c r="AS87" i="20" s="1"/>
  <c r="EE57" i="20"/>
  <c r="AX57" i="20" s="1"/>
  <c r="EE30" i="20"/>
  <c r="AX30" i="20" s="1"/>
  <c r="EE20" i="20"/>
  <c r="AX20" i="20" s="1"/>
  <c r="EE12" i="20"/>
  <c r="AX12" i="20" s="1"/>
  <c r="DZ62" i="20"/>
  <c r="AS62" i="20" s="1"/>
  <c r="EA51" i="20"/>
  <c r="AT51" i="20" s="1"/>
  <c r="ED27" i="20"/>
  <c r="AW27" i="20" s="1"/>
  <c r="EL18" i="20"/>
  <c r="BE18" i="20" s="1"/>
  <c r="EL10" i="20"/>
  <c r="BE10" i="20" s="1"/>
  <c r="EO11" i="20"/>
  <c r="BH11" i="20" s="1"/>
  <c r="EA31" i="20"/>
  <c r="AT31" i="20" s="1"/>
  <c r="DZ44" i="20"/>
  <c r="AS44" i="20" s="1"/>
  <c r="EM49" i="20"/>
  <c r="BF49" i="20" s="1"/>
  <c r="DZ89" i="20"/>
  <c r="AS89" i="20" s="1"/>
  <c r="DZ24" i="20"/>
  <c r="AS24" i="20" s="1"/>
  <c r="DV101" i="20"/>
  <c r="AM101" i="20" s="1"/>
  <c r="DV69" i="20"/>
  <c r="AM69" i="20" s="1"/>
  <c r="DQ96" i="20"/>
  <c r="AH96" i="20" s="1"/>
  <c r="DQ64" i="20"/>
  <c r="AH64" i="20" s="1"/>
  <c r="DW101" i="20"/>
  <c r="AN101" i="20" s="1"/>
  <c r="DR99" i="20"/>
  <c r="AI99" i="20" s="1"/>
  <c r="DR67" i="20"/>
  <c r="AI67" i="20" s="1"/>
  <c r="DM94" i="20"/>
  <c r="AD94" i="20" s="1"/>
  <c r="DM62" i="20"/>
  <c r="AD62" i="20" s="1"/>
  <c r="DH89" i="20"/>
  <c r="Y89" i="20" s="1"/>
  <c r="DS77" i="20"/>
  <c r="AJ77" i="20" s="1"/>
  <c r="DR27" i="20"/>
  <c r="AI27" i="20" s="1"/>
  <c r="DN102" i="20"/>
  <c r="AE102" i="20" s="1"/>
  <c r="DN70" i="20"/>
  <c r="AE70" i="20" s="1"/>
  <c r="DI97" i="20"/>
  <c r="Z97" i="20" s="1"/>
  <c r="DI65" i="20"/>
  <c r="Z65" i="20" s="1"/>
  <c r="DT91" i="20"/>
  <c r="AK91" i="20" s="1"/>
  <c r="DS88" i="20"/>
  <c r="AJ88" i="20" s="1"/>
  <c r="DN30" i="20"/>
  <c r="AE30" i="20" s="1"/>
  <c r="DO99" i="20"/>
  <c r="AF99" i="20" s="1"/>
  <c r="DI33" i="20"/>
  <c r="Z33" i="20" s="1"/>
  <c r="DF13" i="20"/>
  <c r="W13" i="20" s="1"/>
  <c r="DW55" i="20"/>
  <c r="AN55" i="20" s="1"/>
  <c r="DU74" i="20"/>
  <c r="AL74" i="20" s="1"/>
  <c r="DH54" i="20"/>
  <c r="Y54" i="20" s="1"/>
  <c r="DO105" i="20"/>
  <c r="AF105" i="20" s="1"/>
  <c r="DU23" i="20"/>
  <c r="AL23" i="20" s="1"/>
  <c r="DS31" i="20"/>
  <c r="AJ31" i="20" s="1"/>
  <c r="DP36" i="20"/>
  <c r="AG36" i="20" s="1"/>
  <c r="DP19" i="20"/>
  <c r="AG19" i="20" s="1"/>
  <c r="DF52" i="20"/>
  <c r="W52" i="20" s="1"/>
  <c r="EH103" i="20"/>
  <c r="BA103" i="20" s="1"/>
  <c r="EH95" i="20"/>
  <c r="BA95" i="20" s="1"/>
  <c r="EK102" i="20"/>
  <c r="BD102" i="20" s="1"/>
  <c r="EM103" i="20"/>
  <c r="BF103" i="20" s="1"/>
  <c r="EM90" i="20"/>
  <c r="BF90" i="20" s="1"/>
  <c r="EJ95" i="20"/>
  <c r="BC95" i="20" s="1"/>
  <c r="EL86" i="20"/>
  <c r="BE86" i="20" s="1"/>
  <c r="EA102" i="20"/>
  <c r="AT102" i="20" s="1"/>
  <c r="EO89" i="20"/>
  <c r="BH89" i="20" s="1"/>
  <c r="EO81" i="20"/>
  <c r="BH81" i="20" s="1"/>
  <c r="EK80" i="20"/>
  <c r="BD80" i="20" s="1"/>
  <c r="EK72" i="20"/>
  <c r="BD72" i="20" s="1"/>
  <c r="EK64" i="20"/>
  <c r="BD64" i="20" s="1"/>
  <c r="EF89" i="20"/>
  <c r="AY89" i="20" s="1"/>
  <c r="EN76" i="20"/>
  <c r="BG76" i="20" s="1"/>
  <c r="EN68" i="20"/>
  <c r="BG68" i="20" s="1"/>
  <c r="EN60" i="20"/>
  <c r="BG60" i="20" s="1"/>
  <c r="EA81" i="20"/>
  <c r="AT81" i="20" s="1"/>
  <c r="EA73" i="20"/>
  <c r="AT73" i="20" s="1"/>
  <c r="EP80" i="20"/>
  <c r="BI80" i="20" s="1"/>
  <c r="EP58" i="20"/>
  <c r="BI58" i="20" s="1"/>
  <c r="EP50" i="20"/>
  <c r="BI50" i="20" s="1"/>
  <c r="EP42" i="20"/>
  <c r="BI42" i="20" s="1"/>
  <c r="EN99" i="20"/>
  <c r="BG99" i="20" s="1"/>
  <c r="EM60" i="20"/>
  <c r="BF60" i="20" s="1"/>
  <c r="EG52" i="20"/>
  <c r="AZ52" i="20" s="1"/>
  <c r="EG44" i="20"/>
  <c r="AZ44" i="20" s="1"/>
  <c r="EG36" i="20"/>
  <c r="AZ36" i="20" s="1"/>
  <c r="EG28" i="20"/>
  <c r="AZ28" i="20" s="1"/>
  <c r="EL65" i="20"/>
  <c r="BE65" i="20" s="1"/>
  <c r="EN54" i="20"/>
  <c r="BG54" i="20" s="1"/>
  <c r="EN46" i="20"/>
  <c r="BG46" i="20" s="1"/>
  <c r="EN38" i="20"/>
  <c r="BG38" i="20" s="1"/>
  <c r="EN30" i="20"/>
  <c r="BG30" i="20" s="1"/>
  <c r="EI55" i="20"/>
  <c r="BB55" i="20" s="1"/>
  <c r="EH29" i="20"/>
  <c r="BA29" i="20" s="1"/>
  <c r="EN19" i="20"/>
  <c r="BG19" i="20" s="1"/>
  <c r="EN11" i="20"/>
  <c r="BG11" i="20" s="1"/>
  <c r="DZ55" i="20"/>
  <c r="AS55" i="20" s="1"/>
  <c r="EE49" i="20"/>
  <c r="AX49" i="20" s="1"/>
  <c r="EE26" i="20"/>
  <c r="AX26" i="20" s="1"/>
  <c r="EE18" i="20"/>
  <c r="AX18" i="20" s="1"/>
  <c r="EE10" i="20"/>
  <c r="AX10" i="20" s="1"/>
  <c r="DZ30" i="20"/>
  <c r="AS30" i="20" s="1"/>
  <c r="EA43" i="20"/>
  <c r="AT43" i="20" s="1"/>
  <c r="EL24" i="20"/>
  <c r="BE24" i="20" s="1"/>
  <c r="EL16" i="20"/>
  <c r="BE16" i="20" s="1"/>
  <c r="EM55" i="20"/>
  <c r="BF55" i="20" s="1"/>
  <c r="DZ101" i="20"/>
  <c r="AS101" i="20" s="1"/>
  <c r="EK20" i="20"/>
  <c r="BD20" i="20" s="1"/>
  <c r="EM40" i="20"/>
  <c r="BF40" i="20" s="1"/>
  <c r="EI26" i="20"/>
  <c r="BB26" i="20" s="1"/>
  <c r="DZ25" i="20"/>
  <c r="AS25" i="20" s="1"/>
  <c r="DW72" i="20"/>
  <c r="AN72" i="20" s="1"/>
  <c r="DV93" i="20"/>
  <c r="AM93" i="20" s="1"/>
  <c r="DV61" i="20"/>
  <c r="AM61" i="20" s="1"/>
  <c r="DQ88" i="20"/>
  <c r="AH88" i="20" s="1"/>
  <c r="DQ56" i="20"/>
  <c r="AH56" i="20" s="1"/>
  <c r="DW99" i="20"/>
  <c r="AN99" i="20" s="1"/>
  <c r="DR91" i="20"/>
  <c r="AI91" i="20" s="1"/>
  <c r="DR59" i="20"/>
  <c r="AI59" i="20" s="1"/>
  <c r="DM86" i="20"/>
  <c r="AD86" i="20" s="1"/>
  <c r="DM54" i="20"/>
  <c r="AD54" i="20" s="1"/>
  <c r="DH81" i="20"/>
  <c r="Y81" i="20" s="1"/>
  <c r="DH55" i="20"/>
  <c r="Y55" i="20" s="1"/>
  <c r="DW80" i="20"/>
  <c r="AN80" i="20" s="1"/>
  <c r="DN94" i="20"/>
  <c r="AE94" i="20" s="1"/>
  <c r="DN62" i="20"/>
  <c r="AE62" i="20" s="1"/>
  <c r="EH101" i="20"/>
  <c r="BA101" i="20" s="1"/>
  <c r="EH93" i="20"/>
  <c r="BA93" i="20" s="1"/>
  <c r="EK100" i="20"/>
  <c r="BD100" i="20" s="1"/>
  <c r="EM99" i="20"/>
  <c r="BF99" i="20" s="1"/>
  <c r="EM88" i="20"/>
  <c r="BF88" i="20" s="1"/>
  <c r="EO92" i="20"/>
  <c r="BH92" i="20" s="1"/>
  <c r="EL84" i="20"/>
  <c r="BE84" i="20" s="1"/>
  <c r="EA98" i="20"/>
  <c r="AT98" i="20" s="1"/>
  <c r="EO87" i="20"/>
  <c r="BH87" i="20" s="1"/>
  <c r="EF99" i="20"/>
  <c r="AY99" i="20" s="1"/>
  <c r="EK78" i="20"/>
  <c r="BD78" i="20" s="1"/>
  <c r="EK70" i="20"/>
  <c r="BD70" i="20" s="1"/>
  <c r="EK62" i="20"/>
  <c r="BD62" i="20" s="1"/>
  <c r="EB84" i="20"/>
  <c r="AU84" i="20" s="1"/>
  <c r="EN74" i="20"/>
  <c r="BG74" i="20" s="1"/>
  <c r="EN66" i="20"/>
  <c r="BG66" i="20" s="1"/>
  <c r="EF102" i="20"/>
  <c r="AY102" i="20" s="1"/>
  <c r="EA79" i="20"/>
  <c r="AT79" i="20" s="1"/>
  <c r="EA71" i="20"/>
  <c r="AT71" i="20" s="1"/>
  <c r="EP72" i="20"/>
  <c r="BI72" i="20" s="1"/>
  <c r="EP56" i="20"/>
  <c r="BI56" i="20" s="1"/>
  <c r="EP48" i="20"/>
  <c r="BI48" i="20" s="1"/>
  <c r="EP40" i="20"/>
  <c r="BI40" i="20" s="1"/>
  <c r="EL78" i="20"/>
  <c r="BE78" i="20" s="1"/>
  <c r="EG58" i="20"/>
  <c r="AZ58" i="20" s="1"/>
  <c r="EG50" i="20"/>
  <c r="AZ50" i="20" s="1"/>
  <c r="EG42" i="20"/>
  <c r="AZ42" i="20" s="1"/>
  <c r="EG34" i="20"/>
  <c r="AZ34" i="20" s="1"/>
  <c r="EG26" i="20"/>
  <c r="AZ26" i="20" s="1"/>
  <c r="EL61" i="20"/>
  <c r="BE61" i="20" s="1"/>
  <c r="EN52" i="20"/>
  <c r="BG52" i="20" s="1"/>
  <c r="EN44" i="20"/>
  <c r="BG44" i="20" s="1"/>
  <c r="EN36" i="20"/>
  <c r="BG36" i="20" s="1"/>
  <c r="EN28" i="20"/>
  <c r="BG28" i="20" s="1"/>
  <c r="EI47" i="20"/>
  <c r="BB47" i="20" s="1"/>
  <c r="EN25" i="20"/>
  <c r="BG25" i="20" s="1"/>
  <c r="EN17" i="20"/>
  <c r="BG17" i="20" s="1"/>
  <c r="EN9" i="20"/>
  <c r="BG9" i="20" s="1"/>
  <c r="DZ23" i="20"/>
  <c r="AS23" i="20" s="1"/>
  <c r="EE41" i="20"/>
  <c r="AX41" i="20" s="1"/>
  <c r="EE24" i="20"/>
  <c r="AX24" i="20" s="1"/>
  <c r="EE16" i="20"/>
  <c r="AX16" i="20" s="1"/>
  <c r="EE8" i="20"/>
  <c r="AX8" i="20" s="1"/>
  <c r="ED81" i="20"/>
  <c r="AW81" i="20" s="1"/>
  <c r="ED35" i="20"/>
  <c r="AW35" i="20" s="1"/>
  <c r="EL22" i="20"/>
  <c r="BE22" i="20" s="1"/>
  <c r="EL14" i="20"/>
  <c r="BE14" i="20" s="1"/>
  <c r="EI29" i="20"/>
  <c r="BB29" i="20" s="1"/>
  <c r="DZ37" i="20"/>
  <c r="AS37" i="20" s="1"/>
  <c r="EK12" i="20"/>
  <c r="BD12" i="20" s="1"/>
  <c r="EC16" i="20"/>
  <c r="AV16" i="20" s="1"/>
  <c r="EG18" i="20"/>
  <c r="AZ18" i="20" s="1"/>
  <c r="EA28" i="20"/>
  <c r="AT28" i="20" s="1"/>
  <c r="DW82" i="20"/>
  <c r="AN82" i="20" s="1"/>
  <c r="DV85" i="20"/>
  <c r="AM85" i="20" s="1"/>
  <c r="DV53" i="20"/>
  <c r="AM53" i="20" s="1"/>
  <c r="DQ80" i="20"/>
  <c r="AH80" i="20" s="1"/>
  <c r="DQ48" i="20"/>
  <c r="AH48" i="20" s="1"/>
  <c r="DW25" i="20"/>
  <c r="AN25" i="20" s="1"/>
  <c r="DR83" i="20"/>
  <c r="AI83" i="20" s="1"/>
  <c r="DR51" i="20"/>
  <c r="AI51" i="20" s="1"/>
  <c r="DM78" i="20"/>
  <c r="AD78" i="20" s="1"/>
  <c r="DH105" i="20"/>
  <c r="Y105" i="20" s="1"/>
  <c r="DH73" i="20"/>
  <c r="Y73" i="20" s="1"/>
  <c r="DR43" i="20"/>
  <c r="AI43" i="20" s="1"/>
  <c r="DW98" i="20"/>
  <c r="AN98" i="20" s="1"/>
  <c r="DN86" i="20"/>
  <c r="AE86" i="20" s="1"/>
  <c r="DN54" i="20"/>
  <c r="AE54" i="20" s="1"/>
  <c r="DI49" i="20"/>
  <c r="Z49" i="20" s="1"/>
  <c r="DN46" i="20"/>
  <c r="AE46" i="20" s="1"/>
  <c r="DG50" i="20"/>
  <c r="X50" i="20" s="1"/>
  <c r="DW92" i="20"/>
  <c r="AN92" i="20" s="1"/>
  <c r="DP80" i="20"/>
  <c r="AG80" i="20" s="1"/>
  <c r="DM45" i="20"/>
  <c r="AD45" i="20" s="1"/>
  <c r="DT56" i="20"/>
  <c r="AK56" i="20" s="1"/>
  <c r="DP11" i="20"/>
  <c r="AG11" i="20" s="1"/>
  <c r="DO32" i="20"/>
  <c r="AF32" i="20" s="1"/>
  <c r="DG18" i="20"/>
  <c r="X18" i="20" s="1"/>
  <c r="DC70" i="20"/>
  <c r="T70" i="20" s="1"/>
  <c r="DA94" i="20"/>
  <c r="R94" i="20" s="1"/>
  <c r="DA78" i="20"/>
  <c r="R78" i="20" s="1"/>
  <c r="DA62" i="20"/>
  <c r="R62" i="20" s="1"/>
  <c r="DA46" i="20"/>
  <c r="R46" i="20" s="1"/>
  <c r="CN103" i="20"/>
  <c r="E103" i="20" s="1"/>
  <c r="CN87" i="20"/>
  <c r="E87" i="20" s="1"/>
  <c r="CN71" i="20"/>
  <c r="E71" i="20" s="1"/>
  <c r="CN55" i="20"/>
  <c r="E55" i="20" s="1"/>
  <c r="CN39" i="20"/>
  <c r="E39" i="20" s="1"/>
  <c r="DC28" i="20"/>
  <c r="T28" i="20" s="1"/>
  <c r="CQ92" i="20"/>
  <c r="H92" i="20" s="1"/>
  <c r="CQ76" i="20"/>
  <c r="H76" i="20" s="1"/>
  <c r="CQ60" i="20"/>
  <c r="H60" i="20" s="1"/>
  <c r="CQ44" i="20"/>
  <c r="H44" i="20" s="1"/>
  <c r="CQ28" i="20"/>
  <c r="H28" i="20" s="1"/>
  <c r="DB50" i="20"/>
  <c r="S50" i="20" s="1"/>
  <c r="DB20" i="20"/>
  <c r="S20" i="20" s="1"/>
  <c r="CL73" i="20"/>
  <c r="C73" i="20" s="1"/>
  <c r="CX66" i="20"/>
  <c r="O66" i="20" s="1"/>
  <c r="DA24" i="20"/>
  <c r="R24" i="20" s="1"/>
  <c r="DA8" i="20"/>
  <c r="R8" i="20" s="1"/>
  <c r="CT81" i="20"/>
  <c r="K81" i="20" s="1"/>
  <c r="CP29" i="20"/>
  <c r="G29" i="20" s="1"/>
  <c r="CV12" i="20"/>
  <c r="M12" i="20" s="1"/>
  <c r="CP48" i="20"/>
  <c r="G48" i="20" s="1"/>
  <c r="CM24" i="20"/>
  <c r="D24" i="20" s="1"/>
  <c r="CP61" i="20"/>
  <c r="G61" i="20" s="1"/>
  <c r="DH37" i="20"/>
  <c r="Y37" i="20" s="1"/>
  <c r="CS90" i="20"/>
  <c r="J90" i="20" s="1"/>
  <c r="CS54" i="20"/>
  <c r="J54" i="20" s="1"/>
  <c r="CV91" i="20"/>
  <c r="M91" i="20" s="1"/>
  <c r="CV64" i="20"/>
  <c r="M64" i="20" s="1"/>
  <c r="CV45" i="20"/>
  <c r="M45" i="20" s="1"/>
  <c r="DC100" i="20"/>
  <c r="T100" i="20" s="1"/>
  <c r="CY93" i="20"/>
  <c r="P93" i="20" s="1"/>
  <c r="CY74" i="20"/>
  <c r="P74" i="20" s="1"/>
  <c r="CY56" i="20"/>
  <c r="P56" i="20" s="1"/>
  <c r="CY36" i="20"/>
  <c r="P36" i="20" s="1"/>
  <c r="DI89" i="20"/>
  <c r="Z89" i="20" s="1"/>
  <c r="DT83" i="20"/>
  <c r="AK83" i="20" s="1"/>
  <c r="DN22" i="20"/>
  <c r="AE22" i="20" s="1"/>
  <c r="DI25" i="20"/>
  <c r="Z25" i="20" s="1"/>
  <c r="DJ103" i="20"/>
  <c r="AA103" i="20" s="1"/>
  <c r="DJ35" i="20"/>
  <c r="AA35" i="20" s="1"/>
  <c r="DM13" i="20"/>
  <c r="AD13" i="20" s="1"/>
  <c r="DP31" i="20"/>
  <c r="AG31" i="20" s="1"/>
  <c r="DG98" i="20"/>
  <c r="X98" i="20" s="1"/>
  <c r="DK20" i="20"/>
  <c r="AB20" i="20" s="1"/>
  <c r="DF27" i="20"/>
  <c r="W27" i="20" s="1"/>
  <c r="DA106" i="20"/>
  <c r="R106" i="20" s="1"/>
  <c r="DA90" i="20"/>
  <c r="R90" i="20" s="1"/>
  <c r="DA74" i="20"/>
  <c r="R74" i="20" s="1"/>
  <c r="DA58" i="20"/>
  <c r="R58" i="20" s="1"/>
  <c r="DA42" i="20"/>
  <c r="R42" i="20" s="1"/>
  <c r="CN99" i="20"/>
  <c r="E99" i="20" s="1"/>
  <c r="CN83" i="20"/>
  <c r="E83" i="20" s="1"/>
  <c r="CN67" i="20"/>
  <c r="E67" i="20" s="1"/>
  <c r="CN51" i="20"/>
  <c r="E51" i="20" s="1"/>
  <c r="CN35" i="20"/>
  <c r="E35" i="20" s="1"/>
  <c r="CQ104" i="20"/>
  <c r="H104" i="20" s="1"/>
  <c r="CQ88" i="20"/>
  <c r="H88" i="20" s="1"/>
  <c r="CQ72" i="20"/>
  <c r="H72" i="20" s="1"/>
  <c r="CQ56" i="20"/>
  <c r="H56" i="20" s="1"/>
  <c r="CQ40" i="20"/>
  <c r="H40" i="20" s="1"/>
  <c r="DB98" i="20"/>
  <c r="S98" i="20" s="1"/>
  <c r="DB37" i="20"/>
  <c r="S37" i="20" s="1"/>
  <c r="DB16" i="20"/>
  <c r="S16" i="20" s="1"/>
  <c r="CL9" i="20"/>
  <c r="C9" i="20" s="1"/>
  <c r="CX50" i="20"/>
  <c r="O50" i="20" s="1"/>
  <c r="DA20" i="20"/>
  <c r="R20" i="20" s="1"/>
  <c r="CL72" i="20"/>
  <c r="C72" i="20" s="1"/>
  <c r="CT65" i="20"/>
  <c r="K65" i="20" s="1"/>
  <c r="CV24" i="20"/>
  <c r="M24" i="20" s="1"/>
  <c r="CV8" i="20"/>
  <c r="M8" i="20" s="1"/>
  <c r="CQ20" i="20"/>
  <c r="H20" i="20" s="1"/>
  <c r="CM8" i="20"/>
  <c r="D8" i="20" s="1"/>
  <c r="CU7" i="20"/>
  <c r="L7" i="20" s="1"/>
  <c r="DF83" i="20"/>
  <c r="W83" i="20" s="1"/>
  <c r="CS81" i="20"/>
  <c r="J81" i="20" s="1"/>
  <c r="CS45" i="20"/>
  <c r="J45" i="20" s="1"/>
  <c r="CV82" i="20"/>
  <c r="M82" i="20" s="1"/>
  <c r="CV56" i="20"/>
  <c r="M56" i="20" s="1"/>
  <c r="CV38" i="20"/>
  <c r="M38" i="20" s="1"/>
  <c r="CY105" i="20"/>
  <c r="P105" i="20" s="1"/>
  <c r="CY87" i="20"/>
  <c r="P87" i="20" s="1"/>
  <c r="CY67" i="20"/>
  <c r="P67" i="20" s="1"/>
  <c r="CY48" i="20"/>
  <c r="P48" i="20" s="1"/>
  <c r="CY29" i="20"/>
  <c r="P29" i="20" s="1"/>
  <c r="DI81" i="20"/>
  <c r="Z81" i="20" s="1"/>
  <c r="DT75" i="20"/>
  <c r="AK75" i="20" s="1"/>
  <c r="DN14" i="20"/>
  <c r="AE14" i="20" s="1"/>
  <c r="DI17" i="20"/>
  <c r="Z17" i="20" s="1"/>
  <c r="DJ80" i="20"/>
  <c r="AA80" i="20" s="1"/>
  <c r="DJ21" i="20"/>
  <c r="AA21" i="20" s="1"/>
  <c r="DF37" i="20"/>
  <c r="W37" i="20" s="1"/>
  <c r="DP27" i="20"/>
  <c r="AG27" i="20" s="1"/>
  <c r="DG66" i="20"/>
  <c r="X66" i="20" s="1"/>
  <c r="DF63" i="20"/>
  <c r="W63" i="20" s="1"/>
  <c r="DO10" i="20"/>
  <c r="AF10" i="20" s="1"/>
  <c r="DA102" i="20"/>
  <c r="R102" i="20" s="1"/>
  <c r="DA86" i="20"/>
  <c r="R86" i="20" s="1"/>
  <c r="DA70" i="20"/>
  <c r="R70" i="20" s="1"/>
  <c r="DA54" i="20"/>
  <c r="R54" i="20" s="1"/>
  <c r="DC73" i="20"/>
  <c r="T73" i="20" s="1"/>
  <c r="CN95" i="20"/>
  <c r="E95" i="20" s="1"/>
  <c r="CN79" i="20"/>
  <c r="E79" i="20" s="1"/>
  <c r="CN63" i="20"/>
  <c r="E63" i="20" s="1"/>
  <c r="CN47" i="20"/>
  <c r="E47" i="20" s="1"/>
  <c r="CN31" i="20"/>
  <c r="E31" i="20" s="1"/>
  <c r="CQ100" i="20"/>
  <c r="H100" i="20" s="1"/>
  <c r="CQ84" i="20"/>
  <c r="H84" i="20" s="1"/>
  <c r="CQ68" i="20"/>
  <c r="H68" i="20" s="1"/>
  <c r="CQ52" i="20"/>
  <c r="H52" i="20" s="1"/>
  <c r="CQ36" i="20"/>
  <c r="H36" i="20" s="1"/>
  <c r="DB82" i="20"/>
  <c r="S82" i="20" s="1"/>
  <c r="DB29" i="20"/>
  <c r="S29" i="20" s="1"/>
  <c r="DB12" i="20"/>
  <c r="S12" i="20" s="1"/>
  <c r="CX98" i="20"/>
  <c r="O98" i="20" s="1"/>
  <c r="DA37" i="20"/>
  <c r="R37" i="20" s="1"/>
  <c r="DA16" i="20"/>
  <c r="R16" i="20" s="1"/>
  <c r="CL8" i="20"/>
  <c r="C8" i="20" s="1"/>
  <c r="CT49" i="20"/>
  <c r="K49" i="20" s="1"/>
  <c r="CV20" i="20"/>
  <c r="M20" i="20" s="1"/>
  <c r="CL67" i="20"/>
  <c r="C67" i="20" s="1"/>
  <c r="CL62" i="20"/>
  <c r="C62" i="20" s="1"/>
  <c r="CP46" i="20"/>
  <c r="G46" i="20" s="1"/>
  <c r="CY20" i="20"/>
  <c r="P20" i="20" s="1"/>
  <c r="DC30" i="20"/>
  <c r="T30" i="20" s="1"/>
  <c r="CS72" i="20"/>
  <c r="J72" i="20" s="1"/>
  <c r="DC49" i="20"/>
  <c r="T49" i="20" s="1"/>
  <c r="CV73" i="20"/>
  <c r="M73" i="20" s="1"/>
  <c r="CV54" i="20"/>
  <c r="M54" i="20" s="1"/>
  <c r="CV36" i="20"/>
  <c r="M36" i="20" s="1"/>
  <c r="CY103" i="20"/>
  <c r="P103" i="20" s="1"/>
  <c r="CY85" i="20"/>
  <c r="P85" i="20" s="1"/>
  <c r="CY64" i="20"/>
  <c r="P64" i="20" s="1"/>
  <c r="CY46" i="20"/>
  <c r="P46" i="20" s="1"/>
  <c r="DC39" i="20"/>
  <c r="T39" i="20" s="1"/>
  <c r="DB36" i="20"/>
  <c r="S36" i="20" s="1"/>
  <c r="CT14" i="20"/>
  <c r="K14" i="20" s="1"/>
  <c r="CX96" i="20"/>
  <c r="O96" i="20" s="1"/>
  <c r="DA32" i="20"/>
  <c r="R32" i="20" s="1"/>
  <c r="CS12" i="20"/>
  <c r="J12" i="20" s="1"/>
  <c r="CT87" i="20"/>
  <c r="K87" i="20" s="1"/>
  <c r="CN27" i="20"/>
  <c r="E27" i="20" s="1"/>
  <c r="CN8" i="20"/>
  <c r="E8" i="20" s="1"/>
  <c r="CQ10" i="20"/>
  <c r="H10" i="20" s="1"/>
  <c r="CY23" i="20"/>
  <c r="P23" i="20" s="1"/>
  <c r="CU16" i="20"/>
  <c r="L16" i="20" s="1"/>
  <c r="DU103" i="20"/>
  <c r="AL103" i="20" s="1"/>
  <c r="DL91" i="20"/>
  <c r="AC91" i="20" s="1"/>
  <c r="DS86" i="20"/>
  <c r="AJ86" i="20" s="1"/>
  <c r="DV29" i="20"/>
  <c r="AM29" i="20" s="1"/>
  <c r="DF106" i="20"/>
  <c r="W106" i="20" s="1"/>
  <c r="DO56" i="20"/>
  <c r="AF56" i="20" s="1"/>
  <c r="DU30" i="20"/>
  <c r="AL30" i="20" s="1"/>
  <c r="DQ9" i="20"/>
  <c r="AH9" i="20" s="1"/>
  <c r="DO40" i="20"/>
  <c r="AF40" i="20" s="1"/>
  <c r="DK66" i="20"/>
  <c r="AB66" i="20" s="1"/>
  <c r="DT40" i="20"/>
  <c r="AK40" i="20" s="1"/>
  <c r="DT24" i="20"/>
  <c r="AK24" i="20" s="1"/>
  <c r="DT7" i="20"/>
  <c r="AK7" i="20" s="1"/>
  <c r="DK47" i="20"/>
  <c r="AB47" i="20" s="1"/>
  <c r="DS11" i="20"/>
  <c r="AJ11" i="20" s="1"/>
  <c r="DF7" i="20"/>
  <c r="W7" i="20" s="1"/>
  <c r="CO94" i="20"/>
  <c r="F94" i="20" s="1"/>
  <c r="CO76" i="20"/>
  <c r="F76" i="20" s="1"/>
  <c r="CO56" i="20"/>
  <c r="F56" i="20" s="1"/>
  <c r="DC45" i="20"/>
  <c r="T45" i="20" s="1"/>
  <c r="CR90" i="20"/>
  <c r="I90" i="20" s="1"/>
  <c r="CR70" i="20"/>
  <c r="I70" i="20" s="1"/>
  <c r="CR50" i="20"/>
  <c r="I50" i="20" s="1"/>
  <c r="CR31" i="20"/>
  <c r="I31" i="20" s="1"/>
  <c r="DI57" i="20"/>
  <c r="Z57" i="20" s="1"/>
  <c r="DP60" i="20"/>
  <c r="AG60" i="20" s="1"/>
  <c r="DO67" i="20"/>
  <c r="AF67" i="20" s="1"/>
  <c r="DS54" i="20"/>
  <c r="AJ54" i="20" s="1"/>
  <c r="DP101" i="20"/>
  <c r="AG101" i="20" s="1"/>
  <c r="DO63" i="20"/>
  <c r="AF63" i="20" s="1"/>
  <c r="DK81" i="20"/>
  <c r="AB81" i="20" s="1"/>
  <c r="DP15" i="20"/>
  <c r="AG15" i="20" s="1"/>
  <c r="DS40" i="20"/>
  <c r="AJ40" i="20" s="1"/>
  <c r="DO17" i="20"/>
  <c r="AF17" i="20" s="1"/>
  <c r="DO23" i="20"/>
  <c r="AF23" i="20" s="1"/>
  <c r="DA98" i="20"/>
  <c r="R98" i="20" s="1"/>
  <c r="DA82" i="20"/>
  <c r="R82" i="20" s="1"/>
  <c r="DA66" i="20"/>
  <c r="R66" i="20" s="1"/>
  <c r="DA50" i="20"/>
  <c r="R50" i="20" s="1"/>
  <c r="DC9" i="20"/>
  <c r="T9" i="20" s="1"/>
  <c r="CN91" i="20"/>
  <c r="E91" i="20" s="1"/>
  <c r="CN75" i="20"/>
  <c r="E75" i="20" s="1"/>
  <c r="CN59" i="20"/>
  <c r="E59" i="20" s="1"/>
  <c r="CN43" i="20"/>
  <c r="E43" i="20" s="1"/>
  <c r="DC92" i="20"/>
  <c r="T92" i="20" s="1"/>
  <c r="CQ96" i="20"/>
  <c r="H96" i="20" s="1"/>
  <c r="CQ80" i="20"/>
  <c r="H80" i="20" s="1"/>
  <c r="CQ64" i="20"/>
  <c r="H64" i="20" s="1"/>
  <c r="CQ48" i="20"/>
  <c r="H48" i="20" s="1"/>
  <c r="CQ32" i="20"/>
  <c r="H32" i="20" s="1"/>
  <c r="DB66" i="20"/>
  <c r="S66" i="20" s="1"/>
  <c r="DB24" i="20"/>
  <c r="S24" i="20" s="1"/>
  <c r="DB8" i="20"/>
  <c r="S8" i="20" s="1"/>
  <c r="CX82" i="20"/>
  <c r="O82" i="20" s="1"/>
  <c r="DA29" i="20"/>
  <c r="R29" i="20" s="1"/>
  <c r="DA12" i="20"/>
  <c r="R12" i="20" s="1"/>
  <c r="CT97" i="20"/>
  <c r="K97" i="20" s="1"/>
  <c r="CP37" i="20"/>
  <c r="G37" i="20" s="1"/>
  <c r="CV16" i="20"/>
  <c r="M16" i="20" s="1"/>
  <c r="DC91" i="20"/>
  <c r="T91" i="20" s="1"/>
  <c r="CP63" i="20"/>
  <c r="G63" i="20" s="1"/>
  <c r="CL54" i="20"/>
  <c r="C54" i="20" s="1"/>
  <c r="CO37" i="20"/>
  <c r="F37" i="20" s="1"/>
  <c r="CS99" i="20"/>
  <c r="J99" i="20" s="1"/>
  <c r="CS63" i="20"/>
  <c r="J63" i="20" s="1"/>
  <c r="CV100" i="20"/>
  <c r="M100" i="20" s="1"/>
  <c r="CV66" i="20"/>
  <c r="M66" i="20" s="1"/>
  <c r="CV47" i="20"/>
  <c r="M47" i="20" s="1"/>
  <c r="CV29" i="20"/>
  <c r="M29" i="20" s="1"/>
  <c r="CY96" i="20"/>
  <c r="P96" i="20" s="1"/>
  <c r="CY77" i="20"/>
  <c r="P77" i="20" s="1"/>
  <c r="CY58" i="20"/>
  <c r="P58" i="20" s="1"/>
  <c r="CY38" i="20"/>
  <c r="P38" i="20" s="1"/>
  <c r="DB76" i="20"/>
  <c r="S76" i="20" s="1"/>
  <c r="CT25" i="20"/>
  <c r="K25" i="20" s="1"/>
  <c r="CT8" i="20"/>
  <c r="K8" i="20" s="1"/>
  <c r="CX72" i="20"/>
  <c r="O72" i="20" s="1"/>
  <c r="CS23" i="20"/>
  <c r="J23" i="20" s="1"/>
  <c r="CL80" i="20"/>
  <c r="C80" i="20" s="1"/>
  <c r="CT59" i="20"/>
  <c r="K59" i="20" s="1"/>
  <c r="CN20" i="20"/>
  <c r="E20" i="20" s="1"/>
  <c r="CL11" i="20"/>
  <c r="C11" i="20" s="1"/>
  <c r="CO40" i="20"/>
  <c r="F40" i="20" s="1"/>
  <c r="CP45" i="20"/>
  <c r="G45" i="20" s="1"/>
  <c r="DJ85" i="20"/>
  <c r="AA85" i="20" s="1"/>
  <c r="DU75" i="20"/>
  <c r="AL75" i="20" s="1"/>
  <c r="DL79" i="20"/>
  <c r="AC79" i="20" s="1"/>
  <c r="DP51" i="20"/>
  <c r="AG51" i="20" s="1"/>
  <c r="DJ20" i="20"/>
  <c r="AA20" i="20" s="1"/>
  <c r="DO101" i="20"/>
  <c r="AF101" i="20" s="1"/>
  <c r="DM44" i="20"/>
  <c r="AD44" i="20" s="1"/>
  <c r="DU22" i="20"/>
  <c r="AL22" i="20" s="1"/>
  <c r="DG103" i="20"/>
  <c r="X103" i="20" s="1"/>
  <c r="DK106" i="20"/>
  <c r="AB106" i="20" s="1"/>
  <c r="DL53" i="20"/>
  <c r="AC53" i="20" s="1"/>
  <c r="DT34" i="20"/>
  <c r="AK34" i="20" s="1"/>
  <c r="DT17" i="20"/>
  <c r="AK17" i="20" s="1"/>
  <c r="DF24" i="20"/>
  <c r="W24" i="20" s="1"/>
  <c r="DG35" i="20"/>
  <c r="X35" i="20" s="1"/>
  <c r="DG19" i="20"/>
  <c r="X19" i="20" s="1"/>
  <c r="CO104" i="20"/>
  <c r="F104" i="20" s="1"/>
  <c r="CO87" i="20"/>
  <c r="F87" i="20" s="1"/>
  <c r="CO68" i="20"/>
  <c r="F68" i="20" s="1"/>
  <c r="CO49" i="20"/>
  <c r="F49" i="20" s="1"/>
  <c r="CR102" i="20"/>
  <c r="I102" i="20" s="1"/>
  <c r="CR82" i="20"/>
  <c r="I82" i="20" s="1"/>
  <c r="CR62" i="20"/>
  <c r="I62" i="20" s="1"/>
  <c r="CR43" i="20"/>
  <c r="I43" i="20" s="1"/>
  <c r="DC48" i="20"/>
  <c r="T48" i="20" s="1"/>
  <c r="CT16" i="20"/>
  <c r="K16" i="20" s="1"/>
  <c r="DA38" i="20"/>
  <c r="R38" i="20" s="1"/>
  <c r="CT95" i="20"/>
  <c r="K95" i="20" s="1"/>
  <c r="CN11" i="20"/>
  <c r="E11" i="20" s="1"/>
  <c r="CP62" i="20"/>
  <c r="G62" i="20" s="1"/>
  <c r="DJ53" i="20"/>
  <c r="AA53" i="20" s="1"/>
  <c r="DS102" i="20"/>
  <c r="AJ102" i="20" s="1"/>
  <c r="DR9" i="20"/>
  <c r="AI9" i="20" s="1"/>
  <c r="DQ33" i="20"/>
  <c r="AH33" i="20" s="1"/>
  <c r="DO44" i="20"/>
  <c r="AF44" i="20" s="1"/>
  <c r="DT42" i="20"/>
  <c r="AK42" i="20" s="1"/>
  <c r="DT9" i="20"/>
  <c r="AK9" i="20" s="1"/>
  <c r="DF79" i="20"/>
  <c r="W79" i="20" s="1"/>
  <c r="CO96" i="20"/>
  <c r="F96" i="20" s="1"/>
  <c r="CO59" i="20"/>
  <c r="F59" i="20" s="1"/>
  <c r="CR92" i="20"/>
  <c r="I92" i="20" s="1"/>
  <c r="CR53" i="20"/>
  <c r="I53" i="20" s="1"/>
  <c r="CU99" i="20"/>
  <c r="L99" i="20" s="1"/>
  <c r="CU80" i="20"/>
  <c r="L80" i="20" s="1"/>
  <c r="CU60" i="20"/>
  <c r="L60" i="20" s="1"/>
  <c r="CU42" i="20"/>
  <c r="L42" i="20" s="1"/>
  <c r="DB91" i="20"/>
  <c r="S91" i="20" s="1"/>
  <c r="CT30" i="20"/>
  <c r="K30" i="20" s="1"/>
  <c r="CP11" i="20"/>
  <c r="G11" i="20" s="1"/>
  <c r="CX79" i="20"/>
  <c r="O79" i="20" s="1"/>
  <c r="CO25" i="20"/>
  <c r="F25" i="20" s="1"/>
  <c r="CL76" i="20"/>
  <c r="C76" i="20" s="1"/>
  <c r="CT50" i="20"/>
  <c r="K50" i="20" s="1"/>
  <c r="CZ17" i="20"/>
  <c r="Q17" i="20" s="1"/>
  <c r="CP84" i="20"/>
  <c r="G84" i="20" s="1"/>
  <c r="CM21" i="20"/>
  <c r="D21" i="20" s="1"/>
  <c r="CU9" i="20"/>
  <c r="L9" i="20" s="1"/>
  <c r="DJ91" i="20"/>
  <c r="AA91" i="20" s="1"/>
  <c r="DJ59" i="20"/>
  <c r="AA59" i="20" s="1"/>
  <c r="DU85" i="20"/>
  <c r="AL85" i="20" s="1"/>
  <c r="DU53" i="20"/>
  <c r="AL53" i="20" s="1"/>
  <c r="DL86" i="20"/>
  <c r="AC86" i="20" s="1"/>
  <c r="DL70" i="20"/>
  <c r="AC70" i="20" s="1"/>
  <c r="DS66" i="20"/>
  <c r="AJ66" i="20" s="1"/>
  <c r="DB68" i="20"/>
  <c r="S68" i="20" s="1"/>
  <c r="CL81" i="20"/>
  <c r="C81" i="20" s="1"/>
  <c r="CS21" i="20"/>
  <c r="J21" i="20" s="1"/>
  <c r="CT47" i="20"/>
  <c r="K47" i="20" s="1"/>
  <c r="CP88" i="20"/>
  <c r="G88" i="20" s="1"/>
  <c r="CU11" i="20"/>
  <c r="L11" i="20" s="1"/>
  <c r="DU67" i="20"/>
  <c r="AL67" i="20" s="1"/>
  <c r="DV45" i="20"/>
  <c r="AM45" i="20" s="1"/>
  <c r="DO90" i="20"/>
  <c r="AF90" i="20" s="1"/>
  <c r="DM20" i="20"/>
  <c r="AD20" i="20" s="1"/>
  <c r="DK98" i="20"/>
  <c r="AB98" i="20" s="1"/>
  <c r="DT32" i="20"/>
  <c r="AK32" i="20" s="1"/>
  <c r="DG100" i="20"/>
  <c r="X100" i="20" s="1"/>
  <c r="DG7" i="20"/>
  <c r="X7" i="20" s="1"/>
  <c r="CO85" i="20"/>
  <c r="F85" i="20" s="1"/>
  <c r="CO47" i="20"/>
  <c r="F47" i="20" s="1"/>
  <c r="CR80" i="20"/>
  <c r="I80" i="20" s="1"/>
  <c r="CR41" i="20"/>
  <c r="I41" i="20" s="1"/>
  <c r="CU97" i="20"/>
  <c r="L97" i="20" s="1"/>
  <c r="CU77" i="20"/>
  <c r="L77" i="20" s="1"/>
  <c r="CU58" i="20"/>
  <c r="L58" i="20" s="1"/>
  <c r="CU39" i="20"/>
  <c r="L39" i="20" s="1"/>
  <c r="DB83" i="20"/>
  <c r="S83" i="20" s="1"/>
  <c r="CP26" i="20"/>
  <c r="G26" i="20" s="1"/>
  <c r="CP9" i="20"/>
  <c r="G9" i="20" s="1"/>
  <c r="CX67" i="20"/>
  <c r="O67" i="20" s="1"/>
  <c r="CO22" i="20"/>
  <c r="F22" i="20" s="1"/>
  <c r="CL28" i="20"/>
  <c r="C28" i="20" s="1"/>
  <c r="CT42" i="20"/>
  <c r="K42" i="20" s="1"/>
  <c r="CZ15" i="20"/>
  <c r="Q15" i="20" s="1"/>
  <c r="CP52" i="20"/>
  <c r="G52" i="20" s="1"/>
  <c r="CM13" i="20"/>
  <c r="D13" i="20" s="1"/>
  <c r="CP74" i="20"/>
  <c r="G74" i="20" s="1"/>
  <c r="DJ87" i="20"/>
  <c r="AA87" i="20" s="1"/>
  <c r="DJ55" i="20"/>
  <c r="AA55" i="20" s="1"/>
  <c r="DU81" i="20"/>
  <c r="AL81" i="20" s="1"/>
  <c r="DU49" i="20"/>
  <c r="AL49" i="20" s="1"/>
  <c r="DL84" i="20"/>
  <c r="AC84" i="20" s="1"/>
  <c r="DL68" i="20"/>
  <c r="AC68" i="20" s="1"/>
  <c r="DP61" i="20"/>
  <c r="AG61" i="20" s="1"/>
  <c r="DB40" i="20"/>
  <c r="S40" i="20" s="1"/>
  <c r="DC35" i="20"/>
  <c r="T35" i="20" s="1"/>
  <c r="CS14" i="20"/>
  <c r="J14" i="20" s="1"/>
  <c r="CP32" i="20"/>
  <c r="G32" i="20" s="1"/>
  <c r="CQ18" i="20"/>
  <c r="H18" i="20" s="1"/>
  <c r="CU18" i="20"/>
  <c r="L18" i="20" s="1"/>
  <c r="DP102" i="20"/>
  <c r="AG102" i="20" s="1"/>
  <c r="DV33" i="20"/>
  <c r="AM33" i="20" s="1"/>
  <c r="DO61" i="20"/>
  <c r="AF61" i="20" s="1"/>
  <c r="DM12" i="20"/>
  <c r="AD12" i="20" s="1"/>
  <c r="DK74" i="20"/>
  <c r="AB74" i="20" s="1"/>
  <c r="DT26" i="20"/>
  <c r="AK26" i="20" s="1"/>
  <c r="DK58" i="20"/>
  <c r="AB58" i="20" s="1"/>
  <c r="DF35" i="20"/>
  <c r="W35" i="20" s="1"/>
  <c r="CO78" i="20"/>
  <c r="F78" i="20" s="1"/>
  <c r="DC77" i="20"/>
  <c r="T77" i="20" s="1"/>
  <c r="CR72" i="20"/>
  <c r="I72" i="20" s="1"/>
  <c r="CR34" i="20"/>
  <c r="I34" i="20" s="1"/>
  <c r="CU89" i="20"/>
  <c r="L89" i="20" s="1"/>
  <c r="CU70" i="20"/>
  <c r="L70" i="20" s="1"/>
  <c r="CU50" i="20"/>
  <c r="L50" i="20" s="1"/>
  <c r="CU32" i="20"/>
  <c r="L32" i="20" s="1"/>
  <c r="DB55" i="20"/>
  <c r="S55" i="20" s="1"/>
  <c r="CP20" i="20"/>
  <c r="G20" i="20" s="1"/>
  <c r="CL13" i="20"/>
  <c r="C13" i="20" s="1"/>
  <c r="CS40" i="20"/>
  <c r="J40" i="20" s="1"/>
  <c r="CO15" i="20"/>
  <c r="F15" i="20" s="1"/>
  <c r="CT90" i="20"/>
  <c r="K90" i="20" s="1"/>
  <c r="CZ27" i="20"/>
  <c r="Q27" i="20" s="1"/>
  <c r="CZ8" i="20"/>
  <c r="Q8" i="20" s="1"/>
  <c r="CQ9" i="20"/>
  <c r="H9" i="20" s="1"/>
  <c r="CY13" i="20"/>
  <c r="P13" i="20" s="1"/>
  <c r="CU10" i="20"/>
  <c r="L10" i="20" s="1"/>
  <c r="DJ75" i="20"/>
  <c r="AA75" i="20" s="1"/>
  <c r="DU101" i="20"/>
  <c r="AL101" i="20" s="1"/>
  <c r="DU69" i="20"/>
  <c r="AL69" i="20" s="1"/>
  <c r="DP96" i="20"/>
  <c r="AG96" i="20" s="1"/>
  <c r="DL78" i="20"/>
  <c r="AC78" i="20" s="1"/>
  <c r="DS98" i="20"/>
  <c r="AJ98" i="20" s="1"/>
  <c r="DP49" i="20"/>
  <c r="AG49" i="20" s="1"/>
  <c r="DV32" i="20"/>
  <c r="AM32" i="20" s="1"/>
  <c r="DR19" i="20"/>
  <c r="AI19" i="20" s="1"/>
  <c r="DV8" i="20"/>
  <c r="AM8" i="20" s="1"/>
  <c r="DO98" i="20"/>
  <c r="AF98" i="20" s="1"/>
  <c r="DO60" i="20"/>
  <c r="AF60" i="20" s="1"/>
  <c r="DQ43" i="20"/>
  <c r="AH43" i="20" s="1"/>
  <c r="DU32" i="20"/>
  <c r="AL32" i="20" s="1"/>
  <c r="DM22" i="20"/>
  <c r="AD22" i="20" s="1"/>
  <c r="DQ11" i="20"/>
  <c r="AH11" i="20" s="1"/>
  <c r="DF9" i="20"/>
  <c r="W9" i="20" s="1"/>
  <c r="DG46" i="20"/>
  <c r="X46" i="20" s="1"/>
  <c r="DG29" i="20"/>
  <c r="X29" i="20" s="1"/>
  <c r="DK76" i="20"/>
  <c r="AB76" i="20" s="1"/>
  <c r="DL54" i="20"/>
  <c r="AC54" i="20" s="1"/>
  <c r="DL43" i="20"/>
  <c r="AC43" i="20" s="1"/>
  <c r="DL35" i="20"/>
  <c r="AC35" i="20" s="1"/>
  <c r="DL27" i="20"/>
  <c r="AC27" i="20" s="1"/>
  <c r="DL19" i="20"/>
  <c r="AC19" i="20" s="1"/>
  <c r="DL11" i="20"/>
  <c r="AC11" i="20" s="1"/>
  <c r="DF48" i="20"/>
  <c r="W48" i="20" s="1"/>
  <c r="DK64" i="20"/>
  <c r="AB64" i="20" s="1"/>
  <c r="DK40" i="20"/>
  <c r="AB40" i="20" s="1"/>
  <c r="DK19" i="20"/>
  <c r="AB19" i="20" s="1"/>
  <c r="DO14" i="20"/>
  <c r="AF14" i="20" s="1"/>
  <c r="DF11" i="20"/>
  <c r="W11" i="20" s="1"/>
  <c r="DO19" i="20"/>
  <c r="AF19" i="20" s="1"/>
  <c r="CW106" i="20"/>
  <c r="N106" i="20" s="1"/>
  <c r="CW98" i="20"/>
  <c r="N98" i="20" s="1"/>
  <c r="CW90" i="20"/>
  <c r="N90" i="20" s="1"/>
  <c r="CW82" i="20"/>
  <c r="N82" i="20" s="1"/>
  <c r="CW74" i="20"/>
  <c r="N74" i="20" s="1"/>
  <c r="CW66" i="20"/>
  <c r="N66" i="20" s="1"/>
  <c r="CW58" i="20"/>
  <c r="N58" i="20" s="1"/>
  <c r="CW50" i="20"/>
  <c r="N50" i="20" s="1"/>
  <c r="CW42" i="20"/>
  <c r="N42" i="20" s="1"/>
  <c r="CZ106" i="20"/>
  <c r="Q106" i="20" s="1"/>
  <c r="CZ98" i="20"/>
  <c r="Q98" i="20" s="1"/>
  <c r="CZ90" i="20"/>
  <c r="Q90" i="20" s="1"/>
  <c r="CZ82" i="20"/>
  <c r="Q82" i="20" s="1"/>
  <c r="CZ74" i="20"/>
  <c r="Q74" i="20" s="1"/>
  <c r="CZ66" i="20"/>
  <c r="Q66" i="20" s="1"/>
  <c r="CZ58" i="20"/>
  <c r="Q58" i="20" s="1"/>
  <c r="CZ50" i="20"/>
  <c r="Q50" i="20" s="1"/>
  <c r="CZ42" i="20"/>
  <c r="Q42" i="20" s="1"/>
  <c r="CZ34" i="20"/>
  <c r="Q34" i="20" s="1"/>
  <c r="CT23" i="20"/>
  <c r="K23" i="20" s="1"/>
  <c r="CX60" i="20"/>
  <c r="O60" i="20" s="1"/>
  <c r="CL48" i="20"/>
  <c r="C48" i="20" s="1"/>
  <c r="CN18" i="20"/>
  <c r="E18" i="20" s="1"/>
  <c r="CM22" i="20"/>
  <c r="D22" i="20" s="1"/>
  <c r="DJ77" i="20"/>
  <c r="AA77" i="20" s="1"/>
  <c r="DL75" i="20"/>
  <c r="AC75" i="20" s="1"/>
  <c r="DR17" i="20"/>
  <c r="AI17" i="20" s="1"/>
  <c r="DQ41" i="20"/>
  <c r="AH41" i="20" s="1"/>
  <c r="DG81" i="20"/>
  <c r="X81" i="20" s="1"/>
  <c r="DL49" i="20"/>
  <c r="AC49" i="20" s="1"/>
  <c r="DT15" i="20"/>
  <c r="AK15" i="20" s="1"/>
  <c r="DG31" i="20"/>
  <c r="X31" i="20" s="1"/>
  <c r="CO102" i="20"/>
  <c r="F102" i="20" s="1"/>
  <c r="CO66" i="20"/>
  <c r="F66" i="20" s="1"/>
  <c r="CR100" i="20"/>
  <c r="I100" i="20" s="1"/>
  <c r="CR60" i="20"/>
  <c r="I60" i="20" s="1"/>
  <c r="CU106" i="20"/>
  <c r="L106" i="20" s="1"/>
  <c r="CU87" i="20"/>
  <c r="L87" i="20" s="1"/>
  <c r="CU68" i="20"/>
  <c r="L68" i="20" s="1"/>
  <c r="CU48" i="20"/>
  <c r="L48" i="20" s="1"/>
  <c r="CU30" i="20"/>
  <c r="L30" i="20" s="1"/>
  <c r="DB47" i="20"/>
  <c r="S47" i="20" s="1"/>
  <c r="CP18" i="20"/>
  <c r="G18" i="20" s="1"/>
  <c r="DC19" i="20"/>
  <c r="T19" i="20" s="1"/>
  <c r="CS36" i="20"/>
  <c r="J36" i="20" s="1"/>
  <c r="CO12" i="20"/>
  <c r="F12" i="20" s="1"/>
  <c r="CT78" i="20"/>
  <c r="K78" i="20" s="1"/>
  <c r="CZ24" i="20"/>
  <c r="Q24" i="20" s="1"/>
  <c r="CL103" i="20"/>
  <c r="C103" i="20" s="1"/>
  <c r="CP99" i="20"/>
  <c r="G99" i="20" s="1"/>
  <c r="CW29" i="20"/>
  <c r="N29" i="20" s="1"/>
  <c r="CU22" i="20"/>
  <c r="L22" i="20" s="1"/>
  <c r="DJ71" i="20"/>
  <c r="AA71" i="20" s="1"/>
  <c r="DU97" i="20"/>
  <c r="AL97" i="20" s="1"/>
  <c r="DU65" i="20"/>
  <c r="AL65" i="20" s="1"/>
  <c r="DP92" i="20"/>
  <c r="AG92" i="20" s="1"/>
  <c r="DL76" i="20"/>
  <c r="AC76" i="20" s="1"/>
  <c r="DS90" i="20"/>
  <c r="AJ90" i="20" s="1"/>
  <c r="DV46" i="20"/>
  <c r="AM46" i="20" s="1"/>
  <c r="DV30" i="20"/>
  <c r="AM30" i="20" s="1"/>
  <c r="DJ18" i="20"/>
  <c r="AA18" i="20" s="1"/>
  <c r="DR7" i="20"/>
  <c r="AI7" i="20" s="1"/>
  <c r="DO93" i="20"/>
  <c r="AF93" i="20" s="1"/>
  <c r="DO57" i="20"/>
  <c r="AF57" i="20" s="1"/>
  <c r="DM42" i="20"/>
  <c r="AD42" i="20" s="1"/>
  <c r="DQ31" i="20"/>
  <c r="AH31" i="20" s="1"/>
  <c r="DU20" i="20"/>
  <c r="AL20" i="20" s="1"/>
  <c r="DM10" i="20"/>
  <c r="AD10" i="20" s="1"/>
  <c r="DG97" i="20"/>
  <c r="X97" i="20" s="1"/>
  <c r="DO43" i="20"/>
  <c r="AF43" i="20" s="1"/>
  <c r="DK104" i="20"/>
  <c r="AB104" i="20" s="1"/>
  <c r="DK72" i="20"/>
  <c r="AB72" i="20" s="1"/>
  <c r="DL52" i="20"/>
  <c r="AC52" i="20" s="1"/>
  <c r="DL42" i="20"/>
  <c r="AC42" i="20" s="1"/>
  <c r="DL34" i="20"/>
  <c r="AC34" i="20" s="1"/>
  <c r="DL26" i="20"/>
  <c r="AC26" i="20" s="1"/>
  <c r="DL18" i="20"/>
  <c r="AC18" i="20" s="1"/>
  <c r="DL10" i="20"/>
  <c r="AC10" i="20" s="1"/>
  <c r="DF32" i="20"/>
  <c r="W32" i="20" s="1"/>
  <c r="DK60" i="20"/>
  <c r="AB60" i="20" s="1"/>
  <c r="DG38" i="20"/>
  <c r="X38" i="20" s="1"/>
  <c r="DK15" i="20"/>
  <c r="AB15" i="20" s="1"/>
  <c r="DF51" i="20"/>
  <c r="W51" i="20" s="1"/>
  <c r="DS10" i="20"/>
  <c r="AJ10" i="20" s="1"/>
  <c r="DF67" i="20"/>
  <c r="W67" i="20" s="1"/>
  <c r="CW105" i="20"/>
  <c r="N105" i="20" s="1"/>
  <c r="CW97" i="20"/>
  <c r="N97" i="20" s="1"/>
  <c r="CW89" i="20"/>
  <c r="N89" i="20" s="1"/>
  <c r="CW81" i="20"/>
  <c r="N81" i="20" s="1"/>
  <c r="CW73" i="20"/>
  <c r="N73" i="20" s="1"/>
  <c r="CW65" i="20"/>
  <c r="N65" i="20" s="1"/>
  <c r="CW57" i="20"/>
  <c r="N57" i="20" s="1"/>
  <c r="CW49" i="20"/>
  <c r="N49" i="20" s="1"/>
  <c r="CW41" i="20"/>
  <c r="N41" i="20" s="1"/>
  <c r="CZ105" i="20"/>
  <c r="Q105" i="20" s="1"/>
  <c r="CZ97" i="20"/>
  <c r="Q97" i="20" s="1"/>
  <c r="CZ89" i="20"/>
  <c r="Q89" i="20" s="1"/>
  <c r="CZ81" i="20"/>
  <c r="Q81" i="20" s="1"/>
  <c r="CZ73" i="20"/>
  <c r="Q73" i="20" s="1"/>
  <c r="CZ65" i="20"/>
  <c r="Q65" i="20" s="1"/>
  <c r="CZ57" i="20"/>
  <c r="Q57" i="20" s="1"/>
  <c r="CZ49" i="20"/>
  <c r="Q49" i="20" s="1"/>
  <c r="CZ41" i="20"/>
  <c r="Q41" i="20" s="1"/>
  <c r="CZ33" i="20"/>
  <c r="Q33" i="20" s="1"/>
  <c r="DR23" i="20"/>
  <c r="AI23" i="20" s="1"/>
  <c r="DF30" i="20"/>
  <c r="W30" i="20" s="1"/>
  <c r="DQ47" i="20"/>
  <c r="AH47" i="20" s="1"/>
  <c r="DM26" i="20"/>
  <c r="AD26" i="20" s="1"/>
  <c r="DF73" i="20"/>
  <c r="W73" i="20" s="1"/>
  <c r="DK35" i="20"/>
  <c r="AB35" i="20" s="1"/>
  <c r="DL60" i="20"/>
  <c r="AC60" i="20" s="1"/>
  <c r="DL38" i="20"/>
  <c r="AC38" i="20" s="1"/>
  <c r="DL22" i="20"/>
  <c r="AC22" i="20" s="1"/>
  <c r="DF96" i="20"/>
  <c r="W96" i="20" s="1"/>
  <c r="DK46" i="20"/>
  <c r="AB46" i="20" s="1"/>
  <c r="DS15" i="20"/>
  <c r="AJ15" i="20" s="1"/>
  <c r="DS26" i="20"/>
  <c r="AJ26" i="20" s="1"/>
  <c r="CW101" i="20"/>
  <c r="N101" i="20" s="1"/>
  <c r="CW85" i="20"/>
  <c r="N85" i="20" s="1"/>
  <c r="CW69" i="20"/>
  <c r="N69" i="20" s="1"/>
  <c r="CW53" i="20"/>
  <c r="N53" i="20" s="1"/>
  <c r="DC53" i="20"/>
  <c r="T53" i="20" s="1"/>
  <c r="CZ93" i="20"/>
  <c r="Q93" i="20" s="1"/>
  <c r="CZ77" i="20"/>
  <c r="Q77" i="20" s="1"/>
  <c r="CZ61" i="20"/>
  <c r="Q61" i="20" s="1"/>
  <c r="CZ45" i="20"/>
  <c r="Q45" i="20" s="1"/>
  <c r="CZ29" i="20"/>
  <c r="Q29" i="20" s="1"/>
  <c r="DC8" i="20"/>
  <c r="T8" i="20" s="1"/>
  <c r="CM99" i="20"/>
  <c r="D99" i="20" s="1"/>
  <c r="CM91" i="20"/>
  <c r="D91" i="20" s="1"/>
  <c r="CM83" i="20"/>
  <c r="D83" i="20" s="1"/>
  <c r="CM75" i="20"/>
  <c r="D75" i="20" s="1"/>
  <c r="CM67" i="20"/>
  <c r="D67" i="20" s="1"/>
  <c r="CM59" i="20"/>
  <c r="D59" i="20" s="1"/>
  <c r="CM51" i="20"/>
  <c r="D51" i="20" s="1"/>
  <c r="CM43" i="20"/>
  <c r="D43" i="20" s="1"/>
  <c r="CM35" i="20"/>
  <c r="D35" i="20" s="1"/>
  <c r="DC55" i="20"/>
  <c r="T55" i="20" s="1"/>
  <c r="DB77" i="20"/>
  <c r="S77" i="20" s="1"/>
  <c r="DB45" i="20"/>
  <c r="S45" i="20" s="1"/>
  <c r="CX27" i="20"/>
  <c r="O27" i="20" s="1"/>
  <c r="CX19" i="20"/>
  <c r="O19" i="20" s="1"/>
  <c r="CX11" i="20"/>
  <c r="O11" i="20" s="1"/>
  <c r="CL53" i="20"/>
  <c r="C53" i="20" s="1"/>
  <c r="CX93" i="20"/>
  <c r="O93" i="20" s="1"/>
  <c r="CX61" i="20"/>
  <c r="O61" i="20" s="1"/>
  <c r="CS35" i="20"/>
  <c r="J35" i="20" s="1"/>
  <c r="CW23" i="20"/>
  <c r="N23" i="20" s="1"/>
  <c r="CW15" i="20"/>
  <c r="N15" i="20" s="1"/>
  <c r="CW7" i="20"/>
  <c r="N7" i="20" s="1"/>
  <c r="DC31" i="20"/>
  <c r="T31" i="20" s="1"/>
  <c r="CT76" i="20"/>
  <c r="K76" i="20" s="1"/>
  <c r="CT44" i="20"/>
  <c r="K44" i="20" s="1"/>
  <c r="CR27" i="20"/>
  <c r="I27" i="20" s="1"/>
  <c r="CR19" i="20"/>
  <c r="I19" i="20" s="1"/>
  <c r="CR11" i="20"/>
  <c r="I11" i="20" s="1"/>
  <c r="CL47" i="20"/>
  <c r="C47" i="20" s="1"/>
  <c r="CW34" i="20"/>
  <c r="N34" i="20" s="1"/>
  <c r="DC11" i="20"/>
  <c r="T11" i="20" s="1"/>
  <c r="CM19" i="20"/>
  <c r="D19" i="20" s="1"/>
  <c r="CY25" i="20"/>
  <c r="P25" i="20" s="1"/>
  <c r="CO31" i="20"/>
  <c r="F31" i="20" s="1"/>
  <c r="CL38" i="20"/>
  <c r="C38" i="20" s="1"/>
  <c r="DH29" i="20"/>
  <c r="Y29" i="20" s="1"/>
  <c r="DH10" i="20"/>
  <c r="Y10" i="20" s="1"/>
  <c r="DG86" i="20"/>
  <c r="X86" i="20" s="1"/>
  <c r="DO37" i="20"/>
  <c r="AF37" i="20" s="1"/>
  <c r="DF55" i="20"/>
  <c r="W55" i="20" s="1"/>
  <c r="DS21" i="20"/>
  <c r="AJ21" i="20" s="1"/>
  <c r="CS98" i="20"/>
  <c r="J98" i="20" s="1"/>
  <c r="CS80" i="20"/>
  <c r="J80" i="20" s="1"/>
  <c r="CS62" i="20"/>
  <c r="J62" i="20" s="1"/>
  <c r="CS44" i="20"/>
  <c r="J44" i="20" s="1"/>
  <c r="CV99" i="20"/>
  <c r="M99" i="20" s="1"/>
  <c r="CV81" i="20"/>
  <c r="M81" i="20" s="1"/>
  <c r="CV62" i="20"/>
  <c r="M62" i="20" s="1"/>
  <c r="CV44" i="20"/>
  <c r="M44" i="20" s="1"/>
  <c r="DC68" i="20"/>
  <c r="T68" i="20" s="1"/>
  <c r="CY91" i="20"/>
  <c r="P91" i="20" s="1"/>
  <c r="CY73" i="20"/>
  <c r="P73" i="20" s="1"/>
  <c r="CY52" i="20"/>
  <c r="P52" i="20" s="1"/>
  <c r="CY33" i="20"/>
  <c r="P33" i="20" s="1"/>
  <c r="DB64" i="20"/>
  <c r="S64" i="20" s="1"/>
  <c r="CT22" i="20"/>
  <c r="K22" i="20" s="1"/>
  <c r="CL65" i="20"/>
  <c r="C65" i="20" s="1"/>
  <c r="CX56" i="20"/>
  <c r="O56" i="20" s="1"/>
  <c r="CS20" i="20"/>
  <c r="J20" i="20" s="1"/>
  <c r="DC79" i="20"/>
  <c r="T79" i="20" s="1"/>
  <c r="CP38" i="20"/>
  <c r="G38" i="20" s="1"/>
  <c r="DV40" i="20"/>
  <c r="AM40" i="20" s="1"/>
  <c r="DJ14" i="20"/>
  <c r="AA14" i="20" s="1"/>
  <c r="DO77" i="20"/>
  <c r="AF77" i="20" s="1"/>
  <c r="DM38" i="20"/>
  <c r="AD38" i="20" s="1"/>
  <c r="DU16" i="20"/>
  <c r="AL16" i="20" s="1"/>
  <c r="DG65" i="20"/>
  <c r="X65" i="20" s="1"/>
  <c r="DK92" i="20"/>
  <c r="AB92" i="20" s="1"/>
  <c r="DL47" i="20"/>
  <c r="AC47" i="20" s="1"/>
  <c r="DL31" i="20"/>
  <c r="AC31" i="20" s="1"/>
  <c r="DL15" i="20"/>
  <c r="AC15" i="20" s="1"/>
  <c r="DG96" i="20"/>
  <c r="X96" i="20" s="1"/>
  <c r="DG32" i="20"/>
  <c r="X32" i="20" s="1"/>
  <c r="DG17" i="20"/>
  <c r="X17" i="20" s="1"/>
  <c r="DC66" i="20"/>
  <c r="T66" i="20" s="1"/>
  <c r="CW94" i="20"/>
  <c r="N94" i="20" s="1"/>
  <c r="CW78" i="20"/>
  <c r="N78" i="20" s="1"/>
  <c r="CW62" i="20"/>
  <c r="N62" i="20" s="1"/>
  <c r="CW46" i="20"/>
  <c r="N46" i="20" s="1"/>
  <c r="CZ102" i="20"/>
  <c r="Q102" i="20" s="1"/>
  <c r="CZ86" i="20"/>
  <c r="Q86" i="20" s="1"/>
  <c r="CZ70" i="20"/>
  <c r="Q70" i="20" s="1"/>
  <c r="CZ54" i="20"/>
  <c r="Q54" i="20" s="1"/>
  <c r="CZ38" i="20"/>
  <c r="Q38" i="20" s="1"/>
  <c r="DC88" i="20"/>
  <c r="T88" i="20" s="1"/>
  <c r="CM104" i="20"/>
  <c r="D104" i="20" s="1"/>
  <c r="CM96" i="20"/>
  <c r="D96" i="20" s="1"/>
  <c r="CM88" i="20"/>
  <c r="D88" i="20" s="1"/>
  <c r="CM80" i="20"/>
  <c r="D80" i="20" s="1"/>
  <c r="CM72" i="20"/>
  <c r="D72" i="20" s="1"/>
  <c r="CM64" i="20"/>
  <c r="D64" i="20" s="1"/>
  <c r="CM56" i="20"/>
  <c r="D56" i="20" s="1"/>
  <c r="CM48" i="20"/>
  <c r="D48" i="20" s="1"/>
  <c r="CM40" i="20"/>
  <c r="D40" i="20" s="1"/>
  <c r="CM32" i="20"/>
  <c r="D32" i="20" s="1"/>
  <c r="DB97" i="20"/>
  <c r="S97" i="20" s="1"/>
  <c r="DB65" i="20"/>
  <c r="S65" i="20" s="1"/>
  <c r="CT37" i="20"/>
  <c r="K37" i="20" s="1"/>
  <c r="CX24" i="20"/>
  <c r="O24" i="20" s="1"/>
  <c r="CX16" i="20"/>
  <c r="O16" i="20" s="1"/>
  <c r="CX8" i="20"/>
  <c r="O8" i="20" s="1"/>
  <c r="CL7" i="20"/>
  <c r="C7" i="20" s="1"/>
  <c r="CX81" i="20"/>
  <c r="O81" i="20" s="1"/>
  <c r="CX49" i="20"/>
  <c r="O49" i="20" s="1"/>
  <c r="CS29" i="20"/>
  <c r="J29" i="20" s="1"/>
  <c r="CW20" i="20"/>
  <c r="N20" i="20" s="1"/>
  <c r="CW12" i="20"/>
  <c r="N12" i="20" s="1"/>
  <c r="CL68" i="20"/>
  <c r="C68" i="20" s="1"/>
  <c r="CT96" i="20"/>
  <c r="K96" i="20" s="1"/>
  <c r="CT64" i="20"/>
  <c r="K64" i="20" s="1"/>
  <c r="CX36" i="20"/>
  <c r="O36" i="20" s="1"/>
  <c r="CR24" i="20"/>
  <c r="I24" i="20" s="1"/>
  <c r="CR16" i="20"/>
  <c r="I16" i="20" s="1"/>
  <c r="CR8" i="20"/>
  <c r="I8" i="20" s="1"/>
  <c r="DC27" i="20"/>
  <c r="T27" i="20" s="1"/>
  <c r="CQ19" i="20"/>
  <c r="H19" i="20" s="1"/>
  <c r="CP59" i="20"/>
  <c r="G59" i="20" s="1"/>
  <c r="CL106" i="20"/>
  <c r="C106" i="20" s="1"/>
  <c r="CL22" i="20"/>
  <c r="C22" i="20" s="1"/>
  <c r="CL82" i="20"/>
  <c r="C82" i="20" s="1"/>
  <c r="CU24" i="20"/>
  <c r="L24" i="20" s="1"/>
  <c r="DH18" i="20"/>
  <c r="Y18" i="20" s="1"/>
  <c r="DF76" i="20"/>
  <c r="W76" i="20" s="1"/>
  <c r="DK59" i="20"/>
  <c r="AB59" i="20" s="1"/>
  <c r="DK29" i="20"/>
  <c r="AB29" i="20" s="1"/>
  <c r="DG20" i="20"/>
  <c r="X20" i="20" s="1"/>
  <c r="DC46" i="20"/>
  <c r="T46" i="20" s="1"/>
  <c r="CS91" i="20"/>
  <c r="J91" i="20" s="1"/>
  <c r="CS73" i="20"/>
  <c r="J73" i="20" s="1"/>
  <c r="CS55" i="20"/>
  <c r="J55" i="20" s="1"/>
  <c r="DC65" i="20"/>
  <c r="T65" i="20" s="1"/>
  <c r="CV92" i="20"/>
  <c r="M92" i="20" s="1"/>
  <c r="CV74" i="20"/>
  <c r="M74" i="20" s="1"/>
  <c r="CV55" i="20"/>
  <c r="M55" i="20" s="1"/>
  <c r="CV37" i="20"/>
  <c r="M37" i="20" s="1"/>
  <c r="CY104" i="20"/>
  <c r="P104" i="20" s="1"/>
  <c r="CY84" i="20"/>
  <c r="P84" i="20" s="1"/>
  <c r="CY65" i="20"/>
  <c r="P65" i="20" s="1"/>
  <c r="CY45" i="20"/>
  <c r="P45" i="20" s="1"/>
  <c r="DC103" i="20"/>
  <c r="T103" i="20" s="1"/>
  <c r="DB38" i="20"/>
  <c r="S38" i="20" s="1"/>
  <c r="CT15" i="20"/>
  <c r="K15" i="20" s="1"/>
  <c r="CX104" i="20"/>
  <c r="O104" i="20" s="1"/>
  <c r="DA34" i="20"/>
  <c r="R34" i="20" s="1"/>
  <c r="CS13" i="20"/>
  <c r="J13" i="20" s="1"/>
  <c r="CT83" i="20"/>
  <c r="K83" i="20" s="1"/>
  <c r="CN26" i="20"/>
  <c r="E26" i="20" s="1"/>
  <c r="DV38" i="20"/>
  <c r="AM38" i="20" s="1"/>
  <c r="DV12" i="20"/>
  <c r="AM12" i="20" s="1"/>
  <c r="DO72" i="20"/>
  <c r="AF72" i="20" s="1"/>
  <c r="DU36" i="20"/>
  <c r="AL36" i="20" s="1"/>
  <c r="DQ15" i="20"/>
  <c r="AH15" i="20" s="1"/>
  <c r="DS59" i="20"/>
  <c r="AJ59" i="20" s="1"/>
  <c r="DK88" i="20"/>
  <c r="AB88" i="20" s="1"/>
  <c r="DL46" i="20"/>
  <c r="AC46" i="20" s="1"/>
  <c r="DL30" i="20"/>
  <c r="AC30" i="20" s="1"/>
  <c r="DL14" i="20"/>
  <c r="AC14" i="20" s="1"/>
  <c r="DG88" i="20"/>
  <c r="X88" i="20" s="1"/>
  <c r="DS29" i="20"/>
  <c r="AJ29" i="20" s="1"/>
  <c r="DG13" i="20"/>
  <c r="X13" i="20" s="1"/>
  <c r="DC50" i="20"/>
  <c r="T50" i="20" s="1"/>
  <c r="CW93" i="20"/>
  <c r="N93" i="20" s="1"/>
  <c r="CW77" i="20"/>
  <c r="N77" i="20" s="1"/>
  <c r="CW61" i="20"/>
  <c r="N61" i="20" s="1"/>
  <c r="CW45" i="20"/>
  <c r="N45" i="20" s="1"/>
  <c r="CZ101" i="20"/>
  <c r="Q101" i="20" s="1"/>
  <c r="CZ85" i="20"/>
  <c r="Q85" i="20" s="1"/>
  <c r="CZ69" i="20"/>
  <c r="Q69" i="20" s="1"/>
  <c r="CZ53" i="20"/>
  <c r="Q53" i="20" s="1"/>
  <c r="CZ37" i="20"/>
  <c r="Q37" i="20" s="1"/>
  <c r="DC72" i="20"/>
  <c r="T72" i="20" s="1"/>
  <c r="CM103" i="20"/>
  <c r="D103" i="20" s="1"/>
  <c r="CM95" i="20"/>
  <c r="D95" i="20" s="1"/>
  <c r="CM87" i="20"/>
  <c r="D87" i="20" s="1"/>
  <c r="CM79" i="20"/>
  <c r="D79" i="20" s="1"/>
  <c r="CM71" i="20"/>
  <c r="D71" i="20" s="1"/>
  <c r="CM63" i="20"/>
  <c r="D63" i="20" s="1"/>
  <c r="CM55" i="20"/>
  <c r="D55" i="20" s="1"/>
  <c r="CM47" i="20"/>
  <c r="D47" i="20" s="1"/>
  <c r="CM39" i="20"/>
  <c r="D39" i="20" s="1"/>
  <c r="CM31" i="20"/>
  <c r="D31" i="20" s="1"/>
  <c r="DB93" i="20"/>
  <c r="S93" i="20" s="1"/>
  <c r="DB61" i="20"/>
  <c r="S61" i="20" s="1"/>
  <c r="CT35" i="20"/>
  <c r="K35" i="20" s="1"/>
  <c r="CX23" i="20"/>
  <c r="O23" i="20" s="1"/>
  <c r="CX15" i="20"/>
  <c r="O15" i="20" s="1"/>
  <c r="CX7" i="20"/>
  <c r="O7" i="20" s="1"/>
  <c r="DC51" i="20"/>
  <c r="T51" i="20" s="1"/>
  <c r="CX77" i="20"/>
  <c r="O77" i="20" s="1"/>
  <c r="CX45" i="20"/>
  <c r="O45" i="20" s="1"/>
  <c r="CW27" i="20"/>
  <c r="N27" i="20" s="1"/>
  <c r="CW19" i="20"/>
  <c r="N19" i="20" s="1"/>
  <c r="CW11" i="20"/>
  <c r="N11" i="20" s="1"/>
  <c r="CL52" i="20"/>
  <c r="C52" i="20" s="1"/>
  <c r="CT92" i="20"/>
  <c r="K92" i="20" s="1"/>
  <c r="CT60" i="20"/>
  <c r="K60" i="20" s="1"/>
  <c r="CX34" i="20"/>
  <c r="O34" i="20" s="1"/>
  <c r="CR23" i="20"/>
  <c r="I23" i="20" s="1"/>
  <c r="CR15" i="20"/>
  <c r="I15" i="20" s="1"/>
  <c r="CR7" i="20"/>
  <c r="I7" i="20" s="1"/>
  <c r="CP92" i="20"/>
  <c r="G92" i="20" s="1"/>
  <c r="CQ15" i="20"/>
  <c r="H15" i="20" s="1"/>
  <c r="CP43" i="20"/>
  <c r="G43" i="20" s="1"/>
  <c r="CL42" i="20"/>
  <c r="C42" i="20" s="1"/>
  <c r="CY16" i="20"/>
  <c r="P16" i="20" s="1"/>
  <c r="CP90" i="20"/>
  <c r="G90" i="20" s="1"/>
  <c r="CP57" i="20"/>
  <c r="G57" i="20" s="1"/>
  <c r="DH16" i="20"/>
  <c r="Y16" i="20" s="1"/>
  <c r="DF60" i="20"/>
  <c r="W60" i="20" s="1"/>
  <c r="DK51" i="20"/>
  <c r="AB51" i="20" s="1"/>
  <c r="DK22" i="20"/>
  <c r="AB22" i="20" s="1"/>
  <c r="DG12" i="20"/>
  <c r="X12" i="20" s="1"/>
  <c r="DC14" i="20"/>
  <c r="T14" i="20" s="1"/>
  <c r="CS89" i="20"/>
  <c r="J89" i="20" s="1"/>
  <c r="CS71" i="20"/>
  <c r="J71" i="20" s="1"/>
  <c r="CS52" i="20"/>
  <c r="J52" i="20" s="1"/>
  <c r="DC33" i="20"/>
  <c r="T33" i="20" s="1"/>
  <c r="CV90" i="20"/>
  <c r="M90" i="20" s="1"/>
  <c r="CV72" i="20"/>
  <c r="M72" i="20" s="1"/>
  <c r="CV53" i="20"/>
  <c r="M53" i="20" s="1"/>
  <c r="CV34" i="20"/>
  <c r="M34" i="20" s="1"/>
  <c r="CY101" i="20"/>
  <c r="P101" i="20" s="1"/>
  <c r="CY82" i="20"/>
  <c r="P82" i="20" s="1"/>
  <c r="CY63" i="20"/>
  <c r="P63" i="20" s="1"/>
  <c r="CY42" i="20"/>
  <c r="P42" i="20" s="1"/>
  <c r="DB100" i="20"/>
  <c r="S100" i="20" s="1"/>
  <c r="DB34" i="20"/>
  <c r="S34" i="20" s="1"/>
  <c r="CT13" i="20"/>
  <c r="K13" i="20" s="1"/>
  <c r="CX92" i="20"/>
  <c r="O92" i="20" s="1"/>
  <c r="DA30" i="20"/>
  <c r="R30" i="20" s="1"/>
  <c r="CS11" i="20"/>
  <c r="J11" i="20" s="1"/>
  <c r="CT71" i="20"/>
  <c r="K71" i="20" s="1"/>
  <c r="CN24" i="20"/>
  <c r="E24" i="20" s="1"/>
  <c r="CL75" i="20"/>
  <c r="C75" i="20" s="1"/>
  <c r="CP87" i="20"/>
  <c r="G87" i="20" s="1"/>
  <c r="CY12" i="20"/>
  <c r="P12" i="20" s="1"/>
  <c r="DJ93" i="20"/>
  <c r="AA93" i="20" s="1"/>
  <c r="DU91" i="20"/>
  <c r="AL91" i="20" s="1"/>
  <c r="DL89" i="20"/>
  <c r="AC89" i="20" s="1"/>
  <c r="DS78" i="20"/>
  <c r="AJ78" i="20" s="1"/>
  <c r="DV27" i="20"/>
  <c r="AM27" i="20" s="1"/>
  <c r="DF86" i="20"/>
  <c r="W86" i="20" s="1"/>
  <c r="DO53" i="20"/>
  <c r="AF53" i="20" s="1"/>
  <c r="DQ29" i="20"/>
  <c r="AH29" i="20" s="1"/>
  <c r="DM8" i="20"/>
  <c r="AD8" i="20" s="1"/>
  <c r="DK38" i="20"/>
  <c r="AB38" i="20" s="1"/>
  <c r="DL63" i="20"/>
  <c r="AC63" i="20" s="1"/>
  <c r="DT39" i="20"/>
  <c r="AK39" i="20" s="1"/>
  <c r="DT23" i="20"/>
  <c r="AK23" i="20" s="1"/>
  <c r="DF104" i="20"/>
  <c r="W104" i="20" s="1"/>
  <c r="DK45" i="20"/>
  <c r="AB45" i="20" s="1"/>
  <c r="DF39" i="20"/>
  <c r="W39" i="20" s="1"/>
  <c r="DO12" i="20"/>
  <c r="AF12" i="20" s="1"/>
  <c r="CO99" i="20"/>
  <c r="F99" i="20" s="1"/>
  <c r="CO81" i="20"/>
  <c r="F81" i="20" s="1"/>
  <c r="CO62" i="20"/>
  <c r="F62" i="20" s="1"/>
  <c r="CO43" i="20"/>
  <c r="F43" i="20" s="1"/>
  <c r="CR96" i="20"/>
  <c r="I96" i="20" s="1"/>
  <c r="CR76" i="20"/>
  <c r="I76" i="20" s="1"/>
  <c r="CR57" i="20"/>
  <c r="I57" i="20" s="1"/>
  <c r="CR37" i="20"/>
  <c r="I37" i="20" s="1"/>
  <c r="CU103" i="20"/>
  <c r="L103" i="20" s="1"/>
  <c r="CU83" i="20"/>
  <c r="L83" i="20" s="1"/>
  <c r="CU64" i="20"/>
  <c r="L64" i="20" s="1"/>
  <c r="CU43" i="20"/>
  <c r="L43" i="20" s="1"/>
  <c r="DB99" i="20"/>
  <c r="S99" i="20" s="1"/>
  <c r="CT32" i="20"/>
  <c r="K32" i="20" s="1"/>
  <c r="CP10" i="20"/>
  <c r="G10" i="20" s="1"/>
  <c r="CX75" i="20"/>
  <c r="O75" i="20" s="1"/>
  <c r="CO24" i="20"/>
  <c r="F24" i="20" s="1"/>
  <c r="CL44" i="20"/>
  <c r="C44" i="20" s="1"/>
  <c r="CT46" i="20"/>
  <c r="K46" i="20" s="1"/>
  <c r="CZ16" i="20"/>
  <c r="Q16" i="20" s="1"/>
  <c r="CP68" i="20"/>
  <c r="G68" i="20" s="1"/>
  <c r="DV24" i="20"/>
  <c r="AM24" i="20" s="1"/>
  <c r="DF54" i="20"/>
  <c r="W54" i="20" s="1"/>
  <c r="DO49" i="20"/>
  <c r="AF49" i="20" s="1"/>
  <c r="DQ27" i="20"/>
  <c r="AH27" i="20" s="1"/>
  <c r="DF97" i="20"/>
  <c r="W97" i="20" s="1"/>
  <c r="DK37" i="20"/>
  <c r="AB37" i="20" s="1"/>
  <c r="DL62" i="20"/>
  <c r="AC62" i="20" s="1"/>
  <c r="DL39" i="20"/>
  <c r="AC39" i="20" s="1"/>
  <c r="DL23" i="20"/>
  <c r="AC23" i="20" s="1"/>
  <c r="DL7" i="20"/>
  <c r="AC7" i="20" s="1"/>
  <c r="DK48" i="20"/>
  <c r="AB48" i="20" s="1"/>
  <c r="DF47" i="20"/>
  <c r="W47" i="20" s="1"/>
  <c r="DO7" i="20"/>
  <c r="AF7" i="20" s="1"/>
  <c r="CW102" i="20"/>
  <c r="N102" i="20" s="1"/>
  <c r="CW86" i="20"/>
  <c r="N86" i="20" s="1"/>
  <c r="CW70" i="20"/>
  <c r="N70" i="20" s="1"/>
  <c r="CW54" i="20"/>
  <c r="N54" i="20" s="1"/>
  <c r="DC69" i="20"/>
  <c r="T69" i="20" s="1"/>
  <c r="CZ94" i="20"/>
  <c r="Q94" i="20" s="1"/>
  <c r="CZ78" i="20"/>
  <c r="Q78" i="20" s="1"/>
  <c r="CZ62" i="20"/>
  <c r="Q62" i="20" s="1"/>
  <c r="CZ46" i="20"/>
  <c r="Q46" i="20" s="1"/>
  <c r="CZ30" i="20"/>
  <c r="Q30" i="20" s="1"/>
  <c r="DC24" i="20"/>
  <c r="T24" i="20" s="1"/>
  <c r="CM100" i="20"/>
  <c r="D100" i="20" s="1"/>
  <c r="CM92" i="20"/>
  <c r="D92" i="20" s="1"/>
  <c r="CM84" i="20"/>
  <c r="D84" i="20" s="1"/>
  <c r="CM76" i="20"/>
  <c r="D76" i="20" s="1"/>
  <c r="CM68" i="20"/>
  <c r="D68" i="20" s="1"/>
  <c r="CM60" i="20"/>
  <c r="D60" i="20" s="1"/>
  <c r="CM52" i="20"/>
  <c r="D52" i="20" s="1"/>
  <c r="CM44" i="20"/>
  <c r="D44" i="20" s="1"/>
  <c r="CM36" i="20"/>
  <c r="D36" i="20" s="1"/>
  <c r="CM28" i="20"/>
  <c r="D28" i="20" s="1"/>
  <c r="DB81" i="20"/>
  <c r="S81" i="20" s="1"/>
  <c r="DB49" i="20"/>
  <c r="S49" i="20" s="1"/>
  <c r="CT29" i="20"/>
  <c r="K29" i="20" s="1"/>
  <c r="CX20" i="20"/>
  <c r="O20" i="20" s="1"/>
  <c r="CX12" i="20"/>
  <c r="O12" i="20" s="1"/>
  <c r="CL69" i="20"/>
  <c r="C69" i="20" s="1"/>
  <c r="CX97" i="20"/>
  <c r="O97" i="20" s="1"/>
  <c r="CX65" i="20"/>
  <c r="O65" i="20" s="1"/>
  <c r="CS37" i="20"/>
  <c r="J37" i="20" s="1"/>
  <c r="CW24" i="20"/>
  <c r="N24" i="20" s="1"/>
  <c r="CW16" i="20"/>
  <c r="N16" i="20" s="1"/>
  <c r="CW8" i="20"/>
  <c r="N8" i="20" s="1"/>
  <c r="DC95" i="20"/>
  <c r="T95" i="20" s="1"/>
  <c r="CT80" i="20"/>
  <c r="K80" i="20" s="1"/>
  <c r="CT48" i="20"/>
  <c r="K48" i="20" s="1"/>
  <c r="CX28" i="20"/>
  <c r="O28" i="20" s="1"/>
  <c r="CR20" i="20"/>
  <c r="I20" i="20" s="1"/>
  <c r="CR12" i="20"/>
  <c r="I12" i="20" s="1"/>
  <c r="CL63" i="20"/>
  <c r="C63" i="20" s="1"/>
  <c r="CP44" i="20"/>
  <c r="G44" i="20" s="1"/>
  <c r="CL46" i="20"/>
  <c r="C46" i="20" s="1"/>
  <c r="CM23" i="20"/>
  <c r="D23" i="20" s="1"/>
  <c r="CW39" i="20"/>
  <c r="N39" i="20" s="1"/>
  <c r="CP53" i="20"/>
  <c r="G53" i="20" s="1"/>
  <c r="CY18" i="20"/>
  <c r="P18" i="20" s="1"/>
  <c r="DM11" i="20"/>
  <c r="AD11" i="20" s="1"/>
  <c r="DH12" i="20"/>
  <c r="Y12" i="20" s="1"/>
  <c r="DG102" i="20"/>
  <c r="X102" i="20" s="1"/>
  <c r="DS41" i="20"/>
  <c r="AJ41" i="20" s="1"/>
  <c r="DF31" i="20"/>
  <c r="W31" i="20" s="1"/>
  <c r="DO16" i="20"/>
  <c r="AF16" i="20" s="1"/>
  <c r="CS100" i="20"/>
  <c r="J100" i="20" s="1"/>
  <c r="CS82" i="20"/>
  <c r="J82" i="20" s="1"/>
  <c r="CS64" i="20"/>
  <c r="J64" i="20" s="1"/>
  <c r="CS46" i="20"/>
  <c r="J46" i="20" s="1"/>
  <c r="CV101" i="20"/>
  <c r="M101" i="20" s="1"/>
  <c r="CV83" i="20"/>
  <c r="M83" i="20" s="1"/>
  <c r="CV65" i="20"/>
  <c r="M65" i="20" s="1"/>
  <c r="CV46" i="20"/>
  <c r="M46" i="20" s="1"/>
  <c r="CV28" i="20"/>
  <c r="M28" i="20" s="1"/>
  <c r="CY94" i="20"/>
  <c r="P94" i="20" s="1"/>
  <c r="CY75" i="20"/>
  <c r="P75" i="20" s="1"/>
  <c r="CY55" i="20"/>
  <c r="P55" i="20" s="1"/>
  <c r="CY35" i="20"/>
  <c r="P35" i="20" s="1"/>
  <c r="DB72" i="20"/>
  <c r="S72" i="20" s="1"/>
  <c r="CT24" i="20"/>
  <c r="K24" i="20" s="1"/>
  <c r="CT7" i="20"/>
  <c r="K7" i="20" s="1"/>
  <c r="CX68" i="20"/>
  <c r="O68" i="20" s="1"/>
  <c r="CS22" i="20"/>
  <c r="J22" i="20" s="1"/>
  <c r="CL32" i="20"/>
  <c r="C32" i="20" s="1"/>
  <c r="CT43" i="20"/>
  <c r="K43" i="20" s="1"/>
  <c r="CN17" i="20"/>
  <c r="E17" i="20" s="1"/>
  <c r="CP72" i="20"/>
  <c r="G72" i="20" s="1"/>
  <c r="CM18" i="20"/>
  <c r="D18" i="20" s="1"/>
  <c r="CL50" i="20"/>
  <c r="C50" i="20" s="1"/>
  <c r="DJ73" i="20"/>
  <c r="AA73" i="20" s="1"/>
  <c r="DU63" i="20"/>
  <c r="AL63" i="20" s="1"/>
  <c r="DL77" i="20"/>
  <c r="AC77" i="20" s="1"/>
  <c r="DV47" i="20"/>
  <c r="AM47" i="20" s="1"/>
  <c r="DV18" i="20"/>
  <c r="AM18" i="20" s="1"/>
  <c r="DO96" i="20"/>
  <c r="AF96" i="20" s="1"/>
  <c r="DU42" i="20"/>
  <c r="AL42" i="20" s="1"/>
  <c r="DQ21" i="20"/>
  <c r="AH21" i="20" s="1"/>
  <c r="DG91" i="20"/>
  <c r="X91" i="20" s="1"/>
  <c r="DK102" i="20"/>
  <c r="AB102" i="20" s="1"/>
  <c r="DL51" i="20"/>
  <c r="AC51" i="20" s="1"/>
  <c r="DT33" i="20"/>
  <c r="AK33" i="20" s="1"/>
  <c r="DT16" i="20"/>
  <c r="AK16" i="20" s="1"/>
  <c r="DF8" i="20"/>
  <c r="W8" i="20" s="1"/>
  <c r="DG33" i="20"/>
  <c r="X33" i="20" s="1"/>
  <c r="DG15" i="20"/>
  <c r="X15" i="20" s="1"/>
  <c r="DC58" i="20"/>
  <c r="T58" i="20" s="1"/>
  <c r="CO92" i="20"/>
  <c r="F92" i="20" s="1"/>
  <c r="CO74" i="20"/>
  <c r="F74" i="20" s="1"/>
  <c r="CO55" i="20"/>
  <c r="F55" i="20" s="1"/>
  <c r="DC29" i="20"/>
  <c r="T29" i="20" s="1"/>
  <c r="CR89" i="20"/>
  <c r="I89" i="20" s="1"/>
  <c r="CR69" i="20"/>
  <c r="I69" i="20" s="1"/>
  <c r="CR49" i="20"/>
  <c r="I49" i="20" s="1"/>
  <c r="CR30" i="20"/>
  <c r="I30" i="20" s="1"/>
  <c r="CU96" i="20"/>
  <c r="L96" i="20" s="1"/>
  <c r="CU76" i="20"/>
  <c r="L76" i="20" s="1"/>
  <c r="CU56" i="20"/>
  <c r="L56" i="20" s="1"/>
  <c r="CU36" i="20"/>
  <c r="L36" i="20" s="1"/>
  <c r="DB67" i="20"/>
  <c r="S67" i="20" s="1"/>
  <c r="CP23" i="20"/>
  <c r="G23" i="20" s="1"/>
  <c r="CL45" i="20"/>
  <c r="C45" i="20" s="1"/>
  <c r="CX47" i="20"/>
  <c r="O47" i="20" s="1"/>
  <c r="CO16" i="20"/>
  <c r="F16" i="20" s="1"/>
  <c r="CT94" i="20"/>
  <c r="K94" i="20" s="1"/>
  <c r="CX29" i="20"/>
  <c r="O29" i="20" s="1"/>
  <c r="CZ9" i="20"/>
  <c r="Q9" i="20" s="1"/>
  <c r="CQ13" i="20"/>
  <c r="H13" i="20" s="1"/>
  <c r="CW31" i="20"/>
  <c r="N31" i="20" s="1"/>
  <c r="CO30" i="20"/>
  <c r="F30" i="20" s="1"/>
  <c r="CX35" i="20"/>
  <c r="O35" i="20" s="1"/>
  <c r="CO23" i="20"/>
  <c r="F23" i="20" s="1"/>
  <c r="CP21" i="20"/>
  <c r="G21" i="20" s="1"/>
  <c r="CU47" i="20"/>
  <c r="L47" i="20" s="1"/>
  <c r="CU90" i="20"/>
  <c r="L90" i="20" s="1"/>
  <c r="CR51" i="20"/>
  <c r="I51" i="20" s="1"/>
  <c r="CR93" i="20"/>
  <c r="I93" i="20" s="1"/>
  <c r="CO69" i="20"/>
  <c r="F69" i="20" s="1"/>
  <c r="DK9" i="20"/>
  <c r="AB9" i="20" s="1"/>
  <c r="CY7" i="20"/>
  <c r="P7" i="20" s="1"/>
  <c r="CN22" i="20"/>
  <c r="E22" i="20" s="1"/>
  <c r="CS25" i="20"/>
  <c r="J25" i="20" s="1"/>
  <c r="DB80" i="20"/>
  <c r="S80" i="20" s="1"/>
  <c r="CY66" i="20"/>
  <c r="P66" i="20" s="1"/>
  <c r="CV35" i="20"/>
  <c r="M35" i="20" s="1"/>
  <c r="CV95" i="20"/>
  <c r="M95" i="20" s="1"/>
  <c r="CS103" i="20"/>
  <c r="J103" i="20" s="1"/>
  <c r="DK14" i="20"/>
  <c r="AB14" i="20" s="1"/>
  <c r="DF28" i="20"/>
  <c r="W28" i="20" s="1"/>
  <c r="DH23" i="20"/>
  <c r="Y23" i="20" s="1"/>
  <c r="DH32" i="20"/>
  <c r="Y32" i="20" s="1"/>
  <c r="DH41" i="20"/>
  <c r="Y41" i="20" s="1"/>
  <c r="DT49" i="20"/>
  <c r="AK49" i="20" s="1"/>
  <c r="DK67" i="20"/>
  <c r="AB67" i="20" s="1"/>
  <c r="DK99" i="20"/>
  <c r="AB99" i="20" s="1"/>
  <c r="DG41" i="20"/>
  <c r="X41" i="20" s="1"/>
  <c r="DG83" i="20"/>
  <c r="X83" i="20" s="1"/>
  <c r="DQ8" i="20"/>
  <c r="AH8" i="20" s="1"/>
  <c r="DQ20" i="20"/>
  <c r="AH20" i="20" s="1"/>
  <c r="DM31" i="20"/>
  <c r="AD31" i="20" s="1"/>
  <c r="DU41" i="20"/>
  <c r="AL41" i="20" s="1"/>
  <c r="DG57" i="20"/>
  <c r="X57" i="20" s="1"/>
  <c r="DO92" i="20"/>
  <c r="AF92" i="20" s="1"/>
  <c r="DJ7" i="20"/>
  <c r="AA7" i="20" s="1"/>
  <c r="DV17" i="20"/>
  <c r="AM17" i="20" s="1"/>
  <c r="DJ30" i="20"/>
  <c r="AA30" i="20" s="1"/>
  <c r="DJ46" i="20"/>
  <c r="AA46" i="20" s="1"/>
  <c r="DS87" i="20"/>
  <c r="AJ87" i="20" s="1"/>
  <c r="DP75" i="20"/>
  <c r="AG75" i="20" s="1"/>
  <c r="DP91" i="20"/>
  <c r="AG91" i="20" s="1"/>
  <c r="DU64" i="20"/>
  <c r="AL64" i="20" s="1"/>
  <c r="DU96" i="20"/>
  <c r="AL96" i="20" s="1"/>
  <c r="DJ70" i="20"/>
  <c r="AA70" i="20" s="1"/>
  <c r="CO29" i="20"/>
  <c r="F29" i="20" s="1"/>
  <c r="CM17" i="20"/>
  <c r="D17" i="20" s="1"/>
  <c r="CZ7" i="20"/>
  <c r="Q7" i="20" s="1"/>
  <c r="CT86" i="20"/>
  <c r="K86" i="20" s="1"/>
  <c r="CS38" i="20"/>
  <c r="J38" i="20" s="1"/>
  <c r="CP19" i="20"/>
  <c r="G19" i="20" s="1"/>
  <c r="CU33" i="20"/>
  <c r="L33" i="20" s="1"/>
  <c r="CU74" i="20"/>
  <c r="L74" i="20" s="1"/>
  <c r="CR28" i="20"/>
  <c r="I28" i="20" s="1"/>
  <c r="CR66" i="20"/>
  <c r="I66" i="20" s="1"/>
  <c r="CR105" i="20"/>
  <c r="I105" i="20" s="1"/>
  <c r="CO72" i="20"/>
  <c r="F72" i="20" s="1"/>
  <c r="DC26" i="20"/>
  <c r="T26" i="20" s="1"/>
  <c r="DS28" i="20"/>
  <c r="AJ28" i="20" s="1"/>
  <c r="DT14" i="20"/>
  <c r="AK14" i="20" s="1"/>
  <c r="DT47" i="20"/>
  <c r="AK47" i="20" s="1"/>
  <c r="DG71" i="20"/>
  <c r="X71" i="20" s="1"/>
  <c r="DM40" i="20"/>
  <c r="AD40" i="20" s="1"/>
  <c r="DJ16" i="20"/>
  <c r="AA16" i="20" s="1"/>
  <c r="DL73" i="20"/>
  <c r="AC73" i="20" s="1"/>
  <c r="DJ65" i="20"/>
  <c r="AA65" i="20" s="1"/>
  <c r="CM10" i="20"/>
  <c r="D10" i="20" s="1"/>
  <c r="CN14" i="20"/>
  <c r="E14" i="20" s="1"/>
  <c r="CT36" i="20"/>
  <c r="K36" i="20" s="1"/>
  <c r="CU45" i="20"/>
  <c r="L45" i="20" s="1"/>
  <c r="CU86" i="20"/>
  <c r="L86" i="20" s="1"/>
  <c r="CR40" i="20"/>
  <c r="I40" i="20" s="1"/>
  <c r="CR79" i="20"/>
  <c r="I79" i="20" s="1"/>
  <c r="CO45" i="20"/>
  <c r="F45" i="20" s="1"/>
  <c r="CO83" i="20"/>
  <c r="F83" i="20" s="1"/>
  <c r="DS24" i="20"/>
  <c r="AJ24" i="20" s="1"/>
  <c r="DK54" i="20"/>
  <c r="AB54" i="20" s="1"/>
  <c r="DT25" i="20"/>
  <c r="AK25" i="20" s="1"/>
  <c r="DK70" i="20"/>
  <c r="AB70" i="20" s="1"/>
  <c r="DU10" i="20"/>
  <c r="AL10" i="20" s="1"/>
  <c r="DG59" i="20"/>
  <c r="X59" i="20" s="1"/>
  <c r="DV31" i="20"/>
  <c r="AM31" i="20" s="1"/>
  <c r="DP94" i="20"/>
  <c r="AG94" i="20" s="1"/>
  <c r="CO33" i="20"/>
  <c r="F33" i="20" s="1"/>
  <c r="CL30" i="20"/>
  <c r="C30" i="20" s="1"/>
  <c r="CV75" i="20"/>
  <c r="M75" i="20" s="1"/>
  <c r="CV85" i="20"/>
  <c r="M85" i="20" s="1"/>
  <c r="CV93" i="20"/>
  <c r="M93" i="20" s="1"/>
  <c r="CV102" i="20"/>
  <c r="M102" i="20" s="1"/>
  <c r="DC81" i="20"/>
  <c r="T81" i="20" s="1"/>
  <c r="CS49" i="20"/>
  <c r="J49" i="20" s="1"/>
  <c r="CS56" i="20"/>
  <c r="J56" i="20" s="1"/>
  <c r="CS65" i="20"/>
  <c r="J65" i="20" s="1"/>
  <c r="CS74" i="20"/>
  <c r="J74" i="20" s="1"/>
  <c r="CS83" i="20"/>
  <c r="J83" i="20" s="1"/>
  <c r="CS92" i="20"/>
  <c r="J92" i="20" s="1"/>
  <c r="CS101" i="20"/>
  <c r="J101" i="20" s="1"/>
  <c r="DC78" i="20"/>
  <c r="T78" i="20" s="1"/>
  <c r="DO27" i="20"/>
  <c r="AF27" i="20" s="1"/>
  <c r="CU20" i="20"/>
  <c r="L20" i="20" s="1"/>
  <c r="CL34" i="20"/>
  <c r="C34" i="20" s="1"/>
  <c r="CW37" i="20"/>
  <c r="N37" i="20" s="1"/>
  <c r="CU15" i="20"/>
  <c r="L15" i="20" s="1"/>
  <c r="CP93" i="20"/>
  <c r="G93" i="20" s="1"/>
  <c r="CY11" i="20"/>
  <c r="P11" i="20" s="1"/>
  <c r="CP78" i="20"/>
  <c r="G78" i="20" s="1"/>
  <c r="CM12" i="20"/>
  <c r="D12" i="20" s="1"/>
  <c r="CO28" i="20"/>
  <c r="F28" i="20" s="1"/>
  <c r="CP79" i="20"/>
  <c r="G79" i="20" s="1"/>
  <c r="CQ8" i="20"/>
  <c r="H8" i="20" s="1"/>
  <c r="CQ24" i="20"/>
  <c r="H24" i="20" s="1"/>
  <c r="CP64" i="20"/>
  <c r="G64" i="20" s="1"/>
  <c r="CL19" i="20"/>
  <c r="C19" i="20" s="1"/>
  <c r="CL83" i="20"/>
  <c r="C83" i="20" s="1"/>
  <c r="CV9" i="20"/>
  <c r="M9" i="20" s="1"/>
  <c r="CV13" i="20"/>
  <c r="M13" i="20" s="1"/>
  <c r="CV17" i="20"/>
  <c r="M17" i="20" s="1"/>
  <c r="CV21" i="20"/>
  <c r="M21" i="20" s="1"/>
  <c r="CV25" i="20"/>
  <c r="M25" i="20" s="1"/>
  <c r="CP31" i="20"/>
  <c r="G31" i="20" s="1"/>
  <c r="CP39" i="20"/>
  <c r="G39" i="20" s="1"/>
  <c r="CT53" i="20"/>
  <c r="K53" i="20" s="1"/>
  <c r="CT69" i="20"/>
  <c r="K69" i="20" s="1"/>
  <c r="CT85" i="20"/>
  <c r="K85" i="20" s="1"/>
  <c r="CT101" i="20"/>
  <c r="K101" i="20" s="1"/>
  <c r="CL24" i="20"/>
  <c r="C24" i="20" s="1"/>
  <c r="CL88" i="20"/>
  <c r="C88" i="20" s="1"/>
  <c r="DA9" i="20"/>
  <c r="R9" i="20" s="1"/>
  <c r="DA13" i="20"/>
  <c r="R13" i="20" s="1"/>
  <c r="DA17" i="20"/>
  <c r="R17" i="20" s="1"/>
  <c r="DA21" i="20"/>
  <c r="R21" i="20" s="1"/>
  <c r="DA25" i="20"/>
  <c r="R25" i="20" s="1"/>
  <c r="DA31" i="20"/>
  <c r="R31" i="20" s="1"/>
  <c r="DA39" i="20"/>
  <c r="R39" i="20" s="1"/>
  <c r="CX54" i="20"/>
  <c r="O54" i="20" s="1"/>
  <c r="CX70" i="20"/>
  <c r="O70" i="20" s="1"/>
  <c r="CX86" i="20"/>
  <c r="O86" i="20" s="1"/>
  <c r="CX102" i="20"/>
  <c r="O102" i="20" s="1"/>
  <c r="CL25" i="20"/>
  <c r="C25" i="20" s="1"/>
  <c r="CL89" i="20"/>
  <c r="C89" i="20" s="1"/>
  <c r="DB9" i="20"/>
  <c r="S9" i="20" s="1"/>
  <c r="DB13" i="20"/>
  <c r="S13" i="20" s="1"/>
  <c r="DB17" i="20"/>
  <c r="S17" i="20" s="1"/>
  <c r="DB21" i="20"/>
  <c r="S21" i="20" s="1"/>
  <c r="DB25" i="20"/>
  <c r="S25" i="20" s="1"/>
  <c r="DB31" i="20"/>
  <c r="S31" i="20" s="1"/>
  <c r="DB39" i="20"/>
  <c r="S39" i="20" s="1"/>
  <c r="DB54" i="20"/>
  <c r="S54" i="20" s="1"/>
  <c r="DB70" i="20"/>
  <c r="S70" i="20" s="1"/>
  <c r="DB86" i="20"/>
  <c r="S86" i="20" s="1"/>
  <c r="DB102" i="20"/>
  <c r="S102" i="20" s="1"/>
  <c r="CQ29" i="20"/>
  <c r="H29" i="20" s="1"/>
  <c r="CQ33" i="20"/>
  <c r="H33" i="20" s="1"/>
  <c r="CQ37" i="20"/>
  <c r="H37" i="20" s="1"/>
  <c r="CQ41" i="20"/>
  <c r="H41" i="20" s="1"/>
  <c r="CQ45" i="20"/>
  <c r="H45" i="20" s="1"/>
  <c r="CQ49" i="20"/>
  <c r="H49" i="20" s="1"/>
  <c r="CQ53" i="20"/>
  <c r="H53" i="20" s="1"/>
  <c r="CQ57" i="20"/>
  <c r="H57" i="20" s="1"/>
  <c r="CQ61" i="20"/>
  <c r="H61" i="20" s="1"/>
  <c r="CQ65" i="20"/>
  <c r="H65" i="20" s="1"/>
  <c r="CQ69" i="20"/>
  <c r="H69" i="20" s="1"/>
  <c r="CQ73" i="20"/>
  <c r="H73" i="20" s="1"/>
  <c r="CQ77" i="20"/>
  <c r="H77" i="20" s="1"/>
  <c r="CQ81" i="20"/>
  <c r="H81" i="20" s="1"/>
  <c r="CQ85" i="20"/>
  <c r="H85" i="20" s="1"/>
  <c r="CQ89" i="20"/>
  <c r="H89" i="20" s="1"/>
  <c r="CQ93" i="20"/>
  <c r="H93" i="20" s="1"/>
  <c r="CQ97" i="20"/>
  <c r="H97" i="20" s="1"/>
  <c r="CQ101" i="20"/>
  <c r="H101" i="20" s="1"/>
  <c r="CQ105" i="20"/>
  <c r="H105" i="20" s="1"/>
  <c r="DC44" i="20"/>
  <c r="T44" i="20" s="1"/>
  <c r="CN28" i="20"/>
  <c r="E28" i="20" s="1"/>
  <c r="CN32" i="20"/>
  <c r="E32" i="20" s="1"/>
  <c r="CN36" i="20"/>
  <c r="E36" i="20" s="1"/>
  <c r="CN40" i="20"/>
  <c r="E40" i="20" s="1"/>
  <c r="CN44" i="20"/>
  <c r="E44" i="20" s="1"/>
  <c r="CN48" i="20"/>
  <c r="E48" i="20" s="1"/>
  <c r="CN52" i="20"/>
  <c r="E52" i="20" s="1"/>
  <c r="CN56" i="20"/>
  <c r="E56" i="20" s="1"/>
  <c r="CN60" i="20"/>
  <c r="E60" i="20" s="1"/>
  <c r="CN64" i="20"/>
  <c r="E64" i="20" s="1"/>
  <c r="CN68" i="20"/>
  <c r="E68" i="20" s="1"/>
  <c r="CN72" i="20"/>
  <c r="E72" i="20" s="1"/>
  <c r="CN76" i="20"/>
  <c r="E76" i="20" s="1"/>
  <c r="CN80" i="20"/>
  <c r="E80" i="20" s="1"/>
  <c r="CN84" i="20"/>
  <c r="E84" i="20" s="1"/>
  <c r="CN88" i="20"/>
  <c r="E88" i="20" s="1"/>
  <c r="CN92" i="20"/>
  <c r="E92" i="20" s="1"/>
  <c r="CN96" i="20"/>
  <c r="E96" i="20" s="1"/>
  <c r="CN100" i="20"/>
  <c r="E100" i="20" s="1"/>
  <c r="CN104" i="20"/>
  <c r="E104" i="20" s="1"/>
  <c r="DC25" i="20"/>
  <c r="T25" i="20" s="1"/>
  <c r="DC89" i="20"/>
  <c r="T89" i="20" s="1"/>
  <c r="DA43" i="20"/>
  <c r="R43" i="20" s="1"/>
  <c r="DA47" i="20"/>
  <c r="R47" i="20" s="1"/>
  <c r="DA51" i="20"/>
  <c r="R51" i="20" s="1"/>
  <c r="DA55" i="20"/>
  <c r="R55" i="20" s="1"/>
  <c r="DA59" i="20"/>
  <c r="R59" i="20" s="1"/>
  <c r="DA63" i="20"/>
  <c r="R63" i="20" s="1"/>
  <c r="DA67" i="20"/>
  <c r="R67" i="20" s="1"/>
  <c r="DA71" i="20"/>
  <c r="R71" i="20" s="1"/>
  <c r="DA75" i="20"/>
  <c r="R75" i="20" s="1"/>
  <c r="DA79" i="20"/>
  <c r="R79" i="20" s="1"/>
  <c r="DA83" i="20"/>
  <c r="R83" i="20" s="1"/>
  <c r="DA87" i="20"/>
  <c r="R87" i="20" s="1"/>
  <c r="DA91" i="20"/>
  <c r="R91" i="20" s="1"/>
  <c r="DA95" i="20"/>
  <c r="R95" i="20" s="1"/>
  <c r="DA99" i="20"/>
  <c r="R99" i="20" s="1"/>
  <c r="DA103" i="20"/>
  <c r="R103" i="20" s="1"/>
  <c r="DC22" i="20"/>
  <c r="T22" i="20" s="1"/>
  <c r="DC86" i="20"/>
  <c r="T86" i="20" s="1"/>
  <c r="DS17" i="20"/>
  <c r="AJ17" i="20" s="1"/>
  <c r="DO21" i="20"/>
  <c r="AF21" i="20" s="1"/>
  <c r="DF91" i="20"/>
  <c r="W91" i="20" s="1"/>
  <c r="DG22" i="20"/>
  <c r="X22" i="20" s="1"/>
  <c r="DO26" i="20"/>
  <c r="AF26" i="20" s="1"/>
  <c r="DK8" i="20"/>
  <c r="AB8" i="20" s="1"/>
  <c r="DK24" i="20"/>
  <c r="AB24" i="20" s="1"/>
  <c r="DO34" i="20"/>
  <c r="AF34" i="20" s="1"/>
  <c r="DS42" i="20"/>
  <c r="AJ42" i="20" s="1"/>
  <c r="DK53" i="20"/>
  <c r="AB53" i="20" s="1"/>
  <c r="DG74" i="20"/>
  <c r="X74" i="20" s="1"/>
  <c r="DG106" i="20"/>
  <c r="X106" i="20" s="1"/>
  <c r="DF68" i="20"/>
  <c r="W68" i="20" s="1"/>
  <c r="DP8" i="20"/>
  <c r="AG8" i="20" s="1"/>
  <c r="DP12" i="20"/>
  <c r="AG12" i="20" s="1"/>
  <c r="DP16" i="20"/>
  <c r="AG16" i="20" s="1"/>
  <c r="DP20" i="20"/>
  <c r="AG20" i="20" s="1"/>
  <c r="DP24" i="20"/>
  <c r="AG24" i="20" s="1"/>
  <c r="DP28" i="20"/>
  <c r="AG28" i="20" s="1"/>
  <c r="DP32" i="20"/>
  <c r="AG32" i="20" s="1"/>
  <c r="DP39" i="20"/>
  <c r="AG39" i="20" s="1"/>
  <c r="DP47" i="20"/>
  <c r="AG47" i="20" s="1"/>
  <c r="DT62" i="20"/>
  <c r="AK62" i="20" s="1"/>
  <c r="DK93" i="20"/>
  <c r="AB93" i="20" s="1"/>
  <c r="DS37" i="20"/>
  <c r="AJ37" i="20" s="1"/>
  <c r="DG67" i="20"/>
  <c r="X67" i="20" s="1"/>
  <c r="DF101" i="20"/>
  <c r="W101" i="20" s="1"/>
  <c r="DM17" i="20"/>
  <c r="AD17" i="20" s="1"/>
  <c r="DU27" i="20"/>
  <c r="AL27" i="20" s="1"/>
  <c r="DQ38" i="20"/>
  <c r="AH38" i="20" s="1"/>
  <c r="DO50" i="20"/>
  <c r="AF50" i="20" s="1"/>
  <c r="DO78" i="20"/>
  <c r="AF78" i="20" s="1"/>
  <c r="DF58" i="20"/>
  <c r="W58" i="20" s="1"/>
  <c r="DR14" i="20"/>
  <c r="AI14" i="20" s="1"/>
  <c r="DJ25" i="20"/>
  <c r="AA25" i="20" s="1"/>
  <c r="DJ41" i="20"/>
  <c r="AA41" i="20" s="1"/>
  <c r="DS67" i="20"/>
  <c r="AJ67" i="20" s="1"/>
  <c r="DP70" i="20"/>
  <c r="AG70" i="20" s="1"/>
  <c r="DP86" i="20"/>
  <c r="AG86" i="20" s="1"/>
  <c r="DU54" i="20"/>
  <c r="AL54" i="20" s="1"/>
  <c r="DU86" i="20"/>
  <c r="AL86" i="20" s="1"/>
  <c r="DJ60" i="20"/>
  <c r="AA60" i="20" s="1"/>
  <c r="DJ92" i="20"/>
  <c r="AA92" i="20" s="1"/>
  <c r="DJ106" i="20"/>
  <c r="AA106" i="20" s="1"/>
  <c r="DW86" i="20"/>
  <c r="AN86" i="20" s="1"/>
  <c r="DW51" i="20"/>
  <c r="AN51" i="20" s="1"/>
  <c r="DW77" i="20"/>
  <c r="AN77" i="20" s="1"/>
  <c r="DG69" i="20"/>
  <c r="X69" i="20" s="1"/>
  <c r="DF61" i="20"/>
  <c r="W61" i="20" s="1"/>
  <c r="DI12" i="20"/>
  <c r="Z12" i="20" s="1"/>
  <c r="DI20" i="20"/>
  <c r="Z20" i="20" s="1"/>
  <c r="DI28" i="20"/>
  <c r="Z28" i="20" s="1"/>
  <c r="DI36" i="20"/>
  <c r="Z36" i="20" s="1"/>
  <c r="DI44" i="20"/>
  <c r="Z44" i="20" s="1"/>
  <c r="DG56" i="20"/>
  <c r="X56" i="20" s="1"/>
  <c r="DO79" i="20"/>
  <c r="AF79" i="20" s="1"/>
  <c r="DF18" i="20"/>
  <c r="W18" i="20" s="1"/>
  <c r="DN9" i="20"/>
  <c r="AE9" i="20" s="1"/>
  <c r="DN17" i="20"/>
  <c r="AE17" i="20" s="1"/>
  <c r="DN25" i="20"/>
  <c r="AE25" i="20" s="1"/>
  <c r="DN33" i="20"/>
  <c r="AE33" i="20" s="1"/>
  <c r="DN41" i="20"/>
  <c r="AE41" i="20" s="1"/>
  <c r="DP50" i="20"/>
  <c r="AG50" i="20" s="1"/>
  <c r="DS68" i="20"/>
  <c r="AJ68" i="20" s="1"/>
  <c r="DS100" i="20"/>
  <c r="AJ100" i="20" s="1"/>
  <c r="DT70" i="20"/>
  <c r="AK70" i="20" s="1"/>
  <c r="DT78" i="20"/>
  <c r="AK78" i="20" s="1"/>
  <c r="DT86" i="20"/>
  <c r="AK86" i="20" s="1"/>
  <c r="DT94" i="20"/>
  <c r="AK94" i="20" s="1"/>
  <c r="DT102" i="20"/>
  <c r="AK102" i="20" s="1"/>
  <c r="DI52" i="20"/>
  <c r="Z52" i="20" s="1"/>
  <c r="DI60" i="20"/>
  <c r="Z60" i="20" s="1"/>
  <c r="DI68" i="20"/>
  <c r="Z68" i="20" s="1"/>
  <c r="DI76" i="20"/>
  <c r="Z76" i="20" s="1"/>
  <c r="DI84" i="20"/>
  <c r="Z84" i="20" s="1"/>
  <c r="DI92" i="20"/>
  <c r="Z92" i="20" s="1"/>
  <c r="DI100" i="20"/>
  <c r="Z100" i="20" s="1"/>
  <c r="DN49" i="20"/>
  <c r="AE49" i="20" s="1"/>
  <c r="DN57" i="20"/>
  <c r="AE57" i="20" s="1"/>
  <c r="DN65" i="20"/>
  <c r="AE65" i="20" s="1"/>
  <c r="DN73" i="20"/>
  <c r="AE73" i="20" s="1"/>
  <c r="DN81" i="20"/>
  <c r="AE81" i="20" s="1"/>
  <c r="DN89" i="20"/>
  <c r="AE89" i="20" s="1"/>
  <c r="DN97" i="20"/>
  <c r="AE97" i="20" s="1"/>
  <c r="DN105" i="20"/>
  <c r="AE105" i="20" s="1"/>
  <c r="DW35" i="20"/>
  <c r="AN35" i="20" s="1"/>
  <c r="DW34" i="20"/>
  <c r="AN34" i="20" s="1"/>
  <c r="DW65" i="20"/>
  <c r="AN65" i="20" s="1"/>
  <c r="DR30" i="20"/>
  <c r="AI30" i="20" s="1"/>
  <c r="DR38" i="20"/>
  <c r="AI38" i="20" s="1"/>
  <c r="DR46" i="20"/>
  <c r="AI46" i="20" s="1"/>
  <c r="DH61" i="20"/>
  <c r="Y61" i="20" s="1"/>
  <c r="DS89" i="20"/>
  <c r="AJ89" i="20" s="1"/>
  <c r="DH68" i="20"/>
  <c r="Y68" i="20" s="1"/>
  <c r="DH76" i="20"/>
  <c r="Y76" i="20" s="1"/>
  <c r="DH84" i="20"/>
  <c r="Y84" i="20" s="1"/>
  <c r="DH92" i="20"/>
  <c r="Y92" i="20" s="1"/>
  <c r="DH100" i="20"/>
  <c r="Y100" i="20" s="1"/>
  <c r="DM49" i="20"/>
  <c r="AD49" i="20" s="1"/>
  <c r="DM57" i="20"/>
  <c r="AD57" i="20" s="1"/>
  <c r="DM65" i="20"/>
  <c r="AD65" i="20" s="1"/>
  <c r="DM73" i="20"/>
  <c r="AD73" i="20" s="1"/>
  <c r="DM81" i="20"/>
  <c r="AD81" i="20" s="1"/>
  <c r="DM89" i="20"/>
  <c r="AD89" i="20" s="1"/>
  <c r="DM97" i="20"/>
  <c r="AD97" i="20" s="1"/>
  <c r="DM105" i="20"/>
  <c r="AD105" i="20" s="1"/>
  <c r="DR54" i="20"/>
  <c r="AI54" i="20" s="1"/>
  <c r="DR62" i="20"/>
  <c r="AI62" i="20" s="1"/>
  <c r="DR70" i="20"/>
  <c r="AI70" i="20" s="1"/>
  <c r="DR78" i="20"/>
  <c r="AI78" i="20" s="1"/>
  <c r="DR86" i="20"/>
  <c r="AI86" i="20" s="1"/>
  <c r="DR94" i="20"/>
  <c r="AI94" i="20" s="1"/>
  <c r="DR102" i="20"/>
  <c r="AI102" i="20" s="1"/>
  <c r="DW41" i="20"/>
  <c r="AN41" i="20" s="1"/>
  <c r="DW106" i="20"/>
  <c r="AN106" i="20" s="1"/>
  <c r="DW84" i="20"/>
  <c r="AN84" i="20" s="1"/>
  <c r="DL94" i="20"/>
  <c r="AC94" i="20" s="1"/>
  <c r="DL102" i="20"/>
  <c r="AC102" i="20" s="1"/>
  <c r="DQ51" i="20"/>
  <c r="AH51" i="20" s="1"/>
  <c r="DQ59" i="20"/>
  <c r="AH59" i="20" s="1"/>
  <c r="DQ67" i="20"/>
  <c r="AH67" i="20" s="1"/>
  <c r="DQ75" i="20"/>
  <c r="AH75" i="20" s="1"/>
  <c r="DQ83" i="20"/>
  <c r="AH83" i="20" s="1"/>
  <c r="DQ91" i="20"/>
  <c r="AH91" i="20" s="1"/>
  <c r="DQ99" i="20"/>
  <c r="AH99" i="20" s="1"/>
  <c r="DV48" i="20"/>
  <c r="AM48" i="20" s="1"/>
  <c r="DV56" i="20"/>
  <c r="AM56" i="20" s="1"/>
  <c r="DV64" i="20"/>
  <c r="AM64" i="20" s="1"/>
  <c r="DV72" i="20"/>
  <c r="AM72" i="20" s="1"/>
  <c r="DV80" i="20"/>
  <c r="AM80" i="20" s="1"/>
  <c r="DV88" i="20"/>
  <c r="AM88" i="20" s="1"/>
  <c r="DV96" i="20"/>
  <c r="AM96" i="20" s="1"/>
  <c r="DV104" i="20"/>
  <c r="AM104" i="20" s="1"/>
  <c r="DW11" i="20"/>
  <c r="AN11" i="20" s="1"/>
  <c r="DW26" i="20"/>
  <c r="AN26" i="20" s="1"/>
  <c r="DW57" i="20"/>
  <c r="AN57" i="20" s="1"/>
  <c r="DZ80" i="20"/>
  <c r="AS80" i="20" s="1"/>
  <c r="EC17" i="20"/>
  <c r="AV17" i="20" s="1"/>
  <c r="EM44" i="20"/>
  <c r="BF44" i="20" s="1"/>
  <c r="DZ49" i="20"/>
  <c r="AS49" i="20" s="1"/>
  <c r="EH7" i="20"/>
  <c r="BA7" i="20" s="1"/>
  <c r="EG13" i="20"/>
  <c r="AZ13" i="20" s="1"/>
  <c r="EG21" i="20"/>
  <c r="AZ21" i="20" s="1"/>
  <c r="EI32" i="20"/>
  <c r="BB32" i="20" s="1"/>
  <c r="EI63" i="20"/>
  <c r="BB63" i="20" s="1"/>
  <c r="EO7" i="20"/>
  <c r="BH7" i="20" s="1"/>
  <c r="EC22" i="20"/>
  <c r="AV22" i="20" s="1"/>
  <c r="EI61" i="20"/>
  <c r="BB61" i="20" s="1"/>
  <c r="DZ68" i="20"/>
  <c r="AS68" i="20" s="1"/>
  <c r="EK8" i="20"/>
  <c r="BD8" i="20" s="1"/>
  <c r="EK15" i="20"/>
  <c r="BD15" i="20" s="1"/>
  <c r="EK23" i="20"/>
  <c r="BD23" i="20" s="1"/>
  <c r="EM38" i="20"/>
  <c r="BF38" i="20" s="1"/>
  <c r="DZ32" i="20"/>
  <c r="AS32" i="20" s="1"/>
  <c r="DZ61" i="20"/>
  <c r="AS61" i="20" s="1"/>
  <c r="ED8" i="20"/>
  <c r="AW8" i="20" s="1"/>
  <c r="EO14" i="20"/>
  <c r="BH14" i="20" s="1"/>
  <c r="EO22" i="20"/>
  <c r="BH22" i="20" s="1"/>
  <c r="EM35" i="20"/>
  <c r="BF35" i="20" s="1"/>
  <c r="EN86" i="20"/>
  <c r="BG86" i="20" s="1"/>
  <c r="EH11" i="20"/>
  <c r="BA11" i="20" s="1"/>
  <c r="EH13" i="20"/>
  <c r="BA13" i="20" s="1"/>
  <c r="EH15" i="20"/>
  <c r="BA15" i="20" s="1"/>
  <c r="EH17" i="20"/>
  <c r="BA17" i="20" s="1"/>
  <c r="EH19" i="20"/>
  <c r="BA19" i="20" s="1"/>
  <c r="EH21" i="20"/>
  <c r="BA21" i="20" s="1"/>
  <c r="EH23" i="20"/>
  <c r="BA23" i="20" s="1"/>
  <c r="EH25" i="20"/>
  <c r="BA25" i="20" s="1"/>
  <c r="EL28" i="20"/>
  <c r="BE28" i="20" s="1"/>
  <c r="EL32" i="20"/>
  <c r="BE32" i="20" s="1"/>
  <c r="EA38" i="20"/>
  <c r="AT38" i="20" s="1"/>
  <c r="EA46" i="20"/>
  <c r="AT46" i="20" s="1"/>
  <c r="EA54" i="20"/>
  <c r="AT54" i="20" s="1"/>
  <c r="EA64" i="20"/>
  <c r="AT64" i="20" s="1"/>
  <c r="DZ10" i="20"/>
  <c r="AS10" i="20" s="1"/>
  <c r="DZ42" i="20"/>
  <c r="AS42" i="20" s="1"/>
  <c r="DZ74" i="20"/>
  <c r="AS74" i="20" s="1"/>
  <c r="DZ106" i="20"/>
  <c r="AS106" i="20" s="1"/>
  <c r="EA9" i="20"/>
  <c r="AT9" i="20" s="1"/>
  <c r="EA11" i="20"/>
  <c r="AT11" i="20" s="1"/>
  <c r="EA13" i="20"/>
  <c r="AT13" i="20" s="1"/>
  <c r="EA15" i="20"/>
  <c r="AT15" i="20" s="1"/>
  <c r="EA17" i="20"/>
  <c r="AT17" i="20" s="1"/>
  <c r="EA19" i="20"/>
  <c r="AT19" i="20" s="1"/>
  <c r="EA21" i="20"/>
  <c r="AT21" i="20" s="1"/>
  <c r="EA23" i="20"/>
  <c r="AT23" i="20" s="1"/>
  <c r="EA25" i="20"/>
  <c r="AT25" i="20" s="1"/>
  <c r="EM27" i="20"/>
  <c r="BF27" i="20" s="1"/>
  <c r="EM31" i="20"/>
  <c r="BF31" i="20" s="1"/>
  <c r="EE36" i="20"/>
  <c r="AX36" i="20" s="1"/>
  <c r="EE44" i="20"/>
  <c r="AX44" i="20" s="1"/>
  <c r="EE52" i="20"/>
  <c r="AX52" i="20" s="1"/>
  <c r="EI60" i="20"/>
  <c r="BB60" i="20" s="1"/>
  <c r="EN95" i="20"/>
  <c r="BG95" i="20" s="1"/>
  <c r="DZ35" i="20"/>
  <c r="AS35" i="20" s="1"/>
  <c r="DZ67" i="20"/>
  <c r="AS67" i="20" s="1"/>
  <c r="DZ99" i="20"/>
  <c r="AS99" i="20" s="1"/>
  <c r="EJ8" i="20"/>
  <c r="BC8" i="20" s="1"/>
  <c r="EJ10" i="20"/>
  <c r="BC10" i="20" s="1"/>
  <c r="EJ12" i="20"/>
  <c r="BC12" i="20" s="1"/>
  <c r="EJ14" i="20"/>
  <c r="BC14" i="20" s="1"/>
  <c r="EJ16" i="20"/>
  <c r="BC16" i="20" s="1"/>
  <c r="EJ18" i="20"/>
  <c r="BC18" i="20" s="1"/>
  <c r="EJ20" i="20"/>
  <c r="BC20" i="20" s="1"/>
  <c r="EJ22" i="20"/>
  <c r="BC22" i="20" s="1"/>
  <c r="EJ24" i="20"/>
  <c r="BC24" i="20" s="1"/>
  <c r="EP26" i="20"/>
  <c r="BI26" i="20" s="1"/>
  <c r="EP30" i="20"/>
  <c r="BI30" i="20" s="1"/>
  <c r="EP34" i="20"/>
  <c r="BI34" i="20" s="1"/>
  <c r="EI42" i="20"/>
  <c r="BB42" i="20" s="1"/>
  <c r="EI50" i="20"/>
  <c r="BB50" i="20" s="1"/>
  <c r="EI58" i="20"/>
  <c r="BB58" i="20" s="1"/>
  <c r="ED79" i="20"/>
  <c r="AW79" i="20" s="1"/>
  <c r="EJ27" i="20"/>
  <c r="BC27" i="20" s="1"/>
  <c r="EJ29" i="20"/>
  <c r="BC29" i="20" s="1"/>
  <c r="EJ31" i="20"/>
  <c r="BC31" i="20" s="1"/>
  <c r="EJ33" i="20"/>
  <c r="BC33" i="20" s="1"/>
  <c r="EJ35" i="20"/>
  <c r="BC35" i="20" s="1"/>
  <c r="EJ37" i="20"/>
  <c r="BC37" i="20" s="1"/>
  <c r="EJ39" i="20"/>
  <c r="BC39" i="20" s="1"/>
  <c r="EJ41" i="20"/>
  <c r="BC41" i="20" s="1"/>
  <c r="EJ43" i="20"/>
  <c r="BC43" i="20" s="1"/>
  <c r="EJ45" i="20"/>
  <c r="BC45" i="20" s="1"/>
  <c r="EJ47" i="20"/>
  <c r="BC47" i="20" s="1"/>
  <c r="EJ49" i="20"/>
  <c r="BC49" i="20" s="1"/>
  <c r="EJ51" i="20"/>
  <c r="BC51" i="20" s="1"/>
  <c r="EJ53" i="20"/>
  <c r="BC53" i="20" s="1"/>
  <c r="EJ55" i="20"/>
  <c r="BC55" i="20" s="1"/>
  <c r="EJ57" i="20"/>
  <c r="BC57" i="20" s="1"/>
  <c r="EJ59" i="20"/>
  <c r="BC59" i="20" s="1"/>
  <c r="ED63" i="20"/>
  <c r="AW63" i="20" s="1"/>
  <c r="EH67" i="20"/>
  <c r="BA67" i="20" s="1"/>
  <c r="EH75" i="20"/>
  <c r="BA75" i="20" s="1"/>
  <c r="EF85" i="20"/>
  <c r="AY85" i="20" s="1"/>
  <c r="EC27" i="20"/>
  <c r="AV27" i="20" s="1"/>
  <c r="EC29" i="20"/>
  <c r="AV29" i="20" s="1"/>
  <c r="EC31" i="20"/>
  <c r="AV31" i="20" s="1"/>
  <c r="EC33" i="20"/>
  <c r="AV33" i="20" s="1"/>
  <c r="EC35" i="20"/>
  <c r="AV35" i="20" s="1"/>
  <c r="EC37" i="20"/>
  <c r="AV37" i="20" s="1"/>
  <c r="EC39" i="20"/>
  <c r="AV39" i="20" s="1"/>
  <c r="EC41" i="20"/>
  <c r="AV41" i="20" s="1"/>
  <c r="EC43" i="20"/>
  <c r="AV43" i="20" s="1"/>
  <c r="EC45" i="20"/>
  <c r="AV45" i="20" s="1"/>
  <c r="EC47" i="20"/>
  <c r="AV47" i="20" s="1"/>
  <c r="EC49" i="20"/>
  <c r="AV49" i="20" s="1"/>
  <c r="EC51" i="20"/>
  <c r="AV51" i="20" s="1"/>
  <c r="EC53" i="20"/>
  <c r="AV53" i="20" s="1"/>
  <c r="EC55" i="20"/>
  <c r="AV55" i="20" s="1"/>
  <c r="EC57" i="20"/>
  <c r="AV57" i="20" s="1"/>
  <c r="EC59" i="20"/>
  <c r="AV59" i="20" s="1"/>
  <c r="EE62" i="20"/>
  <c r="AX62" i="20" s="1"/>
  <c r="EE66" i="20"/>
  <c r="AX66" i="20" s="1"/>
  <c r="EL73" i="20"/>
  <c r="BE73" i="20" s="1"/>
  <c r="EN81" i="20"/>
  <c r="BG81" i="20" s="1"/>
  <c r="EL35" i="20"/>
  <c r="BE35" i="20" s="1"/>
  <c r="EL37" i="20"/>
  <c r="BE37" i="20" s="1"/>
  <c r="EL39" i="20"/>
  <c r="BE39" i="20" s="1"/>
  <c r="EL41" i="20"/>
  <c r="BE41" i="20" s="1"/>
  <c r="EL43" i="20"/>
  <c r="BE43" i="20" s="1"/>
  <c r="EL45" i="20"/>
  <c r="BE45" i="20" s="1"/>
  <c r="EL47" i="20"/>
  <c r="BE47" i="20" s="1"/>
  <c r="EL49" i="20"/>
  <c r="BE49" i="20" s="1"/>
  <c r="EL51" i="20"/>
  <c r="BE51" i="20" s="1"/>
  <c r="EL53" i="20"/>
  <c r="BE53" i="20" s="1"/>
  <c r="EL55" i="20"/>
  <c r="BE55" i="20" s="1"/>
  <c r="EL57" i="20"/>
  <c r="BE57" i="20" s="1"/>
  <c r="EL59" i="20"/>
  <c r="BE59" i="20" s="1"/>
  <c r="EH63" i="20"/>
  <c r="BA63" i="20" s="1"/>
  <c r="EP67" i="20"/>
  <c r="BI67" i="20" s="1"/>
  <c r="EP75" i="20"/>
  <c r="BI75" i="20" s="1"/>
  <c r="EF86" i="20"/>
  <c r="AY86" i="20" s="1"/>
  <c r="EM67" i="20"/>
  <c r="BF67" i="20" s="1"/>
  <c r="EM69" i="20"/>
  <c r="BF69" i="20" s="1"/>
  <c r="EM71" i="20"/>
  <c r="BF71" i="20" s="1"/>
  <c r="EM73" i="20"/>
  <c r="BF73" i="20" s="1"/>
  <c r="EM75" i="20"/>
  <c r="BF75" i="20" s="1"/>
  <c r="EM77" i="20"/>
  <c r="BF77" i="20" s="1"/>
  <c r="EM79" i="20"/>
  <c r="BF79" i="20" s="1"/>
  <c r="EA82" i="20"/>
  <c r="AT82" i="20" s="1"/>
  <c r="EA86" i="20"/>
  <c r="AT86" i="20" s="1"/>
  <c r="EG93" i="20"/>
  <c r="AZ93" i="20" s="1"/>
  <c r="EJ61" i="20"/>
  <c r="BC61" i="20" s="1"/>
  <c r="EJ63" i="20"/>
  <c r="BC63" i="20" s="1"/>
  <c r="EJ65" i="20"/>
  <c r="BC65" i="20" s="1"/>
  <c r="EJ67" i="20"/>
  <c r="BC67" i="20" s="1"/>
  <c r="EJ69" i="20"/>
  <c r="BC69" i="20" s="1"/>
  <c r="EJ71" i="20"/>
  <c r="BC71" i="20" s="1"/>
  <c r="EJ73" i="20"/>
  <c r="BC73" i="20" s="1"/>
  <c r="EJ75" i="20"/>
  <c r="BC75" i="20" s="1"/>
  <c r="EJ77" i="20"/>
  <c r="BC77" i="20" s="1"/>
  <c r="EJ79" i="20"/>
  <c r="BC79" i="20" s="1"/>
  <c r="EJ81" i="20"/>
  <c r="BC81" i="20" s="1"/>
  <c r="EJ85" i="20"/>
  <c r="BC85" i="20" s="1"/>
  <c r="EG92" i="20"/>
  <c r="AZ92" i="20" s="1"/>
  <c r="EN106" i="20"/>
  <c r="BG106" i="20" s="1"/>
  <c r="EG61" i="20"/>
  <c r="AZ61" i="20" s="1"/>
  <c r="EG63" i="20"/>
  <c r="AZ63" i="20" s="1"/>
  <c r="EG65" i="20"/>
  <c r="AZ65" i="20" s="1"/>
  <c r="EG67" i="20"/>
  <c r="AZ67" i="20" s="1"/>
  <c r="EG69" i="20"/>
  <c r="AZ69" i="20" s="1"/>
  <c r="EG71" i="20"/>
  <c r="AZ71" i="20" s="1"/>
  <c r="EG73" i="20"/>
  <c r="AZ73" i="20" s="1"/>
  <c r="EG75" i="20"/>
  <c r="AZ75" i="20" s="1"/>
  <c r="EG77" i="20"/>
  <c r="AZ77" i="20" s="1"/>
  <c r="EG79" i="20"/>
  <c r="AZ79" i="20" s="1"/>
  <c r="EG81" i="20"/>
  <c r="AZ81" i="20" s="1"/>
  <c r="EE85" i="20"/>
  <c r="AX85" i="20" s="1"/>
  <c r="EJ91" i="20"/>
  <c r="BC91" i="20" s="1"/>
  <c r="EF105" i="20"/>
  <c r="AY105" i="20" s="1"/>
  <c r="EK82" i="20"/>
  <c r="BD82" i="20" s="1"/>
  <c r="EK84" i="20"/>
  <c r="BD84" i="20" s="1"/>
  <c r="EK86" i="20"/>
  <c r="BD86" i="20" s="1"/>
  <c r="EK88" i="20"/>
  <c r="BD88" i="20" s="1"/>
  <c r="EK90" i="20"/>
  <c r="BD90" i="20" s="1"/>
  <c r="EN92" i="20"/>
  <c r="BG92" i="20" s="1"/>
  <c r="EI95" i="20"/>
  <c r="BB95" i="20" s="1"/>
  <c r="EI99" i="20"/>
  <c r="BB99" i="20" s="1"/>
  <c r="EI103" i="20"/>
  <c r="BB103" i="20" s="1"/>
  <c r="EH83" i="20"/>
  <c r="BA83" i="20" s="1"/>
  <c r="EH85" i="20"/>
  <c r="BA85" i="20" s="1"/>
  <c r="EH87" i="20"/>
  <c r="BA87" i="20" s="1"/>
  <c r="EH89" i="20"/>
  <c r="BA89" i="20" s="1"/>
  <c r="EH91" i="20"/>
  <c r="BA91" i="20" s="1"/>
  <c r="EO93" i="20"/>
  <c r="BH93" i="20" s="1"/>
  <c r="EB97" i="20"/>
  <c r="AU97" i="20" s="1"/>
  <c r="EB101" i="20"/>
  <c r="AU101" i="20" s="1"/>
  <c r="EB105" i="20"/>
  <c r="AU105" i="20" s="1"/>
  <c r="EI87" i="20"/>
  <c r="BB87" i="20" s="1"/>
  <c r="EI89" i="20"/>
  <c r="BB89" i="20" s="1"/>
  <c r="EI91" i="20"/>
  <c r="BB91" i="20" s="1"/>
  <c r="EA94" i="20"/>
  <c r="AT94" i="20" s="1"/>
  <c r="EE97" i="20"/>
  <c r="AX97" i="20" s="1"/>
  <c r="EE101" i="20"/>
  <c r="AX101" i="20" s="1"/>
  <c r="EE105" i="20"/>
  <c r="AX105" i="20" s="1"/>
  <c r="EG97" i="20"/>
  <c r="AZ97" i="20" s="1"/>
  <c r="EG99" i="20"/>
  <c r="AZ99" i="20" s="1"/>
  <c r="EG101" i="20"/>
  <c r="AZ101" i="20" s="1"/>
  <c r="EG103" i="20"/>
  <c r="AZ103" i="20" s="1"/>
  <c r="EG105" i="20"/>
  <c r="AZ105" i="20" s="1"/>
  <c r="ED92" i="20"/>
  <c r="AW92" i="20" s="1"/>
  <c r="ED94" i="20"/>
  <c r="AW94" i="20" s="1"/>
  <c r="ED96" i="20"/>
  <c r="AW96" i="20" s="1"/>
  <c r="ED98" i="20"/>
  <c r="AW98" i="20" s="1"/>
  <c r="ED100" i="20"/>
  <c r="AW100" i="20" s="1"/>
  <c r="ED102" i="20"/>
  <c r="AW102" i="20" s="1"/>
  <c r="ED104" i="20"/>
  <c r="AW104" i="20" s="1"/>
  <c r="ED106" i="20"/>
  <c r="AW106" i="20" s="1"/>
  <c r="D27" i="26"/>
  <c r="CI8" i="20"/>
  <c r="CU25" i="20"/>
  <c r="L25" i="20" s="1"/>
  <c r="CL14" i="20"/>
  <c r="C14" i="20" s="1"/>
  <c r="CZ11" i="20"/>
  <c r="Q11" i="20" s="1"/>
  <c r="CT58" i="20"/>
  <c r="K58" i="20" s="1"/>
  <c r="CO9" i="20"/>
  <c r="F9" i="20" s="1"/>
  <c r="CS30" i="20"/>
  <c r="J30" i="20" s="1"/>
  <c r="CL29" i="20"/>
  <c r="C29" i="20" s="1"/>
  <c r="CT28" i="20"/>
  <c r="K28" i="20" s="1"/>
  <c r="CU28" i="20"/>
  <c r="L28" i="20" s="1"/>
  <c r="CU52" i="20"/>
  <c r="L52" i="20" s="1"/>
  <c r="CU72" i="20"/>
  <c r="L72" i="20" s="1"/>
  <c r="CU95" i="20"/>
  <c r="L95" i="20" s="1"/>
  <c r="CR32" i="20"/>
  <c r="I32" i="20" s="1"/>
  <c r="CR56" i="20"/>
  <c r="I56" i="20" s="1"/>
  <c r="CR78" i="20"/>
  <c r="I78" i="20" s="1"/>
  <c r="CR99" i="20"/>
  <c r="I99" i="20" s="1"/>
  <c r="CO52" i="20"/>
  <c r="F52" i="20" s="1"/>
  <c r="CO75" i="20"/>
  <c r="F75" i="20" s="1"/>
  <c r="DC74" i="20"/>
  <c r="T74" i="20" s="1"/>
  <c r="DK50" i="20"/>
  <c r="AB50" i="20" s="1"/>
  <c r="CP81" i="20"/>
  <c r="G81" i="20" s="1"/>
  <c r="CL26" i="20"/>
  <c r="C26" i="20" s="1"/>
  <c r="CL27" i="20"/>
  <c r="C27" i="20" s="1"/>
  <c r="CP30" i="20"/>
  <c r="G30" i="20" s="1"/>
  <c r="CL64" i="20"/>
  <c r="C64" i="20" s="1"/>
  <c r="DA36" i="20"/>
  <c r="R36" i="20" s="1"/>
  <c r="CT18" i="20"/>
  <c r="K18" i="20" s="1"/>
  <c r="DB104" i="20"/>
  <c r="S104" i="20" s="1"/>
  <c r="CY49" i="20"/>
  <c r="P49" i="20" s="1"/>
  <c r="CY71" i="20"/>
  <c r="P71" i="20" s="1"/>
  <c r="CY95" i="20"/>
  <c r="P95" i="20" s="1"/>
  <c r="CV43" i="20"/>
  <c r="M43" i="20" s="1"/>
  <c r="CV71" i="20"/>
  <c r="M71" i="20" s="1"/>
  <c r="CV106" i="20"/>
  <c r="M106" i="20" s="1"/>
  <c r="CS78" i="20"/>
  <c r="J78" i="20" s="1"/>
  <c r="DC62" i="20"/>
  <c r="T62" i="20" s="1"/>
  <c r="DG28" i="20"/>
  <c r="X28" i="20" s="1"/>
  <c r="DK26" i="20"/>
  <c r="AB26" i="20" s="1"/>
  <c r="DK55" i="20"/>
  <c r="AB55" i="20" s="1"/>
  <c r="DF92" i="20"/>
  <c r="W92" i="20" s="1"/>
  <c r="DH17" i="20"/>
  <c r="Y17" i="20" s="1"/>
  <c r="DH24" i="20"/>
  <c r="Y24" i="20" s="1"/>
  <c r="DH28" i="20"/>
  <c r="Y28" i="20" s="1"/>
  <c r="DH33" i="20"/>
  <c r="Y33" i="20" s="1"/>
  <c r="DH38" i="20"/>
  <c r="Y38" i="20" s="1"/>
  <c r="DH42" i="20"/>
  <c r="Y42" i="20" s="1"/>
  <c r="DH46" i="20"/>
  <c r="Y46" i="20" s="1"/>
  <c r="DT51" i="20"/>
  <c r="AK51" i="20" s="1"/>
  <c r="DT59" i="20"/>
  <c r="AK59" i="20" s="1"/>
  <c r="DK71" i="20"/>
  <c r="AB71" i="20" s="1"/>
  <c r="DK87" i="20"/>
  <c r="AB87" i="20" s="1"/>
  <c r="DK103" i="20"/>
  <c r="AB103" i="20" s="1"/>
  <c r="DS34" i="20"/>
  <c r="AJ34" i="20" s="1"/>
  <c r="DG43" i="20"/>
  <c r="X43" i="20" s="1"/>
  <c r="DS57" i="20"/>
  <c r="AJ57" i="20" s="1"/>
  <c r="DG95" i="20"/>
  <c r="X95" i="20" s="1"/>
  <c r="DF69" i="20"/>
  <c r="W69" i="20" s="1"/>
  <c r="DU9" i="20"/>
  <c r="AL9" i="20" s="1"/>
  <c r="DQ16" i="20"/>
  <c r="AH16" i="20" s="1"/>
  <c r="DU21" i="20"/>
  <c r="AL21" i="20" s="1"/>
  <c r="DM27" i="20"/>
  <c r="AD27" i="20" s="1"/>
  <c r="DQ32" i="20"/>
  <c r="AH32" i="20" s="1"/>
  <c r="DU37" i="20"/>
  <c r="AL37" i="20" s="1"/>
  <c r="DM43" i="20"/>
  <c r="AD43" i="20" s="1"/>
  <c r="DG49" i="20"/>
  <c r="X49" i="20" s="1"/>
  <c r="DO59" i="20"/>
  <c r="AF59" i="20" s="1"/>
  <c r="DO76" i="20"/>
  <c r="AF76" i="20" s="1"/>
  <c r="DO97" i="20"/>
  <c r="AF97" i="20" s="1"/>
  <c r="DF46" i="20"/>
  <c r="W46" i="20" s="1"/>
  <c r="DR8" i="20"/>
  <c r="AI8" i="20" s="1"/>
  <c r="DV13" i="20"/>
  <c r="AM13" i="20" s="1"/>
  <c r="DJ19" i="20"/>
  <c r="AA19" i="20" s="1"/>
  <c r="DR24" i="20"/>
  <c r="AI24" i="20" s="1"/>
  <c r="DJ32" i="20"/>
  <c r="AA32" i="20" s="1"/>
  <c r="DJ40" i="20"/>
  <c r="AA40" i="20" s="1"/>
  <c r="DJ48" i="20"/>
  <c r="AA48" i="20" s="1"/>
  <c r="DH64" i="20"/>
  <c r="Y64" i="20" s="1"/>
  <c r="DS95" i="20"/>
  <c r="AJ95" i="20" s="1"/>
  <c r="DP69" i="20"/>
  <c r="AG69" i="20" s="1"/>
  <c r="DP77" i="20"/>
  <c r="AG77" i="20" s="1"/>
  <c r="DP85" i="20"/>
  <c r="AG85" i="20" s="1"/>
  <c r="DP95" i="20"/>
  <c r="AG95" i="20" s="1"/>
  <c r="DU52" i="20"/>
  <c r="AL52" i="20" s="1"/>
  <c r="DU68" i="20"/>
  <c r="AL68" i="20" s="1"/>
  <c r="DU84" i="20"/>
  <c r="AL84" i="20" s="1"/>
  <c r="DU100" i="20"/>
  <c r="AL100" i="20" s="1"/>
  <c r="DJ58" i="20"/>
  <c r="AA58" i="20" s="1"/>
  <c r="DJ74" i="20"/>
  <c r="AA74" i="20" s="1"/>
  <c r="DJ90" i="20"/>
  <c r="AA90" i="20" s="1"/>
  <c r="CP65" i="20"/>
  <c r="G65" i="20" s="1"/>
  <c r="CP69" i="20"/>
  <c r="G69" i="20" s="1"/>
  <c r="CP86" i="20"/>
  <c r="G86" i="20" s="1"/>
  <c r="CP51" i="20"/>
  <c r="G51" i="20" s="1"/>
  <c r="CQ21" i="20"/>
  <c r="H21" i="20" s="1"/>
  <c r="CL39" i="20"/>
  <c r="C39" i="20" s="1"/>
  <c r="CZ12" i="20"/>
  <c r="Q12" i="20" s="1"/>
  <c r="CZ21" i="20"/>
  <c r="Q21" i="20" s="1"/>
  <c r="CX33" i="20"/>
  <c r="O33" i="20" s="1"/>
  <c r="CT66" i="20"/>
  <c r="K66" i="20" s="1"/>
  <c r="CT102" i="20"/>
  <c r="K102" i="20" s="1"/>
  <c r="CO8" i="20"/>
  <c r="F8" i="20" s="1"/>
  <c r="CO19" i="20"/>
  <c r="F19" i="20" s="1"/>
  <c r="CS28" i="20"/>
  <c r="J28" i="20" s="1"/>
  <c r="CX55" i="20"/>
  <c r="O55" i="20" s="1"/>
  <c r="CX91" i="20"/>
  <c r="O91" i="20" s="1"/>
  <c r="CL77" i="20"/>
  <c r="C77" i="20" s="1"/>
  <c r="CP15" i="20"/>
  <c r="G15" i="20" s="1"/>
  <c r="CP25" i="20"/>
  <c r="G25" i="20" s="1"/>
  <c r="CT40" i="20"/>
  <c r="K40" i="20" s="1"/>
  <c r="DB79" i="20"/>
  <c r="S79" i="20" s="1"/>
  <c r="CU29" i="20"/>
  <c r="L29" i="20" s="1"/>
  <c r="CU38" i="20"/>
  <c r="L38" i="20" s="1"/>
  <c r="CU49" i="20"/>
  <c r="L49" i="20" s="1"/>
  <c r="CU59" i="20"/>
  <c r="L59" i="20" s="1"/>
  <c r="CU69" i="20"/>
  <c r="L69" i="20" s="1"/>
  <c r="CU79" i="20"/>
  <c r="L79" i="20" s="1"/>
  <c r="CU88" i="20"/>
  <c r="L88" i="20" s="1"/>
  <c r="CU98" i="20"/>
  <c r="L98" i="20" s="1"/>
  <c r="DC16" i="20"/>
  <c r="T16" i="20" s="1"/>
  <c r="CR33" i="20"/>
  <c r="I33" i="20" s="1"/>
  <c r="CR42" i="20"/>
  <c r="I42" i="20" s="1"/>
  <c r="CR52" i="20"/>
  <c r="I52" i="20" s="1"/>
  <c r="CR61" i="20"/>
  <c r="I61" i="20" s="1"/>
  <c r="CR71" i="20"/>
  <c r="I71" i="20" s="1"/>
  <c r="CR81" i="20"/>
  <c r="I81" i="20" s="1"/>
  <c r="CR91" i="20"/>
  <c r="I91" i="20" s="1"/>
  <c r="CR101" i="20"/>
  <c r="I101" i="20" s="1"/>
  <c r="DC61" i="20"/>
  <c r="T61" i="20" s="1"/>
  <c r="CO48" i="20"/>
  <c r="F48" i="20" s="1"/>
  <c r="CO57" i="20"/>
  <c r="F57" i="20" s="1"/>
  <c r="CO67" i="20"/>
  <c r="F67" i="20" s="1"/>
  <c r="CO77" i="20"/>
  <c r="F77" i="20" s="1"/>
  <c r="CO86" i="20"/>
  <c r="F86" i="20" s="1"/>
  <c r="CO95" i="20"/>
  <c r="F95" i="20" s="1"/>
  <c r="CO103" i="20"/>
  <c r="F103" i="20" s="1"/>
  <c r="DC90" i="20"/>
  <c r="T90" i="20" s="1"/>
  <c r="DO13" i="20"/>
  <c r="AF13" i="20" s="1"/>
  <c r="DG23" i="20"/>
  <c r="X23" i="20" s="1"/>
  <c r="DK13" i="20"/>
  <c r="AB13" i="20" s="1"/>
  <c r="DG37" i="20"/>
  <c r="X37" i="20" s="1"/>
  <c r="DK62" i="20"/>
  <c r="AB62" i="20" s="1"/>
  <c r="DF40" i="20"/>
  <c r="W40" i="20" s="1"/>
  <c r="DT10" i="20"/>
  <c r="AK10" i="20" s="1"/>
  <c r="DT19" i="20"/>
  <c r="AK19" i="20" s="1"/>
  <c r="DT27" i="20"/>
  <c r="AK27" i="20" s="1"/>
  <c r="DT35" i="20"/>
  <c r="AK35" i="20" s="1"/>
  <c r="DT43" i="20"/>
  <c r="AK43" i="20" s="1"/>
  <c r="DL55" i="20"/>
  <c r="AC55" i="20" s="1"/>
  <c r="DK78" i="20"/>
  <c r="AB78" i="20" s="1"/>
  <c r="DG30" i="20"/>
  <c r="X30" i="20" s="1"/>
  <c r="DG47" i="20"/>
  <c r="X47" i="20" s="1"/>
  <c r="DF21" i="20"/>
  <c r="W21" i="20" s="1"/>
  <c r="DQ13" i="20"/>
  <c r="AH13" i="20" s="1"/>
  <c r="DM24" i="20"/>
  <c r="AD24" i="20" s="1"/>
  <c r="DU34" i="20"/>
  <c r="AL34" i="20" s="1"/>
  <c r="DQ45" i="20"/>
  <c r="AH45" i="20" s="1"/>
  <c r="DO64" i="20"/>
  <c r="AF64" i="20" s="1"/>
  <c r="DO106" i="20"/>
  <c r="AF106" i="20" s="1"/>
  <c r="DV10" i="20"/>
  <c r="AM10" i="20" s="1"/>
  <c r="DR21" i="20"/>
  <c r="AI21" i="20" s="1"/>
  <c r="DV35" i="20"/>
  <c r="AM35" i="20" s="1"/>
  <c r="DP55" i="20"/>
  <c r="AG55" i="20" s="1"/>
  <c r="DL65" i="20"/>
  <c r="AC65" i="20" s="1"/>
  <c r="DL81" i="20"/>
  <c r="AC81" i="20" s="1"/>
  <c r="DP98" i="20"/>
  <c r="AG98" i="20" s="1"/>
  <c r="DU71" i="20"/>
  <c r="AL71" i="20" s="1"/>
  <c r="DJ49" i="20"/>
  <c r="AA49" i="20" s="1"/>
  <c r="DJ81" i="20"/>
  <c r="AA81" i="20" s="1"/>
  <c r="CP97" i="20"/>
  <c r="G97" i="20" s="1"/>
  <c r="CU27" i="20"/>
  <c r="L27" i="20" s="1"/>
  <c r="CW35" i="20"/>
  <c r="N35" i="20" s="1"/>
  <c r="CM26" i="20"/>
  <c r="D26" i="20" s="1"/>
  <c r="CQ14" i="20"/>
  <c r="H14" i="20" s="1"/>
  <c r="CP104" i="20"/>
  <c r="G104" i="20" s="1"/>
  <c r="CN10" i="20"/>
  <c r="E10" i="20" s="1"/>
  <c r="CN19" i="20"/>
  <c r="E19" i="20" s="1"/>
  <c r="CP28" i="20"/>
  <c r="G28" i="20" s="1"/>
  <c r="CT55" i="20"/>
  <c r="K55" i="20" s="1"/>
  <c r="CT91" i="20"/>
  <c r="K91" i="20" s="1"/>
  <c r="CL96" i="20"/>
  <c r="C96" i="20" s="1"/>
  <c r="CS15" i="20"/>
  <c r="J15" i="20" s="1"/>
  <c r="CS24" i="20"/>
  <c r="J24" i="20" s="1"/>
  <c r="DA40" i="20"/>
  <c r="R40" i="20" s="1"/>
  <c r="CX76" i="20"/>
  <c r="O76" i="20" s="1"/>
  <c r="DC99" i="20"/>
  <c r="T99" i="20" s="1"/>
  <c r="CT9" i="20"/>
  <c r="K9" i="20" s="1"/>
  <c r="CT17" i="20"/>
  <c r="K17" i="20" s="1"/>
  <c r="CT26" i="20"/>
  <c r="K26" i="20" s="1"/>
  <c r="DB44" i="20"/>
  <c r="S44" i="20" s="1"/>
  <c r="DB84" i="20"/>
  <c r="S84" i="20" s="1"/>
  <c r="CY28" i="20"/>
  <c r="P28" i="20" s="1"/>
  <c r="CY37" i="20"/>
  <c r="P37" i="20" s="1"/>
  <c r="CY47" i="20"/>
  <c r="P47" i="20" s="1"/>
  <c r="CY57" i="20"/>
  <c r="P57" i="20" s="1"/>
  <c r="CY68" i="20"/>
  <c r="P68" i="20" s="1"/>
  <c r="CY78" i="20"/>
  <c r="P78" i="20" s="1"/>
  <c r="CY86" i="20"/>
  <c r="P86" i="20" s="1"/>
  <c r="CY97" i="20"/>
  <c r="P97" i="20" s="1"/>
  <c r="CY106" i="20"/>
  <c r="P106" i="20" s="1"/>
  <c r="CV30" i="20"/>
  <c r="M30" i="20" s="1"/>
  <c r="CV39" i="20"/>
  <c r="M39" i="20" s="1"/>
  <c r="CV48" i="20"/>
  <c r="M48" i="20" s="1"/>
  <c r="CV58" i="20"/>
  <c r="M58" i="20" s="1"/>
  <c r="CV67" i="20"/>
  <c r="M67" i="20" s="1"/>
  <c r="CV76" i="20"/>
  <c r="M76" i="20" s="1"/>
  <c r="CV86" i="20"/>
  <c r="M86" i="20" s="1"/>
  <c r="CV94" i="20"/>
  <c r="M94" i="20" s="1"/>
  <c r="CV103" i="20"/>
  <c r="M103" i="20" s="1"/>
  <c r="DC97" i="20"/>
  <c r="T97" i="20" s="1"/>
  <c r="CS48" i="20"/>
  <c r="J48" i="20" s="1"/>
  <c r="CS57" i="20"/>
  <c r="J57" i="20" s="1"/>
  <c r="CS66" i="20"/>
  <c r="J66" i="20" s="1"/>
  <c r="CS75" i="20"/>
  <c r="J75" i="20" s="1"/>
  <c r="CS84" i="20"/>
  <c r="J84" i="20" s="1"/>
  <c r="CS93" i="20"/>
  <c r="J93" i="20" s="1"/>
  <c r="CS102" i="20"/>
  <c r="J102" i="20" s="1"/>
  <c r="DC94" i="20"/>
  <c r="T94" i="20" s="1"/>
  <c r="DS8" i="20"/>
  <c r="AJ8" i="20" s="1"/>
  <c r="DG24" i="20"/>
  <c r="X24" i="20" s="1"/>
  <c r="DK10" i="20"/>
  <c r="AB10" i="20" s="1"/>
  <c r="DO31" i="20"/>
  <c r="AF31" i="20" s="1"/>
  <c r="DS43" i="20"/>
  <c r="AJ43" i="20" s="1"/>
  <c r="DK63" i="20"/>
  <c r="AB63" i="20" s="1"/>
  <c r="DF12" i="20"/>
  <c r="W12" i="20" s="1"/>
  <c r="DH7" i="20"/>
  <c r="Y7" i="20" s="1"/>
  <c r="DH13" i="20"/>
  <c r="Y13" i="20" s="1"/>
  <c r="DH20" i="20"/>
  <c r="Y20" i="20" s="1"/>
  <c r="CU12" i="20"/>
  <c r="L12" i="20" s="1"/>
  <c r="CP49" i="20"/>
  <c r="G49" i="20" s="1"/>
  <c r="CW33" i="20"/>
  <c r="N33" i="20" s="1"/>
  <c r="CU13" i="20"/>
  <c r="L13" i="20" s="1"/>
  <c r="CP85" i="20"/>
  <c r="G85" i="20" s="1"/>
  <c r="CY9" i="20"/>
  <c r="P9" i="20" s="1"/>
  <c r="CP70" i="20"/>
  <c r="G70" i="20" s="1"/>
  <c r="CM11" i="20"/>
  <c r="D11" i="20" s="1"/>
  <c r="CM27" i="20"/>
  <c r="D27" i="20" s="1"/>
  <c r="CP75" i="20"/>
  <c r="G75" i="20" s="1"/>
  <c r="CQ7" i="20"/>
  <c r="H7" i="20" s="1"/>
  <c r="CQ23" i="20"/>
  <c r="H23" i="20" s="1"/>
  <c r="CP60" i="20"/>
  <c r="G60" i="20" s="1"/>
  <c r="CL15" i="20"/>
  <c r="C15" i="20" s="1"/>
  <c r="CL79" i="20"/>
  <c r="C79" i="20" s="1"/>
  <c r="CR9" i="20"/>
  <c r="I9" i="20" s="1"/>
  <c r="CR13" i="20"/>
  <c r="I13" i="20" s="1"/>
  <c r="CR17" i="20"/>
  <c r="I17" i="20" s="1"/>
  <c r="CR21" i="20"/>
  <c r="I21" i="20" s="1"/>
  <c r="CR25" i="20"/>
  <c r="I25" i="20" s="1"/>
  <c r="CX30" i="20"/>
  <c r="O30" i="20" s="1"/>
  <c r="CX38" i="20"/>
  <c r="O38" i="20" s="1"/>
  <c r="CT52" i="20"/>
  <c r="K52" i="20" s="1"/>
  <c r="CT68" i="20"/>
  <c r="K68" i="20" s="1"/>
  <c r="CT84" i="20"/>
  <c r="K84" i="20" s="1"/>
  <c r="CT100" i="20"/>
  <c r="K100" i="20" s="1"/>
  <c r="CL20" i="20"/>
  <c r="C20" i="20" s="1"/>
  <c r="CL84" i="20"/>
  <c r="C84" i="20" s="1"/>
  <c r="CW9" i="20"/>
  <c r="N9" i="20" s="1"/>
  <c r="CW13" i="20"/>
  <c r="N13" i="20" s="1"/>
  <c r="CW17" i="20"/>
  <c r="N17" i="20" s="1"/>
  <c r="CW21" i="20"/>
  <c r="N21" i="20" s="1"/>
  <c r="CW25" i="20"/>
  <c r="N25" i="20" s="1"/>
  <c r="CS31" i="20"/>
  <c r="J31" i="20" s="1"/>
  <c r="CS39" i="20"/>
  <c r="J39" i="20" s="1"/>
  <c r="CX53" i="20"/>
  <c r="O53" i="20" s="1"/>
  <c r="CX69" i="20"/>
  <c r="O69" i="20" s="1"/>
  <c r="CX85" i="20"/>
  <c r="O85" i="20" s="1"/>
  <c r="CX101" i="20"/>
  <c r="O101" i="20" s="1"/>
  <c r="CL21" i="20"/>
  <c r="C21" i="20" s="1"/>
  <c r="CL85" i="20"/>
  <c r="C85" i="20" s="1"/>
  <c r="CX9" i="20"/>
  <c r="O9" i="20" s="1"/>
  <c r="CX13" i="20"/>
  <c r="O13" i="20" s="1"/>
  <c r="CX17" i="20"/>
  <c r="O17" i="20" s="1"/>
  <c r="CX21" i="20"/>
  <c r="O21" i="20" s="1"/>
  <c r="CX25" i="20"/>
  <c r="O25" i="20" s="1"/>
  <c r="CT31" i="20"/>
  <c r="K31" i="20" s="1"/>
  <c r="CT39" i="20"/>
  <c r="K39" i="20" s="1"/>
  <c r="DB53" i="20"/>
  <c r="S53" i="20" s="1"/>
  <c r="DB69" i="20"/>
  <c r="S69" i="20" s="1"/>
  <c r="DB85" i="20"/>
  <c r="S85" i="20" s="1"/>
  <c r="DB101" i="20"/>
  <c r="S101" i="20" s="1"/>
  <c r="CM29" i="20"/>
  <c r="D29" i="20" s="1"/>
  <c r="CM33" i="20"/>
  <c r="D33" i="20" s="1"/>
  <c r="CM37" i="20"/>
  <c r="D37" i="20" s="1"/>
  <c r="CM41" i="20"/>
  <c r="D41" i="20" s="1"/>
  <c r="CM45" i="20"/>
  <c r="D45" i="20" s="1"/>
  <c r="CM49" i="20"/>
  <c r="D49" i="20" s="1"/>
  <c r="CM53" i="20"/>
  <c r="D53" i="20" s="1"/>
  <c r="CM57" i="20"/>
  <c r="D57" i="20" s="1"/>
  <c r="CM61" i="20"/>
  <c r="D61" i="20" s="1"/>
  <c r="CM65" i="20"/>
  <c r="D65" i="20" s="1"/>
  <c r="CM69" i="20"/>
  <c r="D69" i="20" s="1"/>
  <c r="CM73" i="20"/>
  <c r="D73" i="20" s="1"/>
  <c r="CM77" i="20"/>
  <c r="D77" i="20" s="1"/>
  <c r="CM81" i="20"/>
  <c r="D81" i="20" s="1"/>
  <c r="CM85" i="20"/>
  <c r="D85" i="20" s="1"/>
  <c r="CM89" i="20"/>
  <c r="D89" i="20" s="1"/>
  <c r="CM93" i="20"/>
  <c r="D93" i="20" s="1"/>
  <c r="CM97" i="20"/>
  <c r="D97" i="20" s="1"/>
  <c r="CM101" i="20"/>
  <c r="D101" i="20" s="1"/>
  <c r="CM105" i="20"/>
  <c r="D105" i="20" s="1"/>
  <c r="DC40" i="20"/>
  <c r="T40" i="20" s="1"/>
  <c r="DC104" i="20"/>
  <c r="T104" i="20" s="1"/>
  <c r="CZ31" i="20"/>
  <c r="Q31" i="20" s="1"/>
  <c r="CZ35" i="20"/>
  <c r="Q35" i="20" s="1"/>
  <c r="CZ39" i="20"/>
  <c r="Q39" i="20" s="1"/>
  <c r="CZ43" i="20"/>
  <c r="Q43" i="20" s="1"/>
  <c r="CZ47" i="20"/>
  <c r="Q47" i="20" s="1"/>
  <c r="CZ51" i="20"/>
  <c r="Q51" i="20" s="1"/>
  <c r="CZ55" i="20"/>
  <c r="Q55" i="20" s="1"/>
  <c r="CZ59" i="20"/>
  <c r="Q59" i="20" s="1"/>
  <c r="CZ63" i="20"/>
  <c r="Q63" i="20" s="1"/>
  <c r="CZ67" i="20"/>
  <c r="Q67" i="20" s="1"/>
  <c r="CZ71" i="20"/>
  <c r="Q71" i="20" s="1"/>
  <c r="CZ75" i="20"/>
  <c r="Q75" i="20" s="1"/>
  <c r="CZ79" i="20"/>
  <c r="Q79" i="20" s="1"/>
  <c r="CZ83" i="20"/>
  <c r="Q83" i="20" s="1"/>
  <c r="CZ87" i="20"/>
  <c r="Q87" i="20" s="1"/>
  <c r="CZ91" i="20"/>
  <c r="Q91" i="20" s="1"/>
  <c r="CZ95" i="20"/>
  <c r="Q95" i="20" s="1"/>
  <c r="CZ99" i="20"/>
  <c r="Q99" i="20" s="1"/>
  <c r="CZ103" i="20"/>
  <c r="Q103" i="20" s="1"/>
  <c r="DC21" i="20"/>
  <c r="T21" i="20" s="1"/>
  <c r="DC85" i="20"/>
  <c r="T85" i="20" s="1"/>
  <c r="CW43" i="20"/>
  <c r="N43" i="20" s="1"/>
  <c r="CW47" i="20"/>
  <c r="N47" i="20" s="1"/>
  <c r="CW51" i="20"/>
  <c r="N51" i="20" s="1"/>
  <c r="CW55" i="20"/>
  <c r="N55" i="20" s="1"/>
  <c r="CW59" i="20"/>
  <c r="N59" i="20" s="1"/>
  <c r="CW63" i="20"/>
  <c r="N63" i="20" s="1"/>
  <c r="CW67" i="20"/>
  <c r="N67" i="20" s="1"/>
  <c r="CW71" i="20"/>
  <c r="N71" i="20" s="1"/>
  <c r="CW75" i="20"/>
  <c r="N75" i="20" s="1"/>
  <c r="CW79" i="20"/>
  <c r="N79" i="20" s="1"/>
  <c r="CW83" i="20"/>
  <c r="N83" i="20" s="1"/>
  <c r="CW87" i="20"/>
  <c r="N87" i="20" s="1"/>
  <c r="CW91" i="20"/>
  <c r="N91" i="20" s="1"/>
  <c r="CW95" i="20"/>
  <c r="N95" i="20" s="1"/>
  <c r="CW99" i="20"/>
  <c r="N99" i="20" s="1"/>
  <c r="CW103" i="20"/>
  <c r="N103" i="20" s="1"/>
  <c r="DC18" i="20"/>
  <c r="T18" i="20" s="1"/>
  <c r="DC82" i="20"/>
  <c r="T82" i="20" s="1"/>
  <c r="DS12" i="20"/>
  <c r="AJ12" i="20" s="1"/>
  <c r="DO18" i="20"/>
  <c r="AF18" i="20" s="1"/>
  <c r="DF75" i="20"/>
  <c r="W75" i="20" s="1"/>
  <c r="DG21" i="20"/>
  <c r="X21" i="20" s="1"/>
  <c r="DO25" i="20"/>
  <c r="AF25" i="20" s="1"/>
  <c r="DK7" i="20"/>
  <c r="AB7" i="20" s="1"/>
  <c r="DK23" i="20"/>
  <c r="AB23" i="20" s="1"/>
  <c r="DG34" i="20"/>
  <c r="X34" i="20" s="1"/>
  <c r="DK42" i="20"/>
  <c r="AB42" i="20" s="1"/>
  <c r="DK52" i="20"/>
  <c r="AB52" i="20" s="1"/>
  <c r="DG72" i="20"/>
  <c r="X72" i="20" s="1"/>
  <c r="DG104" i="20"/>
  <c r="X104" i="20" s="1"/>
  <c r="DF64" i="20"/>
  <c r="W64" i="20" s="1"/>
  <c r="DL8" i="20"/>
  <c r="AC8" i="20" s="1"/>
  <c r="DL12" i="20"/>
  <c r="AC12" i="20" s="1"/>
  <c r="DL16" i="20"/>
  <c r="AC16" i="20" s="1"/>
  <c r="DL20" i="20"/>
  <c r="AC20" i="20" s="1"/>
  <c r="DL24" i="20"/>
  <c r="AC24" i="20" s="1"/>
  <c r="DL28" i="20"/>
  <c r="AC28" i="20" s="1"/>
  <c r="DL32" i="20"/>
  <c r="AC32" i="20" s="1"/>
  <c r="DL36" i="20"/>
  <c r="AC36" i="20" s="1"/>
  <c r="DL40" i="20"/>
  <c r="AC40" i="20" s="1"/>
  <c r="DL44" i="20"/>
  <c r="AC44" i="20" s="1"/>
  <c r="DL48" i="20"/>
  <c r="AC48" i="20" s="1"/>
  <c r="DL56" i="20"/>
  <c r="AC56" i="20" s="1"/>
  <c r="DL64" i="20"/>
  <c r="AC64" i="20" s="1"/>
  <c r="DK80" i="20"/>
  <c r="AB80" i="20" s="1"/>
  <c r="DK96" i="20"/>
  <c r="AB96" i="20" s="1"/>
  <c r="DK31" i="20"/>
  <c r="AB31" i="20" s="1"/>
  <c r="DK39" i="20"/>
  <c r="AB39" i="20" s="1"/>
  <c r="DS48" i="20"/>
  <c r="AJ48" i="20" s="1"/>
  <c r="DG75" i="20"/>
  <c r="X75" i="20" s="1"/>
  <c r="DF33" i="20"/>
  <c r="W33" i="20" s="1"/>
  <c r="DQ7" i="20"/>
  <c r="AH7" i="20" s="1"/>
  <c r="DU12" i="20"/>
  <c r="AL12" i="20" s="1"/>
  <c r="DM18" i="20"/>
  <c r="AD18" i="20" s="1"/>
  <c r="DQ23" i="20"/>
  <c r="AH23" i="20" s="1"/>
  <c r="DU28" i="20"/>
  <c r="AL28" i="20" s="1"/>
  <c r="DM34" i="20"/>
  <c r="AD34" i="20" s="1"/>
  <c r="DQ39" i="20"/>
  <c r="AH39" i="20" s="1"/>
  <c r="DU44" i="20"/>
  <c r="AL44" i="20" s="1"/>
  <c r="DO52" i="20"/>
  <c r="AF52" i="20" s="1"/>
  <c r="DG63" i="20"/>
  <c r="X63" i="20" s="1"/>
  <c r="DO82" i="20"/>
  <c r="AF82" i="20" s="1"/>
  <c r="DO104" i="20"/>
  <c r="AF104" i="20" s="1"/>
  <c r="DF74" i="20"/>
  <c r="W74" i="20" s="1"/>
  <c r="DJ10" i="20"/>
  <c r="AA10" i="20" s="1"/>
  <c r="DR15" i="20"/>
  <c r="AI15" i="20" s="1"/>
  <c r="DV20" i="20"/>
  <c r="AM20" i="20" s="1"/>
  <c r="DV26" i="20"/>
  <c r="AM26" i="20" s="1"/>
  <c r="DV34" i="20"/>
  <c r="AM34" i="20" s="1"/>
  <c r="DV42" i="20"/>
  <c r="AM42" i="20" s="1"/>
  <c r="DP53" i="20"/>
  <c r="AG53" i="20" s="1"/>
  <c r="DS74" i="20"/>
  <c r="AJ74" i="20" s="1"/>
  <c r="DS106" i="20"/>
  <c r="AJ106" i="20" s="1"/>
  <c r="DL72" i="20"/>
  <c r="AC72" i="20" s="1"/>
  <c r="DL80" i="20"/>
  <c r="AC80" i="20" s="1"/>
  <c r="DL88" i="20"/>
  <c r="AC88" i="20" s="1"/>
  <c r="DP100" i="20"/>
  <c r="AG100" i="20" s="1"/>
  <c r="DU57" i="20"/>
  <c r="AL57" i="20" s="1"/>
  <c r="DU73" i="20"/>
  <c r="AL73" i="20" s="1"/>
  <c r="DU89" i="20"/>
  <c r="AL89" i="20" s="1"/>
  <c r="DU105" i="20"/>
  <c r="AL105" i="20" s="1"/>
  <c r="DJ63" i="20"/>
  <c r="AA63" i="20" s="1"/>
  <c r="DJ79" i="20"/>
  <c r="AA79" i="20" s="1"/>
  <c r="DJ95" i="20"/>
  <c r="AA95" i="20" s="1"/>
  <c r="CP73" i="20"/>
  <c r="G73" i="20" s="1"/>
  <c r="CO39" i="20"/>
  <c r="F39" i="20" s="1"/>
  <c r="CP54" i="20"/>
  <c r="G54" i="20" s="1"/>
  <c r="CO38" i="20"/>
  <c r="F38" i="20" s="1"/>
  <c r="CQ17" i="20"/>
  <c r="H17" i="20" s="1"/>
  <c r="CL23" i="20"/>
  <c r="C23" i="20" s="1"/>
  <c r="CZ10" i="20"/>
  <c r="Q10" i="20" s="1"/>
  <c r="CZ20" i="20"/>
  <c r="Q20" i="20" s="1"/>
  <c r="CX31" i="20"/>
  <c r="O31" i="20" s="1"/>
  <c r="CT62" i="20"/>
  <c r="K62" i="20" s="1"/>
  <c r="CT98" i="20"/>
  <c r="K98" i="20" s="1"/>
  <c r="CO7" i="20"/>
  <c r="F7" i="20" s="1"/>
  <c r="CO17" i="20"/>
  <c r="F17" i="20" s="1"/>
  <c r="CO27" i="20"/>
  <c r="F27" i="20" s="1"/>
  <c r="CX51" i="20"/>
  <c r="O51" i="20" s="1"/>
  <c r="CX87" i="20"/>
  <c r="O87" i="20" s="1"/>
  <c r="CL61" i="20"/>
  <c r="C61" i="20" s="1"/>
  <c r="CP13" i="20"/>
  <c r="G13" i="20" s="1"/>
  <c r="CP22" i="20"/>
  <c r="G22" i="20" s="1"/>
  <c r="CT34" i="20"/>
  <c r="K34" i="20" s="1"/>
  <c r="DB63" i="20"/>
  <c r="S63" i="20" s="1"/>
  <c r="DB103" i="20"/>
  <c r="S103" i="20" s="1"/>
  <c r="CU35" i="20"/>
  <c r="L35" i="20" s="1"/>
  <c r="CU44" i="20"/>
  <c r="L44" i="20" s="1"/>
  <c r="CU53" i="20"/>
  <c r="L53" i="20" s="1"/>
  <c r="CU63" i="20"/>
  <c r="L63" i="20" s="1"/>
  <c r="CU73" i="20"/>
  <c r="L73" i="20" s="1"/>
  <c r="CU82" i="20"/>
  <c r="L82" i="20" s="1"/>
  <c r="CU92" i="20"/>
  <c r="L92" i="20" s="1"/>
  <c r="CU101" i="20"/>
  <c r="L101" i="20" s="1"/>
  <c r="DC80" i="20"/>
  <c r="T80" i="20" s="1"/>
  <c r="CR36" i="20"/>
  <c r="I36" i="20" s="1"/>
  <c r="CR46" i="20"/>
  <c r="I46" i="20" s="1"/>
  <c r="CR55" i="20"/>
  <c r="I55" i="20" s="1"/>
  <c r="CR65" i="20"/>
  <c r="I65" i="20" s="1"/>
  <c r="CR75" i="20"/>
  <c r="I75" i="20" s="1"/>
  <c r="CR85" i="20"/>
  <c r="I85" i="20" s="1"/>
  <c r="CR95" i="20"/>
  <c r="I95" i="20" s="1"/>
  <c r="CR104" i="20"/>
  <c r="I104" i="20" s="1"/>
  <c r="CO42" i="20"/>
  <c r="F42" i="20" s="1"/>
  <c r="CO51" i="20"/>
  <c r="F51" i="20" s="1"/>
  <c r="CO61" i="20"/>
  <c r="F61" i="20" s="1"/>
  <c r="CO71" i="20"/>
  <c r="F71" i="20" s="1"/>
  <c r="CO80" i="20"/>
  <c r="F80" i="20" s="1"/>
  <c r="CO89" i="20"/>
  <c r="F89" i="20" s="1"/>
  <c r="CO98" i="20"/>
  <c r="F98" i="20" s="1"/>
  <c r="DC10" i="20"/>
  <c r="T10" i="20" s="1"/>
  <c r="DO24" i="20"/>
  <c r="AF24" i="20" s="1"/>
  <c r="DG27" i="20"/>
  <c r="X27" i="20" s="1"/>
  <c r="DK17" i="20"/>
  <c r="AB17" i="20" s="1"/>
  <c r="DG39" i="20"/>
  <c r="X39" i="20" s="1"/>
  <c r="DG68" i="20"/>
  <c r="X68" i="20" s="1"/>
  <c r="DF56" i="20"/>
  <c r="W56" i="20" s="1"/>
  <c r="DT11" i="20"/>
  <c r="AK11" i="20" s="1"/>
  <c r="DT20" i="20"/>
  <c r="AK20" i="20" s="1"/>
  <c r="DT28" i="20"/>
  <c r="AK28" i="20" s="1"/>
  <c r="DT36" i="20"/>
  <c r="AK36" i="20" s="1"/>
  <c r="DT44" i="20"/>
  <c r="AK44" i="20" s="1"/>
  <c r="DL57" i="20"/>
  <c r="AC57" i="20" s="1"/>
  <c r="DK82" i="20"/>
  <c r="AB82" i="20" s="1"/>
  <c r="DK32" i="20"/>
  <c r="AB32" i="20" s="1"/>
  <c r="DS51" i="20"/>
  <c r="AJ51" i="20" s="1"/>
  <c r="DF65" i="20"/>
  <c r="W65" i="20" s="1"/>
  <c r="DU14" i="20"/>
  <c r="AL14" i="20" s="1"/>
  <c r="DQ25" i="20"/>
  <c r="AH25" i="20" s="1"/>
  <c r="DM36" i="20"/>
  <c r="AD36" i="20" s="1"/>
  <c r="DU46" i="20"/>
  <c r="AL46" i="20" s="1"/>
  <c r="DO69" i="20"/>
  <c r="AF69" i="20" s="1"/>
  <c r="DF22" i="20"/>
  <c r="W22" i="20" s="1"/>
  <c r="DJ12" i="20"/>
  <c r="AA12" i="20" s="1"/>
  <c r="DV22" i="20"/>
  <c r="AM22" i="20" s="1"/>
  <c r="DV37" i="20"/>
  <c r="AM37" i="20" s="1"/>
  <c r="DP59" i="20"/>
  <c r="AG59" i="20" s="1"/>
  <c r="DL67" i="20"/>
  <c r="AC67" i="20" s="1"/>
  <c r="DL83" i="20"/>
  <c r="AC83" i="20" s="1"/>
  <c r="DU51" i="20"/>
  <c r="AL51" i="20" s="1"/>
  <c r="DU87" i="20"/>
  <c r="AL87" i="20" s="1"/>
  <c r="DJ61" i="20"/>
  <c r="AA61" i="20" s="1"/>
  <c r="DJ97" i="20"/>
  <c r="AA97" i="20" s="1"/>
  <c r="CY14" i="20"/>
  <c r="P14" i="20" s="1"/>
  <c r="DC43" i="20"/>
  <c r="T43" i="20" s="1"/>
  <c r="CL90" i="20"/>
  <c r="C90" i="20" s="1"/>
  <c r="CP71" i="20"/>
  <c r="G71" i="20" s="1"/>
  <c r="CQ26" i="20"/>
  <c r="H26" i="20" s="1"/>
  <c r="CL59" i="20"/>
  <c r="C59" i="20" s="1"/>
  <c r="CN13" i="20"/>
  <c r="E13" i="20" s="1"/>
  <c r="CN23" i="20"/>
  <c r="E23" i="20" s="1"/>
  <c r="CP36" i="20"/>
  <c r="G36" i="20" s="1"/>
  <c r="CT67" i="20"/>
  <c r="K67" i="20" s="1"/>
  <c r="DC15" i="20"/>
  <c r="T15" i="20" s="1"/>
  <c r="CS7" i="20"/>
  <c r="J7" i="20" s="1"/>
  <c r="CS16" i="20"/>
  <c r="J16" i="20" s="1"/>
  <c r="CS26" i="20"/>
  <c r="J26" i="20" s="1"/>
  <c r="CX44" i="20"/>
  <c r="O44" i="20" s="1"/>
  <c r="CX80" i="20"/>
  <c r="O80" i="20" s="1"/>
  <c r="CL17" i="20"/>
  <c r="C17" i="20" s="1"/>
  <c r="CT10" i="20"/>
  <c r="K10" i="20" s="1"/>
  <c r="CT19" i="20"/>
  <c r="K19" i="20" s="1"/>
  <c r="DB28" i="20"/>
  <c r="S28" i="20" s="1"/>
  <c r="DB52" i="20"/>
  <c r="S52" i="20" s="1"/>
  <c r="DB88" i="20"/>
  <c r="S88" i="20" s="1"/>
  <c r="CY31" i="20"/>
  <c r="P31" i="20" s="1"/>
  <c r="CY41" i="20"/>
  <c r="P41" i="20" s="1"/>
  <c r="CY51" i="20"/>
  <c r="P51" i="20" s="1"/>
  <c r="CY60" i="20"/>
  <c r="P60" i="20" s="1"/>
  <c r="CY69" i="20"/>
  <c r="P69" i="20" s="1"/>
  <c r="CY79" i="20"/>
  <c r="P79" i="20" s="1"/>
  <c r="CY90" i="20"/>
  <c r="P90" i="20" s="1"/>
  <c r="CY98" i="20"/>
  <c r="P98" i="20" s="1"/>
  <c r="DC20" i="20"/>
  <c r="T20" i="20" s="1"/>
  <c r="CV31" i="20"/>
  <c r="M31" i="20" s="1"/>
  <c r="CV40" i="20"/>
  <c r="M40" i="20" s="1"/>
  <c r="CV49" i="20"/>
  <c r="M49" i="20" s="1"/>
  <c r="CV59" i="20"/>
  <c r="M59" i="20" s="1"/>
  <c r="CV68" i="20"/>
  <c r="M68" i="20" s="1"/>
  <c r="CV78" i="20"/>
  <c r="M78" i="20" s="1"/>
  <c r="CV87" i="20"/>
  <c r="M87" i="20" s="1"/>
  <c r="CV96" i="20"/>
  <c r="M96" i="20" s="1"/>
  <c r="CV104" i="20"/>
  <c r="M104" i="20" s="1"/>
  <c r="CS41" i="20"/>
  <c r="J41" i="20" s="1"/>
  <c r="CS51" i="20"/>
  <c r="J51" i="20" s="1"/>
  <c r="CS59" i="20"/>
  <c r="J59" i="20" s="1"/>
  <c r="CS67" i="20"/>
  <c r="J67" i="20" s="1"/>
  <c r="CS76" i="20"/>
  <c r="J76" i="20" s="1"/>
  <c r="CS85" i="20"/>
  <c r="J85" i="20" s="1"/>
  <c r="CS94" i="20"/>
  <c r="J94" i="20" s="1"/>
  <c r="CS104" i="20"/>
  <c r="J104" i="20" s="1"/>
  <c r="DF19" i="20"/>
  <c r="W19" i="20" s="1"/>
  <c r="DG8" i="20"/>
  <c r="X8" i="20" s="1"/>
  <c r="CU14" i="20"/>
  <c r="L14" i="20" s="1"/>
  <c r="CP41" i="20"/>
  <c r="G41" i="20" s="1"/>
  <c r="CP66" i="20"/>
  <c r="G66" i="20" s="1"/>
  <c r="CU23" i="20"/>
  <c r="L23" i="20" s="1"/>
  <c r="CL70" i="20"/>
  <c r="C70" i="20" s="1"/>
  <c r="CY19" i="20"/>
  <c r="P19" i="20" s="1"/>
  <c r="DC59" i="20"/>
  <c r="T59" i="20" s="1"/>
  <c r="CM16" i="20"/>
  <c r="D16" i="20" s="1"/>
  <c r="CO36" i="20"/>
  <c r="F36" i="20" s="1"/>
  <c r="CP95" i="20"/>
  <c r="G95" i="20" s="1"/>
  <c r="CQ12" i="20"/>
  <c r="H12" i="20" s="1"/>
  <c r="CW28" i="20"/>
  <c r="N28" i="20" s="1"/>
  <c r="CP80" i="20"/>
  <c r="G80" i="20" s="1"/>
  <c r="CL35" i="20"/>
  <c r="C35" i="20" s="1"/>
  <c r="CL99" i="20"/>
  <c r="C99" i="20" s="1"/>
  <c r="CV10" i="20"/>
  <c r="M10" i="20" s="1"/>
  <c r="CV14" i="20"/>
  <c r="M14" i="20" s="1"/>
  <c r="CV18" i="20"/>
  <c r="M18" i="20" s="1"/>
  <c r="CV22" i="20"/>
  <c r="M22" i="20" s="1"/>
  <c r="CV26" i="20"/>
  <c r="M26" i="20" s="1"/>
  <c r="CP33" i="20"/>
  <c r="G33" i="20" s="1"/>
  <c r="CT41" i="20"/>
  <c r="K41" i="20" s="1"/>
  <c r="CT57" i="20"/>
  <c r="K57" i="20" s="1"/>
  <c r="CT73" i="20"/>
  <c r="K73" i="20" s="1"/>
  <c r="CT89" i="20"/>
  <c r="K89" i="20" s="1"/>
  <c r="CT105" i="20"/>
  <c r="K105" i="20" s="1"/>
  <c r="CL40" i="20"/>
  <c r="C40" i="20" s="1"/>
  <c r="CL104" i="20"/>
  <c r="C104" i="20" s="1"/>
  <c r="DA10" i="20"/>
  <c r="R10" i="20" s="1"/>
  <c r="DA14" i="20"/>
  <c r="R14" i="20" s="1"/>
  <c r="DA18" i="20"/>
  <c r="R18" i="20" s="1"/>
  <c r="DA22" i="20"/>
  <c r="R22" i="20" s="1"/>
  <c r="DA26" i="20"/>
  <c r="R26" i="20" s="1"/>
  <c r="DA33" i="20"/>
  <c r="R33" i="20" s="1"/>
  <c r="CX42" i="20"/>
  <c r="O42" i="20" s="1"/>
  <c r="CX58" i="20"/>
  <c r="O58" i="20" s="1"/>
  <c r="CX74" i="20"/>
  <c r="O74" i="20" s="1"/>
  <c r="CX90" i="20"/>
  <c r="O90" i="20" s="1"/>
  <c r="CX106" i="20"/>
  <c r="O106" i="20" s="1"/>
  <c r="CL41" i="20"/>
  <c r="C41" i="20" s="1"/>
  <c r="CL105" i="20"/>
  <c r="C105" i="20" s="1"/>
  <c r="DB10" i="20"/>
  <c r="S10" i="20" s="1"/>
  <c r="DB14" i="20"/>
  <c r="S14" i="20" s="1"/>
  <c r="DB18" i="20"/>
  <c r="S18" i="20" s="1"/>
  <c r="DB22" i="20"/>
  <c r="S22" i="20" s="1"/>
  <c r="DB26" i="20"/>
  <c r="S26" i="20" s="1"/>
  <c r="DB33" i="20"/>
  <c r="S33" i="20" s="1"/>
  <c r="DB42" i="20"/>
  <c r="S42" i="20" s="1"/>
  <c r="DB58" i="20"/>
  <c r="S58" i="20" s="1"/>
  <c r="DB74" i="20"/>
  <c r="S74" i="20" s="1"/>
  <c r="DB90" i="20"/>
  <c r="S90" i="20" s="1"/>
  <c r="DB106" i="20"/>
  <c r="S106" i="20" s="1"/>
  <c r="CQ30" i="20"/>
  <c r="H30" i="20" s="1"/>
  <c r="CQ34" i="20"/>
  <c r="H34" i="20" s="1"/>
  <c r="CQ38" i="20"/>
  <c r="H38" i="20" s="1"/>
  <c r="CQ42" i="20"/>
  <c r="H42" i="20" s="1"/>
  <c r="CQ46" i="20"/>
  <c r="H46" i="20" s="1"/>
  <c r="CQ50" i="20"/>
  <c r="H50" i="20" s="1"/>
  <c r="CQ54" i="20"/>
  <c r="H54" i="20" s="1"/>
  <c r="CQ58" i="20"/>
  <c r="H58" i="20" s="1"/>
  <c r="CQ62" i="20"/>
  <c r="H62" i="20" s="1"/>
  <c r="CQ66" i="20"/>
  <c r="H66" i="20" s="1"/>
  <c r="CQ70" i="20"/>
  <c r="H70" i="20" s="1"/>
  <c r="CQ74" i="20"/>
  <c r="H74" i="20" s="1"/>
  <c r="CQ78" i="20"/>
  <c r="H78" i="20" s="1"/>
  <c r="CQ82" i="20"/>
  <c r="H82" i="20" s="1"/>
  <c r="CQ86" i="20"/>
  <c r="H86" i="20" s="1"/>
  <c r="CQ90" i="20"/>
  <c r="H90" i="20" s="1"/>
  <c r="CQ94" i="20"/>
  <c r="H94" i="20" s="1"/>
  <c r="CQ98" i="20"/>
  <c r="H98" i="20" s="1"/>
  <c r="CQ102" i="20"/>
  <c r="H102" i="20" s="1"/>
  <c r="CQ106" i="20"/>
  <c r="H106" i="20" s="1"/>
  <c r="DC60" i="20"/>
  <c r="T60" i="20" s="1"/>
  <c r="CN29" i="20"/>
  <c r="E29" i="20" s="1"/>
  <c r="CN33" i="20"/>
  <c r="E33" i="20" s="1"/>
  <c r="CN37" i="20"/>
  <c r="E37" i="20" s="1"/>
  <c r="CN41" i="20"/>
  <c r="E41" i="20" s="1"/>
  <c r="CN45" i="20"/>
  <c r="E45" i="20" s="1"/>
  <c r="CN49" i="20"/>
  <c r="E49" i="20" s="1"/>
  <c r="CN53" i="20"/>
  <c r="E53" i="20" s="1"/>
  <c r="CN57" i="20"/>
  <c r="E57" i="20" s="1"/>
  <c r="CN61" i="20"/>
  <c r="E61" i="20" s="1"/>
  <c r="CN65" i="20"/>
  <c r="E65" i="20" s="1"/>
  <c r="CN69" i="20"/>
  <c r="E69" i="20" s="1"/>
  <c r="CN73" i="20"/>
  <c r="E73" i="20" s="1"/>
  <c r="CN77" i="20"/>
  <c r="E77" i="20" s="1"/>
  <c r="CN81" i="20"/>
  <c r="E81" i="20" s="1"/>
  <c r="CN85" i="20"/>
  <c r="E85" i="20" s="1"/>
  <c r="CN89" i="20"/>
  <c r="E89" i="20" s="1"/>
  <c r="CN93" i="20"/>
  <c r="E93" i="20" s="1"/>
  <c r="CN97" i="20"/>
  <c r="E97" i="20" s="1"/>
  <c r="CN101" i="20"/>
  <c r="E101" i="20" s="1"/>
  <c r="CN105" i="20"/>
  <c r="E105" i="20" s="1"/>
  <c r="DC41" i="20"/>
  <c r="T41" i="20" s="1"/>
  <c r="DC105" i="20"/>
  <c r="T105" i="20" s="1"/>
  <c r="DA44" i="20"/>
  <c r="R44" i="20" s="1"/>
  <c r="DA48" i="20"/>
  <c r="R48" i="20" s="1"/>
  <c r="DA52" i="20"/>
  <c r="R52" i="20" s="1"/>
  <c r="DA56" i="20"/>
  <c r="R56" i="20" s="1"/>
  <c r="DA60" i="20"/>
  <c r="R60" i="20" s="1"/>
  <c r="DA64" i="20"/>
  <c r="R64" i="20" s="1"/>
  <c r="DA68" i="20"/>
  <c r="R68" i="20" s="1"/>
  <c r="DA72" i="20"/>
  <c r="R72" i="20" s="1"/>
  <c r="DA76" i="20"/>
  <c r="R76" i="20" s="1"/>
  <c r="DA80" i="20"/>
  <c r="R80" i="20" s="1"/>
  <c r="DA84" i="20"/>
  <c r="R84" i="20" s="1"/>
  <c r="DA88" i="20"/>
  <c r="R88" i="20" s="1"/>
  <c r="DA92" i="20"/>
  <c r="R92" i="20" s="1"/>
  <c r="DA96" i="20"/>
  <c r="R96" i="20" s="1"/>
  <c r="DA100" i="20"/>
  <c r="R100" i="20" s="1"/>
  <c r="DA104" i="20"/>
  <c r="R104" i="20" s="1"/>
  <c r="DC38" i="20"/>
  <c r="T38" i="20" s="1"/>
  <c r="DC102" i="20"/>
  <c r="T102" i="20" s="1"/>
  <c r="DS23" i="20"/>
  <c r="AJ23" i="20" s="1"/>
  <c r="DF71" i="20"/>
  <c r="W71" i="20" s="1"/>
  <c r="DG10" i="20"/>
  <c r="X10" i="20" s="1"/>
  <c r="DG26" i="20"/>
  <c r="X26" i="20" s="1"/>
  <c r="DS9" i="20"/>
  <c r="AJ9" i="20" s="1"/>
  <c r="DK12" i="20"/>
  <c r="AB12" i="20" s="1"/>
  <c r="DK28" i="20"/>
  <c r="AB28" i="20" s="1"/>
  <c r="DO36" i="20"/>
  <c r="AF36" i="20" s="1"/>
  <c r="DS44" i="20"/>
  <c r="AJ44" i="20" s="1"/>
  <c r="DK57" i="20"/>
  <c r="AB57" i="20" s="1"/>
  <c r="DG82" i="20"/>
  <c r="X82" i="20" s="1"/>
  <c r="DF20" i="20"/>
  <c r="W20" i="20" s="1"/>
  <c r="DF84" i="20"/>
  <c r="W84" i="20" s="1"/>
  <c r="DP9" i="20"/>
  <c r="AG9" i="20" s="1"/>
  <c r="DP13" i="20"/>
  <c r="AG13" i="20" s="1"/>
  <c r="DP17" i="20"/>
  <c r="AG17" i="20" s="1"/>
  <c r="DP21" i="20"/>
  <c r="AG21" i="20" s="1"/>
  <c r="DP25" i="20"/>
  <c r="AG25" i="20" s="1"/>
  <c r="DP29" i="20"/>
  <c r="AG29" i="20" s="1"/>
  <c r="DP33" i="20"/>
  <c r="AG33" i="20" s="1"/>
  <c r="DP40" i="20"/>
  <c r="AG40" i="20" s="1"/>
  <c r="DT48" i="20"/>
  <c r="AK48" i="20" s="1"/>
  <c r="DK65" i="20"/>
  <c r="AB65" i="20" s="1"/>
  <c r="DK97" i="20"/>
  <c r="AB97" i="20" s="1"/>
  <c r="DG40" i="20"/>
  <c r="X40" i="20" s="1"/>
  <c r="DG79" i="20"/>
  <c r="X79" i="20" s="1"/>
  <c r="DU7" i="20"/>
  <c r="AL7" i="20" s="1"/>
  <c r="DQ18" i="20"/>
  <c r="AH18" i="20" s="1"/>
  <c r="DM29" i="20"/>
  <c r="AD29" i="20" s="1"/>
  <c r="DU39" i="20"/>
  <c r="AL39" i="20" s="1"/>
  <c r="DG53" i="20"/>
  <c r="X53" i="20" s="1"/>
  <c r="DO84" i="20"/>
  <c r="AF84" i="20" s="1"/>
  <c r="DF78" i="20"/>
  <c r="W78" i="20" s="1"/>
  <c r="DV15" i="20"/>
  <c r="AM15" i="20" s="1"/>
  <c r="DJ27" i="20"/>
  <c r="AA27" i="20" s="1"/>
  <c r="DJ43" i="20"/>
  <c r="AA43" i="20" s="1"/>
  <c r="DS75" i="20"/>
  <c r="AJ75" i="20" s="1"/>
  <c r="DP72" i="20"/>
  <c r="AG72" i="20" s="1"/>
  <c r="DP88" i="20"/>
  <c r="AG88" i="20" s="1"/>
  <c r="DU58" i="20"/>
  <c r="AL58" i="20" s="1"/>
  <c r="DU90" i="20"/>
  <c r="AL90" i="20" s="1"/>
  <c r="DJ64" i="20"/>
  <c r="AA64" i="20" s="1"/>
  <c r="DJ96" i="20"/>
  <c r="AA96" i="20" s="1"/>
  <c r="DW15" i="20"/>
  <c r="AN15" i="20" s="1"/>
  <c r="DW17" i="20"/>
  <c r="AN17" i="20" s="1"/>
  <c r="DW83" i="20"/>
  <c r="AN83" i="20" s="1"/>
  <c r="DW93" i="20"/>
  <c r="AN93" i="20" s="1"/>
  <c r="DG77" i="20"/>
  <c r="X77" i="20" s="1"/>
  <c r="DF77" i="20"/>
  <c r="W77" i="20" s="1"/>
  <c r="DI13" i="20"/>
  <c r="Z13" i="20" s="1"/>
  <c r="DI21" i="20"/>
  <c r="Z21" i="20" s="1"/>
  <c r="DI29" i="20"/>
  <c r="Z29" i="20" s="1"/>
  <c r="DI37" i="20"/>
  <c r="Z37" i="20" s="1"/>
  <c r="DI45" i="20"/>
  <c r="Z45" i="20" s="1"/>
  <c r="DG58" i="20"/>
  <c r="X58" i="20" s="1"/>
  <c r="DO83" i="20"/>
  <c r="AF83" i="20" s="1"/>
  <c r="DF34" i="20"/>
  <c r="W34" i="20" s="1"/>
  <c r="DN10" i="20"/>
  <c r="AE10" i="20" s="1"/>
  <c r="DN18" i="20"/>
  <c r="AE18" i="20" s="1"/>
  <c r="DN26" i="20"/>
  <c r="AE26" i="20" s="1"/>
  <c r="DN34" i="20"/>
  <c r="AE34" i="20" s="1"/>
  <c r="DN42" i="20"/>
  <c r="AE42" i="20" s="1"/>
  <c r="DP52" i="20"/>
  <c r="AG52" i="20" s="1"/>
  <c r="DS72" i="20"/>
  <c r="AJ72" i="20" s="1"/>
  <c r="DS104" i="20"/>
  <c r="AJ104" i="20" s="1"/>
  <c r="DT71" i="20"/>
  <c r="AK71" i="20" s="1"/>
  <c r="DT79" i="20"/>
  <c r="AK79" i="20" s="1"/>
  <c r="DT87" i="20"/>
  <c r="AK87" i="20" s="1"/>
  <c r="DT95" i="20"/>
  <c r="AK95" i="20" s="1"/>
  <c r="DT103" i="20"/>
  <c r="AK103" i="20" s="1"/>
  <c r="DI53" i="20"/>
  <c r="Z53" i="20" s="1"/>
  <c r="DI61" i="20"/>
  <c r="Z61" i="20" s="1"/>
  <c r="DI69" i="20"/>
  <c r="Z69" i="20" s="1"/>
  <c r="DI77" i="20"/>
  <c r="Z77" i="20" s="1"/>
  <c r="DI85" i="20"/>
  <c r="Z85" i="20" s="1"/>
  <c r="DI93" i="20"/>
  <c r="Z93" i="20" s="1"/>
  <c r="DI101" i="20"/>
  <c r="Z101" i="20" s="1"/>
  <c r="DN50" i="20"/>
  <c r="AE50" i="20" s="1"/>
  <c r="DN58" i="20"/>
  <c r="AE58" i="20" s="1"/>
  <c r="DN66" i="20"/>
  <c r="AE66" i="20" s="1"/>
  <c r="DN74" i="20"/>
  <c r="AE74" i="20" s="1"/>
  <c r="DN82" i="20"/>
  <c r="AE82" i="20" s="1"/>
  <c r="DN90" i="20"/>
  <c r="AE90" i="20" s="1"/>
  <c r="DN98" i="20"/>
  <c r="AE98" i="20" s="1"/>
  <c r="DN106" i="20"/>
  <c r="AE106" i="20" s="1"/>
  <c r="DW102" i="20"/>
  <c r="AN102" i="20" s="1"/>
  <c r="DW59" i="20"/>
  <c r="AN59" i="20" s="1"/>
  <c r="DW81" i="20"/>
  <c r="AN81" i="20" s="1"/>
  <c r="DR31" i="20"/>
  <c r="AI31" i="20" s="1"/>
  <c r="DR39" i="20"/>
  <c r="AI39" i="20" s="1"/>
  <c r="DR47" i="20"/>
  <c r="AI47" i="20" s="1"/>
  <c r="DH63" i="20"/>
  <c r="Y63" i="20" s="1"/>
  <c r="DS93" i="20"/>
  <c r="AJ93" i="20" s="1"/>
  <c r="DH69" i="20"/>
  <c r="Y69" i="20" s="1"/>
  <c r="DH77" i="20"/>
  <c r="Y77" i="20" s="1"/>
  <c r="DH85" i="20"/>
  <c r="Y85" i="20" s="1"/>
  <c r="DH93" i="20"/>
  <c r="Y93" i="20" s="1"/>
  <c r="DH101" i="20"/>
  <c r="Y101" i="20" s="1"/>
  <c r="DM50" i="20"/>
  <c r="AD50" i="20" s="1"/>
  <c r="DM58" i="20"/>
  <c r="AD58" i="20" s="1"/>
  <c r="DM66" i="20"/>
  <c r="AD66" i="20" s="1"/>
  <c r="DM74" i="20"/>
  <c r="AD74" i="20" s="1"/>
  <c r="DM82" i="20"/>
  <c r="AD82" i="20" s="1"/>
  <c r="DM90" i="20"/>
  <c r="AD90" i="20" s="1"/>
  <c r="DM98" i="20"/>
  <c r="AD98" i="20" s="1"/>
  <c r="DM106" i="20"/>
  <c r="AD106" i="20" s="1"/>
  <c r="DR55" i="20"/>
  <c r="AI55" i="20" s="1"/>
  <c r="DR63" i="20"/>
  <c r="AI63" i="20" s="1"/>
  <c r="DR71" i="20"/>
  <c r="AI71" i="20" s="1"/>
  <c r="DR79" i="20"/>
  <c r="AI79" i="20" s="1"/>
  <c r="DR87" i="20"/>
  <c r="AI87" i="20" s="1"/>
  <c r="DR95" i="20"/>
  <c r="AI95" i="20" s="1"/>
  <c r="DR103" i="20"/>
  <c r="AI103" i="20" s="1"/>
  <c r="DW71" i="20"/>
  <c r="AN71" i="20" s="1"/>
  <c r="DW62" i="20"/>
  <c r="AN62" i="20" s="1"/>
  <c r="DW100" i="20"/>
  <c r="AN100" i="20" s="1"/>
  <c r="DL95" i="20"/>
  <c r="AC95" i="20" s="1"/>
  <c r="DL103" i="20"/>
  <c r="AC103" i="20" s="1"/>
  <c r="DQ52" i="20"/>
  <c r="AH52" i="20" s="1"/>
  <c r="DQ60" i="20"/>
  <c r="AH60" i="20" s="1"/>
  <c r="DQ68" i="20"/>
  <c r="AH68" i="20" s="1"/>
  <c r="DQ76" i="20"/>
  <c r="AH76" i="20" s="1"/>
  <c r="DQ84" i="20"/>
  <c r="AH84" i="20" s="1"/>
  <c r="DQ92" i="20"/>
  <c r="AH92" i="20" s="1"/>
  <c r="DQ100" i="20"/>
  <c r="AH100" i="20" s="1"/>
  <c r="DV49" i="20"/>
  <c r="AM49" i="20" s="1"/>
  <c r="DV57" i="20"/>
  <c r="AM57" i="20" s="1"/>
  <c r="DV65" i="20"/>
  <c r="AM65" i="20" s="1"/>
  <c r="DV73" i="20"/>
  <c r="AM73" i="20" s="1"/>
  <c r="DV81" i="20"/>
  <c r="AM81" i="20" s="1"/>
  <c r="DV89" i="20"/>
  <c r="AM89" i="20" s="1"/>
  <c r="DV97" i="20"/>
  <c r="AM97" i="20" s="1"/>
  <c r="DV105" i="20"/>
  <c r="AM105" i="20" s="1"/>
  <c r="DW70" i="20"/>
  <c r="AN70" i="20" s="1"/>
  <c r="DW43" i="20"/>
  <c r="AN43" i="20" s="1"/>
  <c r="DW73" i="20"/>
  <c r="AN73" i="20" s="1"/>
  <c r="DZ96" i="20"/>
  <c r="AS96" i="20" s="1"/>
  <c r="EC19" i="20"/>
  <c r="AV19" i="20" s="1"/>
  <c r="EM52" i="20"/>
  <c r="BF52" i="20" s="1"/>
  <c r="DZ57" i="20"/>
  <c r="AS57" i="20" s="1"/>
  <c r="EP7" i="20"/>
  <c r="BI7" i="20" s="1"/>
  <c r="EG14" i="20"/>
  <c r="AZ14" i="20" s="1"/>
  <c r="EG22" i="20"/>
  <c r="AZ22" i="20" s="1"/>
  <c r="EI34" i="20"/>
  <c r="BB34" i="20" s="1"/>
  <c r="ED76" i="20"/>
  <c r="AW76" i="20" s="1"/>
  <c r="EO8" i="20"/>
  <c r="BH8" i="20" s="1"/>
  <c r="EC24" i="20"/>
  <c r="AV24" i="20" s="1"/>
  <c r="DZ12" i="20"/>
  <c r="AS12" i="20" s="1"/>
  <c r="DZ76" i="20"/>
  <c r="AS76" i="20" s="1"/>
  <c r="EC9" i="20"/>
  <c r="AV9" i="20" s="1"/>
  <c r="EK16" i="20"/>
  <c r="BD16" i="20" s="1"/>
  <c r="EK24" i="20"/>
  <c r="BD24" i="20" s="1"/>
  <c r="EM42" i="20"/>
  <c r="BF42" i="20" s="1"/>
  <c r="DZ7" i="20"/>
  <c r="AS7" i="20" s="1"/>
  <c r="DZ69" i="20"/>
  <c r="AS69" i="20" s="1"/>
  <c r="EL8" i="20"/>
  <c r="BE8" i="20" s="1"/>
  <c r="EO15" i="20"/>
  <c r="BH15" i="20" s="1"/>
  <c r="EO23" i="20"/>
  <c r="BH23" i="20" s="1"/>
  <c r="EM39" i="20"/>
  <c r="BF39" i="20" s="1"/>
  <c r="EL9" i="20"/>
  <c r="BE9" i="20" s="1"/>
  <c r="EL11" i="20"/>
  <c r="BE11" i="20" s="1"/>
  <c r="EL13" i="20"/>
  <c r="BE13" i="20" s="1"/>
  <c r="EL15" i="20"/>
  <c r="BE15" i="20" s="1"/>
  <c r="EL17" i="20"/>
  <c r="BE17" i="20" s="1"/>
  <c r="EL19" i="20"/>
  <c r="BE19" i="20" s="1"/>
  <c r="EL21" i="20"/>
  <c r="BE21" i="20" s="1"/>
  <c r="EL23" i="20"/>
  <c r="BE23" i="20" s="1"/>
  <c r="EL25" i="20"/>
  <c r="BE25" i="20" s="1"/>
  <c r="ED29" i="20"/>
  <c r="AW29" i="20" s="1"/>
  <c r="ED33" i="20"/>
  <c r="AW33" i="20" s="1"/>
  <c r="EA39" i="20"/>
  <c r="AT39" i="20" s="1"/>
  <c r="EA47" i="20"/>
  <c r="AT47" i="20" s="1"/>
  <c r="EA55" i="20"/>
  <c r="AT55" i="20" s="1"/>
  <c r="EA66" i="20"/>
  <c r="AT66" i="20" s="1"/>
  <c r="DZ14" i="20"/>
  <c r="AS14" i="20" s="1"/>
  <c r="DZ46" i="20"/>
  <c r="AS46" i="20" s="1"/>
  <c r="DZ78" i="20"/>
  <c r="AS78" i="20" s="1"/>
  <c r="EE7" i="20"/>
  <c r="AX7" i="20" s="1"/>
  <c r="EE9" i="20"/>
  <c r="AX9" i="20" s="1"/>
  <c r="EE11" i="20"/>
  <c r="AX11" i="20" s="1"/>
  <c r="EE13" i="20"/>
  <c r="AX13" i="20" s="1"/>
  <c r="EE15" i="20"/>
  <c r="AX15" i="20" s="1"/>
  <c r="EE17" i="20"/>
  <c r="AX17" i="20" s="1"/>
  <c r="EE19" i="20"/>
  <c r="AX19" i="20" s="1"/>
  <c r="EE21" i="20"/>
  <c r="AX21" i="20" s="1"/>
  <c r="EE23" i="20"/>
  <c r="AX23" i="20" s="1"/>
  <c r="EE25" i="20"/>
  <c r="AX25" i="20" s="1"/>
  <c r="EE28" i="20"/>
  <c r="AX28" i="20" s="1"/>
  <c r="EE32" i="20"/>
  <c r="AX32" i="20" s="1"/>
  <c r="EE37" i="20"/>
  <c r="AX37" i="20" s="1"/>
  <c r="EE45" i="20"/>
  <c r="AX45" i="20" s="1"/>
  <c r="EE53" i="20"/>
  <c r="AX53" i="20" s="1"/>
  <c r="EI62" i="20"/>
  <c r="BB62" i="20" s="1"/>
  <c r="EQ7" i="20"/>
  <c r="BJ7" i="20" s="1"/>
  <c r="DZ39" i="20"/>
  <c r="AS39" i="20" s="1"/>
  <c r="DZ71" i="20"/>
  <c r="AS71" i="20" s="1"/>
  <c r="DZ103" i="20"/>
  <c r="AS103" i="20" s="1"/>
  <c r="EN8" i="20"/>
  <c r="BG8" i="20" s="1"/>
  <c r="EN10" i="20"/>
  <c r="BG10" i="20" s="1"/>
  <c r="EN12" i="20"/>
  <c r="BG12" i="20" s="1"/>
  <c r="EN14" i="20"/>
  <c r="BG14" i="20" s="1"/>
  <c r="EN16" i="20"/>
  <c r="BG16" i="20" s="1"/>
  <c r="EN18" i="20"/>
  <c r="BG18" i="20" s="1"/>
  <c r="EN20" i="20"/>
  <c r="BG20" i="20" s="1"/>
  <c r="EN22" i="20"/>
  <c r="BG22" i="20" s="1"/>
  <c r="EN24" i="20"/>
  <c r="BG24" i="20" s="1"/>
  <c r="EH27" i="20"/>
  <c r="BA27" i="20" s="1"/>
  <c r="EH31" i="20"/>
  <c r="BA31" i="20" s="1"/>
  <c r="EI35" i="20"/>
  <c r="BB35" i="20" s="1"/>
  <c r="EI43" i="20"/>
  <c r="BB43" i="20" s="1"/>
  <c r="EI51" i="20"/>
  <c r="BB51" i="20" s="1"/>
  <c r="EI59" i="20"/>
  <c r="BB59" i="20" s="1"/>
  <c r="EN84" i="20"/>
  <c r="BG84" i="20" s="1"/>
  <c r="EN27" i="20"/>
  <c r="BG27" i="20" s="1"/>
  <c r="EN29" i="20"/>
  <c r="BG29" i="20" s="1"/>
  <c r="EN31" i="20"/>
  <c r="BG31" i="20" s="1"/>
  <c r="EN33" i="20"/>
  <c r="BG33" i="20" s="1"/>
  <c r="EN35" i="20"/>
  <c r="BG35" i="20" s="1"/>
  <c r="EN37" i="20"/>
  <c r="BG37" i="20" s="1"/>
  <c r="EN39" i="20"/>
  <c r="BG39" i="20" s="1"/>
  <c r="EN41" i="20"/>
  <c r="BG41" i="20" s="1"/>
  <c r="EN43" i="20"/>
  <c r="BG43" i="20" s="1"/>
  <c r="EN45" i="20"/>
  <c r="BG45" i="20" s="1"/>
  <c r="EN47" i="20"/>
  <c r="BG47" i="20" s="1"/>
  <c r="EN49" i="20"/>
  <c r="BG49" i="20" s="1"/>
  <c r="EN51" i="20"/>
  <c r="BG51" i="20" s="1"/>
  <c r="EN53" i="20"/>
  <c r="BG53" i="20" s="1"/>
  <c r="EN55" i="20"/>
  <c r="BG55" i="20" s="1"/>
  <c r="EN57" i="20"/>
  <c r="BG57" i="20" s="1"/>
  <c r="EN59" i="20"/>
  <c r="BG59" i="20" s="1"/>
  <c r="EL63" i="20"/>
  <c r="BE63" i="20" s="1"/>
  <c r="EH68" i="20"/>
  <c r="BA68" i="20" s="1"/>
  <c r="EH76" i="20"/>
  <c r="BA76" i="20" s="1"/>
  <c r="EN87" i="20"/>
  <c r="BG87" i="20" s="1"/>
  <c r="EG27" i="20"/>
  <c r="AZ27" i="20" s="1"/>
  <c r="EG29" i="20"/>
  <c r="AZ29" i="20" s="1"/>
  <c r="EG31" i="20"/>
  <c r="AZ31" i="20" s="1"/>
  <c r="EG33" i="20"/>
  <c r="AZ33" i="20" s="1"/>
  <c r="EG35" i="20"/>
  <c r="AZ35" i="20" s="1"/>
  <c r="EG37" i="20"/>
  <c r="AZ37" i="20" s="1"/>
  <c r="EG39" i="20"/>
  <c r="AZ39" i="20" s="1"/>
  <c r="EG41" i="20"/>
  <c r="AZ41" i="20" s="1"/>
  <c r="EG43" i="20"/>
  <c r="AZ43" i="20" s="1"/>
  <c r="EG45" i="20"/>
  <c r="AZ45" i="20" s="1"/>
  <c r="EG47" i="20"/>
  <c r="AZ47" i="20" s="1"/>
  <c r="EG49" i="20"/>
  <c r="AZ49" i="20" s="1"/>
  <c r="EG51" i="20"/>
  <c r="AZ51" i="20" s="1"/>
  <c r="EG53" i="20"/>
  <c r="AZ53" i="20" s="1"/>
  <c r="EG55" i="20"/>
  <c r="AZ55" i="20" s="1"/>
  <c r="EG57" i="20"/>
  <c r="AZ57" i="20" s="1"/>
  <c r="EG59" i="20"/>
  <c r="AZ59" i="20" s="1"/>
  <c r="EM62" i="20"/>
  <c r="BF62" i="20" s="1"/>
  <c r="EM66" i="20"/>
  <c r="BF66" i="20" s="1"/>
  <c r="EL74" i="20"/>
  <c r="BE74" i="20" s="1"/>
  <c r="EN83" i="20"/>
  <c r="BG83" i="20" s="1"/>
  <c r="EP35" i="20"/>
  <c r="BI35" i="20" s="1"/>
  <c r="EP37" i="20"/>
  <c r="BI37" i="20" s="1"/>
  <c r="EP39" i="20"/>
  <c r="BI39" i="20" s="1"/>
  <c r="EP41" i="20"/>
  <c r="BI41" i="20" s="1"/>
  <c r="EP43" i="20"/>
  <c r="BI43" i="20" s="1"/>
  <c r="EP45" i="20"/>
  <c r="BI45" i="20" s="1"/>
  <c r="EP47" i="20"/>
  <c r="BI47" i="20" s="1"/>
  <c r="EP49" i="20"/>
  <c r="BI49" i="20" s="1"/>
  <c r="EP51" i="20"/>
  <c r="BI51" i="20" s="1"/>
  <c r="EP53" i="20"/>
  <c r="BI53" i="20" s="1"/>
  <c r="EP55" i="20"/>
  <c r="BI55" i="20" s="1"/>
  <c r="EP57" i="20"/>
  <c r="BI57" i="20" s="1"/>
  <c r="EP59" i="20"/>
  <c r="BI59" i="20" s="1"/>
  <c r="EP63" i="20"/>
  <c r="BI63" i="20" s="1"/>
  <c r="EP68" i="20"/>
  <c r="BI68" i="20" s="1"/>
  <c r="EP76" i="20"/>
  <c r="BI76" i="20" s="1"/>
  <c r="EN89" i="20"/>
  <c r="BG89" i="20" s="1"/>
  <c r="EA68" i="20"/>
  <c r="AT68" i="20" s="1"/>
  <c r="EA70" i="20"/>
  <c r="AT70" i="20" s="1"/>
  <c r="EA72" i="20"/>
  <c r="AT72" i="20" s="1"/>
  <c r="EA74" i="20"/>
  <c r="AT74" i="20" s="1"/>
  <c r="EA76" i="20"/>
  <c r="AT76" i="20" s="1"/>
  <c r="EA78" i="20"/>
  <c r="AT78" i="20" s="1"/>
  <c r="EA80" i="20"/>
  <c r="AT80" i="20" s="1"/>
  <c r="EI82" i="20"/>
  <c r="BB82" i="20" s="1"/>
  <c r="EI86" i="20"/>
  <c r="BB86" i="20" s="1"/>
  <c r="EM94" i="20"/>
  <c r="BF94" i="20" s="1"/>
  <c r="EN61" i="20"/>
  <c r="BG61" i="20" s="1"/>
  <c r="EN63" i="20"/>
  <c r="BG63" i="20" s="1"/>
  <c r="EN65" i="20"/>
  <c r="BG65" i="20" s="1"/>
  <c r="EN67" i="20"/>
  <c r="BG67" i="20" s="1"/>
  <c r="EN69" i="20"/>
  <c r="BG69" i="20" s="1"/>
  <c r="EN71" i="20"/>
  <c r="BG71" i="20" s="1"/>
  <c r="EN73" i="20"/>
  <c r="BG73" i="20" s="1"/>
  <c r="EN75" i="20"/>
  <c r="BG75" i="20" s="1"/>
  <c r="EN77" i="20"/>
  <c r="BG77" i="20" s="1"/>
  <c r="EN79" i="20"/>
  <c r="BG79" i="20" s="1"/>
  <c r="EB82" i="20"/>
  <c r="AU82" i="20" s="1"/>
  <c r="EB86" i="20"/>
  <c r="AU86" i="20" s="1"/>
  <c r="EM93" i="20"/>
  <c r="BF93" i="20" s="1"/>
  <c r="EK61" i="20"/>
  <c r="BD61" i="20" s="1"/>
  <c r="EK63" i="20"/>
  <c r="BD63" i="20" s="1"/>
  <c r="EK65" i="20"/>
  <c r="BD65" i="20" s="1"/>
  <c r="EK67" i="20"/>
  <c r="BD67" i="20" s="1"/>
  <c r="EK69" i="20"/>
  <c r="BD69" i="20" s="1"/>
  <c r="EK71" i="20"/>
  <c r="BD71" i="20" s="1"/>
  <c r="EK73" i="20"/>
  <c r="BD73" i="20" s="1"/>
  <c r="EK75" i="20"/>
  <c r="BD75" i="20" s="1"/>
  <c r="EK77" i="20"/>
  <c r="BD77" i="20" s="1"/>
  <c r="EK79" i="20"/>
  <c r="BD79" i="20" s="1"/>
  <c r="EM81" i="20"/>
  <c r="BF81" i="20" s="1"/>
  <c r="EM85" i="20"/>
  <c r="BF85" i="20" s="1"/>
  <c r="EM92" i="20"/>
  <c r="BF92" i="20" s="1"/>
  <c r="EO82" i="20"/>
  <c r="BH82" i="20" s="1"/>
  <c r="EO84" i="20"/>
  <c r="BH84" i="20" s="1"/>
  <c r="EO86" i="20"/>
  <c r="BH86" i="20" s="1"/>
  <c r="EO88" i="20"/>
  <c r="BH88" i="20" s="1"/>
  <c r="EO90" i="20"/>
  <c r="BH90" i="20" s="1"/>
  <c r="EC93" i="20"/>
  <c r="AV93" i="20" s="1"/>
  <c r="EA96" i="20"/>
  <c r="AT96" i="20" s="1"/>
  <c r="EA100" i="20"/>
  <c r="AT100" i="20" s="1"/>
  <c r="EA104" i="20"/>
  <c r="AT104" i="20" s="1"/>
  <c r="EL81" i="20"/>
  <c r="BE81" i="20" s="1"/>
  <c r="EL83" i="20"/>
  <c r="BE83" i="20" s="1"/>
  <c r="EL85" i="20"/>
  <c r="BE85" i="20" s="1"/>
  <c r="EL87" i="20"/>
  <c r="BE87" i="20" s="1"/>
  <c r="EL89" i="20"/>
  <c r="BE89" i="20" s="1"/>
  <c r="EL91" i="20"/>
  <c r="BE91" i="20" s="1"/>
  <c r="EE94" i="20"/>
  <c r="AX94" i="20" s="1"/>
  <c r="EJ97" i="20"/>
  <c r="BC97" i="20" s="1"/>
  <c r="EJ101" i="20"/>
  <c r="BC101" i="20" s="1"/>
  <c r="EJ105" i="20"/>
  <c r="BC105" i="20" s="1"/>
  <c r="EM87" i="20"/>
  <c r="BF87" i="20" s="1"/>
  <c r="EM89" i="20"/>
  <c r="BF89" i="20" s="1"/>
  <c r="EM91" i="20"/>
  <c r="BF91" i="20" s="1"/>
  <c r="EF94" i="20"/>
  <c r="AY94" i="20" s="1"/>
  <c r="EM97" i="20"/>
  <c r="BF97" i="20" s="1"/>
  <c r="EM101" i="20"/>
  <c r="BF101" i="20" s="1"/>
  <c r="EM105" i="20"/>
  <c r="BF105" i="20" s="1"/>
  <c r="EK95" i="20"/>
  <c r="BD95" i="20" s="1"/>
  <c r="EK97" i="20"/>
  <c r="BD97" i="20" s="1"/>
  <c r="EK99" i="20"/>
  <c r="BD99" i="20" s="1"/>
  <c r="EK101" i="20"/>
  <c r="BD101" i="20" s="1"/>
  <c r="EK103" i="20"/>
  <c r="BD103" i="20" s="1"/>
  <c r="EK105" i="20"/>
  <c r="BD105" i="20" s="1"/>
  <c r="EH92" i="20"/>
  <c r="BA92" i="20" s="1"/>
  <c r="EH94" i="20"/>
  <c r="BA94" i="20" s="1"/>
  <c r="EH96" i="20"/>
  <c r="BA96" i="20" s="1"/>
  <c r="EH98" i="20"/>
  <c r="BA98" i="20" s="1"/>
  <c r="EH100" i="20"/>
  <c r="BA100" i="20" s="1"/>
  <c r="EH102" i="20"/>
  <c r="BA102" i="20" s="1"/>
  <c r="EH104" i="20"/>
  <c r="BA104" i="20" s="1"/>
  <c r="EH106" i="20"/>
  <c r="BA106" i="20" s="1"/>
  <c r="EP106" i="20"/>
  <c r="BI106" i="20" s="1"/>
  <c r="EP105" i="20"/>
  <c r="BI105" i="20" s="1"/>
  <c r="EP104" i="20"/>
  <c r="BI104" i="20" s="1"/>
  <c r="EP103" i="20"/>
  <c r="BI103" i="20" s="1"/>
  <c r="EP102" i="20"/>
  <c r="BI102" i="20" s="1"/>
  <c r="EP101" i="20"/>
  <c r="BI101" i="20" s="1"/>
  <c r="EP100" i="20"/>
  <c r="BI100" i="20" s="1"/>
  <c r="EP99" i="20"/>
  <c r="BI99" i="20" s="1"/>
  <c r="EP98" i="20"/>
  <c r="BI98" i="20" s="1"/>
  <c r="EP97" i="20"/>
  <c r="BI97" i="20" s="1"/>
  <c r="EP96" i="20"/>
  <c r="BI96" i="20" s="1"/>
  <c r="EP95" i="20"/>
  <c r="BI95" i="20" s="1"/>
  <c r="EP94" i="20"/>
  <c r="BI94" i="20" s="1"/>
  <c r="EP93" i="20"/>
  <c r="BI93" i="20" s="1"/>
  <c r="EP92" i="20"/>
  <c r="BI92" i="20" s="1"/>
  <c r="EC106" i="20"/>
  <c r="AV106" i="20" s="1"/>
  <c r="EC105" i="20"/>
  <c r="AV105" i="20" s="1"/>
  <c r="EC104" i="20"/>
  <c r="AV104" i="20" s="1"/>
  <c r="EC103" i="20"/>
  <c r="AV103" i="20" s="1"/>
  <c r="EC102" i="20"/>
  <c r="AV102" i="20" s="1"/>
  <c r="EC101" i="20"/>
  <c r="AV101" i="20" s="1"/>
  <c r="EC100" i="20"/>
  <c r="AV100" i="20" s="1"/>
  <c r="EC99" i="20"/>
  <c r="AV99" i="20" s="1"/>
  <c r="EC98" i="20"/>
  <c r="AV98" i="20" s="1"/>
  <c r="EC97" i="20"/>
  <c r="AV97" i="20" s="1"/>
  <c r="EC96" i="20"/>
  <c r="AV96" i="20" s="1"/>
  <c r="EM106" i="20"/>
  <c r="BF106" i="20" s="1"/>
  <c r="EM104" i="20"/>
  <c r="BF104" i="20" s="1"/>
  <c r="EM102" i="20"/>
  <c r="BF102" i="20" s="1"/>
  <c r="EM100" i="20"/>
  <c r="BF100" i="20" s="1"/>
  <c r="EM98" i="20"/>
  <c r="BF98" i="20" s="1"/>
  <c r="EM96" i="20"/>
  <c r="BF96" i="20" s="1"/>
  <c r="EA95" i="20"/>
  <c r="AT95" i="20" s="1"/>
  <c r="EK93" i="20"/>
  <c r="BD93" i="20" s="1"/>
  <c r="EF92" i="20"/>
  <c r="AY92" i="20" s="1"/>
  <c r="EE91" i="20"/>
  <c r="AX91" i="20" s="1"/>
  <c r="EE90" i="20"/>
  <c r="AX90" i="20" s="1"/>
  <c r="EE89" i="20"/>
  <c r="AX89" i="20" s="1"/>
  <c r="EE88" i="20"/>
  <c r="AX88" i="20" s="1"/>
  <c r="EE87" i="20"/>
  <c r="AX87" i="20" s="1"/>
  <c r="EJ106" i="20"/>
  <c r="BC106" i="20" s="1"/>
  <c r="EJ104" i="20"/>
  <c r="BC104" i="20" s="1"/>
  <c r="EJ102" i="20"/>
  <c r="BC102" i="20" s="1"/>
  <c r="EJ100" i="20"/>
  <c r="BC100" i="20" s="1"/>
  <c r="EJ98" i="20"/>
  <c r="BC98" i="20" s="1"/>
  <c r="EJ96" i="20"/>
  <c r="BC96" i="20" s="1"/>
  <c r="EO94" i="20"/>
  <c r="BH94" i="20" s="1"/>
  <c r="EJ93" i="20"/>
  <c r="BC93" i="20" s="1"/>
  <c r="EE92" i="20"/>
  <c r="AX92" i="20" s="1"/>
  <c r="ED91" i="20"/>
  <c r="AW91" i="20" s="1"/>
  <c r="ED90" i="20"/>
  <c r="AW90" i="20" s="1"/>
  <c r="ED89" i="20"/>
  <c r="AW89" i="20" s="1"/>
  <c r="ED88" i="20"/>
  <c r="AW88" i="20" s="1"/>
  <c r="ED87" i="20"/>
  <c r="AW87" i="20" s="1"/>
  <c r="ED86" i="20"/>
  <c r="AW86" i="20" s="1"/>
  <c r="ED85" i="20"/>
  <c r="AW85" i="20" s="1"/>
  <c r="ED84" i="20"/>
  <c r="AW84" i="20" s="1"/>
  <c r="ED83" i="20"/>
  <c r="AW83" i="20" s="1"/>
  <c r="ED82" i="20"/>
  <c r="AW82" i="20" s="1"/>
  <c r="EA105" i="20"/>
  <c r="AT105" i="20" s="1"/>
  <c r="EA103" i="20"/>
  <c r="AT103" i="20" s="1"/>
  <c r="EA101" i="20"/>
  <c r="AT101" i="20" s="1"/>
  <c r="EA99" i="20"/>
  <c r="AT99" i="20" s="1"/>
  <c r="EA97" i="20"/>
  <c r="AT97" i="20" s="1"/>
  <c r="EC95" i="20"/>
  <c r="AV95" i="20" s="1"/>
  <c r="EN93" i="20"/>
  <c r="BG93" i="20" s="1"/>
  <c r="EI92" i="20"/>
  <c r="BB92" i="20" s="1"/>
  <c r="EG91" i="20"/>
  <c r="AZ91" i="20" s="1"/>
  <c r="EG90" i="20"/>
  <c r="AZ90" i="20" s="1"/>
  <c r="EG89" i="20"/>
  <c r="AZ89" i="20" s="1"/>
  <c r="EG88" i="20"/>
  <c r="AZ88" i="20" s="1"/>
  <c r="EG87" i="20"/>
  <c r="AZ87" i="20" s="1"/>
  <c r="EG86" i="20"/>
  <c r="AZ86" i="20" s="1"/>
  <c r="EG85" i="20"/>
  <c r="AZ85" i="20" s="1"/>
  <c r="EG84" i="20"/>
  <c r="AZ84" i="20" s="1"/>
  <c r="EG83" i="20"/>
  <c r="AZ83" i="20" s="1"/>
  <c r="EG82" i="20"/>
  <c r="AZ82" i="20" s="1"/>
  <c r="EF103" i="20"/>
  <c r="AY103" i="20" s="1"/>
  <c r="EG95" i="20"/>
  <c r="AZ95" i="20" s="1"/>
  <c r="EJ90" i="20"/>
  <c r="BC90" i="20" s="1"/>
  <c r="EM86" i="20"/>
  <c r="BF86" i="20" s="1"/>
  <c r="EM84" i="20"/>
  <c r="BF84" i="20" s="1"/>
  <c r="EM82" i="20"/>
  <c r="BF82" i="20" s="1"/>
  <c r="EC81" i="20"/>
  <c r="AV81" i="20" s="1"/>
  <c r="EC80" i="20"/>
  <c r="AV80" i="20" s="1"/>
  <c r="EC79" i="20"/>
  <c r="AV79" i="20" s="1"/>
  <c r="EC78" i="20"/>
  <c r="AV78" i="20" s="1"/>
  <c r="EC77" i="20"/>
  <c r="AV77" i="20" s="1"/>
  <c r="EC76" i="20"/>
  <c r="AV76" i="20" s="1"/>
  <c r="EC75" i="20"/>
  <c r="AV75" i="20" s="1"/>
  <c r="EC74" i="20"/>
  <c r="AV74" i="20" s="1"/>
  <c r="EC73" i="20"/>
  <c r="AV73" i="20" s="1"/>
  <c r="EC72" i="20"/>
  <c r="AV72" i="20" s="1"/>
  <c r="EC71" i="20"/>
  <c r="AV71" i="20" s="1"/>
  <c r="EC70" i="20"/>
  <c r="AV70" i="20" s="1"/>
  <c r="EC69" i="20"/>
  <c r="AV69" i="20" s="1"/>
  <c r="EC68" i="20"/>
  <c r="AV68" i="20" s="1"/>
  <c r="EC67" i="20"/>
  <c r="AV67" i="20" s="1"/>
  <c r="EC66" i="20"/>
  <c r="AV66" i="20" s="1"/>
  <c r="EC65" i="20"/>
  <c r="AV65" i="20" s="1"/>
  <c r="EC64" i="20"/>
  <c r="AV64" i="20" s="1"/>
  <c r="EC63" i="20"/>
  <c r="AV63" i="20" s="1"/>
  <c r="EC62" i="20"/>
  <c r="AV62" i="20" s="1"/>
  <c r="EC61" i="20"/>
  <c r="AV61" i="20" s="1"/>
  <c r="EC60" i="20"/>
  <c r="AV60" i="20" s="1"/>
  <c r="EN104" i="20"/>
  <c r="BG104" i="20" s="1"/>
  <c r="EN96" i="20"/>
  <c r="BG96" i="20" s="1"/>
  <c r="EF91" i="20"/>
  <c r="AY91" i="20" s="1"/>
  <c r="EF87" i="20"/>
  <c r="AY87" i="20" s="1"/>
  <c r="EB85" i="20"/>
  <c r="AU85" i="20" s="1"/>
  <c r="EB83" i="20"/>
  <c r="AU83" i="20" s="1"/>
  <c r="EF81" i="20"/>
  <c r="AY81" i="20" s="1"/>
  <c r="EF80" i="20"/>
  <c r="AY80" i="20" s="1"/>
  <c r="EF79" i="20"/>
  <c r="AY79" i="20" s="1"/>
  <c r="EF78" i="20"/>
  <c r="AY78" i="20" s="1"/>
  <c r="EF77" i="20"/>
  <c r="AY77" i="20" s="1"/>
  <c r="EF76" i="20"/>
  <c r="AY76" i="20" s="1"/>
  <c r="EF75" i="20"/>
  <c r="AY75" i="20" s="1"/>
  <c r="EF74" i="20"/>
  <c r="AY74" i="20" s="1"/>
  <c r="EF73" i="20"/>
  <c r="AY73" i="20" s="1"/>
  <c r="EF72" i="20"/>
  <c r="AY72" i="20" s="1"/>
  <c r="EF71" i="20"/>
  <c r="AY71" i="20" s="1"/>
  <c r="EF70" i="20"/>
  <c r="AY70" i="20" s="1"/>
  <c r="EF69" i="20"/>
  <c r="AY69" i="20" s="1"/>
  <c r="EF68" i="20"/>
  <c r="AY68" i="20" s="1"/>
  <c r="EF67" i="20"/>
  <c r="AY67" i="20" s="1"/>
  <c r="EF66" i="20"/>
  <c r="AY66" i="20" s="1"/>
  <c r="EF65" i="20"/>
  <c r="AY65" i="20" s="1"/>
  <c r="EF64" i="20"/>
  <c r="AY64" i="20" s="1"/>
  <c r="EF63" i="20"/>
  <c r="AY63" i="20" s="1"/>
  <c r="EF62" i="20"/>
  <c r="AY62" i="20" s="1"/>
  <c r="EF61" i="20"/>
  <c r="AY61" i="20" s="1"/>
  <c r="EF60" i="20"/>
  <c r="AY60" i="20" s="1"/>
  <c r="EF106" i="20"/>
  <c r="AY106" i="20" s="1"/>
  <c r="EF98" i="20"/>
  <c r="AY98" i="20" s="1"/>
  <c r="EB92" i="20"/>
  <c r="AU92" i="20" s="1"/>
  <c r="EB88" i="20"/>
  <c r="AU88" i="20" s="1"/>
  <c r="EI85" i="20"/>
  <c r="BB85" i="20" s="1"/>
  <c r="EI83" i="20"/>
  <c r="BB83" i="20" s="1"/>
  <c r="EI81" i="20"/>
  <c r="BB81" i="20" s="1"/>
  <c r="EI80" i="20"/>
  <c r="BB80" i="20" s="1"/>
  <c r="EI79" i="20"/>
  <c r="BB79" i="20" s="1"/>
  <c r="EI78" i="20"/>
  <c r="BB78" i="20" s="1"/>
  <c r="EI77" i="20"/>
  <c r="BB77" i="20" s="1"/>
  <c r="EI76" i="20"/>
  <c r="BB76" i="20" s="1"/>
  <c r="EI75" i="20"/>
  <c r="BB75" i="20" s="1"/>
  <c r="EI74" i="20"/>
  <c r="BB74" i="20" s="1"/>
  <c r="EI73" i="20"/>
  <c r="BB73" i="20" s="1"/>
  <c r="EI72" i="20"/>
  <c r="BB72" i="20" s="1"/>
  <c r="EI71" i="20"/>
  <c r="BB71" i="20" s="1"/>
  <c r="EI70" i="20"/>
  <c r="BB70" i="20" s="1"/>
  <c r="EI69" i="20"/>
  <c r="BB69" i="20" s="1"/>
  <c r="EI68" i="20"/>
  <c r="BB68" i="20" s="1"/>
  <c r="EI67" i="20"/>
  <c r="BB67" i="20" s="1"/>
  <c r="EN101" i="20"/>
  <c r="BG101" i="20" s="1"/>
  <c r="EF84" i="20"/>
  <c r="AY84" i="20" s="1"/>
  <c r="EP78" i="20"/>
  <c r="BI78" i="20" s="1"/>
  <c r="EP74" i="20"/>
  <c r="BI74" i="20" s="1"/>
  <c r="EP70" i="20"/>
  <c r="BI70" i="20" s="1"/>
  <c r="EP66" i="20"/>
  <c r="BI66" i="20" s="1"/>
  <c r="EP64" i="20"/>
  <c r="BI64" i="20" s="1"/>
  <c r="EP62" i="20"/>
  <c r="BI62" i="20" s="1"/>
  <c r="EP60" i="20"/>
  <c r="BI60" i="20" s="1"/>
  <c r="EH59" i="20"/>
  <c r="BA59" i="20" s="1"/>
  <c r="EH58" i="20"/>
  <c r="BA58" i="20" s="1"/>
  <c r="EH57" i="20"/>
  <c r="BA57" i="20" s="1"/>
  <c r="EH56" i="20"/>
  <c r="BA56" i="20" s="1"/>
  <c r="EH55" i="20"/>
  <c r="BA55" i="20" s="1"/>
  <c r="EH54" i="20"/>
  <c r="BA54" i="20" s="1"/>
  <c r="EH53" i="20"/>
  <c r="BA53" i="20" s="1"/>
  <c r="EH52" i="20"/>
  <c r="BA52" i="20" s="1"/>
  <c r="EH51" i="20"/>
  <c r="BA51" i="20" s="1"/>
  <c r="EH50" i="20"/>
  <c r="BA50" i="20" s="1"/>
  <c r="EH49" i="20"/>
  <c r="BA49" i="20" s="1"/>
  <c r="EH48" i="20"/>
  <c r="BA48" i="20" s="1"/>
  <c r="EH47" i="20"/>
  <c r="BA47" i="20" s="1"/>
  <c r="EH46" i="20"/>
  <c r="BA46" i="20" s="1"/>
  <c r="EH45" i="20"/>
  <c r="BA45" i="20" s="1"/>
  <c r="EH44" i="20"/>
  <c r="BA44" i="20" s="1"/>
  <c r="EH43" i="20"/>
  <c r="BA43" i="20" s="1"/>
  <c r="EH42" i="20"/>
  <c r="BA42" i="20" s="1"/>
  <c r="EH41" i="20"/>
  <c r="BA41" i="20" s="1"/>
  <c r="EH40" i="20"/>
  <c r="BA40" i="20" s="1"/>
  <c r="EH39" i="20"/>
  <c r="BA39" i="20" s="1"/>
  <c r="EH38" i="20"/>
  <c r="BA38" i="20" s="1"/>
  <c r="EH37" i="20"/>
  <c r="BA37" i="20" s="1"/>
  <c r="EH36" i="20"/>
  <c r="BA36" i="20" s="1"/>
  <c r="EH35" i="20"/>
  <c r="BA35" i="20" s="1"/>
  <c r="EN88" i="20"/>
  <c r="BG88" i="20" s="1"/>
  <c r="EL80" i="20"/>
  <c r="BE80" i="20" s="1"/>
  <c r="EL76" i="20"/>
  <c r="BE76" i="20" s="1"/>
  <c r="EL72" i="20"/>
  <c r="BE72" i="20" s="1"/>
  <c r="EL68" i="20"/>
  <c r="BE68" i="20" s="1"/>
  <c r="EM65" i="20"/>
  <c r="BF65" i="20" s="1"/>
  <c r="EM63" i="20"/>
  <c r="BF63" i="20" s="1"/>
  <c r="EM61" i="20"/>
  <c r="BF61" i="20" s="1"/>
  <c r="EO59" i="20"/>
  <c r="BH59" i="20" s="1"/>
  <c r="EO58" i="20"/>
  <c r="BH58" i="20" s="1"/>
  <c r="EO57" i="20"/>
  <c r="BH57" i="20" s="1"/>
  <c r="EO56" i="20"/>
  <c r="BH56" i="20" s="1"/>
  <c r="EO55" i="20"/>
  <c r="BH55" i="20" s="1"/>
  <c r="EO54" i="20"/>
  <c r="BH54" i="20" s="1"/>
  <c r="EO53" i="20"/>
  <c r="BH53" i="20" s="1"/>
  <c r="EO52" i="20"/>
  <c r="BH52" i="20" s="1"/>
  <c r="EO51" i="20"/>
  <c r="BH51" i="20" s="1"/>
  <c r="EO50" i="20"/>
  <c r="BH50" i="20" s="1"/>
  <c r="EO49" i="20"/>
  <c r="BH49" i="20" s="1"/>
  <c r="EO48" i="20"/>
  <c r="BH48" i="20" s="1"/>
  <c r="EO47" i="20"/>
  <c r="BH47" i="20" s="1"/>
  <c r="EO46" i="20"/>
  <c r="BH46" i="20" s="1"/>
  <c r="EO45" i="20"/>
  <c r="BH45" i="20" s="1"/>
  <c r="EO44" i="20"/>
  <c r="BH44" i="20" s="1"/>
  <c r="EO43" i="20"/>
  <c r="BH43" i="20" s="1"/>
  <c r="EO42" i="20"/>
  <c r="BH42" i="20" s="1"/>
  <c r="EO41" i="20"/>
  <c r="BH41" i="20" s="1"/>
  <c r="EO40" i="20"/>
  <c r="BH40" i="20" s="1"/>
  <c r="EO39" i="20"/>
  <c r="BH39" i="20" s="1"/>
  <c r="EO38" i="20"/>
  <c r="BH38" i="20" s="1"/>
  <c r="EO37" i="20"/>
  <c r="BH37" i="20" s="1"/>
  <c r="EO36" i="20"/>
  <c r="BH36" i="20" s="1"/>
  <c r="EO35" i="20"/>
  <c r="BH35" i="20" s="1"/>
  <c r="EO34" i="20"/>
  <c r="BH34" i="20" s="1"/>
  <c r="EO33" i="20"/>
  <c r="BH33" i="20" s="1"/>
  <c r="EO32" i="20"/>
  <c r="BH32" i="20" s="1"/>
  <c r="EO31" i="20"/>
  <c r="BH31" i="20" s="1"/>
  <c r="EO30" i="20"/>
  <c r="BH30" i="20" s="1"/>
  <c r="EO29" i="20"/>
  <c r="BH29" i="20" s="1"/>
  <c r="EO28" i="20"/>
  <c r="BH28" i="20" s="1"/>
  <c r="EO27" i="20"/>
  <c r="BH27" i="20" s="1"/>
  <c r="EO26" i="20"/>
  <c r="BH26" i="20" s="1"/>
  <c r="EN97" i="20"/>
  <c r="BG97" i="20" s="1"/>
  <c r="EF83" i="20"/>
  <c r="AY83" i="20" s="1"/>
  <c r="EH78" i="20"/>
  <c r="BA78" i="20" s="1"/>
  <c r="EH74" i="20"/>
  <c r="BA74" i="20" s="1"/>
  <c r="EH70" i="20"/>
  <c r="BA70" i="20" s="1"/>
  <c r="EL66" i="20"/>
  <c r="BE66" i="20" s="1"/>
  <c r="EL64" i="20"/>
  <c r="BE64" i="20" s="1"/>
  <c r="EL62" i="20"/>
  <c r="BE62" i="20" s="1"/>
  <c r="EL60" i="20"/>
  <c r="BE60" i="20" s="1"/>
  <c r="EF59" i="20"/>
  <c r="AY59" i="20" s="1"/>
  <c r="EF58" i="20"/>
  <c r="AY58" i="20" s="1"/>
  <c r="EF57" i="20"/>
  <c r="AY57" i="20" s="1"/>
  <c r="EF56" i="20"/>
  <c r="AY56" i="20" s="1"/>
  <c r="EF55" i="20"/>
  <c r="AY55" i="20" s="1"/>
  <c r="EF54" i="20"/>
  <c r="AY54" i="20" s="1"/>
  <c r="EF53" i="20"/>
  <c r="AY53" i="20" s="1"/>
  <c r="EF52" i="20"/>
  <c r="AY52" i="20" s="1"/>
  <c r="EF51" i="20"/>
  <c r="AY51" i="20" s="1"/>
  <c r="EF50" i="20"/>
  <c r="AY50" i="20" s="1"/>
  <c r="EF49" i="20"/>
  <c r="AY49" i="20" s="1"/>
  <c r="EF48" i="20"/>
  <c r="AY48" i="20" s="1"/>
  <c r="EF47" i="20"/>
  <c r="AY47" i="20" s="1"/>
  <c r="EF46" i="20"/>
  <c r="AY46" i="20" s="1"/>
  <c r="EF45" i="20"/>
  <c r="AY45" i="20" s="1"/>
  <c r="EF44" i="20"/>
  <c r="AY44" i="20" s="1"/>
  <c r="EF43" i="20"/>
  <c r="AY43" i="20" s="1"/>
  <c r="EF42" i="20"/>
  <c r="AY42" i="20" s="1"/>
  <c r="EF41" i="20"/>
  <c r="AY41" i="20" s="1"/>
  <c r="EF40" i="20"/>
  <c r="AY40" i="20" s="1"/>
  <c r="EF39" i="20"/>
  <c r="AY39" i="20" s="1"/>
  <c r="EF38" i="20"/>
  <c r="AY38" i="20" s="1"/>
  <c r="EF37" i="20"/>
  <c r="AY37" i="20" s="1"/>
  <c r="EF36" i="20"/>
  <c r="AY36" i="20" s="1"/>
  <c r="EF35" i="20"/>
  <c r="AY35" i="20" s="1"/>
  <c r="EF34" i="20"/>
  <c r="AY34" i="20" s="1"/>
  <c r="EF33" i="20"/>
  <c r="AY33" i="20" s="1"/>
  <c r="EF32" i="20"/>
  <c r="AY32" i="20" s="1"/>
  <c r="EF31" i="20"/>
  <c r="AY31" i="20" s="1"/>
  <c r="EF30" i="20"/>
  <c r="AY30" i="20" s="1"/>
  <c r="EF29" i="20"/>
  <c r="AY29" i="20" s="1"/>
  <c r="EF28" i="20"/>
  <c r="AY28" i="20" s="1"/>
  <c r="EF27" i="20"/>
  <c r="AY27" i="20" s="1"/>
  <c r="EF26" i="20"/>
  <c r="AY26" i="20" s="1"/>
  <c r="ED75" i="20"/>
  <c r="AW75" i="20" s="1"/>
  <c r="EA63" i="20"/>
  <c r="AT63" i="20" s="1"/>
  <c r="EI57" i="20"/>
  <c r="BB57" i="20" s="1"/>
  <c r="EI53" i="20"/>
  <c r="BB53" i="20" s="1"/>
  <c r="EI49" i="20"/>
  <c r="BB49" i="20" s="1"/>
  <c r="EI45" i="20"/>
  <c r="BB45" i="20" s="1"/>
  <c r="EI41" i="20"/>
  <c r="BB41" i="20" s="1"/>
  <c r="EI37" i="20"/>
  <c r="BB37" i="20" s="1"/>
  <c r="EH34" i="20"/>
  <c r="BA34" i="20" s="1"/>
  <c r="EH32" i="20"/>
  <c r="BA32" i="20" s="1"/>
  <c r="EH30" i="20"/>
  <c r="BA30" i="20" s="1"/>
  <c r="EH28" i="20"/>
  <c r="BA28" i="20" s="1"/>
  <c r="EH26" i="20"/>
  <c r="BA26" i="20" s="1"/>
  <c r="EF25" i="20"/>
  <c r="AY25" i="20" s="1"/>
  <c r="EF24" i="20"/>
  <c r="AY24" i="20" s="1"/>
  <c r="EF23" i="20"/>
  <c r="AY23" i="20" s="1"/>
  <c r="EF22" i="20"/>
  <c r="AY22" i="20" s="1"/>
  <c r="EF21" i="20"/>
  <c r="AY21" i="20" s="1"/>
  <c r="EF20" i="20"/>
  <c r="AY20" i="20" s="1"/>
  <c r="EF19" i="20"/>
  <c r="AY19" i="20" s="1"/>
  <c r="EF18" i="20"/>
  <c r="AY18" i="20" s="1"/>
  <c r="EF17" i="20"/>
  <c r="AY17" i="20" s="1"/>
  <c r="EF16" i="20"/>
  <c r="AY16" i="20" s="1"/>
  <c r="EF15" i="20"/>
  <c r="AY15" i="20" s="1"/>
  <c r="EF14" i="20"/>
  <c r="AY14" i="20" s="1"/>
  <c r="EF13" i="20"/>
  <c r="AY13" i="20" s="1"/>
  <c r="EF12" i="20"/>
  <c r="AY12" i="20" s="1"/>
  <c r="EF11" i="20"/>
  <c r="AY11" i="20" s="1"/>
  <c r="EF10" i="20"/>
  <c r="AY10" i="20" s="1"/>
  <c r="EF9" i="20"/>
  <c r="AY9" i="20" s="1"/>
  <c r="EF8" i="20"/>
  <c r="AY8" i="20" s="1"/>
  <c r="EF7" i="20"/>
  <c r="AY7" i="20" s="1"/>
  <c r="DZ95" i="20"/>
  <c r="AS95" i="20" s="1"/>
  <c r="DZ79" i="20"/>
  <c r="DZ63" i="20"/>
  <c r="AS63" i="20" s="1"/>
  <c r="DZ47" i="20"/>
  <c r="DZ31" i="20"/>
  <c r="AS31" i="20" s="1"/>
  <c r="DZ15" i="20"/>
  <c r="EN82" i="20"/>
  <c r="BG82" i="20" s="1"/>
  <c r="EI66" i="20"/>
  <c r="BB66" i="20" s="1"/>
  <c r="EE59" i="20"/>
  <c r="AX59" i="20" s="1"/>
  <c r="EE55" i="20"/>
  <c r="AX55" i="20" s="1"/>
  <c r="EE51" i="20"/>
  <c r="AX51" i="20" s="1"/>
  <c r="EE47" i="20"/>
  <c r="AX47" i="20" s="1"/>
  <c r="EE43" i="20"/>
  <c r="AX43" i="20" s="1"/>
  <c r="EE39" i="20"/>
  <c r="AX39" i="20" s="1"/>
  <c r="EE35" i="20"/>
  <c r="AX35" i="20" s="1"/>
  <c r="EE33" i="20"/>
  <c r="AX33" i="20" s="1"/>
  <c r="EE31" i="20"/>
  <c r="AX31" i="20" s="1"/>
  <c r="EE29" i="20"/>
  <c r="AX29" i="20" s="1"/>
  <c r="EE27" i="20"/>
  <c r="AX27" i="20" s="1"/>
  <c r="EM25" i="20"/>
  <c r="BF25" i="20" s="1"/>
  <c r="EM24" i="20"/>
  <c r="BF24" i="20" s="1"/>
  <c r="EM23" i="20"/>
  <c r="BF23" i="20" s="1"/>
  <c r="EM22" i="20"/>
  <c r="BF22" i="20" s="1"/>
  <c r="EM21" i="20"/>
  <c r="BF21" i="20" s="1"/>
  <c r="EM20" i="20"/>
  <c r="BF20" i="20" s="1"/>
  <c r="EM19" i="20"/>
  <c r="BF19" i="20" s="1"/>
  <c r="EM18" i="20"/>
  <c r="BF18" i="20" s="1"/>
  <c r="EM17" i="20"/>
  <c r="BF17" i="20" s="1"/>
  <c r="EM16" i="20"/>
  <c r="BF16" i="20" s="1"/>
  <c r="EM15" i="20"/>
  <c r="BF15" i="20" s="1"/>
  <c r="EM14" i="20"/>
  <c r="BF14" i="20" s="1"/>
  <c r="EM13" i="20"/>
  <c r="BF13" i="20" s="1"/>
  <c r="EM12" i="20"/>
  <c r="BF12" i="20" s="1"/>
  <c r="EM11" i="20"/>
  <c r="BF11" i="20" s="1"/>
  <c r="EM10" i="20"/>
  <c r="BF10" i="20" s="1"/>
  <c r="EM9" i="20"/>
  <c r="BF9" i="20" s="1"/>
  <c r="EM8" i="20"/>
  <c r="BF8" i="20" s="1"/>
  <c r="EM7" i="20"/>
  <c r="BF7" i="20" s="1"/>
  <c r="DZ102" i="20"/>
  <c r="AS102" i="20" s="1"/>
  <c r="DZ86" i="20"/>
  <c r="AS86" i="20" s="1"/>
  <c r="DZ70" i="20"/>
  <c r="AS70" i="20" s="1"/>
  <c r="DZ54" i="20"/>
  <c r="AS54" i="20" s="1"/>
  <c r="DZ38" i="20"/>
  <c r="AS38" i="20" s="1"/>
  <c r="DZ22" i="20"/>
  <c r="AS22" i="20" s="1"/>
  <c r="EA7" i="20"/>
  <c r="AT7" i="20" s="1"/>
  <c r="ED73" i="20"/>
  <c r="AW73" i="20" s="1"/>
  <c r="EA62" i="20"/>
  <c r="AT62" i="20" s="1"/>
  <c r="EA57" i="20"/>
  <c r="AT57" i="20" s="1"/>
  <c r="EA53" i="20"/>
  <c r="AT53" i="20" s="1"/>
  <c r="EA49" i="20"/>
  <c r="AT49" i="20" s="1"/>
  <c r="EA45" i="20"/>
  <c r="AT45" i="20" s="1"/>
  <c r="EA41" i="20"/>
  <c r="AT41" i="20" s="1"/>
  <c r="EA37" i="20"/>
  <c r="AT37" i="20" s="1"/>
  <c r="ED34" i="20"/>
  <c r="AW34" i="20" s="1"/>
  <c r="ED32" i="20"/>
  <c r="AW32" i="20" s="1"/>
  <c r="ED30" i="20"/>
  <c r="AW30" i="20" s="1"/>
  <c r="ED28" i="20"/>
  <c r="AW28" i="20" s="1"/>
  <c r="ED26" i="20"/>
  <c r="AW26" i="20" s="1"/>
  <c r="ED25" i="20"/>
  <c r="AW25" i="20" s="1"/>
  <c r="ED24" i="20"/>
  <c r="AW24" i="20" s="1"/>
  <c r="ED23" i="20"/>
  <c r="AW23" i="20" s="1"/>
  <c r="ED22" i="20"/>
  <c r="AW22" i="20" s="1"/>
  <c r="ED21" i="20"/>
  <c r="AW21" i="20" s="1"/>
  <c r="ED20" i="20"/>
  <c r="AW20" i="20" s="1"/>
  <c r="ED19" i="20"/>
  <c r="AW19" i="20" s="1"/>
  <c r="ED18" i="20"/>
  <c r="AW18" i="20" s="1"/>
  <c r="ED17" i="20"/>
  <c r="AW17" i="20" s="1"/>
  <c r="ED16" i="20"/>
  <c r="AW16" i="20" s="1"/>
  <c r="ED15" i="20"/>
  <c r="AW15" i="20" s="1"/>
  <c r="ED14" i="20"/>
  <c r="AW14" i="20" s="1"/>
  <c r="ED13" i="20"/>
  <c r="AW13" i="20" s="1"/>
  <c r="ED12" i="20"/>
  <c r="AW12" i="20" s="1"/>
  <c r="ED11" i="20"/>
  <c r="AW11" i="20" s="1"/>
  <c r="ED10" i="20"/>
  <c r="AW10" i="20" s="1"/>
  <c r="ED68" i="20"/>
  <c r="AW68" i="20" s="1"/>
  <c r="EM47" i="20"/>
  <c r="BF47" i="20" s="1"/>
  <c r="EI33" i="20"/>
  <c r="BB33" i="20" s="1"/>
  <c r="EO25" i="20"/>
  <c r="BH25" i="20" s="1"/>
  <c r="EO21" i="20"/>
  <c r="BH21" i="20" s="1"/>
  <c r="EO17" i="20"/>
  <c r="BH17" i="20" s="1"/>
  <c r="EO13" i="20"/>
  <c r="BH13" i="20" s="1"/>
  <c r="EO9" i="20"/>
  <c r="BH9" i="20" s="1"/>
  <c r="EL7" i="20"/>
  <c r="BE7" i="20" s="1"/>
  <c r="DZ85" i="20"/>
  <c r="AS85" i="20" s="1"/>
  <c r="DZ53" i="20"/>
  <c r="AS53" i="20" s="1"/>
  <c r="DZ21" i="20"/>
  <c r="AS21" i="20" s="1"/>
  <c r="ED80" i="20"/>
  <c r="AW80" i="20" s="1"/>
  <c r="EM50" i="20"/>
  <c r="BF50" i="20" s="1"/>
  <c r="EA35" i="20"/>
  <c r="AT35" i="20" s="1"/>
  <c r="EA27" i="20"/>
  <c r="AT27" i="20" s="1"/>
  <c r="EK22" i="20"/>
  <c r="BD22" i="20" s="1"/>
  <c r="EK18" i="20"/>
  <c r="BD18" i="20" s="1"/>
  <c r="EK14" i="20"/>
  <c r="BD14" i="20" s="1"/>
  <c r="EK10" i="20"/>
  <c r="BD10" i="20" s="1"/>
  <c r="EC8" i="20"/>
  <c r="AV8" i="20" s="1"/>
  <c r="DZ92" i="20"/>
  <c r="AS92" i="20" s="1"/>
  <c r="DZ60" i="20"/>
  <c r="AS60" i="20" s="1"/>
  <c r="DZ28" i="20"/>
  <c r="AS28" i="20" s="1"/>
  <c r="EM56" i="20"/>
  <c r="BF56" i="20" s="1"/>
  <c r="EA30" i="20"/>
  <c r="AT30" i="20" s="1"/>
  <c r="EC20" i="20"/>
  <c r="AV20" i="20" s="1"/>
  <c r="EC12" i="20"/>
  <c r="AV12" i="20" s="1"/>
  <c r="DZ104" i="20"/>
  <c r="DZ40" i="20"/>
  <c r="AS40" i="20" s="1"/>
  <c r="EM57" i="20"/>
  <c r="BF57" i="20" s="1"/>
  <c r="EM41" i="20"/>
  <c r="BF41" i="20" s="1"/>
  <c r="EI30" i="20"/>
  <c r="BB30" i="20" s="1"/>
  <c r="EG24" i="20"/>
  <c r="AZ24" i="20" s="1"/>
  <c r="EG20" i="20"/>
  <c r="AZ20" i="20" s="1"/>
  <c r="EG16" i="20"/>
  <c r="AZ16" i="20" s="1"/>
  <c r="EG12" i="20"/>
  <c r="AZ12" i="20" s="1"/>
  <c r="EP8" i="20"/>
  <c r="BI8" i="20" s="1"/>
  <c r="DZ105" i="20"/>
  <c r="AS105" i="20" s="1"/>
  <c r="DZ73" i="20"/>
  <c r="AS73" i="20" s="1"/>
  <c r="DZ41" i="20"/>
  <c r="AS41" i="20" s="1"/>
  <c r="DZ9" i="20"/>
  <c r="AS9" i="20" s="1"/>
  <c r="EM36" i="20"/>
  <c r="BF36" i="20" s="1"/>
  <c r="EC23" i="20"/>
  <c r="AV23" i="20" s="1"/>
  <c r="EC15" i="20"/>
  <c r="AV15" i="20" s="1"/>
  <c r="EG8" i="20"/>
  <c r="AZ8" i="20" s="1"/>
  <c r="DZ64" i="20"/>
  <c r="AS64" i="20" s="1"/>
  <c r="DW105" i="20"/>
  <c r="AN105" i="20" s="1"/>
  <c r="DW104" i="20"/>
  <c r="AN104" i="20" s="1"/>
  <c r="DW40" i="20"/>
  <c r="AN40" i="20" s="1"/>
  <c r="DW10" i="20"/>
  <c r="AN10" i="20" s="1"/>
  <c r="DW29" i="20"/>
  <c r="AN29" i="20" s="1"/>
  <c r="DW79" i="20"/>
  <c r="AN79" i="20" s="1"/>
  <c r="DW54" i="20"/>
  <c r="AN54" i="20" s="1"/>
  <c r="DV103" i="20"/>
  <c r="AM103" i="20" s="1"/>
  <c r="DV99" i="20"/>
  <c r="AM99" i="20" s="1"/>
  <c r="DV95" i="20"/>
  <c r="AM95" i="20" s="1"/>
  <c r="DV91" i="20"/>
  <c r="AM91" i="20" s="1"/>
  <c r="DV87" i="20"/>
  <c r="AM87" i="20" s="1"/>
  <c r="DV83" i="20"/>
  <c r="AM83" i="20" s="1"/>
  <c r="DV79" i="20"/>
  <c r="AM79" i="20" s="1"/>
  <c r="DV75" i="20"/>
  <c r="AM75" i="20" s="1"/>
  <c r="DV71" i="20"/>
  <c r="AM71" i="20" s="1"/>
  <c r="DV67" i="20"/>
  <c r="AM67" i="20" s="1"/>
  <c r="DV63" i="20"/>
  <c r="AM63" i="20" s="1"/>
  <c r="DV59" i="20"/>
  <c r="AM59" i="20" s="1"/>
  <c r="DV55" i="20"/>
  <c r="AM55" i="20" s="1"/>
  <c r="DV51" i="20"/>
  <c r="AM51" i="20" s="1"/>
  <c r="DQ106" i="20"/>
  <c r="AH106" i="20" s="1"/>
  <c r="DQ102" i="20"/>
  <c r="AH102" i="20" s="1"/>
  <c r="DQ98" i="20"/>
  <c r="AH98" i="20" s="1"/>
  <c r="DQ94" i="20"/>
  <c r="AH94" i="20" s="1"/>
  <c r="DQ90" i="20"/>
  <c r="AH90" i="20" s="1"/>
  <c r="DQ86" i="20"/>
  <c r="AH86" i="20" s="1"/>
  <c r="DQ82" i="20"/>
  <c r="AH82" i="20" s="1"/>
  <c r="DQ78" i="20"/>
  <c r="AH78" i="20" s="1"/>
  <c r="DQ74" i="20"/>
  <c r="AH74" i="20" s="1"/>
  <c r="DQ70" i="20"/>
  <c r="AH70" i="20" s="1"/>
  <c r="DQ66" i="20"/>
  <c r="AH66" i="20" s="1"/>
  <c r="DQ62" i="20"/>
  <c r="AH62" i="20" s="1"/>
  <c r="DQ58" i="20"/>
  <c r="AH58" i="20" s="1"/>
  <c r="DQ54" i="20"/>
  <c r="AH54" i="20" s="1"/>
  <c r="DQ50" i="20"/>
  <c r="AH50" i="20" s="1"/>
  <c r="DL105" i="20"/>
  <c r="AC105" i="20" s="1"/>
  <c r="DL101" i="20"/>
  <c r="AC101" i="20" s="1"/>
  <c r="DL97" i="20"/>
  <c r="AC97" i="20" s="1"/>
  <c r="DL93" i="20"/>
  <c r="AC93" i="20" s="1"/>
  <c r="DW69" i="20"/>
  <c r="AN69" i="20" s="1"/>
  <c r="DW68" i="20"/>
  <c r="AN68" i="20" s="1"/>
  <c r="DW38" i="20"/>
  <c r="AN38" i="20" s="1"/>
  <c r="DW74" i="20"/>
  <c r="AN74" i="20" s="1"/>
  <c r="DW46" i="20"/>
  <c r="AN46" i="20" s="1"/>
  <c r="DW24" i="20"/>
  <c r="AN24" i="20" s="1"/>
  <c r="DR105" i="20"/>
  <c r="AI105" i="20" s="1"/>
  <c r="DR101" i="20"/>
  <c r="AI101" i="20" s="1"/>
  <c r="DR97" i="20"/>
  <c r="AI97" i="20" s="1"/>
  <c r="DR93" i="20"/>
  <c r="AI93" i="20" s="1"/>
  <c r="DR89" i="20"/>
  <c r="AI89" i="20" s="1"/>
  <c r="DR85" i="20"/>
  <c r="AI85" i="20" s="1"/>
  <c r="DR81" i="20"/>
  <c r="AI81" i="20" s="1"/>
  <c r="DR77" i="20"/>
  <c r="AI77" i="20" s="1"/>
  <c r="DR73" i="20"/>
  <c r="AI73" i="20" s="1"/>
  <c r="DR69" i="20"/>
  <c r="AI69" i="20" s="1"/>
  <c r="DR65" i="20"/>
  <c r="AI65" i="20" s="1"/>
  <c r="DR61" i="20"/>
  <c r="AI61" i="20" s="1"/>
  <c r="DR57" i="20"/>
  <c r="AI57" i="20" s="1"/>
  <c r="DR53" i="20"/>
  <c r="AI53" i="20" s="1"/>
  <c r="DR49" i="20"/>
  <c r="AI49" i="20" s="1"/>
  <c r="DM104" i="20"/>
  <c r="AD104" i="20" s="1"/>
  <c r="DM100" i="20"/>
  <c r="AD100" i="20" s="1"/>
  <c r="DM96" i="20"/>
  <c r="AD96" i="20" s="1"/>
  <c r="DM92" i="20"/>
  <c r="AD92" i="20" s="1"/>
  <c r="DM88" i="20"/>
  <c r="AD88" i="20" s="1"/>
  <c r="DM84" i="20"/>
  <c r="AD84" i="20" s="1"/>
  <c r="DM80" i="20"/>
  <c r="AD80" i="20" s="1"/>
  <c r="DM76" i="20"/>
  <c r="AD76" i="20" s="1"/>
  <c r="DM72" i="20"/>
  <c r="AD72" i="20" s="1"/>
  <c r="DM68" i="20"/>
  <c r="AD68" i="20" s="1"/>
  <c r="DM64" i="20"/>
  <c r="AD64" i="20" s="1"/>
  <c r="DM60" i="20"/>
  <c r="AD60" i="20" s="1"/>
  <c r="DM56" i="20"/>
  <c r="AD56" i="20" s="1"/>
  <c r="DM52" i="20"/>
  <c r="AD52" i="20" s="1"/>
  <c r="DM48" i="20"/>
  <c r="AD48" i="20" s="1"/>
  <c r="DH103" i="20"/>
  <c r="Y103" i="20" s="1"/>
  <c r="DH99" i="20"/>
  <c r="Y99" i="20" s="1"/>
  <c r="DH95" i="20"/>
  <c r="Y95" i="20" s="1"/>
  <c r="DH91" i="20"/>
  <c r="Y91" i="20" s="1"/>
  <c r="DH87" i="20"/>
  <c r="Y87" i="20" s="1"/>
  <c r="DH83" i="20"/>
  <c r="Y83" i="20" s="1"/>
  <c r="DH79" i="20"/>
  <c r="Y79" i="20" s="1"/>
  <c r="DH75" i="20"/>
  <c r="Y75" i="20" s="1"/>
  <c r="DH71" i="20"/>
  <c r="Y71" i="20" s="1"/>
  <c r="DH67" i="20"/>
  <c r="Y67" i="20" s="1"/>
  <c r="DS101" i="20"/>
  <c r="AJ101" i="20" s="1"/>
  <c r="DS85" i="20"/>
  <c r="AJ85" i="20" s="1"/>
  <c r="DS69" i="20"/>
  <c r="AJ69" i="20" s="1"/>
  <c r="DH59" i="20"/>
  <c r="Y59" i="20" s="1"/>
  <c r="DH51" i="20"/>
  <c r="Y51" i="20" s="1"/>
  <c r="DR45" i="20"/>
  <c r="AI45" i="20" s="1"/>
  <c r="DR41" i="20"/>
  <c r="AI41" i="20" s="1"/>
  <c r="DR37" i="20"/>
  <c r="AI37" i="20" s="1"/>
  <c r="DR33" i="20"/>
  <c r="AI33" i="20" s="1"/>
  <c r="DR29" i="20"/>
  <c r="AI29" i="20" s="1"/>
  <c r="DR25" i="20"/>
  <c r="AI25" i="20" s="1"/>
  <c r="DW49" i="20"/>
  <c r="AN49" i="20" s="1"/>
  <c r="DW48" i="20"/>
  <c r="AN48" i="20" s="1"/>
  <c r="DW18" i="20"/>
  <c r="AN18" i="20" s="1"/>
  <c r="DW37" i="20"/>
  <c r="AN37" i="20" s="1"/>
  <c r="DW95" i="20"/>
  <c r="AN95" i="20" s="1"/>
  <c r="DW94" i="20"/>
  <c r="AN94" i="20" s="1"/>
  <c r="DN104" i="20"/>
  <c r="AE104" i="20" s="1"/>
  <c r="DN100" i="20"/>
  <c r="AE100" i="20" s="1"/>
  <c r="DN96" i="20"/>
  <c r="AE96" i="20" s="1"/>
  <c r="DN92" i="20"/>
  <c r="AE92" i="20" s="1"/>
  <c r="DN88" i="20"/>
  <c r="AE88" i="20" s="1"/>
  <c r="DN84" i="20"/>
  <c r="AE84" i="20" s="1"/>
  <c r="DN80" i="20"/>
  <c r="AE80" i="20" s="1"/>
  <c r="DN76" i="20"/>
  <c r="AE76" i="20" s="1"/>
  <c r="DN72" i="20"/>
  <c r="AE72" i="20" s="1"/>
  <c r="DN68" i="20"/>
  <c r="AE68" i="20" s="1"/>
  <c r="DN64" i="20"/>
  <c r="AE64" i="20" s="1"/>
  <c r="DN60" i="20"/>
  <c r="AE60" i="20" s="1"/>
  <c r="DN56" i="20"/>
  <c r="AE56" i="20" s="1"/>
  <c r="DN52" i="20"/>
  <c r="AE52" i="20" s="1"/>
  <c r="DN48" i="20"/>
  <c r="AE48" i="20" s="1"/>
  <c r="DI103" i="20"/>
  <c r="Z103" i="20" s="1"/>
  <c r="DI99" i="20"/>
  <c r="Z99" i="20" s="1"/>
  <c r="DI95" i="20"/>
  <c r="Z95" i="20" s="1"/>
  <c r="DI91" i="20"/>
  <c r="Z91" i="20" s="1"/>
  <c r="DI87" i="20"/>
  <c r="Z87" i="20" s="1"/>
  <c r="DI83" i="20"/>
  <c r="Z83" i="20" s="1"/>
  <c r="DI79" i="20"/>
  <c r="Z79" i="20" s="1"/>
  <c r="DI75" i="20"/>
  <c r="Z75" i="20" s="1"/>
  <c r="DI71" i="20"/>
  <c r="Z71" i="20" s="1"/>
  <c r="DI67" i="20"/>
  <c r="Z67" i="20" s="1"/>
  <c r="DI63" i="20"/>
  <c r="Z63" i="20" s="1"/>
  <c r="DI59" i="20"/>
  <c r="Z59" i="20" s="1"/>
  <c r="DI55" i="20"/>
  <c r="Z55" i="20" s="1"/>
  <c r="DI51" i="20"/>
  <c r="Z51" i="20" s="1"/>
  <c r="DT105" i="20"/>
  <c r="AK105" i="20" s="1"/>
  <c r="DT101" i="20"/>
  <c r="AK101" i="20" s="1"/>
  <c r="DT97" i="20"/>
  <c r="AK97" i="20" s="1"/>
  <c r="DT93" i="20"/>
  <c r="AK93" i="20" s="1"/>
  <c r="DT89" i="20"/>
  <c r="AK89" i="20" s="1"/>
  <c r="DT85" i="20"/>
  <c r="AK85" i="20" s="1"/>
  <c r="DT81" i="20"/>
  <c r="AK81" i="20" s="1"/>
  <c r="DT77" i="20"/>
  <c r="AK77" i="20" s="1"/>
  <c r="DT73" i="20"/>
  <c r="AK73" i="20" s="1"/>
  <c r="DT69" i="20"/>
  <c r="AK69" i="20" s="1"/>
  <c r="DT65" i="20"/>
  <c r="AK65" i="20" s="1"/>
  <c r="DS96" i="20"/>
  <c r="AJ96" i="20" s="1"/>
  <c r="DS80" i="20"/>
  <c r="AJ80" i="20" s="1"/>
  <c r="DS64" i="20"/>
  <c r="AJ64" i="20" s="1"/>
  <c r="DP56" i="20"/>
  <c r="AG56" i="20" s="1"/>
  <c r="DP48" i="20"/>
  <c r="AG48" i="20" s="1"/>
  <c r="DN44" i="20"/>
  <c r="AE44" i="20" s="1"/>
  <c r="DN40" i="20"/>
  <c r="AE40" i="20" s="1"/>
  <c r="DN36" i="20"/>
  <c r="AE36" i="20" s="1"/>
  <c r="DN32" i="20"/>
  <c r="AE32" i="20" s="1"/>
  <c r="DN28" i="20"/>
  <c r="AE28" i="20" s="1"/>
  <c r="DN24" i="20"/>
  <c r="AE24" i="20" s="1"/>
  <c r="DN20" i="20"/>
  <c r="AE20" i="20" s="1"/>
  <c r="DN16" i="20"/>
  <c r="AE16" i="20" s="1"/>
  <c r="DN12" i="20"/>
  <c r="AE12" i="20" s="1"/>
  <c r="DN8" i="20"/>
  <c r="AE8" i="20" s="1"/>
  <c r="DF66" i="20"/>
  <c r="W66" i="20" s="1"/>
  <c r="DK30" i="20"/>
  <c r="AB30" i="20" s="1"/>
  <c r="DO91" i="20"/>
  <c r="AF91" i="20" s="1"/>
  <c r="DO75" i="20"/>
  <c r="AF75" i="20" s="1"/>
  <c r="DG62" i="20"/>
  <c r="X62" i="20" s="1"/>
  <c r="DG54" i="20"/>
  <c r="X54" i="20" s="1"/>
  <c r="DI47" i="20"/>
  <c r="Z47" i="20" s="1"/>
  <c r="DI43" i="20"/>
  <c r="Z43" i="20" s="1"/>
  <c r="DI39" i="20"/>
  <c r="Z39" i="20" s="1"/>
  <c r="DI35" i="20"/>
  <c r="Z35" i="20" s="1"/>
  <c r="DI31" i="20"/>
  <c r="Z31" i="20" s="1"/>
  <c r="DI27" i="20"/>
  <c r="Z27" i="20" s="1"/>
  <c r="DI23" i="20"/>
  <c r="Z23" i="20" s="1"/>
  <c r="DI19" i="20"/>
  <c r="Z19" i="20" s="1"/>
  <c r="DI15" i="20"/>
  <c r="Z15" i="20" s="1"/>
  <c r="DI11" i="20"/>
  <c r="Z11" i="20" s="1"/>
  <c r="DI7" i="20"/>
  <c r="Z7" i="20" s="1"/>
  <c r="DF45" i="20"/>
  <c r="W45" i="20" s="1"/>
  <c r="DG93" i="20"/>
  <c r="X93" i="20" s="1"/>
  <c r="DS62" i="20"/>
  <c r="AJ62" i="20" s="1"/>
  <c r="DO47" i="20"/>
  <c r="AF47" i="20" s="1"/>
  <c r="DW61" i="20"/>
  <c r="AN61" i="20" s="1"/>
  <c r="DW60" i="20"/>
  <c r="AN60" i="20" s="1"/>
  <c r="DW30" i="20"/>
  <c r="AN30" i="20" s="1"/>
  <c r="DW58" i="20"/>
  <c r="AN58" i="20" s="1"/>
  <c r="DW23" i="20"/>
  <c r="AN23" i="20" s="1"/>
  <c r="DW16" i="20"/>
  <c r="AN16" i="20" s="1"/>
  <c r="DJ105" i="20"/>
  <c r="AA105" i="20" s="1"/>
  <c r="DJ101" i="20"/>
  <c r="AA101" i="20" s="1"/>
  <c r="DJ88" i="20"/>
  <c r="AA88" i="20" s="1"/>
  <c r="DJ72" i="20"/>
  <c r="AA72" i="20" s="1"/>
  <c r="DJ56" i="20"/>
  <c r="AA56" i="20" s="1"/>
  <c r="DU98" i="20"/>
  <c r="AL98" i="20" s="1"/>
  <c r="DU82" i="20"/>
  <c r="AL82" i="20" s="1"/>
  <c r="DU66" i="20"/>
  <c r="AL66" i="20" s="1"/>
  <c r="DU50" i="20"/>
  <c r="AL50" i="20" s="1"/>
  <c r="DP93" i="20"/>
  <c r="AG93" i="20" s="1"/>
  <c r="DP84" i="20"/>
  <c r="AG84" i="20" s="1"/>
  <c r="DP76" i="20"/>
  <c r="AG76" i="20" s="1"/>
  <c r="DP68" i="20"/>
  <c r="AG68" i="20" s="1"/>
  <c r="DS91" i="20"/>
  <c r="AJ91" i="20" s="1"/>
  <c r="DH62" i="20"/>
  <c r="Y62" i="20" s="1"/>
  <c r="DJ47" i="20"/>
  <c r="AA47" i="20" s="1"/>
  <c r="DJ39" i="20"/>
  <c r="AA39" i="20" s="1"/>
  <c r="DJ31" i="20"/>
  <c r="AA31" i="20" s="1"/>
  <c r="DV23" i="20"/>
  <c r="AM23" i="20" s="1"/>
  <c r="DR18" i="20"/>
  <c r="AI18" i="20" s="1"/>
  <c r="DJ13" i="20"/>
  <c r="AA13" i="20" s="1"/>
  <c r="DV7" i="20"/>
  <c r="AM7" i="20" s="1"/>
  <c r="DF38" i="20"/>
  <c r="W38" i="20" s="1"/>
  <c r="DO94" i="20"/>
  <c r="AF94" i="20" s="1"/>
  <c r="DO73" i="20"/>
  <c r="AF73" i="20" s="1"/>
  <c r="DO58" i="20"/>
  <c r="AF58" i="20" s="1"/>
  <c r="DU47" i="20"/>
  <c r="AL47" i="20" s="1"/>
  <c r="DQ42" i="20"/>
  <c r="AH42" i="20" s="1"/>
  <c r="DM37" i="20"/>
  <c r="AD37" i="20" s="1"/>
  <c r="DU31" i="20"/>
  <c r="AL31" i="20" s="1"/>
  <c r="DQ26" i="20"/>
  <c r="AH26" i="20" s="1"/>
  <c r="DM21" i="20"/>
  <c r="AD21" i="20" s="1"/>
  <c r="DU15" i="20"/>
  <c r="AL15" i="20" s="1"/>
  <c r="DQ10" i="20"/>
  <c r="AH10" i="20" s="1"/>
  <c r="DF81" i="20"/>
  <c r="W81" i="20" s="1"/>
  <c r="DG99" i="20"/>
  <c r="X99" i="20" s="1"/>
  <c r="DS60" i="20"/>
  <c r="AJ60" i="20" s="1"/>
  <c r="DG44" i="20"/>
  <c r="X44" i="20" s="1"/>
  <c r="DS35" i="20"/>
  <c r="AJ35" i="20" s="1"/>
  <c r="DK105" i="20"/>
  <c r="AB105" i="20" s="1"/>
  <c r="DK89" i="20"/>
  <c r="AB89" i="20" s="1"/>
  <c r="DK73" i="20"/>
  <c r="AB73" i="20" s="1"/>
  <c r="DT60" i="20"/>
  <c r="AK60" i="20" s="1"/>
  <c r="DT52" i="20"/>
  <c r="AK52" i="20" s="1"/>
  <c r="DP46" i="20"/>
  <c r="AG46" i="20" s="1"/>
  <c r="DP42" i="20"/>
  <c r="AG42" i="20" s="1"/>
  <c r="DP38" i="20"/>
  <c r="AG38" i="20" s="1"/>
  <c r="DP34" i="20"/>
  <c r="AG34" i="20" s="1"/>
  <c r="EL106" i="20"/>
  <c r="BE106" i="20" s="1"/>
  <c r="EL105" i="20"/>
  <c r="BE105" i="20" s="1"/>
  <c r="EL104" i="20"/>
  <c r="BE104" i="20" s="1"/>
  <c r="EL103" i="20"/>
  <c r="BE103" i="20" s="1"/>
  <c r="EL102" i="20"/>
  <c r="BE102" i="20" s="1"/>
  <c r="EL101" i="20"/>
  <c r="BE101" i="20" s="1"/>
  <c r="EL100" i="20"/>
  <c r="BE100" i="20" s="1"/>
  <c r="EL99" i="20"/>
  <c r="BE99" i="20" s="1"/>
  <c r="EL98" i="20"/>
  <c r="BE98" i="20" s="1"/>
  <c r="EL97" i="20"/>
  <c r="BE97" i="20" s="1"/>
  <c r="EL96" i="20"/>
  <c r="BE96" i="20" s="1"/>
  <c r="EL95" i="20"/>
  <c r="BE95" i="20" s="1"/>
  <c r="EL94" i="20"/>
  <c r="BE94" i="20" s="1"/>
  <c r="EL93" i="20"/>
  <c r="BE93" i="20" s="1"/>
  <c r="EL92" i="20"/>
  <c r="BE92" i="20" s="1"/>
  <c r="EO106" i="20"/>
  <c r="BH106" i="20" s="1"/>
  <c r="EO105" i="20"/>
  <c r="BH105" i="20" s="1"/>
  <c r="EO104" i="20"/>
  <c r="BH104" i="20" s="1"/>
  <c r="EO103" i="20"/>
  <c r="BH103" i="20" s="1"/>
  <c r="EO102" i="20"/>
  <c r="BH102" i="20" s="1"/>
  <c r="EO101" i="20"/>
  <c r="BH101" i="20" s="1"/>
  <c r="EO100" i="20"/>
  <c r="BH100" i="20" s="1"/>
  <c r="EO99" i="20"/>
  <c r="BH99" i="20" s="1"/>
  <c r="EO98" i="20"/>
  <c r="BH98" i="20" s="1"/>
  <c r="EO97" i="20"/>
  <c r="BH97" i="20" s="1"/>
  <c r="EO96" i="20"/>
  <c r="BH96" i="20" s="1"/>
  <c r="EO95" i="20"/>
  <c r="BH95" i="20" s="1"/>
  <c r="EE106" i="20"/>
  <c r="AX106" i="20" s="1"/>
  <c r="EE104" i="20"/>
  <c r="AX104" i="20" s="1"/>
  <c r="EE102" i="20"/>
  <c r="AX102" i="20" s="1"/>
  <c r="EE100" i="20"/>
  <c r="AX100" i="20" s="1"/>
  <c r="EE98" i="20"/>
  <c r="AX98" i="20" s="1"/>
  <c r="EE96" i="20"/>
  <c r="AX96" i="20" s="1"/>
  <c r="EK94" i="20"/>
  <c r="BD94" i="20" s="1"/>
  <c r="EF93" i="20"/>
  <c r="AY93" i="20" s="1"/>
  <c r="EA92" i="20"/>
  <c r="AT92" i="20" s="1"/>
  <c r="EA91" i="20"/>
  <c r="AT91" i="20" s="1"/>
  <c r="EA90" i="20"/>
  <c r="AT90" i="20" s="1"/>
  <c r="EA89" i="20"/>
  <c r="AT89" i="20" s="1"/>
  <c r="EA88" i="20"/>
  <c r="AT88" i="20" s="1"/>
  <c r="EA87" i="20"/>
  <c r="AT87" i="20" s="1"/>
  <c r="EB106" i="20"/>
  <c r="AU106" i="20" s="1"/>
  <c r="EB104" i="20"/>
  <c r="AU104" i="20" s="1"/>
  <c r="EB102" i="20"/>
  <c r="AU102" i="20" s="1"/>
  <c r="EB100" i="20"/>
  <c r="AU100" i="20" s="1"/>
  <c r="EB98" i="20"/>
  <c r="AU98" i="20" s="1"/>
  <c r="EB96" i="20"/>
  <c r="AU96" i="20" s="1"/>
  <c r="EJ94" i="20"/>
  <c r="BC94" i="20" s="1"/>
  <c r="EE93" i="20"/>
  <c r="AX93" i="20" s="1"/>
  <c r="EP91" i="20"/>
  <c r="BI91" i="20" s="1"/>
  <c r="EP90" i="20"/>
  <c r="BI90" i="20" s="1"/>
  <c r="EP89" i="20"/>
  <c r="BI89" i="20" s="1"/>
  <c r="EP88" i="20"/>
  <c r="BI88" i="20" s="1"/>
  <c r="EP87" i="20"/>
  <c r="BI87" i="20" s="1"/>
  <c r="EP86" i="20"/>
  <c r="BI86" i="20" s="1"/>
  <c r="EP85" i="20"/>
  <c r="BI85" i="20" s="1"/>
  <c r="EP84" i="20"/>
  <c r="BI84" i="20" s="1"/>
  <c r="EP83" i="20"/>
  <c r="BI83" i="20" s="1"/>
  <c r="EP82" i="20"/>
  <c r="BI82" i="20" s="1"/>
  <c r="EP81" i="20"/>
  <c r="BI81" i="20" s="1"/>
  <c r="EI106" i="20"/>
  <c r="BB106" i="20" s="1"/>
  <c r="EI104" i="20"/>
  <c r="BB104" i="20" s="1"/>
  <c r="EI102" i="20"/>
  <c r="BB102" i="20" s="1"/>
  <c r="EI100" i="20"/>
  <c r="BB100" i="20" s="1"/>
  <c r="EI98" i="20"/>
  <c r="BB98" i="20" s="1"/>
  <c r="EI96" i="20"/>
  <c r="BB96" i="20" s="1"/>
  <c r="EN94" i="20"/>
  <c r="BG94" i="20" s="1"/>
  <c r="EI93" i="20"/>
  <c r="BB93" i="20" s="1"/>
  <c r="EC92" i="20"/>
  <c r="AV92" i="20" s="1"/>
  <c r="EC91" i="20"/>
  <c r="AV91" i="20" s="1"/>
  <c r="EC90" i="20"/>
  <c r="AV90" i="20" s="1"/>
  <c r="EC89" i="20"/>
  <c r="AV89" i="20" s="1"/>
  <c r="EC88" i="20"/>
  <c r="AV88" i="20" s="1"/>
  <c r="EC87" i="20"/>
  <c r="AV87" i="20" s="1"/>
  <c r="EC86" i="20"/>
  <c r="AV86" i="20" s="1"/>
  <c r="EC85" i="20"/>
  <c r="AV85" i="20" s="1"/>
  <c r="EC84" i="20"/>
  <c r="AV84" i="20" s="1"/>
  <c r="EC83" i="20"/>
  <c r="AV83" i="20" s="1"/>
  <c r="EC82" i="20"/>
  <c r="AV82" i="20" s="1"/>
  <c r="EF101" i="20"/>
  <c r="AY101" i="20" s="1"/>
  <c r="EB94" i="20"/>
  <c r="AU94" i="20" s="1"/>
  <c r="EJ89" i="20"/>
  <c r="BC89" i="20" s="1"/>
  <c r="EE86" i="20"/>
  <c r="AX86" i="20" s="1"/>
  <c r="EE84" i="20"/>
  <c r="AX84" i="20" s="1"/>
  <c r="EE82" i="20"/>
  <c r="AX82" i="20" s="1"/>
  <c r="EO80" i="20"/>
  <c r="BH80" i="20" s="1"/>
  <c r="EO79" i="20"/>
  <c r="BH79" i="20" s="1"/>
  <c r="EO78" i="20"/>
  <c r="BH78" i="20" s="1"/>
  <c r="EO77" i="20"/>
  <c r="BH77" i="20" s="1"/>
  <c r="EO76" i="20"/>
  <c r="BH76" i="20" s="1"/>
  <c r="EO75" i="20"/>
  <c r="BH75" i="20" s="1"/>
  <c r="EO74" i="20"/>
  <c r="BH74" i="20" s="1"/>
  <c r="EO73" i="20"/>
  <c r="BH73" i="20" s="1"/>
  <c r="EO72" i="20"/>
  <c r="BH72" i="20" s="1"/>
  <c r="EO71" i="20"/>
  <c r="BH71" i="20" s="1"/>
  <c r="EO70" i="20"/>
  <c r="BH70" i="20" s="1"/>
  <c r="EO69" i="20"/>
  <c r="BH69" i="20" s="1"/>
  <c r="EO68" i="20"/>
  <c r="BH68" i="20" s="1"/>
  <c r="EO67" i="20"/>
  <c r="BH67" i="20" s="1"/>
  <c r="EO66" i="20"/>
  <c r="BH66" i="20" s="1"/>
  <c r="EO65" i="20"/>
  <c r="BH65" i="20" s="1"/>
  <c r="EO64" i="20"/>
  <c r="BH64" i="20" s="1"/>
  <c r="EO63" i="20"/>
  <c r="BH63" i="20" s="1"/>
  <c r="EO62" i="20"/>
  <c r="BH62" i="20" s="1"/>
  <c r="EO61" i="20"/>
  <c r="BH61" i="20" s="1"/>
  <c r="EO60" i="20"/>
  <c r="BH60" i="20" s="1"/>
  <c r="EN102" i="20"/>
  <c r="BG102" i="20" s="1"/>
  <c r="EB95" i="20"/>
  <c r="AU95" i="20" s="1"/>
  <c r="EF90" i="20"/>
  <c r="AY90" i="20" s="1"/>
  <c r="EJ86" i="20"/>
  <c r="BC86" i="20" s="1"/>
  <c r="EJ84" i="20"/>
  <c r="BC84" i="20" s="1"/>
  <c r="EJ82" i="20"/>
  <c r="BC82" i="20" s="1"/>
  <c r="EB81" i="20"/>
  <c r="AU81" i="20" s="1"/>
  <c r="EB80" i="20"/>
  <c r="AU80" i="20" s="1"/>
  <c r="EB79" i="20"/>
  <c r="AU79" i="20" s="1"/>
  <c r="EB78" i="20"/>
  <c r="AU78" i="20" s="1"/>
  <c r="EB77" i="20"/>
  <c r="AU77" i="20" s="1"/>
  <c r="EB76" i="20"/>
  <c r="AU76" i="20" s="1"/>
  <c r="EB75" i="20"/>
  <c r="AU75" i="20" s="1"/>
  <c r="EB74" i="20"/>
  <c r="AU74" i="20" s="1"/>
  <c r="EB73" i="20"/>
  <c r="AU73" i="20" s="1"/>
  <c r="EB72" i="20"/>
  <c r="AU72" i="20" s="1"/>
  <c r="EB71" i="20"/>
  <c r="AU71" i="20" s="1"/>
  <c r="EB70" i="20"/>
  <c r="AU70" i="20" s="1"/>
  <c r="EB69" i="20"/>
  <c r="AU69" i="20" s="1"/>
  <c r="EB68" i="20"/>
  <c r="AU68" i="20" s="1"/>
  <c r="EB67" i="20"/>
  <c r="AU67" i="20" s="1"/>
  <c r="EB66" i="20"/>
  <c r="AU66" i="20" s="1"/>
  <c r="EB65" i="20"/>
  <c r="AU65" i="20" s="1"/>
  <c r="EB64" i="20"/>
  <c r="AU64" i="20" s="1"/>
  <c r="EB63" i="20"/>
  <c r="AU63" i="20" s="1"/>
  <c r="EB62" i="20"/>
  <c r="AU62" i="20" s="1"/>
  <c r="EB61" i="20"/>
  <c r="AU61" i="20" s="1"/>
  <c r="EB60" i="20"/>
  <c r="AU60" i="20" s="1"/>
  <c r="EF104" i="20"/>
  <c r="AY104" i="20" s="1"/>
  <c r="EF96" i="20"/>
  <c r="AY96" i="20" s="1"/>
  <c r="EB91" i="20"/>
  <c r="AU91" i="20" s="1"/>
  <c r="EB87" i="20"/>
  <c r="AU87" i="20" s="1"/>
  <c r="EA85" i="20"/>
  <c r="AT85" i="20" s="1"/>
  <c r="EA83" i="20"/>
  <c r="AT83" i="20" s="1"/>
  <c r="EE81" i="20"/>
  <c r="AX81" i="20" s="1"/>
  <c r="EE80" i="20"/>
  <c r="AX80" i="20" s="1"/>
  <c r="EE79" i="20"/>
  <c r="AX79" i="20" s="1"/>
  <c r="EE78" i="20"/>
  <c r="AX78" i="20" s="1"/>
  <c r="EE77" i="20"/>
  <c r="AX77" i="20" s="1"/>
  <c r="EE76" i="20"/>
  <c r="AX76" i="20" s="1"/>
  <c r="EE75" i="20"/>
  <c r="AX75" i="20" s="1"/>
  <c r="EE74" i="20"/>
  <c r="AX74" i="20" s="1"/>
  <c r="EE73" i="20"/>
  <c r="AX73" i="20" s="1"/>
  <c r="EE72" i="20"/>
  <c r="AX72" i="20" s="1"/>
  <c r="EE71" i="20"/>
  <c r="AX71" i="20" s="1"/>
  <c r="EE70" i="20"/>
  <c r="AX70" i="20" s="1"/>
  <c r="EE69" i="20"/>
  <c r="AX69" i="20" s="1"/>
  <c r="EE68" i="20"/>
  <c r="AX68" i="20" s="1"/>
  <c r="EE67" i="20"/>
  <c r="AX67" i="20" s="1"/>
  <c r="EG94" i="20"/>
  <c r="AZ94" i="20" s="1"/>
  <c r="EF82" i="20"/>
  <c r="AY82" i="20" s="1"/>
  <c r="EP77" i="20"/>
  <c r="BI77" i="20" s="1"/>
  <c r="EP73" i="20"/>
  <c r="BI73" i="20" s="1"/>
  <c r="EP69" i="20"/>
  <c r="BI69" i="20" s="1"/>
  <c r="EH66" i="20"/>
  <c r="BA66" i="20" s="1"/>
  <c r="EH64" i="20"/>
  <c r="BA64" i="20" s="1"/>
  <c r="EH62" i="20"/>
  <c r="BA62" i="20" s="1"/>
  <c r="EH60" i="20"/>
  <c r="BA60" i="20" s="1"/>
  <c r="ED59" i="20"/>
  <c r="AW59" i="20" s="1"/>
  <c r="ED58" i="20"/>
  <c r="AW58" i="20" s="1"/>
  <c r="ED57" i="20"/>
  <c r="AW57" i="20" s="1"/>
  <c r="ED56" i="20"/>
  <c r="AW56" i="20" s="1"/>
  <c r="ED55" i="20"/>
  <c r="AW55" i="20" s="1"/>
  <c r="ED54" i="20"/>
  <c r="AW54" i="20" s="1"/>
  <c r="ED53" i="20"/>
  <c r="AW53" i="20" s="1"/>
  <c r="ED52" i="20"/>
  <c r="AW52" i="20" s="1"/>
  <c r="ED51" i="20"/>
  <c r="AW51" i="20" s="1"/>
  <c r="ED50" i="20"/>
  <c r="AW50" i="20" s="1"/>
  <c r="ED49" i="20"/>
  <c r="AW49" i="20" s="1"/>
  <c r="ED48" i="20"/>
  <c r="AW48" i="20" s="1"/>
  <c r="ED47" i="20"/>
  <c r="AW47" i="20" s="1"/>
  <c r="ED46" i="20"/>
  <c r="AW46" i="20" s="1"/>
  <c r="ED45" i="20"/>
  <c r="AW45" i="20" s="1"/>
  <c r="ED44" i="20"/>
  <c r="AW44" i="20" s="1"/>
  <c r="ED43" i="20"/>
  <c r="AW43" i="20" s="1"/>
  <c r="ED42" i="20"/>
  <c r="AW42" i="20" s="1"/>
  <c r="ED41" i="20"/>
  <c r="AW41" i="20" s="1"/>
  <c r="ED40" i="20"/>
  <c r="AW40" i="20" s="1"/>
  <c r="ED39" i="20"/>
  <c r="AW39" i="20" s="1"/>
  <c r="ED38" i="20"/>
  <c r="AW38" i="20" s="1"/>
  <c r="ED37" i="20"/>
  <c r="AW37" i="20" s="1"/>
  <c r="ED36" i="20"/>
  <c r="AW36" i="20" s="1"/>
  <c r="EN85" i="20"/>
  <c r="BG85" i="20" s="1"/>
  <c r="EL79" i="20"/>
  <c r="BE79" i="20" s="1"/>
  <c r="EL75" i="20"/>
  <c r="BE75" i="20" s="1"/>
  <c r="EL71" i="20"/>
  <c r="BE71" i="20" s="1"/>
  <c r="EL67" i="20"/>
  <c r="BE67" i="20" s="1"/>
  <c r="EE65" i="20"/>
  <c r="AX65" i="20" s="1"/>
  <c r="EE63" i="20"/>
  <c r="AX63" i="20" s="1"/>
  <c r="EE61" i="20"/>
  <c r="AX61" i="20" s="1"/>
  <c r="EK59" i="20"/>
  <c r="BD59" i="20" s="1"/>
  <c r="EK58" i="20"/>
  <c r="BD58" i="20" s="1"/>
  <c r="EK57" i="20"/>
  <c r="BD57" i="20" s="1"/>
  <c r="EK56" i="20"/>
  <c r="BD56" i="20" s="1"/>
  <c r="EK55" i="20"/>
  <c r="BD55" i="20" s="1"/>
  <c r="EK54" i="20"/>
  <c r="BD54" i="20" s="1"/>
  <c r="EK53" i="20"/>
  <c r="BD53" i="20" s="1"/>
  <c r="EK52" i="20"/>
  <c r="BD52" i="20" s="1"/>
  <c r="EK51" i="20"/>
  <c r="BD51" i="20" s="1"/>
  <c r="EK50" i="20"/>
  <c r="BD50" i="20" s="1"/>
  <c r="EK49" i="20"/>
  <c r="BD49" i="20" s="1"/>
  <c r="EK48" i="20"/>
  <c r="BD48" i="20" s="1"/>
  <c r="EK47" i="20"/>
  <c r="BD47" i="20" s="1"/>
  <c r="EK46" i="20"/>
  <c r="BD46" i="20" s="1"/>
  <c r="EK45" i="20"/>
  <c r="BD45" i="20" s="1"/>
  <c r="EK44" i="20"/>
  <c r="BD44" i="20" s="1"/>
  <c r="EK43" i="20"/>
  <c r="BD43" i="20" s="1"/>
  <c r="EK42" i="20"/>
  <c r="BD42" i="20" s="1"/>
  <c r="EK41" i="20"/>
  <c r="BD41" i="20" s="1"/>
  <c r="EK40" i="20"/>
  <c r="BD40" i="20" s="1"/>
  <c r="EK39" i="20"/>
  <c r="BD39" i="20" s="1"/>
  <c r="EK38" i="20"/>
  <c r="BD38" i="20" s="1"/>
  <c r="EK37" i="20"/>
  <c r="BD37" i="20" s="1"/>
  <c r="EK36" i="20"/>
  <c r="BD36" i="20" s="1"/>
  <c r="EK35" i="20"/>
  <c r="BD35" i="20" s="1"/>
  <c r="EK34" i="20"/>
  <c r="BD34" i="20" s="1"/>
  <c r="EK33" i="20"/>
  <c r="BD33" i="20" s="1"/>
  <c r="EK32" i="20"/>
  <c r="BD32" i="20" s="1"/>
  <c r="EK31" i="20"/>
  <c r="BD31" i="20" s="1"/>
  <c r="EK30" i="20"/>
  <c r="BD30" i="20" s="1"/>
  <c r="EK29" i="20"/>
  <c r="BD29" i="20" s="1"/>
  <c r="EK28" i="20"/>
  <c r="BD28" i="20" s="1"/>
  <c r="EK27" i="20"/>
  <c r="BD27" i="20" s="1"/>
  <c r="EK26" i="20"/>
  <c r="BD26" i="20" s="1"/>
  <c r="EN91" i="20"/>
  <c r="BG91" i="20" s="1"/>
  <c r="EH81" i="20"/>
  <c r="BA81" i="20" s="1"/>
  <c r="EH77" i="20"/>
  <c r="BA77" i="20" s="1"/>
  <c r="EH73" i="20"/>
  <c r="BA73" i="20" s="1"/>
  <c r="EH69" i="20"/>
  <c r="BA69" i="20" s="1"/>
  <c r="ED66" i="20"/>
  <c r="AW66" i="20" s="1"/>
  <c r="ED64" i="20"/>
  <c r="AW64" i="20" s="1"/>
  <c r="ED62" i="20"/>
  <c r="AW62" i="20" s="1"/>
  <c r="ED60" i="20"/>
  <c r="AW60" i="20" s="1"/>
  <c r="EB59" i="20"/>
  <c r="AU59" i="20" s="1"/>
  <c r="EB58" i="20"/>
  <c r="AU58" i="20" s="1"/>
  <c r="EB57" i="20"/>
  <c r="AU57" i="20" s="1"/>
  <c r="EB56" i="20"/>
  <c r="AU56" i="20" s="1"/>
  <c r="EB55" i="20"/>
  <c r="AU55" i="20" s="1"/>
  <c r="EB54" i="20"/>
  <c r="AU54" i="20" s="1"/>
  <c r="EB53" i="20"/>
  <c r="AU53" i="20" s="1"/>
  <c r="EB52" i="20"/>
  <c r="AU52" i="20" s="1"/>
  <c r="EB51" i="20"/>
  <c r="AU51" i="20" s="1"/>
  <c r="EB50" i="20"/>
  <c r="AU50" i="20" s="1"/>
  <c r="EB49" i="20"/>
  <c r="AU49" i="20" s="1"/>
  <c r="EB48" i="20"/>
  <c r="AU48" i="20" s="1"/>
  <c r="EB47" i="20"/>
  <c r="AU47" i="20" s="1"/>
  <c r="EB46" i="20"/>
  <c r="AU46" i="20" s="1"/>
  <c r="EB45" i="20"/>
  <c r="AU45" i="20" s="1"/>
  <c r="EB44" i="20"/>
  <c r="AU44" i="20" s="1"/>
  <c r="EB43" i="20"/>
  <c r="AU43" i="20" s="1"/>
  <c r="EB42" i="20"/>
  <c r="AU42" i="20" s="1"/>
  <c r="EB41" i="20"/>
  <c r="AU41" i="20" s="1"/>
  <c r="EB40" i="20"/>
  <c r="AU40" i="20" s="1"/>
  <c r="EB39" i="20"/>
  <c r="AU39" i="20" s="1"/>
  <c r="EB38" i="20"/>
  <c r="AU38" i="20" s="1"/>
  <c r="EB37" i="20"/>
  <c r="AU37" i="20" s="1"/>
  <c r="EB36" i="20"/>
  <c r="AU36" i="20" s="1"/>
  <c r="EB35" i="20"/>
  <c r="AU35" i="20" s="1"/>
  <c r="EB34" i="20"/>
  <c r="AU34" i="20" s="1"/>
  <c r="EB33" i="20"/>
  <c r="AU33" i="20" s="1"/>
  <c r="EB32" i="20"/>
  <c r="AU32" i="20" s="1"/>
  <c r="EB31" i="20"/>
  <c r="AU31" i="20" s="1"/>
  <c r="EB30" i="20"/>
  <c r="AU30" i="20" s="1"/>
  <c r="EB29" i="20"/>
  <c r="AU29" i="20" s="1"/>
  <c r="EB28" i="20"/>
  <c r="AU28" i="20" s="1"/>
  <c r="EB27" i="20"/>
  <c r="AU27" i="20" s="1"/>
  <c r="EN103" i="20"/>
  <c r="BG103" i="20" s="1"/>
  <c r="ED71" i="20"/>
  <c r="AW71" i="20" s="1"/>
  <c r="EA61" i="20"/>
  <c r="AT61" i="20" s="1"/>
  <c r="EI56" i="20"/>
  <c r="BB56" i="20" s="1"/>
  <c r="EI52" i="20"/>
  <c r="BB52" i="20" s="1"/>
  <c r="EI48" i="20"/>
  <c r="BB48" i="20" s="1"/>
  <c r="EI44" i="20"/>
  <c r="BB44" i="20" s="1"/>
  <c r="EI40" i="20"/>
  <c r="BB40" i="20" s="1"/>
  <c r="EI36" i="20"/>
  <c r="BB36" i="20" s="1"/>
  <c r="EP33" i="20"/>
  <c r="BI33" i="20" s="1"/>
  <c r="EP31" i="20"/>
  <c r="BI31" i="20" s="1"/>
  <c r="EP29" i="20"/>
  <c r="BI29" i="20" s="1"/>
  <c r="EP27" i="20"/>
  <c r="BI27" i="20" s="1"/>
  <c r="EB26" i="20"/>
  <c r="AU26" i="20" s="1"/>
  <c r="EB25" i="20"/>
  <c r="AU25" i="20" s="1"/>
  <c r="EB24" i="20"/>
  <c r="AU24" i="20" s="1"/>
  <c r="EB23" i="20"/>
  <c r="AU23" i="20" s="1"/>
  <c r="EB22" i="20"/>
  <c r="AU22" i="20" s="1"/>
  <c r="EB21" i="20"/>
  <c r="AU21" i="20" s="1"/>
  <c r="EB20" i="20"/>
  <c r="AU20" i="20" s="1"/>
  <c r="EB19" i="20"/>
  <c r="AU19" i="20" s="1"/>
  <c r="EB18" i="20"/>
  <c r="AU18" i="20" s="1"/>
  <c r="EB17" i="20"/>
  <c r="AU17" i="20" s="1"/>
  <c r="EB16" i="20"/>
  <c r="AU16" i="20" s="1"/>
  <c r="EB15" i="20"/>
  <c r="AU15" i="20" s="1"/>
  <c r="EB14" i="20"/>
  <c r="AU14" i="20" s="1"/>
  <c r="EB13" i="20"/>
  <c r="AU13" i="20" s="1"/>
  <c r="EB12" i="20"/>
  <c r="AU12" i="20" s="1"/>
  <c r="EB11" i="20"/>
  <c r="AU11" i="20" s="1"/>
  <c r="EB10" i="20"/>
  <c r="AU10" i="20" s="1"/>
  <c r="EB9" i="20"/>
  <c r="AU9" i="20" s="1"/>
  <c r="EB8" i="20"/>
  <c r="AU8" i="20" s="1"/>
  <c r="EB7" i="20"/>
  <c r="AU7" i="20" s="1"/>
  <c r="DZ91" i="20"/>
  <c r="AS91" i="20" s="1"/>
  <c r="DZ75" i="20"/>
  <c r="AS75" i="20" s="1"/>
  <c r="DZ59" i="20"/>
  <c r="AS59" i="20" s="1"/>
  <c r="DZ43" i="20"/>
  <c r="AS43" i="20" s="1"/>
  <c r="DZ27" i="20"/>
  <c r="AS27" i="20" s="1"/>
  <c r="DZ11" i="20"/>
  <c r="AS11" i="20" s="1"/>
  <c r="ED78" i="20"/>
  <c r="AW78" i="20" s="1"/>
  <c r="EI64" i="20"/>
  <c r="BB64" i="20" s="1"/>
  <c r="EE58" i="20"/>
  <c r="AX58" i="20" s="1"/>
  <c r="EE54" i="20"/>
  <c r="AX54" i="20" s="1"/>
  <c r="EE50" i="20"/>
  <c r="AX50" i="20" s="1"/>
  <c r="EE46" i="20"/>
  <c r="AX46" i="20" s="1"/>
  <c r="EE42" i="20"/>
  <c r="AX42" i="20" s="1"/>
  <c r="EE38" i="20"/>
  <c r="AX38" i="20" s="1"/>
  <c r="EM34" i="20"/>
  <c r="BF34" i="20" s="1"/>
  <c r="EM32" i="20"/>
  <c r="BF32" i="20" s="1"/>
  <c r="EM30" i="20"/>
  <c r="BF30" i="20" s="1"/>
  <c r="EM28" i="20"/>
  <c r="BF28" i="20" s="1"/>
  <c r="EM26" i="20"/>
  <c r="BF26" i="20" s="1"/>
  <c r="EI25" i="20"/>
  <c r="BB25" i="20" s="1"/>
  <c r="EI24" i="20"/>
  <c r="BB24" i="20" s="1"/>
  <c r="EI23" i="20"/>
  <c r="BB23" i="20" s="1"/>
  <c r="EI22" i="20"/>
  <c r="BB22" i="20" s="1"/>
  <c r="EI21" i="20"/>
  <c r="BB21" i="20" s="1"/>
  <c r="EI20" i="20"/>
  <c r="BB20" i="20" s="1"/>
  <c r="EI19" i="20"/>
  <c r="BB19" i="20" s="1"/>
  <c r="EI18" i="20"/>
  <c r="BB18" i="20" s="1"/>
  <c r="EI17" i="20"/>
  <c r="BB17" i="20" s="1"/>
  <c r="EI16" i="20"/>
  <c r="BB16" i="20" s="1"/>
  <c r="EI15" i="20"/>
  <c r="BB15" i="20" s="1"/>
  <c r="EI14" i="20"/>
  <c r="BB14" i="20" s="1"/>
  <c r="EI13" i="20"/>
  <c r="BB13" i="20" s="1"/>
  <c r="EI12" i="20"/>
  <c r="BB12" i="20" s="1"/>
  <c r="EI11" i="20"/>
  <c r="BB11" i="20" s="1"/>
  <c r="EI10" i="20"/>
  <c r="BB10" i="20" s="1"/>
  <c r="EI9" i="20"/>
  <c r="BB9" i="20" s="1"/>
  <c r="EI8" i="20"/>
  <c r="BB8" i="20" s="1"/>
  <c r="EI7" i="20"/>
  <c r="BB7" i="20" s="1"/>
  <c r="DZ98" i="20"/>
  <c r="DZ82" i="20"/>
  <c r="AS82" i="20" s="1"/>
  <c r="DZ66" i="20"/>
  <c r="DZ50" i="20"/>
  <c r="AS50" i="20" s="1"/>
  <c r="DZ34" i="20"/>
  <c r="DZ18" i="20"/>
  <c r="AS18" i="20" s="1"/>
  <c r="EN90" i="20"/>
  <c r="BG90" i="20" s="1"/>
  <c r="ED69" i="20"/>
  <c r="AW69" i="20" s="1"/>
  <c r="EA60" i="20"/>
  <c r="AT60" i="20" s="1"/>
  <c r="EA56" i="20"/>
  <c r="AT56" i="20" s="1"/>
  <c r="EA52" i="20"/>
  <c r="AT52" i="20" s="1"/>
  <c r="EA48" i="20"/>
  <c r="AT48" i="20" s="1"/>
  <c r="EA44" i="20"/>
  <c r="AT44" i="20" s="1"/>
  <c r="EA40" i="20"/>
  <c r="AT40" i="20" s="1"/>
  <c r="EA36" i="20"/>
  <c r="AT36" i="20" s="1"/>
  <c r="EL33" i="20"/>
  <c r="BE33" i="20" s="1"/>
  <c r="EL31" i="20"/>
  <c r="BE31" i="20" s="1"/>
  <c r="EL29" i="20"/>
  <c r="BE29" i="20" s="1"/>
  <c r="EL27" i="20"/>
  <c r="BE27" i="20" s="1"/>
  <c r="EP25" i="20"/>
  <c r="BI25" i="20" s="1"/>
  <c r="EP24" i="20"/>
  <c r="BI24" i="20" s="1"/>
  <c r="EP23" i="20"/>
  <c r="BI23" i="20" s="1"/>
  <c r="EP22" i="20"/>
  <c r="BI22" i="20" s="1"/>
  <c r="EP21" i="20"/>
  <c r="BI21" i="20" s="1"/>
  <c r="EP20" i="20"/>
  <c r="BI20" i="20" s="1"/>
  <c r="EP19" i="20"/>
  <c r="BI19" i="20" s="1"/>
  <c r="EP18" i="20"/>
  <c r="BI18" i="20" s="1"/>
  <c r="EP17" i="20"/>
  <c r="BI17" i="20" s="1"/>
  <c r="EP16" i="20"/>
  <c r="BI16" i="20" s="1"/>
  <c r="EP15" i="20"/>
  <c r="BI15" i="20" s="1"/>
  <c r="EP14" i="20"/>
  <c r="BI14" i="20" s="1"/>
  <c r="EP13" i="20"/>
  <c r="BI13" i="20" s="1"/>
  <c r="EP12" i="20"/>
  <c r="BI12" i="20" s="1"/>
  <c r="EP11" i="20"/>
  <c r="BI11" i="20" s="1"/>
  <c r="EP10" i="20"/>
  <c r="BI10" i="20" s="1"/>
  <c r="EP9" i="20"/>
  <c r="BI9" i="20" s="1"/>
  <c r="EM59" i="20"/>
  <c r="BF59" i="20" s="1"/>
  <c r="EM43" i="20"/>
  <c r="BF43" i="20" s="1"/>
  <c r="EI31" i="20"/>
  <c r="BB31" i="20" s="1"/>
  <c r="EO24" i="20"/>
  <c r="BH24" i="20" s="1"/>
  <c r="EO20" i="20"/>
  <c r="BH20" i="20" s="1"/>
  <c r="EO16" i="20"/>
  <c r="BH16" i="20" s="1"/>
  <c r="EO12" i="20"/>
  <c r="BH12" i="20" s="1"/>
  <c r="ED9" i="20"/>
  <c r="AW9" i="20" s="1"/>
  <c r="ED7" i="20"/>
  <c r="AW7" i="20" s="1"/>
  <c r="DZ77" i="20"/>
  <c r="AS77" i="20" s="1"/>
  <c r="DZ45" i="20"/>
  <c r="AS45" i="20" s="1"/>
  <c r="DZ13" i="20"/>
  <c r="AS13" i="20" s="1"/>
  <c r="EI65" i="20"/>
  <c r="BB65" i="20" s="1"/>
  <c r="EM46" i="20"/>
  <c r="BF46" i="20" s="1"/>
  <c r="EA33" i="20"/>
  <c r="AT33" i="20" s="1"/>
  <c r="EK25" i="20"/>
  <c r="BD25" i="20" s="1"/>
  <c r="EK21" i="20"/>
  <c r="BD21" i="20" s="1"/>
  <c r="EK17" i="20"/>
  <c r="BD17" i="20" s="1"/>
  <c r="EK13" i="20"/>
  <c r="BD13" i="20" s="1"/>
  <c r="EK9" i="20"/>
  <c r="BD9" i="20" s="1"/>
  <c r="EK7" i="20"/>
  <c r="BD7" i="20" s="1"/>
  <c r="DZ84" i="20"/>
  <c r="AS84" i="20" s="1"/>
  <c r="DZ52" i="20"/>
  <c r="AS52" i="20" s="1"/>
  <c r="DZ20" i="20"/>
  <c r="EM48" i="20"/>
  <c r="BF48" i="20" s="1"/>
  <c r="EC26" i="20"/>
  <c r="AV26" i="20" s="1"/>
  <c r="EC18" i="20"/>
  <c r="AV18" i="20" s="1"/>
  <c r="EC10" i="20"/>
  <c r="AV10" i="20" s="1"/>
  <c r="DZ88" i="20"/>
  <c r="AS88" i="20" s="1"/>
  <c r="DZ16" i="20"/>
  <c r="AS16" i="20" s="1"/>
  <c r="EM53" i="20"/>
  <c r="BF53" i="20" s="1"/>
  <c r="EM37" i="20"/>
  <c r="BF37" i="20" s="1"/>
  <c r="EI28" i="20"/>
  <c r="BB28" i="20" s="1"/>
  <c r="EG23" i="20"/>
  <c r="AZ23" i="20" s="1"/>
  <c r="EG19" i="20"/>
  <c r="AZ19" i="20" s="1"/>
  <c r="EG15" i="20"/>
  <c r="AZ15" i="20" s="1"/>
  <c r="EG11" i="20"/>
  <c r="AZ11" i="20" s="1"/>
  <c r="EH8" i="20"/>
  <c r="BA8" i="20" s="1"/>
  <c r="DZ97" i="20"/>
  <c r="AS97" i="20" s="1"/>
  <c r="DZ65" i="20"/>
  <c r="AS65" i="20" s="1"/>
  <c r="DZ33" i="20"/>
  <c r="AS33" i="20" s="1"/>
  <c r="ED72" i="20"/>
  <c r="AW72" i="20" s="1"/>
  <c r="EA32" i="20"/>
  <c r="AT32" i="20" s="1"/>
  <c r="EC21" i="20"/>
  <c r="AV21" i="20" s="1"/>
  <c r="EC13" i="20"/>
  <c r="AV13" i="20" s="1"/>
  <c r="EG7" i="20"/>
  <c r="AZ7" i="20" s="1"/>
  <c r="DZ48" i="20"/>
  <c r="AS48" i="20" s="1"/>
  <c r="DW89" i="20"/>
  <c r="AN89" i="20" s="1"/>
  <c r="DW88" i="20"/>
  <c r="AN88" i="20" s="1"/>
  <c r="DW75" i="20"/>
  <c r="AN75" i="20" s="1"/>
  <c r="DW7" i="20"/>
  <c r="AN7" i="20" s="1"/>
  <c r="DW13" i="20"/>
  <c r="AN13" i="20" s="1"/>
  <c r="DW47" i="20"/>
  <c r="AN47" i="20" s="1"/>
  <c r="DV106" i="20"/>
  <c r="AM106" i="20" s="1"/>
  <c r="DV102" i="20"/>
  <c r="AM102" i="20" s="1"/>
  <c r="DV98" i="20"/>
  <c r="AM98" i="20" s="1"/>
  <c r="DV94" i="20"/>
  <c r="AM94" i="20" s="1"/>
  <c r="DV90" i="20"/>
  <c r="AM90" i="20" s="1"/>
  <c r="DV86" i="20"/>
  <c r="AM86" i="20" s="1"/>
  <c r="DV82" i="20"/>
  <c r="AM82" i="20" s="1"/>
  <c r="DV78" i="20"/>
  <c r="AM78" i="20" s="1"/>
  <c r="DV74" i="20"/>
  <c r="AM74" i="20" s="1"/>
  <c r="DV70" i="20"/>
  <c r="AM70" i="20" s="1"/>
  <c r="DV66" i="20"/>
  <c r="AM66" i="20" s="1"/>
  <c r="DV62" i="20"/>
  <c r="AM62" i="20" s="1"/>
  <c r="DV58" i="20"/>
  <c r="AM58" i="20" s="1"/>
  <c r="DV54" i="20"/>
  <c r="AM54" i="20" s="1"/>
  <c r="DV50" i="20"/>
  <c r="AM50" i="20" s="1"/>
  <c r="DQ105" i="20"/>
  <c r="AH105" i="20" s="1"/>
  <c r="DQ101" i="20"/>
  <c r="AH101" i="20" s="1"/>
  <c r="DQ97" i="20"/>
  <c r="AH97" i="20" s="1"/>
  <c r="DQ93" i="20"/>
  <c r="AH93" i="20" s="1"/>
  <c r="DQ89" i="20"/>
  <c r="AH89" i="20" s="1"/>
  <c r="DQ85" i="20"/>
  <c r="AH85" i="20" s="1"/>
  <c r="DQ81" i="20"/>
  <c r="AH81" i="20" s="1"/>
  <c r="DQ77" i="20"/>
  <c r="AH77" i="20" s="1"/>
  <c r="DQ73" i="20"/>
  <c r="AH73" i="20" s="1"/>
  <c r="DQ69" i="20"/>
  <c r="AH69" i="20" s="1"/>
  <c r="DQ65" i="20"/>
  <c r="AH65" i="20" s="1"/>
  <c r="DQ61" i="20"/>
  <c r="AH61" i="20" s="1"/>
  <c r="DQ57" i="20"/>
  <c r="AH57" i="20" s="1"/>
  <c r="DQ53" i="20"/>
  <c r="AH53" i="20" s="1"/>
  <c r="DQ49" i="20"/>
  <c r="AH49" i="20" s="1"/>
  <c r="DL104" i="20"/>
  <c r="AC104" i="20" s="1"/>
  <c r="DL100" i="20"/>
  <c r="AC100" i="20" s="1"/>
  <c r="DL96" i="20"/>
  <c r="AC96" i="20" s="1"/>
  <c r="DL92" i="20"/>
  <c r="AC92" i="20" s="1"/>
  <c r="DW53" i="20"/>
  <c r="AN53" i="20" s="1"/>
  <c r="DW52" i="20"/>
  <c r="AN52" i="20" s="1"/>
  <c r="DW22" i="20"/>
  <c r="AN22" i="20" s="1"/>
  <c r="DW42" i="20"/>
  <c r="AN42" i="20" s="1"/>
  <c r="DW103" i="20"/>
  <c r="AN103" i="20" s="1"/>
  <c r="DW8" i="20"/>
  <c r="AN8" i="20" s="1"/>
  <c r="DR104" i="20"/>
  <c r="AI104" i="20" s="1"/>
  <c r="DR100" i="20"/>
  <c r="AI100" i="20" s="1"/>
  <c r="DR96" i="20"/>
  <c r="AI96" i="20" s="1"/>
  <c r="DR92" i="20"/>
  <c r="AI92" i="20" s="1"/>
  <c r="DR88" i="20"/>
  <c r="AI88" i="20" s="1"/>
  <c r="DR84" i="20"/>
  <c r="AI84" i="20" s="1"/>
  <c r="DR80" i="20"/>
  <c r="AI80" i="20" s="1"/>
  <c r="DR76" i="20"/>
  <c r="AI76" i="20" s="1"/>
  <c r="DR72" i="20"/>
  <c r="AI72" i="20" s="1"/>
  <c r="DR68" i="20"/>
  <c r="AI68" i="20" s="1"/>
  <c r="DR64" i="20"/>
  <c r="AI64" i="20" s="1"/>
  <c r="DR60" i="20"/>
  <c r="AI60" i="20" s="1"/>
  <c r="DR56" i="20"/>
  <c r="AI56" i="20" s="1"/>
  <c r="DR52" i="20"/>
  <c r="AI52" i="20" s="1"/>
  <c r="DR48" i="20"/>
  <c r="AI48" i="20" s="1"/>
  <c r="DM103" i="20"/>
  <c r="AD103" i="20" s="1"/>
  <c r="DM99" i="20"/>
  <c r="AD99" i="20" s="1"/>
  <c r="DM95" i="20"/>
  <c r="AD95" i="20" s="1"/>
  <c r="DM91" i="20"/>
  <c r="AD91" i="20" s="1"/>
  <c r="DM87" i="20"/>
  <c r="AD87" i="20" s="1"/>
  <c r="DM83" i="20"/>
  <c r="AD83" i="20" s="1"/>
  <c r="DM79" i="20"/>
  <c r="AD79" i="20" s="1"/>
  <c r="DM75" i="20"/>
  <c r="AD75" i="20" s="1"/>
  <c r="DM71" i="20"/>
  <c r="AD71" i="20" s="1"/>
  <c r="DM67" i="20"/>
  <c r="AD67" i="20" s="1"/>
  <c r="DM63" i="20"/>
  <c r="AD63" i="20" s="1"/>
  <c r="DM59" i="20"/>
  <c r="AD59" i="20" s="1"/>
  <c r="DM55" i="20"/>
  <c r="AD55" i="20" s="1"/>
  <c r="DM51" i="20"/>
  <c r="AD51" i="20" s="1"/>
  <c r="DH106" i="20"/>
  <c r="Y106" i="20" s="1"/>
  <c r="DH102" i="20"/>
  <c r="Y102" i="20" s="1"/>
  <c r="DH98" i="20"/>
  <c r="Y98" i="20" s="1"/>
  <c r="DH94" i="20"/>
  <c r="Y94" i="20" s="1"/>
  <c r="DH90" i="20"/>
  <c r="Y90" i="20" s="1"/>
  <c r="DH86" i="20"/>
  <c r="Y86" i="20" s="1"/>
  <c r="DH82" i="20"/>
  <c r="Y82" i="20" s="1"/>
  <c r="DH78" i="20"/>
  <c r="Y78" i="20" s="1"/>
  <c r="DH74" i="20"/>
  <c r="Y74" i="20" s="1"/>
  <c r="DH70" i="20"/>
  <c r="Y70" i="20" s="1"/>
  <c r="DH66" i="20"/>
  <c r="Y66" i="20" s="1"/>
  <c r="DS97" i="20"/>
  <c r="AJ97" i="20" s="1"/>
  <c r="DS81" i="20"/>
  <c r="AJ81" i="20" s="1"/>
  <c r="DS65" i="20"/>
  <c r="AJ65" i="20" s="1"/>
  <c r="DH57" i="20"/>
  <c r="Y57" i="20" s="1"/>
  <c r="DH49" i="20"/>
  <c r="Y49" i="20" s="1"/>
  <c r="DR44" i="20"/>
  <c r="AI44" i="20" s="1"/>
  <c r="DR40" i="20"/>
  <c r="AI40" i="20" s="1"/>
  <c r="DR36" i="20"/>
  <c r="AI36" i="20" s="1"/>
  <c r="DR32" i="20"/>
  <c r="AI32" i="20" s="1"/>
  <c r="DR28" i="20"/>
  <c r="AI28" i="20" s="1"/>
  <c r="DW97" i="20"/>
  <c r="AN97" i="20" s="1"/>
  <c r="DW96" i="20"/>
  <c r="AN96" i="20" s="1"/>
  <c r="DW91" i="20"/>
  <c r="AN91" i="20" s="1"/>
  <c r="DW31" i="20"/>
  <c r="AN31" i="20" s="1"/>
  <c r="DW21" i="20"/>
  <c r="AN21" i="20" s="1"/>
  <c r="DW63" i="20"/>
  <c r="AN63" i="20" s="1"/>
  <c r="DW27" i="20"/>
  <c r="AN27" i="20" s="1"/>
  <c r="DN103" i="20"/>
  <c r="AE103" i="20" s="1"/>
  <c r="DN99" i="20"/>
  <c r="AE99" i="20" s="1"/>
  <c r="DN95" i="20"/>
  <c r="AE95" i="20" s="1"/>
  <c r="DN91" i="20"/>
  <c r="AE91" i="20" s="1"/>
  <c r="DN87" i="20"/>
  <c r="AE87" i="20" s="1"/>
  <c r="DN83" i="20"/>
  <c r="AE83" i="20" s="1"/>
  <c r="DN79" i="20"/>
  <c r="AE79" i="20" s="1"/>
  <c r="DN75" i="20"/>
  <c r="AE75" i="20" s="1"/>
  <c r="DN71" i="20"/>
  <c r="AE71" i="20" s="1"/>
  <c r="DN67" i="20"/>
  <c r="AE67" i="20" s="1"/>
  <c r="DN63" i="20"/>
  <c r="AE63" i="20" s="1"/>
  <c r="DN59" i="20"/>
  <c r="AE59" i="20" s="1"/>
  <c r="DN55" i="20"/>
  <c r="AE55" i="20" s="1"/>
  <c r="DN51" i="20"/>
  <c r="AE51" i="20" s="1"/>
  <c r="DI106" i="20"/>
  <c r="Z106" i="20" s="1"/>
  <c r="DI102" i="20"/>
  <c r="Z102" i="20" s="1"/>
  <c r="DI98" i="20"/>
  <c r="Z98" i="20" s="1"/>
  <c r="DI94" i="20"/>
  <c r="Z94" i="20" s="1"/>
  <c r="DI90" i="20"/>
  <c r="Z90" i="20" s="1"/>
  <c r="DI86" i="20"/>
  <c r="Z86" i="20" s="1"/>
  <c r="DI82" i="20"/>
  <c r="Z82" i="20" s="1"/>
  <c r="DI78" i="20"/>
  <c r="Z78" i="20" s="1"/>
  <c r="DI74" i="20"/>
  <c r="Z74" i="20" s="1"/>
  <c r="DI70" i="20"/>
  <c r="Z70" i="20" s="1"/>
  <c r="DI66" i="20"/>
  <c r="Z66" i="20" s="1"/>
  <c r="DI62" i="20"/>
  <c r="Z62" i="20" s="1"/>
  <c r="DI58" i="20"/>
  <c r="Z58" i="20" s="1"/>
  <c r="DI54" i="20"/>
  <c r="Z54" i="20" s="1"/>
  <c r="DI50" i="20"/>
  <c r="Z50" i="20" s="1"/>
  <c r="DT104" i="20"/>
  <c r="AK104" i="20" s="1"/>
  <c r="DT100" i="20"/>
  <c r="AK100" i="20" s="1"/>
  <c r="DT96" i="20"/>
  <c r="AK96" i="20" s="1"/>
  <c r="DT92" i="20"/>
  <c r="AK92" i="20" s="1"/>
  <c r="DT88" i="20"/>
  <c r="AK88" i="20" s="1"/>
  <c r="DT84" i="20"/>
  <c r="AK84" i="20" s="1"/>
  <c r="DT80" i="20"/>
  <c r="AK80" i="20" s="1"/>
  <c r="DT76" i="20"/>
  <c r="AK76" i="20" s="1"/>
  <c r="DT72" i="20"/>
  <c r="AK72" i="20" s="1"/>
  <c r="DT68" i="20"/>
  <c r="AK68" i="20" s="1"/>
  <c r="DT64" i="20"/>
  <c r="AK64" i="20" s="1"/>
  <c r="DS92" i="20"/>
  <c r="AJ92" i="20" s="1"/>
  <c r="DS76" i="20"/>
  <c r="AJ76" i="20" s="1"/>
  <c r="DP62" i="20"/>
  <c r="AG62" i="20" s="1"/>
  <c r="DP54" i="20"/>
  <c r="AG54" i="20" s="1"/>
  <c r="DN47" i="20"/>
  <c r="AE47" i="20" s="1"/>
  <c r="DN43" i="20"/>
  <c r="AE43" i="20" s="1"/>
  <c r="DN39" i="20"/>
  <c r="AE39" i="20" s="1"/>
  <c r="DN35" i="20"/>
  <c r="AE35" i="20" s="1"/>
  <c r="DN31" i="20"/>
  <c r="AE31" i="20" s="1"/>
  <c r="DN27" i="20"/>
  <c r="AE27" i="20" s="1"/>
  <c r="DN23" i="20"/>
  <c r="AE23" i="20" s="1"/>
  <c r="DN19" i="20"/>
  <c r="AE19" i="20" s="1"/>
  <c r="DN15" i="20"/>
  <c r="AE15" i="20" s="1"/>
  <c r="DN11" i="20"/>
  <c r="AE11" i="20" s="1"/>
  <c r="DN7" i="20"/>
  <c r="AE7" i="20" s="1"/>
  <c r="DF50" i="20"/>
  <c r="W50" i="20" s="1"/>
  <c r="DO103" i="20"/>
  <c r="AF103" i="20" s="1"/>
  <c r="DO87" i="20"/>
  <c r="AF87" i="20" s="1"/>
  <c r="DO71" i="20"/>
  <c r="AF71" i="20" s="1"/>
  <c r="DG60" i="20"/>
  <c r="X60" i="20" s="1"/>
  <c r="DG52" i="20"/>
  <c r="X52" i="20" s="1"/>
  <c r="DI46" i="20"/>
  <c r="Z46" i="20" s="1"/>
  <c r="DI42" i="20"/>
  <c r="Z42" i="20" s="1"/>
  <c r="DI38" i="20"/>
  <c r="Z38" i="20" s="1"/>
  <c r="DI34" i="20"/>
  <c r="Z34" i="20" s="1"/>
  <c r="DI30" i="20"/>
  <c r="Z30" i="20" s="1"/>
  <c r="DI26" i="20"/>
  <c r="Z26" i="20" s="1"/>
  <c r="DI22" i="20"/>
  <c r="Z22" i="20" s="1"/>
  <c r="DI18" i="20"/>
  <c r="Z18" i="20" s="1"/>
  <c r="DI14" i="20"/>
  <c r="Z14" i="20" s="1"/>
  <c r="DI10" i="20"/>
  <c r="Z10" i="20" s="1"/>
  <c r="DF93" i="20"/>
  <c r="W93" i="20" s="1"/>
  <c r="DF29" i="20"/>
  <c r="W29" i="20" s="1"/>
  <c r="DG85" i="20"/>
  <c r="X85" i="20" s="1"/>
  <c r="DS58" i="20"/>
  <c r="AJ58" i="20" s="1"/>
  <c r="DO45" i="20"/>
  <c r="AF45" i="20" s="1"/>
  <c r="DW45" i="20"/>
  <c r="AN45" i="20" s="1"/>
  <c r="DW44" i="20"/>
  <c r="AN44" i="20" s="1"/>
  <c r="DW14" i="20"/>
  <c r="AN14" i="20" s="1"/>
  <c r="DW33" i="20"/>
  <c r="AN33" i="20" s="1"/>
  <c r="DW87" i="20"/>
  <c r="AN87" i="20" s="1"/>
  <c r="DW78" i="20"/>
  <c r="AN78" i="20" s="1"/>
  <c r="DJ104" i="20"/>
  <c r="AA104" i="20" s="1"/>
  <c r="DJ100" i="20"/>
  <c r="AA100" i="20" s="1"/>
  <c r="DJ84" i="20"/>
  <c r="AA84" i="20" s="1"/>
  <c r="DJ68" i="20"/>
  <c r="AA68" i="20" s="1"/>
  <c r="DJ52" i="20"/>
  <c r="AA52" i="20" s="1"/>
  <c r="DU94" i="20"/>
  <c r="AL94" i="20" s="1"/>
  <c r="DU78" i="20"/>
  <c r="AL78" i="20" s="1"/>
  <c r="DU62" i="20"/>
  <c r="AL62" i="20" s="1"/>
  <c r="DP105" i="20"/>
  <c r="AG105" i="20" s="1"/>
  <c r="DP90" i="20"/>
  <c r="AG90" i="20" s="1"/>
  <c r="DP82" i="20"/>
  <c r="AG82" i="20" s="1"/>
  <c r="DP74" i="20"/>
  <c r="AG74" i="20" s="1"/>
  <c r="DP66" i="20"/>
  <c r="AG66" i="20" s="1"/>
  <c r="DS83" i="20"/>
  <c r="AJ83" i="20" s="1"/>
  <c r="DH58" i="20"/>
  <c r="Y58" i="20" s="1"/>
  <c r="DJ45" i="20"/>
  <c r="AA45" i="20" s="1"/>
  <c r="DJ37" i="20"/>
  <c r="AA37" i="20" s="1"/>
  <c r="DJ29" i="20"/>
  <c r="AA29" i="20" s="1"/>
  <c r="DR22" i="20"/>
  <c r="AI22" i="20" s="1"/>
  <c r="DJ17" i="20"/>
  <c r="AA17" i="20" s="1"/>
  <c r="DV11" i="20"/>
  <c r="AM11" i="20" s="1"/>
  <c r="DF102" i="20"/>
  <c r="W102" i="20" s="1"/>
  <c r="DF14" i="20"/>
  <c r="W14" i="20" s="1"/>
  <c r="DO89" i="20"/>
  <c r="AF89" i="20" s="1"/>
  <c r="DO68" i="20"/>
  <c r="AF68" i="20" s="1"/>
  <c r="DO55" i="20"/>
  <c r="AF55" i="20" s="1"/>
  <c r="DQ46" i="20"/>
  <c r="AH46" i="20" s="1"/>
  <c r="DM41" i="20"/>
  <c r="AD41" i="20" s="1"/>
  <c r="DU35" i="20"/>
  <c r="AL35" i="20" s="1"/>
  <c r="DQ30" i="20"/>
  <c r="AH30" i="20" s="1"/>
  <c r="DM25" i="20"/>
  <c r="AD25" i="20" s="1"/>
  <c r="DU19" i="20"/>
  <c r="AL19" i="20" s="1"/>
  <c r="DQ14" i="20"/>
  <c r="AH14" i="20" s="1"/>
  <c r="DM9" i="20"/>
  <c r="AD9" i="20" s="1"/>
  <c r="DF57" i="20"/>
  <c r="W57" i="20" s="1"/>
  <c r="DG89" i="20"/>
  <c r="X89" i="20" s="1"/>
  <c r="DS55" i="20"/>
  <c r="AJ55" i="20" s="1"/>
  <c r="DG42" i="20"/>
  <c r="X42" i="20" s="1"/>
  <c r="DS33" i="20"/>
  <c r="AJ33" i="20" s="1"/>
  <c r="DK101" i="20"/>
  <c r="AB101" i="20" s="1"/>
  <c r="DK85" i="20"/>
  <c r="AB85" i="20" s="1"/>
  <c r="DK69" i="20"/>
  <c r="AB69" i="20" s="1"/>
  <c r="DT58" i="20"/>
  <c r="AK58" i="20" s="1"/>
  <c r="DT50" i="20"/>
  <c r="AK50" i="20" s="1"/>
  <c r="DP45" i="20"/>
  <c r="AG45" i="20" s="1"/>
  <c r="DP41" i="20"/>
  <c r="AG41" i="20" s="1"/>
  <c r="DP37" i="20"/>
  <c r="AG37" i="20" s="1"/>
  <c r="CY21" i="20"/>
  <c r="P21" i="20" s="1"/>
  <c r="CQ25" i="20"/>
  <c r="H25" i="20" s="1"/>
  <c r="CZ18" i="20"/>
  <c r="Q18" i="20" s="1"/>
  <c r="CT82" i="20"/>
  <c r="K82" i="20" s="1"/>
  <c r="CO13" i="20"/>
  <c r="F13" i="20" s="1"/>
  <c r="CX43" i="20"/>
  <c r="O43" i="20" s="1"/>
  <c r="CP8" i="20"/>
  <c r="G8" i="20" s="1"/>
  <c r="DB43" i="20"/>
  <c r="S43" i="20" s="1"/>
  <c r="CU34" i="20"/>
  <c r="L34" i="20" s="1"/>
  <c r="CU57" i="20"/>
  <c r="L57" i="20" s="1"/>
  <c r="CU78" i="20"/>
  <c r="L78" i="20" s="1"/>
  <c r="CU102" i="20"/>
  <c r="L102" i="20" s="1"/>
  <c r="CR39" i="20"/>
  <c r="I39" i="20" s="1"/>
  <c r="CR63" i="20"/>
  <c r="I63" i="20" s="1"/>
  <c r="CR83" i="20"/>
  <c r="I83" i="20" s="1"/>
  <c r="CR106" i="20"/>
  <c r="I106" i="20" s="1"/>
  <c r="CO58" i="20"/>
  <c r="F58" i="20" s="1"/>
  <c r="CO84" i="20"/>
  <c r="F84" i="20" s="1"/>
  <c r="DS20" i="20"/>
  <c r="AJ20" i="20" s="1"/>
  <c r="DT18" i="20"/>
  <c r="AK18" i="20" s="1"/>
  <c r="CY26" i="20"/>
  <c r="P26" i="20" s="1"/>
  <c r="CO32" i="20"/>
  <c r="F32" i="20" s="1"/>
  <c r="CN9" i="20"/>
  <c r="E9" i="20" s="1"/>
  <c r="CT51" i="20"/>
  <c r="K51" i="20" s="1"/>
  <c r="CS10" i="20"/>
  <c r="J10" i="20" s="1"/>
  <c r="CX64" i="20"/>
  <c r="O64" i="20" s="1"/>
  <c r="CT27" i="20"/>
  <c r="K27" i="20" s="1"/>
  <c r="CY32" i="20"/>
  <c r="P32" i="20" s="1"/>
  <c r="CY54" i="20"/>
  <c r="P54" i="20" s="1"/>
  <c r="CY76" i="20"/>
  <c r="P76" i="20" s="1"/>
  <c r="CY102" i="20"/>
  <c r="P102" i="20" s="1"/>
  <c r="CV50" i="20"/>
  <c r="M50" i="20" s="1"/>
  <c r="CV77" i="20"/>
  <c r="M77" i="20" s="1"/>
  <c r="CS47" i="20"/>
  <c r="J47" i="20" s="1"/>
  <c r="CS86" i="20"/>
  <c r="J86" i="20" s="1"/>
  <c r="DS25" i="20"/>
  <c r="AJ25" i="20" s="1"/>
  <c r="DO22" i="20"/>
  <c r="AF22" i="20" s="1"/>
  <c r="DO33" i="20"/>
  <c r="AF33" i="20" s="1"/>
  <c r="DG70" i="20"/>
  <c r="X70" i="20" s="1"/>
  <c r="DH8" i="20"/>
  <c r="Y8" i="20" s="1"/>
  <c r="DH19" i="20"/>
  <c r="Y19" i="20" s="1"/>
  <c r="DH25" i="20"/>
  <c r="Y25" i="20" s="1"/>
  <c r="DH30" i="20"/>
  <c r="Y30" i="20" s="1"/>
  <c r="DH34" i="20"/>
  <c r="Y34" i="20" s="1"/>
  <c r="DH39" i="20"/>
  <c r="Y39" i="20" s="1"/>
  <c r="DH43" i="20"/>
  <c r="Y43" i="20" s="1"/>
  <c r="DH47" i="20"/>
  <c r="Y47" i="20" s="1"/>
  <c r="DT53" i="20"/>
  <c r="AK53" i="20" s="1"/>
  <c r="DT61" i="20"/>
  <c r="AK61" i="20" s="1"/>
  <c r="DK75" i="20"/>
  <c r="AB75" i="20" s="1"/>
  <c r="DK91" i="20"/>
  <c r="AB91" i="20" s="1"/>
  <c r="DO28" i="20"/>
  <c r="AF28" i="20" s="1"/>
  <c r="DS36" i="20"/>
  <c r="AJ36" i="20" s="1"/>
  <c r="DG45" i="20"/>
  <c r="X45" i="20" s="1"/>
  <c r="DS63" i="20"/>
  <c r="AJ63" i="20" s="1"/>
  <c r="DG105" i="20"/>
  <c r="X105" i="20" s="1"/>
  <c r="DF89" i="20"/>
  <c r="W89" i="20" s="1"/>
  <c r="DQ12" i="20"/>
  <c r="AH12" i="20" s="1"/>
  <c r="DU17" i="20"/>
  <c r="AL17" i="20" s="1"/>
  <c r="DM23" i="20"/>
  <c r="AD23" i="20" s="1"/>
  <c r="DQ28" i="20"/>
  <c r="AH28" i="20" s="1"/>
  <c r="DU33" i="20"/>
  <c r="AL33" i="20" s="1"/>
  <c r="DM39" i="20"/>
  <c r="AD39" i="20" s="1"/>
  <c r="DQ44" i="20"/>
  <c r="AH44" i="20" s="1"/>
  <c r="DO51" i="20"/>
  <c r="AF51" i="20" s="1"/>
  <c r="DO62" i="20"/>
  <c r="AF62" i="20" s="1"/>
  <c r="DO81" i="20"/>
  <c r="AF81" i="20" s="1"/>
  <c r="DO102" i="20"/>
  <c r="AF102" i="20" s="1"/>
  <c r="DF70" i="20"/>
  <c r="W70" i="20" s="1"/>
  <c r="DV9" i="20"/>
  <c r="AM9" i="20" s="1"/>
  <c r="DJ15" i="20"/>
  <c r="AA15" i="20" s="1"/>
  <c r="DR20" i="20"/>
  <c r="AI20" i="20" s="1"/>
  <c r="DJ26" i="20"/>
  <c r="AA26" i="20" s="1"/>
  <c r="DJ34" i="20"/>
  <c r="AA34" i="20" s="1"/>
  <c r="DJ42" i="20"/>
  <c r="AA42" i="20" s="1"/>
  <c r="DH52" i="20"/>
  <c r="Y52" i="20" s="1"/>
  <c r="DS71" i="20"/>
  <c r="AJ71" i="20" s="1"/>
  <c r="DS103" i="20"/>
  <c r="AJ103" i="20" s="1"/>
  <c r="DP71" i="20"/>
  <c r="AG71" i="20" s="1"/>
  <c r="DP79" i="20"/>
  <c r="AG79" i="20" s="1"/>
  <c r="DP87" i="20"/>
  <c r="AG87" i="20" s="1"/>
  <c r="DP99" i="20"/>
  <c r="AG99" i="20" s="1"/>
  <c r="DU56" i="20"/>
  <c r="AL56" i="20" s="1"/>
  <c r="DU72" i="20"/>
  <c r="AL72" i="20" s="1"/>
  <c r="DU88" i="20"/>
  <c r="AL88" i="20" s="1"/>
  <c r="DU104" i="20"/>
  <c r="AL104" i="20" s="1"/>
  <c r="DJ62" i="20"/>
  <c r="AA62" i="20" s="1"/>
  <c r="DJ78" i="20"/>
  <c r="AA78" i="20" s="1"/>
  <c r="DJ94" i="20"/>
  <c r="AA94" i="20" s="1"/>
  <c r="CP42" i="20"/>
  <c r="G42" i="20" s="1"/>
  <c r="CY8" i="20"/>
  <c r="P8" i="20" s="1"/>
  <c r="CM9" i="20"/>
  <c r="D9" i="20" s="1"/>
  <c r="CP83" i="20"/>
  <c r="G83" i="20" s="1"/>
  <c r="CW38" i="20"/>
  <c r="N38" i="20" s="1"/>
  <c r="CL71" i="20"/>
  <c r="C71" i="20" s="1"/>
  <c r="CZ14" i="20"/>
  <c r="Q14" i="20" s="1"/>
  <c r="CZ23" i="20"/>
  <c r="Q23" i="20" s="1"/>
  <c r="CX39" i="20"/>
  <c r="O39" i="20" s="1"/>
  <c r="CT74" i="20"/>
  <c r="K74" i="20" s="1"/>
  <c r="CL12" i="20"/>
  <c r="C12" i="20" s="1"/>
  <c r="CO11" i="20"/>
  <c r="F11" i="20" s="1"/>
  <c r="CO21" i="20"/>
  <c r="F21" i="20" s="1"/>
  <c r="CS34" i="20"/>
  <c r="J34" i="20" s="1"/>
  <c r="CX63" i="20"/>
  <c r="O63" i="20" s="1"/>
  <c r="CX103" i="20"/>
  <c r="O103" i="20" s="1"/>
  <c r="CP7" i="20"/>
  <c r="G7" i="20" s="1"/>
  <c r="CP17" i="20"/>
  <c r="G17" i="20" s="1"/>
  <c r="CP27" i="20"/>
  <c r="G27" i="20" s="1"/>
  <c r="DB51" i="20"/>
  <c r="S51" i="20" s="1"/>
  <c r="DB87" i="20"/>
  <c r="S87" i="20" s="1"/>
  <c r="CU31" i="20"/>
  <c r="L31" i="20" s="1"/>
  <c r="CU41" i="20"/>
  <c r="L41" i="20" s="1"/>
  <c r="CU51" i="20"/>
  <c r="L51" i="20" s="1"/>
  <c r="CU61" i="20"/>
  <c r="L61" i="20" s="1"/>
  <c r="CU71" i="20"/>
  <c r="L71" i="20" s="1"/>
  <c r="CU81" i="20"/>
  <c r="L81" i="20" s="1"/>
  <c r="CU91" i="20"/>
  <c r="L91" i="20" s="1"/>
  <c r="CU100" i="20"/>
  <c r="L100" i="20" s="1"/>
  <c r="DC64" i="20"/>
  <c r="T64" i="20" s="1"/>
  <c r="CR35" i="20"/>
  <c r="I35" i="20" s="1"/>
  <c r="CR45" i="20"/>
  <c r="I45" i="20" s="1"/>
  <c r="CR54" i="20"/>
  <c r="I54" i="20" s="1"/>
  <c r="CR64" i="20"/>
  <c r="I64" i="20" s="1"/>
  <c r="CR74" i="20"/>
  <c r="I74" i="20" s="1"/>
  <c r="CR84" i="20"/>
  <c r="I84" i="20" s="1"/>
  <c r="CR94" i="20"/>
  <c r="I94" i="20" s="1"/>
  <c r="CR103" i="20"/>
  <c r="I103" i="20" s="1"/>
  <c r="DC93" i="20"/>
  <c r="T93" i="20" s="1"/>
  <c r="CO50" i="20"/>
  <c r="F50" i="20" s="1"/>
  <c r="CO60" i="20"/>
  <c r="F60" i="20" s="1"/>
  <c r="CO70" i="20"/>
  <c r="F70" i="20" s="1"/>
  <c r="CO79" i="20"/>
  <c r="F79" i="20" s="1"/>
  <c r="CO88" i="20"/>
  <c r="F88" i="20" s="1"/>
  <c r="CO97" i="20"/>
  <c r="F97" i="20" s="1"/>
  <c r="CO106" i="20"/>
  <c r="F106" i="20" s="1"/>
  <c r="DC106" i="20"/>
  <c r="T106" i="20" s="1"/>
  <c r="DF87" i="20"/>
  <c r="W87" i="20" s="1"/>
  <c r="DO9" i="20"/>
  <c r="AF9" i="20" s="1"/>
  <c r="DK21" i="20"/>
  <c r="AB21" i="20" s="1"/>
  <c r="DK41" i="20"/>
  <c r="AB41" i="20" s="1"/>
  <c r="DG76" i="20"/>
  <c r="X76" i="20" s="1"/>
  <c r="DF72" i="20"/>
  <c r="W72" i="20" s="1"/>
  <c r="DT12" i="20"/>
  <c r="AK12" i="20" s="1"/>
  <c r="DT21" i="20"/>
  <c r="AK21" i="20" s="1"/>
  <c r="DT29" i="20"/>
  <c r="AK29" i="20" s="1"/>
  <c r="DT37" i="20"/>
  <c r="AK37" i="20" s="1"/>
  <c r="DT45" i="20"/>
  <c r="AK45" i="20" s="1"/>
  <c r="DL59" i="20"/>
  <c r="AC59" i="20" s="1"/>
  <c r="DK86" i="20"/>
  <c r="AB86" i="20" s="1"/>
  <c r="DK34" i="20"/>
  <c r="AB34" i="20" s="1"/>
  <c r="DS56" i="20"/>
  <c r="AJ56" i="20" s="1"/>
  <c r="DF85" i="20"/>
  <c r="W85" i="20" s="1"/>
  <c r="DM16" i="20"/>
  <c r="AD16" i="20" s="1"/>
  <c r="DU26" i="20"/>
  <c r="AL26" i="20" s="1"/>
  <c r="DQ37" i="20"/>
  <c r="AH37" i="20" s="1"/>
  <c r="DO48" i="20"/>
  <c r="AF48" i="20" s="1"/>
  <c r="DO74" i="20"/>
  <c r="AF74" i="20" s="1"/>
  <c r="DF42" i="20"/>
  <c r="W42" i="20" s="1"/>
  <c r="DR13" i="20"/>
  <c r="AI13" i="20" s="1"/>
  <c r="DJ24" i="20"/>
  <c r="AA24" i="20" s="1"/>
  <c r="DV39" i="20"/>
  <c r="AM39" i="20" s="1"/>
  <c r="DP63" i="20"/>
  <c r="AG63" i="20" s="1"/>
  <c r="DL69" i="20"/>
  <c r="AC69" i="20" s="1"/>
  <c r="DL85" i="20"/>
  <c r="AC85" i="20" s="1"/>
  <c r="DP106" i="20"/>
  <c r="AG106" i="20" s="1"/>
  <c r="DU83" i="20"/>
  <c r="AL83" i="20" s="1"/>
  <c r="DJ57" i="20"/>
  <c r="AA57" i="20" s="1"/>
  <c r="DJ89" i="20"/>
  <c r="AA89" i="20" s="1"/>
  <c r="CP105" i="20"/>
  <c r="G105" i="20" s="1"/>
  <c r="CP77" i="20"/>
  <c r="G77" i="20" s="1"/>
  <c r="CP94" i="20"/>
  <c r="G94" i="20" s="1"/>
  <c r="CP55" i="20"/>
  <c r="G55" i="20" s="1"/>
  <c r="CQ22" i="20"/>
  <c r="H22" i="20" s="1"/>
  <c r="CL43" i="20"/>
  <c r="C43" i="20" s="1"/>
  <c r="CN12" i="20"/>
  <c r="E12" i="20" s="1"/>
  <c r="CN21" i="20"/>
  <c r="E21" i="20" s="1"/>
  <c r="CP34" i="20"/>
  <c r="G34" i="20" s="1"/>
  <c r="CT63" i="20"/>
  <c r="K63" i="20" s="1"/>
  <c r="CT103" i="20"/>
  <c r="K103" i="20" s="1"/>
  <c r="CS8" i="20"/>
  <c r="J8" i="20" s="1"/>
  <c r="CS18" i="20"/>
  <c r="J18" i="20" s="1"/>
  <c r="CS27" i="20"/>
  <c r="J27" i="20" s="1"/>
  <c r="CX48" i="20"/>
  <c r="O48" i="20" s="1"/>
  <c r="CX84" i="20"/>
  <c r="O84" i="20" s="1"/>
  <c r="CL33" i="20"/>
  <c r="C33" i="20" s="1"/>
  <c r="CT11" i="20"/>
  <c r="K11" i="20" s="1"/>
  <c r="CT20" i="20"/>
  <c r="K20" i="20" s="1"/>
  <c r="DB30" i="20"/>
  <c r="S30" i="20" s="1"/>
  <c r="DB56" i="20"/>
  <c r="S56" i="20" s="1"/>
  <c r="DB92" i="20"/>
  <c r="S92" i="20" s="1"/>
  <c r="CY30" i="20"/>
  <c r="P30" i="20" s="1"/>
  <c r="CY40" i="20"/>
  <c r="P40" i="20" s="1"/>
  <c r="CY50" i="20"/>
  <c r="P50" i="20" s="1"/>
  <c r="CY61" i="20"/>
  <c r="P61" i="20" s="1"/>
  <c r="CY70" i="20"/>
  <c r="P70" i="20" s="1"/>
  <c r="CY80" i="20"/>
  <c r="P80" i="20" s="1"/>
  <c r="CY88" i="20"/>
  <c r="P88" i="20" s="1"/>
  <c r="CY99" i="20"/>
  <c r="P99" i="20" s="1"/>
  <c r="DC36" i="20"/>
  <c r="T36" i="20" s="1"/>
  <c r="CV32" i="20"/>
  <c r="M32" i="20" s="1"/>
  <c r="CV41" i="20"/>
  <c r="M41" i="20" s="1"/>
  <c r="CV51" i="20"/>
  <c r="M51" i="20" s="1"/>
  <c r="CV60" i="20"/>
  <c r="M60" i="20" s="1"/>
  <c r="CV69" i="20"/>
  <c r="M69" i="20" s="1"/>
  <c r="CV79" i="20"/>
  <c r="M79" i="20" s="1"/>
  <c r="CV88" i="20"/>
  <c r="M88" i="20" s="1"/>
  <c r="CV97" i="20"/>
  <c r="M97" i="20" s="1"/>
  <c r="CV105" i="20"/>
  <c r="M105" i="20" s="1"/>
  <c r="CS42" i="20"/>
  <c r="J42" i="20" s="1"/>
  <c r="CS50" i="20"/>
  <c r="J50" i="20" s="1"/>
  <c r="CS60" i="20"/>
  <c r="J60" i="20" s="1"/>
  <c r="CS68" i="20"/>
  <c r="J68" i="20" s="1"/>
  <c r="CS77" i="20"/>
  <c r="J77" i="20" s="1"/>
  <c r="CS87" i="20"/>
  <c r="J87" i="20" s="1"/>
  <c r="CS96" i="20"/>
  <c r="J96" i="20" s="1"/>
  <c r="CS105" i="20"/>
  <c r="J105" i="20" s="1"/>
  <c r="DO15" i="20"/>
  <c r="AF15" i="20" s="1"/>
  <c r="DF59" i="20"/>
  <c r="W59" i="20" s="1"/>
  <c r="DO11" i="20"/>
  <c r="AF11" i="20" s="1"/>
  <c r="DK18" i="20"/>
  <c r="AB18" i="20" s="1"/>
  <c r="DO35" i="20"/>
  <c r="AF35" i="20" s="1"/>
  <c r="DS47" i="20"/>
  <c r="AJ47" i="20" s="1"/>
  <c r="DG78" i="20"/>
  <c r="X78" i="20" s="1"/>
  <c r="DF44" i="20"/>
  <c r="W44" i="20" s="1"/>
  <c r="DH9" i="20"/>
  <c r="Y9" i="20" s="1"/>
  <c r="DH15" i="20"/>
  <c r="Y15" i="20" s="1"/>
  <c r="DH22" i="20"/>
  <c r="Y22" i="20" s="1"/>
  <c r="CL98" i="20"/>
  <c r="C98" i="20" s="1"/>
  <c r="CU26" i="20"/>
  <c r="L26" i="20" s="1"/>
  <c r="CP58" i="20"/>
  <c r="G58" i="20" s="1"/>
  <c r="CU21" i="20"/>
  <c r="L21" i="20" s="1"/>
  <c r="CM7" i="20"/>
  <c r="D7" i="20" s="1"/>
  <c r="CY17" i="20"/>
  <c r="P17" i="20" s="1"/>
  <c r="CP102" i="20"/>
  <c r="G102" i="20" s="1"/>
  <c r="CM15" i="20"/>
  <c r="D15" i="20" s="1"/>
  <c r="CO34" i="20"/>
  <c r="F34" i="20" s="1"/>
  <c r="CP91" i="20"/>
  <c r="G91" i="20" s="1"/>
  <c r="CQ11" i="20"/>
  <c r="H11" i="20" s="1"/>
  <c r="CQ27" i="20"/>
  <c r="H27" i="20" s="1"/>
  <c r="CP76" i="20"/>
  <c r="G76" i="20" s="1"/>
  <c r="CL31" i="20"/>
  <c r="C31" i="20" s="1"/>
  <c r="CL95" i="20"/>
  <c r="C95" i="20" s="1"/>
  <c r="CR10" i="20"/>
  <c r="I10" i="20" s="1"/>
  <c r="CR14" i="20"/>
  <c r="I14" i="20" s="1"/>
  <c r="CR18" i="20"/>
  <c r="I18" i="20" s="1"/>
  <c r="CR22" i="20"/>
  <c r="I22" i="20" s="1"/>
  <c r="CR26" i="20"/>
  <c r="I26" i="20" s="1"/>
  <c r="CX32" i="20"/>
  <c r="O32" i="20" s="1"/>
  <c r="CX40" i="20"/>
  <c r="O40" i="20" s="1"/>
  <c r="CT56" i="20"/>
  <c r="K56" i="20" s="1"/>
  <c r="CT72" i="20"/>
  <c r="K72" i="20" s="1"/>
  <c r="CT88" i="20"/>
  <c r="K88" i="20" s="1"/>
  <c r="CT104" i="20"/>
  <c r="K104" i="20" s="1"/>
  <c r="CL36" i="20"/>
  <c r="C36" i="20" s="1"/>
  <c r="CL100" i="20"/>
  <c r="C100" i="20" s="1"/>
  <c r="CW10" i="20"/>
  <c r="N10" i="20" s="1"/>
  <c r="CW14" i="20"/>
  <c r="N14" i="20" s="1"/>
  <c r="CW18" i="20"/>
  <c r="N18" i="20" s="1"/>
  <c r="CW22" i="20"/>
  <c r="N22" i="20" s="1"/>
  <c r="CW26" i="20"/>
  <c r="N26" i="20" s="1"/>
  <c r="CS33" i="20"/>
  <c r="J33" i="20" s="1"/>
  <c r="CX41" i="20"/>
  <c r="O41" i="20" s="1"/>
  <c r="CX57" i="20"/>
  <c r="O57" i="20" s="1"/>
  <c r="CX73" i="20"/>
  <c r="O73" i="20" s="1"/>
  <c r="CX89" i="20"/>
  <c r="O89" i="20" s="1"/>
  <c r="CX105" i="20"/>
  <c r="O105" i="20" s="1"/>
  <c r="CL37" i="20"/>
  <c r="C37" i="20" s="1"/>
  <c r="CL101" i="20"/>
  <c r="C101" i="20" s="1"/>
  <c r="CX10" i="20"/>
  <c r="O10" i="20" s="1"/>
  <c r="CX14" i="20"/>
  <c r="O14" i="20" s="1"/>
  <c r="CX18" i="20"/>
  <c r="O18" i="20" s="1"/>
  <c r="CX22" i="20"/>
  <c r="O22" i="20" s="1"/>
  <c r="CX26" i="20"/>
  <c r="O26" i="20" s="1"/>
  <c r="CT33" i="20"/>
  <c r="K33" i="20" s="1"/>
  <c r="DB41" i="20"/>
  <c r="S41" i="20" s="1"/>
  <c r="DB57" i="20"/>
  <c r="S57" i="20" s="1"/>
  <c r="DB73" i="20"/>
  <c r="S73" i="20" s="1"/>
  <c r="DB89" i="20"/>
  <c r="S89" i="20" s="1"/>
  <c r="DB105" i="20"/>
  <c r="S105" i="20" s="1"/>
  <c r="CM30" i="20"/>
  <c r="D30" i="20" s="1"/>
  <c r="CM34" i="20"/>
  <c r="D34" i="20" s="1"/>
  <c r="CM38" i="20"/>
  <c r="D38" i="20" s="1"/>
  <c r="CM42" i="20"/>
  <c r="D42" i="20" s="1"/>
  <c r="CM46" i="20"/>
  <c r="D46" i="20" s="1"/>
  <c r="CM50" i="20"/>
  <c r="D50" i="20" s="1"/>
  <c r="CM54" i="20"/>
  <c r="D54" i="20" s="1"/>
  <c r="CM58" i="20"/>
  <c r="D58" i="20" s="1"/>
  <c r="CM62" i="20"/>
  <c r="D62" i="20" s="1"/>
  <c r="CM66" i="20"/>
  <c r="D66" i="20" s="1"/>
  <c r="CM70" i="20"/>
  <c r="D70" i="20" s="1"/>
  <c r="CM74" i="20"/>
  <c r="D74" i="20" s="1"/>
  <c r="CM78" i="20"/>
  <c r="D78" i="20" s="1"/>
  <c r="CM82" i="20"/>
  <c r="D82" i="20" s="1"/>
  <c r="CM86" i="20"/>
  <c r="D86" i="20" s="1"/>
  <c r="CM90" i="20"/>
  <c r="D90" i="20" s="1"/>
  <c r="CM94" i="20"/>
  <c r="D94" i="20" s="1"/>
  <c r="CM98" i="20"/>
  <c r="D98" i="20" s="1"/>
  <c r="CM102" i="20"/>
  <c r="D102" i="20" s="1"/>
  <c r="CM106" i="20"/>
  <c r="D106" i="20" s="1"/>
  <c r="DC56" i="20"/>
  <c r="T56" i="20" s="1"/>
  <c r="CZ28" i="20"/>
  <c r="Q28" i="20" s="1"/>
  <c r="CZ32" i="20"/>
  <c r="Q32" i="20" s="1"/>
  <c r="CZ36" i="20"/>
  <c r="Q36" i="20" s="1"/>
  <c r="CZ40" i="20"/>
  <c r="Q40" i="20" s="1"/>
  <c r="CZ44" i="20"/>
  <c r="Q44" i="20" s="1"/>
  <c r="CZ48" i="20"/>
  <c r="Q48" i="20" s="1"/>
  <c r="CZ52" i="20"/>
  <c r="Q52" i="20" s="1"/>
  <c r="CZ56" i="20"/>
  <c r="Q56" i="20" s="1"/>
  <c r="CZ60" i="20"/>
  <c r="Q60" i="20" s="1"/>
  <c r="CZ64" i="20"/>
  <c r="Q64" i="20" s="1"/>
  <c r="CZ68" i="20"/>
  <c r="Q68" i="20" s="1"/>
  <c r="CZ72" i="20"/>
  <c r="Q72" i="20" s="1"/>
  <c r="CZ76" i="20"/>
  <c r="Q76" i="20" s="1"/>
  <c r="CZ80" i="20"/>
  <c r="Q80" i="20" s="1"/>
  <c r="CZ84" i="20"/>
  <c r="Q84" i="20" s="1"/>
  <c r="CZ88" i="20"/>
  <c r="Q88" i="20" s="1"/>
  <c r="CZ92" i="20"/>
  <c r="Q92" i="20" s="1"/>
  <c r="CZ96" i="20"/>
  <c r="Q96" i="20" s="1"/>
  <c r="CZ100" i="20"/>
  <c r="Q100" i="20" s="1"/>
  <c r="CZ104" i="20"/>
  <c r="Q104" i="20" s="1"/>
  <c r="DC37" i="20"/>
  <c r="T37" i="20" s="1"/>
  <c r="DC101" i="20"/>
  <c r="T101" i="20" s="1"/>
  <c r="CW44" i="20"/>
  <c r="N44" i="20" s="1"/>
  <c r="CW48" i="20"/>
  <c r="N48" i="20" s="1"/>
  <c r="CW52" i="20"/>
  <c r="N52" i="20" s="1"/>
  <c r="CW56" i="20"/>
  <c r="N56" i="20" s="1"/>
  <c r="CW60" i="20"/>
  <c r="N60" i="20" s="1"/>
  <c r="CW64" i="20"/>
  <c r="N64" i="20" s="1"/>
  <c r="CW68" i="20"/>
  <c r="N68" i="20" s="1"/>
  <c r="CW72" i="20"/>
  <c r="N72" i="20" s="1"/>
  <c r="CW76" i="20"/>
  <c r="N76" i="20" s="1"/>
  <c r="CW80" i="20"/>
  <c r="N80" i="20" s="1"/>
  <c r="CW84" i="20"/>
  <c r="N84" i="20" s="1"/>
  <c r="CW88" i="20"/>
  <c r="N88" i="20" s="1"/>
  <c r="CW92" i="20"/>
  <c r="N92" i="20" s="1"/>
  <c r="CW96" i="20"/>
  <c r="N96" i="20" s="1"/>
  <c r="CW100" i="20"/>
  <c r="N100" i="20" s="1"/>
  <c r="CW104" i="20"/>
  <c r="N104" i="20" s="1"/>
  <c r="DC34" i="20"/>
  <c r="T34" i="20" s="1"/>
  <c r="DC98" i="20"/>
  <c r="T98" i="20" s="1"/>
  <c r="DS22" i="20"/>
  <c r="AJ22" i="20" s="1"/>
  <c r="DF23" i="20"/>
  <c r="W23" i="20" s="1"/>
  <c r="DG9" i="20"/>
  <c r="X9" i="20" s="1"/>
  <c r="DG25" i="20"/>
  <c r="X25" i="20" s="1"/>
  <c r="DF103" i="20"/>
  <c r="W103" i="20" s="1"/>
  <c r="DK11" i="20"/>
  <c r="AB11" i="20" s="1"/>
  <c r="DK27" i="20"/>
  <c r="AB27" i="20" s="1"/>
  <c r="DG36" i="20"/>
  <c r="X36" i="20" s="1"/>
  <c r="DK44" i="20"/>
  <c r="AB44" i="20" s="1"/>
  <c r="DK56" i="20"/>
  <c r="AB56" i="20" s="1"/>
  <c r="DG80" i="20"/>
  <c r="X80" i="20" s="1"/>
  <c r="DF16" i="20"/>
  <c r="W16" i="20" s="1"/>
  <c r="DF80" i="20"/>
  <c r="W80" i="20" s="1"/>
  <c r="DL9" i="20"/>
  <c r="AC9" i="20" s="1"/>
  <c r="DL13" i="20"/>
  <c r="AC13" i="20" s="1"/>
  <c r="DL17" i="20"/>
  <c r="AC17" i="20" s="1"/>
  <c r="DL21" i="20"/>
  <c r="AC21" i="20" s="1"/>
  <c r="DL25" i="20"/>
  <c r="AC25" i="20" s="1"/>
  <c r="DL29" i="20"/>
  <c r="AC29" i="20" s="1"/>
  <c r="DL33" i="20"/>
  <c r="AC33" i="20" s="1"/>
  <c r="DL37" i="20"/>
  <c r="AC37" i="20" s="1"/>
  <c r="DL41" i="20"/>
  <c r="AC41" i="20" s="1"/>
  <c r="DL45" i="20"/>
  <c r="AC45" i="20" s="1"/>
  <c r="DL50" i="20"/>
  <c r="AC50" i="20" s="1"/>
  <c r="DL58" i="20"/>
  <c r="AC58" i="20" s="1"/>
  <c r="DK68" i="20"/>
  <c r="AB68" i="20" s="1"/>
  <c r="DK84" i="20"/>
  <c r="AB84" i="20" s="1"/>
  <c r="DK100" i="20"/>
  <c r="AB100" i="20" s="1"/>
  <c r="DK33" i="20"/>
  <c r="AB33" i="20" s="1"/>
  <c r="DO41" i="20"/>
  <c r="AF41" i="20" s="1"/>
  <c r="DS53" i="20"/>
  <c r="AJ53" i="20" s="1"/>
  <c r="DG87" i="20"/>
  <c r="X87" i="20" s="1"/>
  <c r="DF53" i="20"/>
  <c r="W53" i="20" s="1"/>
  <c r="DU8" i="20"/>
  <c r="AL8" i="20" s="1"/>
  <c r="DM14" i="20"/>
  <c r="AD14" i="20" s="1"/>
  <c r="DQ19" i="20"/>
  <c r="AH19" i="20" s="1"/>
  <c r="DU24" i="20"/>
  <c r="AL24" i="20" s="1"/>
  <c r="DM30" i="20"/>
  <c r="AD30" i="20" s="1"/>
  <c r="DQ35" i="20"/>
  <c r="AH35" i="20" s="1"/>
  <c r="DU40" i="20"/>
  <c r="AL40" i="20" s="1"/>
  <c r="DM46" i="20"/>
  <c r="AD46" i="20" s="1"/>
  <c r="DG55" i="20"/>
  <c r="X55" i="20" s="1"/>
  <c r="DO66" i="20"/>
  <c r="AF66" i="20" s="1"/>
  <c r="DO88" i="20"/>
  <c r="AF88" i="20" s="1"/>
  <c r="DF10" i="20"/>
  <c r="W10" i="20" s="1"/>
  <c r="DF94" i="20"/>
  <c r="W94" i="20" s="1"/>
  <c r="DR11" i="20"/>
  <c r="AI11" i="20" s="1"/>
  <c r="DV16" i="20"/>
  <c r="AM16" i="20" s="1"/>
  <c r="DJ22" i="20"/>
  <c r="AA22" i="20" s="1"/>
  <c r="DV28" i="20"/>
  <c r="AM28" i="20" s="1"/>
  <c r="DV36" i="20"/>
  <c r="AM36" i="20" s="1"/>
  <c r="DV44" i="20"/>
  <c r="AM44" i="20" s="1"/>
  <c r="DP57" i="20"/>
  <c r="AG57" i="20" s="1"/>
  <c r="DS82" i="20"/>
  <c r="AJ82" i="20" s="1"/>
  <c r="DL66" i="20"/>
  <c r="AC66" i="20" s="1"/>
  <c r="DL74" i="20"/>
  <c r="AC74" i="20" s="1"/>
  <c r="DL82" i="20"/>
  <c r="AC82" i="20" s="1"/>
  <c r="DL90" i="20"/>
  <c r="AC90" i="20" s="1"/>
  <c r="DP104" i="20"/>
  <c r="AG104" i="20" s="1"/>
  <c r="DU61" i="20"/>
  <c r="AL61" i="20" s="1"/>
  <c r="DU77" i="20"/>
  <c r="AL77" i="20" s="1"/>
  <c r="DU93" i="20"/>
  <c r="AL93" i="20" s="1"/>
  <c r="DJ51" i="20"/>
  <c r="AA51" i="20" s="1"/>
  <c r="DJ67" i="20"/>
  <c r="AA67" i="20" s="1"/>
  <c r="DJ83" i="20"/>
  <c r="AA83" i="20" s="1"/>
  <c r="DJ99" i="20"/>
  <c r="AA99" i="20" s="1"/>
  <c r="CY10" i="20"/>
  <c r="P10" i="20" s="1"/>
  <c r="CP101" i="20"/>
  <c r="G101" i="20" s="1"/>
  <c r="CL10" i="20"/>
  <c r="C10" i="20" s="1"/>
  <c r="CP67" i="20"/>
  <c r="G67" i="20" s="1"/>
  <c r="CW30" i="20"/>
  <c r="N30" i="20" s="1"/>
  <c r="CL55" i="20"/>
  <c r="C55" i="20" s="1"/>
  <c r="CZ13" i="20"/>
  <c r="Q13" i="20" s="1"/>
  <c r="CZ22" i="20"/>
  <c r="Q22" i="20" s="1"/>
  <c r="CX37" i="20"/>
  <c r="O37" i="20" s="1"/>
  <c r="CT70" i="20"/>
  <c r="K70" i="20" s="1"/>
  <c r="DC63" i="20"/>
  <c r="T63" i="20" s="1"/>
  <c r="CO10" i="20"/>
  <c r="F10" i="20" s="1"/>
  <c r="CO20" i="20"/>
  <c r="F20" i="20" s="1"/>
  <c r="CS32" i="20"/>
  <c r="J32" i="20" s="1"/>
  <c r="CX59" i="20"/>
  <c r="O59" i="20" s="1"/>
  <c r="CX95" i="20"/>
  <c r="O95" i="20" s="1"/>
  <c r="CL93" i="20"/>
  <c r="C93" i="20" s="1"/>
  <c r="CP16" i="20"/>
  <c r="G16" i="20" s="1"/>
  <c r="CP24" i="20"/>
  <c r="G24" i="20" s="1"/>
  <c r="CT38" i="20"/>
  <c r="K38" i="20" s="1"/>
  <c r="DB75" i="20"/>
  <c r="S75" i="20" s="1"/>
  <c r="DC87" i="20"/>
  <c r="T87" i="20" s="1"/>
  <c r="CU37" i="20"/>
  <c r="L37" i="20" s="1"/>
  <c r="CU46" i="20"/>
  <c r="L46" i="20" s="1"/>
  <c r="CU55" i="20"/>
  <c r="L55" i="20" s="1"/>
  <c r="CU65" i="20"/>
  <c r="L65" i="20" s="1"/>
  <c r="CU75" i="20"/>
  <c r="L75" i="20" s="1"/>
  <c r="CU85" i="20"/>
  <c r="L85" i="20" s="1"/>
  <c r="CU94" i="20"/>
  <c r="L94" i="20" s="1"/>
  <c r="CU104" i="20"/>
  <c r="L104" i="20" s="1"/>
  <c r="CR29" i="20"/>
  <c r="I29" i="20" s="1"/>
  <c r="CR38" i="20"/>
  <c r="I38" i="20" s="1"/>
  <c r="CR48" i="20"/>
  <c r="I48" i="20" s="1"/>
  <c r="CR58" i="20"/>
  <c r="I58" i="20" s="1"/>
  <c r="CR67" i="20"/>
  <c r="I67" i="20" s="1"/>
  <c r="CR77" i="20"/>
  <c r="I77" i="20" s="1"/>
  <c r="CR87" i="20"/>
  <c r="I87" i="20" s="1"/>
  <c r="CR97" i="20"/>
  <c r="I97" i="20" s="1"/>
  <c r="DC13" i="20"/>
  <c r="T13" i="20" s="1"/>
  <c r="CO44" i="20"/>
  <c r="F44" i="20" s="1"/>
  <c r="CO54" i="20"/>
  <c r="F54" i="20" s="1"/>
  <c r="CO64" i="20"/>
  <c r="F64" i="20" s="1"/>
  <c r="CO73" i="20"/>
  <c r="F73" i="20" s="1"/>
  <c r="CO82" i="20"/>
  <c r="F82" i="20" s="1"/>
  <c r="CO91" i="20"/>
  <c r="F91" i="20" s="1"/>
  <c r="CO100" i="20"/>
  <c r="F100" i="20" s="1"/>
  <c r="DC42" i="20"/>
  <c r="T42" i="20" s="1"/>
  <c r="DS16" i="20"/>
  <c r="AJ16" i="20" s="1"/>
  <c r="DO20" i="20"/>
  <c r="AF20" i="20" s="1"/>
  <c r="DK25" i="20"/>
  <c r="AB25" i="20" s="1"/>
  <c r="DK43" i="20"/>
  <c r="AB43" i="20" s="1"/>
  <c r="DG84" i="20"/>
  <c r="X84" i="20" s="1"/>
  <c r="DF88" i="20"/>
  <c r="W88" i="20" s="1"/>
  <c r="DT13" i="20"/>
  <c r="AK13" i="20" s="1"/>
  <c r="DT22" i="20"/>
  <c r="AK22" i="20" s="1"/>
  <c r="DT30" i="20"/>
  <c r="AK30" i="20" s="1"/>
  <c r="DT38" i="20"/>
  <c r="AK38" i="20" s="1"/>
  <c r="DT46" i="20"/>
  <c r="AK46" i="20" s="1"/>
  <c r="DL61" i="20"/>
  <c r="AC61" i="20" s="1"/>
  <c r="DK90" i="20"/>
  <c r="AB90" i="20" s="1"/>
  <c r="DK36" i="20"/>
  <c r="AB36" i="20" s="1"/>
  <c r="DS61" i="20"/>
  <c r="AJ61" i="20" s="1"/>
  <c r="DF105" i="20"/>
  <c r="W105" i="20" s="1"/>
  <c r="DQ17" i="20"/>
  <c r="AH17" i="20" s="1"/>
  <c r="DM28" i="20"/>
  <c r="AD28" i="20" s="1"/>
  <c r="DU38" i="20"/>
  <c r="AL38" i="20" s="1"/>
  <c r="DG51" i="20"/>
  <c r="X51" i="20" s="1"/>
  <c r="DO80" i="20"/>
  <c r="AF80" i="20" s="1"/>
  <c r="DF62" i="20"/>
  <c r="W62" i="20" s="1"/>
  <c r="DV14" i="20"/>
  <c r="AM14" i="20" s="1"/>
  <c r="DV25" i="20"/>
  <c r="AM25" i="20" s="1"/>
  <c r="DV41" i="20"/>
  <c r="AM41" i="20" s="1"/>
  <c r="DS70" i="20"/>
  <c r="AJ70" i="20" s="1"/>
  <c r="DL71" i="20"/>
  <c r="AC71" i="20" s="1"/>
  <c r="DL87" i="20"/>
  <c r="AC87" i="20" s="1"/>
  <c r="DU59" i="20"/>
  <c r="AL59" i="20" s="1"/>
  <c r="DU95" i="20"/>
  <c r="AL95" i="20" s="1"/>
  <c r="DJ69" i="20"/>
  <c r="AA69" i="20" s="1"/>
  <c r="CL66" i="20"/>
  <c r="C66" i="20" s="1"/>
  <c r="CP82" i="20"/>
  <c r="G82" i="20" s="1"/>
  <c r="CP106" i="20"/>
  <c r="G106" i="20" s="1"/>
  <c r="CM14" i="20"/>
  <c r="D14" i="20" s="1"/>
  <c r="CP103" i="20"/>
  <c r="G103" i="20" s="1"/>
  <c r="CP56" i="20"/>
  <c r="G56" i="20" s="1"/>
  <c r="CL91" i="20"/>
  <c r="C91" i="20" s="1"/>
  <c r="CN16" i="20"/>
  <c r="E16" i="20" s="1"/>
  <c r="CN25" i="20"/>
  <c r="E25" i="20" s="1"/>
  <c r="CP40" i="20"/>
  <c r="G40" i="20" s="1"/>
  <c r="CT79" i="20"/>
  <c r="K79" i="20" s="1"/>
  <c r="CL16" i="20"/>
  <c r="C16" i="20" s="1"/>
  <c r="CS9" i="20"/>
  <c r="J9" i="20" s="1"/>
  <c r="CS19" i="20"/>
  <c r="J19" i="20" s="1"/>
  <c r="DA28" i="20"/>
  <c r="R28" i="20" s="1"/>
  <c r="CX52" i="20"/>
  <c r="O52" i="20" s="1"/>
  <c r="CX88" i="20"/>
  <c r="O88" i="20" s="1"/>
  <c r="CL49" i="20"/>
  <c r="C49" i="20" s="1"/>
  <c r="CT12" i="20"/>
  <c r="K12" i="20" s="1"/>
  <c r="CT21" i="20"/>
  <c r="K21" i="20" s="1"/>
  <c r="DB32" i="20"/>
  <c r="S32" i="20" s="1"/>
  <c r="DB60" i="20"/>
  <c r="S60" i="20" s="1"/>
  <c r="DB96" i="20"/>
  <c r="S96" i="20" s="1"/>
  <c r="CY34" i="20"/>
  <c r="P34" i="20" s="1"/>
  <c r="CY43" i="20"/>
  <c r="P43" i="20" s="1"/>
  <c r="CY53" i="20"/>
  <c r="P53" i="20" s="1"/>
  <c r="CY62" i="20"/>
  <c r="P62" i="20" s="1"/>
  <c r="CY72" i="20"/>
  <c r="P72" i="20" s="1"/>
  <c r="CY83" i="20"/>
  <c r="P83" i="20" s="1"/>
  <c r="CY92" i="20"/>
  <c r="P92" i="20" s="1"/>
  <c r="CY100" i="20"/>
  <c r="P100" i="20" s="1"/>
  <c r="DC52" i="20"/>
  <c r="T52" i="20" s="1"/>
  <c r="CV33" i="20"/>
  <c r="M33" i="20" s="1"/>
  <c r="CV42" i="20"/>
  <c r="M42" i="20" s="1"/>
  <c r="CV52" i="20"/>
  <c r="M52" i="20" s="1"/>
  <c r="CV61" i="20"/>
  <c r="M61" i="20" s="1"/>
  <c r="CV70" i="20"/>
  <c r="M70" i="20" s="1"/>
  <c r="CV80" i="20"/>
  <c r="M80" i="20" s="1"/>
  <c r="CV89" i="20"/>
  <c r="M89" i="20" s="1"/>
  <c r="CV98" i="20"/>
  <c r="M98" i="20" s="1"/>
  <c r="DC17" i="20"/>
  <c r="T17" i="20" s="1"/>
  <c r="CS43" i="20"/>
  <c r="J43" i="20" s="1"/>
  <c r="CS53" i="20"/>
  <c r="J53" i="20" s="1"/>
  <c r="CS61" i="20"/>
  <c r="J61" i="20" s="1"/>
  <c r="CS70" i="20"/>
  <c r="J70" i="20" s="1"/>
  <c r="CS79" i="20"/>
  <c r="J79" i="20" s="1"/>
  <c r="CS88" i="20"/>
  <c r="J88" i="20" s="1"/>
  <c r="CS97" i="20"/>
  <c r="J97" i="20" s="1"/>
  <c r="CS106" i="20"/>
  <c r="J106" i="20" s="1"/>
  <c r="DS7" i="20"/>
  <c r="AJ7" i="20" s="1"/>
  <c r="DS13" i="20"/>
  <c r="AJ13" i="20" s="1"/>
  <c r="CP89" i="20"/>
  <c r="G89" i="20" s="1"/>
  <c r="CL102" i="20"/>
  <c r="C102" i="20" s="1"/>
  <c r="CP98" i="20"/>
  <c r="G98" i="20" s="1"/>
  <c r="CO35" i="20"/>
  <c r="F35" i="20" s="1"/>
  <c r="CY22" i="20"/>
  <c r="P22" i="20" s="1"/>
  <c r="CY27" i="20"/>
  <c r="P27" i="20" s="1"/>
  <c r="CL58" i="20"/>
  <c r="C58" i="20" s="1"/>
  <c r="CM20" i="20"/>
  <c r="D20" i="20" s="1"/>
  <c r="CP47" i="20"/>
  <c r="G47" i="20" s="1"/>
  <c r="DC75" i="20"/>
  <c r="T75" i="20" s="1"/>
  <c r="CQ16" i="20"/>
  <c r="H16" i="20" s="1"/>
  <c r="CW36" i="20"/>
  <c r="N36" i="20" s="1"/>
  <c r="CP96" i="20"/>
  <c r="G96" i="20" s="1"/>
  <c r="CL51" i="20"/>
  <c r="C51" i="20" s="1"/>
  <c r="CV7" i="20"/>
  <c r="M7" i="20" s="1"/>
  <c r="CV11" i="20"/>
  <c r="M11" i="20" s="1"/>
  <c r="CV15" i="20"/>
  <c r="M15" i="20" s="1"/>
  <c r="CV19" i="20"/>
  <c r="M19" i="20" s="1"/>
  <c r="CV23" i="20"/>
  <c r="M23" i="20" s="1"/>
  <c r="CV27" i="20"/>
  <c r="M27" i="20" s="1"/>
  <c r="CP35" i="20"/>
  <c r="G35" i="20" s="1"/>
  <c r="CT45" i="20"/>
  <c r="K45" i="20" s="1"/>
  <c r="CT61" i="20"/>
  <c r="K61" i="20" s="1"/>
  <c r="CT77" i="20"/>
  <c r="K77" i="20" s="1"/>
  <c r="CT93" i="20"/>
  <c r="K93" i="20" s="1"/>
  <c r="DC47" i="20"/>
  <c r="T47" i="20" s="1"/>
  <c r="CL56" i="20"/>
  <c r="C56" i="20" s="1"/>
  <c r="DA7" i="20"/>
  <c r="R7" i="20" s="1"/>
  <c r="DA11" i="20"/>
  <c r="R11" i="20" s="1"/>
  <c r="DA15" i="20"/>
  <c r="R15" i="20" s="1"/>
  <c r="DA19" i="20"/>
  <c r="R19" i="20" s="1"/>
  <c r="DA23" i="20"/>
  <c r="R23" i="20" s="1"/>
  <c r="DA27" i="20"/>
  <c r="R27" i="20" s="1"/>
  <c r="DA35" i="20"/>
  <c r="R35" i="20" s="1"/>
  <c r="CX46" i="20"/>
  <c r="O46" i="20" s="1"/>
  <c r="CX62" i="20"/>
  <c r="O62" i="20" s="1"/>
  <c r="CX78" i="20"/>
  <c r="O78" i="20" s="1"/>
  <c r="CX94" i="20"/>
  <c r="O94" i="20" s="1"/>
  <c r="DC67" i="20"/>
  <c r="T67" i="20" s="1"/>
  <c r="CL57" i="20"/>
  <c r="C57" i="20" s="1"/>
  <c r="DB7" i="20"/>
  <c r="S7" i="20" s="1"/>
  <c r="DB11" i="20"/>
  <c r="S11" i="20" s="1"/>
  <c r="DB15" i="20"/>
  <c r="S15" i="20" s="1"/>
  <c r="DB19" i="20"/>
  <c r="S19" i="20" s="1"/>
  <c r="DB23" i="20"/>
  <c r="S23" i="20" s="1"/>
  <c r="DB27" i="20"/>
  <c r="S27" i="20" s="1"/>
  <c r="DB35" i="20"/>
  <c r="S35" i="20" s="1"/>
  <c r="DB46" i="20"/>
  <c r="S46" i="20" s="1"/>
  <c r="DB62" i="20"/>
  <c r="S62" i="20" s="1"/>
  <c r="DB78" i="20"/>
  <c r="S78" i="20" s="1"/>
  <c r="DB94" i="20"/>
  <c r="S94" i="20" s="1"/>
  <c r="DC71" i="20"/>
  <c r="T71" i="20" s="1"/>
  <c r="CQ31" i="20"/>
  <c r="H31" i="20" s="1"/>
  <c r="CQ35" i="20"/>
  <c r="H35" i="20" s="1"/>
  <c r="CQ39" i="20"/>
  <c r="H39" i="20" s="1"/>
  <c r="CQ43" i="20"/>
  <c r="H43" i="20" s="1"/>
  <c r="CQ47" i="20"/>
  <c r="H47" i="20" s="1"/>
  <c r="CQ51" i="20"/>
  <c r="H51" i="20" s="1"/>
  <c r="CQ55" i="20"/>
  <c r="H55" i="20" s="1"/>
  <c r="CQ59" i="20"/>
  <c r="H59" i="20" s="1"/>
  <c r="CQ63" i="20"/>
  <c r="H63" i="20" s="1"/>
  <c r="CQ67" i="20"/>
  <c r="H67" i="20" s="1"/>
  <c r="CQ71" i="20"/>
  <c r="H71" i="20" s="1"/>
  <c r="CQ75" i="20"/>
  <c r="H75" i="20" s="1"/>
  <c r="CQ79" i="20"/>
  <c r="H79" i="20" s="1"/>
  <c r="CQ83" i="20"/>
  <c r="H83" i="20" s="1"/>
  <c r="CQ87" i="20"/>
  <c r="H87" i="20" s="1"/>
  <c r="CQ91" i="20"/>
  <c r="H91" i="20" s="1"/>
  <c r="CQ95" i="20"/>
  <c r="H95" i="20" s="1"/>
  <c r="CQ99" i="20"/>
  <c r="H99" i="20" s="1"/>
  <c r="CQ103" i="20"/>
  <c r="H103" i="20" s="1"/>
  <c r="DC12" i="20"/>
  <c r="T12" i="20" s="1"/>
  <c r="DC76" i="20"/>
  <c r="T76" i="20" s="1"/>
  <c r="CN30" i="20"/>
  <c r="E30" i="20" s="1"/>
  <c r="CN34" i="20"/>
  <c r="E34" i="20" s="1"/>
  <c r="CN38" i="20"/>
  <c r="E38" i="20" s="1"/>
  <c r="CN42" i="20"/>
  <c r="E42" i="20" s="1"/>
  <c r="CN46" i="20"/>
  <c r="E46" i="20" s="1"/>
  <c r="CN50" i="20"/>
  <c r="E50" i="20" s="1"/>
  <c r="CN54" i="20"/>
  <c r="E54" i="20" s="1"/>
  <c r="CN58" i="20"/>
  <c r="E58" i="20" s="1"/>
  <c r="CN62" i="20"/>
  <c r="E62" i="20" s="1"/>
  <c r="CN66" i="20"/>
  <c r="E66" i="20" s="1"/>
  <c r="CN70" i="20"/>
  <c r="E70" i="20" s="1"/>
  <c r="CN74" i="20"/>
  <c r="E74" i="20" s="1"/>
  <c r="CN78" i="20"/>
  <c r="E78" i="20" s="1"/>
  <c r="CN82" i="20"/>
  <c r="E82" i="20" s="1"/>
  <c r="CN86" i="20"/>
  <c r="E86" i="20" s="1"/>
  <c r="CN90" i="20"/>
  <c r="E90" i="20" s="1"/>
  <c r="CN94" i="20"/>
  <c r="E94" i="20" s="1"/>
  <c r="CN98" i="20"/>
  <c r="E98" i="20" s="1"/>
  <c r="CN102" i="20"/>
  <c r="E102" i="20" s="1"/>
  <c r="CN106" i="20"/>
  <c r="E106" i="20" s="1"/>
  <c r="DC57" i="20"/>
  <c r="T57" i="20" s="1"/>
  <c r="DA41" i="20"/>
  <c r="R41" i="20" s="1"/>
  <c r="DA45" i="20"/>
  <c r="R45" i="20" s="1"/>
  <c r="DA49" i="20"/>
  <c r="R49" i="20" s="1"/>
  <c r="DA53" i="20"/>
  <c r="R53" i="20" s="1"/>
  <c r="DA57" i="20"/>
  <c r="R57" i="20" s="1"/>
  <c r="DA61" i="20"/>
  <c r="R61" i="20" s="1"/>
  <c r="DA65" i="20"/>
  <c r="R65" i="20" s="1"/>
  <c r="DA69" i="20"/>
  <c r="R69" i="20" s="1"/>
  <c r="DA73" i="20"/>
  <c r="R73" i="20" s="1"/>
  <c r="DA77" i="20"/>
  <c r="R77" i="20" s="1"/>
  <c r="DA81" i="20"/>
  <c r="R81" i="20" s="1"/>
  <c r="DA85" i="20"/>
  <c r="R85" i="20" s="1"/>
  <c r="DA89" i="20"/>
  <c r="R89" i="20" s="1"/>
  <c r="DA93" i="20"/>
  <c r="R93" i="20" s="1"/>
  <c r="DA97" i="20"/>
  <c r="R97" i="20" s="1"/>
  <c r="DA101" i="20"/>
  <c r="R101" i="20" s="1"/>
  <c r="DA105" i="20"/>
  <c r="R105" i="20" s="1"/>
  <c r="DC54" i="20"/>
  <c r="T54" i="20" s="1"/>
  <c r="DO8" i="20"/>
  <c r="AF8" i="20" s="1"/>
  <c r="DS27" i="20"/>
  <c r="AJ27" i="20" s="1"/>
  <c r="DS14" i="20"/>
  <c r="AJ14" i="20" s="1"/>
  <c r="DG14" i="20"/>
  <c r="X14" i="20" s="1"/>
  <c r="DF99" i="20"/>
  <c r="W99" i="20" s="1"/>
  <c r="DS18" i="20"/>
  <c r="AJ18" i="20" s="1"/>
  <c r="DK16" i="20"/>
  <c r="AB16" i="20" s="1"/>
  <c r="DO30" i="20"/>
  <c r="AF30" i="20" s="1"/>
  <c r="DO38" i="20"/>
  <c r="AF38" i="20" s="1"/>
  <c r="DS46" i="20"/>
  <c r="AJ46" i="20" s="1"/>
  <c r="DK61" i="20"/>
  <c r="AB61" i="20" s="1"/>
  <c r="DG90" i="20"/>
  <c r="X90" i="20" s="1"/>
  <c r="DF36" i="20"/>
  <c r="W36" i="20" s="1"/>
  <c r="DF100" i="20"/>
  <c r="W100" i="20" s="1"/>
  <c r="DP10" i="20"/>
  <c r="AG10" i="20" s="1"/>
  <c r="DP14" i="20"/>
  <c r="AG14" i="20" s="1"/>
  <c r="DP18" i="20"/>
  <c r="AG18" i="20" s="1"/>
  <c r="DP22" i="20"/>
  <c r="AG22" i="20" s="1"/>
  <c r="DP26" i="20"/>
  <c r="AG26" i="20" s="1"/>
  <c r="DP30" i="20"/>
  <c r="AG30" i="20" s="1"/>
  <c r="DP35" i="20"/>
  <c r="AG35" i="20" s="1"/>
  <c r="DP43" i="20"/>
  <c r="AG43" i="20" s="1"/>
  <c r="DT54" i="20"/>
  <c r="AK54" i="20" s="1"/>
  <c r="DK77" i="20"/>
  <c r="AB77" i="20" s="1"/>
  <c r="DO29" i="20"/>
  <c r="AF29" i="20" s="1"/>
  <c r="DO46" i="20"/>
  <c r="AF46" i="20" s="1"/>
  <c r="DF17" i="20"/>
  <c r="W17" i="20" s="1"/>
  <c r="DU11" i="20"/>
  <c r="AL11" i="20" s="1"/>
  <c r="DQ22" i="20"/>
  <c r="AH22" i="20" s="1"/>
  <c r="DM33" i="20"/>
  <c r="AD33" i="20" s="1"/>
  <c r="DU43" i="20"/>
  <c r="AL43" i="20" s="1"/>
  <c r="DG61" i="20"/>
  <c r="X61" i="20" s="1"/>
  <c r="DO100" i="20"/>
  <c r="AF100" i="20" s="1"/>
  <c r="DJ9" i="20"/>
  <c r="AA9" i="20" s="1"/>
  <c r="DV19" i="20"/>
  <c r="AM19" i="20" s="1"/>
  <c r="DJ33" i="20"/>
  <c r="AA33" i="20" s="1"/>
  <c r="DH50" i="20"/>
  <c r="Y50" i="20" s="1"/>
  <c r="DS99" i="20"/>
  <c r="AJ99" i="20" s="1"/>
  <c r="DP78" i="20"/>
  <c r="AG78" i="20" s="1"/>
  <c r="DP97" i="20"/>
  <c r="AG97" i="20" s="1"/>
  <c r="DU70" i="20"/>
  <c r="AL70" i="20" s="1"/>
  <c r="DU102" i="20"/>
  <c r="AL102" i="20" s="1"/>
  <c r="DJ76" i="20"/>
  <c r="AA76" i="20" s="1"/>
  <c r="DJ102" i="20"/>
  <c r="AA102" i="20" s="1"/>
  <c r="DW32" i="20"/>
  <c r="AN32" i="20" s="1"/>
  <c r="DW90" i="20"/>
  <c r="AN90" i="20" s="1"/>
  <c r="DW76" i="20"/>
  <c r="AN76" i="20" s="1"/>
  <c r="DS50" i="20"/>
  <c r="AJ50" i="20" s="1"/>
  <c r="DG101" i="20"/>
  <c r="X101" i="20" s="1"/>
  <c r="DI8" i="20"/>
  <c r="Z8" i="20" s="1"/>
  <c r="DI16" i="20"/>
  <c r="Z16" i="20" s="1"/>
  <c r="DI24" i="20"/>
  <c r="Z24" i="20" s="1"/>
  <c r="DI32" i="20"/>
  <c r="Z32" i="20" s="1"/>
  <c r="DI40" i="20"/>
  <c r="Z40" i="20" s="1"/>
  <c r="DI48" i="20"/>
  <c r="Z48" i="20" s="1"/>
  <c r="DG64" i="20"/>
  <c r="X64" i="20" s="1"/>
  <c r="DO95" i="20"/>
  <c r="AF95" i="20" s="1"/>
  <c r="DF82" i="20"/>
  <c r="W82" i="20" s="1"/>
  <c r="DN13" i="20"/>
  <c r="AE13" i="20" s="1"/>
  <c r="DN21" i="20"/>
  <c r="AE21" i="20" s="1"/>
  <c r="DN29" i="20"/>
  <c r="AE29" i="20" s="1"/>
  <c r="DN37" i="20"/>
  <c r="AE37" i="20" s="1"/>
  <c r="DN45" i="20"/>
  <c r="AE45" i="20" s="1"/>
  <c r="DP58" i="20"/>
  <c r="AG58" i="20" s="1"/>
  <c r="DS84" i="20"/>
  <c r="AJ84" i="20" s="1"/>
  <c r="DT66" i="20"/>
  <c r="AK66" i="20" s="1"/>
  <c r="DT74" i="20"/>
  <c r="AK74" i="20" s="1"/>
  <c r="DT82" i="20"/>
  <c r="AK82" i="20" s="1"/>
  <c r="DT90" i="20"/>
  <c r="AK90" i="20" s="1"/>
  <c r="DT98" i="20"/>
  <c r="AK98" i="20" s="1"/>
  <c r="DT106" i="20"/>
  <c r="AK106" i="20" s="1"/>
  <c r="DI56" i="20"/>
  <c r="Z56" i="20" s="1"/>
  <c r="DI64" i="20"/>
  <c r="Z64" i="20" s="1"/>
  <c r="DI72" i="20"/>
  <c r="Z72" i="20" s="1"/>
  <c r="DI80" i="20"/>
  <c r="Z80" i="20" s="1"/>
  <c r="DI88" i="20"/>
  <c r="Z88" i="20" s="1"/>
  <c r="DI96" i="20"/>
  <c r="Z96" i="20" s="1"/>
  <c r="DI104" i="20"/>
  <c r="Z104" i="20" s="1"/>
  <c r="DN53" i="20"/>
  <c r="AE53" i="20" s="1"/>
  <c r="DN61" i="20"/>
  <c r="AE61" i="20" s="1"/>
  <c r="DN69" i="20"/>
  <c r="AE69" i="20" s="1"/>
  <c r="DN77" i="20"/>
  <c r="AE77" i="20" s="1"/>
  <c r="DN85" i="20"/>
  <c r="AE85" i="20" s="1"/>
  <c r="DN93" i="20"/>
  <c r="AE93" i="20" s="1"/>
  <c r="DN101" i="20"/>
  <c r="AE101" i="20" s="1"/>
  <c r="DW20" i="20"/>
  <c r="AN20" i="20" s="1"/>
  <c r="DW66" i="20"/>
  <c r="AN66" i="20" s="1"/>
  <c r="DW64" i="20"/>
  <c r="AN64" i="20" s="1"/>
  <c r="DR26" i="20"/>
  <c r="AI26" i="20" s="1"/>
  <c r="DR34" i="20"/>
  <c r="AI34" i="20" s="1"/>
  <c r="DR42" i="20"/>
  <c r="AI42" i="20" s="1"/>
  <c r="DH53" i="20"/>
  <c r="Y53" i="20" s="1"/>
  <c r="DS73" i="20"/>
  <c r="AJ73" i="20" s="1"/>
  <c r="DS105" i="20"/>
  <c r="AJ105" i="20" s="1"/>
  <c r="DH72" i="20"/>
  <c r="Y72" i="20" s="1"/>
  <c r="DH80" i="20"/>
  <c r="Y80" i="20" s="1"/>
  <c r="DH88" i="20"/>
  <c r="Y88" i="20" s="1"/>
  <c r="DH96" i="20"/>
  <c r="Y96" i="20" s="1"/>
  <c r="DH104" i="20"/>
  <c r="Y104" i="20" s="1"/>
  <c r="DM53" i="20"/>
  <c r="AD53" i="20" s="1"/>
  <c r="DM61" i="20"/>
  <c r="AD61" i="20" s="1"/>
  <c r="DM69" i="20"/>
  <c r="AD69" i="20" s="1"/>
  <c r="DM77" i="20"/>
  <c r="AD77" i="20" s="1"/>
  <c r="DM85" i="20"/>
  <c r="AD85" i="20" s="1"/>
  <c r="DM93" i="20"/>
  <c r="AD93" i="20" s="1"/>
  <c r="DM101" i="20"/>
  <c r="AD101" i="20" s="1"/>
  <c r="DR50" i="20"/>
  <c r="AI50" i="20" s="1"/>
  <c r="DR58" i="20"/>
  <c r="AI58" i="20" s="1"/>
  <c r="DR66" i="20"/>
  <c r="AI66" i="20" s="1"/>
  <c r="DR74" i="20"/>
  <c r="AI74" i="20" s="1"/>
  <c r="DR82" i="20"/>
  <c r="AI82" i="20" s="1"/>
  <c r="DR90" i="20"/>
  <c r="AI90" i="20" s="1"/>
  <c r="DR98" i="20"/>
  <c r="AI98" i="20" s="1"/>
  <c r="DR106" i="20"/>
  <c r="AI106" i="20" s="1"/>
  <c r="DW9" i="20"/>
  <c r="AN9" i="20" s="1"/>
  <c r="DW67" i="20"/>
  <c r="AN67" i="20" s="1"/>
  <c r="DW85" i="20"/>
  <c r="AN85" i="20" s="1"/>
  <c r="DL98" i="20"/>
  <c r="AC98" i="20" s="1"/>
  <c r="DL106" i="20"/>
  <c r="AC106" i="20" s="1"/>
  <c r="DQ55" i="20"/>
  <c r="AH55" i="20" s="1"/>
  <c r="DQ63" i="20"/>
  <c r="AH63" i="20" s="1"/>
  <c r="DQ71" i="20"/>
  <c r="AH71" i="20" s="1"/>
  <c r="DQ79" i="20"/>
  <c r="AH79" i="20" s="1"/>
  <c r="DQ87" i="20"/>
  <c r="AH87" i="20" s="1"/>
  <c r="DQ95" i="20"/>
  <c r="AH95" i="20" s="1"/>
  <c r="DQ103" i="20"/>
  <c r="AH103" i="20" s="1"/>
  <c r="DV52" i="20"/>
  <c r="AM52" i="20" s="1"/>
  <c r="DV60" i="20"/>
  <c r="AM60" i="20" s="1"/>
  <c r="DV68" i="20"/>
  <c r="AM68" i="20" s="1"/>
  <c r="DV76" i="20"/>
  <c r="AM76" i="20" s="1"/>
  <c r="DV84" i="20"/>
  <c r="AM84" i="20" s="1"/>
  <c r="DV92" i="20"/>
  <c r="AM92" i="20" s="1"/>
  <c r="DV100" i="20"/>
  <c r="AM100" i="20" s="1"/>
  <c r="DW12" i="20"/>
  <c r="AN12" i="20" s="1"/>
  <c r="DW50" i="20"/>
  <c r="AN50" i="20" s="1"/>
  <c r="DW56" i="20"/>
  <c r="AN56" i="20" s="1"/>
  <c r="DZ8" i="20"/>
  <c r="AS8" i="20" s="1"/>
  <c r="EG9" i="20"/>
  <c r="AZ9" i="20" s="1"/>
  <c r="EC25" i="20"/>
  <c r="AV25" i="20" s="1"/>
  <c r="DZ17" i="20"/>
  <c r="DZ81" i="20"/>
  <c r="AS81" i="20" s="1"/>
  <c r="EH9" i="20"/>
  <c r="BA9" i="20" s="1"/>
  <c r="EG17" i="20"/>
  <c r="AZ17" i="20" s="1"/>
  <c r="EG25" i="20"/>
  <c r="AZ25" i="20" s="1"/>
  <c r="EM45" i="20"/>
  <c r="BF45" i="20" s="1"/>
  <c r="DZ56" i="20"/>
  <c r="EC14" i="20"/>
  <c r="AV14" i="20" s="1"/>
  <c r="EA34" i="20"/>
  <c r="AT34" i="20" s="1"/>
  <c r="DZ36" i="20"/>
  <c r="AS36" i="20" s="1"/>
  <c r="DZ100" i="20"/>
  <c r="EK11" i="20"/>
  <c r="BD11" i="20" s="1"/>
  <c r="EK19" i="20"/>
  <c r="BD19" i="20" s="1"/>
  <c r="EA29" i="20"/>
  <c r="AT29" i="20" s="1"/>
  <c r="EM54" i="20"/>
  <c r="BF54" i="20" s="1"/>
  <c r="DZ29" i="20"/>
  <c r="AS29" i="20" s="1"/>
  <c r="DZ93" i="20"/>
  <c r="EO10" i="20"/>
  <c r="BH10" i="20" s="1"/>
  <c r="EO18" i="20"/>
  <c r="BH18" i="20" s="1"/>
  <c r="EI27" i="20"/>
  <c r="BB27" i="20" s="1"/>
  <c r="EM51" i="20"/>
  <c r="BF51" i="20" s="1"/>
  <c r="EH10" i="20"/>
  <c r="BA10" i="20" s="1"/>
  <c r="EH12" i="20"/>
  <c r="BA12" i="20" s="1"/>
  <c r="EH14" i="20"/>
  <c r="BA14" i="20" s="1"/>
  <c r="EH16" i="20"/>
  <c r="BA16" i="20" s="1"/>
  <c r="EH18" i="20"/>
  <c r="BA18" i="20" s="1"/>
  <c r="EH20" i="20"/>
  <c r="BA20" i="20" s="1"/>
  <c r="EH22" i="20"/>
  <c r="BA22" i="20" s="1"/>
  <c r="EH24" i="20"/>
  <c r="BA24" i="20" s="1"/>
  <c r="EL26" i="20"/>
  <c r="BE26" i="20" s="1"/>
  <c r="EL30" i="20"/>
  <c r="BE30" i="20" s="1"/>
  <c r="EL34" i="20"/>
  <c r="BE34" i="20" s="1"/>
  <c r="EA42" i="20"/>
  <c r="AT42" i="20" s="1"/>
  <c r="EA50" i="20"/>
  <c r="AT50" i="20" s="1"/>
  <c r="EA58" i="20"/>
  <c r="AT58" i="20" s="1"/>
  <c r="ED77" i="20"/>
  <c r="AW77" i="20" s="1"/>
  <c r="DZ26" i="20"/>
  <c r="AS26" i="20" s="1"/>
  <c r="DZ58" i="20"/>
  <c r="AS58" i="20" s="1"/>
  <c r="DZ90" i="20"/>
  <c r="AS90" i="20" s="1"/>
  <c r="EA8" i="20"/>
  <c r="AT8" i="20" s="1"/>
  <c r="EA10" i="20"/>
  <c r="AT10" i="20" s="1"/>
  <c r="EA12" i="20"/>
  <c r="AT12" i="20" s="1"/>
  <c r="EA14" i="20"/>
  <c r="AT14" i="20" s="1"/>
  <c r="EA16" i="20"/>
  <c r="AT16" i="20" s="1"/>
  <c r="EA18" i="20"/>
  <c r="AT18" i="20" s="1"/>
  <c r="EA20" i="20"/>
  <c r="AT20" i="20" s="1"/>
  <c r="EA22" i="20"/>
  <c r="AT22" i="20" s="1"/>
  <c r="EA24" i="20"/>
  <c r="AT24" i="20" s="1"/>
  <c r="EA26" i="20"/>
  <c r="AT26" i="20" s="1"/>
  <c r="EM29" i="20"/>
  <c r="BF29" i="20" s="1"/>
  <c r="EM33" i="20"/>
  <c r="BF33" i="20" s="1"/>
  <c r="EE40" i="20"/>
  <c r="AX40" i="20" s="1"/>
  <c r="EE48" i="20"/>
  <c r="AX48" i="20" s="1"/>
  <c r="EE56" i="20"/>
  <c r="AX56" i="20" s="1"/>
  <c r="ED70" i="20"/>
  <c r="AW70" i="20" s="1"/>
  <c r="DZ19" i="20"/>
  <c r="AS19" i="20" s="1"/>
  <c r="DZ51" i="20"/>
  <c r="AS51" i="20" s="1"/>
  <c r="DZ83" i="20"/>
  <c r="AS83" i="20" s="1"/>
  <c r="EJ7" i="20"/>
  <c r="BC7" i="20" s="1"/>
  <c r="EJ9" i="20"/>
  <c r="BC9" i="20" s="1"/>
  <c r="EJ11" i="20"/>
  <c r="BC11" i="20" s="1"/>
  <c r="EJ13" i="20"/>
  <c r="BC13" i="20" s="1"/>
  <c r="EJ15" i="20"/>
  <c r="BC15" i="20" s="1"/>
  <c r="EJ17" i="20"/>
  <c r="BC17" i="20" s="1"/>
  <c r="EJ19" i="20"/>
  <c r="BC19" i="20" s="1"/>
  <c r="EJ21" i="20"/>
  <c r="BC21" i="20" s="1"/>
  <c r="EJ23" i="20"/>
  <c r="BC23" i="20" s="1"/>
  <c r="EJ25" i="20"/>
  <c r="BC25" i="20" s="1"/>
  <c r="EP28" i="20"/>
  <c r="BI28" i="20" s="1"/>
  <c r="EP32" i="20"/>
  <c r="BI32" i="20" s="1"/>
  <c r="EI38" i="20"/>
  <c r="BB38" i="20" s="1"/>
  <c r="EI46" i="20"/>
  <c r="BB46" i="20" s="1"/>
  <c r="EI54" i="20"/>
  <c r="BB54" i="20" s="1"/>
  <c r="EA65" i="20"/>
  <c r="AT65" i="20" s="1"/>
  <c r="EJ26" i="20"/>
  <c r="BC26" i="20" s="1"/>
  <c r="EJ28" i="20"/>
  <c r="BC28" i="20" s="1"/>
  <c r="EJ30" i="20"/>
  <c r="BC30" i="20" s="1"/>
  <c r="EJ32" i="20"/>
  <c r="BC32" i="20" s="1"/>
  <c r="EJ34" i="20"/>
  <c r="BC34" i="20" s="1"/>
  <c r="EJ36" i="20"/>
  <c r="BC36" i="20" s="1"/>
  <c r="EJ38" i="20"/>
  <c r="BC38" i="20" s="1"/>
  <c r="EJ40" i="20"/>
  <c r="BC40" i="20" s="1"/>
  <c r="EJ42" i="20"/>
  <c r="BC42" i="20" s="1"/>
  <c r="EJ44" i="20"/>
  <c r="BC44" i="20" s="1"/>
  <c r="EJ46" i="20"/>
  <c r="BC46" i="20" s="1"/>
  <c r="EJ48" i="20"/>
  <c r="BC48" i="20" s="1"/>
  <c r="EJ50" i="20"/>
  <c r="BC50" i="20" s="1"/>
  <c r="EJ52" i="20"/>
  <c r="BC52" i="20" s="1"/>
  <c r="EJ54" i="20"/>
  <c r="BC54" i="20" s="1"/>
  <c r="EJ56" i="20"/>
  <c r="BC56" i="20" s="1"/>
  <c r="EJ58" i="20"/>
  <c r="BC58" i="20" s="1"/>
  <c r="ED61" i="20"/>
  <c r="AW61" i="20" s="1"/>
  <c r="ED65" i="20"/>
  <c r="AW65" i="20" s="1"/>
  <c r="EH71" i="20"/>
  <c r="BA71" i="20" s="1"/>
  <c r="EH79" i="20"/>
  <c r="BA79" i="20" s="1"/>
  <c r="EN105" i="20"/>
  <c r="BG105" i="20" s="1"/>
  <c r="EC28" i="20"/>
  <c r="AV28" i="20" s="1"/>
  <c r="EC30" i="20"/>
  <c r="AV30" i="20" s="1"/>
  <c r="EC32" i="20"/>
  <c r="AV32" i="20" s="1"/>
  <c r="EC34" i="20"/>
  <c r="AV34" i="20" s="1"/>
  <c r="EC36" i="20"/>
  <c r="AV36" i="20" s="1"/>
  <c r="EC38" i="20"/>
  <c r="AV38" i="20" s="1"/>
  <c r="EC40" i="20"/>
  <c r="AV40" i="20" s="1"/>
  <c r="EC42" i="20"/>
  <c r="AV42" i="20" s="1"/>
  <c r="EC44" i="20"/>
  <c r="AV44" i="20" s="1"/>
  <c r="EC46" i="20"/>
  <c r="AV46" i="20" s="1"/>
  <c r="EC48" i="20"/>
  <c r="AV48" i="20" s="1"/>
  <c r="EC50" i="20"/>
  <c r="AV50" i="20" s="1"/>
  <c r="EC52" i="20"/>
  <c r="AV52" i="20" s="1"/>
  <c r="EC54" i="20"/>
  <c r="AV54" i="20" s="1"/>
  <c r="EC56" i="20"/>
  <c r="AV56" i="20" s="1"/>
  <c r="EC58" i="20"/>
  <c r="AV58" i="20" s="1"/>
  <c r="EE60" i="20"/>
  <c r="AX60" i="20" s="1"/>
  <c r="EE64" i="20"/>
  <c r="AX64" i="20" s="1"/>
  <c r="EL69" i="20"/>
  <c r="BE69" i="20" s="1"/>
  <c r="EL77" i="20"/>
  <c r="BE77" i="20" s="1"/>
  <c r="EB93" i="20"/>
  <c r="AU93" i="20" s="1"/>
  <c r="EL36" i="20"/>
  <c r="BE36" i="20" s="1"/>
  <c r="EL38" i="20"/>
  <c r="BE38" i="20" s="1"/>
  <c r="EL40" i="20"/>
  <c r="BE40" i="20" s="1"/>
  <c r="EL42" i="20"/>
  <c r="BE42" i="20" s="1"/>
  <c r="EL44" i="20"/>
  <c r="BE44" i="20" s="1"/>
  <c r="EL46" i="20"/>
  <c r="BE46" i="20" s="1"/>
  <c r="EL48" i="20"/>
  <c r="BE48" i="20" s="1"/>
  <c r="EL50" i="20"/>
  <c r="BE50" i="20" s="1"/>
  <c r="EL52" i="20"/>
  <c r="BE52" i="20" s="1"/>
  <c r="EL54" i="20"/>
  <c r="BE54" i="20" s="1"/>
  <c r="EL56" i="20"/>
  <c r="BE56" i="20" s="1"/>
  <c r="EL58" i="20"/>
  <c r="BE58" i="20" s="1"/>
  <c r="EH61" i="20"/>
  <c r="BA61" i="20" s="1"/>
  <c r="EH65" i="20"/>
  <c r="BA65" i="20" s="1"/>
  <c r="EP71" i="20"/>
  <c r="BI71" i="20" s="1"/>
  <c r="EP79" i="20"/>
  <c r="BI79" i="20" s="1"/>
  <c r="EM68" i="20"/>
  <c r="BF68" i="20" s="1"/>
  <c r="EM70" i="20"/>
  <c r="BF70" i="20" s="1"/>
  <c r="EM72" i="20"/>
  <c r="BF72" i="20" s="1"/>
  <c r="EM74" i="20"/>
  <c r="BF74" i="20" s="1"/>
  <c r="EM76" i="20"/>
  <c r="BF76" i="20" s="1"/>
  <c r="EM78" i="20"/>
  <c r="BF78" i="20" s="1"/>
  <c r="EM80" i="20"/>
  <c r="BF80" i="20" s="1"/>
  <c r="EA84" i="20"/>
  <c r="AT84" i="20" s="1"/>
  <c r="EB89" i="20"/>
  <c r="AU89" i="20" s="1"/>
  <c r="EF100" i="20"/>
  <c r="AY100" i="20" s="1"/>
  <c r="EJ60" i="20"/>
  <c r="BC60" i="20" s="1"/>
  <c r="EJ62" i="20"/>
  <c r="BC62" i="20" s="1"/>
  <c r="EJ64" i="20"/>
  <c r="BC64" i="20" s="1"/>
  <c r="EJ66" i="20"/>
  <c r="BC66" i="20" s="1"/>
  <c r="EJ68" i="20"/>
  <c r="BC68" i="20" s="1"/>
  <c r="EJ70" i="20"/>
  <c r="BC70" i="20" s="1"/>
  <c r="EJ72" i="20"/>
  <c r="BC72" i="20" s="1"/>
  <c r="EJ74" i="20"/>
  <c r="BC74" i="20" s="1"/>
  <c r="EJ76" i="20"/>
  <c r="BC76" i="20" s="1"/>
  <c r="EJ78" i="20"/>
  <c r="BC78" i="20" s="1"/>
  <c r="EJ80" i="20"/>
  <c r="BC80" i="20" s="1"/>
  <c r="EJ83" i="20"/>
  <c r="BC83" i="20" s="1"/>
  <c r="EF88" i="20"/>
  <c r="AY88" i="20" s="1"/>
  <c r="EN98" i="20"/>
  <c r="BG98" i="20" s="1"/>
  <c r="EG60" i="20"/>
  <c r="AZ60" i="20" s="1"/>
  <c r="EG62" i="20"/>
  <c r="AZ62" i="20" s="1"/>
  <c r="EG64" i="20"/>
  <c r="AZ64" i="20" s="1"/>
  <c r="EG66" i="20"/>
  <c r="AZ66" i="20" s="1"/>
  <c r="EG68" i="20"/>
  <c r="AZ68" i="20" s="1"/>
  <c r="EG70" i="20"/>
  <c r="AZ70" i="20" s="1"/>
  <c r="EG72" i="20"/>
  <c r="AZ72" i="20" s="1"/>
  <c r="EG74" i="20"/>
  <c r="AZ74" i="20" s="1"/>
  <c r="EG76" i="20"/>
  <c r="AZ76" i="20" s="1"/>
  <c r="EG78" i="20"/>
  <c r="AZ78" i="20" s="1"/>
  <c r="EG80" i="20"/>
  <c r="AZ80" i="20" s="1"/>
  <c r="EE83" i="20"/>
  <c r="AX83" i="20" s="1"/>
  <c r="EJ87" i="20"/>
  <c r="BC87" i="20" s="1"/>
  <c r="EF97" i="20"/>
  <c r="AY97" i="20" s="1"/>
  <c r="EK81" i="20"/>
  <c r="BD81" i="20" s="1"/>
  <c r="EK83" i="20"/>
  <c r="BD83" i="20" s="1"/>
  <c r="EK85" i="20"/>
  <c r="BD85" i="20" s="1"/>
  <c r="EK87" i="20"/>
  <c r="BD87" i="20" s="1"/>
  <c r="EK89" i="20"/>
  <c r="BD89" i="20" s="1"/>
  <c r="EK91" i="20"/>
  <c r="BD91" i="20" s="1"/>
  <c r="EC94" i="20"/>
  <c r="AV94" i="20" s="1"/>
  <c r="EI97" i="20"/>
  <c r="BB97" i="20" s="1"/>
  <c r="EI101" i="20"/>
  <c r="BB101" i="20" s="1"/>
  <c r="EI105" i="20"/>
  <c r="BB105" i="20" s="1"/>
  <c r="EQ48" i="20"/>
  <c r="BJ48" i="20" s="1"/>
  <c r="EH82" i="20"/>
  <c r="BA82" i="20" s="1"/>
  <c r="EH84" i="20"/>
  <c r="BA84" i="20" s="1"/>
  <c r="EH86" i="20"/>
  <c r="BA86" i="20" s="1"/>
  <c r="EH88" i="20"/>
  <c r="BA88" i="20" s="1"/>
  <c r="EH90" i="20"/>
  <c r="BA90" i="20" s="1"/>
  <c r="EJ92" i="20"/>
  <c r="BC92" i="20" s="1"/>
  <c r="EE95" i="20"/>
  <c r="AX95" i="20" s="1"/>
  <c r="EB99" i="20"/>
  <c r="AU99" i="20" s="1"/>
  <c r="EB103" i="20"/>
  <c r="AU103" i="20" s="1"/>
  <c r="EI88" i="20"/>
  <c r="BB88" i="20" s="1"/>
  <c r="EI90" i="20"/>
  <c r="BB90" i="20" s="1"/>
  <c r="EK92" i="20"/>
  <c r="BD92" i="20" s="1"/>
  <c r="EF95" i="20"/>
  <c r="AY95" i="20" s="1"/>
  <c r="EE99" i="20"/>
  <c r="AX99" i="20" s="1"/>
  <c r="EE103" i="20"/>
  <c r="AX103" i="20" s="1"/>
  <c r="EG96" i="20"/>
  <c r="AZ96" i="20" s="1"/>
  <c r="EG98" i="20"/>
  <c r="AZ98" i="20" s="1"/>
  <c r="EG100" i="20"/>
  <c r="AZ100" i="20" s="1"/>
  <c r="EG102" i="20"/>
  <c r="AZ102" i="20" s="1"/>
  <c r="EG104" i="20"/>
  <c r="AZ104" i="20" s="1"/>
  <c r="EG106" i="20"/>
  <c r="AZ106" i="20" s="1"/>
  <c r="EQ30" i="20"/>
  <c r="BJ30" i="20" s="1"/>
  <c r="ED93" i="20"/>
  <c r="AW93" i="20" s="1"/>
  <c r="ED95" i="20"/>
  <c r="AW95" i="20" s="1"/>
  <c r="ED97" i="20"/>
  <c r="AW97" i="20" s="1"/>
  <c r="ED99" i="20"/>
  <c r="AW99" i="20" s="1"/>
  <c r="ED101" i="20"/>
  <c r="AW101" i="20" s="1"/>
  <c r="ED103" i="20"/>
  <c r="AW103" i="20" s="1"/>
  <c r="ED105" i="20"/>
  <c r="AW105" i="20" s="1"/>
  <c r="AK571" i="21"/>
  <c r="A10" i="22"/>
  <c r="E12" i="22" s="1"/>
  <c r="A7" i="22"/>
  <c r="AK361" i="21"/>
  <c r="D22" i="26"/>
  <c r="Q51" i="1"/>
  <c r="D36" i="1" s="1"/>
  <c r="V51" i="1"/>
  <c r="G37" i="1" s="1"/>
  <c r="AX1199" i="21"/>
  <c r="AY1199" i="21"/>
  <c r="AX1003" i="21"/>
  <c r="AW1171" i="21"/>
  <c r="AX1195" i="21"/>
  <c r="AG1123" i="21"/>
  <c r="AX1171" i="21"/>
  <c r="AY1195" i="21"/>
  <c r="AR1023" i="21"/>
  <c r="AO1167" i="21"/>
  <c r="AT1023" i="21"/>
  <c r="AT1143" i="21"/>
  <c r="AR1143" i="21"/>
  <c r="AW632" i="21"/>
  <c r="AY632" i="21" s="1"/>
  <c r="AX1119" i="21"/>
  <c r="AO1171" i="21"/>
  <c r="AY1119" i="21"/>
  <c r="AG1171" i="21"/>
  <c r="AK474" i="21"/>
  <c r="I24" i="1"/>
  <c r="AO1131" i="21"/>
  <c r="AG1131" i="21"/>
  <c r="AO1087" i="21"/>
  <c r="AG1067" i="21"/>
  <c r="AG1087" i="21"/>
  <c r="AX1087" i="21"/>
  <c r="AW1003" i="21"/>
  <c r="AW1087" i="21"/>
  <c r="X51" i="1"/>
  <c r="U51" i="1"/>
  <c r="F37" i="1" s="1"/>
  <c r="S51" i="1"/>
  <c r="E36" i="1" s="1"/>
  <c r="T51" i="1"/>
  <c r="E37" i="1" s="1"/>
  <c r="W51" i="1"/>
  <c r="H36" i="1" s="1"/>
  <c r="R51" i="1"/>
  <c r="D37" i="1" s="1"/>
  <c r="AK47" i="21"/>
  <c r="AS1171" i="21"/>
  <c r="AK506" i="21"/>
  <c r="AK201" i="21"/>
  <c r="AT1091" i="21"/>
  <c r="AO1187" i="21"/>
  <c r="AK656" i="21"/>
  <c r="AS1091" i="21"/>
  <c r="AG1187" i="21"/>
  <c r="AG1099" i="21"/>
  <c r="AO1023" i="21"/>
  <c r="AK291" i="21"/>
  <c r="AK101" i="21"/>
  <c r="AK375" i="21"/>
  <c r="AK385" i="21"/>
  <c r="AO47" i="21"/>
  <c r="AK186" i="21"/>
  <c r="AT1163" i="21"/>
  <c r="AS1163" i="21"/>
  <c r="AK377" i="21"/>
  <c r="AK454" i="21"/>
  <c r="AT1171" i="21"/>
  <c r="AT183" i="21"/>
  <c r="AS183" i="21"/>
  <c r="AK499" i="21"/>
  <c r="AK215" i="21"/>
  <c r="AK226" i="21"/>
  <c r="AG215" i="21"/>
  <c r="AK610" i="21"/>
  <c r="AK394" i="21"/>
  <c r="AK202" i="21"/>
  <c r="AK249" i="21"/>
  <c r="AK162" i="21"/>
  <c r="AS219" i="21"/>
  <c r="AK346" i="21"/>
  <c r="AT219" i="21"/>
  <c r="AK298" i="21"/>
  <c r="AK510" i="21"/>
  <c r="AS1179" i="21"/>
  <c r="AK497" i="21"/>
  <c r="AK337" i="21"/>
  <c r="AK330" i="21"/>
  <c r="AK479" i="21"/>
  <c r="AS1063" i="21"/>
  <c r="AR1063" i="21"/>
  <c r="AO371" i="21"/>
  <c r="AR1179" i="21"/>
  <c r="AK371" i="21"/>
  <c r="AG119" i="21"/>
  <c r="AY1135" i="21"/>
  <c r="AX1135" i="21"/>
  <c r="AK319" i="21"/>
  <c r="AK142" i="21"/>
  <c r="AK541" i="21"/>
  <c r="AK378" i="21"/>
  <c r="AK562" i="21"/>
  <c r="AK123" i="21"/>
  <c r="AK289" i="21"/>
  <c r="AK52" i="21"/>
  <c r="AK384" i="21"/>
  <c r="AK635" i="21"/>
  <c r="AK29" i="21"/>
  <c r="AK374" i="21"/>
  <c r="AK151" i="21"/>
  <c r="AK190" i="21"/>
  <c r="AK119" i="21"/>
  <c r="AY195" i="21"/>
  <c r="AX195" i="21"/>
  <c r="AG1023" i="21"/>
  <c r="AY495" i="21"/>
  <c r="AT1055" i="21"/>
  <c r="AR179" i="21"/>
  <c r="AG359" i="21"/>
  <c r="X2" i="21"/>
  <c r="W6" i="21" s="1"/>
  <c r="AS1055" i="21"/>
  <c r="AK359" i="21"/>
  <c r="AY183" i="21"/>
  <c r="AW1163" i="21"/>
  <c r="AX1163" i="21"/>
  <c r="AX183" i="21"/>
  <c r="AT179" i="21"/>
  <c r="AT191" i="21"/>
  <c r="AK503" i="21"/>
  <c r="AK149" i="21"/>
  <c r="AG1191" i="21"/>
  <c r="AT1135" i="21"/>
  <c r="AR191" i="21"/>
  <c r="AG1083" i="21"/>
  <c r="AR1135" i="21"/>
  <c r="AK127" i="21"/>
  <c r="AY1155" i="21"/>
  <c r="AK51" i="21"/>
  <c r="AY1127" i="21"/>
  <c r="AO51" i="21"/>
  <c r="AW495" i="21"/>
  <c r="AX1155" i="21"/>
  <c r="AX1127" i="21"/>
  <c r="AW1091" i="21"/>
  <c r="AO67" i="21"/>
  <c r="AO127" i="21"/>
  <c r="AG67" i="21"/>
  <c r="AK67" i="21"/>
  <c r="AX1091" i="21"/>
  <c r="AO1179" i="21"/>
  <c r="AG127" i="21"/>
  <c r="AS1003" i="21"/>
  <c r="AT1003" i="21"/>
  <c r="X13" i="21"/>
  <c r="AR1195" i="21"/>
  <c r="AO1139" i="21"/>
  <c r="AS1195" i="21"/>
  <c r="AX1151" i="21"/>
  <c r="AR1047" i="21"/>
  <c r="AW1055" i="21"/>
  <c r="AY1151" i="21"/>
  <c r="AX1055" i="21"/>
  <c r="AS1047" i="21"/>
  <c r="AK550" i="21"/>
  <c r="AK517" i="21"/>
  <c r="AK325" i="21"/>
  <c r="AK303" i="21"/>
  <c r="AK285" i="21"/>
  <c r="AK430" i="21"/>
  <c r="AK440" i="21"/>
  <c r="AK358" i="21"/>
  <c r="AK35" i="21"/>
  <c r="AY1016" i="21"/>
  <c r="AW1016" i="21"/>
  <c r="AG1044" i="21"/>
  <c r="X23" i="21"/>
  <c r="X22" i="21"/>
  <c r="AS1004" i="21"/>
  <c r="X21" i="21"/>
  <c r="AT1016" i="21"/>
  <c r="AR1024" i="21"/>
  <c r="AS1016" i="21"/>
  <c r="X17" i="21"/>
  <c r="X18" i="21"/>
  <c r="AT1144" i="21"/>
  <c r="AR1004" i="21"/>
  <c r="AO1060" i="21"/>
  <c r="AG1060" i="21"/>
  <c r="AS1144" i="21"/>
  <c r="AW768" i="21"/>
  <c r="AG784" i="21"/>
  <c r="X14" i="21"/>
  <c r="AG1028" i="21"/>
  <c r="AG679" i="21"/>
  <c r="AS1104" i="21"/>
  <c r="AR1104" i="21"/>
  <c r="AX1063" i="21"/>
  <c r="AL504" i="21"/>
  <c r="AO1104" i="21"/>
  <c r="AK218" i="21"/>
  <c r="AK324" i="21"/>
  <c r="AK49" i="21"/>
  <c r="AX1008" i="21"/>
  <c r="AK141" i="21"/>
  <c r="AK523" i="21"/>
  <c r="AK256" i="21"/>
  <c r="AG1064" i="21"/>
  <c r="AS1008" i="21"/>
  <c r="AK581" i="21"/>
  <c r="AK458" i="21"/>
  <c r="AK478" i="21"/>
  <c r="AS1024" i="21"/>
  <c r="AK195" i="21"/>
  <c r="AK398" i="21"/>
  <c r="AK554" i="21"/>
  <c r="AK382" i="21"/>
  <c r="AK334" i="21"/>
  <c r="AK646" i="21"/>
  <c r="AW1008" i="21"/>
  <c r="AK9" i="21"/>
  <c r="AK628" i="21"/>
  <c r="AK570" i="21"/>
  <c r="AK26" i="21"/>
  <c r="AK88" i="21"/>
  <c r="AK85" i="21"/>
  <c r="AK349" i="21"/>
  <c r="AK333" i="21"/>
  <c r="AK176" i="21"/>
  <c r="AK21" i="21"/>
  <c r="AK473" i="21"/>
  <c r="AK493" i="21"/>
  <c r="AO1028" i="21"/>
  <c r="AK310" i="21"/>
  <c r="AK654" i="21"/>
  <c r="AK599" i="21"/>
  <c r="AW1032" i="21"/>
  <c r="AX1032" i="21"/>
  <c r="AK192" i="21"/>
  <c r="AY1100" i="21"/>
  <c r="AG35" i="21"/>
  <c r="AK438" i="21"/>
  <c r="AK462" i="21"/>
  <c r="AY1167" i="21"/>
  <c r="AK276" i="21"/>
  <c r="AX1100" i="21"/>
  <c r="AX1183" i="21"/>
  <c r="AK115" i="21"/>
  <c r="AK225" i="21"/>
  <c r="AO35" i="21"/>
  <c r="AK166" i="21"/>
  <c r="AK174" i="21"/>
  <c r="AW1183" i="21"/>
  <c r="AX1023" i="21"/>
  <c r="AK577" i="21"/>
  <c r="AO1008" i="21"/>
  <c r="AS1127" i="21"/>
  <c r="AW1167" i="21"/>
  <c r="AW1023" i="21"/>
  <c r="AO571" i="21"/>
  <c r="AX67" i="21"/>
  <c r="AK343" i="21"/>
  <c r="AK345" i="21"/>
  <c r="AY67" i="21"/>
  <c r="AK426" i="21"/>
  <c r="AG1175" i="21"/>
  <c r="AO679" i="21"/>
  <c r="AR1127" i="21"/>
  <c r="AL56" i="21"/>
  <c r="AG1104" i="21"/>
  <c r="AW1063" i="21"/>
  <c r="AY1191" i="21"/>
  <c r="AT1076" i="21"/>
  <c r="AG1195" i="21"/>
  <c r="AS1027" i="21"/>
  <c r="AG1159" i="21"/>
  <c r="AW1095" i="21"/>
  <c r="AG183" i="21"/>
  <c r="AL183" i="21" s="1"/>
  <c r="AY1007" i="21"/>
  <c r="AO1195" i="21"/>
  <c r="AR1119" i="21"/>
  <c r="AR1076" i="21"/>
  <c r="AO183" i="21"/>
  <c r="AG1048" i="21"/>
  <c r="AS1119" i="21"/>
  <c r="AO1048" i="21"/>
  <c r="AW1191" i="21"/>
  <c r="AW1007" i="21"/>
  <c r="AY1095" i="21"/>
  <c r="AR1132" i="21"/>
  <c r="AO1159" i="21"/>
  <c r="AK246" i="21"/>
  <c r="AK365" i="21"/>
  <c r="AK134" i="21"/>
  <c r="AK8" i="21"/>
  <c r="AK312" i="21"/>
  <c r="AK485" i="21"/>
  <c r="AK138" i="21"/>
  <c r="AK529" i="21"/>
  <c r="AK338" i="21"/>
  <c r="AK406" i="21"/>
  <c r="AK37" i="21"/>
  <c r="AK642" i="21"/>
  <c r="AK591" i="21"/>
  <c r="I19" i="1"/>
  <c r="AS1103" i="21"/>
  <c r="AG1103" i="21"/>
  <c r="AW1187" i="21"/>
  <c r="AT1103" i="21"/>
  <c r="AO883" i="21"/>
  <c r="AG1027" i="21"/>
  <c r="AS804" i="21"/>
  <c r="AO1027" i="21"/>
  <c r="AY1083" i="21"/>
  <c r="AK559" i="21"/>
  <c r="AS131" i="21"/>
  <c r="AT131" i="21"/>
  <c r="AG883" i="21"/>
  <c r="AO1147" i="21"/>
  <c r="AX1187" i="21"/>
  <c r="AX1083" i="21"/>
  <c r="AS647" i="21"/>
  <c r="AK623" i="21"/>
  <c r="AO1151" i="21"/>
  <c r="AG31" i="21"/>
  <c r="AR1036" i="21"/>
  <c r="AO1143" i="21"/>
  <c r="AK39" i="21"/>
  <c r="AT1183" i="21"/>
  <c r="AW1104" i="21"/>
  <c r="AR119" i="21"/>
  <c r="AK31" i="21"/>
  <c r="AT1167" i="21"/>
  <c r="AT699" i="21"/>
  <c r="AT119" i="21"/>
  <c r="AW1028" i="21"/>
  <c r="AO31" i="21"/>
  <c r="AO711" i="21"/>
  <c r="AS1167" i="21"/>
  <c r="AG1151" i="21"/>
  <c r="AO623" i="21"/>
  <c r="AS1191" i="21"/>
  <c r="AX1019" i="21"/>
  <c r="AK595" i="21"/>
  <c r="AG1107" i="21"/>
  <c r="AR1191" i="21"/>
  <c r="AT491" i="21"/>
  <c r="AG711" i="21"/>
  <c r="AX1112" i="21"/>
  <c r="AO595" i="21"/>
  <c r="AO1107" i="21"/>
  <c r="AR1147" i="21"/>
  <c r="AW1112" i="21"/>
  <c r="AL448" i="21"/>
  <c r="AT1147" i="21"/>
  <c r="AY1019" i="21"/>
  <c r="AR699" i="21"/>
  <c r="AG1143" i="21"/>
  <c r="AG1100" i="21"/>
  <c r="AX27" i="21"/>
  <c r="AS1183" i="21"/>
  <c r="AW27" i="21"/>
  <c r="AW1108" i="21"/>
  <c r="AT1027" i="21"/>
  <c r="AR1008" i="21"/>
  <c r="AG39" i="21"/>
  <c r="AT1032" i="21"/>
  <c r="AS1032" i="21"/>
  <c r="AS7" i="21"/>
  <c r="AR7" i="21"/>
  <c r="AR1151" i="21"/>
  <c r="AW119" i="21"/>
  <c r="AT1132" i="21"/>
  <c r="AS1159" i="21"/>
  <c r="AY1179" i="21"/>
  <c r="AK587" i="21"/>
  <c r="AO587" i="21"/>
  <c r="AS1111" i="21"/>
  <c r="AT1151" i="21"/>
  <c r="AX119" i="21"/>
  <c r="AW1179" i="21"/>
  <c r="AR1111" i="21"/>
  <c r="AO1100" i="21"/>
  <c r="AR1159" i="21"/>
  <c r="AL247" i="21"/>
  <c r="AG1055" i="21"/>
  <c r="AG1076" i="21"/>
  <c r="AT1120" i="21"/>
  <c r="AX724" i="21"/>
  <c r="AW600" i="21"/>
  <c r="AS900" i="21"/>
  <c r="AT1035" i="21"/>
  <c r="AG1095" i="21"/>
  <c r="AY780" i="21"/>
  <c r="AS1035" i="21"/>
  <c r="AO1091" i="21"/>
  <c r="AG1127" i="21"/>
  <c r="AK600" i="21"/>
  <c r="AL251" i="21"/>
  <c r="AS1072" i="21"/>
  <c r="AO1076" i="21"/>
  <c r="AO635" i="21"/>
  <c r="AW1040" i="21"/>
  <c r="AY1040" i="21"/>
  <c r="AS1088" i="21"/>
  <c r="AY615" i="21"/>
  <c r="AX615" i="21"/>
  <c r="AT1088" i="21"/>
  <c r="AT908" i="21"/>
  <c r="AG635" i="21"/>
  <c r="AY1108" i="21"/>
  <c r="AW635" i="21"/>
  <c r="AY635" i="21" s="1"/>
  <c r="AR635" i="21"/>
  <c r="AT635" i="21" s="1"/>
  <c r="AS612" i="21"/>
  <c r="AT479" i="21"/>
  <c r="AX1048" i="21"/>
  <c r="AS1040" i="21"/>
  <c r="AR1083" i="21"/>
  <c r="AO1155" i="21"/>
  <c r="AW715" i="21"/>
  <c r="AX715" i="21"/>
  <c r="AO351" i="21"/>
  <c r="AY1147" i="21"/>
  <c r="AG907" i="21"/>
  <c r="AG1111" i="21"/>
  <c r="AK351" i="21"/>
  <c r="AW1147" i="21"/>
  <c r="AW1015" i="21"/>
  <c r="AT1131" i="21"/>
  <c r="AY1015" i="21"/>
  <c r="AX371" i="21"/>
  <c r="AW371" i="21"/>
  <c r="AS1083" i="21"/>
  <c r="AG763" i="21"/>
  <c r="AY760" i="21"/>
  <c r="AO763" i="21"/>
  <c r="AR1012" i="21"/>
  <c r="AT1155" i="21"/>
  <c r="AR1155" i="21"/>
  <c r="AG1199" i="21"/>
  <c r="AR1131" i="21"/>
  <c r="AO63" i="21"/>
  <c r="AK63" i="21"/>
  <c r="AW1136" i="21"/>
  <c r="AG63" i="21"/>
  <c r="AR479" i="21"/>
  <c r="AO1112" i="21"/>
  <c r="AT823" i="21"/>
  <c r="AX1084" i="21"/>
  <c r="AY1012" i="21"/>
  <c r="AR823" i="21"/>
  <c r="AG876" i="21"/>
  <c r="AR1040" i="21"/>
  <c r="AG1112" i="21"/>
  <c r="AY1044" i="21"/>
  <c r="AT1012" i="21"/>
  <c r="AW1084" i="21"/>
  <c r="AO876" i="21"/>
  <c r="AX1044" i="21"/>
  <c r="AX760" i="21"/>
  <c r="AW1012" i="21"/>
  <c r="AX1136" i="21"/>
  <c r="AG656" i="21"/>
  <c r="AX908" i="21"/>
  <c r="AW764" i="21"/>
  <c r="AY908" i="21"/>
  <c r="AG840" i="21"/>
  <c r="AO776" i="21"/>
  <c r="AW720" i="21"/>
  <c r="AO840" i="21"/>
  <c r="AS824" i="21"/>
  <c r="AK367" i="21"/>
  <c r="AK648" i="21"/>
  <c r="AW648" i="21"/>
  <c r="AY648" i="21" s="1"/>
  <c r="AR824" i="21"/>
  <c r="AW892" i="21"/>
  <c r="AX616" i="21"/>
  <c r="AY764" i="21"/>
  <c r="AX892" i="21"/>
  <c r="AG1052" i="21"/>
  <c r="AS1048" i="21"/>
  <c r="AS316" i="21"/>
  <c r="AG680" i="21"/>
  <c r="AT316" i="21"/>
  <c r="AG1020" i="21"/>
  <c r="AO684" i="21"/>
  <c r="AO1080" i="21"/>
  <c r="AR884" i="21"/>
  <c r="AS884" i="21"/>
  <c r="AW691" i="21"/>
  <c r="AG1080" i="21"/>
  <c r="AS1080" i="21"/>
  <c r="AX1144" i="21"/>
  <c r="AY1088" i="21"/>
  <c r="AR1080" i="21"/>
  <c r="AO1020" i="21"/>
  <c r="AS608" i="21"/>
  <c r="AT1108" i="21"/>
  <c r="AW808" i="21"/>
  <c r="AR608" i="21"/>
  <c r="AR1048" i="21"/>
  <c r="AW1088" i="21"/>
  <c r="AR1108" i="21"/>
  <c r="AY1144" i="21"/>
  <c r="AG684" i="21"/>
  <c r="AG596" i="21"/>
  <c r="AT971" i="21"/>
  <c r="AG672" i="21"/>
  <c r="AR1100" i="21"/>
  <c r="AT924" i="21"/>
  <c r="AG760" i="21"/>
  <c r="AO899" i="21"/>
  <c r="AS924" i="21"/>
  <c r="AY1092" i="21"/>
  <c r="AK596" i="21"/>
  <c r="AR800" i="21"/>
  <c r="AG1148" i="21"/>
  <c r="AL20" i="21"/>
  <c r="AW1048" i="21"/>
  <c r="AG1088" i="21"/>
  <c r="AY600" i="21"/>
  <c r="AR1120" i="21"/>
  <c r="AG1084" i="21"/>
  <c r="AY596" i="21"/>
  <c r="AG600" i="21"/>
  <c r="AG612" i="21"/>
  <c r="AG583" i="21"/>
  <c r="AO1140" i="21"/>
  <c r="AX1036" i="21"/>
  <c r="AX596" i="21"/>
  <c r="AK583" i="21"/>
  <c r="AR923" i="21"/>
  <c r="AO1088" i="21"/>
  <c r="AX604" i="21"/>
  <c r="AS696" i="21"/>
  <c r="AO1136" i="21"/>
  <c r="AY1036" i="21"/>
  <c r="AO1084" i="21"/>
  <c r="AW604" i="21"/>
  <c r="AG1136" i="21"/>
  <c r="AX780" i="21"/>
  <c r="AG1108" i="21"/>
  <c r="AO1108" i="21"/>
  <c r="AO583" i="21"/>
  <c r="AS923" i="21"/>
  <c r="AG880" i="21"/>
  <c r="AK612" i="21"/>
  <c r="AT900" i="21"/>
  <c r="AR1072" i="21"/>
  <c r="AT696" i="21"/>
  <c r="AX1132" i="21"/>
  <c r="AT804" i="21"/>
  <c r="AR1028" i="21"/>
  <c r="AY1132" i="21"/>
  <c r="AY1148" i="21"/>
  <c r="AW628" i="21"/>
  <c r="AY628" i="21" s="1"/>
  <c r="AS1028" i="21"/>
  <c r="AW751" i="21"/>
  <c r="AO691" i="21"/>
  <c r="AO559" i="21"/>
  <c r="AR971" i="21"/>
  <c r="AG900" i="21"/>
  <c r="AW1148" i="21"/>
  <c r="AS800" i="21"/>
  <c r="AY751" i="21"/>
  <c r="AR640" i="21"/>
  <c r="AT640" i="21" s="1"/>
  <c r="AR1064" i="21"/>
  <c r="AX1104" i="21"/>
  <c r="AO1144" i="21"/>
  <c r="AG1144" i="21"/>
  <c r="AX1128" i="21"/>
  <c r="AS1064" i="21"/>
  <c r="AT692" i="21"/>
  <c r="AW1068" i="21"/>
  <c r="AT1036" i="21"/>
  <c r="AX1028" i="21"/>
  <c r="AX1068" i="21"/>
  <c r="AG1096" i="21"/>
  <c r="AO1024" i="21"/>
  <c r="AY1128" i="21"/>
  <c r="AR704" i="21"/>
  <c r="AG640" i="21"/>
  <c r="AG712" i="21"/>
  <c r="AS1020" i="21"/>
  <c r="AG1024" i="21"/>
  <c r="AT1020" i="21"/>
  <c r="AS1096" i="21"/>
  <c r="AG628" i="21"/>
  <c r="AS776" i="21"/>
  <c r="AT612" i="21"/>
  <c r="AR672" i="21"/>
  <c r="AT672" i="21" s="1"/>
  <c r="AY1096" i="21"/>
  <c r="AX1064" i="21"/>
  <c r="AO628" i="21"/>
  <c r="AO672" i="21"/>
  <c r="AO1148" i="21"/>
  <c r="AX1092" i="21"/>
  <c r="AR700" i="21"/>
  <c r="AY1064" i="21"/>
  <c r="AW672" i="21"/>
  <c r="AY672" i="21" s="1"/>
  <c r="AS1100" i="21"/>
  <c r="AR628" i="21"/>
  <c r="AT628" i="21" s="1"/>
  <c r="AO1092" i="21"/>
  <c r="AY579" i="21"/>
  <c r="AX1004" i="21"/>
  <c r="AY1080" i="21"/>
  <c r="AW579" i="21"/>
  <c r="AT260" i="21"/>
  <c r="AX628" i="21"/>
  <c r="AR1140" i="21"/>
  <c r="AR1148" i="21"/>
  <c r="AR668" i="21"/>
  <c r="AT668" i="21" s="1"/>
  <c r="AG1092" i="21"/>
  <c r="AR776" i="21"/>
  <c r="AS260" i="21"/>
  <c r="AS1140" i="21"/>
  <c r="AS1148" i="21"/>
  <c r="AW1096" i="21"/>
  <c r="AY927" i="21"/>
  <c r="AW1080" i="21"/>
  <c r="AW668" i="21"/>
  <c r="AY668" i="21" s="1"/>
  <c r="AX1140" i="21"/>
  <c r="AW494" i="21"/>
  <c r="AG668" i="21"/>
  <c r="AL572" i="21"/>
  <c r="AR1096" i="21"/>
  <c r="AY1140" i="21"/>
  <c r="AG1012" i="21"/>
  <c r="AW1004" i="21"/>
  <c r="AT700" i="21"/>
  <c r="AX927" i="21"/>
  <c r="AS979" i="21"/>
  <c r="AX339" i="21"/>
  <c r="AX876" i="21"/>
  <c r="AY339" i="21"/>
  <c r="AG988" i="21"/>
  <c r="AR868" i="21"/>
  <c r="AS791" i="21"/>
  <c r="AR764" i="21"/>
  <c r="AT819" i="21"/>
  <c r="AR491" i="21"/>
  <c r="AG808" i="21"/>
  <c r="AT812" i="21"/>
  <c r="AX832" i="21"/>
  <c r="AT764" i="21"/>
  <c r="AR819" i="21"/>
  <c r="AS868" i="21"/>
  <c r="AY620" i="21"/>
  <c r="AW796" i="21"/>
  <c r="AY1039" i="21"/>
  <c r="AW375" i="21"/>
  <c r="AX527" i="21"/>
  <c r="AS987" i="21"/>
  <c r="AY527" i="21"/>
  <c r="AY688" i="21"/>
  <c r="AX375" i="21"/>
  <c r="AO827" i="21"/>
  <c r="AY199" i="21"/>
  <c r="AS351" i="21"/>
  <c r="AG764" i="21"/>
  <c r="AW475" i="21"/>
  <c r="AG331" i="21"/>
  <c r="AO772" i="21"/>
  <c r="AS908" i="21"/>
  <c r="AR351" i="21"/>
  <c r="AG775" i="21"/>
  <c r="AO863" i="21"/>
  <c r="AW656" i="21"/>
  <c r="AY656" i="21" s="1"/>
  <c r="AY724" i="21"/>
  <c r="AR195" i="21"/>
  <c r="AR660" i="21"/>
  <c r="AT660" i="21" s="1"/>
  <c r="AW664" i="21"/>
  <c r="AY664" i="21" s="1"/>
  <c r="AG728" i="21"/>
  <c r="AX331" i="21"/>
  <c r="AO688" i="21"/>
  <c r="AW660" i="21"/>
  <c r="AY660" i="21" s="1"/>
  <c r="AO579" i="21"/>
  <c r="AG796" i="21"/>
  <c r="AG800" i="21"/>
  <c r="AG660" i="21"/>
  <c r="AW211" i="21"/>
  <c r="AX656" i="21"/>
  <c r="AR820" i="21"/>
  <c r="AT784" i="21"/>
  <c r="AW467" i="21"/>
  <c r="AY691" i="21"/>
  <c r="AG688" i="21"/>
  <c r="AG604" i="21"/>
  <c r="AK604" i="21"/>
  <c r="AG780" i="21"/>
  <c r="AK579" i="21"/>
  <c r="AS820" i="21"/>
  <c r="AO656" i="21"/>
  <c r="AR656" i="21"/>
  <c r="AT656" i="21" s="1"/>
  <c r="AR784" i="21"/>
  <c r="AW824" i="21"/>
  <c r="AO864" i="21"/>
  <c r="AO323" i="21"/>
  <c r="AY824" i="21"/>
  <c r="AG624" i="21"/>
  <c r="AG704" i="21"/>
  <c r="AY559" i="21"/>
  <c r="AG323" i="21"/>
  <c r="AX684" i="21"/>
  <c r="AX768" i="21"/>
  <c r="AG720" i="21"/>
  <c r="AK323" i="21"/>
  <c r="AS331" i="21"/>
  <c r="AR624" i="21"/>
  <c r="AT624" i="21" s="1"/>
  <c r="AR600" i="21"/>
  <c r="AW559" i="21"/>
  <c r="AY684" i="21"/>
  <c r="AG864" i="21"/>
  <c r="AX624" i="21"/>
  <c r="AS600" i="21"/>
  <c r="AT331" i="21"/>
  <c r="AO1070" i="21"/>
  <c r="AO855" i="21"/>
  <c r="AY494" i="21"/>
  <c r="AW618" i="21"/>
  <c r="AY618" i="21"/>
  <c r="AX359" i="21"/>
  <c r="AX850" i="21"/>
  <c r="AG767" i="21"/>
  <c r="AR531" i="21"/>
  <c r="AG855" i="21"/>
  <c r="AL539" i="21"/>
  <c r="AT792" i="21"/>
  <c r="AR1005" i="21"/>
  <c r="AY359" i="21"/>
  <c r="AS354" i="21"/>
  <c r="AT366" i="21"/>
  <c r="AW891" i="21"/>
  <c r="AS1005" i="21"/>
  <c r="AG347" i="21"/>
  <c r="AO347" i="21"/>
  <c r="AR354" i="21"/>
  <c r="AO934" i="21"/>
  <c r="AO620" i="21"/>
  <c r="AW975" i="21"/>
  <c r="AW469" i="21"/>
  <c r="AG718" i="21"/>
  <c r="AX975" i="21"/>
  <c r="AG1070" i="21"/>
  <c r="AK347" i="21"/>
  <c r="AO718" i="21"/>
  <c r="AW590" i="21"/>
  <c r="AX382" i="21"/>
  <c r="AX891" i="21"/>
  <c r="AO703" i="21"/>
  <c r="AT531" i="21"/>
  <c r="AY382" i="21"/>
  <c r="AR666" i="21"/>
  <c r="AT666" i="21" s="1"/>
  <c r="AG875" i="21"/>
  <c r="AR1042" i="21"/>
  <c r="AL7" i="21"/>
  <c r="AK620" i="21"/>
  <c r="AO932" i="21"/>
  <c r="AR676" i="21"/>
  <c r="AY680" i="21"/>
  <c r="AG932" i="21"/>
  <c r="AT676" i="21"/>
  <c r="AO872" i="21"/>
  <c r="AW924" i="21"/>
  <c r="AW680" i="21"/>
  <c r="AX696" i="21"/>
  <c r="AY696" i="21"/>
  <c r="AY704" i="21"/>
  <c r="AS828" i="21"/>
  <c r="AX924" i="21"/>
  <c r="AW571" i="21"/>
  <c r="AR792" i="21"/>
  <c r="AW688" i="21"/>
  <c r="AG772" i="21"/>
  <c r="AG836" i="21"/>
  <c r="AS812" i="21"/>
  <c r="AX932" i="21"/>
  <c r="AY932" i="21"/>
  <c r="AO812" i="21"/>
  <c r="AS692" i="21"/>
  <c r="AR816" i="21"/>
  <c r="AG608" i="21"/>
  <c r="AG812" i="21"/>
  <c r="AS876" i="21"/>
  <c r="AW832" i="21"/>
  <c r="AW876" i="21"/>
  <c r="AT859" i="21"/>
  <c r="AW880" i="21"/>
  <c r="AL203" i="21"/>
  <c r="AK640" i="21"/>
  <c r="AY796" i="21"/>
  <c r="AY788" i="21"/>
  <c r="AO700" i="21"/>
  <c r="AS756" i="21"/>
  <c r="AR859" i="21"/>
  <c r="AT816" i="21"/>
  <c r="AG912" i="21"/>
  <c r="AS888" i="21"/>
  <c r="AG664" i="21"/>
  <c r="AL196" i="21"/>
  <c r="AG724" i="21"/>
  <c r="AR876" i="21"/>
  <c r="AO640" i="21"/>
  <c r="AW788" i="21"/>
  <c r="AT704" i="21"/>
  <c r="AR756" i="21"/>
  <c r="AO900" i="21"/>
  <c r="AL484" i="21"/>
  <c r="AG676" i="21"/>
  <c r="AR888" i="21"/>
  <c r="AO1011" i="21"/>
  <c r="AR664" i="21"/>
  <c r="AT664" i="21" s="1"/>
  <c r="AS768" i="21"/>
  <c r="AT728" i="21"/>
  <c r="AK608" i="21"/>
  <c r="AX620" i="21"/>
  <c r="AS728" i="21"/>
  <c r="AG768" i="21"/>
  <c r="AR768" i="21"/>
  <c r="AO712" i="21"/>
  <c r="AO664" i="21"/>
  <c r="AG700" i="21"/>
  <c r="AX880" i="21"/>
  <c r="AO720" i="21"/>
  <c r="AY896" i="21"/>
  <c r="AY808" i="21"/>
  <c r="AO784" i="21"/>
  <c r="AY728" i="21"/>
  <c r="AW624" i="21"/>
  <c r="AY624" i="21" s="1"/>
  <c r="AY692" i="21"/>
  <c r="AO728" i="21"/>
  <c r="AX896" i="21"/>
  <c r="AL131" i="21"/>
  <c r="AW728" i="21"/>
  <c r="AX623" i="21"/>
  <c r="AW450" i="21"/>
  <c r="AL379" i="21"/>
  <c r="AO624" i="21"/>
  <c r="AG872" i="21"/>
  <c r="AG632" i="21"/>
  <c r="AR828" i="21"/>
  <c r="AR932" i="21"/>
  <c r="AX692" i="21"/>
  <c r="AR1121" i="21"/>
  <c r="AY367" i="21"/>
  <c r="AS836" i="21"/>
  <c r="AR840" i="21"/>
  <c r="AS1121" i="21"/>
  <c r="AG888" i="21"/>
  <c r="AG788" i="21"/>
  <c r="AW331" i="21"/>
  <c r="AY720" i="21"/>
  <c r="AY351" i="21"/>
  <c r="AY616" i="21"/>
  <c r="AS932" i="21"/>
  <c r="AS796" i="21"/>
  <c r="AO696" i="21"/>
  <c r="AG884" i="21"/>
  <c r="AO1015" i="21"/>
  <c r="AW700" i="21"/>
  <c r="AW704" i="21"/>
  <c r="AY836" i="21"/>
  <c r="AG891" i="21"/>
  <c r="AG648" i="21"/>
  <c r="AR1050" i="21"/>
  <c r="AL617" i="21"/>
  <c r="AO927" i="21"/>
  <c r="AR892" i="21"/>
  <c r="AX836" i="21"/>
  <c r="AO1114" i="21"/>
  <c r="AY1189" i="21"/>
  <c r="AR896" i="21"/>
  <c r="AG924" i="21"/>
  <c r="AW351" i="21"/>
  <c r="AO888" i="21"/>
  <c r="AR1015" i="21"/>
  <c r="AT892" i="21"/>
  <c r="AX211" i="21"/>
  <c r="AO884" i="21"/>
  <c r="AG1114" i="21"/>
  <c r="AG979" i="21"/>
  <c r="AX1189" i="21"/>
  <c r="AT1042" i="21"/>
  <c r="AG1005" i="21"/>
  <c r="AY785" i="21"/>
  <c r="AG868" i="21"/>
  <c r="AT896" i="21"/>
  <c r="AY467" i="21"/>
  <c r="AW367" i="21"/>
  <c r="AW804" i="21"/>
  <c r="AT796" i="21"/>
  <c r="AY355" i="21"/>
  <c r="AX860" i="21"/>
  <c r="AG820" i="21"/>
  <c r="AX792" i="21"/>
  <c r="AO1035" i="21"/>
  <c r="AR836" i="21"/>
  <c r="AS840" i="21"/>
  <c r="AS652" i="21"/>
  <c r="AY860" i="21"/>
  <c r="AO820" i="21"/>
  <c r="AG616" i="21"/>
  <c r="AK632" i="21"/>
  <c r="AY792" i="21"/>
  <c r="AG683" i="21"/>
  <c r="AG199" i="21"/>
  <c r="AY700" i="21"/>
  <c r="AY123" i="21"/>
  <c r="AO774" i="21"/>
  <c r="AO632" i="21"/>
  <c r="AO683" i="21"/>
  <c r="AK199" i="21"/>
  <c r="AO1163" i="21"/>
  <c r="AG211" i="21"/>
  <c r="AK211" i="21"/>
  <c r="AX123" i="21"/>
  <c r="AL73" i="21"/>
  <c r="AW708" i="21"/>
  <c r="AR931" i="21"/>
  <c r="AX863" i="21"/>
  <c r="AO904" i="21"/>
  <c r="AX334" i="21"/>
  <c r="AR791" i="21"/>
  <c r="AX899" i="21"/>
  <c r="AG594" i="21"/>
  <c r="AW750" i="21"/>
  <c r="AY804" i="21"/>
  <c r="AG343" i="21"/>
  <c r="AG832" i="21"/>
  <c r="AK616" i="21"/>
  <c r="AT931" i="21"/>
  <c r="AG692" i="21"/>
  <c r="AS718" i="21"/>
  <c r="AG708" i="21"/>
  <c r="AY708" i="21"/>
  <c r="AG1051" i="21"/>
  <c r="AO692" i="21"/>
  <c r="AG1015" i="21"/>
  <c r="AO945" i="21"/>
  <c r="AG904" i="21"/>
  <c r="AS703" i="21"/>
  <c r="AY899" i="21"/>
  <c r="AO343" i="21"/>
  <c r="AR970" i="21"/>
  <c r="AG319" i="21"/>
  <c r="AO710" i="21"/>
  <c r="AR577" i="21"/>
  <c r="AO794" i="21"/>
  <c r="AO71" i="21"/>
  <c r="AY678" i="21"/>
  <c r="AG71" i="21"/>
  <c r="AG703" i="21"/>
  <c r="AR727" i="21"/>
  <c r="AT727" i="21"/>
  <c r="AY83" i="21"/>
  <c r="AX83" i="21"/>
  <c r="AS904" i="21"/>
  <c r="AT611" i="21"/>
  <c r="AW872" i="21"/>
  <c r="AY872" i="21"/>
  <c r="AG723" i="21"/>
  <c r="AW689" i="21"/>
  <c r="AO723" i="21"/>
  <c r="AX689" i="21"/>
  <c r="AO479" i="21"/>
  <c r="AW693" i="21"/>
  <c r="AO1001" i="21"/>
  <c r="AG479" i="21"/>
  <c r="AS615" i="21"/>
  <c r="AS611" i="21"/>
  <c r="AO319" i="21"/>
  <c r="AR780" i="21"/>
  <c r="AT615" i="21"/>
  <c r="AS82" i="21"/>
  <c r="AO326" i="21"/>
  <c r="AW858" i="21"/>
  <c r="AW904" i="21"/>
  <c r="AY904" i="21"/>
  <c r="AK442" i="21"/>
  <c r="AG850" i="21"/>
  <c r="AG860" i="21"/>
  <c r="AT760" i="21"/>
  <c r="AL111" i="21"/>
  <c r="AO327" i="21"/>
  <c r="AS458" i="21"/>
  <c r="AX864" i="21"/>
  <c r="AO986" i="21"/>
  <c r="AS760" i="21"/>
  <c r="AG410" i="21"/>
  <c r="AX858" i="21"/>
  <c r="AO704" i="21"/>
  <c r="AR102" i="21"/>
  <c r="AG327" i="21"/>
  <c r="AL327" i="21" s="1"/>
  <c r="AS788" i="21"/>
  <c r="AS319" i="21"/>
  <c r="AT595" i="21"/>
  <c r="AT495" i="21"/>
  <c r="AW438" i="21"/>
  <c r="AT319" i="21"/>
  <c r="AR495" i="21"/>
  <c r="AG1011" i="21"/>
  <c r="AW678" i="21"/>
  <c r="AS920" i="21"/>
  <c r="AK306" i="21"/>
  <c r="AW864" i="21"/>
  <c r="AR864" i="21"/>
  <c r="AR904" i="21"/>
  <c r="AO607" i="21"/>
  <c r="AS772" i="21"/>
  <c r="AT772" i="21"/>
  <c r="AG471" i="21"/>
  <c r="AK471" i="21"/>
  <c r="AS724" i="21"/>
  <c r="AX820" i="21"/>
  <c r="AY223" i="21"/>
  <c r="AY816" i="21"/>
  <c r="AW868" i="21"/>
  <c r="AO991" i="21"/>
  <c r="AW343" i="21"/>
  <c r="AG920" i="21"/>
  <c r="AY771" i="21"/>
  <c r="AR490" i="21"/>
  <c r="AG602" i="21"/>
  <c r="AT879" i="21"/>
  <c r="AW418" i="21"/>
  <c r="AW223" i="21"/>
  <c r="AW816" i="21"/>
  <c r="AG794" i="21"/>
  <c r="AX343" i="21"/>
  <c r="AR718" i="21"/>
  <c r="AL543" i="21"/>
  <c r="AW771" i="21"/>
  <c r="AO622" i="21"/>
  <c r="AX834" i="21"/>
  <c r="AG1039" i="21"/>
  <c r="AT788" i="21"/>
  <c r="AY1047" i="21"/>
  <c r="AW630" i="21"/>
  <c r="AY630" i="21" s="1"/>
  <c r="AR720" i="21"/>
  <c r="AS680" i="21"/>
  <c r="AY272" i="21"/>
  <c r="AX272" i="21"/>
  <c r="AG178" i="21"/>
  <c r="AG186" i="21"/>
  <c r="AT970" i="21"/>
  <c r="AK434" i="21"/>
  <c r="AT780" i="21"/>
  <c r="AR983" i="21"/>
  <c r="AT983" i="21"/>
  <c r="AO594" i="21"/>
  <c r="AS879" i="21"/>
  <c r="AY868" i="21"/>
  <c r="AS720" i="21"/>
  <c r="AR680" i="21"/>
  <c r="AR920" i="21"/>
  <c r="AT724" i="21"/>
  <c r="AX1047" i="21"/>
  <c r="AW820" i="21"/>
  <c r="AS864" i="21"/>
  <c r="AS595" i="21"/>
  <c r="AX201" i="21"/>
  <c r="AW585" i="21"/>
  <c r="AO223" i="21"/>
  <c r="AS187" i="21"/>
  <c r="AG759" i="21"/>
  <c r="AX919" i="21"/>
  <c r="AG927" i="21"/>
  <c r="AO975" i="21"/>
  <c r="AW919" i="21"/>
  <c r="AL308" i="21"/>
  <c r="AW942" i="21"/>
  <c r="AS2" i="21"/>
  <c r="AG375" i="21"/>
  <c r="AL396" i="21"/>
  <c r="AS589" i="21"/>
  <c r="AK387" i="21"/>
  <c r="AK621" i="21"/>
  <c r="AK177" i="21"/>
  <c r="AK568" i="21"/>
  <c r="AK182" i="21"/>
  <c r="AK563" i="21"/>
  <c r="AK488" i="21"/>
  <c r="AR614" i="21"/>
  <c r="AK598" i="21"/>
  <c r="AL55" i="21"/>
  <c r="AR470" i="21"/>
  <c r="AO454" i="21"/>
  <c r="AS102" i="21"/>
  <c r="AG598" i="21"/>
  <c r="AW574" i="21"/>
  <c r="AG746" i="21"/>
  <c r="AO1110" i="21"/>
  <c r="AY146" i="21"/>
  <c r="AG454" i="21"/>
  <c r="AS470" i="21"/>
  <c r="AS614" i="21"/>
  <c r="AO598" i="21"/>
  <c r="AX574" i="21"/>
  <c r="AL520" i="21"/>
  <c r="AY118" i="21"/>
  <c r="AG910" i="21"/>
  <c r="AS430" i="21"/>
  <c r="AY114" i="21"/>
  <c r="AR82" i="21"/>
  <c r="AY693" i="21"/>
  <c r="AW201" i="21"/>
  <c r="AT577" i="21"/>
  <c r="AG1109" i="21"/>
  <c r="AW805" i="21"/>
  <c r="AR1010" i="21"/>
  <c r="AY1074" i="21"/>
  <c r="AR347" i="21"/>
  <c r="AT814" i="21"/>
  <c r="AR814" i="21"/>
  <c r="AG463" i="21"/>
  <c r="AG202" i="21"/>
  <c r="AG771" i="21"/>
  <c r="AK464" i="21"/>
  <c r="AG925" i="21"/>
  <c r="AG464" i="21"/>
  <c r="AK669" i="21"/>
  <c r="AK501" i="21"/>
  <c r="AS1010" i="21"/>
  <c r="AX438" i="21"/>
  <c r="AT430" i="21"/>
  <c r="AR891" i="21"/>
  <c r="AG931" i="21"/>
  <c r="AG669" i="21"/>
  <c r="AG613" i="21"/>
  <c r="AO194" i="21"/>
  <c r="AY327" i="21"/>
  <c r="AW114" i="21"/>
  <c r="AO767" i="21"/>
  <c r="AW1200" i="21"/>
  <c r="AO669" i="21"/>
  <c r="AR465" i="21"/>
  <c r="AX509" i="21"/>
  <c r="AY983" i="21"/>
  <c r="AK194" i="21"/>
  <c r="AO202" i="21"/>
  <c r="AX1200" i="21"/>
  <c r="AY509" i="21"/>
  <c r="AS778" i="21"/>
  <c r="AY942" i="21"/>
  <c r="AS539" i="21"/>
  <c r="AX1042" i="21"/>
  <c r="AY779" i="21"/>
  <c r="AG501" i="21"/>
  <c r="AG657" i="21"/>
  <c r="AS93" i="21"/>
  <c r="AX585" i="21"/>
  <c r="AG845" i="21"/>
  <c r="AT778" i="21"/>
  <c r="AY462" i="21"/>
  <c r="AG895" i="21"/>
  <c r="AO699" i="21"/>
  <c r="AK643" i="21"/>
  <c r="AS907" i="21"/>
  <c r="AW340" i="21"/>
  <c r="AG643" i="21"/>
  <c r="AX1039" i="21"/>
  <c r="AR875" i="21"/>
  <c r="AW442" i="21"/>
  <c r="AX1051" i="21"/>
  <c r="AS366" i="21"/>
  <c r="AX418" i="21"/>
  <c r="AW978" i="21"/>
  <c r="AS598" i="21"/>
  <c r="AX614" i="21"/>
  <c r="AG774" i="21"/>
  <c r="AW863" i="21"/>
  <c r="AT683" i="21"/>
  <c r="AT198" i="21"/>
  <c r="AR346" i="21"/>
  <c r="AW334" i="21"/>
  <c r="AS875" i="21"/>
  <c r="AR207" i="21"/>
  <c r="AK622" i="21"/>
  <c r="AX50" i="21"/>
  <c r="AY471" i="21"/>
  <c r="AW179" i="21"/>
  <c r="AW931" i="21"/>
  <c r="AR907" i="21"/>
  <c r="AX2" i="21"/>
  <c r="AW643" i="21"/>
  <c r="AY643" i="21" s="1"/>
  <c r="AX355" i="21"/>
  <c r="AW118" i="21"/>
  <c r="AK223" i="21"/>
  <c r="AG499" i="21"/>
  <c r="AW1051" i="21"/>
  <c r="AW471" i="21"/>
  <c r="AX1123" i="21"/>
  <c r="AS606" i="21"/>
  <c r="AR126" i="21"/>
  <c r="AG503" i="21"/>
  <c r="AR643" i="21"/>
  <c r="AT643" i="21" s="1"/>
  <c r="AT223" i="21"/>
  <c r="AG306" i="21"/>
  <c r="AG223" i="21"/>
  <c r="AR987" i="21"/>
  <c r="AY442" i="21"/>
  <c r="AY179" i="21"/>
  <c r="AO1075" i="21"/>
  <c r="AR606" i="21"/>
  <c r="AR775" i="21"/>
  <c r="AX340" i="21"/>
  <c r="AG352" i="21"/>
  <c r="AR223" i="21"/>
  <c r="AX199" i="21"/>
  <c r="AK402" i="21"/>
  <c r="AK594" i="21"/>
  <c r="AW850" i="21"/>
  <c r="AO499" i="21"/>
  <c r="AW1123" i="21"/>
  <c r="AT490" i="21"/>
  <c r="AS607" i="21"/>
  <c r="AT607" i="21"/>
  <c r="AW2" i="21"/>
  <c r="AR175" i="21"/>
  <c r="AR683" i="21"/>
  <c r="AK527" i="21"/>
  <c r="AO434" i="21"/>
  <c r="AO402" i="21"/>
  <c r="AS207" i="21"/>
  <c r="AT346" i="21"/>
  <c r="AG622" i="21"/>
  <c r="AO375" i="21"/>
  <c r="AY614" i="21"/>
  <c r="AT318" i="21"/>
  <c r="AS318" i="21"/>
  <c r="AX931" i="21"/>
  <c r="AG527" i="21"/>
  <c r="AS775" i="21"/>
  <c r="AT835" i="21"/>
  <c r="AR979" i="21"/>
  <c r="AW626" i="21"/>
  <c r="AY626" i="21" s="1"/>
  <c r="AT458" i="21"/>
  <c r="AK655" i="21"/>
  <c r="AK410" i="21"/>
  <c r="AY610" i="21"/>
  <c r="AY706" i="21"/>
  <c r="AG846" i="21"/>
  <c r="AO846" i="21"/>
  <c r="AT762" i="21"/>
  <c r="AK418" i="21"/>
  <c r="AO1037" i="21"/>
  <c r="AO450" i="21"/>
  <c r="AG450" i="21"/>
  <c r="AL450" i="21" s="1"/>
  <c r="AG1037" i="21"/>
  <c r="AO925" i="21"/>
  <c r="AG974" i="21"/>
  <c r="AO410" i="21"/>
  <c r="AX610" i="21"/>
  <c r="AG826" i="21"/>
  <c r="AK370" i="21"/>
  <c r="AG426" i="21"/>
  <c r="AR402" i="21"/>
  <c r="AS762" i="21"/>
  <c r="AW987" i="21"/>
  <c r="AG326" i="21"/>
  <c r="AK326" i="21"/>
  <c r="AW834" i="21"/>
  <c r="AO442" i="21"/>
  <c r="AO378" i="21"/>
  <c r="AX987" i="21"/>
  <c r="AG730" i="21"/>
  <c r="AG370" i="21"/>
  <c r="AG442" i="21"/>
  <c r="AG418" i="21"/>
  <c r="AR1142" i="21"/>
  <c r="AR602" i="21"/>
  <c r="AS602" i="21"/>
  <c r="AK350" i="21"/>
  <c r="AS624" i="21"/>
  <c r="AO826" i="21"/>
  <c r="AO386" i="21"/>
  <c r="AO342" i="21"/>
  <c r="AO426" i="21"/>
  <c r="AS402" i="21"/>
  <c r="AY750" i="21"/>
  <c r="AO350" i="21"/>
  <c r="AW706" i="21"/>
  <c r="AX746" i="21"/>
  <c r="AX573" i="21"/>
  <c r="AK469" i="21"/>
  <c r="AY695" i="21"/>
  <c r="AR138" i="21"/>
  <c r="AG1130" i="21"/>
  <c r="AG207" i="21"/>
  <c r="AX785" i="21"/>
  <c r="AG467" i="21"/>
  <c r="AS525" i="21"/>
  <c r="AW1005" i="21"/>
  <c r="AY503" i="21"/>
  <c r="AK627" i="21"/>
  <c r="AR335" i="21"/>
  <c r="AO627" i="21"/>
  <c r="AY219" i="21"/>
  <c r="AR575" i="21"/>
  <c r="AS575" i="21"/>
  <c r="AY499" i="21"/>
  <c r="AO207" i="21"/>
  <c r="AO123" i="21"/>
  <c r="AX499" i="21"/>
  <c r="AX755" i="21"/>
  <c r="AR827" i="21"/>
  <c r="AW719" i="21"/>
  <c r="AK175" i="21"/>
  <c r="AO999" i="21"/>
  <c r="AR2" i="21"/>
  <c r="AS1015" i="21"/>
  <c r="AK227" i="21"/>
  <c r="AT703" i="21"/>
  <c r="AS1062" i="21"/>
  <c r="AR1062" i="21"/>
  <c r="AT258" i="21"/>
  <c r="AK207" i="21"/>
  <c r="AR749" i="21"/>
  <c r="AT525" i="21"/>
  <c r="AY1005" i="21"/>
  <c r="AY141" i="21"/>
  <c r="AO919" i="21"/>
  <c r="AK355" i="21"/>
  <c r="AO887" i="21"/>
  <c r="AS827" i="21"/>
  <c r="AY719" i="21"/>
  <c r="AO175" i="21"/>
  <c r="AG831" i="21"/>
  <c r="AY1001" i="21"/>
  <c r="AG517" i="21"/>
  <c r="AG822" i="21"/>
  <c r="AX301" i="21"/>
  <c r="AY573" i="21"/>
  <c r="AX533" i="21"/>
  <c r="AG469" i="21"/>
  <c r="AG911" i="21"/>
  <c r="AO186" i="21"/>
  <c r="AT749" i="21"/>
  <c r="AX219" i="21"/>
  <c r="AG919" i="21"/>
  <c r="AW323" i="21"/>
  <c r="AX823" i="21"/>
  <c r="AW182" i="21"/>
  <c r="AO775" i="21"/>
  <c r="AO195" i="21"/>
  <c r="AG195" i="21"/>
  <c r="AY755" i="21"/>
  <c r="AG755" i="21"/>
  <c r="AW991" i="21"/>
  <c r="AW1031" i="21"/>
  <c r="AO227" i="21"/>
  <c r="AK519" i="21"/>
  <c r="AR589" i="21"/>
  <c r="AG627" i="21"/>
  <c r="AY823" i="21"/>
  <c r="AR1075" i="21"/>
  <c r="AK235" i="21"/>
  <c r="AT138" i="21"/>
  <c r="AX695" i="21"/>
  <c r="AO910" i="21"/>
  <c r="AW301" i="21"/>
  <c r="AY533" i="21"/>
  <c r="AS737" i="21"/>
  <c r="AT581" i="21"/>
  <c r="AT175" i="21"/>
  <c r="AS335" i="21"/>
  <c r="AT1075" i="21"/>
  <c r="AO355" i="21"/>
  <c r="AG887" i="21"/>
  <c r="AX991" i="21"/>
  <c r="AY1031" i="21"/>
  <c r="AG999" i="21"/>
  <c r="AG519" i="21"/>
  <c r="AG227" i="21"/>
  <c r="AT737" i="21"/>
  <c r="AS1098" i="21"/>
  <c r="AT1098" i="21"/>
  <c r="AR581" i="21"/>
  <c r="AX503" i="21"/>
  <c r="AT158" i="21"/>
  <c r="AG174" i="21"/>
  <c r="AW1022" i="21"/>
  <c r="AO1031" i="21"/>
  <c r="AS195" i="21"/>
  <c r="AG115" i="21"/>
  <c r="AG123" i="21"/>
  <c r="AS707" i="21"/>
  <c r="AW979" i="21"/>
  <c r="AO911" i="21"/>
  <c r="AS1001" i="21"/>
  <c r="AR835" i="21"/>
  <c r="AO115" i="21"/>
  <c r="AG1031" i="21"/>
  <c r="AK467" i="21"/>
  <c r="AO174" i="21"/>
  <c r="AG355" i="21"/>
  <c r="AY323" i="21"/>
  <c r="AR707" i="21"/>
  <c r="AY979" i="21"/>
  <c r="AW983" i="21"/>
  <c r="AO603" i="21"/>
  <c r="AO879" i="21"/>
  <c r="AO771" i="21"/>
  <c r="AS326" i="21"/>
  <c r="AO722" i="21"/>
  <c r="AT378" i="21"/>
  <c r="AG150" i="21"/>
  <c r="AR1067" i="21"/>
  <c r="AO98" i="21"/>
  <c r="AT511" i="21"/>
  <c r="AK335" i="21"/>
  <c r="AR326" i="21"/>
  <c r="AX175" i="21"/>
  <c r="AR378" i="21"/>
  <c r="AK150" i="21"/>
  <c r="AT774" i="21"/>
  <c r="AT1085" i="21"/>
  <c r="AO187" i="21"/>
  <c r="AK363" i="21"/>
  <c r="AT539" i="21"/>
  <c r="AO363" i="21"/>
  <c r="AW342" i="21"/>
  <c r="AG687" i="21"/>
  <c r="AY175" i="21"/>
  <c r="AO1130" i="21"/>
  <c r="AX1022" i="21"/>
  <c r="AX342" i="21"/>
  <c r="AS891" i="21"/>
  <c r="AR774" i="21"/>
  <c r="AK362" i="21"/>
  <c r="AX370" i="21"/>
  <c r="AS127" i="21"/>
  <c r="AT675" i="21"/>
  <c r="AS158" i="21"/>
  <c r="AT347" i="21"/>
  <c r="AO362" i="21"/>
  <c r="AK187" i="21"/>
  <c r="AG335" i="21"/>
  <c r="AK463" i="21"/>
  <c r="AO335" i="21"/>
  <c r="AG843" i="21"/>
  <c r="AK653" i="21"/>
  <c r="AK603" i="21"/>
  <c r="AS1067" i="21"/>
  <c r="AW370" i="21"/>
  <c r="AR127" i="21"/>
  <c r="AO1115" i="21"/>
  <c r="AR675" i="21"/>
  <c r="AX327" i="21"/>
  <c r="AR690" i="21"/>
  <c r="AR634" i="21"/>
  <c r="AT634" i="21" s="1"/>
  <c r="AL279" i="21"/>
  <c r="I13" i="1"/>
  <c r="AY182" i="21"/>
  <c r="AW149" i="21"/>
  <c r="AO122" i="21"/>
  <c r="AR742" i="21"/>
  <c r="AS274" i="21"/>
  <c r="AK122" i="21"/>
  <c r="AW661" i="21"/>
  <c r="AY661" i="21" s="1"/>
  <c r="AK466" i="21"/>
  <c r="AO358" i="21"/>
  <c r="AX1102" i="21"/>
  <c r="AT1011" i="21"/>
  <c r="AO647" i="21"/>
  <c r="AY149" i="21"/>
  <c r="AR1066" i="21"/>
  <c r="AR274" i="21"/>
  <c r="AG122" i="21"/>
  <c r="AG466" i="21"/>
  <c r="AT463" i="21"/>
  <c r="AK178" i="21"/>
  <c r="AL178" i="21" s="1"/>
  <c r="AG591" i="21"/>
  <c r="AX652" i="21"/>
  <c r="AY883" i="21"/>
  <c r="AY209" i="21"/>
  <c r="AT1066" i="21"/>
  <c r="AO466" i="21"/>
  <c r="AL91" i="21"/>
  <c r="AT343" i="21"/>
  <c r="AG1085" i="21"/>
  <c r="AO1085" i="21"/>
  <c r="AW90" i="21"/>
  <c r="AR190" i="21"/>
  <c r="AY1090" i="21"/>
  <c r="AK618" i="21"/>
  <c r="AK114" i="21"/>
  <c r="AX90" i="21"/>
  <c r="AT190" i="21"/>
  <c r="AT742" i="21"/>
  <c r="AX1090" i="21"/>
  <c r="AY718" i="21"/>
  <c r="AX814" i="21"/>
  <c r="AG1166" i="21"/>
  <c r="AY675" i="21"/>
  <c r="AS1158" i="21"/>
  <c r="AX1035" i="21"/>
  <c r="AS198" i="21"/>
  <c r="AO950" i="21"/>
  <c r="AX718" i="21"/>
  <c r="AR1158" i="21"/>
  <c r="AW671" i="21"/>
  <c r="AY671" i="21" s="1"/>
  <c r="AR177" i="21"/>
  <c r="AX450" i="21"/>
  <c r="AK602" i="21"/>
  <c r="AS623" i="21"/>
  <c r="AW814" i="21"/>
  <c r="AL611" i="21"/>
  <c r="AR1001" i="21"/>
  <c r="AX973" i="21"/>
  <c r="AW877" i="21"/>
  <c r="AR691" i="21"/>
  <c r="AG734" i="21"/>
  <c r="AT906" i="21"/>
  <c r="AG191" i="21"/>
  <c r="AR755" i="21"/>
  <c r="AW575" i="21"/>
  <c r="AL143" i="21"/>
  <c r="AL575" i="21"/>
  <c r="AR1031" i="21"/>
  <c r="AT187" i="21"/>
  <c r="AO823" i="21"/>
  <c r="AR145" i="21"/>
  <c r="AW973" i="21"/>
  <c r="AX309" i="21"/>
  <c r="AY877" i="21"/>
  <c r="AO987" i="21"/>
  <c r="AR363" i="21"/>
  <c r="AX722" i="21"/>
  <c r="AO734" i="21"/>
  <c r="AO851" i="21"/>
  <c r="AW319" i="21"/>
  <c r="AR738" i="21"/>
  <c r="AX703" i="21"/>
  <c r="AW703" i="21"/>
  <c r="AW827" i="21"/>
  <c r="AK331" i="21"/>
  <c r="AX571" i="21"/>
  <c r="AT145" i="21"/>
  <c r="AY309" i="21"/>
  <c r="AG987" i="21"/>
  <c r="AS911" i="21"/>
  <c r="AS363" i="21"/>
  <c r="AT691" i="21"/>
  <c r="AX319" i="21"/>
  <c r="AG851" i="21"/>
  <c r="AR906" i="21"/>
  <c r="AT755" i="21"/>
  <c r="AG863" i="21"/>
  <c r="AR202" i="21"/>
  <c r="AW1101" i="21"/>
  <c r="AG779" i="21"/>
  <c r="AO779" i="21"/>
  <c r="AK97" i="21"/>
  <c r="AT911" i="21"/>
  <c r="AR467" i="21"/>
  <c r="AX575" i="21"/>
  <c r="AS497" i="21"/>
  <c r="AK631" i="21"/>
  <c r="AX115" i="21"/>
  <c r="AK11" i="21"/>
  <c r="AO310" i="21"/>
  <c r="AG859" i="21"/>
  <c r="AK191" i="21"/>
  <c r="AY475" i="21"/>
  <c r="AS738" i="21"/>
  <c r="AS467" i="21"/>
  <c r="AS1031" i="21"/>
  <c r="AR851" i="21"/>
  <c r="AK513" i="21"/>
  <c r="AG397" i="21"/>
  <c r="AX469" i="21"/>
  <c r="AX950" i="21"/>
  <c r="AY950" i="21"/>
  <c r="AO505" i="21"/>
  <c r="AG11" i="21"/>
  <c r="AW631" i="21"/>
  <c r="AY631" i="21" s="1"/>
  <c r="AO859" i="21"/>
  <c r="AX827" i="21"/>
  <c r="AG631" i="21"/>
  <c r="AT851" i="21"/>
  <c r="AG277" i="21"/>
  <c r="AK505" i="21"/>
  <c r="AS789" i="21"/>
  <c r="AY115" i="21"/>
  <c r="AT1050" i="21"/>
  <c r="AG367" i="21"/>
  <c r="AO1005" i="21"/>
  <c r="AO875" i="21"/>
  <c r="AO954" i="21"/>
  <c r="AX883" i="21"/>
  <c r="AX138" i="21"/>
  <c r="AX1114" i="21"/>
  <c r="AY454" i="21"/>
  <c r="AL2" i="21"/>
  <c r="AS463" i="21"/>
  <c r="AG475" i="21"/>
  <c r="AG915" i="21"/>
  <c r="AX775" i="21"/>
  <c r="AW775" i="21"/>
  <c r="AW539" i="21"/>
  <c r="AX539" i="21"/>
  <c r="AY539" i="21"/>
  <c r="AS355" i="21"/>
  <c r="AR355" i="21"/>
  <c r="AT355" i="21"/>
  <c r="AK607" i="21"/>
  <c r="AO563" i="21"/>
  <c r="AG563" i="21"/>
  <c r="AG570" i="21"/>
  <c r="AY1035" i="21"/>
  <c r="AG1047" i="21"/>
  <c r="AT715" i="21"/>
  <c r="AR327" i="21"/>
  <c r="AR559" i="21"/>
  <c r="AX1175" i="21"/>
  <c r="AO591" i="21"/>
  <c r="AO915" i="21"/>
  <c r="AS499" i="21"/>
  <c r="AR499" i="21"/>
  <c r="AT499" i="21"/>
  <c r="AW923" i="21"/>
  <c r="AY923" i="21"/>
  <c r="AX923" i="21"/>
  <c r="AR359" i="21"/>
  <c r="AS359" i="21"/>
  <c r="AY791" i="21"/>
  <c r="AX791" i="21"/>
  <c r="AW791" i="21"/>
  <c r="AY207" i="21"/>
  <c r="AX207" i="21"/>
  <c r="AW207" i="21"/>
  <c r="AT899" i="21"/>
  <c r="AS899" i="21"/>
  <c r="AR899" i="21"/>
  <c r="AS1007" i="21"/>
  <c r="AR1007" i="21"/>
  <c r="AT1007" i="21"/>
  <c r="AT471" i="21"/>
  <c r="AS471" i="21"/>
  <c r="AR471" i="21"/>
  <c r="AY607" i="21"/>
  <c r="AX607" i="21"/>
  <c r="AW607" i="21"/>
  <c r="AT903" i="21"/>
  <c r="AS903" i="21"/>
  <c r="AT339" i="21"/>
  <c r="AR339" i="21"/>
  <c r="AS203" i="21"/>
  <c r="AT203" i="21"/>
  <c r="AR203" i="21"/>
  <c r="AT1115" i="21"/>
  <c r="AS1115" i="21"/>
  <c r="AY1139" i="21"/>
  <c r="AW1139" i="21"/>
  <c r="AX1139" i="21"/>
  <c r="AW347" i="21"/>
  <c r="AX347" i="21"/>
  <c r="AY347" i="21"/>
  <c r="AO839" i="21"/>
  <c r="AG839" i="21"/>
  <c r="AX879" i="21"/>
  <c r="AY879" i="21"/>
  <c r="AW879" i="21"/>
  <c r="AX907" i="21"/>
  <c r="AW907" i="21"/>
  <c r="AO451" i="21"/>
  <c r="AY491" i="21"/>
  <c r="AY422" i="21"/>
  <c r="AR83" i="21"/>
  <c r="AG735" i="21"/>
  <c r="AY531" i="21"/>
  <c r="AO114" i="21"/>
  <c r="AR475" i="21"/>
  <c r="AS815" i="21"/>
  <c r="AR1011" i="21"/>
  <c r="AW647" i="21"/>
  <c r="AY647" i="21" s="1"/>
  <c r="AO727" i="21"/>
  <c r="AY843" i="21"/>
  <c r="AX843" i="21"/>
  <c r="AW843" i="21"/>
  <c r="AO83" i="21"/>
  <c r="AK83" i="21"/>
  <c r="AL83" i="21"/>
  <c r="AW191" i="21"/>
  <c r="AY191" i="21"/>
  <c r="AG731" i="21"/>
  <c r="AR714" i="21"/>
  <c r="AG695" i="21"/>
  <c r="AX422" i="21"/>
  <c r="AS83" i="21"/>
  <c r="AW958" i="21"/>
  <c r="AR122" i="21"/>
  <c r="AO762" i="21"/>
  <c r="AO1047" i="21"/>
  <c r="AW1042" i="21"/>
  <c r="AS559" i="21"/>
  <c r="AG671" i="21"/>
  <c r="AT475" i="21"/>
  <c r="AG727" i="21"/>
  <c r="AK647" i="21"/>
  <c r="AW1001" i="21"/>
  <c r="AX815" i="21"/>
  <c r="AW815" i="21"/>
  <c r="AT895" i="21"/>
  <c r="AR895" i="21"/>
  <c r="AS895" i="21"/>
  <c r="AW595" i="21"/>
  <c r="AY595" i="21"/>
  <c r="AX595" i="21"/>
  <c r="AY1143" i="21"/>
  <c r="AX1143" i="21"/>
  <c r="AW1143" i="21"/>
  <c r="AX131" i="21"/>
  <c r="AY131" i="21"/>
  <c r="AW131" i="21"/>
  <c r="AW203" i="21"/>
  <c r="AX203" i="21"/>
  <c r="AY203" i="21"/>
  <c r="AX647" i="21"/>
  <c r="AW754" i="21"/>
  <c r="AO731" i="21"/>
  <c r="AY754" i="21"/>
  <c r="AX958" i="21"/>
  <c r="AT982" i="21"/>
  <c r="AX971" i="21"/>
  <c r="AS327" i="21"/>
  <c r="AO735" i="21"/>
  <c r="AX1146" i="21"/>
  <c r="AY910" i="21"/>
  <c r="AR671" i="21"/>
  <c r="AT671" i="21" s="1"/>
  <c r="AG1019" i="21"/>
  <c r="AG847" i="21"/>
  <c r="AO983" i="21"/>
  <c r="AG983" i="21"/>
  <c r="AY11" i="21"/>
  <c r="AX11" i="21"/>
  <c r="AG647" i="21"/>
  <c r="AS982" i="21"/>
  <c r="AW363" i="21"/>
  <c r="AX363" i="21"/>
  <c r="AR715" i="21"/>
  <c r="AX215" i="21"/>
  <c r="AX187" i="21"/>
  <c r="AT843" i="21"/>
  <c r="AS843" i="21"/>
  <c r="AS343" i="21"/>
  <c r="AR647" i="21"/>
  <c r="AT647" i="21" s="1"/>
  <c r="AY835" i="21"/>
  <c r="AX835" i="21"/>
  <c r="AW835" i="21"/>
  <c r="AW831" i="21"/>
  <c r="AX831" i="21"/>
  <c r="AY831" i="21"/>
  <c r="AY523" i="21"/>
  <c r="AW523" i="21"/>
  <c r="AX767" i="21"/>
  <c r="AY767" i="21"/>
  <c r="AW767" i="21"/>
  <c r="AS323" i="21"/>
  <c r="AT323" i="21"/>
  <c r="AR323" i="21"/>
  <c r="AY335" i="21"/>
  <c r="AW335" i="21"/>
  <c r="AX335" i="21"/>
  <c r="AT367" i="21"/>
  <c r="AR367" i="21"/>
  <c r="AS367" i="21"/>
  <c r="AR863" i="21"/>
  <c r="AS863" i="21"/>
  <c r="AT863" i="21"/>
  <c r="AR855" i="21"/>
  <c r="AT855" i="21"/>
  <c r="AG242" i="21"/>
  <c r="AO570" i="21"/>
  <c r="AX491" i="21"/>
  <c r="AX854" i="21"/>
  <c r="AW971" i="21"/>
  <c r="AW215" i="21"/>
  <c r="AW675" i="21"/>
  <c r="AY187" i="21"/>
  <c r="AX531" i="21"/>
  <c r="AK475" i="21"/>
  <c r="AW1175" i="21"/>
  <c r="AG819" i="21"/>
  <c r="AO1019" i="21"/>
  <c r="AO695" i="21"/>
  <c r="AR815" i="21"/>
  <c r="AO599" i="21"/>
  <c r="AG599" i="21"/>
  <c r="AT199" i="21"/>
  <c r="AS199" i="21"/>
  <c r="AR199" i="21"/>
  <c r="AO503" i="21"/>
  <c r="AT1070" i="21"/>
  <c r="AY581" i="21"/>
  <c r="AR93" i="21"/>
  <c r="AG529" i="21"/>
  <c r="AS130" i="21"/>
  <c r="AT916" i="21"/>
  <c r="AL348" i="21"/>
  <c r="AY101" i="21"/>
  <c r="AG1110" i="21"/>
  <c r="AT114" i="21"/>
  <c r="AW1074" i="21"/>
  <c r="AY970" i="21"/>
  <c r="AR114" i="21"/>
  <c r="AT690" i="21"/>
  <c r="AS126" i="21"/>
  <c r="AW970" i="21"/>
  <c r="AR130" i="21"/>
  <c r="AY521" i="21"/>
  <c r="AW50" i="21"/>
  <c r="I26" i="1"/>
  <c r="I16" i="1"/>
  <c r="I8" i="1"/>
  <c r="I10" i="1"/>
  <c r="I18" i="1"/>
  <c r="I14" i="1"/>
  <c r="AR744" i="21"/>
  <c r="AY1114" i="21"/>
  <c r="AY138" i="21"/>
  <c r="AG310" i="21"/>
  <c r="AY150" i="21"/>
  <c r="AW150" i="21"/>
  <c r="AS166" i="21"/>
  <c r="AW910" i="21"/>
  <c r="AS929" i="21"/>
  <c r="AS122" i="21"/>
  <c r="AY722" i="21"/>
  <c r="AK638" i="21"/>
  <c r="AR638" i="21"/>
  <c r="AT638" i="21" s="1"/>
  <c r="AO354" i="21"/>
  <c r="AG182" i="21"/>
  <c r="AY202" i="21"/>
  <c r="I30" i="1"/>
  <c r="I7" i="1"/>
  <c r="I28" i="1"/>
  <c r="AW710" i="21"/>
  <c r="AX710" i="21"/>
  <c r="AG914" i="21"/>
  <c r="AT714" i="21"/>
  <c r="AK354" i="21"/>
  <c r="AY1146" i="21"/>
  <c r="AT166" i="21"/>
  <c r="AO182" i="21"/>
  <c r="AY1046" i="21"/>
  <c r="I23" i="1"/>
  <c r="AO1194" i="21"/>
  <c r="AO914" i="21"/>
  <c r="AG950" i="21"/>
  <c r="AW1010" i="21"/>
  <c r="AX1010" i="21"/>
  <c r="AG770" i="21"/>
  <c r="AW130" i="21"/>
  <c r="AX202" i="21"/>
  <c r="AW1046" i="21"/>
  <c r="I6" i="1"/>
  <c r="I29" i="1"/>
  <c r="AT744" i="21"/>
  <c r="AW644" i="21"/>
  <c r="AY644" i="21" s="1"/>
  <c r="AR1026" i="21"/>
  <c r="AG638" i="21"/>
  <c r="AW378" i="21"/>
  <c r="AY130" i="21"/>
  <c r="I17" i="1"/>
  <c r="AO1186" i="21"/>
  <c r="AS1026" i="21"/>
  <c r="AX86" i="21"/>
  <c r="AW86" i="21"/>
  <c r="AX378" i="21"/>
  <c r="AO766" i="21"/>
  <c r="I21" i="1"/>
  <c r="I22" i="1"/>
  <c r="AG834" i="21"/>
  <c r="AO529" i="21"/>
  <c r="I20" i="1"/>
  <c r="H35" i="1"/>
  <c r="I11" i="1"/>
  <c r="AO678" i="21"/>
  <c r="I9" i="1"/>
  <c r="AK657" i="21"/>
  <c r="AY1062" i="21"/>
  <c r="AS638" i="21"/>
  <c r="I12" i="1"/>
  <c r="I27" i="1"/>
  <c r="I25" i="1"/>
  <c r="I15" i="1"/>
  <c r="AL652" i="21"/>
  <c r="AR642" i="21"/>
  <c r="AT642" i="21" s="1"/>
  <c r="AR1185" i="21"/>
  <c r="AO113" i="21"/>
  <c r="AO101" i="21"/>
  <c r="AW166" i="21"/>
  <c r="AX742" i="21"/>
  <c r="AT937" i="21"/>
  <c r="AR1114" i="21"/>
  <c r="AY742" i="21"/>
  <c r="AS202" i="21"/>
  <c r="AS1185" i="21"/>
  <c r="AL551" i="21"/>
  <c r="AG142" i="21"/>
  <c r="AW1086" i="21"/>
  <c r="AW1062" i="21"/>
  <c r="AO142" i="21"/>
  <c r="AO149" i="21"/>
  <c r="AT1114" i="21"/>
  <c r="AY166" i="21"/>
  <c r="AX1086" i="21"/>
  <c r="AG494" i="21"/>
  <c r="AY746" i="21"/>
  <c r="AS622" i="21"/>
  <c r="AL339" i="21"/>
  <c r="AK606" i="21"/>
  <c r="AT117" i="21"/>
  <c r="AG149" i="21"/>
  <c r="AO942" i="21"/>
  <c r="AT1142" i="21"/>
  <c r="AW1181" i="21"/>
  <c r="AG101" i="21"/>
  <c r="AY822" i="21"/>
  <c r="AW686" i="21"/>
  <c r="AG518" i="21"/>
  <c r="AG338" i="21"/>
  <c r="AO606" i="21"/>
  <c r="AR117" i="21"/>
  <c r="AR1101" i="21"/>
  <c r="AX101" i="21"/>
  <c r="AX521" i="21"/>
  <c r="AO173" i="21"/>
  <c r="AG809" i="21"/>
  <c r="AS1054" i="21"/>
  <c r="AR146" i="21"/>
  <c r="AO738" i="21"/>
  <c r="AR950" i="21"/>
  <c r="AG398" i="21"/>
  <c r="AY178" i="21"/>
  <c r="AW634" i="21"/>
  <c r="AY634" i="21" s="1"/>
  <c r="AS1090" i="21"/>
  <c r="AG729" i="21"/>
  <c r="AK213" i="21"/>
  <c r="AW669" i="21"/>
  <c r="AY669" i="21" s="1"/>
  <c r="AT1054" i="21"/>
  <c r="AO746" i="21"/>
  <c r="AG738" i="21"/>
  <c r="AO398" i="21"/>
  <c r="AR946" i="21"/>
  <c r="AY162" i="21"/>
  <c r="AW462" i="21"/>
  <c r="AO754" i="21"/>
  <c r="AS1101" i="21"/>
  <c r="AS113" i="21"/>
  <c r="AK173" i="21"/>
  <c r="AY762" i="21"/>
  <c r="AR110" i="21"/>
  <c r="AO729" i="21"/>
  <c r="AW154" i="21"/>
  <c r="AS950" i="21"/>
  <c r="AO462" i="21"/>
  <c r="AX1126" i="21"/>
  <c r="AX162" i="21"/>
  <c r="AS946" i="21"/>
  <c r="AO1182" i="21"/>
  <c r="AG541" i="21"/>
  <c r="AX273" i="21"/>
  <c r="AO1109" i="21"/>
  <c r="AG942" i="21"/>
  <c r="AR85" i="21"/>
  <c r="AT113" i="21"/>
  <c r="AX805" i="21"/>
  <c r="AS133" i="21"/>
  <c r="AW762" i="21"/>
  <c r="AO338" i="21"/>
  <c r="AG805" i="21"/>
  <c r="AX822" i="21"/>
  <c r="AY1102" i="21"/>
  <c r="AS362" i="21"/>
  <c r="AO541" i="21"/>
  <c r="AG422" i="21"/>
  <c r="AO171" i="21"/>
  <c r="AW273" i="21"/>
  <c r="AS21" i="21"/>
  <c r="AY940" i="21"/>
  <c r="AS85" i="21"/>
  <c r="AK113" i="21"/>
  <c r="AO638" i="21"/>
  <c r="AX1181" i="21"/>
  <c r="AR133" i="21"/>
  <c r="AW1118" i="21"/>
  <c r="AL109" i="21"/>
  <c r="AW854" i="21"/>
  <c r="AL515" i="21"/>
  <c r="AX906" i="21"/>
  <c r="AT362" i="21"/>
  <c r="AO834" i="21"/>
  <c r="AX287" i="21"/>
  <c r="AW287" i="21"/>
  <c r="AG171" i="21"/>
  <c r="AG754" i="21"/>
  <c r="AR21" i="21"/>
  <c r="AL232" i="21"/>
  <c r="AS110" i="21"/>
  <c r="AO213" i="21"/>
  <c r="AX154" i="21"/>
  <c r="AG462" i="21"/>
  <c r="AG678" i="21"/>
  <c r="AW906" i="21"/>
  <c r="AR572" i="21"/>
  <c r="AT464" i="21"/>
  <c r="AG785" i="21"/>
  <c r="AR511" i="21"/>
  <c r="AK3" i="21"/>
  <c r="AK521" i="21"/>
  <c r="AX644" i="21"/>
  <c r="AR1137" i="21"/>
  <c r="AL271" i="21"/>
  <c r="AW865" i="21"/>
  <c r="AO838" i="21"/>
  <c r="AR529" i="21"/>
  <c r="AT929" i="21"/>
  <c r="AK229" i="21"/>
  <c r="AR621" i="21"/>
  <c r="AS1146" i="21"/>
  <c r="AW589" i="21"/>
  <c r="AX669" i="21"/>
  <c r="AG358" i="21"/>
  <c r="AG1034" i="21"/>
  <c r="AO162" i="21"/>
  <c r="AW690" i="21"/>
  <c r="AY1026" i="21"/>
  <c r="AK494" i="21"/>
  <c r="AG3" i="21"/>
  <c r="AW217" i="21"/>
  <c r="AW454" i="21"/>
  <c r="AR574" i="21"/>
  <c r="AS874" i="21"/>
  <c r="AO650" i="21"/>
  <c r="AY402" i="21"/>
  <c r="AG766" i="21"/>
  <c r="AT770" i="21"/>
  <c r="AR626" i="21"/>
  <c r="AT626" i="21" s="1"/>
  <c r="AX402" i="21"/>
  <c r="AG235" i="21"/>
  <c r="AG946" i="21"/>
  <c r="AO597" i="21"/>
  <c r="AS862" i="21"/>
  <c r="AY217" i="21"/>
  <c r="AG97" i="21"/>
  <c r="AS574" i="21"/>
  <c r="AG378" i="21"/>
  <c r="AX430" i="21"/>
  <c r="AK90" i="21"/>
  <c r="AR658" i="21"/>
  <c r="AT658" i="21" s="1"/>
  <c r="AR462" i="21"/>
  <c r="AT146" i="21"/>
  <c r="AY690" i="21"/>
  <c r="AT826" i="21"/>
  <c r="AW650" i="21"/>
  <c r="AY650" i="21" s="1"/>
  <c r="AK650" i="21"/>
  <c r="AR598" i="21"/>
  <c r="AS426" i="21"/>
  <c r="AR874" i="21"/>
  <c r="AO521" i="21"/>
  <c r="AK486" i="21"/>
  <c r="AG838" i="21"/>
  <c r="AW940" i="21"/>
  <c r="AK597" i="21"/>
  <c r="AL649" i="21"/>
  <c r="AS269" i="21"/>
  <c r="AR862" i="21"/>
  <c r="AR1090" i="21"/>
  <c r="AT497" i="21"/>
  <c r="AY105" i="21"/>
  <c r="AL193" i="21"/>
  <c r="AG658" i="21"/>
  <c r="AG342" i="21"/>
  <c r="AR838" i="21"/>
  <c r="AK342" i="21"/>
  <c r="AX1118" i="21"/>
  <c r="AT182" i="21"/>
  <c r="AS462" i="21"/>
  <c r="AG486" i="21"/>
  <c r="AW146" i="21"/>
  <c r="AR650" i="21"/>
  <c r="AT650" i="21" s="1"/>
  <c r="AY978" i="21"/>
  <c r="AO785" i="21"/>
  <c r="AX779" i="21"/>
  <c r="AY686" i="21"/>
  <c r="AS464" i="21"/>
  <c r="AO486" i="21"/>
  <c r="AR662" i="21"/>
  <c r="AT662" i="21" s="1"/>
  <c r="AG947" i="21"/>
  <c r="AX658" i="21"/>
  <c r="AG505" i="21"/>
  <c r="AR789" i="21"/>
  <c r="AG597" i="21"/>
  <c r="AG662" i="21"/>
  <c r="AR269" i="21"/>
  <c r="AW489" i="21"/>
  <c r="AT1146" i="21"/>
  <c r="AW653" i="21"/>
  <c r="AY653" i="21" s="1"/>
  <c r="AG90" i="21"/>
  <c r="AW658" i="21"/>
  <c r="AY658" i="21" s="1"/>
  <c r="AS838" i="21"/>
  <c r="AY430" i="21"/>
  <c r="AO334" i="21"/>
  <c r="AT426" i="21"/>
  <c r="AO1034" i="21"/>
  <c r="AX318" i="21"/>
  <c r="AS722" i="21"/>
  <c r="AO1158" i="21"/>
  <c r="AG1158" i="21"/>
  <c r="AK626" i="21"/>
  <c r="AS621" i="21"/>
  <c r="AG229" i="21"/>
  <c r="AX581" i="21"/>
  <c r="AG334" i="21"/>
  <c r="AW1126" i="21"/>
  <c r="AS826" i="21"/>
  <c r="AG162" i="21"/>
  <c r="AG626" i="21"/>
  <c r="AR1070" i="21"/>
  <c r="AR630" i="21"/>
  <c r="AT630" i="21" s="1"/>
  <c r="AW638" i="21"/>
  <c r="AY638" i="21" s="1"/>
  <c r="AW646" i="21"/>
  <c r="AY646" i="21" s="1"/>
  <c r="AW654" i="21"/>
  <c r="AY654" i="21" s="1"/>
  <c r="AS572" i="21"/>
  <c r="AS1137" i="21"/>
  <c r="AX890" i="21"/>
  <c r="AX865" i="21"/>
  <c r="AT529" i="21"/>
  <c r="AO229" i="21"/>
  <c r="AW105" i="21"/>
  <c r="AX589" i="21"/>
  <c r="AX590" i="21"/>
  <c r="AK658" i="21"/>
  <c r="AR182" i="21"/>
  <c r="AW1026" i="21"/>
  <c r="AY318" i="21"/>
  <c r="AT722" i="21"/>
  <c r="AR770" i="21"/>
  <c r="AX178" i="21"/>
  <c r="AX390" i="21"/>
  <c r="AY390" i="21"/>
  <c r="AW390" i="21"/>
  <c r="AK414" i="21"/>
  <c r="AY434" i="21"/>
  <c r="AW434" i="21"/>
  <c r="AX434" i="21"/>
  <c r="AT442" i="21"/>
  <c r="AR442" i="21"/>
  <c r="AS442" i="21"/>
  <c r="AX482" i="21"/>
  <c r="AW482" i="21"/>
  <c r="AY482" i="21"/>
  <c r="AG490" i="21"/>
  <c r="AO490" i="21"/>
  <c r="AK490" i="21"/>
  <c r="AK614" i="21"/>
  <c r="AG614" i="21"/>
  <c r="AO614" i="21"/>
  <c r="AW622" i="21"/>
  <c r="AY622" i="21" s="1"/>
  <c r="AX622" i="21"/>
  <c r="AO806" i="21"/>
  <c r="AG806" i="21"/>
  <c r="AT902" i="21"/>
  <c r="AR902" i="21"/>
  <c r="AS902" i="21"/>
  <c r="AR678" i="21"/>
  <c r="AS678" i="21"/>
  <c r="AT678" i="21"/>
  <c r="AY738" i="21"/>
  <c r="AX738" i="21"/>
  <c r="AT858" i="21"/>
  <c r="AR858" i="21"/>
  <c r="AG898" i="21"/>
  <c r="AO898" i="21"/>
  <c r="AX702" i="21"/>
  <c r="AY702" i="21"/>
  <c r="AW702" i="21"/>
  <c r="AX758" i="21"/>
  <c r="AY758" i="21"/>
  <c r="AT754" i="21"/>
  <c r="AR754" i="21"/>
  <c r="AS754" i="21"/>
  <c r="AK314" i="21"/>
  <c r="AY322" i="21"/>
  <c r="AX322" i="21"/>
  <c r="AW322" i="21"/>
  <c r="AY330" i="21"/>
  <c r="AW330" i="21"/>
  <c r="AR338" i="21"/>
  <c r="AS338" i="21"/>
  <c r="AT338" i="21"/>
  <c r="AX346" i="21"/>
  <c r="AW346" i="21"/>
  <c r="AY346" i="21"/>
  <c r="AY354" i="21"/>
  <c r="AX354" i="21"/>
  <c r="AN444" i="21"/>
  <c r="AN450" i="21"/>
  <c r="AX330" i="21"/>
  <c r="AY158" i="21"/>
  <c r="AW158" i="21"/>
  <c r="AX158" i="21"/>
  <c r="AO190" i="21"/>
  <c r="AG190" i="21"/>
  <c r="AO206" i="21"/>
  <c r="AK206" i="21"/>
  <c r="AG206" i="21"/>
  <c r="AY862" i="21"/>
  <c r="AW862" i="21"/>
  <c r="AN252" i="21"/>
  <c r="AW758" i="21"/>
  <c r="AO314" i="21"/>
  <c r="AY1034" i="21"/>
  <c r="AW1034" i="21"/>
  <c r="AO1058" i="21"/>
  <c r="AG1058" i="21"/>
  <c r="AO1126" i="21"/>
  <c r="AG1126" i="21"/>
  <c r="AO1142" i="21"/>
  <c r="AG1142" i="21"/>
  <c r="AW1174" i="21"/>
  <c r="AY1174" i="21"/>
  <c r="AK50" i="21"/>
  <c r="AO50" i="21"/>
  <c r="AT90" i="21"/>
  <c r="AR90" i="21"/>
  <c r="AS90" i="21"/>
  <c r="AO102" i="21"/>
  <c r="AK102" i="21"/>
  <c r="AG126" i="21"/>
  <c r="AO126" i="21"/>
  <c r="AK126" i="21"/>
  <c r="AN183" i="21"/>
  <c r="AN327" i="21"/>
  <c r="AW354" i="21"/>
  <c r="AG314" i="21"/>
  <c r="AN386" i="21"/>
  <c r="AK200" i="21"/>
  <c r="AY261" i="21"/>
  <c r="AX261" i="21"/>
  <c r="AW261" i="21"/>
  <c r="AS273" i="21"/>
  <c r="AT273" i="21"/>
  <c r="AR273" i="21"/>
  <c r="AS305" i="21"/>
  <c r="AR305" i="21"/>
  <c r="AT305" i="21"/>
  <c r="AT485" i="21"/>
  <c r="AR485" i="21"/>
  <c r="AS485" i="21"/>
  <c r="AK573" i="21"/>
  <c r="AK422" i="21"/>
  <c r="AN178" i="21"/>
  <c r="AW738" i="21"/>
  <c r="AK376" i="21"/>
  <c r="AR412" i="21"/>
  <c r="AT412" i="21"/>
  <c r="AK386" i="21"/>
  <c r="AL386" i="21" s="1"/>
  <c r="AR622" i="21"/>
  <c r="AT622" i="21" s="1"/>
  <c r="AN204" i="21"/>
  <c r="AY1014" i="21"/>
  <c r="AX1014" i="21"/>
  <c r="AW1014" i="21"/>
  <c r="AX1030" i="21"/>
  <c r="AY1030" i="21"/>
  <c r="AW1030" i="21"/>
  <c r="AY1058" i="21"/>
  <c r="AX1058" i="21"/>
  <c r="AW1058" i="21"/>
  <c r="AG1066" i="21"/>
  <c r="AO1066" i="21"/>
  <c r="AO1090" i="21"/>
  <c r="AR1118" i="21"/>
  <c r="AS1118" i="21"/>
  <c r="AT1118" i="21"/>
  <c r="AY1178" i="21"/>
  <c r="AX1178" i="21"/>
  <c r="AG1190" i="21"/>
  <c r="AR1198" i="21"/>
  <c r="AT1198" i="21"/>
  <c r="AO94" i="21"/>
  <c r="AK94" i="21"/>
  <c r="AG94" i="21"/>
  <c r="AW106" i="21"/>
  <c r="AX106" i="21"/>
  <c r="AY106" i="21"/>
  <c r="AW122" i="21"/>
  <c r="AY122" i="21"/>
  <c r="AX122" i="21"/>
  <c r="AG146" i="21"/>
  <c r="AK146" i="21"/>
  <c r="AR154" i="21"/>
  <c r="AT154" i="21"/>
  <c r="AS154" i="21"/>
  <c r="AS206" i="21"/>
  <c r="AR206" i="21"/>
  <c r="AT206" i="21"/>
  <c r="AG778" i="21"/>
  <c r="AO778" i="21"/>
  <c r="AY842" i="21"/>
  <c r="AW842" i="21"/>
  <c r="AX842" i="21"/>
  <c r="AW826" i="21"/>
  <c r="AY826" i="21"/>
  <c r="AX826" i="21"/>
  <c r="AO938" i="21"/>
  <c r="AG938" i="21"/>
  <c r="AR958" i="21"/>
  <c r="AS958" i="21"/>
  <c r="AT958" i="21"/>
  <c r="AY990" i="21"/>
  <c r="AW990" i="21"/>
  <c r="AX990" i="21"/>
  <c r="AX830" i="21"/>
  <c r="AY830" i="21"/>
  <c r="AW830" i="21"/>
  <c r="AT750" i="21"/>
  <c r="AS750" i="21"/>
  <c r="AR750" i="21"/>
  <c r="AX954" i="21"/>
  <c r="AY954" i="21"/>
  <c r="AW954" i="21"/>
  <c r="AY986" i="21"/>
  <c r="AX986" i="21"/>
  <c r="AW986" i="21"/>
  <c r="AG758" i="21"/>
  <c r="AO758" i="21"/>
  <c r="AY818" i="21"/>
  <c r="AX818" i="21"/>
  <c r="AW818" i="21"/>
  <c r="AO298" i="21"/>
  <c r="AG298" i="21"/>
  <c r="AT322" i="21"/>
  <c r="AR322" i="21"/>
  <c r="AS322" i="21"/>
  <c r="AT330" i="21"/>
  <c r="AR330" i="21"/>
  <c r="AS330" i="21"/>
  <c r="AY374" i="21"/>
  <c r="AW374" i="21"/>
  <c r="AX374" i="21"/>
  <c r="AO390" i="21"/>
  <c r="AG390" i="21"/>
  <c r="AO406" i="21"/>
  <c r="AG406" i="21"/>
  <c r="AT414" i="21"/>
  <c r="AS414" i="21"/>
  <c r="AR414" i="21"/>
  <c r="AT422" i="21"/>
  <c r="AS422" i="21"/>
  <c r="AR422" i="21"/>
  <c r="AT450" i="21"/>
  <c r="AS450" i="21"/>
  <c r="AR450" i="21"/>
  <c r="AW458" i="21"/>
  <c r="AY458" i="21"/>
  <c r="AX458" i="21"/>
  <c r="AR466" i="21"/>
  <c r="AT466" i="21"/>
  <c r="AS466" i="21"/>
  <c r="AS590" i="21"/>
  <c r="AR590" i="21"/>
  <c r="AT590" i="21"/>
  <c r="AR618" i="21"/>
  <c r="AT618" i="21"/>
  <c r="AS618" i="21"/>
  <c r="AG666" i="21"/>
  <c r="AO666" i="21"/>
  <c r="AW902" i="21"/>
  <c r="AX902" i="21"/>
  <c r="AY902" i="21"/>
  <c r="AO1030" i="21"/>
  <c r="AG1030" i="21"/>
  <c r="AO1042" i="21"/>
  <c r="AG1042" i="21"/>
  <c r="AG1078" i="21"/>
  <c r="AO1078" i="21"/>
  <c r="AT1102" i="21"/>
  <c r="AS1102" i="21"/>
  <c r="AR1102" i="21"/>
  <c r="AW1106" i="21"/>
  <c r="AY1106" i="21"/>
  <c r="AX1106" i="21"/>
  <c r="AX1130" i="21"/>
  <c r="AW1130" i="21"/>
  <c r="AY1130" i="21"/>
  <c r="AY1134" i="21"/>
  <c r="AW1134" i="21"/>
  <c r="AX1134" i="21"/>
  <c r="AG1138" i="21"/>
  <c r="AR1178" i="21"/>
  <c r="AT1178" i="21"/>
  <c r="AS1178" i="21"/>
  <c r="AR106" i="21"/>
  <c r="AS106" i="21"/>
  <c r="AT106" i="21"/>
  <c r="AO138" i="21"/>
  <c r="AG138" i="21"/>
  <c r="AS170" i="21"/>
  <c r="AT170" i="21"/>
  <c r="AR170" i="21"/>
  <c r="AR178" i="21"/>
  <c r="AS178" i="21"/>
  <c r="AT178" i="21"/>
  <c r="AT186" i="21"/>
  <c r="AR186" i="21"/>
  <c r="AY766" i="21"/>
  <c r="AX766" i="21"/>
  <c r="AW766" i="21"/>
  <c r="AS766" i="21"/>
  <c r="AT766" i="21"/>
  <c r="AR766" i="21"/>
  <c r="AR894" i="21"/>
  <c r="AS894" i="21"/>
  <c r="AT894" i="21"/>
  <c r="AG706" i="21"/>
  <c r="AO706" i="21"/>
  <c r="AS846" i="21"/>
  <c r="AR846" i="21"/>
  <c r="AT846" i="21"/>
  <c r="AS938" i="21"/>
  <c r="AR938" i="21"/>
  <c r="AT938" i="21"/>
  <c r="AT990" i="21"/>
  <c r="AR990" i="21"/>
  <c r="AS990" i="21"/>
  <c r="AO830" i="21"/>
  <c r="AT698" i="21"/>
  <c r="AS698" i="21"/>
  <c r="AR698" i="21"/>
  <c r="AO750" i="21"/>
  <c r="AX898" i="21"/>
  <c r="AY898" i="21"/>
  <c r="AW898" i="21"/>
  <c r="AO818" i="21"/>
  <c r="AK274" i="21"/>
  <c r="AG274" i="21"/>
  <c r="AO274" i="21"/>
  <c r="AO318" i="21"/>
  <c r="AG318" i="21"/>
  <c r="AK318" i="21"/>
  <c r="AX326" i="21"/>
  <c r="AW326" i="21"/>
  <c r="AY326" i="21"/>
  <c r="AR342" i="21"/>
  <c r="AS342" i="21"/>
  <c r="AT342" i="21"/>
  <c r="AW366" i="21"/>
  <c r="AX366" i="21"/>
  <c r="AY366" i="21"/>
  <c r="AR374" i="21"/>
  <c r="AS374" i="21"/>
  <c r="AT374" i="21"/>
  <c r="AT390" i="21"/>
  <c r="AS390" i="21"/>
  <c r="AR390" i="21"/>
  <c r="AS398" i="21"/>
  <c r="AR398" i="21"/>
  <c r="AT398" i="21"/>
  <c r="AT406" i="21"/>
  <c r="AR406" i="21"/>
  <c r="AS406" i="21"/>
  <c r="AO438" i="21"/>
  <c r="AG438" i="21"/>
  <c r="AS498" i="21"/>
  <c r="AR498" i="21"/>
  <c r="AT498" i="21"/>
  <c r="AO646" i="21"/>
  <c r="AG646" i="21"/>
  <c r="AW666" i="21"/>
  <c r="AY666" i="21" s="1"/>
  <c r="AW838" i="21"/>
  <c r="AY838" i="21"/>
  <c r="AX838" i="21"/>
  <c r="AS1034" i="21"/>
  <c r="AR1034" i="21"/>
  <c r="AO1054" i="21"/>
  <c r="AG1054" i="21"/>
  <c r="AT1074" i="21"/>
  <c r="AS1074" i="21"/>
  <c r="AR1074" i="21"/>
  <c r="AS1138" i="21"/>
  <c r="AT1138" i="21"/>
  <c r="AR1138" i="21"/>
  <c r="AO1146" i="21"/>
  <c r="AG1146" i="21"/>
  <c r="AT18" i="21"/>
  <c r="AR18" i="21"/>
  <c r="AS18" i="21"/>
  <c r="AK86" i="21"/>
  <c r="AO86" i="21"/>
  <c r="AG86" i="21"/>
  <c r="AK98" i="21"/>
  <c r="AS174" i="21"/>
  <c r="AR174" i="21"/>
  <c r="AT174" i="21"/>
  <c r="AS974" i="21"/>
  <c r="AT974" i="21"/>
  <c r="AR974" i="21"/>
  <c r="AO690" i="21"/>
  <c r="AX734" i="21"/>
  <c r="AY734" i="21"/>
  <c r="AW734" i="21"/>
  <c r="AW846" i="21"/>
  <c r="AY846" i="21"/>
  <c r="AO802" i="21"/>
  <c r="AG802" i="21"/>
  <c r="AG698" i="21"/>
  <c r="AO698" i="21"/>
  <c r="AT730" i="21"/>
  <c r="AR730" i="21"/>
  <c r="AG966" i="21"/>
  <c r="AO966" i="21"/>
  <c r="AG886" i="21"/>
  <c r="AO886" i="21"/>
  <c r="AG278" i="21"/>
  <c r="AO278" i="21"/>
  <c r="AK278" i="21"/>
  <c r="AW394" i="21"/>
  <c r="AY394" i="21"/>
  <c r="AX406" i="21"/>
  <c r="AY406" i="21"/>
  <c r="AW406" i="21"/>
  <c r="AW414" i="21"/>
  <c r="AY414" i="21"/>
  <c r="AX414" i="21"/>
  <c r="AG446" i="21"/>
  <c r="AO446" i="21"/>
  <c r="AK446" i="21"/>
  <c r="AR482" i="21"/>
  <c r="AS482" i="21"/>
  <c r="AT482" i="21"/>
  <c r="AW490" i="21"/>
  <c r="AX490" i="21"/>
  <c r="AY490" i="21"/>
  <c r="AW498" i="21"/>
  <c r="AY498" i="21"/>
  <c r="AX498" i="21"/>
  <c r="AG874" i="21"/>
  <c r="AO874" i="21"/>
  <c r="AS934" i="21"/>
  <c r="AT934" i="21"/>
  <c r="AR934" i="21"/>
  <c r="AO1010" i="21"/>
  <c r="AG1010" i="21"/>
  <c r="AT1022" i="21"/>
  <c r="AS1022" i="21"/>
  <c r="AG1038" i="21"/>
  <c r="AO1038" i="21"/>
  <c r="AO1046" i="21"/>
  <c r="AG1046" i="21"/>
  <c r="AX1066" i="21"/>
  <c r="AW1066" i="21"/>
  <c r="AY1066" i="21"/>
  <c r="AY1082" i="21"/>
  <c r="AX1082" i="21"/>
  <c r="AW1082" i="21"/>
  <c r="AX1098" i="21"/>
  <c r="AW1098" i="21"/>
  <c r="AY1098" i="21"/>
  <c r="AT1106" i="21"/>
  <c r="AS1106" i="21"/>
  <c r="AR1106" i="21"/>
  <c r="AO1134" i="21"/>
  <c r="AG1134" i="21"/>
  <c r="AO1150" i="21"/>
  <c r="AG1150" i="21"/>
  <c r="AG1170" i="21"/>
  <c r="AO1170" i="21"/>
  <c r="AG18" i="21"/>
  <c r="AO18" i="21"/>
  <c r="AK18" i="21"/>
  <c r="AO106" i="21"/>
  <c r="AK106" i="21"/>
  <c r="AW126" i="21"/>
  <c r="AX126" i="21"/>
  <c r="AY126" i="21"/>
  <c r="AG166" i="21"/>
  <c r="AO166" i="21"/>
  <c r="AX194" i="21"/>
  <c r="AW194" i="21"/>
  <c r="AY194" i="21"/>
  <c r="AG862" i="21"/>
  <c r="AO862" i="21"/>
  <c r="AO894" i="21"/>
  <c r="AG894" i="21"/>
  <c r="AO970" i="21"/>
  <c r="AG970" i="21"/>
  <c r="AO958" i="21"/>
  <c r="AO382" i="21"/>
  <c r="AG382" i="21"/>
  <c r="AR710" i="21"/>
  <c r="AT710" i="21"/>
  <c r="AS710" i="21"/>
  <c r="AW698" i="21"/>
  <c r="AX698" i="21"/>
  <c r="AY698" i="21"/>
  <c r="AW730" i="21"/>
  <c r="AY730" i="21"/>
  <c r="AX730" i="21"/>
  <c r="AG854" i="21"/>
  <c r="AR978" i="21"/>
  <c r="AS978" i="21"/>
  <c r="AT978" i="21"/>
  <c r="AW350" i="21"/>
  <c r="AY350" i="21"/>
  <c r="AX350" i="21"/>
  <c r="AY362" i="21"/>
  <c r="AX362" i="21"/>
  <c r="AW362" i="21"/>
  <c r="AO394" i="21"/>
  <c r="AG394" i="21"/>
  <c r="AR410" i="21"/>
  <c r="AT410" i="21"/>
  <c r="AS410" i="21"/>
  <c r="AT418" i="21"/>
  <c r="AR418" i="21"/>
  <c r="AS418" i="21"/>
  <c r="AO430" i="21"/>
  <c r="AG430" i="21"/>
  <c r="AX446" i="21"/>
  <c r="AY446" i="21"/>
  <c r="AW446" i="21"/>
  <c r="AO474" i="21"/>
  <c r="AG474" i="21"/>
  <c r="AT494" i="21"/>
  <c r="AR494" i="21"/>
  <c r="AS494" i="21"/>
  <c r="AY598" i="21"/>
  <c r="AW598" i="21"/>
  <c r="AX598" i="21"/>
  <c r="AX638" i="21"/>
  <c r="AR646" i="21"/>
  <c r="AT646" i="21" s="1"/>
  <c r="AR654" i="21"/>
  <c r="AT654" i="21" s="1"/>
  <c r="AO674" i="21"/>
  <c r="AG674" i="21"/>
  <c r="AO1022" i="21"/>
  <c r="AG1022" i="21"/>
  <c r="AX1038" i="21"/>
  <c r="AY1038" i="21"/>
  <c r="AW1038" i="21"/>
  <c r="AG1086" i="21"/>
  <c r="AO1086" i="21"/>
  <c r="AO1106" i="21"/>
  <c r="AG1106" i="21"/>
  <c r="AS1130" i="21"/>
  <c r="AT1130" i="21"/>
  <c r="AR1130" i="21"/>
  <c r="AY1138" i="21"/>
  <c r="AX1138" i="21"/>
  <c r="AW1138" i="21"/>
  <c r="AS1166" i="21"/>
  <c r="AT1166" i="21"/>
  <c r="AR1166" i="21"/>
  <c r="AT86" i="21"/>
  <c r="AR86" i="21"/>
  <c r="AS86" i="21"/>
  <c r="AW110" i="21"/>
  <c r="AX110" i="21"/>
  <c r="AY110" i="21"/>
  <c r="AR134" i="21"/>
  <c r="AT134" i="21"/>
  <c r="AS134" i="21"/>
  <c r="AG158" i="21"/>
  <c r="AO158" i="21"/>
  <c r="AK158" i="21"/>
  <c r="AX186" i="21"/>
  <c r="AY186" i="21"/>
  <c r="AW186" i="21"/>
  <c r="AT194" i="21"/>
  <c r="AR194" i="21"/>
  <c r="AS194" i="21"/>
  <c r="AR746" i="21"/>
  <c r="AT746" i="21"/>
  <c r="AS746" i="21"/>
  <c r="AG842" i="21"/>
  <c r="AO842" i="21"/>
  <c r="AR942" i="21"/>
  <c r="AS942" i="21"/>
  <c r="AG726" i="21"/>
  <c r="AO726" i="21"/>
  <c r="AY894" i="21"/>
  <c r="AW894" i="21"/>
  <c r="AX894" i="21"/>
  <c r="AG590" i="21"/>
  <c r="AO590" i="21"/>
  <c r="AS822" i="21"/>
  <c r="AT822" i="21"/>
  <c r="AR822" i="21"/>
  <c r="AX938" i="21"/>
  <c r="AY938" i="21"/>
  <c r="AW938" i="21"/>
  <c r="AO918" i="21"/>
  <c r="AX982" i="21"/>
  <c r="AY982" i="21"/>
  <c r="AW982" i="21"/>
  <c r="AS702" i="21"/>
  <c r="AR702" i="21"/>
  <c r="AT702" i="21"/>
  <c r="AX966" i="21"/>
  <c r="AY966" i="21"/>
  <c r="AW966" i="21"/>
  <c r="AO978" i="21"/>
  <c r="AX278" i="21"/>
  <c r="AY278" i="21"/>
  <c r="AS334" i="21"/>
  <c r="AT334" i="21"/>
  <c r="AR334" i="21"/>
  <c r="AS350" i="21"/>
  <c r="AR350" i="21"/>
  <c r="AT350" i="21"/>
  <c r="AS386" i="21"/>
  <c r="AR386" i="21"/>
  <c r="AT386" i="21"/>
  <c r="AT394" i="21"/>
  <c r="AR394" i="21"/>
  <c r="AS394" i="21"/>
  <c r="AS438" i="21"/>
  <c r="AT438" i="21"/>
  <c r="AR438" i="21"/>
  <c r="AT446" i="21"/>
  <c r="AR446" i="21"/>
  <c r="AS446" i="21"/>
  <c r="AT454" i="21"/>
  <c r="AS454" i="21"/>
  <c r="AY606" i="21"/>
  <c r="AW606" i="21"/>
  <c r="AX606" i="21"/>
  <c r="AG630" i="21"/>
  <c r="AK630" i="21"/>
  <c r="AO630" i="21"/>
  <c r="AO1082" i="21"/>
  <c r="AG1082" i="21"/>
  <c r="AY1018" i="21"/>
  <c r="AX1018" i="21"/>
  <c r="AW1018" i="21"/>
  <c r="AG1026" i="21"/>
  <c r="AO1026" i="21"/>
  <c r="AX1050" i="21"/>
  <c r="AY1050" i="21"/>
  <c r="AW1050" i="21"/>
  <c r="AG1062" i="21"/>
  <c r="AO1062" i="21"/>
  <c r="AG1074" i="21"/>
  <c r="AO1074" i="21"/>
  <c r="AT1086" i="21"/>
  <c r="AS1086" i="21"/>
  <c r="AR1086" i="21"/>
  <c r="AG1098" i="21"/>
  <c r="AO1098" i="21"/>
  <c r="AX1166" i="21"/>
  <c r="AW1166" i="21"/>
  <c r="AY1166" i="21"/>
  <c r="AO110" i="21"/>
  <c r="AK110" i="21"/>
  <c r="AG110" i="21"/>
  <c r="AK118" i="21"/>
  <c r="AG118" i="21"/>
  <c r="AO118" i="21"/>
  <c r="AW134" i="21"/>
  <c r="AY134" i="21"/>
  <c r="AX134" i="21"/>
  <c r="AR150" i="21"/>
  <c r="AS150" i="21"/>
  <c r="AT150" i="21"/>
  <c r="AX174" i="21"/>
  <c r="AY174" i="21"/>
  <c r="AG714" i="21"/>
  <c r="AO714" i="21"/>
  <c r="AY726" i="21"/>
  <c r="AW726" i="21"/>
  <c r="AX726" i="21"/>
  <c r="AR734" i="21"/>
  <c r="AT734" i="21"/>
  <c r="AS734" i="21"/>
  <c r="AG906" i="21"/>
  <c r="AO906" i="21"/>
  <c r="AO990" i="21"/>
  <c r="AG990" i="21"/>
  <c r="AO982" i="21"/>
  <c r="AS850" i="21"/>
  <c r="AR850" i="21"/>
  <c r="AT850" i="21"/>
  <c r="AS294" i="21"/>
  <c r="AR294" i="21"/>
  <c r="AT294" i="21"/>
  <c r="AK322" i="21"/>
  <c r="AO322" i="21"/>
  <c r="AG322" i="21"/>
  <c r="AO330" i="21"/>
  <c r="AG330" i="21"/>
  <c r="AY338" i="21"/>
  <c r="AX338" i="21"/>
  <c r="AW338" i="21"/>
  <c r="AO346" i="21"/>
  <c r="AG346" i="21"/>
  <c r="AS370" i="21"/>
  <c r="AT370" i="21"/>
  <c r="AX386" i="21"/>
  <c r="AY386" i="21"/>
  <c r="AW386" i="21"/>
  <c r="AT434" i="21"/>
  <c r="AR434" i="21"/>
  <c r="AS434" i="21"/>
  <c r="AO458" i="21"/>
  <c r="AG458" i="21"/>
  <c r="AT486" i="21"/>
  <c r="AR486" i="21"/>
  <c r="AS486" i="21"/>
  <c r="AK590" i="21"/>
  <c r="AT610" i="21"/>
  <c r="AS610" i="21"/>
  <c r="AS642" i="21"/>
  <c r="AG642" i="21"/>
  <c r="AO642" i="21"/>
  <c r="AX654" i="21"/>
  <c r="AG654" i="21"/>
  <c r="AO654" i="21"/>
  <c r="AS694" i="21"/>
  <c r="AT694" i="21"/>
  <c r="AO962" i="21"/>
  <c r="AG962" i="21"/>
  <c r="AO82" i="21"/>
  <c r="AG82" i="21"/>
  <c r="AY1190" i="21"/>
  <c r="AW1190" i="21"/>
  <c r="AX1190" i="21"/>
  <c r="AG1018" i="21"/>
  <c r="AO1018" i="21"/>
  <c r="AT1038" i="21"/>
  <c r="AS1038" i="21"/>
  <c r="AR1038" i="21"/>
  <c r="AX1070" i="21"/>
  <c r="AW1070" i="21"/>
  <c r="AY1070" i="21"/>
  <c r="AT1082" i="21"/>
  <c r="AR1082" i="21"/>
  <c r="AS1082" i="21"/>
  <c r="AG1094" i="21"/>
  <c r="AO1094" i="21"/>
  <c r="AG1102" i="21"/>
  <c r="AS1110" i="21"/>
  <c r="AR1110" i="21"/>
  <c r="AT1110" i="21"/>
  <c r="AT1134" i="21"/>
  <c r="AS1134" i="21"/>
  <c r="AR1134" i="21"/>
  <c r="AO1174" i="21"/>
  <c r="AS1182" i="21"/>
  <c r="AT1182" i="21"/>
  <c r="AR1182" i="21"/>
  <c r="AW1198" i="21"/>
  <c r="AX1198" i="21"/>
  <c r="AS118" i="21"/>
  <c r="AT118" i="21"/>
  <c r="AR118" i="21"/>
  <c r="AO134" i="21"/>
  <c r="AG134" i="21"/>
  <c r="AK154" i="21"/>
  <c r="AG154" i="21"/>
  <c r="AS162" i="21"/>
  <c r="AT162" i="21"/>
  <c r="AR162" i="21"/>
  <c r="AK170" i="21"/>
  <c r="AO170" i="21"/>
  <c r="AG170" i="21"/>
  <c r="AY198" i="21"/>
  <c r="AW198" i="21"/>
  <c r="AX198" i="21"/>
  <c r="AW206" i="21"/>
  <c r="AY206" i="21"/>
  <c r="AX714" i="21"/>
  <c r="AW714" i="21"/>
  <c r="AY714" i="21"/>
  <c r="AW974" i="21"/>
  <c r="AX974" i="21"/>
  <c r="AY974" i="21"/>
  <c r="AT882" i="21"/>
  <c r="AR882" i="21"/>
  <c r="AX770" i="21"/>
  <c r="AW770" i="21"/>
  <c r="AY770" i="21"/>
  <c r="AO858" i="21"/>
  <c r="AR818" i="21"/>
  <c r="AS818" i="21"/>
  <c r="AT818" i="21"/>
  <c r="AS898" i="21"/>
  <c r="AR898" i="21"/>
  <c r="AT898" i="21"/>
  <c r="AT986" i="21"/>
  <c r="AS986" i="21"/>
  <c r="AG702" i="21"/>
  <c r="AO702" i="21"/>
  <c r="AR758" i="21"/>
  <c r="AT758" i="21"/>
  <c r="AS758" i="21"/>
  <c r="AG374" i="21"/>
  <c r="AO374" i="21"/>
  <c r="AY398" i="21"/>
  <c r="AW398" i="21"/>
  <c r="AW410" i="21"/>
  <c r="AY410" i="21"/>
  <c r="AX410" i="21"/>
  <c r="AX426" i="21"/>
  <c r="AY426" i="21"/>
  <c r="AW426" i="21"/>
  <c r="AG478" i="21"/>
  <c r="AO478" i="21"/>
  <c r="AX486" i="21"/>
  <c r="AY486" i="21"/>
  <c r="AW486" i="21"/>
  <c r="AO694" i="21"/>
  <c r="AG694" i="21"/>
  <c r="AO742" i="21"/>
  <c r="AW774" i="21"/>
  <c r="AY774" i="21"/>
  <c r="AX774" i="21"/>
  <c r="AS1078" i="21"/>
  <c r="AT1078" i="21"/>
  <c r="AG1014" i="21"/>
  <c r="AO1014" i="21"/>
  <c r="AT1058" i="21"/>
  <c r="AR1058" i="21"/>
  <c r="AS1058" i="21"/>
  <c r="AT1094" i="21"/>
  <c r="AS1094" i="21"/>
  <c r="AR1094" i="21"/>
  <c r="AO1118" i="21"/>
  <c r="AG1118" i="21"/>
  <c r="AY1142" i="21"/>
  <c r="AX1142" i="21"/>
  <c r="AW1142" i="21"/>
  <c r="AX82" i="21"/>
  <c r="AW82" i="21"/>
  <c r="AY82" i="21"/>
  <c r="AW102" i="21"/>
  <c r="AY102" i="21"/>
  <c r="AX102" i="21"/>
  <c r="AO130" i="21"/>
  <c r="AK130" i="21"/>
  <c r="AG130" i="21"/>
  <c r="AY170" i="21"/>
  <c r="AX170" i="21"/>
  <c r="AW170" i="21"/>
  <c r="AY190" i="21"/>
  <c r="AW190" i="21"/>
  <c r="AO198" i="21"/>
  <c r="AG198" i="21"/>
  <c r="AK198" i="21"/>
  <c r="AX778" i="21"/>
  <c r="AW778" i="21"/>
  <c r="AY778" i="21"/>
  <c r="AO814" i="21"/>
  <c r="AG814" i="21"/>
  <c r="AT842" i="21"/>
  <c r="AS842" i="21"/>
  <c r="AR842" i="21"/>
  <c r="AS830" i="21"/>
  <c r="AT830" i="21"/>
  <c r="AR830" i="21"/>
  <c r="AT834" i="21"/>
  <c r="AS834" i="21"/>
  <c r="AR834" i="21"/>
  <c r="AR686" i="21"/>
  <c r="AT686" i="21"/>
  <c r="AS686" i="21"/>
  <c r="AR854" i="21"/>
  <c r="AT854" i="21"/>
  <c r="AS854" i="21"/>
  <c r="AW946" i="21"/>
  <c r="AX946" i="21"/>
  <c r="AX274" i="21"/>
  <c r="AW274" i="21"/>
  <c r="AY274" i="21"/>
  <c r="AG366" i="21"/>
  <c r="AO366" i="21"/>
  <c r="AK366" i="21"/>
  <c r="AT382" i="21"/>
  <c r="AR382" i="21"/>
  <c r="AS382" i="21"/>
  <c r="AG414" i="21"/>
  <c r="AO414" i="21"/>
  <c r="AX466" i="21"/>
  <c r="AY466" i="21"/>
  <c r="AW466" i="21"/>
  <c r="AK482" i="21"/>
  <c r="AO482" i="21"/>
  <c r="AK498" i="21"/>
  <c r="AG498" i="21"/>
  <c r="AG610" i="21"/>
  <c r="AO610" i="21"/>
  <c r="AO618" i="21"/>
  <c r="AG618" i="21"/>
  <c r="AK634" i="21"/>
  <c r="AG634" i="21"/>
  <c r="AW642" i="21"/>
  <c r="AY642" i="21" s="1"/>
  <c r="AW694" i="21"/>
  <c r="AX694" i="21"/>
  <c r="AY694" i="21"/>
  <c r="AG902" i="21"/>
  <c r="AO902" i="21"/>
  <c r="AG1120" i="21"/>
  <c r="AG23" i="21"/>
  <c r="AT243" i="21"/>
  <c r="AW959" i="21"/>
  <c r="AY277" i="21"/>
  <c r="AR309" i="21"/>
  <c r="AW657" i="21"/>
  <c r="AY657" i="21" s="1"/>
  <c r="AO413" i="21"/>
  <c r="AX277" i="21"/>
  <c r="AS309" i="21"/>
  <c r="AL65" i="21"/>
  <c r="AG413" i="21"/>
  <c r="AG299" i="21"/>
  <c r="AT747" i="21"/>
  <c r="AY17" i="21"/>
  <c r="AK299" i="21"/>
  <c r="AS747" i="21"/>
  <c r="AO889" i="21"/>
  <c r="AW17" i="21"/>
  <c r="AG929" i="21"/>
  <c r="AO299" i="21"/>
  <c r="AN389" i="21"/>
  <c r="AG889" i="21"/>
  <c r="AR637" i="21"/>
  <c r="AT637" i="21" s="1"/>
  <c r="AL453" i="21"/>
  <c r="AG238" i="21"/>
  <c r="AR937" i="21"/>
  <c r="AG709" i="21"/>
  <c r="AW209" i="21"/>
  <c r="AG533" i="21"/>
  <c r="AO709" i="21"/>
  <c r="AL69" i="21"/>
  <c r="AT184" i="21"/>
  <c r="AO996" i="21"/>
  <c r="AK533" i="21"/>
  <c r="AX525" i="21"/>
  <c r="AX332" i="21"/>
  <c r="AY525" i="21"/>
  <c r="AG261" i="21"/>
  <c r="AO581" i="21"/>
  <c r="AG937" i="21"/>
  <c r="AT53" i="21"/>
  <c r="AG581" i="21"/>
  <c r="AG21" i="21"/>
  <c r="AO261" i="21"/>
  <c r="AG273" i="21"/>
  <c r="AR657" i="21"/>
  <c r="AT657" i="21" s="1"/>
  <c r="AX847" i="21"/>
  <c r="AX601" i="21"/>
  <c r="AR53" i="21"/>
  <c r="AO21" i="21"/>
  <c r="AS184" i="21"/>
  <c r="AG293" i="21"/>
  <c r="AW601" i="21"/>
  <c r="AG37" i="21"/>
  <c r="AK273" i="21"/>
  <c r="AO37" i="21"/>
  <c r="AL255" i="21"/>
  <c r="AG786" i="21"/>
  <c r="AO637" i="21"/>
  <c r="AG637" i="21"/>
  <c r="AK637" i="21"/>
  <c r="AS669" i="21"/>
  <c r="AR669" i="21"/>
  <c r="AT669" i="21" s="1"/>
  <c r="AY737" i="21"/>
  <c r="AW737" i="21"/>
  <c r="AS741" i="21"/>
  <c r="AT741" i="21"/>
  <c r="AO801" i="21"/>
  <c r="AG801" i="21"/>
  <c r="AS805" i="21"/>
  <c r="AT805" i="21"/>
  <c r="AR805" i="21"/>
  <c r="AS841" i="21"/>
  <c r="AT841" i="21"/>
  <c r="AR841" i="21"/>
  <c r="AR845" i="21"/>
  <c r="AS845" i="21"/>
  <c r="AY969" i="21"/>
  <c r="AX969" i="21"/>
  <c r="AW969" i="21"/>
  <c r="AK205" i="21"/>
  <c r="AO205" i="21"/>
  <c r="AG205" i="21"/>
  <c r="AT81" i="21"/>
  <c r="AS81" i="21"/>
  <c r="AR81" i="21"/>
  <c r="AO89" i="21"/>
  <c r="AK89" i="21"/>
  <c r="AY97" i="21"/>
  <c r="AX97" i="21"/>
  <c r="AS105" i="21"/>
  <c r="AR105" i="21"/>
  <c r="AT217" i="21"/>
  <c r="AR217" i="21"/>
  <c r="AR229" i="21"/>
  <c r="AT229" i="21"/>
  <c r="AS229" i="21"/>
  <c r="AK269" i="21"/>
  <c r="AT845" i="21"/>
  <c r="AR9" i="21"/>
  <c r="AS9" i="21"/>
  <c r="AW21" i="21"/>
  <c r="AY21" i="21"/>
  <c r="AR98" i="21"/>
  <c r="AT98" i="21"/>
  <c r="AS98" i="21"/>
  <c r="AT105" i="21"/>
  <c r="AO269" i="21"/>
  <c r="AX56" i="21"/>
  <c r="AY56" i="21"/>
  <c r="AG269" i="21"/>
  <c r="AO85" i="21"/>
  <c r="AR22" i="21"/>
  <c r="AR297" i="21"/>
  <c r="AS297" i="21"/>
  <c r="AO509" i="21"/>
  <c r="AT533" i="21"/>
  <c r="AR533" i="21"/>
  <c r="AS533" i="21"/>
  <c r="AR677" i="21"/>
  <c r="AT677" i="21"/>
  <c r="AO693" i="21"/>
  <c r="AG693" i="21"/>
  <c r="AS709" i="21"/>
  <c r="AT709" i="21"/>
  <c r="AY721" i="21"/>
  <c r="AX721" i="21"/>
  <c r="AW721" i="21"/>
  <c r="AW97" i="21"/>
  <c r="AY85" i="21"/>
  <c r="AW85" i="21"/>
  <c r="AX85" i="21"/>
  <c r="AX93" i="21"/>
  <c r="AY93" i="21"/>
  <c r="AG145" i="21"/>
  <c r="AO145" i="21"/>
  <c r="AK145" i="21"/>
  <c r="AR193" i="21"/>
  <c r="AS193" i="21"/>
  <c r="AT193" i="21"/>
  <c r="AX253" i="21"/>
  <c r="AY253" i="21"/>
  <c r="AG89" i="21"/>
  <c r="AX305" i="21"/>
  <c r="AW305" i="21"/>
  <c r="AY305" i="21"/>
  <c r="AO1117" i="21"/>
  <c r="AG1117" i="21"/>
  <c r="AW890" i="21"/>
  <c r="AS1085" i="21"/>
  <c r="AK277" i="21"/>
  <c r="AR653" i="21"/>
  <c r="AT653" i="21" s="1"/>
  <c r="AL265" i="21"/>
  <c r="AL495" i="21"/>
  <c r="AL557" i="21"/>
  <c r="AT177" i="21"/>
  <c r="AX141" i="21"/>
  <c r="AY959" i="21"/>
  <c r="AY1177" i="21"/>
  <c r="AR1177" i="21"/>
  <c r="AY489" i="21"/>
  <c r="AW1177" i="21"/>
  <c r="AW1121" i="21"/>
  <c r="AR916" i="21"/>
  <c r="AX1101" i="21"/>
  <c r="AO947" i="21"/>
  <c r="AW332" i="21"/>
  <c r="AS809" i="21"/>
  <c r="AW49" i="21"/>
  <c r="AS509" i="21"/>
  <c r="AG1077" i="21"/>
  <c r="AO805" i="21"/>
  <c r="AG1141" i="21"/>
  <c r="AG313" i="21"/>
  <c r="AW193" i="21"/>
  <c r="AR809" i="21"/>
  <c r="AY49" i="21"/>
  <c r="AR509" i="21"/>
  <c r="AS292" i="21"/>
  <c r="AG645" i="21"/>
  <c r="AT292" i="21"/>
  <c r="AX193" i="21"/>
  <c r="AK137" i="21"/>
  <c r="AX1097" i="21"/>
  <c r="AG593" i="21"/>
  <c r="AW1097" i="21"/>
  <c r="AS465" i="21"/>
  <c r="AG137" i="21"/>
  <c r="AL427" i="21"/>
  <c r="AX869" i="21"/>
  <c r="AR625" i="21"/>
  <c r="AT625" i="21" s="1"/>
  <c r="AR258" i="21"/>
  <c r="AW869" i="21"/>
  <c r="AO1169" i="21"/>
  <c r="AL5" i="21"/>
  <c r="AL536" i="21"/>
  <c r="AW1085" i="21"/>
  <c r="AX1085" i="21"/>
  <c r="AY1085" i="21"/>
  <c r="AK313" i="21"/>
  <c r="AR1165" i="21"/>
  <c r="AT1165" i="21"/>
  <c r="AS1165" i="21"/>
  <c r="AL27" i="21"/>
  <c r="AX661" i="21"/>
  <c r="AO661" i="21"/>
  <c r="AG661" i="21"/>
  <c r="AS1177" i="21"/>
  <c r="AK613" i="21"/>
  <c r="AG1165" i="21"/>
  <c r="AO1165" i="21"/>
  <c r="AR401" i="21"/>
  <c r="AT401" i="21"/>
  <c r="AR1097" i="21"/>
  <c r="AT1097" i="21"/>
  <c r="AS1097" i="21"/>
  <c r="AO857" i="21"/>
  <c r="AG857" i="21"/>
  <c r="AT1109" i="21"/>
  <c r="AR1109" i="21"/>
  <c r="AR1117" i="21"/>
  <c r="AS1117" i="21"/>
  <c r="AT1117" i="21"/>
  <c r="AT1125" i="21"/>
  <c r="AS1125" i="21"/>
  <c r="AR1125" i="21"/>
  <c r="AG1133" i="21"/>
  <c r="AO1133" i="21"/>
  <c r="AT1145" i="21"/>
  <c r="AS1145" i="21"/>
  <c r="AR1145" i="21"/>
  <c r="AS1161" i="21"/>
  <c r="AR1161" i="21"/>
  <c r="AT1161" i="21"/>
  <c r="AS1169" i="21"/>
  <c r="AT1169" i="21"/>
  <c r="AR1169" i="21"/>
  <c r="AX1173" i="21"/>
  <c r="AY1173" i="21"/>
  <c r="AW1173" i="21"/>
  <c r="AS1181" i="21"/>
  <c r="AT1181" i="21"/>
  <c r="AR1181" i="21"/>
  <c r="AO1185" i="21"/>
  <c r="AG1185" i="21"/>
  <c r="AW25" i="21"/>
  <c r="AY25" i="21"/>
  <c r="AX25" i="21"/>
  <c r="AS49" i="21"/>
  <c r="AR49" i="21"/>
  <c r="AT49" i="21"/>
  <c r="AT57" i="21"/>
  <c r="AS57" i="21"/>
  <c r="AY133" i="21"/>
  <c r="AX133" i="21"/>
  <c r="AW133" i="21"/>
  <c r="AR141" i="21"/>
  <c r="AT141" i="21"/>
  <c r="AS141" i="21"/>
  <c r="AT149" i="21"/>
  <c r="AS149" i="21"/>
  <c r="AR149" i="21"/>
  <c r="AG197" i="21"/>
  <c r="AO197" i="21"/>
  <c r="AO209" i="21"/>
  <c r="AG209" i="21"/>
  <c r="AK209" i="21"/>
  <c r="AT253" i="21"/>
  <c r="AS253" i="21"/>
  <c r="AR253" i="21"/>
  <c r="AW269" i="21"/>
  <c r="AX269" i="21"/>
  <c r="AY269" i="21"/>
  <c r="AW297" i="21"/>
  <c r="AX297" i="21"/>
  <c r="AY297" i="21"/>
  <c r="AG481" i="21"/>
  <c r="AK481" i="21"/>
  <c r="AO481" i="21"/>
  <c r="AT489" i="21"/>
  <c r="AS489" i="21"/>
  <c r="AR489" i="21"/>
  <c r="AY497" i="21"/>
  <c r="AW497" i="21"/>
  <c r="AX497" i="21"/>
  <c r="AT521" i="21"/>
  <c r="AR521" i="21"/>
  <c r="AS521" i="21"/>
  <c r="AY529" i="21"/>
  <c r="AX529" i="21"/>
  <c r="AW529" i="21"/>
  <c r="AO569" i="21"/>
  <c r="AG569" i="21"/>
  <c r="AO577" i="21"/>
  <c r="AG577" i="21"/>
  <c r="AO585" i="21"/>
  <c r="AG585" i="21"/>
  <c r="AO601" i="21"/>
  <c r="AG601" i="21"/>
  <c r="AW649" i="21"/>
  <c r="AY649" i="21" s="1"/>
  <c r="AX649" i="21"/>
  <c r="AR661" i="21"/>
  <c r="AT661" i="21" s="1"/>
  <c r="AO673" i="21"/>
  <c r="AG673" i="21"/>
  <c r="AO689" i="21"/>
  <c r="AR693" i="21"/>
  <c r="AT693" i="21"/>
  <c r="AS693" i="21"/>
  <c r="AG749" i="21"/>
  <c r="AO749" i="21"/>
  <c r="AT785" i="21"/>
  <c r="AS785" i="21"/>
  <c r="AR785" i="21"/>
  <c r="AY789" i="21"/>
  <c r="AW789" i="21"/>
  <c r="AX789" i="21"/>
  <c r="AX841" i="21"/>
  <c r="AY841" i="21"/>
  <c r="AW841" i="21"/>
  <c r="AT853" i="21"/>
  <c r="AS853" i="21"/>
  <c r="AR853" i="21"/>
  <c r="AO869" i="21"/>
  <c r="AG869" i="21"/>
  <c r="AT893" i="21"/>
  <c r="AR893" i="21"/>
  <c r="AS893" i="21"/>
  <c r="AO977" i="21"/>
  <c r="AG977" i="21"/>
  <c r="AN321" i="21"/>
  <c r="AK242" i="21"/>
  <c r="AS980" i="21"/>
  <c r="AR57" i="21"/>
  <c r="AO697" i="21"/>
  <c r="AG697" i="21"/>
  <c r="AT1105" i="21"/>
  <c r="AS1105" i="21"/>
  <c r="AR1105" i="21"/>
  <c r="AY1137" i="21"/>
  <c r="AW1137" i="21"/>
  <c r="AX1137" i="21"/>
  <c r="AO1157" i="21"/>
  <c r="AG1157" i="21"/>
  <c r="AG1173" i="21"/>
  <c r="AO1173" i="21"/>
  <c r="AO1181" i="21"/>
  <c r="AG1181" i="21"/>
  <c r="AO9" i="21"/>
  <c r="AG9" i="21"/>
  <c r="AT17" i="21"/>
  <c r="AR17" i="21"/>
  <c r="AS17" i="21"/>
  <c r="AS25" i="21"/>
  <c r="AT25" i="21"/>
  <c r="AR25" i="21"/>
  <c r="AG49" i="21"/>
  <c r="AO49" i="21"/>
  <c r="AK57" i="21"/>
  <c r="AO57" i="21"/>
  <c r="AG57" i="21"/>
  <c r="AR101" i="21"/>
  <c r="AS101" i="21"/>
  <c r="AT101" i="21"/>
  <c r="AW113" i="21"/>
  <c r="AX113" i="21"/>
  <c r="AY113" i="21"/>
  <c r="AW177" i="21"/>
  <c r="AX177" i="21"/>
  <c r="AY177" i="21"/>
  <c r="AK253" i="21"/>
  <c r="AO253" i="21"/>
  <c r="AG253" i="21"/>
  <c r="AX313" i="21"/>
  <c r="AW313" i="21"/>
  <c r="AY313" i="21"/>
  <c r="AW505" i="21"/>
  <c r="AY505" i="21"/>
  <c r="AX505" i="21"/>
  <c r="AS513" i="21"/>
  <c r="AR513" i="21"/>
  <c r="AT513" i="21"/>
  <c r="AX569" i="21"/>
  <c r="AW569" i="21"/>
  <c r="AY569" i="21"/>
  <c r="AT593" i="21"/>
  <c r="AS593" i="21"/>
  <c r="AR593" i="21"/>
  <c r="AT601" i="21"/>
  <c r="AS601" i="21"/>
  <c r="AR601" i="21"/>
  <c r="AW625" i="21"/>
  <c r="AY625" i="21" s="1"/>
  <c r="AX697" i="21"/>
  <c r="AW697" i="21"/>
  <c r="AY697" i="21"/>
  <c r="AO725" i="21"/>
  <c r="AG725" i="21"/>
  <c r="AO733" i="21"/>
  <c r="AG741" i="21"/>
  <c r="AW749" i="21"/>
  <c r="AY749" i="21"/>
  <c r="AX749" i="21"/>
  <c r="AO781" i="21"/>
  <c r="AG781" i="21"/>
  <c r="AG825" i="21"/>
  <c r="AO825" i="21"/>
  <c r="AO849" i="21"/>
  <c r="AY853" i="21"/>
  <c r="AW853" i="21"/>
  <c r="AX853" i="21"/>
  <c r="AY861" i="21"/>
  <c r="AW861" i="21"/>
  <c r="AX861" i="21"/>
  <c r="AR881" i="21"/>
  <c r="AS881" i="21"/>
  <c r="AT881" i="21"/>
  <c r="AS913" i="21"/>
  <c r="AR913" i="21"/>
  <c r="AT913" i="21"/>
  <c r="AX245" i="21"/>
  <c r="AY245" i="21"/>
  <c r="AS1109" i="21"/>
  <c r="AY1121" i="21"/>
  <c r="AX1006" i="21"/>
  <c r="AY1006" i="21"/>
  <c r="AW1006" i="21"/>
  <c r="AS197" i="21"/>
  <c r="AT197" i="21"/>
  <c r="AR197" i="21"/>
  <c r="AG401" i="21"/>
  <c r="AO401" i="21"/>
  <c r="AK401" i="21"/>
  <c r="AW1093" i="21"/>
  <c r="AX1093" i="21"/>
  <c r="AY1093" i="21"/>
  <c r="AG1105" i="21"/>
  <c r="AO1105" i="21"/>
  <c r="AY1109" i="21"/>
  <c r="AX1109" i="21"/>
  <c r="AW1109" i="21"/>
  <c r="AR1113" i="21"/>
  <c r="AS1113" i="21"/>
  <c r="AT1113" i="21"/>
  <c r="AY1129" i="21"/>
  <c r="AW1129" i="21"/>
  <c r="AX1129" i="21"/>
  <c r="AT1133" i="21"/>
  <c r="AS1133" i="21"/>
  <c r="AR1133" i="21"/>
  <c r="AY1149" i="21"/>
  <c r="AW1149" i="21"/>
  <c r="AX1149" i="21"/>
  <c r="AW1157" i="21"/>
  <c r="AY1157" i="21"/>
  <c r="AX1157" i="21"/>
  <c r="AY1169" i="21"/>
  <c r="AW1169" i="21"/>
  <c r="AX1169" i="21"/>
  <c r="AO17" i="21"/>
  <c r="AG17" i="21"/>
  <c r="AX57" i="21"/>
  <c r="AY57" i="21"/>
  <c r="AW57" i="21"/>
  <c r="AG141" i="21"/>
  <c r="AO141" i="21"/>
  <c r="AX173" i="21"/>
  <c r="AY173" i="21"/>
  <c r="AW173" i="21"/>
  <c r="AT209" i="21"/>
  <c r="AS209" i="21"/>
  <c r="AR209" i="21"/>
  <c r="AG217" i="21"/>
  <c r="AO217" i="21"/>
  <c r="AY229" i="21"/>
  <c r="AX229" i="21"/>
  <c r="AW229" i="21"/>
  <c r="AT249" i="21"/>
  <c r="AR249" i="21"/>
  <c r="AS249" i="21"/>
  <c r="AS277" i="21"/>
  <c r="AT277" i="21"/>
  <c r="AR277" i="21"/>
  <c r="AO297" i="21"/>
  <c r="AG297" i="21"/>
  <c r="AK305" i="21"/>
  <c r="AO305" i="21"/>
  <c r="AK457" i="21"/>
  <c r="AG457" i="21"/>
  <c r="AO457" i="21"/>
  <c r="AO489" i="21"/>
  <c r="AG489" i="21"/>
  <c r="AL489" i="21" s="1"/>
  <c r="AO513" i="21"/>
  <c r="AG513" i="21"/>
  <c r="AR569" i="21"/>
  <c r="AT569" i="21"/>
  <c r="AS569" i="21"/>
  <c r="AX577" i="21"/>
  <c r="AY577" i="21"/>
  <c r="AW577" i="21"/>
  <c r="AT585" i="21"/>
  <c r="AS585" i="21"/>
  <c r="AR585" i="21"/>
  <c r="AW597" i="21"/>
  <c r="AY597" i="21"/>
  <c r="AX597" i="21"/>
  <c r="AO645" i="21"/>
  <c r="AK645" i="21"/>
  <c r="AR697" i="21"/>
  <c r="AS697" i="21"/>
  <c r="AT697" i="21"/>
  <c r="AX745" i="21"/>
  <c r="AW745" i="21"/>
  <c r="AY745" i="21"/>
  <c r="AX781" i="21"/>
  <c r="AY781" i="21"/>
  <c r="AW781" i="21"/>
  <c r="AG793" i="21"/>
  <c r="AO793" i="21"/>
  <c r="AR801" i="21"/>
  <c r="AS801" i="21"/>
  <c r="AT801" i="21"/>
  <c r="AS813" i="21"/>
  <c r="AT813" i="21"/>
  <c r="AR813" i="21"/>
  <c r="AG873" i="21"/>
  <c r="AO873" i="21"/>
  <c r="AY881" i="21"/>
  <c r="AW881" i="21"/>
  <c r="AX881" i="21"/>
  <c r="AY909" i="21"/>
  <c r="AX909" i="21"/>
  <c r="AW909" i="21"/>
  <c r="AO861" i="21"/>
  <c r="AG861" i="21"/>
  <c r="AS213" i="21"/>
  <c r="AT213" i="21"/>
  <c r="AW917" i="21"/>
  <c r="AY917" i="21"/>
  <c r="AY1077" i="21"/>
  <c r="AW1077" i="21"/>
  <c r="AX1077" i="21"/>
  <c r="AW1113" i="21"/>
  <c r="AX1113" i="21"/>
  <c r="AY1113" i="21"/>
  <c r="AT1157" i="21"/>
  <c r="AR1157" i="21"/>
  <c r="AS1157" i="21"/>
  <c r="AT89" i="21"/>
  <c r="AR89" i="21"/>
  <c r="AS89" i="21"/>
  <c r="AS137" i="21"/>
  <c r="AT137" i="21"/>
  <c r="AR137" i="21"/>
  <c r="AO201" i="21"/>
  <c r="AG201" i="21"/>
  <c r="AY249" i="21"/>
  <c r="AW249" i="21"/>
  <c r="AX249" i="21"/>
  <c r="AW473" i="21"/>
  <c r="AY473" i="21"/>
  <c r="AX473" i="21"/>
  <c r="AO485" i="21"/>
  <c r="AG485" i="21"/>
  <c r="AS493" i="21"/>
  <c r="AT493" i="21"/>
  <c r="AR493" i="21"/>
  <c r="AO497" i="21"/>
  <c r="AG497" i="21"/>
  <c r="AR505" i="21"/>
  <c r="AT505" i="21"/>
  <c r="AS505" i="21"/>
  <c r="AO517" i="21"/>
  <c r="AT597" i="21"/>
  <c r="AR597" i="21"/>
  <c r="AS597" i="21"/>
  <c r="AW637" i="21"/>
  <c r="AY637" i="21" s="1"/>
  <c r="AX677" i="21"/>
  <c r="AY677" i="21"/>
  <c r="AW677" i="21"/>
  <c r="AR701" i="21"/>
  <c r="AS701" i="21"/>
  <c r="AT701" i="21"/>
  <c r="AW733" i="21"/>
  <c r="AX733" i="21"/>
  <c r="AY733" i="21"/>
  <c r="AS781" i="21"/>
  <c r="AT781" i="21"/>
  <c r="AR781" i="21"/>
  <c r="AG797" i="21"/>
  <c r="AO797" i="21"/>
  <c r="AY849" i="21"/>
  <c r="AW849" i="21"/>
  <c r="AX849" i="21"/>
  <c r="AR909" i="21"/>
  <c r="AS909" i="21"/>
  <c r="AT909" i="21"/>
  <c r="AR925" i="21"/>
  <c r="AS925" i="21"/>
  <c r="AT925" i="21"/>
  <c r="AO997" i="21"/>
  <c r="AG997" i="21"/>
  <c r="AS721" i="21"/>
  <c r="AR721" i="21"/>
  <c r="AY725" i="21"/>
  <c r="AW725" i="21"/>
  <c r="AX725" i="21"/>
  <c r="AO829" i="21"/>
  <c r="AO1093" i="21"/>
  <c r="AG1093" i="21"/>
  <c r="AW1105" i="21"/>
  <c r="AX1105" i="21"/>
  <c r="AY1105" i="21"/>
  <c r="AS1141" i="21"/>
  <c r="AT1141" i="21"/>
  <c r="AR1141" i="21"/>
  <c r="AX1145" i="21"/>
  <c r="AW1145" i="21"/>
  <c r="AY1145" i="21"/>
  <c r="AR1153" i="21"/>
  <c r="AS1153" i="21"/>
  <c r="AT1153" i="21"/>
  <c r="AO29" i="21"/>
  <c r="AG29" i="21"/>
  <c r="AY53" i="21"/>
  <c r="AX53" i="21"/>
  <c r="AW53" i="21"/>
  <c r="AW145" i="21"/>
  <c r="AX145" i="21"/>
  <c r="AY145" i="21"/>
  <c r="AO177" i="21"/>
  <c r="AG177" i="21"/>
  <c r="AX213" i="21"/>
  <c r="AW213" i="21"/>
  <c r="AY213" i="21"/>
  <c r="AG225" i="21"/>
  <c r="AO225" i="21"/>
  <c r="AG249" i="21"/>
  <c r="AO249" i="21"/>
  <c r="AO301" i="21"/>
  <c r="AK301" i="21"/>
  <c r="AO309" i="21"/>
  <c r="AK309" i="21"/>
  <c r="AK413" i="21"/>
  <c r="AR473" i="21"/>
  <c r="AS473" i="21"/>
  <c r="AT473" i="21"/>
  <c r="AW485" i="21"/>
  <c r="AY485" i="21"/>
  <c r="AX485" i="21"/>
  <c r="AT517" i="21"/>
  <c r="AS517" i="21"/>
  <c r="AR517" i="21"/>
  <c r="AR645" i="21"/>
  <c r="AT645" i="21" s="1"/>
  <c r="AO677" i="21"/>
  <c r="AG677" i="21"/>
  <c r="AO705" i="21"/>
  <c r="AG705" i="21"/>
  <c r="AW709" i="21"/>
  <c r="AY709" i="21"/>
  <c r="AX709" i="21"/>
  <c r="AW729" i="21"/>
  <c r="AX729" i="21"/>
  <c r="AY729" i="21"/>
  <c r="AX809" i="21"/>
  <c r="AY809" i="21"/>
  <c r="AW809" i="21"/>
  <c r="AR849" i="21"/>
  <c r="AS849" i="21"/>
  <c r="AT849" i="21"/>
  <c r="AG893" i="21"/>
  <c r="AO893" i="21"/>
  <c r="AG913" i="21"/>
  <c r="AO913" i="21"/>
  <c r="AT917" i="21"/>
  <c r="AS917" i="21"/>
  <c r="AR921" i="21"/>
  <c r="AS921" i="21"/>
  <c r="AT921" i="21"/>
  <c r="AG985" i="21"/>
  <c r="AO985" i="21"/>
  <c r="AW667" i="21"/>
  <c r="AY667" i="21" s="1"/>
  <c r="AL609" i="21"/>
  <c r="AG829" i="21"/>
  <c r="AW137" i="21"/>
  <c r="AX137" i="21"/>
  <c r="AY137" i="21"/>
  <c r="AG85" i="21"/>
  <c r="AO653" i="21"/>
  <c r="AR869" i="21"/>
  <c r="AS869" i="21"/>
  <c r="AT869" i="21"/>
  <c r="AS1081" i="21"/>
  <c r="AR1081" i="21"/>
  <c r="AT1081" i="21"/>
  <c r="AY1089" i="21"/>
  <c r="AX1089" i="21"/>
  <c r="AW1089" i="21"/>
  <c r="AT1093" i="21"/>
  <c r="AS1093" i="21"/>
  <c r="AR1093" i="21"/>
  <c r="AG1101" i="21"/>
  <c r="AO1101" i="21"/>
  <c r="AG1137" i="21"/>
  <c r="AO1137" i="21"/>
  <c r="AT13" i="21"/>
  <c r="AR13" i="21"/>
  <c r="AS13" i="21"/>
  <c r="AO53" i="21"/>
  <c r="AK53" i="21"/>
  <c r="AG53" i="21"/>
  <c r="AG81" i="21"/>
  <c r="AO81" i="21"/>
  <c r="AK81" i="21"/>
  <c r="AW89" i="21"/>
  <c r="AY89" i="21"/>
  <c r="AX89" i="21"/>
  <c r="AT97" i="21"/>
  <c r="AS97" i="21"/>
  <c r="AR97" i="21"/>
  <c r="AK105" i="21"/>
  <c r="AG105" i="21"/>
  <c r="AO105" i="21"/>
  <c r="AO117" i="21"/>
  <c r="AG117" i="21"/>
  <c r="AT169" i="21"/>
  <c r="AR169" i="21"/>
  <c r="AS169" i="21"/>
  <c r="AT201" i="21"/>
  <c r="AR201" i="21"/>
  <c r="AS201" i="21"/>
  <c r="AT225" i="21"/>
  <c r="AS225" i="21"/>
  <c r="AR225" i="21"/>
  <c r="AK293" i="21"/>
  <c r="AS301" i="21"/>
  <c r="AR301" i="21"/>
  <c r="AT301" i="21"/>
  <c r="AO445" i="21"/>
  <c r="AK445" i="21"/>
  <c r="AG445" i="21"/>
  <c r="AR469" i="21"/>
  <c r="AT469" i="21"/>
  <c r="AS469" i="21"/>
  <c r="AG473" i="21"/>
  <c r="AO473" i="21"/>
  <c r="AR501" i="21"/>
  <c r="AT501" i="21"/>
  <c r="AS501" i="21"/>
  <c r="AK509" i="21"/>
  <c r="AG509" i="21"/>
  <c r="AY517" i="21"/>
  <c r="AW517" i="21"/>
  <c r="AX517" i="21"/>
  <c r="AK525" i="21"/>
  <c r="AG525" i="21"/>
  <c r="AO525" i="21"/>
  <c r="AW645" i="21"/>
  <c r="AY645" i="21" s="1"/>
  <c r="AO701" i="21"/>
  <c r="AG701" i="21"/>
  <c r="AS729" i="21"/>
  <c r="AR729" i="21"/>
  <c r="AG789" i="21"/>
  <c r="AO789" i="21"/>
  <c r="AO853" i="21"/>
  <c r="AY857" i="21"/>
  <c r="AW857" i="21"/>
  <c r="AX857" i="21"/>
  <c r="AX925" i="21"/>
  <c r="AY925" i="21"/>
  <c r="AW925" i="21"/>
  <c r="AR980" i="21"/>
  <c r="AK261" i="21"/>
  <c r="AR873" i="21"/>
  <c r="AT873" i="21"/>
  <c r="AS873" i="21"/>
  <c r="AK585" i="21"/>
  <c r="AG1081" i="21"/>
  <c r="AO1081" i="21"/>
  <c r="AO1089" i="21"/>
  <c r="AG1089" i="21"/>
  <c r="AG1097" i="21"/>
  <c r="AO1097" i="21"/>
  <c r="AG1125" i="21"/>
  <c r="AO1125" i="21"/>
  <c r="AW1133" i="21"/>
  <c r="AX1133" i="21"/>
  <c r="AY1133" i="21"/>
  <c r="AS1149" i="21"/>
  <c r="AT1149" i="21"/>
  <c r="AR1149" i="21"/>
  <c r="AR1173" i="21"/>
  <c r="AS1173" i="21"/>
  <c r="AT1173" i="21"/>
  <c r="AO1177" i="21"/>
  <c r="AG1177" i="21"/>
  <c r="AX1185" i="21"/>
  <c r="AY1185" i="21"/>
  <c r="AW1185" i="21"/>
  <c r="AT37" i="21"/>
  <c r="AS37" i="21"/>
  <c r="AR37" i="21"/>
  <c r="AW81" i="21"/>
  <c r="AX81" i="21"/>
  <c r="AY81" i="21"/>
  <c r="AX117" i="21"/>
  <c r="AW117" i="21"/>
  <c r="AY117" i="21"/>
  <c r="AO133" i="21"/>
  <c r="AK133" i="21"/>
  <c r="AG133" i="21"/>
  <c r="AO169" i="21"/>
  <c r="AK169" i="21"/>
  <c r="AG169" i="21"/>
  <c r="AK197" i="21"/>
  <c r="AX225" i="21"/>
  <c r="AY225" i="21"/>
  <c r="AW225" i="21"/>
  <c r="AR261" i="21"/>
  <c r="AT261" i="21"/>
  <c r="AS261" i="21"/>
  <c r="AK397" i="21"/>
  <c r="AX481" i="21"/>
  <c r="AW481" i="21"/>
  <c r="AY481" i="21"/>
  <c r="AY493" i="21"/>
  <c r="AW493" i="21"/>
  <c r="AX493" i="21"/>
  <c r="AY501" i="21"/>
  <c r="AX501" i="21"/>
  <c r="AW501" i="21"/>
  <c r="AT573" i="21"/>
  <c r="AR573" i="21"/>
  <c r="AS573" i="21"/>
  <c r="AO589" i="21"/>
  <c r="AK589" i="21"/>
  <c r="AG589" i="21"/>
  <c r="AK601" i="21"/>
  <c r="AG621" i="21"/>
  <c r="AO621" i="21"/>
  <c r="AS689" i="21"/>
  <c r="AR689" i="21"/>
  <c r="AT689" i="21"/>
  <c r="AX701" i="21"/>
  <c r="AY701" i="21"/>
  <c r="AW701" i="21"/>
  <c r="AY705" i="21"/>
  <c r="AX705" i="21"/>
  <c r="AW705" i="21"/>
  <c r="AR725" i="21"/>
  <c r="AS725" i="21"/>
  <c r="AT725" i="21"/>
  <c r="AX741" i="21"/>
  <c r="AY741" i="21"/>
  <c r="AW741" i="21"/>
  <c r="AS793" i="21"/>
  <c r="AR793" i="21"/>
  <c r="AT793" i="21"/>
  <c r="AX801" i="21"/>
  <c r="AY801" i="21"/>
  <c r="AW801" i="21"/>
  <c r="AO813" i="21"/>
  <c r="AG813" i="21"/>
  <c r="AR857" i="21"/>
  <c r="AS857" i="21"/>
  <c r="AT857" i="21"/>
  <c r="AS865" i="21"/>
  <c r="AR865" i="21"/>
  <c r="AT865" i="21"/>
  <c r="AW873" i="21"/>
  <c r="AX873" i="21"/>
  <c r="AY873" i="21"/>
  <c r="AG885" i="21"/>
  <c r="AO885" i="21"/>
  <c r="AG917" i="21"/>
  <c r="AO917" i="21"/>
  <c r="AR985" i="21"/>
  <c r="AT985" i="21"/>
  <c r="AS985" i="21"/>
  <c r="AL641" i="21"/>
  <c r="AT1006" i="21"/>
  <c r="AR1006" i="21"/>
  <c r="AS1006" i="21"/>
  <c r="AY845" i="21"/>
  <c r="AX845" i="21"/>
  <c r="AW845" i="21"/>
  <c r="AK593" i="21"/>
  <c r="AW1081" i="21"/>
  <c r="AY1081" i="21"/>
  <c r="AX1081" i="21"/>
  <c r="AO1113" i="21"/>
  <c r="AG1113" i="21"/>
  <c r="AW1117" i="21"/>
  <c r="AY1117" i="21"/>
  <c r="AX1117" i="21"/>
  <c r="AX1125" i="21"/>
  <c r="AY1125" i="21"/>
  <c r="AW1125" i="21"/>
  <c r="AO1149" i="21"/>
  <c r="AG1149" i="21"/>
  <c r="AG1153" i="21"/>
  <c r="AO1153" i="21"/>
  <c r="AO1161" i="21"/>
  <c r="AR1193" i="21"/>
  <c r="AS1193" i="21"/>
  <c r="AK17" i="21"/>
  <c r="AG25" i="21"/>
  <c r="AK25" i="21"/>
  <c r="AO25" i="21"/>
  <c r="AK93" i="21"/>
  <c r="AO93" i="21"/>
  <c r="AG93" i="21"/>
  <c r="AW169" i="21"/>
  <c r="AX169" i="21"/>
  <c r="AY169" i="21"/>
  <c r="AY197" i="21"/>
  <c r="AW197" i="21"/>
  <c r="AX197" i="21"/>
  <c r="AK217" i="21"/>
  <c r="AK245" i="21"/>
  <c r="AO245" i="21"/>
  <c r="AG245" i="21"/>
  <c r="AK297" i="21"/>
  <c r="AT313" i="21"/>
  <c r="AS313" i="21"/>
  <c r="AR313" i="21"/>
  <c r="AO449" i="21"/>
  <c r="AG449" i="21"/>
  <c r="AK449" i="21"/>
  <c r="AR481" i="21"/>
  <c r="AS481" i="21"/>
  <c r="AT481" i="21"/>
  <c r="AO493" i="21"/>
  <c r="AG493" i="21"/>
  <c r="AK569" i="21"/>
  <c r="AG573" i="21"/>
  <c r="AO573" i="21"/>
  <c r="AO625" i="21"/>
  <c r="AS625" i="21"/>
  <c r="AG625" i="21"/>
  <c r="AL625" i="21" s="1"/>
  <c r="AT705" i="21"/>
  <c r="AR705" i="21"/>
  <c r="AS705" i="21"/>
  <c r="AG721" i="21"/>
  <c r="AO721" i="21"/>
  <c r="AS745" i="21"/>
  <c r="AR745" i="21"/>
  <c r="AT745" i="21"/>
  <c r="AY793" i="21"/>
  <c r="AX793" i="21"/>
  <c r="AW793" i="21"/>
  <c r="AO841" i="21"/>
  <c r="AO865" i="21"/>
  <c r="AG865" i="21"/>
  <c r="AO877" i="21"/>
  <c r="AG877" i="21"/>
  <c r="AS649" i="21"/>
  <c r="AX641" i="21"/>
  <c r="AS641" i="21"/>
  <c r="AL219" i="21"/>
  <c r="AW665" i="21"/>
  <c r="AY665" i="21" s="1"/>
  <c r="AL491" i="21"/>
  <c r="AK352" i="21"/>
  <c r="AL161" i="21"/>
  <c r="AG956" i="21"/>
  <c r="AO956" i="21"/>
  <c r="AG960" i="21"/>
  <c r="AO960" i="21"/>
  <c r="AS968" i="21"/>
  <c r="AT968" i="21"/>
  <c r="AR968" i="21"/>
  <c r="AS972" i="21"/>
  <c r="AR972" i="21"/>
  <c r="AT972" i="21"/>
  <c r="AS984" i="21"/>
  <c r="AR984" i="21"/>
  <c r="AT984" i="21"/>
  <c r="AY996" i="21"/>
  <c r="AW996" i="21"/>
  <c r="AX996" i="21"/>
  <c r="AT940" i="21"/>
  <c r="AS940" i="21"/>
  <c r="AR940" i="21"/>
  <c r="AY944" i="21"/>
  <c r="AW944" i="21"/>
  <c r="AX944" i="21"/>
  <c r="AT948" i="21"/>
  <c r="AS948" i="21"/>
  <c r="AR948" i="21"/>
  <c r="AW964" i="21"/>
  <c r="AY964" i="21"/>
  <c r="AX964" i="21"/>
  <c r="AO972" i="21"/>
  <c r="AG972" i="21"/>
  <c r="AR996" i="21"/>
  <c r="AS996" i="21"/>
  <c r="AT996" i="21"/>
  <c r="AS1000" i="21"/>
  <c r="AT1000" i="21"/>
  <c r="AR1000" i="21"/>
  <c r="AX980" i="21"/>
  <c r="AW980" i="21"/>
  <c r="AY980" i="21"/>
  <c r="AO940" i="21"/>
  <c r="AG940" i="21"/>
  <c r="AR944" i="21"/>
  <c r="AT944" i="21"/>
  <c r="AS944" i="21"/>
  <c r="AG968" i="21"/>
  <c r="AO968" i="21"/>
  <c r="AG992" i="21"/>
  <c r="AO992" i="21"/>
  <c r="AY968" i="21"/>
  <c r="AW968" i="21"/>
  <c r="AX968" i="21"/>
  <c r="AG980" i="21"/>
  <c r="AO980" i="21"/>
  <c r="AX1000" i="21"/>
  <c r="AW1000" i="21"/>
  <c r="AY1000" i="21"/>
  <c r="AL540" i="21"/>
  <c r="AR952" i="21"/>
  <c r="AS952" i="21"/>
  <c r="AT952" i="21"/>
  <c r="AT960" i="21"/>
  <c r="AR960" i="21"/>
  <c r="AS960" i="21"/>
  <c r="AW976" i="21"/>
  <c r="AX976" i="21"/>
  <c r="AY976" i="21"/>
  <c r="AX984" i="21"/>
  <c r="AW984" i="21"/>
  <c r="AY984" i="21"/>
  <c r="AS992" i="21"/>
  <c r="AR992" i="21"/>
  <c r="AT992" i="21"/>
  <c r="AW856" i="21"/>
  <c r="AO936" i="21"/>
  <c r="AG936" i="21"/>
  <c r="AG948" i="21"/>
  <c r="AO948" i="21"/>
  <c r="AY992" i="21"/>
  <c r="AW992" i="21"/>
  <c r="AX992" i="21"/>
  <c r="AL605" i="21"/>
  <c r="AT936" i="21"/>
  <c r="AR936" i="21"/>
  <c r="AS936" i="21"/>
  <c r="AW948" i="21"/>
  <c r="AY948" i="21"/>
  <c r="AX948" i="21"/>
  <c r="AY960" i="21"/>
  <c r="AW960" i="21"/>
  <c r="AX960" i="21"/>
  <c r="AT964" i="21"/>
  <c r="AS964" i="21"/>
  <c r="AR964" i="21"/>
  <c r="AY972" i="21"/>
  <c r="AW972" i="21"/>
  <c r="AX972" i="21"/>
  <c r="AO976" i="21"/>
  <c r="AK38" i="21"/>
  <c r="AX856" i="21"/>
  <c r="AL241" i="21"/>
  <c r="AG1000" i="21"/>
  <c r="AO1000" i="21"/>
  <c r="AL615" i="21"/>
  <c r="AY936" i="21"/>
  <c r="AX936" i="21"/>
  <c r="AW936" i="21"/>
  <c r="AG964" i="21"/>
  <c r="AO964" i="21"/>
  <c r="AW988" i="21"/>
  <c r="AX988" i="21"/>
  <c r="AY988" i="21"/>
  <c r="AL179" i="21"/>
  <c r="AL282" i="21"/>
  <c r="AO963" i="21"/>
  <c r="AG963" i="21"/>
  <c r="AR212" i="21"/>
  <c r="AS212" i="21"/>
  <c r="AT212" i="21"/>
  <c r="AS220" i="21"/>
  <c r="AT220" i="21"/>
  <c r="AR220" i="21"/>
  <c r="AT244" i="21"/>
  <c r="AS244" i="21"/>
  <c r="AR244" i="21"/>
  <c r="AO256" i="21"/>
  <c r="AG256" i="21"/>
  <c r="AR276" i="21"/>
  <c r="AS276" i="21"/>
  <c r="AT276" i="21"/>
  <c r="AW280" i="21"/>
  <c r="AX280" i="21"/>
  <c r="AY280" i="21"/>
  <c r="AR300" i="21"/>
  <c r="AS300" i="21"/>
  <c r="AT300" i="21"/>
  <c r="AT308" i="21"/>
  <c r="AS308" i="21"/>
  <c r="AR308" i="21"/>
  <c r="AT320" i="21"/>
  <c r="AR320" i="21"/>
  <c r="AS320" i="21"/>
  <c r="AO336" i="21"/>
  <c r="AK336" i="21"/>
  <c r="AG376" i="21"/>
  <c r="AO376" i="21"/>
  <c r="AO392" i="21"/>
  <c r="AG392" i="21"/>
  <c r="AK392" i="21"/>
  <c r="AX400" i="21"/>
  <c r="AW400" i="21"/>
  <c r="AY400" i="21"/>
  <c r="AX420" i="21"/>
  <c r="AY420" i="21"/>
  <c r="AW420" i="21"/>
  <c r="AW428" i="21"/>
  <c r="AX428" i="21"/>
  <c r="AY428" i="21"/>
  <c r="AG440" i="21"/>
  <c r="AO440" i="21"/>
  <c r="AT448" i="21"/>
  <c r="AS448" i="21"/>
  <c r="AR448" i="21"/>
  <c r="AK460" i="21"/>
  <c r="AO460" i="21"/>
  <c r="AG460" i="21"/>
  <c r="AR508" i="21"/>
  <c r="AS508" i="21"/>
  <c r="AT508" i="21"/>
  <c r="AG516" i="21"/>
  <c r="AK516" i="21"/>
  <c r="AO516" i="21"/>
  <c r="AO548" i="21"/>
  <c r="AK548" i="21"/>
  <c r="AG548" i="21"/>
  <c r="AG580" i="21"/>
  <c r="AK580" i="21"/>
  <c r="AO580" i="21"/>
  <c r="AO428" i="21"/>
  <c r="AG428" i="21"/>
  <c r="AK428" i="21"/>
  <c r="AY220" i="21"/>
  <c r="AW220" i="21"/>
  <c r="AX220" i="21"/>
  <c r="AW232" i="21"/>
  <c r="AX232" i="21"/>
  <c r="AY232" i="21"/>
  <c r="AY252" i="21"/>
  <c r="AW252" i="21"/>
  <c r="AX252" i="21"/>
  <c r="AX284" i="21"/>
  <c r="AW284" i="21"/>
  <c r="AY284" i="21"/>
  <c r="AG292" i="21"/>
  <c r="AO292" i="21"/>
  <c r="AK292" i="21"/>
  <c r="AY308" i="21"/>
  <c r="AW308" i="21"/>
  <c r="AX308" i="21"/>
  <c r="AK340" i="21"/>
  <c r="AO340" i="21"/>
  <c r="AG340" i="21"/>
  <c r="AG356" i="21"/>
  <c r="AO356" i="21"/>
  <c r="AK356" i="21"/>
  <c r="AT380" i="21"/>
  <c r="AR380" i="21"/>
  <c r="AS380" i="21"/>
  <c r="AR384" i="21"/>
  <c r="AS384" i="21"/>
  <c r="AT384" i="21"/>
  <c r="AR404" i="21"/>
  <c r="AT404" i="21"/>
  <c r="AS404" i="21"/>
  <c r="AR420" i="21"/>
  <c r="AT420" i="21"/>
  <c r="AS420" i="21"/>
  <c r="AT432" i="21"/>
  <c r="AR432" i="21"/>
  <c r="AS432" i="21"/>
  <c r="AW440" i="21"/>
  <c r="AY440" i="21"/>
  <c r="AX440" i="21"/>
  <c r="AX452" i="21"/>
  <c r="AW452" i="21"/>
  <c r="AY452" i="21"/>
  <c r="AT516" i="21"/>
  <c r="AS516" i="21"/>
  <c r="AR516" i="21"/>
  <c r="AS532" i="21"/>
  <c r="AR532" i="21"/>
  <c r="AT532" i="21"/>
  <c r="AR540" i="21"/>
  <c r="AT540" i="21"/>
  <c r="AS540" i="21"/>
  <c r="AX560" i="21"/>
  <c r="AY560" i="21"/>
  <c r="AW560" i="21"/>
  <c r="AX548" i="21"/>
  <c r="AY548" i="21"/>
  <c r="AW548" i="21"/>
  <c r="AX208" i="21"/>
  <c r="AY208" i="21"/>
  <c r="AW208" i="21"/>
  <c r="AY216" i="21"/>
  <c r="AX216" i="21"/>
  <c r="AW216" i="21"/>
  <c r="AO224" i="21"/>
  <c r="AG224" i="21"/>
  <c r="AK224" i="21"/>
  <c r="AX244" i="21"/>
  <c r="AW244" i="21"/>
  <c r="AY244" i="21"/>
  <c r="AT252" i="21"/>
  <c r="AS252" i="21"/>
  <c r="AR252" i="21"/>
  <c r="AY268" i="21"/>
  <c r="AX268" i="21"/>
  <c r="AW268" i="21"/>
  <c r="AY276" i="21"/>
  <c r="AX276" i="21"/>
  <c r="AW276" i="21"/>
  <c r="AY292" i="21"/>
  <c r="AX292" i="21"/>
  <c r="AW292" i="21"/>
  <c r="AX300" i="21"/>
  <c r="AY300" i="21"/>
  <c r="AW300" i="21"/>
  <c r="AY312" i="21"/>
  <c r="AX312" i="21"/>
  <c r="AW312" i="21"/>
  <c r="AO324" i="21"/>
  <c r="AG324" i="21"/>
  <c r="AW356" i="21"/>
  <c r="AY356" i="21"/>
  <c r="AX356" i="21"/>
  <c r="AS388" i="21"/>
  <c r="AR388" i="21"/>
  <c r="AT388" i="21"/>
  <c r="AO404" i="21"/>
  <c r="AG404" i="21"/>
  <c r="AO412" i="21"/>
  <c r="AK412" i="21"/>
  <c r="AG412" i="21"/>
  <c r="AO424" i="21"/>
  <c r="AK424" i="21"/>
  <c r="AW432" i="21"/>
  <c r="AY432" i="21"/>
  <c r="AX432" i="21"/>
  <c r="AR444" i="21"/>
  <c r="AS444" i="21"/>
  <c r="AT444" i="21"/>
  <c r="AY508" i="21"/>
  <c r="AX508" i="21"/>
  <c r="AW508" i="21"/>
  <c r="AW516" i="21"/>
  <c r="AX516" i="21"/>
  <c r="AY516" i="21"/>
  <c r="AX532" i="21"/>
  <c r="AW532" i="21"/>
  <c r="AY532" i="21"/>
  <c r="AW540" i="21"/>
  <c r="AY540" i="21"/>
  <c r="AX540" i="21"/>
  <c r="AW552" i="21"/>
  <c r="AY552" i="21"/>
  <c r="AX552" i="21"/>
  <c r="AK560" i="21"/>
  <c r="AO560" i="21"/>
  <c r="AG560" i="21"/>
  <c r="AG588" i="21"/>
  <c r="AO588" i="21"/>
  <c r="AK588" i="21"/>
  <c r="AO208" i="21"/>
  <c r="AG208" i="21"/>
  <c r="AK208" i="21"/>
  <c r="AS216" i="21"/>
  <c r="AT216" i="21"/>
  <c r="AR216" i="21"/>
  <c r="AO236" i="21"/>
  <c r="AG236" i="21"/>
  <c r="AK236" i="21"/>
  <c r="AK244" i="21"/>
  <c r="AG244" i="21"/>
  <c r="AO244" i="21"/>
  <c r="AG252" i="21"/>
  <c r="AK252" i="21"/>
  <c r="AO252" i="21"/>
  <c r="AG268" i="21"/>
  <c r="AO268" i="21"/>
  <c r="AK268" i="21"/>
  <c r="AG276" i="21"/>
  <c r="AO276" i="21"/>
  <c r="AO284" i="21"/>
  <c r="AG284" i="21"/>
  <c r="AK284" i="21"/>
  <c r="AO304" i="21"/>
  <c r="AG304" i="21"/>
  <c r="AK304" i="21"/>
  <c r="AY324" i="21"/>
  <c r="AX324" i="21"/>
  <c r="AW324" i="21"/>
  <c r="AG332" i="21"/>
  <c r="AO332" i="21"/>
  <c r="AK332" i="21"/>
  <c r="AR340" i="21"/>
  <c r="AS340" i="21"/>
  <c r="AT340" i="21"/>
  <c r="AW348" i="21"/>
  <c r="AY348" i="21"/>
  <c r="AX348" i="21"/>
  <c r="AT356" i="21"/>
  <c r="AR356" i="21"/>
  <c r="AS356" i="21"/>
  <c r="AO380" i="21"/>
  <c r="AG380" i="21"/>
  <c r="AK380" i="21"/>
  <c r="AW388" i="21"/>
  <c r="AX388" i="21"/>
  <c r="AY388" i="21"/>
  <c r="AR396" i="21"/>
  <c r="AS396" i="21"/>
  <c r="AT396" i="21"/>
  <c r="AK404" i="21"/>
  <c r="AY412" i="21"/>
  <c r="AW412" i="21"/>
  <c r="AX412" i="21"/>
  <c r="AW444" i="21"/>
  <c r="AY444" i="21"/>
  <c r="AX444" i="21"/>
  <c r="AO452" i="21"/>
  <c r="AG452" i="21"/>
  <c r="AK452" i="21"/>
  <c r="AO508" i="21"/>
  <c r="AG508" i="21"/>
  <c r="AK508" i="21"/>
  <c r="AG532" i="21"/>
  <c r="AO532" i="21"/>
  <c r="AK532" i="21"/>
  <c r="AX544" i="21"/>
  <c r="AY544" i="21"/>
  <c r="AW544" i="21"/>
  <c r="AS560" i="21"/>
  <c r="AT560" i="21"/>
  <c r="AR560" i="21"/>
  <c r="AG420" i="21"/>
  <c r="AK420" i="21"/>
  <c r="AO420" i="21"/>
  <c r="AW380" i="21"/>
  <c r="AX380" i="21"/>
  <c r="AY380" i="21"/>
  <c r="AT208" i="21"/>
  <c r="AS208" i="21"/>
  <c r="AR208" i="21"/>
  <c r="AO216" i="21"/>
  <c r="AG216" i="21"/>
  <c r="AK216" i="21"/>
  <c r="AT224" i="21"/>
  <c r="AR224" i="21"/>
  <c r="AS224" i="21"/>
  <c r="AR236" i="21"/>
  <c r="AT236" i="21"/>
  <c r="AS236" i="21"/>
  <c r="AS256" i="21"/>
  <c r="AR256" i="21"/>
  <c r="AT256" i="21"/>
  <c r="AR268" i="21"/>
  <c r="AT268" i="21"/>
  <c r="AS268" i="21"/>
  <c r="AW288" i="21"/>
  <c r="AY288" i="21"/>
  <c r="AX288" i="21"/>
  <c r="AO296" i="21"/>
  <c r="AG296" i="21"/>
  <c r="AK296" i="21"/>
  <c r="AW304" i="21"/>
  <c r="AX304" i="21"/>
  <c r="AY304" i="21"/>
  <c r="AG312" i="21"/>
  <c r="AO312" i="21"/>
  <c r="AS332" i="21"/>
  <c r="AT332" i="21"/>
  <c r="AR332" i="21"/>
  <c r="AS348" i="21"/>
  <c r="AR348" i="21"/>
  <c r="AT348" i="21"/>
  <c r="AW396" i="21"/>
  <c r="AX396" i="21"/>
  <c r="AY396" i="21"/>
  <c r="AW404" i="21"/>
  <c r="AX404" i="21"/>
  <c r="AY404" i="21"/>
  <c r="AR424" i="21"/>
  <c r="AT424" i="21"/>
  <c r="AS424" i="21"/>
  <c r="AG432" i="21"/>
  <c r="AO432" i="21"/>
  <c r="AK432" i="21"/>
  <c r="AS452" i="21"/>
  <c r="AR452" i="21"/>
  <c r="AT452" i="21"/>
  <c r="AG512" i="21"/>
  <c r="AK512" i="21"/>
  <c r="AO512" i="21"/>
  <c r="AG544" i="21"/>
  <c r="AK544" i="21"/>
  <c r="AO544" i="21"/>
  <c r="AG552" i="21"/>
  <c r="AO552" i="21"/>
  <c r="AK552" i="21"/>
  <c r="AO564" i="21"/>
  <c r="AK564" i="21"/>
  <c r="AG564" i="21"/>
  <c r="AG967" i="21"/>
  <c r="AO967" i="21"/>
  <c r="AO212" i="21"/>
  <c r="AG212" i="21"/>
  <c r="AY228" i="21"/>
  <c r="AW228" i="21"/>
  <c r="AX228" i="21"/>
  <c r="AT248" i="21"/>
  <c r="AR248" i="21"/>
  <c r="AS248" i="21"/>
  <c r="AW256" i="21"/>
  <c r="AX256" i="21"/>
  <c r="AY256" i="21"/>
  <c r="AR280" i="21"/>
  <c r="AT280" i="21"/>
  <c r="AS280" i="21"/>
  <c r="AS288" i="21"/>
  <c r="AT288" i="21"/>
  <c r="AR288" i="21"/>
  <c r="AX296" i="21"/>
  <c r="AW296" i="21"/>
  <c r="AY296" i="21"/>
  <c r="AT304" i="21"/>
  <c r="AR304" i="21"/>
  <c r="AS304" i="21"/>
  <c r="AK320" i="21"/>
  <c r="AO320" i="21"/>
  <c r="AG320" i="21"/>
  <c r="AY328" i="21"/>
  <c r="AX328" i="21"/>
  <c r="AW328" i="21"/>
  <c r="AT336" i="21"/>
  <c r="AS336" i="21"/>
  <c r="AR336" i="21"/>
  <c r="AG344" i="21"/>
  <c r="AK344" i="21"/>
  <c r="AO344" i="21"/>
  <c r="AW352" i="21"/>
  <c r="AY352" i="21"/>
  <c r="AX352" i="21"/>
  <c r="AW376" i="21"/>
  <c r="AX376" i="21"/>
  <c r="AY376" i="21"/>
  <c r="AW384" i="21"/>
  <c r="AX384" i="21"/>
  <c r="AY384" i="21"/>
  <c r="AG388" i="21"/>
  <c r="AK388" i="21"/>
  <c r="AO388" i="21"/>
  <c r="AO408" i="21"/>
  <c r="AK408" i="21"/>
  <c r="AG408" i="21"/>
  <c r="AG416" i="21"/>
  <c r="AO416" i="21"/>
  <c r="AK416" i="21"/>
  <c r="AX424" i="21"/>
  <c r="AW424" i="21"/>
  <c r="AY424" i="21"/>
  <c r="AW436" i="21"/>
  <c r="AX436" i="21"/>
  <c r="AY436" i="21"/>
  <c r="AG444" i="21"/>
  <c r="AL444" i="21" s="1"/>
  <c r="AO444" i="21"/>
  <c r="AO456" i="21"/>
  <c r="AK456" i="21"/>
  <c r="AO472" i="21"/>
  <c r="AK472" i="21"/>
  <c r="AG472" i="21"/>
  <c r="AS520" i="21"/>
  <c r="AR520" i="21"/>
  <c r="AT520" i="21"/>
  <c r="AY536" i="21"/>
  <c r="AW536" i="21"/>
  <c r="AX536" i="21"/>
  <c r="AT544" i="21"/>
  <c r="AS544" i="21"/>
  <c r="AR544" i="21"/>
  <c r="AO556" i="21"/>
  <c r="AG556" i="21"/>
  <c r="AK556" i="21"/>
  <c r="AW564" i="21"/>
  <c r="AX564" i="21"/>
  <c r="AY564" i="21"/>
  <c r="AR324" i="21"/>
  <c r="AS324" i="21"/>
  <c r="AT324" i="21"/>
  <c r="AK212" i="21"/>
  <c r="AO240" i="21"/>
  <c r="AG240" i="21"/>
  <c r="AK240" i="21"/>
  <c r="AO248" i="21"/>
  <c r="AK248" i="21"/>
  <c r="AG248" i="21"/>
  <c r="AO288" i="21"/>
  <c r="AK288" i="21"/>
  <c r="AG288" i="21"/>
  <c r="AR296" i="21"/>
  <c r="AS296" i="21"/>
  <c r="AT296" i="21"/>
  <c r="AY320" i="21"/>
  <c r="AW320" i="21"/>
  <c r="AX320" i="21"/>
  <c r="AT328" i="21"/>
  <c r="AR328" i="21"/>
  <c r="AS328" i="21"/>
  <c r="AX344" i="21"/>
  <c r="AY344" i="21"/>
  <c r="AW344" i="21"/>
  <c r="AR376" i="21"/>
  <c r="AS376" i="21"/>
  <c r="AT376" i="21"/>
  <c r="AG384" i="21"/>
  <c r="AO384" i="21"/>
  <c r="AR392" i="21"/>
  <c r="AS392" i="21"/>
  <c r="AT392" i="21"/>
  <c r="AG400" i="21"/>
  <c r="AO400" i="21"/>
  <c r="AK400" i="21"/>
  <c r="AR408" i="21"/>
  <c r="AS408" i="21"/>
  <c r="AT408" i="21"/>
  <c r="AR416" i="21"/>
  <c r="AS416" i="21"/>
  <c r="AT416" i="21"/>
  <c r="AT456" i="21"/>
  <c r="AR456" i="21"/>
  <c r="AS456" i="21"/>
  <c r="AR512" i="21"/>
  <c r="AT512" i="21"/>
  <c r="AS512" i="21"/>
  <c r="AY520" i="21"/>
  <c r="AX520" i="21"/>
  <c r="AW520" i="21"/>
  <c r="AX556" i="21"/>
  <c r="AW556" i="21"/>
  <c r="AY556" i="21"/>
  <c r="AR564" i="21"/>
  <c r="AT564" i="21"/>
  <c r="AS564" i="21"/>
  <c r="AS436" i="21"/>
  <c r="AR436" i="21"/>
  <c r="AT436" i="21"/>
  <c r="AY212" i="21"/>
  <c r="AW212" i="21"/>
  <c r="AX212" i="21"/>
  <c r="AG220" i="21"/>
  <c r="AK220" i="21"/>
  <c r="AO220" i="21"/>
  <c r="AS232" i="21"/>
  <c r="AT232" i="21"/>
  <c r="AR232" i="21"/>
  <c r="AX240" i="21"/>
  <c r="AY240" i="21"/>
  <c r="AW240" i="21"/>
  <c r="AW248" i="21"/>
  <c r="AY248" i="21"/>
  <c r="AX248" i="21"/>
  <c r="AK272" i="21"/>
  <c r="AG272" i="21"/>
  <c r="AO272" i="21"/>
  <c r="AO280" i="21"/>
  <c r="AG280" i="21"/>
  <c r="AK280" i="21"/>
  <c r="AG300" i="21"/>
  <c r="AK300" i="21"/>
  <c r="AO300" i="21"/>
  <c r="AO328" i="21"/>
  <c r="AK328" i="21"/>
  <c r="AG328" i="21"/>
  <c r="AY336" i="21"/>
  <c r="AX336" i="21"/>
  <c r="AW336" i="21"/>
  <c r="AS344" i="21"/>
  <c r="AT344" i="21"/>
  <c r="AR344" i="21"/>
  <c r="AT352" i="21"/>
  <c r="AS352" i="21"/>
  <c r="AR352" i="21"/>
  <c r="AY392" i="21"/>
  <c r="AX392" i="21"/>
  <c r="AW392" i="21"/>
  <c r="AR400" i="21"/>
  <c r="AT400" i="21"/>
  <c r="AS400" i="21"/>
  <c r="AY408" i="21"/>
  <c r="AX408" i="21"/>
  <c r="AW408" i="21"/>
  <c r="AS428" i="21"/>
  <c r="AT428" i="21"/>
  <c r="AR428" i="21"/>
  <c r="AK436" i="21"/>
  <c r="AO436" i="21"/>
  <c r="AG436" i="21"/>
  <c r="AY448" i="21"/>
  <c r="AW448" i="21"/>
  <c r="AX448" i="21"/>
  <c r="AW456" i="21"/>
  <c r="AY456" i="21"/>
  <c r="AX456" i="21"/>
  <c r="AG492" i="21"/>
  <c r="AO492" i="21"/>
  <c r="AK492" i="21"/>
  <c r="AW512" i="21"/>
  <c r="AX512" i="21"/>
  <c r="AY512" i="21"/>
  <c r="AG524" i="21"/>
  <c r="AK524" i="21"/>
  <c r="AO524" i="21"/>
  <c r="AS536" i="21"/>
  <c r="AR536" i="21"/>
  <c r="AT536" i="21"/>
  <c r="AR548" i="21"/>
  <c r="AT548" i="21"/>
  <c r="AS548" i="21"/>
  <c r="AT556" i="21"/>
  <c r="AS556" i="21"/>
  <c r="AR556" i="21"/>
  <c r="AS514" i="21"/>
  <c r="AR514" i="21"/>
  <c r="AW522" i="21"/>
  <c r="AX522" i="21"/>
  <c r="AY522" i="21"/>
  <c r="AX542" i="21"/>
  <c r="AW542" i="21"/>
  <c r="AY542" i="21"/>
  <c r="AT566" i="21"/>
  <c r="AS566" i="21"/>
  <c r="AR566" i="21"/>
  <c r="AR578" i="21"/>
  <c r="AT578" i="21"/>
  <c r="AO941" i="21"/>
  <c r="AG941" i="21"/>
  <c r="AS961" i="21"/>
  <c r="AT961" i="21"/>
  <c r="AR961" i="21"/>
  <c r="AT275" i="21"/>
  <c r="AR275" i="21"/>
  <c r="AS275" i="21"/>
  <c r="AO283" i="21"/>
  <c r="AK283" i="21"/>
  <c r="AG283" i="21"/>
  <c r="AT303" i="21"/>
  <c r="AS303" i="21"/>
  <c r="AR303" i="21"/>
  <c r="AY1152" i="21"/>
  <c r="AX1152" i="21"/>
  <c r="AW1152" i="21"/>
  <c r="AS1164" i="21"/>
  <c r="AT1164" i="21"/>
  <c r="AR1164" i="21"/>
  <c r="AR1180" i="21"/>
  <c r="AS1180" i="21"/>
  <c r="AT1180" i="21"/>
  <c r="AY1184" i="21"/>
  <c r="AW1184" i="21"/>
  <c r="AX1184" i="21"/>
  <c r="AR24" i="21"/>
  <c r="AS24" i="21"/>
  <c r="AT24" i="21"/>
  <c r="AG32" i="21"/>
  <c r="AO32" i="21"/>
  <c r="AK48" i="21"/>
  <c r="AO48" i="21"/>
  <c r="AG48" i="21"/>
  <c r="AT56" i="21"/>
  <c r="AR56" i="21"/>
  <c r="AS56" i="21"/>
  <c r="AG68" i="21"/>
  <c r="AO68" i="21"/>
  <c r="AX100" i="21"/>
  <c r="AW100" i="21"/>
  <c r="AY100" i="21"/>
  <c r="AO104" i="21"/>
  <c r="AG104" i="21"/>
  <c r="AR200" i="21"/>
  <c r="AT200" i="21"/>
  <c r="AS200" i="21"/>
  <c r="AS1057" i="21"/>
  <c r="AT1057" i="21"/>
  <c r="AR1057" i="21"/>
  <c r="AY1013" i="21"/>
  <c r="AX1013" i="21"/>
  <c r="AW1013" i="21"/>
  <c r="AO506" i="21"/>
  <c r="AG506" i="21"/>
  <c r="AY514" i="21"/>
  <c r="AW514" i="21"/>
  <c r="AX514" i="21"/>
  <c r="AO522" i="21"/>
  <c r="AG522" i="21"/>
  <c r="AT534" i="21"/>
  <c r="AS534" i="21"/>
  <c r="AR534" i="21"/>
  <c r="AG546" i="21"/>
  <c r="AO546" i="21"/>
  <c r="AK546" i="21"/>
  <c r="AS550" i="21"/>
  <c r="AR550" i="21"/>
  <c r="AT550" i="21"/>
  <c r="AW558" i="21"/>
  <c r="AY558" i="21"/>
  <c r="AX558" i="21"/>
  <c r="AY570" i="21"/>
  <c r="AW570" i="21"/>
  <c r="AX570" i="21"/>
  <c r="AW578" i="21"/>
  <c r="AY578" i="21"/>
  <c r="AX578" i="21"/>
  <c r="AO275" i="21"/>
  <c r="AG275" i="21"/>
  <c r="AK275" i="21"/>
  <c r="AO303" i="21"/>
  <c r="AG303" i="21"/>
  <c r="AX311" i="21"/>
  <c r="AY311" i="21"/>
  <c r="AW311" i="21"/>
  <c r="AT1152" i="21"/>
  <c r="AS1152" i="21"/>
  <c r="AR1152" i="21"/>
  <c r="AT1156" i="21"/>
  <c r="AR1156" i="21"/>
  <c r="AS1156" i="21"/>
  <c r="AW1164" i="21"/>
  <c r="AY1164" i="21"/>
  <c r="AX1164" i="21"/>
  <c r="AX1180" i="21"/>
  <c r="AY1180" i="21"/>
  <c r="AW1180" i="21"/>
  <c r="AS1192" i="21"/>
  <c r="AT1192" i="21"/>
  <c r="AR1192" i="21"/>
  <c r="AS1200" i="21"/>
  <c r="AT1200" i="21"/>
  <c r="AR1200" i="21"/>
  <c r="AO24" i="21"/>
  <c r="AK24" i="21"/>
  <c r="AG24" i="21"/>
  <c r="AK32" i="21"/>
  <c r="AK40" i="21"/>
  <c r="AG40" i="21"/>
  <c r="AO40" i="21"/>
  <c r="AS48" i="21"/>
  <c r="AT48" i="21"/>
  <c r="AR48" i="21"/>
  <c r="AG64" i="21"/>
  <c r="AO64" i="21"/>
  <c r="AK64" i="21"/>
  <c r="AO80" i="21"/>
  <c r="AG80" i="21"/>
  <c r="AK92" i="21"/>
  <c r="AO92" i="21"/>
  <c r="AG92" i="21"/>
  <c r="AR100" i="21"/>
  <c r="AS100" i="21"/>
  <c r="AT100" i="21"/>
  <c r="AY108" i="21"/>
  <c r="AX108" i="21"/>
  <c r="AW108" i="21"/>
  <c r="AY184" i="21"/>
  <c r="AW184" i="21"/>
  <c r="AX184" i="21"/>
  <c r="AX192" i="21"/>
  <c r="AW192" i="21"/>
  <c r="AY192" i="21"/>
  <c r="AS1045" i="21"/>
  <c r="AT1045" i="21"/>
  <c r="AR1045" i="21"/>
  <c r="AY1073" i="21"/>
  <c r="AW1073" i="21"/>
  <c r="AX1073" i="21"/>
  <c r="AT22" i="21"/>
  <c r="AL441" i="21"/>
  <c r="AG510" i="21"/>
  <c r="AO510" i="21"/>
  <c r="AW518" i="21"/>
  <c r="AX518" i="21"/>
  <c r="AY518" i="21"/>
  <c r="AR522" i="21"/>
  <c r="AS522" i="21"/>
  <c r="AT522" i="21"/>
  <c r="AG538" i="21"/>
  <c r="AO538" i="21"/>
  <c r="AK538" i="21"/>
  <c r="AT554" i="21"/>
  <c r="AR554" i="21"/>
  <c r="AS554" i="21"/>
  <c r="AW582" i="21"/>
  <c r="AX582" i="21"/>
  <c r="AY582" i="21"/>
  <c r="AX937" i="21"/>
  <c r="AY937" i="21"/>
  <c r="AW937" i="21"/>
  <c r="AO287" i="21"/>
  <c r="AG287" i="21"/>
  <c r="AK287" i="21"/>
  <c r="AX295" i="21"/>
  <c r="AW295" i="21"/>
  <c r="AY295" i="21"/>
  <c r="AO311" i="21"/>
  <c r="AG311" i="21"/>
  <c r="AK311" i="21"/>
  <c r="AG1152" i="21"/>
  <c r="AO1152" i="21"/>
  <c r="AT1184" i="21"/>
  <c r="AS1184" i="21"/>
  <c r="AR1184" i="21"/>
  <c r="AG1192" i="21"/>
  <c r="AO1192" i="21"/>
  <c r="AY24" i="21"/>
  <c r="AW24" i="21"/>
  <c r="AX24" i="21"/>
  <c r="AY32" i="21"/>
  <c r="AX32" i="21"/>
  <c r="AW32" i="21"/>
  <c r="AW40" i="21"/>
  <c r="AX40" i="21"/>
  <c r="AY40" i="21"/>
  <c r="AW64" i="21"/>
  <c r="AX64" i="21"/>
  <c r="AY64" i="21"/>
  <c r="AS72" i="21"/>
  <c r="AT72" i="21"/>
  <c r="AR72" i="21"/>
  <c r="AK80" i="21"/>
  <c r="AT92" i="21"/>
  <c r="AS92" i="21"/>
  <c r="AR92" i="21"/>
  <c r="AG100" i="21"/>
  <c r="AO100" i="21"/>
  <c r="AK100" i="21"/>
  <c r="AS108" i="21"/>
  <c r="AT108" i="21"/>
  <c r="AR108" i="21"/>
  <c r="AO176" i="21"/>
  <c r="AG176" i="21"/>
  <c r="AR192" i="21"/>
  <c r="AS192" i="21"/>
  <c r="AT192" i="21"/>
  <c r="AW1045" i="21"/>
  <c r="AX1045" i="21"/>
  <c r="AY1045" i="21"/>
  <c r="AK518" i="21"/>
  <c r="AK526" i="21"/>
  <c r="AO526" i="21"/>
  <c r="AG526" i="21"/>
  <c r="AT538" i="21"/>
  <c r="AS538" i="21"/>
  <c r="AR538" i="21"/>
  <c r="AX546" i="21"/>
  <c r="AW546" i="21"/>
  <c r="AY546" i="21"/>
  <c r="AO562" i="21"/>
  <c r="AG562" i="21"/>
  <c r="AO582" i="21"/>
  <c r="AK582" i="21"/>
  <c r="AG582" i="21"/>
  <c r="AG933" i="21"/>
  <c r="AO933" i="21"/>
  <c r="AO957" i="21"/>
  <c r="AT295" i="21"/>
  <c r="AR295" i="21"/>
  <c r="AS295" i="21"/>
  <c r="AR315" i="21"/>
  <c r="AT315" i="21"/>
  <c r="AS315" i="21"/>
  <c r="AT1160" i="21"/>
  <c r="AR1160" i="21"/>
  <c r="AS1160" i="21"/>
  <c r="AG1176" i="21"/>
  <c r="AO1176" i="21"/>
  <c r="AG1180" i="21"/>
  <c r="AO1180" i="21"/>
  <c r="AW1188" i="21"/>
  <c r="AY1188" i="21"/>
  <c r="AX1188" i="21"/>
  <c r="AW1192" i="21"/>
  <c r="AY1192" i="21"/>
  <c r="AX1192" i="21"/>
  <c r="AG1196" i="21"/>
  <c r="AO1196" i="21"/>
  <c r="AW28" i="21"/>
  <c r="AY28" i="21"/>
  <c r="AX28" i="21"/>
  <c r="AW36" i="21"/>
  <c r="AX36" i="21"/>
  <c r="AY36" i="21"/>
  <c r="AT52" i="21"/>
  <c r="AS52" i="21"/>
  <c r="AR52" i="21"/>
  <c r="AT64" i="21"/>
  <c r="AR64" i="21"/>
  <c r="AS64" i="21"/>
  <c r="AK72" i="21"/>
  <c r="AG72" i="21"/>
  <c r="AO72" i="21"/>
  <c r="AW84" i="21"/>
  <c r="AY84" i="21"/>
  <c r="AX84" i="21"/>
  <c r="AW92" i="21"/>
  <c r="AX92" i="21"/>
  <c r="AY92" i="21"/>
  <c r="AG108" i="21"/>
  <c r="AK108" i="21"/>
  <c r="AO108" i="21"/>
  <c r="AR188" i="21"/>
  <c r="AS188" i="21"/>
  <c r="AT188" i="21"/>
  <c r="AO192" i="21"/>
  <c r="AG192" i="21"/>
  <c r="AO200" i="21"/>
  <c r="AG200" i="21"/>
  <c r="AW1009" i="21"/>
  <c r="AY1009" i="21"/>
  <c r="AX1009" i="21"/>
  <c r="AT1013" i="21"/>
  <c r="AR1013" i="21"/>
  <c r="AS1013" i="21"/>
  <c r="AY1061" i="21"/>
  <c r="AX1061" i="21"/>
  <c r="AW1061" i="21"/>
  <c r="AO1073" i="21"/>
  <c r="AT510" i="21"/>
  <c r="AR510" i="21"/>
  <c r="AS510" i="21"/>
  <c r="AT526" i="21"/>
  <c r="AR526" i="21"/>
  <c r="AS526" i="21"/>
  <c r="AW538" i="21"/>
  <c r="AY538" i="21"/>
  <c r="AX538" i="21"/>
  <c r="AR546" i="21"/>
  <c r="AT546" i="21"/>
  <c r="AS546" i="21"/>
  <c r="AO554" i="21"/>
  <c r="AG554" i="21"/>
  <c r="AT562" i="21"/>
  <c r="AS562" i="21"/>
  <c r="AR562" i="21"/>
  <c r="AY953" i="21"/>
  <c r="AX953" i="21"/>
  <c r="AW953" i="21"/>
  <c r="AW279" i="21"/>
  <c r="AX279" i="21"/>
  <c r="AY279" i="21"/>
  <c r="AW291" i="21"/>
  <c r="AX291" i="21"/>
  <c r="AY291" i="21"/>
  <c r="AG295" i="21"/>
  <c r="AK295" i="21"/>
  <c r="AO295" i="21"/>
  <c r="AW303" i="21"/>
  <c r="AX303" i="21"/>
  <c r="AY303" i="21"/>
  <c r="AW1160" i="21"/>
  <c r="AY1160" i="21"/>
  <c r="AX1160" i="21"/>
  <c r="AR1168" i="21"/>
  <c r="AS1168" i="21"/>
  <c r="AT1168" i="21"/>
  <c r="AR1172" i="21"/>
  <c r="AS1172" i="21"/>
  <c r="AT1172" i="21"/>
  <c r="AO1188" i="21"/>
  <c r="AG1188" i="21"/>
  <c r="AS28" i="21"/>
  <c r="AT28" i="21"/>
  <c r="AR28" i="21"/>
  <c r="AT36" i="21"/>
  <c r="AR36" i="21"/>
  <c r="AS36" i="21"/>
  <c r="AO44" i="21"/>
  <c r="AG44" i="21"/>
  <c r="AK44" i="21"/>
  <c r="AG52" i="21"/>
  <c r="AO52" i="21"/>
  <c r="AR68" i="21"/>
  <c r="AT68" i="21"/>
  <c r="AS68" i="21"/>
  <c r="AW72" i="21"/>
  <c r="AY72" i="21"/>
  <c r="AX72" i="21"/>
  <c r="AW96" i="21"/>
  <c r="AX96" i="21"/>
  <c r="AY96" i="21"/>
  <c r="AW104" i="21"/>
  <c r="AY104" i="21"/>
  <c r="AX104" i="21"/>
  <c r="AT112" i="21"/>
  <c r="AR112" i="21"/>
  <c r="AS112" i="21"/>
  <c r="AG180" i="21"/>
  <c r="AK180" i="21"/>
  <c r="AO180" i="21"/>
  <c r="AK188" i="21"/>
  <c r="AO188" i="21"/>
  <c r="AG188" i="21"/>
  <c r="AR196" i="21"/>
  <c r="AT196" i="21"/>
  <c r="AS196" i="21"/>
  <c r="AG1009" i="21"/>
  <c r="AO1009" i="21"/>
  <c r="AX1025" i="21"/>
  <c r="AW1025" i="21"/>
  <c r="AY1025" i="21"/>
  <c r="AO1053" i="21"/>
  <c r="AG1053" i="21"/>
  <c r="AW510" i="21"/>
  <c r="AX510" i="21"/>
  <c r="AY510" i="21"/>
  <c r="AT518" i="21"/>
  <c r="AR518" i="21"/>
  <c r="AS518" i="21"/>
  <c r="AG542" i="21"/>
  <c r="AO542" i="21"/>
  <c r="AK542" i="21"/>
  <c r="AW550" i="21"/>
  <c r="AX550" i="21"/>
  <c r="AY550" i="21"/>
  <c r="AY562" i="21"/>
  <c r="AW562" i="21"/>
  <c r="AX562" i="21"/>
  <c r="AG574" i="21"/>
  <c r="AO574" i="21"/>
  <c r="AK574" i="21"/>
  <c r="AT582" i="21"/>
  <c r="AR582" i="21"/>
  <c r="AS582" i="21"/>
  <c r="AO953" i="21"/>
  <c r="AG953" i="21"/>
  <c r="AT279" i="21"/>
  <c r="AR279" i="21"/>
  <c r="AS279" i="21"/>
  <c r="AW307" i="21"/>
  <c r="AY307" i="21"/>
  <c r="AX307" i="21"/>
  <c r="AG315" i="21"/>
  <c r="AK315" i="21"/>
  <c r="AO315" i="21"/>
  <c r="AX1168" i="21"/>
  <c r="AW1168" i="21"/>
  <c r="AY1168" i="21"/>
  <c r="AY1176" i="21"/>
  <c r="AW1176" i="21"/>
  <c r="AX1176" i="21"/>
  <c r="AW44" i="21"/>
  <c r="AX44" i="21"/>
  <c r="AY44" i="21"/>
  <c r="AW52" i="21"/>
  <c r="AY52" i="21"/>
  <c r="AX52" i="21"/>
  <c r="AK68" i="21"/>
  <c r="AT76" i="21"/>
  <c r="AS76" i="21"/>
  <c r="AR76" i="21"/>
  <c r="AO84" i="21"/>
  <c r="AK84" i="21"/>
  <c r="AG84" i="21"/>
  <c r="AT96" i="21"/>
  <c r="AS96" i="21"/>
  <c r="AR96" i="21"/>
  <c r="AK104" i="21"/>
  <c r="AO112" i="21"/>
  <c r="AK112" i="21"/>
  <c r="AG112" i="21"/>
  <c r="AS180" i="21"/>
  <c r="AT180" i="21"/>
  <c r="AR180" i="21"/>
  <c r="AR1053" i="21"/>
  <c r="AS1053" i="21"/>
  <c r="AT1053" i="21"/>
  <c r="AG1069" i="21"/>
  <c r="AO1069" i="21"/>
  <c r="AY506" i="21"/>
  <c r="AX506" i="21"/>
  <c r="AW506" i="21"/>
  <c r="AK522" i="21"/>
  <c r="AY534" i="21"/>
  <c r="AW534" i="21"/>
  <c r="AX534" i="21"/>
  <c r="AW554" i="21"/>
  <c r="AX554" i="21"/>
  <c r="AY554" i="21"/>
  <c r="AO566" i="21"/>
  <c r="AK566" i="21"/>
  <c r="AG566" i="21"/>
  <c r="AG578" i="21"/>
  <c r="AK578" i="21"/>
  <c r="AO578" i="21"/>
  <c r="AK586" i="21"/>
  <c r="AO586" i="21"/>
  <c r="AG586" i="21"/>
  <c r="AO949" i="21"/>
  <c r="AG949" i="21"/>
  <c r="AT283" i="21"/>
  <c r="AS283" i="21"/>
  <c r="AR283" i="21"/>
  <c r="AO291" i="21"/>
  <c r="AG291" i="21"/>
  <c r="AY299" i="21"/>
  <c r="AX299" i="21"/>
  <c r="AW299" i="21"/>
  <c r="AK307" i="21"/>
  <c r="AG307" i="21"/>
  <c r="AO307" i="21"/>
  <c r="AY315" i="21"/>
  <c r="AX315" i="21"/>
  <c r="AW315" i="21"/>
  <c r="AO1168" i="21"/>
  <c r="AG1168" i="21"/>
  <c r="AW1172" i="21"/>
  <c r="AX1172" i="21"/>
  <c r="AY1172" i="21"/>
  <c r="AO1184" i="21"/>
  <c r="AG1184" i="21"/>
  <c r="AT1188" i="21"/>
  <c r="AS1188" i="21"/>
  <c r="AR1188" i="21"/>
  <c r="AR1196" i="21"/>
  <c r="AT1196" i="21"/>
  <c r="AS1196" i="21"/>
  <c r="AO1200" i="21"/>
  <c r="AG1200" i="21"/>
  <c r="AO8" i="21"/>
  <c r="AG8" i="21"/>
  <c r="AG28" i="21"/>
  <c r="AO28" i="21"/>
  <c r="AK28" i="21"/>
  <c r="AO36" i="21"/>
  <c r="AK36" i="21"/>
  <c r="AG36" i="21"/>
  <c r="AW68" i="21"/>
  <c r="AY68" i="21"/>
  <c r="AX68" i="21"/>
  <c r="AK76" i="21"/>
  <c r="AO76" i="21"/>
  <c r="AG76" i="21"/>
  <c r="AO96" i="21"/>
  <c r="AK96" i="21"/>
  <c r="AG96" i="21"/>
  <c r="AS104" i="21"/>
  <c r="AR104" i="21"/>
  <c r="AT104" i="21"/>
  <c r="AW112" i="21"/>
  <c r="AX112" i="21"/>
  <c r="AY112" i="21"/>
  <c r="AY188" i="21"/>
  <c r="AX188" i="21"/>
  <c r="AW188" i="21"/>
  <c r="AX196" i="21"/>
  <c r="AY196" i="21"/>
  <c r="AW196" i="21"/>
  <c r="AS1065" i="21"/>
  <c r="AT1065" i="21"/>
  <c r="AR1065" i="21"/>
  <c r="AS506" i="21"/>
  <c r="AT506" i="21"/>
  <c r="AR506" i="21"/>
  <c r="AG514" i="21"/>
  <c r="AO514" i="21"/>
  <c r="AK514" i="21"/>
  <c r="AK534" i="21"/>
  <c r="AO534" i="21"/>
  <c r="AG534" i="21"/>
  <c r="AS542" i="21"/>
  <c r="AT542" i="21"/>
  <c r="AR542" i="21"/>
  <c r="AO550" i="21"/>
  <c r="AG550" i="21"/>
  <c r="AK558" i="21"/>
  <c r="AO558" i="21"/>
  <c r="AG558" i="21"/>
  <c r="AS586" i="21"/>
  <c r="AT586" i="21"/>
  <c r="AR586" i="21"/>
  <c r="AX957" i="21"/>
  <c r="AW957" i="21"/>
  <c r="AY957" i="21"/>
  <c r="AY275" i="21"/>
  <c r="AW275" i="21"/>
  <c r="AX275" i="21"/>
  <c r="AT291" i="21"/>
  <c r="AS291" i="21"/>
  <c r="AR291" i="21"/>
  <c r="AT299" i="21"/>
  <c r="AS299" i="21"/>
  <c r="AR299" i="21"/>
  <c r="AO1156" i="21"/>
  <c r="AG1156" i="21"/>
  <c r="AW1196" i="21"/>
  <c r="AY1196" i="21"/>
  <c r="AX1196" i="21"/>
  <c r="AS8" i="21"/>
  <c r="AT8" i="21"/>
  <c r="AR8" i="21"/>
  <c r="AS32" i="21"/>
  <c r="AT32" i="21"/>
  <c r="AR32" i="21"/>
  <c r="AR40" i="21"/>
  <c r="AS40" i="21"/>
  <c r="AT40" i="21"/>
  <c r="AW48" i="21"/>
  <c r="AX48" i="21"/>
  <c r="AY48" i="21"/>
  <c r="AW76" i="21"/>
  <c r="AY76" i="21"/>
  <c r="AX76" i="21"/>
  <c r="AG88" i="21"/>
  <c r="AO88" i="21"/>
  <c r="AG184" i="21"/>
  <c r="AO184" i="21"/>
  <c r="AY200" i="21"/>
  <c r="AX200" i="21"/>
  <c r="AW200" i="21"/>
  <c r="AR1073" i="21"/>
  <c r="AS1073" i="21"/>
  <c r="AT1073" i="21"/>
  <c r="AT679" i="21"/>
  <c r="AS679" i="21"/>
  <c r="AR679" i="21"/>
  <c r="AW567" i="21"/>
  <c r="AX567" i="21"/>
  <c r="AY567" i="21"/>
  <c r="AW91" i="21"/>
  <c r="AX91" i="21"/>
  <c r="AY91" i="21"/>
  <c r="AS243" i="21"/>
  <c r="AG651" i="21"/>
  <c r="AR933" i="21"/>
  <c r="AT933" i="21"/>
  <c r="AS933" i="21"/>
  <c r="AO619" i="21"/>
  <c r="AK619" i="21"/>
  <c r="AG619" i="21"/>
  <c r="AX934" i="21"/>
  <c r="AY934" i="21"/>
  <c r="AW934" i="21"/>
  <c r="AS839" i="21"/>
  <c r="AT839" i="21"/>
  <c r="AR839" i="21"/>
  <c r="AT687" i="21"/>
  <c r="AS687" i="21"/>
  <c r="AR687" i="21"/>
  <c r="AK465" i="21"/>
  <c r="AO465" i="21"/>
  <c r="AG465" i="21"/>
  <c r="AX941" i="21"/>
  <c r="AW941" i="21"/>
  <c r="AY941" i="21"/>
  <c r="AR507" i="21"/>
  <c r="AT507" i="21"/>
  <c r="AS507" i="21"/>
  <c r="AS519" i="21"/>
  <c r="AR519" i="21"/>
  <c r="AT519" i="21"/>
  <c r="AR551" i="21"/>
  <c r="AT551" i="21"/>
  <c r="AS551" i="21"/>
  <c r="AS567" i="21"/>
  <c r="AT567" i="21"/>
  <c r="AR567" i="21"/>
  <c r="AY476" i="21"/>
  <c r="AX476" i="21"/>
  <c r="AW476" i="21"/>
  <c r="AT488" i="21"/>
  <c r="AR488" i="21"/>
  <c r="AS488" i="21"/>
  <c r="AO496" i="21"/>
  <c r="AK496" i="21"/>
  <c r="AG496" i="21"/>
  <c r="AT437" i="21"/>
  <c r="AS437" i="21"/>
  <c r="AR437" i="21"/>
  <c r="AO1017" i="21"/>
  <c r="AG1017" i="21"/>
  <c r="AT373" i="21"/>
  <c r="AR373" i="21"/>
  <c r="AS373" i="21"/>
  <c r="AR381" i="21"/>
  <c r="AS381" i="21"/>
  <c r="AT381" i="21"/>
  <c r="AY405" i="21"/>
  <c r="AW405" i="21"/>
  <c r="AX405" i="21"/>
  <c r="AO425" i="21"/>
  <c r="AK425" i="21"/>
  <c r="AG425" i="21"/>
  <c r="AW453" i="21"/>
  <c r="AX453" i="21"/>
  <c r="AY453" i="21"/>
  <c r="AT1021" i="21"/>
  <c r="AS1021" i="21"/>
  <c r="AR1021" i="21"/>
  <c r="AS1175" i="21"/>
  <c r="AT1175" i="21"/>
  <c r="AR1175" i="21"/>
  <c r="AO15" i="21"/>
  <c r="AK15" i="21"/>
  <c r="AG15" i="21"/>
  <c r="AW39" i="21"/>
  <c r="AX39" i="21"/>
  <c r="AY39" i="21"/>
  <c r="AR51" i="21"/>
  <c r="AT51" i="21"/>
  <c r="AS51" i="21"/>
  <c r="AR91" i="21"/>
  <c r="AS91" i="21"/>
  <c r="AT91" i="21"/>
  <c r="AR107" i="21"/>
  <c r="AS107" i="21"/>
  <c r="AT107" i="21"/>
  <c r="AO1041" i="21"/>
  <c r="AG1041" i="21"/>
  <c r="AO1033" i="21"/>
  <c r="AT910" i="21"/>
  <c r="AS910" i="21"/>
  <c r="AR910" i="21"/>
  <c r="AW711" i="21"/>
  <c r="AX711" i="21"/>
  <c r="AY711" i="21"/>
  <c r="AR278" i="21"/>
  <c r="AS278" i="21"/>
  <c r="AT278" i="21"/>
  <c r="AR523" i="21"/>
  <c r="AT523" i="21"/>
  <c r="AS523" i="21"/>
  <c r="AT405" i="21"/>
  <c r="AS405" i="21"/>
  <c r="AR405" i="21"/>
  <c r="AY23" i="21"/>
  <c r="AX23" i="21"/>
  <c r="AW23" i="21"/>
  <c r="AK46" i="21"/>
  <c r="AS763" i="21"/>
  <c r="AT763" i="21"/>
  <c r="AR763" i="21"/>
  <c r="AY839" i="21"/>
  <c r="AW839" i="21"/>
  <c r="AX839" i="21"/>
  <c r="AW949" i="21"/>
  <c r="AX949" i="21"/>
  <c r="AY949" i="21"/>
  <c r="AS949" i="21"/>
  <c r="AR949" i="21"/>
  <c r="AT949" i="21"/>
  <c r="AT599" i="21"/>
  <c r="AR599" i="21"/>
  <c r="AS599" i="21"/>
  <c r="AT719" i="21"/>
  <c r="AS719" i="21"/>
  <c r="AR719" i="21"/>
  <c r="AG523" i="21"/>
  <c r="AO523" i="21"/>
  <c r="AR543" i="21"/>
  <c r="AS543" i="21"/>
  <c r="AT543" i="21"/>
  <c r="AR555" i="21"/>
  <c r="AT555" i="21"/>
  <c r="AS555" i="21"/>
  <c r="AO567" i="21"/>
  <c r="AG567" i="21"/>
  <c r="AK567" i="21"/>
  <c r="AT1033" i="21"/>
  <c r="AR1033" i="21"/>
  <c r="AS1033" i="21"/>
  <c r="AY488" i="21"/>
  <c r="AX488" i="21"/>
  <c r="AW488" i="21"/>
  <c r="AW377" i="21"/>
  <c r="AY377" i="21"/>
  <c r="AX377" i="21"/>
  <c r="AO405" i="21"/>
  <c r="AG405" i="21"/>
  <c r="AK405" i="21"/>
  <c r="AY417" i="21"/>
  <c r="AX417" i="21"/>
  <c r="AW417" i="21"/>
  <c r="AO437" i="21"/>
  <c r="AG437" i="21"/>
  <c r="AK437" i="21"/>
  <c r="AW457" i="21"/>
  <c r="AX457" i="21"/>
  <c r="AY457" i="21"/>
  <c r="AY15" i="21"/>
  <c r="AW15" i="21"/>
  <c r="AT27" i="21"/>
  <c r="AS27" i="21"/>
  <c r="AR27" i="21"/>
  <c r="AY43" i="21"/>
  <c r="AX43" i="21"/>
  <c r="AW43" i="21"/>
  <c r="AR55" i="21"/>
  <c r="AS55" i="21"/>
  <c r="AT55" i="21"/>
  <c r="AO79" i="21"/>
  <c r="AK79" i="21"/>
  <c r="AG79" i="21"/>
  <c r="AT95" i="21"/>
  <c r="AR95" i="21"/>
  <c r="AS95" i="21"/>
  <c r="AO107" i="21"/>
  <c r="AG107" i="21"/>
  <c r="AK107" i="21"/>
  <c r="AO1049" i="21"/>
  <c r="AG1049" i="21"/>
  <c r="AX1065" i="21"/>
  <c r="AW1065" i="21"/>
  <c r="AY1065" i="21"/>
  <c r="AW914" i="21"/>
  <c r="AX914" i="21"/>
  <c r="AY914" i="21"/>
  <c r="AR969" i="21"/>
  <c r="AS969" i="21"/>
  <c r="AT969" i="21"/>
  <c r="AG981" i="21"/>
  <c r="AO981" i="21"/>
  <c r="AX543" i="21"/>
  <c r="AW543" i="21"/>
  <c r="AY543" i="21"/>
  <c r="AO488" i="21"/>
  <c r="AG488" i="21"/>
  <c r="AR457" i="21"/>
  <c r="AT457" i="21"/>
  <c r="AS457" i="21"/>
  <c r="AX679" i="21"/>
  <c r="AW679" i="21"/>
  <c r="AY679" i="21"/>
  <c r="AR711" i="21"/>
  <c r="AT711" i="21"/>
  <c r="AS711" i="21"/>
  <c r="AW933" i="21"/>
  <c r="AY933" i="21"/>
  <c r="AX933" i="21"/>
  <c r="AS759" i="21"/>
  <c r="AT759" i="21"/>
  <c r="AR759" i="21"/>
  <c r="AY763" i="21"/>
  <c r="AW763" i="21"/>
  <c r="AX763" i="21"/>
  <c r="AR627" i="21"/>
  <c r="AT627" i="21" s="1"/>
  <c r="AX962" i="21"/>
  <c r="AW962" i="21"/>
  <c r="AY962" i="21"/>
  <c r="AG511" i="21"/>
  <c r="AO511" i="21"/>
  <c r="AK511" i="21"/>
  <c r="AX555" i="21"/>
  <c r="AY555" i="21"/>
  <c r="AW555" i="21"/>
  <c r="AR472" i="21"/>
  <c r="AT472" i="21"/>
  <c r="AS472" i="21"/>
  <c r="AS480" i="21"/>
  <c r="AT480" i="21"/>
  <c r="AR480" i="21"/>
  <c r="AO500" i="21"/>
  <c r="AG500" i="21"/>
  <c r="AK500" i="21"/>
  <c r="AS1061" i="21"/>
  <c r="AT1061" i="21"/>
  <c r="AR1061" i="21"/>
  <c r="AR377" i="21"/>
  <c r="AT377" i="21"/>
  <c r="AS377" i="21"/>
  <c r="AR409" i="21"/>
  <c r="AT409" i="21"/>
  <c r="AS409" i="21"/>
  <c r="AY437" i="21"/>
  <c r="AW437" i="21"/>
  <c r="AX437" i="21"/>
  <c r="AR461" i="21"/>
  <c r="AS461" i="21"/>
  <c r="AT461" i="21"/>
  <c r="AY1053" i="21"/>
  <c r="AX1053" i="21"/>
  <c r="AW1053" i="21"/>
  <c r="AT3" i="21"/>
  <c r="AS3" i="21"/>
  <c r="AR3" i="21"/>
  <c r="AT19" i="21"/>
  <c r="AS19" i="21"/>
  <c r="AR19" i="21"/>
  <c r="AO43" i="21"/>
  <c r="AG43" i="21"/>
  <c r="AK43" i="21"/>
  <c r="AW59" i="21"/>
  <c r="AY59" i="21"/>
  <c r="AX59" i="21"/>
  <c r="AW71" i="21"/>
  <c r="AX71" i="21"/>
  <c r="AY71" i="21"/>
  <c r="AR79" i="21"/>
  <c r="AS79" i="21"/>
  <c r="AT79" i="21"/>
  <c r="AO95" i="21"/>
  <c r="AG95" i="21"/>
  <c r="AK95" i="21"/>
  <c r="AW107" i="21"/>
  <c r="AY107" i="21"/>
  <c r="AX107" i="21"/>
  <c r="AY1057" i="21"/>
  <c r="AW1057" i="21"/>
  <c r="AX1057" i="21"/>
  <c r="AG1065" i="21"/>
  <c r="AO1065" i="21"/>
  <c r="AT914" i="21"/>
  <c r="AR914" i="21"/>
  <c r="AS914" i="21"/>
  <c r="AG969" i="21"/>
  <c r="AO969" i="21"/>
  <c r="AO480" i="21"/>
  <c r="AK480" i="21"/>
  <c r="AG480" i="21"/>
  <c r="AY1037" i="21"/>
  <c r="AW1037" i="21"/>
  <c r="AX1037" i="21"/>
  <c r="AW926" i="21"/>
  <c r="AY926" i="21"/>
  <c r="AX926" i="21"/>
  <c r="AR629" i="21"/>
  <c r="AT629" i="21" s="1"/>
  <c r="AO302" i="21"/>
  <c r="AK302" i="21"/>
  <c r="AR651" i="21"/>
  <c r="AT651" i="21" s="1"/>
  <c r="AW847" i="21"/>
  <c r="AY707" i="21"/>
  <c r="AX707" i="21"/>
  <c r="AW707" i="21"/>
  <c r="AX687" i="21"/>
  <c r="AW687" i="21"/>
  <c r="AY687" i="21"/>
  <c r="AR695" i="21"/>
  <c r="AS695" i="21"/>
  <c r="AT695" i="21"/>
  <c r="AW723" i="21"/>
  <c r="AX723" i="21"/>
  <c r="AY723" i="21"/>
  <c r="AS619" i="21"/>
  <c r="AR619" i="21"/>
  <c r="AT619" i="21"/>
  <c r="AK531" i="21"/>
  <c r="AO531" i="21"/>
  <c r="AG531" i="21"/>
  <c r="AY547" i="21"/>
  <c r="AW547" i="21"/>
  <c r="AS583" i="21"/>
  <c r="AT583" i="21"/>
  <c r="AR583" i="21"/>
  <c r="AY472" i="21"/>
  <c r="AX472" i="21"/>
  <c r="AW472" i="21"/>
  <c r="AY480" i="21"/>
  <c r="AX480" i="21"/>
  <c r="AW480" i="21"/>
  <c r="AW492" i="21"/>
  <c r="AX492" i="21"/>
  <c r="AY492" i="21"/>
  <c r="AW500" i="21"/>
  <c r="AY500" i="21"/>
  <c r="AX500" i="21"/>
  <c r="AG1045" i="21"/>
  <c r="AO1045" i="21"/>
  <c r="AS385" i="21"/>
  <c r="AR385" i="21"/>
  <c r="AT385" i="21"/>
  <c r="AO409" i="21"/>
  <c r="AG409" i="21"/>
  <c r="AK409" i="21"/>
  <c r="AW421" i="21"/>
  <c r="AY421" i="21"/>
  <c r="AX421" i="21"/>
  <c r="AO461" i="21"/>
  <c r="AK461" i="21"/>
  <c r="AG461" i="21"/>
  <c r="AO3" i="21"/>
  <c r="AK19" i="21"/>
  <c r="AG19" i="21"/>
  <c r="AO19" i="21"/>
  <c r="AT31" i="21"/>
  <c r="AR31" i="21"/>
  <c r="AS31" i="21"/>
  <c r="AO59" i="21"/>
  <c r="AK59" i="21"/>
  <c r="AG59" i="21"/>
  <c r="AG75" i="21"/>
  <c r="AO75" i="21"/>
  <c r="AX111" i="21"/>
  <c r="AW111" i="21"/>
  <c r="AY111" i="21"/>
  <c r="AS1025" i="21"/>
  <c r="AR1025" i="21"/>
  <c r="AT1025" i="21"/>
  <c r="AX1021" i="21"/>
  <c r="AW1021" i="21"/>
  <c r="AY1021" i="21"/>
  <c r="AR922" i="21"/>
  <c r="AT922" i="21"/>
  <c r="AS922" i="21"/>
  <c r="AT887" i="21"/>
  <c r="AS887" i="21"/>
  <c r="AR887" i="21"/>
  <c r="AX759" i="21"/>
  <c r="AW759" i="21"/>
  <c r="AY759" i="21"/>
  <c r="AW511" i="21"/>
  <c r="AX511" i="21"/>
  <c r="AY511" i="21"/>
  <c r="AS417" i="21"/>
  <c r="AR417" i="21"/>
  <c r="AT417" i="21"/>
  <c r="AR71" i="21"/>
  <c r="AS71" i="21"/>
  <c r="AT71" i="21"/>
  <c r="AS1017" i="21"/>
  <c r="AT1017" i="21"/>
  <c r="AR1017" i="21"/>
  <c r="AY1033" i="21"/>
  <c r="AX1033" i="21"/>
  <c r="AW1033" i="21"/>
  <c r="AO1061" i="21"/>
  <c r="AG1061" i="21"/>
  <c r="AS954" i="21"/>
  <c r="AT954" i="21"/>
  <c r="AR954" i="21"/>
  <c r="AW599" i="21"/>
  <c r="AY599" i="21"/>
  <c r="AX599" i="21"/>
  <c r="AR631" i="21"/>
  <c r="AT631" i="21" s="1"/>
  <c r="AS723" i="21"/>
  <c r="AR723" i="21"/>
  <c r="AT723" i="21"/>
  <c r="AX619" i="21"/>
  <c r="AW619" i="21"/>
  <c r="AY619" i="21"/>
  <c r="AO639" i="21"/>
  <c r="AS639" i="21"/>
  <c r="AK639" i="21"/>
  <c r="AG639" i="21"/>
  <c r="AR639" i="21"/>
  <c r="AT639" i="21" s="1"/>
  <c r="AT767" i="21"/>
  <c r="AS767" i="21"/>
  <c r="AR767" i="21"/>
  <c r="AX611" i="21"/>
  <c r="AY611" i="21"/>
  <c r="AW611" i="21"/>
  <c r="AT515" i="21"/>
  <c r="AR515" i="21"/>
  <c r="AS515" i="21"/>
  <c r="AG547" i="21"/>
  <c r="AK547" i="21"/>
  <c r="AO547" i="21"/>
  <c r="AO555" i="21"/>
  <c r="AK555" i="21"/>
  <c r="AG555" i="21"/>
  <c r="AY583" i="21"/>
  <c r="AX583" i="21"/>
  <c r="AW583" i="21"/>
  <c r="AR484" i="21"/>
  <c r="AT484" i="21"/>
  <c r="AS484" i="21"/>
  <c r="AS492" i="21"/>
  <c r="AT492" i="21"/>
  <c r="AR492" i="21"/>
  <c r="AS500" i="21"/>
  <c r="AR500" i="21"/>
  <c r="AT500" i="21"/>
  <c r="AY1049" i="21"/>
  <c r="AW1049" i="21"/>
  <c r="AX1049" i="21"/>
  <c r="AO377" i="21"/>
  <c r="AG377" i="21"/>
  <c r="AO385" i="21"/>
  <c r="AG385" i="21"/>
  <c r="AX409" i="21"/>
  <c r="AW409" i="21"/>
  <c r="AY409" i="21"/>
  <c r="AS449" i="21"/>
  <c r="AR449" i="21"/>
  <c r="AT449" i="21"/>
  <c r="AW461" i="21"/>
  <c r="AY461" i="21"/>
  <c r="AX461" i="21"/>
  <c r="AX3" i="21"/>
  <c r="AW3" i="21"/>
  <c r="AY3" i="21"/>
  <c r="AW31" i="21"/>
  <c r="AX31" i="21"/>
  <c r="AY31" i="21"/>
  <c r="AS47" i="21"/>
  <c r="AR47" i="21"/>
  <c r="AT47" i="21"/>
  <c r="AX75" i="21"/>
  <c r="AY75" i="21"/>
  <c r="AW75" i="21"/>
  <c r="AG87" i="21"/>
  <c r="AO87" i="21"/>
  <c r="AK87" i="21"/>
  <c r="AR103" i="21"/>
  <c r="AS103" i="21"/>
  <c r="AT103" i="21"/>
  <c r="AR111" i="21"/>
  <c r="AT111" i="21"/>
  <c r="AS111" i="21"/>
  <c r="AS1041" i="21"/>
  <c r="AT1041" i="21"/>
  <c r="AR1041" i="21"/>
  <c r="AT1037" i="21"/>
  <c r="AS1037" i="21"/>
  <c r="AR1037" i="21"/>
  <c r="AO973" i="21"/>
  <c r="AG973" i="21"/>
  <c r="AS993" i="21"/>
  <c r="AT993" i="21"/>
  <c r="AR993" i="21"/>
  <c r="AL417" i="21"/>
  <c r="AX496" i="21"/>
  <c r="AW496" i="21"/>
  <c r="AY496" i="21"/>
  <c r="AW55" i="21"/>
  <c r="AY55" i="21"/>
  <c r="AX55" i="21"/>
  <c r="AO1025" i="21"/>
  <c r="AG1025" i="21"/>
  <c r="AR665" i="21"/>
  <c r="AT665" i="21" s="1"/>
  <c r="AW945" i="21"/>
  <c r="AY945" i="21"/>
  <c r="AX945" i="21"/>
  <c r="AR953" i="21"/>
  <c r="AS953" i="21"/>
  <c r="AT953" i="21"/>
  <c r="AW639" i="21"/>
  <c r="AY639" i="21" s="1"/>
  <c r="AY887" i="21"/>
  <c r="AW887" i="21"/>
  <c r="AX887" i="21"/>
  <c r="AX727" i="21"/>
  <c r="AW727" i="21"/>
  <c r="AY727" i="21"/>
  <c r="AR962" i="21"/>
  <c r="AT962" i="21"/>
  <c r="AS962" i="21"/>
  <c r="AK507" i="21"/>
  <c r="AG507" i="21"/>
  <c r="AO507" i="21"/>
  <c r="AW515" i="21"/>
  <c r="AX515" i="21"/>
  <c r="AY515" i="21"/>
  <c r="AR535" i="21"/>
  <c r="AT535" i="21"/>
  <c r="AS535" i="21"/>
  <c r="AW563" i="21"/>
  <c r="AX563" i="21"/>
  <c r="AY563" i="21"/>
  <c r="AR587" i="21"/>
  <c r="AT587" i="21"/>
  <c r="AS587" i="21"/>
  <c r="AG476" i="21"/>
  <c r="AO476" i="21"/>
  <c r="AK476" i="21"/>
  <c r="AX484" i="21"/>
  <c r="AY484" i="21"/>
  <c r="AW484" i="21"/>
  <c r="AT496" i="21"/>
  <c r="AR496" i="21"/>
  <c r="AS496" i="21"/>
  <c r="AS413" i="21"/>
  <c r="AT413" i="21"/>
  <c r="AR413" i="21"/>
  <c r="AX413" i="21"/>
  <c r="AW413" i="21"/>
  <c r="AY413" i="21"/>
  <c r="AK381" i="21"/>
  <c r="AG381" i="21"/>
  <c r="AO381" i="21"/>
  <c r="AT397" i="21"/>
  <c r="AR397" i="21"/>
  <c r="AS397" i="21"/>
  <c r="AG421" i="21"/>
  <c r="AO421" i="21"/>
  <c r="AK421" i="21"/>
  <c r="AY449" i="21"/>
  <c r="AX449" i="21"/>
  <c r="AW449" i="21"/>
  <c r="AY7" i="21"/>
  <c r="AX7" i="21"/>
  <c r="AW7" i="21"/>
  <c r="AR23" i="21"/>
  <c r="AS23" i="21"/>
  <c r="AT23" i="21"/>
  <c r="AX35" i="21"/>
  <c r="AW35" i="21"/>
  <c r="AY35" i="21"/>
  <c r="AY47" i="21"/>
  <c r="AX47" i="21"/>
  <c r="AW47" i="21"/>
  <c r="AR63" i="21"/>
  <c r="AS63" i="21"/>
  <c r="AW87" i="21"/>
  <c r="AX87" i="21"/>
  <c r="AY87" i="21"/>
  <c r="AY103" i="21"/>
  <c r="AX103" i="21"/>
  <c r="AW103" i="21"/>
  <c r="AY1017" i="21"/>
  <c r="AX1017" i="21"/>
  <c r="AW1017" i="21"/>
  <c r="AS1069" i="21"/>
  <c r="AT1069" i="21"/>
  <c r="AR1069" i="21"/>
  <c r="AO922" i="21"/>
  <c r="AG922" i="21"/>
  <c r="AR973" i="21"/>
  <c r="AT973" i="21"/>
  <c r="AS973" i="21"/>
  <c r="AY993" i="21"/>
  <c r="AX993" i="21"/>
  <c r="AW993" i="21"/>
  <c r="AX551" i="21"/>
  <c r="AW551" i="21"/>
  <c r="AY551" i="21"/>
  <c r="AY1069" i="21"/>
  <c r="AX1069" i="21"/>
  <c r="AW1069" i="21"/>
  <c r="AR957" i="21"/>
  <c r="AS957" i="21"/>
  <c r="AT957" i="21"/>
  <c r="AT603" i="21"/>
  <c r="AR603" i="21"/>
  <c r="AS603" i="21"/>
  <c r="AR941" i="21"/>
  <c r="AS941" i="21"/>
  <c r="AT941" i="21"/>
  <c r="AS966" i="21"/>
  <c r="AR966" i="21"/>
  <c r="AT966" i="21"/>
  <c r="AW903" i="21"/>
  <c r="AX903" i="21"/>
  <c r="AY903" i="21"/>
  <c r="AX465" i="21"/>
  <c r="AY465" i="21"/>
  <c r="AW465" i="21"/>
  <c r="AR779" i="21"/>
  <c r="AT779" i="21"/>
  <c r="AS779" i="21"/>
  <c r="AW895" i="21"/>
  <c r="AY895" i="21"/>
  <c r="AX895" i="21"/>
  <c r="AX507" i="21"/>
  <c r="AY507" i="21"/>
  <c r="AW507" i="21"/>
  <c r="AW519" i="21"/>
  <c r="AX519" i="21"/>
  <c r="AY519" i="21"/>
  <c r="AO535" i="21"/>
  <c r="AG535" i="21"/>
  <c r="AK535" i="21"/>
  <c r="AS547" i="21"/>
  <c r="AT547" i="21"/>
  <c r="AR547" i="21"/>
  <c r="AS563" i="21"/>
  <c r="AT563" i="21"/>
  <c r="AR563" i="21"/>
  <c r="AW587" i="21"/>
  <c r="AX587" i="21"/>
  <c r="AY587" i="21"/>
  <c r="AR476" i="21"/>
  <c r="AT476" i="21"/>
  <c r="AS476" i="21"/>
  <c r="AW385" i="21"/>
  <c r="AY385" i="21"/>
  <c r="AX385" i="21"/>
  <c r="AO373" i="21"/>
  <c r="AG373" i="21"/>
  <c r="AK373" i="21"/>
  <c r="AY381" i="21"/>
  <c r="AX381" i="21"/>
  <c r="AW381" i="21"/>
  <c r="AY397" i="21"/>
  <c r="AW397" i="21"/>
  <c r="AX397" i="21"/>
  <c r="AW425" i="21"/>
  <c r="AX425" i="21"/>
  <c r="AY425" i="21"/>
  <c r="AR453" i="21"/>
  <c r="AT453" i="21"/>
  <c r="AS453" i="21"/>
  <c r="AK23" i="21"/>
  <c r="AO23" i="21"/>
  <c r="AS35" i="21"/>
  <c r="AT35" i="21"/>
  <c r="AR35" i="21"/>
  <c r="AX51" i="21"/>
  <c r="AW51" i="21"/>
  <c r="AY51" i="21"/>
  <c r="AX63" i="21"/>
  <c r="AW63" i="21"/>
  <c r="AY63" i="21"/>
  <c r="AR75" i="21"/>
  <c r="AS75" i="21"/>
  <c r="AT75" i="21"/>
  <c r="AK103" i="21"/>
  <c r="AG103" i="21"/>
  <c r="AO103" i="21"/>
  <c r="AG1021" i="21"/>
  <c r="AO1021" i="21"/>
  <c r="AG1057" i="21"/>
  <c r="AO1057" i="21"/>
  <c r="AS977" i="21"/>
  <c r="AR977" i="21"/>
  <c r="AT977" i="21"/>
  <c r="AT1194" i="21"/>
  <c r="AS1194" i="21"/>
  <c r="AR1194" i="21"/>
  <c r="AY1002" i="21"/>
  <c r="AW1002" i="21"/>
  <c r="AX1002" i="21"/>
  <c r="AR128" i="21"/>
  <c r="AT128" i="21"/>
  <c r="AS128" i="21"/>
  <c r="AT136" i="21"/>
  <c r="AR136" i="21"/>
  <c r="AS136" i="21"/>
  <c r="AY148" i="21"/>
  <c r="AX148" i="21"/>
  <c r="AW148" i="21"/>
  <c r="AO160" i="21"/>
  <c r="AG160" i="21"/>
  <c r="AK160" i="21"/>
  <c r="AW168" i="21"/>
  <c r="AX168" i="21"/>
  <c r="AY168" i="21"/>
  <c r="AX744" i="21"/>
  <c r="AY744" i="21"/>
  <c r="AW744" i="21"/>
  <c r="AR752" i="21"/>
  <c r="AT752" i="21"/>
  <c r="AS752" i="21"/>
  <c r="AG935" i="21"/>
  <c r="AO935" i="21"/>
  <c r="AW943" i="21"/>
  <c r="AY943" i="21"/>
  <c r="AX943" i="21"/>
  <c r="AO959" i="21"/>
  <c r="AG959" i="21"/>
  <c r="AW537" i="21"/>
  <c r="AY537" i="21"/>
  <c r="AX537" i="21"/>
  <c r="AY713" i="21"/>
  <c r="AW713" i="21"/>
  <c r="AX713" i="21"/>
  <c r="AY10" i="21"/>
  <c r="AW10" i="21"/>
  <c r="AX10" i="21"/>
  <c r="AX18" i="21"/>
  <c r="AW18" i="21"/>
  <c r="AY18" i="21"/>
  <c r="AK30" i="21"/>
  <c r="AO30" i="21"/>
  <c r="AG30" i="21"/>
  <c r="AO46" i="21"/>
  <c r="AY54" i="21"/>
  <c r="AW54" i="21"/>
  <c r="AX54" i="21"/>
  <c r="AG74" i="21"/>
  <c r="AO74" i="21"/>
  <c r="AK74" i="21"/>
  <c r="AR483" i="21"/>
  <c r="AS483" i="21"/>
  <c r="AT483" i="21"/>
  <c r="AY464" i="21"/>
  <c r="AX464" i="21"/>
  <c r="AW464" i="21"/>
  <c r="AG682" i="21"/>
  <c r="AO682" i="21"/>
  <c r="AY870" i="21"/>
  <c r="AX870" i="21"/>
  <c r="AW651" i="21"/>
  <c r="AY651" i="21" s="1"/>
  <c r="AW795" i="21"/>
  <c r="AY795" i="21"/>
  <c r="AX795" i="21"/>
  <c r="AT803" i="21"/>
  <c r="AR803" i="21"/>
  <c r="AS803" i="21"/>
  <c r="AT222" i="21"/>
  <c r="AR222" i="21"/>
  <c r="AS222" i="21"/>
  <c r="AR230" i="21"/>
  <c r="AT230" i="21"/>
  <c r="AS230" i="21"/>
  <c r="AG258" i="21"/>
  <c r="AO258" i="21"/>
  <c r="AK266" i="21"/>
  <c r="AO266" i="21"/>
  <c r="AG266" i="21"/>
  <c r="AO341" i="21"/>
  <c r="AG341" i="21"/>
  <c r="AO353" i="21"/>
  <c r="AG353" i="21"/>
  <c r="AR361" i="21"/>
  <c r="AS361" i="21"/>
  <c r="AT361" i="21"/>
  <c r="AG1006" i="21"/>
  <c r="AO1006" i="21"/>
  <c r="AX1194" i="21"/>
  <c r="AY1194" i="21"/>
  <c r="AW1194" i="21"/>
  <c r="AY1150" i="21"/>
  <c r="AX1150" i="21"/>
  <c r="AW1150" i="21"/>
  <c r="AX1158" i="21"/>
  <c r="AW1158" i="21"/>
  <c r="AY1158" i="21"/>
  <c r="AO1116" i="21"/>
  <c r="AG1116" i="21"/>
  <c r="AT994" i="21"/>
  <c r="AR994" i="21"/>
  <c r="AS994" i="21"/>
  <c r="AY128" i="21"/>
  <c r="AW128" i="21"/>
  <c r="AX128" i="21"/>
  <c r="AR160" i="21"/>
  <c r="AS160" i="21"/>
  <c r="AT160" i="21"/>
  <c r="AS168" i="21"/>
  <c r="AT168" i="21"/>
  <c r="AR168" i="21"/>
  <c r="AY592" i="21"/>
  <c r="AW592" i="21"/>
  <c r="AX592" i="21"/>
  <c r="AY935" i="21"/>
  <c r="AX935" i="21"/>
  <c r="AW935" i="21"/>
  <c r="AR943" i="21"/>
  <c r="AT943" i="21"/>
  <c r="AS943" i="21"/>
  <c r="AY963" i="21"/>
  <c r="AW963" i="21"/>
  <c r="AX963" i="21"/>
  <c r="AG502" i="21"/>
  <c r="AO502" i="21"/>
  <c r="AK502" i="21"/>
  <c r="AO905" i="21"/>
  <c r="AS10" i="21"/>
  <c r="AR10" i="21"/>
  <c r="AT10" i="21"/>
  <c r="AX22" i="21"/>
  <c r="AY22" i="21"/>
  <c r="AW22" i="21"/>
  <c r="AW38" i="21"/>
  <c r="AX38" i="21"/>
  <c r="AY38" i="21"/>
  <c r="AT58" i="21"/>
  <c r="AR58" i="21"/>
  <c r="AS58" i="21"/>
  <c r="AG66" i="21"/>
  <c r="AK66" i="21"/>
  <c r="AO66" i="21"/>
  <c r="AS74" i="21"/>
  <c r="AT74" i="21"/>
  <c r="AR74" i="21"/>
  <c r="AW483" i="21"/>
  <c r="AY483" i="21"/>
  <c r="AX483" i="21"/>
  <c r="AR866" i="21"/>
  <c r="AT866" i="21"/>
  <c r="AS866" i="21"/>
  <c r="AS878" i="21"/>
  <c r="AT878" i="21"/>
  <c r="AR878" i="21"/>
  <c r="AT886" i="21"/>
  <c r="AR886" i="21"/>
  <c r="AS886" i="21"/>
  <c r="AK651" i="21"/>
  <c r="AO651" i="21"/>
  <c r="AS651" i="21"/>
  <c r="AG787" i="21"/>
  <c r="AO787" i="21"/>
  <c r="AR795" i="21"/>
  <c r="AS795" i="21"/>
  <c r="AT795" i="21"/>
  <c r="AG807" i="21"/>
  <c r="AO807" i="21"/>
  <c r="AL136" i="21"/>
  <c r="AR214" i="21"/>
  <c r="AS214" i="21"/>
  <c r="AT214" i="21"/>
  <c r="AW238" i="21"/>
  <c r="AX238" i="21"/>
  <c r="AY238" i="21"/>
  <c r="AY246" i="21"/>
  <c r="AW246" i="21"/>
  <c r="AX246" i="21"/>
  <c r="AY254" i="21"/>
  <c r="AX254" i="21"/>
  <c r="AW254" i="21"/>
  <c r="AX258" i="21"/>
  <c r="AY258" i="21"/>
  <c r="AW258" i="21"/>
  <c r="AW266" i="21"/>
  <c r="AY266" i="21"/>
  <c r="AX266" i="21"/>
  <c r="AY357" i="21"/>
  <c r="AX357" i="21"/>
  <c r="AW357" i="21"/>
  <c r="AS1186" i="21"/>
  <c r="AT1186" i="21"/>
  <c r="AR1186" i="21"/>
  <c r="AO998" i="21"/>
  <c r="AG998" i="21"/>
  <c r="AG128" i="21"/>
  <c r="AO128" i="21"/>
  <c r="AK128" i="21"/>
  <c r="AT148" i="21"/>
  <c r="AS148" i="21"/>
  <c r="AR148" i="21"/>
  <c r="AT592" i="21"/>
  <c r="AS592" i="21"/>
  <c r="AR592" i="21"/>
  <c r="AO955" i="21"/>
  <c r="AG955" i="21"/>
  <c r="AS963" i="21"/>
  <c r="AR963" i="21"/>
  <c r="AT963" i="21"/>
  <c r="AG22" i="21"/>
  <c r="AO22" i="21"/>
  <c r="AK22" i="21"/>
  <c r="AT30" i="21"/>
  <c r="AS30" i="21"/>
  <c r="AR30" i="21"/>
  <c r="AG38" i="21"/>
  <c r="AO38" i="21"/>
  <c r="AW46" i="21"/>
  <c r="AX46" i="21"/>
  <c r="AY46" i="21"/>
  <c r="AW74" i="21"/>
  <c r="AX74" i="21"/>
  <c r="AY74" i="21"/>
  <c r="AG483" i="21"/>
  <c r="AK483" i="21"/>
  <c r="AO483" i="21"/>
  <c r="AG468" i="21"/>
  <c r="AO468" i="21"/>
  <c r="AK468" i="21"/>
  <c r="AO866" i="21"/>
  <c r="AG866" i="21"/>
  <c r="AG870" i="21"/>
  <c r="AO870" i="21"/>
  <c r="AT890" i="21"/>
  <c r="AR890" i="21"/>
  <c r="AS890" i="21"/>
  <c r="AO667" i="21"/>
  <c r="AR667" i="21"/>
  <c r="AT667" i="21" s="1"/>
  <c r="AG667" i="21"/>
  <c r="AO795" i="21"/>
  <c r="AG795" i="21"/>
  <c r="AW811" i="21"/>
  <c r="AY811" i="21"/>
  <c r="AX811" i="21"/>
  <c r="AY218" i="21"/>
  <c r="AW218" i="21"/>
  <c r="AX218" i="21"/>
  <c r="AX230" i="21"/>
  <c r="AW230" i="21"/>
  <c r="AY230" i="21"/>
  <c r="AT238" i="21"/>
  <c r="AS238" i="21"/>
  <c r="AR238" i="21"/>
  <c r="AS246" i="21"/>
  <c r="AR246" i="21"/>
  <c r="AT246" i="21"/>
  <c r="AO254" i="21"/>
  <c r="AK254" i="21"/>
  <c r="AG254" i="21"/>
  <c r="AG357" i="21"/>
  <c r="AO357" i="21"/>
  <c r="AK357" i="21"/>
  <c r="AS1128" i="21"/>
  <c r="AT1128" i="21"/>
  <c r="AR1128" i="21"/>
  <c r="AR1150" i="21"/>
  <c r="AT1150" i="21"/>
  <c r="AS1150" i="21"/>
  <c r="AY1154" i="21"/>
  <c r="AW1154" i="21"/>
  <c r="AX1154" i="21"/>
  <c r="AT1162" i="21"/>
  <c r="AS1162" i="21"/>
  <c r="AR1162" i="21"/>
  <c r="AY1162" i="21"/>
  <c r="AW1162" i="21"/>
  <c r="AX1162" i="21"/>
  <c r="AO1162" i="21"/>
  <c r="AY994" i="21"/>
  <c r="AX994" i="21"/>
  <c r="AW994" i="21"/>
  <c r="AT140" i="21"/>
  <c r="AS140" i="21"/>
  <c r="AR140" i="21"/>
  <c r="AO148" i="21"/>
  <c r="AG148" i="21"/>
  <c r="AK148" i="21"/>
  <c r="AW160" i="21"/>
  <c r="AY160" i="21"/>
  <c r="AX160" i="21"/>
  <c r="AO168" i="21"/>
  <c r="AG168" i="21"/>
  <c r="AK168" i="21"/>
  <c r="AR736" i="21"/>
  <c r="AT736" i="21"/>
  <c r="AS736" i="21"/>
  <c r="AT740" i="21"/>
  <c r="AR740" i="21"/>
  <c r="AS740" i="21"/>
  <c r="AO752" i="21"/>
  <c r="AG752" i="21"/>
  <c r="AG939" i="21"/>
  <c r="AO939" i="21"/>
  <c r="AO943" i="21"/>
  <c r="AW951" i="21"/>
  <c r="AY951" i="21"/>
  <c r="AX951" i="21"/>
  <c r="AY955" i="21"/>
  <c r="AW955" i="21"/>
  <c r="AX955" i="21"/>
  <c r="AY967" i="21"/>
  <c r="AX967" i="21"/>
  <c r="AW967" i="21"/>
  <c r="AW916" i="21"/>
  <c r="AY916" i="21"/>
  <c r="AX916" i="21"/>
  <c r="AX502" i="21"/>
  <c r="AW502" i="21"/>
  <c r="AY502" i="21"/>
  <c r="AT6" i="21"/>
  <c r="AR6" i="21"/>
  <c r="AS6" i="21"/>
  <c r="AR14" i="21"/>
  <c r="AS14" i="21"/>
  <c r="AT14" i="21"/>
  <c r="AX30" i="21"/>
  <c r="AW30" i="21"/>
  <c r="AK42" i="21"/>
  <c r="AO42" i="21"/>
  <c r="AG42" i="21"/>
  <c r="AO58" i="21"/>
  <c r="AG58" i="21"/>
  <c r="AK58" i="21"/>
  <c r="AY66" i="21"/>
  <c r="AW66" i="21"/>
  <c r="AX66" i="21"/>
  <c r="AR78" i="21"/>
  <c r="AT78" i="21"/>
  <c r="AS78" i="21"/>
  <c r="AR487" i="21"/>
  <c r="AS487" i="21"/>
  <c r="AT487" i="21"/>
  <c r="AR468" i="21"/>
  <c r="AT468" i="21"/>
  <c r="AS468" i="21"/>
  <c r="AY874" i="21"/>
  <c r="AX874" i="21"/>
  <c r="AW874" i="21"/>
  <c r="AT799" i="21"/>
  <c r="AS799" i="21"/>
  <c r="AR799" i="21"/>
  <c r="AO218" i="21"/>
  <c r="AG218" i="21"/>
  <c r="AX226" i="21"/>
  <c r="AW226" i="21"/>
  <c r="AY226" i="21"/>
  <c r="AY262" i="21"/>
  <c r="AX262" i="21"/>
  <c r="AW262" i="21"/>
  <c r="AW270" i="21"/>
  <c r="AY270" i="21"/>
  <c r="AX270" i="21"/>
  <c r="AO333" i="21"/>
  <c r="AG333" i="21"/>
  <c r="AR357" i="21"/>
  <c r="AT357" i="21"/>
  <c r="AS357" i="21"/>
  <c r="AG365" i="21"/>
  <c r="AO365" i="21"/>
  <c r="AW633" i="21"/>
  <c r="AY633" i="21" s="1"/>
  <c r="AT1136" i="21"/>
  <c r="AR1136" i="21"/>
  <c r="AS1136" i="21"/>
  <c r="AG1132" i="21"/>
  <c r="AO1132" i="21"/>
  <c r="AR1174" i="21"/>
  <c r="AS1174" i="21"/>
  <c r="AT1174" i="21"/>
  <c r="AR124" i="21"/>
  <c r="AS124" i="21"/>
  <c r="AT124" i="21"/>
  <c r="AT132" i="21"/>
  <c r="AS132" i="21"/>
  <c r="AR132" i="21"/>
  <c r="AO140" i="21"/>
  <c r="AG140" i="21"/>
  <c r="AK140" i="21"/>
  <c r="AX156" i="21"/>
  <c r="AW156" i="21"/>
  <c r="AY156" i="21"/>
  <c r="AS172" i="21"/>
  <c r="AT172" i="21"/>
  <c r="AR172" i="21"/>
  <c r="AX732" i="21"/>
  <c r="AW732" i="21"/>
  <c r="AY732" i="21"/>
  <c r="AO736" i="21"/>
  <c r="AG736" i="21"/>
  <c r="AW748" i="21"/>
  <c r="AX748" i="21"/>
  <c r="AY748" i="21"/>
  <c r="AR951" i="21"/>
  <c r="AT951" i="21"/>
  <c r="AS951" i="21"/>
  <c r="AT955" i="21"/>
  <c r="AR955" i="21"/>
  <c r="AS955" i="21"/>
  <c r="AT967" i="21"/>
  <c r="AR967" i="21"/>
  <c r="AS967" i="21"/>
  <c r="AR502" i="21"/>
  <c r="AT502" i="21"/>
  <c r="AS502" i="21"/>
  <c r="AW717" i="21"/>
  <c r="AX717" i="21"/>
  <c r="AY717" i="21"/>
  <c r="AG6" i="21"/>
  <c r="AO6" i="21"/>
  <c r="AK6" i="21"/>
  <c r="AG14" i="21"/>
  <c r="AO14" i="21"/>
  <c r="AK14" i="21"/>
  <c r="AT34" i="21"/>
  <c r="AR34" i="21"/>
  <c r="AS34" i="21"/>
  <c r="AR42" i="21"/>
  <c r="AT42" i="21"/>
  <c r="AS42" i="21"/>
  <c r="AT50" i="21"/>
  <c r="AR50" i="21"/>
  <c r="AS50" i="21"/>
  <c r="AX58" i="21"/>
  <c r="AW58" i="21"/>
  <c r="AY58" i="21"/>
  <c r="AX70" i="21"/>
  <c r="AW70" i="21"/>
  <c r="AY70" i="21"/>
  <c r="AK78" i="21"/>
  <c r="AO78" i="21"/>
  <c r="AG78" i="21"/>
  <c r="AS94" i="21"/>
  <c r="AR94" i="21"/>
  <c r="AT94" i="21"/>
  <c r="AK487" i="21"/>
  <c r="AG487" i="21"/>
  <c r="AO487" i="21"/>
  <c r="AT682" i="21"/>
  <c r="AS682" i="21"/>
  <c r="AR682" i="21"/>
  <c r="AG686" i="21"/>
  <c r="AO686" i="21"/>
  <c r="AY866" i="21"/>
  <c r="AX866" i="21"/>
  <c r="AW866" i="21"/>
  <c r="AY882" i="21"/>
  <c r="AX882" i="21"/>
  <c r="AW882" i="21"/>
  <c r="AR655" i="21"/>
  <c r="AT655" i="21" s="1"/>
  <c r="AG799" i="21"/>
  <c r="AO799" i="21"/>
  <c r="AS807" i="21"/>
  <c r="AT807" i="21"/>
  <c r="AR807" i="21"/>
  <c r="AG210" i="21"/>
  <c r="AK210" i="21"/>
  <c r="AO210" i="21"/>
  <c r="AR226" i="21"/>
  <c r="AT226" i="21"/>
  <c r="AS226" i="21"/>
  <c r="AG234" i="21"/>
  <c r="AO234" i="21"/>
  <c r="AK234" i="21"/>
  <c r="AS242" i="21"/>
  <c r="AR242" i="21"/>
  <c r="AT242" i="21"/>
  <c r="AG246" i="21"/>
  <c r="AO246" i="21"/>
  <c r="AR254" i="21"/>
  <c r="AS254" i="21"/>
  <c r="AT254" i="21"/>
  <c r="AO262" i="21"/>
  <c r="AG262" i="21"/>
  <c r="AK262" i="21"/>
  <c r="AS270" i="21"/>
  <c r="AT270" i="21"/>
  <c r="AR270" i="21"/>
  <c r="AR333" i="21"/>
  <c r="AT333" i="21"/>
  <c r="AS333" i="21"/>
  <c r="AR659" i="21"/>
  <c r="AT659" i="21" s="1"/>
  <c r="AO1002" i="21"/>
  <c r="AG1002" i="21"/>
  <c r="AG1124" i="21"/>
  <c r="AO1124" i="21"/>
  <c r="AO994" i="21"/>
  <c r="AG994" i="21"/>
  <c r="AO124" i="21"/>
  <c r="AG124" i="21"/>
  <c r="AK124" i="21"/>
  <c r="AX132" i="21"/>
  <c r="AW132" i="21"/>
  <c r="AY132" i="21"/>
  <c r="AG144" i="21"/>
  <c r="AO144" i="21"/>
  <c r="AK144" i="21"/>
  <c r="AK156" i="21"/>
  <c r="AO156" i="21"/>
  <c r="AG156" i="21"/>
  <c r="AW164" i="21"/>
  <c r="AX164" i="21"/>
  <c r="AY164" i="21"/>
  <c r="AO732" i="21"/>
  <c r="AG732" i="21"/>
  <c r="AX736" i="21"/>
  <c r="AW736" i="21"/>
  <c r="AY736" i="21"/>
  <c r="AR748" i="21"/>
  <c r="AT748" i="21"/>
  <c r="AS748" i="21"/>
  <c r="AT939" i="21"/>
  <c r="AS939" i="21"/>
  <c r="AR939" i="21"/>
  <c r="AO951" i="21"/>
  <c r="AG951" i="21"/>
  <c r="AR959" i="21"/>
  <c r="AS959" i="21"/>
  <c r="AT959" i="21"/>
  <c r="AO916" i="21"/>
  <c r="AG916" i="21"/>
  <c r="AS713" i="21"/>
  <c r="AR713" i="21"/>
  <c r="AT713" i="21"/>
  <c r="AO717" i="21"/>
  <c r="AG717" i="21"/>
  <c r="AY26" i="21"/>
  <c r="AW26" i="21"/>
  <c r="AX26" i="21"/>
  <c r="AG34" i="21"/>
  <c r="AO34" i="21"/>
  <c r="AK34" i="21"/>
  <c r="AX42" i="21"/>
  <c r="AY42" i="21"/>
  <c r="AW42" i="21"/>
  <c r="AG54" i="21"/>
  <c r="AO54" i="21"/>
  <c r="AK54" i="21"/>
  <c r="AT62" i="21"/>
  <c r="AS62" i="21"/>
  <c r="AR62" i="21"/>
  <c r="AS70" i="21"/>
  <c r="AT70" i="21"/>
  <c r="AR70" i="21"/>
  <c r="AW78" i="21"/>
  <c r="AX78" i="21"/>
  <c r="AY78" i="21"/>
  <c r="AW94" i="21"/>
  <c r="AY94" i="21"/>
  <c r="AX94" i="21"/>
  <c r="AY878" i="21"/>
  <c r="AW878" i="21"/>
  <c r="AX878" i="21"/>
  <c r="AG882" i="21"/>
  <c r="AO882" i="21"/>
  <c r="AG890" i="21"/>
  <c r="AO890" i="21"/>
  <c r="AW655" i="21"/>
  <c r="AY655" i="21" s="1"/>
  <c r="AT783" i="21"/>
  <c r="AS783" i="21"/>
  <c r="AR783" i="21"/>
  <c r="AW799" i="21"/>
  <c r="AY799" i="21"/>
  <c r="AX799" i="21"/>
  <c r="AW807" i="21"/>
  <c r="AY807" i="21"/>
  <c r="AX807" i="21"/>
  <c r="AR218" i="21"/>
  <c r="AS218" i="21"/>
  <c r="AT218" i="21"/>
  <c r="AO226" i="21"/>
  <c r="AG226" i="21"/>
  <c r="AW234" i="21"/>
  <c r="AX234" i="21"/>
  <c r="AY234" i="21"/>
  <c r="AG250" i="21"/>
  <c r="AO250" i="21"/>
  <c r="AK250" i="21"/>
  <c r="AK258" i="21"/>
  <c r="AT262" i="21"/>
  <c r="AS262" i="21"/>
  <c r="AR262" i="21"/>
  <c r="AG270" i="21"/>
  <c r="AO270" i="21"/>
  <c r="AK270" i="21"/>
  <c r="AW333" i="21"/>
  <c r="AY333" i="21"/>
  <c r="AX333" i="21"/>
  <c r="AK353" i="21"/>
  <c r="AX1116" i="21"/>
  <c r="AW1116" i="21"/>
  <c r="AY1116" i="21"/>
  <c r="AS1170" i="21"/>
  <c r="AR1170" i="21"/>
  <c r="AT1170" i="21"/>
  <c r="AT1124" i="21"/>
  <c r="AR1124" i="21"/>
  <c r="AS1124" i="21"/>
  <c r="AS998" i="21"/>
  <c r="AT998" i="21"/>
  <c r="AR998" i="21"/>
  <c r="AY124" i="21"/>
  <c r="AX124" i="21"/>
  <c r="AW124" i="21"/>
  <c r="AK132" i="21"/>
  <c r="AG132" i="21"/>
  <c r="AO132" i="21"/>
  <c r="AX144" i="21"/>
  <c r="AY144" i="21"/>
  <c r="AW144" i="21"/>
  <c r="AS156" i="21"/>
  <c r="AR156" i="21"/>
  <c r="AO164" i="21"/>
  <c r="AG164" i="21"/>
  <c r="AK164" i="21"/>
  <c r="AO172" i="21"/>
  <c r="AK172" i="21"/>
  <c r="AG172" i="21"/>
  <c r="AR935" i="21"/>
  <c r="AS935" i="21"/>
  <c r="AT935" i="21"/>
  <c r="AY939" i="21"/>
  <c r="AX939" i="21"/>
  <c r="AW947" i="21"/>
  <c r="AY947" i="21"/>
  <c r="AX947" i="21"/>
  <c r="AT537" i="21"/>
  <c r="AR537" i="21"/>
  <c r="AS537" i="21"/>
  <c r="AG713" i="21"/>
  <c r="AO713" i="21"/>
  <c r="AY6" i="21"/>
  <c r="AX6" i="21"/>
  <c r="AW6" i="21"/>
  <c r="AW14" i="21"/>
  <c r="AY14" i="21"/>
  <c r="AX14" i="21"/>
  <c r="AT26" i="21"/>
  <c r="AS26" i="21"/>
  <c r="AR26" i="21"/>
  <c r="AW62" i="21"/>
  <c r="AX62" i="21"/>
  <c r="AY62" i="21"/>
  <c r="AO70" i="21"/>
  <c r="AG70" i="21"/>
  <c r="AK70" i="21"/>
  <c r="AY98" i="21"/>
  <c r="AW98" i="21"/>
  <c r="AX98" i="21"/>
  <c r="AX487" i="21"/>
  <c r="AY487" i="21"/>
  <c r="AW487" i="21"/>
  <c r="AG783" i="21"/>
  <c r="AO783" i="21"/>
  <c r="AR787" i="21"/>
  <c r="AT787" i="21"/>
  <c r="AS787" i="21"/>
  <c r="AW803" i="21"/>
  <c r="AY803" i="21"/>
  <c r="AX803" i="21"/>
  <c r="AO811" i="21"/>
  <c r="AG811" i="21"/>
  <c r="AG214" i="21"/>
  <c r="AO214" i="21"/>
  <c r="AK214" i="21"/>
  <c r="AG222" i="21"/>
  <c r="AO222" i="21"/>
  <c r="AK222" i="21"/>
  <c r="AR234" i="21"/>
  <c r="AS234" i="21"/>
  <c r="AT234" i="21"/>
  <c r="AX250" i="21"/>
  <c r="AW250" i="21"/>
  <c r="AY250" i="21"/>
  <c r="AR266" i="21"/>
  <c r="AT266" i="21"/>
  <c r="AS266" i="21"/>
  <c r="AW353" i="21"/>
  <c r="AY353" i="21"/>
  <c r="AX353" i="21"/>
  <c r="AW361" i="21"/>
  <c r="AX361" i="21"/>
  <c r="AY361" i="21"/>
  <c r="AY1170" i="21"/>
  <c r="AW1170" i="21"/>
  <c r="AX1170" i="21"/>
  <c r="AY1124" i="21"/>
  <c r="AX1124" i="21"/>
  <c r="AW1124" i="21"/>
  <c r="AX136" i="21"/>
  <c r="AW136" i="21"/>
  <c r="AY136" i="21"/>
  <c r="AT164" i="21"/>
  <c r="AS164" i="21"/>
  <c r="AR164" i="21"/>
  <c r="AO592" i="21"/>
  <c r="AK592" i="21"/>
  <c r="AG592" i="21"/>
  <c r="AR732" i="21"/>
  <c r="AS732" i="21"/>
  <c r="AT732" i="21"/>
  <c r="AW740" i="21"/>
  <c r="AX740" i="21"/>
  <c r="AY740" i="21"/>
  <c r="AG744" i="21"/>
  <c r="AO744" i="21"/>
  <c r="AR947" i="21"/>
  <c r="AS947" i="21"/>
  <c r="AT947" i="21"/>
  <c r="AO537" i="21"/>
  <c r="AK537" i="21"/>
  <c r="AG537" i="21"/>
  <c r="AK10" i="21"/>
  <c r="AO10" i="21"/>
  <c r="AG10" i="21"/>
  <c r="AS38" i="21"/>
  <c r="AT38" i="21"/>
  <c r="AR38" i="21"/>
  <c r="AS46" i="21"/>
  <c r="AR46" i="21"/>
  <c r="AT46" i="21"/>
  <c r="AR54" i="21"/>
  <c r="AT54" i="21"/>
  <c r="AS54" i="21"/>
  <c r="AO62" i="21"/>
  <c r="AK62" i="21"/>
  <c r="AG62" i="21"/>
  <c r="AW682" i="21"/>
  <c r="AX682" i="21"/>
  <c r="AY682" i="21"/>
  <c r="AT870" i="21"/>
  <c r="AS870" i="21"/>
  <c r="AR870" i="21"/>
  <c r="AO878" i="21"/>
  <c r="AG878" i="21"/>
  <c r="AY886" i="21"/>
  <c r="AW886" i="21"/>
  <c r="AX886" i="21"/>
  <c r="AG655" i="21"/>
  <c r="AO655" i="21"/>
  <c r="AS655" i="21"/>
  <c r="AW787" i="21"/>
  <c r="AY787" i="21"/>
  <c r="AX787" i="21"/>
  <c r="AO803" i="21"/>
  <c r="AG803" i="21"/>
  <c r="AS811" i="21"/>
  <c r="AT811" i="21"/>
  <c r="AR811" i="21"/>
  <c r="AW214" i="21"/>
  <c r="AY214" i="21"/>
  <c r="AY222" i="21"/>
  <c r="AX222" i="21"/>
  <c r="AW222" i="21"/>
  <c r="AG230" i="21"/>
  <c r="AO230" i="21"/>
  <c r="AK230" i="21"/>
  <c r="AK238" i="21"/>
  <c r="AO238" i="21"/>
  <c r="AX242" i="21"/>
  <c r="AY242" i="21"/>
  <c r="AW242" i="21"/>
  <c r="AS250" i="21"/>
  <c r="AR250" i="21"/>
  <c r="AT250" i="21"/>
  <c r="AK341" i="21"/>
  <c r="AS353" i="21"/>
  <c r="AT353" i="21"/>
  <c r="AR353" i="21"/>
  <c r="AO361" i="21"/>
  <c r="AG361" i="21"/>
  <c r="AT286" i="21"/>
  <c r="AS286" i="21"/>
  <c r="AR286" i="21"/>
  <c r="AW306" i="21"/>
  <c r="AX306" i="21"/>
  <c r="AY306" i="21"/>
  <c r="AO239" i="21"/>
  <c r="AG239" i="21"/>
  <c r="AK239" i="21"/>
  <c r="AW267" i="21"/>
  <c r="AX267" i="21"/>
  <c r="AY267" i="21"/>
  <c r="AO99" i="21"/>
  <c r="AK99" i="21"/>
  <c r="AG99" i="21"/>
  <c r="AT844" i="21"/>
  <c r="AS844" i="21"/>
  <c r="AR844" i="21"/>
  <c r="AW1122" i="21"/>
  <c r="AY1122" i="21"/>
  <c r="AX1122" i="21"/>
  <c r="AO16" i="21"/>
  <c r="AK16" i="21"/>
  <c r="AG16" i="21"/>
  <c r="AR1056" i="21"/>
  <c r="AS1056" i="21"/>
  <c r="AT1056" i="21"/>
  <c r="AG185" i="21"/>
  <c r="AK185" i="21"/>
  <c r="AO185" i="21"/>
  <c r="AT387" i="21"/>
  <c r="AS387" i="21"/>
  <c r="AR387" i="21"/>
  <c r="AX427" i="21"/>
  <c r="AW427" i="21"/>
  <c r="AY427" i="21"/>
  <c r="AY435" i="21"/>
  <c r="AX435" i="21"/>
  <c r="AW435" i="21"/>
  <c r="AT447" i="21"/>
  <c r="AR447" i="21"/>
  <c r="AW602" i="21"/>
  <c r="AY602" i="21"/>
  <c r="AX602" i="21"/>
  <c r="AR833" i="21"/>
  <c r="AS833" i="21"/>
  <c r="AT833" i="21"/>
  <c r="AW918" i="21"/>
  <c r="AY918" i="21"/>
  <c r="AX918" i="21"/>
  <c r="AR926" i="21"/>
  <c r="AT926" i="21"/>
  <c r="AS926" i="21"/>
  <c r="AG139" i="21"/>
  <c r="AO139" i="21"/>
  <c r="AK139" i="21"/>
  <c r="AY159" i="21"/>
  <c r="AX159" i="21"/>
  <c r="AW159" i="21"/>
  <c r="AK171" i="21"/>
  <c r="AO685" i="21"/>
  <c r="AG685" i="21"/>
  <c r="AS731" i="21"/>
  <c r="AT731" i="21"/>
  <c r="AR731" i="21"/>
  <c r="AR798" i="21"/>
  <c r="AT798" i="21"/>
  <c r="AS798" i="21"/>
  <c r="AS810" i="21"/>
  <c r="AT810" i="21"/>
  <c r="AR810" i="21"/>
  <c r="AR120" i="21"/>
  <c r="AT120" i="21"/>
  <c r="AS120" i="21"/>
  <c r="AO584" i="21"/>
  <c r="AK584" i="21"/>
  <c r="AG584" i="21"/>
  <c r="AW670" i="21"/>
  <c r="AY670" i="21" s="1"/>
  <c r="AT325" i="21"/>
  <c r="AS325" i="21"/>
  <c r="AR325" i="21"/>
  <c r="AT545" i="21"/>
  <c r="AR545" i="21"/>
  <c r="AS545" i="21"/>
  <c r="AR663" i="21"/>
  <c r="AT663" i="21" s="1"/>
  <c r="AT290" i="21"/>
  <c r="AR290" i="21"/>
  <c r="AS290" i="21"/>
  <c r="AW310" i="21"/>
  <c r="AX310" i="21"/>
  <c r="AY310" i="21"/>
  <c r="AX640" i="21"/>
  <c r="AW640" i="21"/>
  <c r="AY640" i="21" s="1"/>
  <c r="AO1129" i="21"/>
  <c r="AO231" i="21"/>
  <c r="AG231" i="21"/>
  <c r="AK231" i="21"/>
  <c r="AO259" i="21"/>
  <c r="AK259" i="21"/>
  <c r="AG259" i="21"/>
  <c r="AR267" i="21"/>
  <c r="AT267" i="21"/>
  <c r="AS267" i="21"/>
  <c r="AT999" i="21"/>
  <c r="AS999" i="21"/>
  <c r="AR999" i="21"/>
  <c r="AO629" i="21"/>
  <c r="AS629" i="21"/>
  <c r="AK629" i="21"/>
  <c r="AG629" i="21"/>
  <c r="AS640" i="21"/>
  <c r="AS504" i="21"/>
  <c r="AT504" i="21"/>
  <c r="AR504" i="21"/>
  <c r="AT1079" i="21"/>
  <c r="AS1079" i="21"/>
  <c r="AR1079" i="21"/>
  <c r="AW447" i="21"/>
  <c r="AY447" i="21"/>
  <c r="AX447" i="21"/>
  <c r="AO470" i="21"/>
  <c r="AK470" i="21"/>
  <c r="AG470" i="21"/>
  <c r="AR829" i="21"/>
  <c r="AS829" i="21"/>
  <c r="AT829" i="21"/>
  <c r="AR918" i="21"/>
  <c r="AS918" i="21"/>
  <c r="AT918" i="21"/>
  <c r="AS930" i="21"/>
  <c r="AR930" i="21"/>
  <c r="AT930" i="21"/>
  <c r="AG151" i="21"/>
  <c r="AO151" i="21"/>
  <c r="AO159" i="21"/>
  <c r="AG159" i="21"/>
  <c r="AK159" i="21"/>
  <c r="AY171" i="21"/>
  <c r="AW171" i="21"/>
  <c r="AX171" i="21"/>
  <c r="AR685" i="21"/>
  <c r="AS685" i="21"/>
  <c r="AT685" i="21"/>
  <c r="AW810" i="21"/>
  <c r="AX810" i="21"/>
  <c r="AY810" i="21"/>
  <c r="AW588" i="21"/>
  <c r="AY588" i="21"/>
  <c r="AX588" i="21"/>
  <c r="AW674" i="21"/>
  <c r="AY674" i="21" s="1"/>
  <c r="AX545" i="21"/>
  <c r="AW545" i="21"/>
  <c r="AY545" i="21"/>
  <c r="AW663" i="21"/>
  <c r="AY663" i="21" s="1"/>
  <c r="AS310" i="21"/>
  <c r="AT310" i="21"/>
  <c r="AR310" i="21"/>
  <c r="AT1129" i="21"/>
  <c r="AR1129" i="21"/>
  <c r="AS1129" i="21"/>
  <c r="AR235" i="21"/>
  <c r="AT235" i="21"/>
  <c r="AS235" i="21"/>
  <c r="AS259" i="21"/>
  <c r="AT259" i="21"/>
  <c r="AR259" i="21"/>
  <c r="AX271" i="21"/>
  <c r="AW271" i="21"/>
  <c r="AY271" i="21"/>
  <c r="AY844" i="21"/>
  <c r="AX844" i="21"/>
  <c r="AW844" i="21"/>
  <c r="AO1122" i="21"/>
  <c r="AG1122" i="21"/>
  <c r="AG12" i="21"/>
  <c r="AO12" i="21"/>
  <c r="AK12" i="21"/>
  <c r="AY504" i="21"/>
  <c r="AX504" i="21"/>
  <c r="AW504" i="21"/>
  <c r="AT1060" i="21"/>
  <c r="AR1060" i="21"/>
  <c r="AS1060" i="21"/>
  <c r="AX1072" i="21"/>
  <c r="AY1072" i="21"/>
  <c r="AW1072" i="21"/>
  <c r="AW379" i="21"/>
  <c r="AY379" i="21"/>
  <c r="AX379" i="21"/>
  <c r="AO395" i="21"/>
  <c r="AG395" i="21"/>
  <c r="AK395" i="21"/>
  <c r="AR427" i="21"/>
  <c r="AS427" i="21"/>
  <c r="AT427" i="21"/>
  <c r="AG447" i="21"/>
  <c r="AK447" i="21"/>
  <c r="AO447" i="21"/>
  <c r="AX470" i="21"/>
  <c r="AW470" i="21"/>
  <c r="AY470" i="21"/>
  <c r="AW829" i="21"/>
  <c r="AX829" i="21"/>
  <c r="AY829" i="21"/>
  <c r="AG930" i="21"/>
  <c r="AO930" i="21"/>
  <c r="AR143" i="21"/>
  <c r="AS143" i="21"/>
  <c r="AT143" i="21"/>
  <c r="AR151" i="21"/>
  <c r="AT151" i="21"/>
  <c r="AS151" i="21"/>
  <c r="AY368" i="21"/>
  <c r="AX368" i="21"/>
  <c r="AW368" i="21"/>
  <c r="AW802" i="21"/>
  <c r="AX802" i="21"/>
  <c r="AY802" i="21"/>
  <c r="AW915" i="21"/>
  <c r="AY915" i="21"/>
  <c r="AX915" i="21"/>
  <c r="AT588" i="21"/>
  <c r="AR588" i="21"/>
  <c r="AS588" i="21"/>
  <c r="AR674" i="21"/>
  <c r="AT674" i="21" s="1"/>
  <c r="AK290" i="21"/>
  <c r="AG290" i="21"/>
  <c r="AO290" i="21"/>
  <c r="AT314" i="21"/>
  <c r="AS314" i="21"/>
  <c r="AR314" i="21"/>
  <c r="AR648" i="21"/>
  <c r="AT648" i="21" s="1"/>
  <c r="AW243" i="21"/>
  <c r="AX243" i="21"/>
  <c r="AY243" i="21"/>
  <c r="AX259" i="21"/>
  <c r="AY259" i="21"/>
  <c r="AW259" i="21"/>
  <c r="AT271" i="21"/>
  <c r="AS271" i="21"/>
  <c r="AR271" i="21"/>
  <c r="AW629" i="21"/>
  <c r="AY629" i="21" s="1"/>
  <c r="AY12" i="21"/>
  <c r="AW12" i="21"/>
  <c r="AX12" i="21"/>
  <c r="AY1060" i="21"/>
  <c r="AW1060" i="21"/>
  <c r="AX1060" i="21"/>
  <c r="AO1072" i="21"/>
  <c r="AG1072" i="21"/>
  <c r="AW1111" i="21"/>
  <c r="AX1111" i="21"/>
  <c r="AY1111" i="21"/>
  <c r="AT379" i="21"/>
  <c r="AR379" i="21"/>
  <c r="AS379" i="21"/>
  <c r="AS395" i="21"/>
  <c r="AR395" i="21"/>
  <c r="AT395" i="21"/>
  <c r="AS431" i="21"/>
  <c r="AT431" i="21"/>
  <c r="AR431" i="21"/>
  <c r="AW439" i="21"/>
  <c r="AY439" i="21"/>
  <c r="AX439" i="21"/>
  <c r="AT451" i="21"/>
  <c r="AR451" i="21"/>
  <c r="AS451" i="21"/>
  <c r="AY474" i="21"/>
  <c r="AX474" i="21"/>
  <c r="AW474" i="21"/>
  <c r="AO135" i="21"/>
  <c r="AG135" i="21"/>
  <c r="AK135" i="21"/>
  <c r="AY143" i="21"/>
  <c r="AW143" i="21"/>
  <c r="AX143" i="21"/>
  <c r="AG155" i="21"/>
  <c r="AK155" i="21"/>
  <c r="AO155" i="21"/>
  <c r="AR163" i="21"/>
  <c r="AT163" i="21"/>
  <c r="AS163" i="21"/>
  <c r="AS712" i="21"/>
  <c r="AR712" i="21"/>
  <c r="AT712" i="21"/>
  <c r="AS802" i="21"/>
  <c r="AR802" i="21"/>
  <c r="AT802" i="21"/>
  <c r="AT915" i="21"/>
  <c r="AR915" i="21"/>
  <c r="AS915" i="21"/>
  <c r="AO329" i="21"/>
  <c r="AG329" i="21"/>
  <c r="AK329" i="21"/>
  <c r="AR905" i="21"/>
  <c r="AT905" i="21"/>
  <c r="AS905" i="21"/>
  <c r="AX813" i="21"/>
  <c r="AW813" i="21"/>
  <c r="AY813" i="21"/>
  <c r="AW282" i="21"/>
  <c r="AY282" i="21"/>
  <c r="AX282" i="21"/>
  <c r="AY290" i="21"/>
  <c r="AW290" i="21"/>
  <c r="AX290" i="21"/>
  <c r="AY314" i="21"/>
  <c r="AW314" i="21"/>
  <c r="AX314" i="21"/>
  <c r="AS227" i="21"/>
  <c r="AR227" i="21"/>
  <c r="AT227" i="21"/>
  <c r="AO243" i="21"/>
  <c r="AG243" i="21"/>
  <c r="AK243" i="21"/>
  <c r="AY875" i="21"/>
  <c r="AW875" i="21"/>
  <c r="AX875" i="21"/>
  <c r="AG844" i="21"/>
  <c r="AO844" i="21"/>
  <c r="AS12" i="21"/>
  <c r="AT12" i="21"/>
  <c r="AR12" i="21"/>
  <c r="AX1052" i="21"/>
  <c r="AY1052" i="21"/>
  <c r="AW1052" i="21"/>
  <c r="AK383" i="21"/>
  <c r="AO383" i="21"/>
  <c r="AG383" i="21"/>
  <c r="AT399" i="21"/>
  <c r="AR399" i="21"/>
  <c r="AS399" i="21"/>
  <c r="AG439" i="21"/>
  <c r="AO439" i="21"/>
  <c r="AK439" i="21"/>
  <c r="AR474" i="21"/>
  <c r="AS474" i="21"/>
  <c r="AT474" i="21"/>
  <c r="AO821" i="21"/>
  <c r="AG837" i="21"/>
  <c r="AO837" i="21"/>
  <c r="AY922" i="21"/>
  <c r="AX922" i="21"/>
  <c r="AW922" i="21"/>
  <c r="AT135" i="21"/>
  <c r="AR135" i="21"/>
  <c r="AS135" i="21"/>
  <c r="AO147" i="21"/>
  <c r="AK147" i="21"/>
  <c r="AG147" i="21"/>
  <c r="AK163" i="21"/>
  <c r="AG163" i="21"/>
  <c r="AO163" i="21"/>
  <c r="AS368" i="21"/>
  <c r="AR368" i="21"/>
  <c r="AT368" i="21"/>
  <c r="AX712" i="21"/>
  <c r="AY712" i="21"/>
  <c r="AW712" i="21"/>
  <c r="AS580" i="21"/>
  <c r="AT580" i="21"/>
  <c r="AR580" i="21"/>
  <c r="AY325" i="21"/>
  <c r="AX325" i="21"/>
  <c r="AW325" i="21"/>
  <c r="AY329" i="21"/>
  <c r="AW329" i="21"/>
  <c r="AX329" i="21"/>
  <c r="AG659" i="21"/>
  <c r="AO659" i="21"/>
  <c r="AS659" i="21"/>
  <c r="AX905" i="21"/>
  <c r="AW905" i="21"/>
  <c r="AY905" i="21"/>
  <c r="AW921" i="21"/>
  <c r="AX921" i="21"/>
  <c r="AY921" i="21"/>
  <c r="AR282" i="21"/>
  <c r="AT282" i="21"/>
  <c r="AS282" i="21"/>
  <c r="AK294" i="21"/>
  <c r="AO294" i="21"/>
  <c r="AG294" i="21"/>
  <c r="AW636" i="21"/>
  <c r="AY636" i="21" s="1"/>
  <c r="AX227" i="21"/>
  <c r="AW227" i="21"/>
  <c r="AY227" i="21"/>
  <c r="AX235" i="21"/>
  <c r="AW235" i="21"/>
  <c r="AY235" i="21"/>
  <c r="AX255" i="21"/>
  <c r="AW255" i="21"/>
  <c r="AY255" i="21"/>
  <c r="AK263" i="21"/>
  <c r="AG263" i="21"/>
  <c r="AO263" i="21"/>
  <c r="AO633" i="21"/>
  <c r="AG633" i="21"/>
  <c r="AR633" i="21"/>
  <c r="AT633" i="21" s="1"/>
  <c r="AK633" i="21"/>
  <c r="AT852" i="21"/>
  <c r="AS852" i="21"/>
  <c r="AR852" i="21"/>
  <c r="AY16" i="21"/>
  <c r="AX16" i="21"/>
  <c r="AW16" i="21"/>
  <c r="AO1079" i="21"/>
  <c r="AG1079" i="21"/>
  <c r="AR383" i="21"/>
  <c r="AT383" i="21"/>
  <c r="AS383" i="21"/>
  <c r="AY399" i="21"/>
  <c r="AW399" i="21"/>
  <c r="AX399" i="21"/>
  <c r="AO431" i="21"/>
  <c r="AK431" i="21"/>
  <c r="AG431" i="21"/>
  <c r="AW443" i="21"/>
  <c r="AY443" i="21"/>
  <c r="AX443" i="21"/>
  <c r="AS459" i="21"/>
  <c r="AT459" i="21"/>
  <c r="AR459" i="21"/>
  <c r="AX478" i="21"/>
  <c r="AY478" i="21"/>
  <c r="AW478" i="21"/>
  <c r="AY825" i="21"/>
  <c r="AW825" i="21"/>
  <c r="AX825" i="21"/>
  <c r="AG833" i="21"/>
  <c r="AO833" i="21"/>
  <c r="AS837" i="21"/>
  <c r="AR837" i="21"/>
  <c r="AT837" i="21"/>
  <c r="AW930" i="21"/>
  <c r="AX930" i="21"/>
  <c r="AY930" i="21"/>
  <c r="AY135" i="21"/>
  <c r="AW135" i="21"/>
  <c r="AX135" i="21"/>
  <c r="AR147" i="21"/>
  <c r="AS147" i="21"/>
  <c r="AT147" i="21"/>
  <c r="AY155" i="21"/>
  <c r="AX155" i="21"/>
  <c r="AW155" i="21"/>
  <c r="AX163" i="21"/>
  <c r="AY163" i="21"/>
  <c r="AW163" i="21"/>
  <c r="AK368" i="21"/>
  <c r="AG368" i="21"/>
  <c r="AO368" i="21"/>
  <c r="AS751" i="21"/>
  <c r="AR751" i="21"/>
  <c r="AT751" i="21"/>
  <c r="AX806" i="21"/>
  <c r="AY806" i="21"/>
  <c r="AW806" i="21"/>
  <c r="AY580" i="21"/>
  <c r="AW580" i="21"/>
  <c r="AX580" i="21"/>
  <c r="AT329" i="21"/>
  <c r="AS329" i="21"/>
  <c r="AR329" i="21"/>
  <c r="AW659" i="21"/>
  <c r="AY659" i="21" s="1"/>
  <c r="AG286" i="21"/>
  <c r="AO286" i="21"/>
  <c r="AK286" i="21"/>
  <c r="AX294" i="21"/>
  <c r="AY294" i="21"/>
  <c r="AW294" i="21"/>
  <c r="AK636" i="21"/>
  <c r="AO636" i="21"/>
  <c r="AR231" i="21"/>
  <c r="AS231" i="21"/>
  <c r="AT231" i="21"/>
  <c r="AW239" i="21"/>
  <c r="AX239" i="21"/>
  <c r="AY239" i="21"/>
  <c r="AT255" i="21"/>
  <c r="AR255" i="21"/>
  <c r="AS255" i="21"/>
  <c r="AW263" i="21"/>
  <c r="AY263" i="21"/>
  <c r="AX263" i="21"/>
  <c r="AY99" i="21"/>
  <c r="AX99" i="21"/>
  <c r="AW99" i="21"/>
  <c r="AS1122" i="21"/>
  <c r="AR1122" i="21"/>
  <c r="AT1122" i="21"/>
  <c r="AS16" i="21"/>
  <c r="AT16" i="21"/>
  <c r="AR16" i="21"/>
  <c r="AO1068" i="21"/>
  <c r="AG1068" i="21"/>
  <c r="AR185" i="21"/>
  <c r="AS185" i="21"/>
  <c r="AT185" i="21"/>
  <c r="AY383" i="21"/>
  <c r="AX383" i="21"/>
  <c r="AW383" i="21"/>
  <c r="AK407" i="21"/>
  <c r="AO407" i="21"/>
  <c r="AG407" i="21"/>
  <c r="AS435" i="21"/>
  <c r="AT435" i="21"/>
  <c r="AR435" i="21"/>
  <c r="AO443" i="21"/>
  <c r="AG443" i="21"/>
  <c r="AK443" i="21"/>
  <c r="AY459" i="21"/>
  <c r="AX459" i="21"/>
  <c r="AW459" i="21"/>
  <c r="AT478" i="21"/>
  <c r="AR478" i="21"/>
  <c r="AS478" i="21"/>
  <c r="AX833" i="21"/>
  <c r="AW833" i="21"/>
  <c r="AY833" i="21"/>
  <c r="AX837" i="21"/>
  <c r="AW837" i="21"/>
  <c r="AY837" i="21"/>
  <c r="AT139" i="21"/>
  <c r="AR139" i="21"/>
  <c r="AS139" i="21"/>
  <c r="AW147" i="21"/>
  <c r="AX147" i="21"/>
  <c r="AY147" i="21"/>
  <c r="AT155" i="21"/>
  <c r="AS155" i="21"/>
  <c r="AR155" i="21"/>
  <c r="AR591" i="21"/>
  <c r="AT591" i="21"/>
  <c r="AS591" i="21"/>
  <c r="AS584" i="21"/>
  <c r="AR584" i="21"/>
  <c r="AT584" i="21"/>
  <c r="AO670" i="21"/>
  <c r="AG670" i="21"/>
  <c r="AT912" i="21"/>
  <c r="AR912" i="21"/>
  <c r="AS912" i="21"/>
  <c r="AY893" i="21"/>
  <c r="AX893" i="21"/>
  <c r="AW893" i="21"/>
  <c r="AY929" i="21"/>
  <c r="AX929" i="21"/>
  <c r="AW929" i="21"/>
  <c r="AX286" i="21"/>
  <c r="AY286" i="21"/>
  <c r="AW286" i="21"/>
  <c r="AR306" i="21"/>
  <c r="AT306" i="21"/>
  <c r="AS306" i="21"/>
  <c r="AR636" i="21"/>
  <c r="AT636" i="21" s="1"/>
  <c r="AY231" i="21"/>
  <c r="AX231" i="21"/>
  <c r="AW231" i="21"/>
  <c r="AO267" i="21"/>
  <c r="AK267" i="21"/>
  <c r="AG267" i="21"/>
  <c r="AT99" i="21"/>
  <c r="AS99" i="21"/>
  <c r="AR99" i="21"/>
  <c r="AT856" i="21"/>
  <c r="AR856" i="21"/>
  <c r="AS856" i="21"/>
  <c r="AY1056" i="21"/>
  <c r="AX1056" i="21"/>
  <c r="AW1056" i="21"/>
  <c r="AS1068" i="21"/>
  <c r="AR1068" i="21"/>
  <c r="AT1068" i="21"/>
  <c r="AY1079" i="21"/>
  <c r="AX1079" i="21"/>
  <c r="AW185" i="21"/>
  <c r="AY185" i="21"/>
  <c r="AX185" i="21"/>
  <c r="AK435" i="21"/>
  <c r="AG435" i="21"/>
  <c r="AO435" i="21"/>
  <c r="AT443" i="21"/>
  <c r="AS443" i="21"/>
  <c r="AR443" i="21"/>
  <c r="AG459" i="21"/>
  <c r="AO459" i="21"/>
  <c r="AK459" i="21"/>
  <c r="AR825" i="21"/>
  <c r="AT825" i="21"/>
  <c r="AS825" i="21"/>
  <c r="AG926" i="21"/>
  <c r="AX151" i="21"/>
  <c r="AY151" i="21"/>
  <c r="AW151" i="21"/>
  <c r="AT159" i="21"/>
  <c r="AR159" i="21"/>
  <c r="AS159" i="21"/>
  <c r="AK167" i="21"/>
  <c r="AO167" i="21"/>
  <c r="AG167" i="21"/>
  <c r="AW591" i="21"/>
  <c r="AX591" i="21"/>
  <c r="AY591" i="21"/>
  <c r="AS806" i="21"/>
  <c r="AT806" i="21"/>
  <c r="AR806" i="21"/>
  <c r="AW120" i="21"/>
  <c r="AY120" i="21"/>
  <c r="AX120" i="21"/>
  <c r="AY584" i="21"/>
  <c r="AX584" i="21"/>
  <c r="AW584" i="21"/>
  <c r="AR670" i="21"/>
  <c r="AT670" i="21" s="1"/>
  <c r="AY912" i="21"/>
  <c r="AX912" i="21"/>
  <c r="AW912" i="21"/>
  <c r="AG325" i="21"/>
  <c r="AO325" i="21"/>
  <c r="AK545" i="21"/>
  <c r="AG545" i="21"/>
  <c r="AO545" i="21"/>
  <c r="AS663" i="21"/>
  <c r="AG663" i="21"/>
  <c r="AO663" i="21"/>
  <c r="AR80" i="21"/>
  <c r="AS80" i="21"/>
  <c r="AT80" i="21"/>
  <c r="AR345" i="21"/>
  <c r="AS345" i="21"/>
  <c r="AT345" i="21"/>
  <c r="AY985" i="21"/>
  <c r="AW985" i="21"/>
  <c r="AX985" i="21"/>
  <c r="AY13" i="21"/>
  <c r="AW13" i="21"/>
  <c r="AX13" i="21"/>
  <c r="AO260" i="21"/>
  <c r="AK260" i="21"/>
  <c r="AG260" i="21"/>
  <c r="AY369" i="21"/>
  <c r="AX369" i="21"/>
  <c r="AW369" i="21"/>
  <c r="AW576" i="21"/>
  <c r="AY576" i="21"/>
  <c r="AX576" i="21"/>
  <c r="AR743" i="21"/>
  <c r="AS743" i="21"/>
  <c r="AT743" i="21"/>
  <c r="AX794" i="21"/>
  <c r="AY794" i="21"/>
  <c r="AW794" i="21"/>
  <c r="AG41" i="21"/>
  <c r="AO41" i="21"/>
  <c r="AK41" i="21"/>
  <c r="AW129" i="21"/>
  <c r="AX129" i="21"/>
  <c r="AY129" i="21"/>
  <c r="AK528" i="21"/>
  <c r="AO528" i="21"/>
  <c r="AG528" i="21"/>
  <c r="AX901" i="21"/>
  <c r="AY901" i="21"/>
  <c r="AW901" i="21"/>
  <c r="AY743" i="21"/>
  <c r="AW743" i="21"/>
  <c r="AX743" i="21"/>
  <c r="AW798" i="21"/>
  <c r="AX798" i="21"/>
  <c r="AY798" i="21"/>
  <c r="AT165" i="21"/>
  <c r="AR165" i="21"/>
  <c r="AS165" i="21"/>
  <c r="AO237" i="21"/>
  <c r="AG237" i="21"/>
  <c r="AK237" i="21"/>
  <c r="AS445" i="21"/>
  <c r="AR445" i="21"/>
  <c r="AT445" i="21"/>
  <c r="AS735" i="21"/>
  <c r="AR735" i="21"/>
  <c r="AT735" i="21"/>
  <c r="AW247" i="21"/>
  <c r="AY247" i="21"/>
  <c r="AR210" i="21"/>
  <c r="AS210" i="21"/>
  <c r="AT210" i="21"/>
  <c r="AX761" i="21"/>
  <c r="AY761" i="21"/>
  <c r="AW761" i="21"/>
  <c r="AS769" i="21"/>
  <c r="AR769" i="21"/>
  <c r="AT769" i="21"/>
  <c r="AT20" i="21"/>
  <c r="AS20" i="21"/>
  <c r="AR20" i="21"/>
  <c r="AY1059" i="21"/>
  <c r="AX1059" i="21"/>
  <c r="AW1059" i="21"/>
  <c r="AO1071" i="21"/>
  <c r="AG1071" i="21"/>
  <c r="AW142" i="21"/>
  <c r="AX142" i="21"/>
  <c r="AY142" i="21"/>
  <c r="AW477" i="21"/>
  <c r="AX477" i="21"/>
  <c r="AY477" i="21"/>
  <c r="AO828" i="21"/>
  <c r="AG828" i="21"/>
  <c r="AS419" i="21"/>
  <c r="AT419" i="21"/>
  <c r="AR419" i="21"/>
  <c r="AY167" i="21"/>
  <c r="AX167" i="21"/>
  <c r="AW167" i="21"/>
  <c r="AY415" i="21"/>
  <c r="AW415" i="21"/>
  <c r="AX415" i="21"/>
  <c r="AR644" i="21"/>
  <c r="AT644" i="21" s="1"/>
  <c r="AR1009" i="21"/>
  <c r="AT1009" i="21"/>
  <c r="AS1009" i="21"/>
  <c r="AG360" i="21"/>
  <c r="AK360" i="21"/>
  <c r="AO360" i="21"/>
  <c r="AY80" i="21"/>
  <c r="AX80" i="21"/>
  <c r="AW80" i="21"/>
  <c r="AY549" i="21"/>
  <c r="AW549" i="21"/>
  <c r="AX549" i="21"/>
  <c r="AG561" i="21"/>
  <c r="AO561" i="21"/>
  <c r="AK561" i="21"/>
  <c r="AO387" i="21"/>
  <c r="AG387" i="21"/>
  <c r="AG13" i="21"/>
  <c r="AO13" i="21"/>
  <c r="AW264" i="21"/>
  <c r="AX264" i="21"/>
  <c r="AY264" i="21"/>
  <c r="AY716" i="21"/>
  <c r="AX716" i="21"/>
  <c r="AW716" i="21"/>
  <c r="AO399" i="21"/>
  <c r="AK399" i="21"/>
  <c r="AG399" i="21"/>
  <c r="AS1197" i="21"/>
  <c r="AR1197" i="21"/>
  <c r="AT1197" i="21"/>
  <c r="AK77" i="21"/>
  <c r="AO77" i="21"/>
  <c r="AG77" i="21"/>
  <c r="AR358" i="21"/>
  <c r="AT358" i="21"/>
  <c r="AS358" i="21"/>
  <c r="AS706" i="21"/>
  <c r="AT706" i="21"/>
  <c r="AR706" i="21"/>
  <c r="AW786" i="21"/>
  <c r="AX786" i="21"/>
  <c r="AY786" i="21"/>
  <c r="AK157" i="21"/>
  <c r="AG157" i="21"/>
  <c r="AO157" i="21"/>
  <c r="AW165" i="21"/>
  <c r="AY165" i="21"/>
  <c r="AX165" i="21"/>
  <c r="AW241" i="21"/>
  <c r="AX241" i="21"/>
  <c r="AY241" i="21"/>
  <c r="AT429" i="21"/>
  <c r="AR429" i="21"/>
  <c r="AS429" i="21"/>
  <c r="AR928" i="21"/>
  <c r="AT928" i="21"/>
  <c r="AS928" i="21"/>
  <c r="AG897" i="21"/>
  <c r="AO897" i="21"/>
  <c r="AG965" i="21"/>
  <c r="AO965" i="21"/>
  <c r="AY210" i="21"/>
  <c r="AX210" i="21"/>
  <c r="AW210" i="21"/>
  <c r="AG769" i="21"/>
  <c r="AO769" i="21"/>
  <c r="AS773" i="21"/>
  <c r="AT773" i="21"/>
  <c r="AR773" i="21"/>
  <c r="AR889" i="21"/>
  <c r="AS889" i="21"/>
  <c r="AT889" i="21"/>
  <c r="AT568" i="21"/>
  <c r="AS568" i="21"/>
  <c r="AR568" i="21"/>
  <c r="AG1193" i="21"/>
  <c r="AO1193" i="21"/>
  <c r="AO856" i="21"/>
  <c r="AG856" i="21"/>
  <c r="AS1071" i="21"/>
  <c r="AR1071" i="21"/>
  <c r="AT1071" i="21"/>
  <c r="AO285" i="21"/>
  <c r="AG285" i="21"/>
  <c r="AT901" i="21"/>
  <c r="AS901" i="21"/>
  <c r="AR411" i="21"/>
  <c r="AT411" i="21"/>
  <c r="AS411" i="21"/>
  <c r="AW621" i="21"/>
  <c r="AY621" i="21"/>
  <c r="AX621" i="21"/>
  <c r="AR116" i="21"/>
  <c r="AT116" i="21"/>
  <c r="AS116" i="21"/>
  <c r="AT364" i="21"/>
  <c r="AR364" i="21"/>
  <c r="AS364" i="21"/>
  <c r="AS681" i="21"/>
  <c r="AR681" i="21"/>
  <c r="AT681" i="21"/>
  <c r="AR965" i="21"/>
  <c r="AS965" i="21"/>
  <c r="AT965" i="21"/>
  <c r="AO995" i="21"/>
  <c r="AG995" i="21"/>
  <c r="AR88" i="21"/>
  <c r="AS88" i="21"/>
  <c r="AT88" i="21"/>
  <c r="AT337" i="21"/>
  <c r="AS337" i="21"/>
  <c r="AR337" i="21"/>
  <c r="AO345" i="21"/>
  <c r="AG345" i="21"/>
  <c r="AT549" i="21"/>
  <c r="AR549" i="21"/>
  <c r="AS549" i="21"/>
  <c r="AT561" i="21"/>
  <c r="AS561" i="21"/>
  <c r="AR561" i="21"/>
  <c r="AT989" i="21"/>
  <c r="AS989" i="21"/>
  <c r="AR989" i="21"/>
  <c r="AS1189" i="21"/>
  <c r="AT1189" i="21"/>
  <c r="AR1189" i="21"/>
  <c r="AK152" i="21"/>
  <c r="AG152" i="21"/>
  <c r="AO152" i="21"/>
  <c r="AO264" i="21"/>
  <c r="AK264" i="21"/>
  <c r="AG264" i="21"/>
  <c r="AR360" i="21"/>
  <c r="AT360" i="21"/>
  <c r="AS360" i="21"/>
  <c r="AS403" i="21"/>
  <c r="AT403" i="21"/>
  <c r="AR403" i="21"/>
  <c r="AO1189" i="21"/>
  <c r="AG1189" i="21"/>
  <c r="AY1029" i="21"/>
  <c r="AX1029" i="21"/>
  <c r="AW1029" i="21"/>
  <c r="AW45" i="21"/>
  <c r="AX45" i="21"/>
  <c r="AY45" i="21"/>
  <c r="AY77" i="21"/>
  <c r="AW77" i="21"/>
  <c r="AX77" i="21"/>
  <c r="AR176" i="21"/>
  <c r="AT176" i="21"/>
  <c r="AS176" i="21"/>
  <c r="AW358" i="21"/>
  <c r="AX358" i="21"/>
  <c r="AY358" i="21"/>
  <c r="AR528" i="21"/>
  <c r="AS528" i="21"/>
  <c r="AT528" i="21"/>
  <c r="AY403" i="21"/>
  <c r="AX403" i="21"/>
  <c r="AW403" i="21"/>
  <c r="AY157" i="21"/>
  <c r="AX157" i="21"/>
  <c r="AW157" i="21"/>
  <c r="AT241" i="21"/>
  <c r="AR241" i="21"/>
  <c r="AS241" i="21"/>
  <c r="AW429" i="21"/>
  <c r="AX429" i="21"/>
  <c r="AY429" i="21"/>
  <c r="AW928" i="21"/>
  <c r="AY928" i="21"/>
  <c r="AX928" i="21"/>
  <c r="AY20" i="21"/>
  <c r="AX20" i="21"/>
  <c r="AW20" i="21"/>
  <c r="AG765" i="21"/>
  <c r="AO765" i="21"/>
  <c r="AO773" i="21"/>
  <c r="AG773" i="21"/>
  <c r="AY889" i="21"/>
  <c r="AW889" i="21"/>
  <c r="AX889" i="21"/>
  <c r="AS423" i="21"/>
  <c r="AT423" i="21"/>
  <c r="AR423" i="21"/>
  <c r="AY281" i="21"/>
  <c r="AW281" i="21"/>
  <c r="AX281" i="21"/>
  <c r="AR289" i="21"/>
  <c r="AS289" i="21"/>
  <c r="AT289" i="21"/>
  <c r="AK477" i="21"/>
  <c r="AG477" i="21"/>
  <c r="AO477" i="21"/>
  <c r="AY204" i="21"/>
  <c r="AX204" i="21"/>
  <c r="AW204" i="21"/>
  <c r="AY423" i="21"/>
  <c r="AW423" i="21"/>
  <c r="AX423" i="21"/>
  <c r="AS530" i="21"/>
  <c r="AR530" i="21"/>
  <c r="AT530" i="21"/>
  <c r="AO4" i="21"/>
  <c r="AG4" i="21"/>
  <c r="AK4" i="21"/>
  <c r="AR716" i="21"/>
  <c r="AS716" i="21"/>
  <c r="AT716" i="21"/>
  <c r="AS782" i="21"/>
  <c r="AT782" i="21"/>
  <c r="AR782" i="21"/>
  <c r="AG1013" i="21"/>
  <c r="AO1013" i="21"/>
  <c r="AW116" i="21"/>
  <c r="AY116" i="21"/>
  <c r="AX116" i="21"/>
  <c r="AG364" i="21"/>
  <c r="AO364" i="21"/>
  <c r="AK364" i="21"/>
  <c r="AX848" i="21"/>
  <c r="AW848" i="21"/>
  <c r="AY848" i="21"/>
  <c r="AY965" i="21"/>
  <c r="AW965" i="21"/>
  <c r="AX965" i="21"/>
  <c r="AY88" i="21"/>
  <c r="AX88" i="21"/>
  <c r="AW88" i="21"/>
  <c r="AG337" i="21"/>
  <c r="AO337" i="21"/>
  <c r="AK549" i="21"/>
  <c r="AO549" i="21"/>
  <c r="AG549" i="21"/>
  <c r="AG989" i="21"/>
  <c r="AO989" i="21"/>
  <c r="AW1107" i="21"/>
  <c r="AY1107" i="21"/>
  <c r="AX1107" i="21"/>
  <c r="AW152" i="21"/>
  <c r="AX152" i="21"/>
  <c r="AY152" i="21"/>
  <c r="AS440" i="21"/>
  <c r="AT440" i="21"/>
  <c r="AR440" i="21"/>
  <c r="AO852" i="21"/>
  <c r="AG852" i="21"/>
  <c r="AW731" i="21"/>
  <c r="AX731" i="21"/>
  <c r="AY731" i="21"/>
  <c r="AT1029" i="21"/>
  <c r="AS1029" i="21"/>
  <c r="AR1029" i="21"/>
  <c r="AT45" i="21"/>
  <c r="AR45" i="21"/>
  <c r="AS45" i="21"/>
  <c r="AW176" i="21"/>
  <c r="AX176" i="21"/>
  <c r="AY176" i="21"/>
  <c r="AY513" i="21"/>
  <c r="AW513" i="21"/>
  <c r="AX513" i="21"/>
  <c r="AX756" i="21"/>
  <c r="AY756" i="21"/>
  <c r="AW756" i="21"/>
  <c r="AY852" i="21"/>
  <c r="AX852" i="21"/>
  <c r="AW852" i="21"/>
  <c r="AG391" i="21"/>
  <c r="AO391" i="21"/>
  <c r="AK391" i="21"/>
  <c r="AO747" i="21"/>
  <c r="AG747" i="21"/>
  <c r="AO739" i="21"/>
  <c r="AG739" i="21"/>
  <c r="AG233" i="21"/>
  <c r="AK233" i="21"/>
  <c r="AO233" i="21"/>
  <c r="AK429" i="21"/>
  <c r="AG429" i="21"/>
  <c r="AO429" i="21"/>
  <c r="AG928" i="21"/>
  <c r="AO928" i="21"/>
  <c r="AX782" i="21"/>
  <c r="AW782" i="21"/>
  <c r="AY782" i="21"/>
  <c r="AX1153" i="21"/>
  <c r="AW1153" i="21"/>
  <c r="AY1153" i="21"/>
  <c r="AO665" i="21"/>
  <c r="AG665" i="21"/>
  <c r="AR726" i="21"/>
  <c r="AT726" i="21"/>
  <c r="AS726" i="21"/>
  <c r="AX765" i="21"/>
  <c r="AW765" i="21"/>
  <c r="AY765" i="21"/>
  <c r="AG777" i="21"/>
  <c r="AO777" i="21"/>
  <c r="AR867" i="21"/>
  <c r="AT867" i="21"/>
  <c r="AS867" i="21"/>
  <c r="AS1051" i="21"/>
  <c r="AR1051" i="21"/>
  <c r="AT1051" i="21"/>
  <c r="AT281" i="21"/>
  <c r="AS281" i="21"/>
  <c r="AR281" i="21"/>
  <c r="AW662" i="21"/>
  <c r="AY662" i="21" s="1"/>
  <c r="AT171" i="21"/>
  <c r="AS171" i="21"/>
  <c r="AR171" i="21"/>
  <c r="AY4" i="21"/>
  <c r="AW4" i="21"/>
  <c r="AX4" i="21"/>
  <c r="AX530" i="21"/>
  <c r="AY530" i="21"/>
  <c r="AW530" i="21"/>
  <c r="AT848" i="21"/>
  <c r="AS848" i="21"/>
  <c r="AR848" i="21"/>
  <c r="AY341" i="21"/>
  <c r="AW341" i="21"/>
  <c r="AX341" i="21"/>
  <c r="AT349" i="21"/>
  <c r="AR349" i="21"/>
  <c r="AS349" i="21"/>
  <c r="AW685" i="21"/>
  <c r="AX685" i="21"/>
  <c r="AY685" i="21"/>
  <c r="AS152" i="21"/>
  <c r="AT152" i="21"/>
  <c r="AR152" i="21"/>
  <c r="AS460" i="21"/>
  <c r="AT460" i="21"/>
  <c r="AT204" i="21"/>
  <c r="AS204" i="21"/>
  <c r="AR204" i="21"/>
  <c r="AT391" i="21"/>
  <c r="AR391" i="21"/>
  <c r="AS391" i="21"/>
  <c r="AT1099" i="21"/>
  <c r="AR1099" i="21"/>
  <c r="AS1099" i="21"/>
  <c r="AG45" i="21"/>
  <c r="AK45" i="21"/>
  <c r="AO45" i="21"/>
  <c r="AK125" i="21"/>
  <c r="AO125" i="21"/>
  <c r="AG125" i="21"/>
  <c r="AT161" i="21"/>
  <c r="AS161" i="21"/>
  <c r="AR161" i="21"/>
  <c r="AT233" i="21"/>
  <c r="AS233" i="21"/>
  <c r="AR233" i="21"/>
  <c r="AT245" i="21"/>
  <c r="AR245" i="21"/>
  <c r="AS245" i="21"/>
  <c r="AT997" i="21"/>
  <c r="AR997" i="21"/>
  <c r="AS997" i="21"/>
  <c r="AX407" i="21"/>
  <c r="AY407" i="21"/>
  <c r="AW407" i="21"/>
  <c r="AG798" i="21"/>
  <c r="AO798" i="21"/>
  <c r="AW952" i="21"/>
  <c r="AX952" i="21"/>
  <c r="AY952" i="21"/>
  <c r="AX871" i="21"/>
  <c r="AW871" i="21"/>
  <c r="AY871" i="21"/>
  <c r="AO415" i="21"/>
  <c r="AK415" i="21"/>
  <c r="AG415" i="21"/>
  <c r="AT1059" i="21"/>
  <c r="AS1059" i="21"/>
  <c r="AR1059" i="21"/>
  <c r="AO281" i="21"/>
  <c r="AG281" i="21"/>
  <c r="AK281" i="21"/>
  <c r="AX289" i="21"/>
  <c r="AY289" i="21"/>
  <c r="AW289" i="21"/>
  <c r="AX739" i="21"/>
  <c r="AY739" i="21"/>
  <c r="AW739" i="21"/>
  <c r="AW1103" i="21"/>
  <c r="AX1103" i="21"/>
  <c r="AY1103" i="21"/>
  <c r="AT594" i="21"/>
  <c r="AR594" i="21"/>
  <c r="AS594" i="21"/>
  <c r="AR708" i="21"/>
  <c r="AT708" i="21"/>
  <c r="AS708" i="21"/>
  <c r="AW572" i="21"/>
  <c r="AX572" i="21"/>
  <c r="AY572" i="21"/>
  <c r="AK423" i="21"/>
  <c r="AO423" i="21"/>
  <c r="AG423" i="21"/>
  <c r="AG1178" i="21"/>
  <c r="AO1178" i="21"/>
  <c r="AK116" i="21"/>
  <c r="AG116" i="21"/>
  <c r="AO116" i="21"/>
  <c r="AY541" i="21"/>
  <c r="AW541" i="21"/>
  <c r="AX541" i="21"/>
  <c r="AY60" i="21"/>
  <c r="AX60" i="21"/>
  <c r="AW60" i="21"/>
  <c r="AY189" i="21"/>
  <c r="AW189" i="21"/>
  <c r="AX189" i="21"/>
  <c r="AT341" i="21"/>
  <c r="AS341" i="21"/>
  <c r="AR341" i="21"/>
  <c r="AX349" i="21"/>
  <c r="AW349" i="21"/>
  <c r="AY349" i="21"/>
  <c r="AW553" i="21"/>
  <c r="AY553" i="21"/>
  <c r="AX553" i="21"/>
  <c r="AY981" i="21"/>
  <c r="AW981" i="21"/>
  <c r="AX981" i="21"/>
  <c r="AW735" i="21"/>
  <c r="AX735" i="21"/>
  <c r="AY735" i="21"/>
  <c r="AO228" i="21"/>
  <c r="AG228" i="21"/>
  <c r="AK228" i="21"/>
  <c r="AX460" i="21"/>
  <c r="AY460" i="21"/>
  <c r="AW460" i="21"/>
  <c r="AW395" i="21"/>
  <c r="AY395" i="21"/>
  <c r="AT794" i="21"/>
  <c r="AR794" i="21"/>
  <c r="AS794" i="21"/>
  <c r="AG530" i="21"/>
  <c r="AK530" i="21"/>
  <c r="AO530" i="21"/>
  <c r="AW1043" i="21"/>
  <c r="AX1043" i="21"/>
  <c r="AY1043" i="21"/>
  <c r="AX125" i="21"/>
  <c r="AY125" i="21"/>
  <c r="AW125" i="21"/>
  <c r="AO221" i="21"/>
  <c r="AG221" i="21"/>
  <c r="AK221" i="21"/>
  <c r="AT524" i="21"/>
  <c r="AS524" i="21"/>
  <c r="AR524" i="21"/>
  <c r="AO576" i="21"/>
  <c r="AG576" i="21"/>
  <c r="AK576" i="21"/>
  <c r="AO153" i="21"/>
  <c r="AG153" i="21"/>
  <c r="AK153" i="21"/>
  <c r="AX161" i="21"/>
  <c r="AW161" i="21"/>
  <c r="AY161" i="21"/>
  <c r="AO433" i="21"/>
  <c r="AG433" i="21"/>
  <c r="AK433" i="21"/>
  <c r="AW997" i="21"/>
  <c r="AY997" i="21"/>
  <c r="AX997" i="21"/>
  <c r="AW251" i="21"/>
  <c r="AY251" i="21"/>
  <c r="AX251" i="21"/>
  <c r="AG403" i="21"/>
  <c r="AK403" i="21"/>
  <c r="AY867" i="21"/>
  <c r="AW867" i="21"/>
  <c r="AX867" i="21"/>
  <c r="AX1165" i="21"/>
  <c r="AY1165" i="21"/>
  <c r="AW1165" i="21"/>
  <c r="AO761" i="21"/>
  <c r="AG761" i="21"/>
  <c r="AS777" i="21"/>
  <c r="AT777" i="21"/>
  <c r="AR777" i="21"/>
  <c r="AO952" i="21"/>
  <c r="AG952" i="21"/>
  <c r="AK419" i="21"/>
  <c r="AO419" i="21"/>
  <c r="AG419" i="21"/>
  <c r="AR247" i="21"/>
  <c r="AS247" i="21"/>
  <c r="AT247" i="21"/>
  <c r="AG644" i="21"/>
  <c r="AO644" i="21"/>
  <c r="AK644" i="21"/>
  <c r="AY1099" i="21"/>
  <c r="AW1099" i="21"/>
  <c r="AX1099" i="21"/>
  <c r="AW828" i="21"/>
  <c r="AY828" i="21"/>
  <c r="AX828" i="21"/>
  <c r="AT407" i="21"/>
  <c r="AR407" i="21"/>
  <c r="AS407" i="21"/>
  <c r="AG302" i="21"/>
  <c r="AT1154" i="21"/>
  <c r="AR1154" i="21"/>
  <c r="AS1154" i="21"/>
  <c r="AY594" i="21"/>
  <c r="AX594" i="21"/>
  <c r="AW594" i="21"/>
  <c r="AO817" i="21"/>
  <c r="AG817" i="21"/>
  <c r="AO204" i="21"/>
  <c r="AG204" i="21"/>
  <c r="AK204" i="21"/>
  <c r="AY1193" i="21"/>
  <c r="AX1193" i="21"/>
  <c r="AW1193" i="21"/>
  <c r="AT298" i="21"/>
  <c r="AR298" i="21"/>
  <c r="AS298" i="21"/>
  <c r="AT541" i="21"/>
  <c r="AS541" i="21"/>
  <c r="AR541" i="21"/>
  <c r="AW995" i="21"/>
  <c r="AY995" i="21"/>
  <c r="AX995" i="21"/>
  <c r="AO60" i="21"/>
  <c r="AG60" i="21"/>
  <c r="AK60" i="21"/>
  <c r="AK189" i="21"/>
  <c r="AG189" i="21"/>
  <c r="AO189" i="21"/>
  <c r="AR372" i="21"/>
  <c r="AS372" i="21"/>
  <c r="AT372" i="21"/>
  <c r="AO553" i="21"/>
  <c r="AK553" i="21"/>
  <c r="AG553" i="21"/>
  <c r="AT981" i="21"/>
  <c r="AR981" i="21"/>
  <c r="AS981" i="21"/>
  <c r="AO716" i="21"/>
  <c r="AG716" i="21"/>
  <c r="AR228" i="21"/>
  <c r="AS228" i="21"/>
  <c r="AT228" i="21"/>
  <c r="AS455" i="21"/>
  <c r="AT455" i="21"/>
  <c r="AR455" i="21"/>
  <c r="AG1043" i="21"/>
  <c r="AO1043" i="21"/>
  <c r="AW73" i="21"/>
  <c r="AY73" i="21"/>
  <c r="AX73" i="21"/>
  <c r="AS221" i="21"/>
  <c r="AR221" i="21"/>
  <c r="AT221" i="21"/>
  <c r="AX524" i="21"/>
  <c r="AW524" i="21"/>
  <c r="AY524" i="21"/>
  <c r="AT861" i="21"/>
  <c r="AS861" i="21"/>
  <c r="AR861" i="21"/>
  <c r="AX411" i="21"/>
  <c r="AW411" i="21"/>
  <c r="AY411" i="21"/>
  <c r="AG901" i="21"/>
  <c r="AO901" i="21"/>
  <c r="AG867" i="21"/>
  <c r="AO867" i="21"/>
  <c r="AW153" i="21"/>
  <c r="AY153" i="21"/>
  <c r="AX153" i="21"/>
  <c r="AT237" i="21"/>
  <c r="AR237" i="21"/>
  <c r="AS237" i="21"/>
  <c r="AX316" i="21"/>
  <c r="AW316" i="21"/>
  <c r="AY316" i="21"/>
  <c r="AY433" i="21"/>
  <c r="AX433" i="21"/>
  <c r="AW433" i="21"/>
  <c r="AX681" i="21"/>
  <c r="AY681" i="21"/>
  <c r="AW681" i="21"/>
  <c r="AR871" i="21"/>
  <c r="AS871" i="21"/>
  <c r="AT871" i="21"/>
  <c r="AW747" i="21"/>
  <c r="AY747" i="21"/>
  <c r="AX747" i="21"/>
  <c r="AY956" i="21"/>
  <c r="AX956" i="21"/>
  <c r="AW956" i="21"/>
  <c r="AO455" i="21"/>
  <c r="AG455" i="21"/>
  <c r="AK455" i="21"/>
  <c r="AT790" i="21"/>
  <c r="AR790" i="21"/>
  <c r="AS790" i="21"/>
  <c r="AG568" i="21"/>
  <c r="AO568" i="21"/>
  <c r="AW285" i="21"/>
  <c r="AX285" i="21"/>
  <c r="AY285" i="21"/>
  <c r="AG289" i="21"/>
  <c r="AO289" i="21"/>
  <c r="AS251" i="21"/>
  <c r="AT251" i="21"/>
  <c r="AR251" i="21"/>
  <c r="AY790" i="21"/>
  <c r="AX790" i="21"/>
  <c r="AW790" i="21"/>
  <c r="AT1095" i="21"/>
  <c r="AR1095" i="21"/>
  <c r="AS1095" i="21"/>
  <c r="AX605" i="21"/>
  <c r="AY605" i="21"/>
  <c r="AW605" i="21"/>
  <c r="AW817" i="21"/>
  <c r="AY817" i="21"/>
  <c r="AX817" i="21"/>
  <c r="AT739" i="21"/>
  <c r="AR739" i="21"/>
  <c r="AO810" i="21"/>
  <c r="AG810" i="21"/>
  <c r="AG1197" i="21"/>
  <c r="AO1197" i="21"/>
  <c r="AY298" i="21"/>
  <c r="AX298" i="21"/>
  <c r="AW298" i="21"/>
  <c r="AY897" i="21"/>
  <c r="AW897" i="21"/>
  <c r="AX897" i="21"/>
  <c r="AY337" i="21"/>
  <c r="AX337" i="21"/>
  <c r="AW337" i="21"/>
  <c r="AK372" i="21"/>
  <c r="AG372" i="21"/>
  <c r="AO372" i="21"/>
  <c r="AT553" i="21"/>
  <c r="AR553" i="21"/>
  <c r="AS553" i="21"/>
  <c r="AK13" i="21"/>
  <c r="AW260" i="21"/>
  <c r="AY260" i="21"/>
  <c r="AX260" i="21"/>
  <c r="AO369" i="21"/>
  <c r="AK369" i="21"/>
  <c r="AG369" i="21"/>
  <c r="AY387" i="21"/>
  <c r="AW387" i="21"/>
  <c r="AX387" i="21"/>
  <c r="AR786" i="21"/>
  <c r="AS786" i="21"/>
  <c r="AT786" i="21"/>
  <c r="AR41" i="21"/>
  <c r="AS41" i="21"/>
  <c r="AT41" i="21"/>
  <c r="AT73" i="21"/>
  <c r="AS73" i="21"/>
  <c r="AR73" i="21"/>
  <c r="AO129" i="21"/>
  <c r="AG129" i="21"/>
  <c r="AK129" i="21"/>
  <c r="AW221" i="21"/>
  <c r="AY221" i="21"/>
  <c r="AX221" i="21"/>
  <c r="AY528" i="21"/>
  <c r="AX528" i="21"/>
  <c r="AW528" i="21"/>
  <c r="AR153" i="21"/>
  <c r="AS153" i="21"/>
  <c r="AT153" i="21"/>
  <c r="AK165" i="21"/>
  <c r="AO165" i="21"/>
  <c r="AG165" i="21"/>
  <c r="AW237" i="21"/>
  <c r="AY237" i="21"/>
  <c r="AX237" i="21"/>
  <c r="AG316" i="21"/>
  <c r="AK316" i="21"/>
  <c r="AO316" i="21"/>
  <c r="AX445" i="21"/>
  <c r="AY445" i="21"/>
  <c r="AW445" i="21"/>
  <c r="AW419" i="21"/>
  <c r="AY419" i="21"/>
  <c r="AX419" i="21"/>
  <c r="AY391" i="21"/>
  <c r="AX391" i="21"/>
  <c r="AW391" i="21"/>
  <c r="AO782" i="21"/>
  <c r="AG782" i="21"/>
  <c r="AX777" i="21"/>
  <c r="AW777" i="21"/>
  <c r="AY777" i="21"/>
  <c r="AS956" i="21"/>
  <c r="AR956" i="21"/>
  <c r="AT956" i="21"/>
  <c r="AO411" i="21"/>
  <c r="AG411" i="21"/>
  <c r="AK411" i="21"/>
  <c r="AW302" i="21"/>
  <c r="AX302" i="21"/>
  <c r="AY302" i="21"/>
  <c r="AY1071" i="21"/>
  <c r="AW1071" i="21"/>
  <c r="AX1071" i="21"/>
  <c r="AR142" i="21"/>
  <c r="AS142" i="21"/>
  <c r="AT142" i="21"/>
  <c r="AR285" i="21"/>
  <c r="AS285" i="21"/>
  <c r="AT285" i="21"/>
  <c r="AT477" i="21"/>
  <c r="AR477" i="21"/>
  <c r="AS477" i="21"/>
  <c r="AS167" i="21"/>
  <c r="AT167" i="21"/>
  <c r="AR167" i="21"/>
  <c r="AK451" i="21"/>
  <c r="AG743" i="21"/>
  <c r="AS605" i="21"/>
  <c r="AR605" i="21"/>
  <c r="AT605" i="21"/>
  <c r="AT817" i="21"/>
  <c r="AS817" i="21"/>
  <c r="AR817" i="21"/>
  <c r="AX451" i="21"/>
  <c r="AY451" i="21"/>
  <c r="AW451" i="21"/>
  <c r="AG790" i="21"/>
  <c r="AO790" i="21"/>
  <c r="AW1197" i="21"/>
  <c r="AY1197" i="21"/>
  <c r="AX1197" i="21"/>
  <c r="AY360" i="21"/>
  <c r="AX360" i="21"/>
  <c r="AW360" i="21"/>
  <c r="AG681" i="21"/>
  <c r="AS897" i="21"/>
  <c r="AR897" i="21"/>
  <c r="AT897" i="21"/>
  <c r="AO1050" i="21"/>
  <c r="AG1050" i="21"/>
  <c r="AT753" i="21"/>
  <c r="AS753" i="21"/>
  <c r="AR753" i="21"/>
  <c r="AW121" i="21"/>
  <c r="AX121" i="21"/>
  <c r="AY121" i="21"/>
  <c r="AK393" i="21"/>
  <c r="AO393" i="21"/>
  <c r="AG393" i="21"/>
  <c r="AR33" i="21"/>
  <c r="AS33" i="21"/>
  <c r="AT33" i="21"/>
  <c r="AS5" i="21"/>
  <c r="AT5" i="21"/>
  <c r="AR5" i="21"/>
  <c r="AW753" i="21"/>
  <c r="AX753" i="21"/>
  <c r="AY753" i="21"/>
  <c r="AX757" i="21"/>
  <c r="AW757" i="21"/>
  <c r="AY757" i="21"/>
  <c r="AY65" i="21"/>
  <c r="AX65" i="21"/>
  <c r="AW65" i="21"/>
  <c r="AO565" i="21"/>
  <c r="AK565" i="21"/>
  <c r="AG565" i="21"/>
  <c r="AW617" i="21"/>
  <c r="AX617" i="21"/>
  <c r="AY617" i="21"/>
  <c r="AT205" i="21"/>
  <c r="AR205" i="21"/>
  <c r="AS205" i="21"/>
  <c r="AW5" i="21"/>
  <c r="AX5" i="21"/>
  <c r="AY5" i="21"/>
  <c r="AX205" i="21"/>
  <c r="AW205" i="21"/>
  <c r="AY205" i="21"/>
  <c r="AT877" i="21"/>
  <c r="AR877" i="21"/>
  <c r="AS877" i="21"/>
  <c r="AT293" i="21"/>
  <c r="AS293" i="21"/>
  <c r="AR293" i="21"/>
  <c r="AR69" i="21"/>
  <c r="AS69" i="21"/>
  <c r="AT69" i="21"/>
  <c r="AT321" i="21"/>
  <c r="AR321" i="21"/>
  <c r="AS321" i="21"/>
  <c r="AY557" i="21"/>
  <c r="AW557" i="21"/>
  <c r="AX557" i="21"/>
  <c r="AX609" i="21"/>
  <c r="AY609" i="21"/>
  <c r="AW609" i="21"/>
  <c r="AY293" i="21"/>
  <c r="AX293" i="21"/>
  <c r="AW293" i="21"/>
  <c r="AK257" i="21"/>
  <c r="AG257" i="21"/>
  <c r="AN257" i="21"/>
  <c r="AO257" i="21"/>
  <c r="AO26" i="21"/>
  <c r="AG26" i="21"/>
  <c r="AX37" i="21"/>
  <c r="AY37" i="21"/>
  <c r="AW37" i="21"/>
  <c r="AY109" i="21"/>
  <c r="AW109" i="21"/>
  <c r="AX109" i="21"/>
  <c r="AX441" i="21"/>
  <c r="AY441" i="21"/>
  <c r="AW441" i="21"/>
  <c r="AK61" i="21"/>
  <c r="AG61" i="21"/>
  <c r="AO61" i="21"/>
  <c r="AW69" i="21"/>
  <c r="AX69" i="21"/>
  <c r="AY69" i="21"/>
  <c r="AR673" i="21"/>
  <c r="AT673" i="21" s="1"/>
  <c r="AR257" i="21"/>
  <c r="AS257" i="21"/>
  <c r="AT257" i="21"/>
  <c r="AT389" i="21"/>
  <c r="AS389" i="21"/>
  <c r="AR389" i="21"/>
  <c r="AT29" i="21"/>
  <c r="AR29" i="21"/>
  <c r="AS29" i="21"/>
  <c r="AT109" i="21"/>
  <c r="AS109" i="21"/>
  <c r="AR109" i="21"/>
  <c r="AT441" i="21"/>
  <c r="AS441" i="21"/>
  <c r="AR441" i="21"/>
  <c r="AY61" i="21"/>
  <c r="AW61" i="21"/>
  <c r="AX61" i="21"/>
  <c r="AY561" i="21"/>
  <c r="AX561" i="21"/>
  <c r="AW561" i="21"/>
  <c r="AY613" i="21"/>
  <c r="AW613" i="21"/>
  <c r="AX613" i="21"/>
  <c r="AW33" i="21"/>
  <c r="AY33" i="21"/>
  <c r="AX33" i="21"/>
  <c r="AW321" i="21"/>
  <c r="AY321" i="21"/>
  <c r="AX321" i="21"/>
  <c r="AR1126" i="21"/>
  <c r="AT1126" i="21"/>
  <c r="AS1126" i="21"/>
  <c r="AX797" i="21"/>
  <c r="AW797" i="21"/>
  <c r="AY797" i="21"/>
  <c r="AO389" i="21"/>
  <c r="AG389" i="21"/>
  <c r="AL389" i="21" s="1"/>
  <c r="AW29" i="21"/>
  <c r="AX29" i="21"/>
  <c r="AY29" i="21"/>
  <c r="AS181" i="21"/>
  <c r="AT181" i="21"/>
  <c r="AR181" i="21"/>
  <c r="AO349" i="21"/>
  <c r="AG349" i="21"/>
  <c r="AT61" i="21"/>
  <c r="AS61" i="21"/>
  <c r="AR61" i="21"/>
  <c r="AO317" i="21"/>
  <c r="AK317" i="21"/>
  <c r="AG317" i="21"/>
  <c r="AO321" i="21"/>
  <c r="AG321" i="21"/>
  <c r="AL321" i="21" s="1"/>
  <c r="AT613" i="21"/>
  <c r="AR613" i="21"/>
  <c r="AS613" i="21"/>
  <c r="AW673" i="21"/>
  <c r="AY673" i="21" s="1"/>
  <c r="AT609" i="21"/>
  <c r="AR609" i="21"/>
  <c r="AS609" i="21"/>
  <c r="AR821" i="21"/>
  <c r="AT821" i="21"/>
  <c r="AS821" i="21"/>
  <c r="AS717" i="21"/>
  <c r="AR717" i="21"/>
  <c r="AT717" i="21"/>
  <c r="AT797" i="21"/>
  <c r="AS797" i="21"/>
  <c r="AR797" i="21"/>
  <c r="AW393" i="21"/>
  <c r="AY393" i="21"/>
  <c r="AX393" i="21"/>
  <c r="AW181" i="21"/>
  <c r="AX181" i="21"/>
  <c r="AY181" i="21"/>
  <c r="AY593" i="21"/>
  <c r="AX593" i="21"/>
  <c r="AW593" i="21"/>
  <c r="AS757" i="21"/>
  <c r="AR757" i="21"/>
  <c r="AT757" i="21"/>
  <c r="AR317" i="21"/>
  <c r="AS317" i="21"/>
  <c r="AT317" i="21"/>
  <c r="AT365" i="21"/>
  <c r="AR365" i="21"/>
  <c r="AS365" i="21"/>
  <c r="AW565" i="21"/>
  <c r="AX565" i="21"/>
  <c r="AY565" i="21"/>
  <c r="AR557" i="21"/>
  <c r="AT557" i="21"/>
  <c r="AS557" i="21"/>
  <c r="AX821" i="21"/>
  <c r="AY821" i="21"/>
  <c r="AW821" i="21"/>
  <c r="AR121" i="21"/>
  <c r="AS121" i="21"/>
  <c r="AT121" i="21"/>
  <c r="AS393" i="21"/>
  <c r="AR393" i="21"/>
  <c r="AT393" i="21"/>
  <c r="AO33" i="21"/>
  <c r="AK33" i="21"/>
  <c r="AG33" i="21"/>
  <c r="AK181" i="21"/>
  <c r="AO181" i="21"/>
  <c r="AG181" i="21"/>
  <c r="AO753" i="21"/>
  <c r="AG753" i="21"/>
  <c r="AT65" i="21"/>
  <c r="AS65" i="21"/>
  <c r="AR65" i="21"/>
  <c r="AY317" i="21"/>
  <c r="AX317" i="21"/>
  <c r="AW317" i="21"/>
  <c r="AY365" i="21"/>
  <c r="AX365" i="21"/>
  <c r="AW365" i="21"/>
  <c r="AR565" i="21"/>
  <c r="AS565" i="21"/>
  <c r="AT565" i="21"/>
  <c r="AR617" i="21"/>
  <c r="AT617" i="21"/>
  <c r="AS617" i="21"/>
  <c r="AX913" i="21"/>
  <c r="AY913" i="21"/>
  <c r="AW913" i="21"/>
  <c r="AY989" i="21"/>
  <c r="AX989" i="21"/>
  <c r="AW989" i="21"/>
  <c r="AY885" i="21"/>
  <c r="AW885" i="21"/>
  <c r="AX885" i="21"/>
  <c r="AT885" i="21"/>
  <c r="AS885" i="21"/>
  <c r="AR885" i="21"/>
  <c r="AX961" i="21"/>
  <c r="AY961" i="21"/>
  <c r="AW961" i="21"/>
  <c r="AS733" i="21"/>
  <c r="AT733" i="21"/>
  <c r="AR733" i="21"/>
  <c r="AY977" i="21"/>
  <c r="AX977" i="21"/>
  <c r="AW977" i="21"/>
  <c r="AR945" i="21"/>
  <c r="AT945" i="21"/>
  <c r="AS945" i="21"/>
  <c r="AY265" i="21"/>
  <c r="AW265" i="21"/>
  <c r="AX265" i="21"/>
  <c r="AS265" i="21"/>
  <c r="AT265" i="21"/>
  <c r="AR265" i="21"/>
  <c r="EQ87" i="20" l="1"/>
  <c r="BJ87" i="20" s="1"/>
  <c r="EQ99" i="20"/>
  <c r="BJ99" i="20" s="1"/>
  <c r="AL606" i="21"/>
  <c r="EQ94" i="20"/>
  <c r="BJ94" i="20" s="1"/>
  <c r="AL390" i="21"/>
  <c r="AL424" i="21"/>
  <c r="AL301" i="21"/>
  <c r="AL213" i="21"/>
  <c r="AL650" i="21"/>
  <c r="EQ24" i="20"/>
  <c r="BJ24" i="20" s="1"/>
  <c r="AL362" i="21"/>
  <c r="AL354" i="21"/>
  <c r="AL98" i="21"/>
  <c r="AL309" i="21"/>
  <c r="AL305" i="21"/>
  <c r="AL106" i="21"/>
  <c r="AL587" i="21"/>
  <c r="AL603" i="21"/>
  <c r="AL46" i="21"/>
  <c r="AL607" i="21"/>
  <c r="AL194" i="21"/>
  <c r="EQ44" i="20"/>
  <c r="BJ44" i="20" s="1"/>
  <c r="AL175" i="21"/>
  <c r="AL482" i="21"/>
  <c r="AL113" i="21"/>
  <c r="AL636" i="21"/>
  <c r="AL521" i="21"/>
  <c r="AL114" i="21"/>
  <c r="AL102" i="21"/>
  <c r="AL363" i="21"/>
  <c r="AL451" i="21"/>
  <c r="AL336" i="21"/>
  <c r="AL579" i="21"/>
  <c r="AL173" i="21"/>
  <c r="AL434" i="21"/>
  <c r="AL620" i="21"/>
  <c r="AL371" i="21"/>
  <c r="AL624" i="21"/>
  <c r="AL351" i="21"/>
  <c r="AL47" i="21"/>
  <c r="AL559" i="21"/>
  <c r="AL571" i="21"/>
  <c r="AL184" i="21"/>
  <c r="AL50" i="21"/>
  <c r="AL653" i="21"/>
  <c r="AL595" i="21"/>
  <c r="AL456" i="21"/>
  <c r="AL187" i="21"/>
  <c r="AL402" i="21"/>
  <c r="AL623" i="21"/>
  <c r="AL51" i="21"/>
  <c r="AL350" i="21"/>
  <c r="EQ106" i="20"/>
  <c r="BJ106" i="20" s="1"/>
  <c r="EQ89" i="20"/>
  <c r="BJ89" i="20" s="1"/>
  <c r="EQ80" i="20"/>
  <c r="BJ80" i="20" s="1"/>
  <c r="EQ68" i="20"/>
  <c r="BJ68" i="20" s="1"/>
  <c r="EQ35" i="20"/>
  <c r="BJ35" i="20" s="1"/>
  <c r="EQ74" i="20"/>
  <c r="BJ74" i="20" s="1"/>
  <c r="EQ57" i="20"/>
  <c r="BJ57" i="20" s="1"/>
  <c r="EQ12" i="20"/>
  <c r="BJ12" i="20" s="1"/>
  <c r="E17" i="22"/>
  <c r="E14" i="22"/>
  <c r="EQ32" i="20"/>
  <c r="BJ32" i="20" s="1"/>
  <c r="EQ25" i="20"/>
  <c r="BJ25" i="20" s="1"/>
  <c r="EQ72" i="20"/>
  <c r="BJ72" i="20" s="1"/>
  <c r="EQ101" i="20"/>
  <c r="BJ101" i="20" s="1"/>
  <c r="EQ37" i="20"/>
  <c r="BJ37" i="20" s="1"/>
  <c r="EQ62" i="20"/>
  <c r="BJ62" i="20" s="1"/>
  <c r="EQ55" i="20"/>
  <c r="BJ55" i="20" s="1"/>
  <c r="EQ11" i="20"/>
  <c r="BJ11" i="20" s="1"/>
  <c r="EQ9" i="20"/>
  <c r="BJ9" i="20" s="1"/>
  <c r="EQ75" i="20"/>
  <c r="BJ75" i="20" s="1"/>
  <c r="EQ38" i="20"/>
  <c r="BJ38" i="20" s="1"/>
  <c r="EQ64" i="20"/>
  <c r="BJ64" i="20" s="1"/>
  <c r="EQ43" i="20"/>
  <c r="BJ43" i="20" s="1"/>
  <c r="EQ103" i="20"/>
  <c r="BJ103" i="20" s="1"/>
  <c r="EQ69" i="20"/>
  <c r="BJ69" i="20" s="1"/>
  <c r="EQ102" i="20"/>
  <c r="BJ102" i="20" s="1"/>
  <c r="EQ39" i="20"/>
  <c r="BJ39" i="20" s="1"/>
  <c r="EQ10" i="20"/>
  <c r="BJ10" i="20" s="1"/>
  <c r="EQ61" i="20"/>
  <c r="BJ61" i="20" s="1"/>
  <c r="EQ21" i="20"/>
  <c r="BJ21" i="20" s="1"/>
  <c r="EQ54" i="20"/>
  <c r="BJ54" i="20" s="1"/>
  <c r="EQ28" i="20"/>
  <c r="BJ28" i="20" s="1"/>
  <c r="EQ60" i="20"/>
  <c r="BJ60" i="20" s="1"/>
  <c r="EQ67" i="20"/>
  <c r="BJ67" i="20" s="1"/>
  <c r="EQ42" i="20"/>
  <c r="BJ42" i="20" s="1"/>
  <c r="EQ53" i="20"/>
  <c r="BJ53" i="20" s="1"/>
  <c r="EQ81" i="20"/>
  <c r="BJ81" i="20" s="1"/>
  <c r="EQ70" i="20"/>
  <c r="BJ70" i="20" s="1"/>
  <c r="EQ71" i="20"/>
  <c r="BJ71" i="20" s="1"/>
  <c r="EQ49" i="20"/>
  <c r="BJ49" i="20" s="1"/>
  <c r="EQ88" i="20"/>
  <c r="BJ88" i="20" s="1"/>
  <c r="EQ76" i="20"/>
  <c r="BJ76" i="20" s="1"/>
  <c r="EQ45" i="20"/>
  <c r="BJ45" i="20" s="1"/>
  <c r="EQ22" i="20"/>
  <c r="BJ22" i="20" s="1"/>
  <c r="EQ86" i="20"/>
  <c r="BJ86" i="20" s="1"/>
  <c r="EQ23" i="20"/>
  <c r="BJ23" i="20" s="1"/>
  <c r="AS93" i="20"/>
  <c r="EQ93" i="20"/>
  <c r="BJ93" i="20" s="1"/>
  <c r="AS17" i="20"/>
  <c r="EQ17" i="20"/>
  <c r="BJ17" i="20" s="1"/>
  <c r="AS104" i="20"/>
  <c r="EQ104" i="20"/>
  <c r="BJ104" i="20" s="1"/>
  <c r="EQ33" i="20"/>
  <c r="BJ33" i="20" s="1"/>
  <c r="EQ36" i="20"/>
  <c r="BJ36" i="20" s="1"/>
  <c r="EQ63" i="20"/>
  <c r="BJ63" i="20" s="1"/>
  <c r="EQ18" i="20"/>
  <c r="BJ18" i="20" s="1"/>
  <c r="EQ52" i="20"/>
  <c r="BJ52" i="20" s="1"/>
  <c r="EQ27" i="20"/>
  <c r="BJ27" i="20" s="1"/>
  <c r="EQ29" i="20"/>
  <c r="BJ29" i="20" s="1"/>
  <c r="AS34" i="20"/>
  <c r="EQ34" i="20"/>
  <c r="BJ34" i="20" s="1"/>
  <c r="AS98" i="20"/>
  <c r="EQ98" i="20"/>
  <c r="BJ98" i="20" s="1"/>
  <c r="EQ97" i="20"/>
  <c r="BJ97" i="20" s="1"/>
  <c r="EQ51" i="20"/>
  <c r="BJ51" i="20" s="1"/>
  <c r="AS15" i="20"/>
  <c r="EQ15" i="20"/>
  <c r="BJ15" i="20" s="1"/>
  <c r="AS79" i="20"/>
  <c r="EQ79" i="20"/>
  <c r="BJ79" i="20" s="1"/>
  <c r="EQ26" i="20"/>
  <c r="BJ26" i="20" s="1"/>
  <c r="EQ90" i="20"/>
  <c r="BJ90" i="20" s="1"/>
  <c r="EQ31" i="20"/>
  <c r="BJ31" i="20" s="1"/>
  <c r="EQ13" i="20"/>
  <c r="BJ13" i="20" s="1"/>
  <c r="EQ78" i="20"/>
  <c r="BJ78" i="20" s="1"/>
  <c r="EQ105" i="20"/>
  <c r="BJ105" i="20" s="1"/>
  <c r="EQ96" i="20"/>
  <c r="BJ96" i="20" s="1"/>
  <c r="AS100" i="20"/>
  <c r="EQ100" i="20"/>
  <c r="BJ100" i="20" s="1"/>
  <c r="AS56" i="20"/>
  <c r="EQ56" i="20"/>
  <c r="BJ56" i="20" s="1"/>
  <c r="AS20" i="20"/>
  <c r="EQ20" i="20"/>
  <c r="BJ20" i="20" s="1"/>
  <c r="EQ8" i="20"/>
  <c r="BJ8" i="20" s="1"/>
  <c r="EQ82" i="20"/>
  <c r="BJ82" i="20" s="1"/>
  <c r="EQ91" i="20"/>
  <c r="BJ91" i="20" s="1"/>
  <c r="EQ46" i="20"/>
  <c r="BJ46" i="20" s="1"/>
  <c r="EQ73" i="20"/>
  <c r="BJ73" i="20" s="1"/>
  <c r="EQ16" i="20"/>
  <c r="BJ16" i="20" s="1"/>
  <c r="EQ84" i="20"/>
  <c r="BJ84" i="20" s="1"/>
  <c r="AS66" i="20"/>
  <c r="EQ66" i="20"/>
  <c r="BJ66" i="20" s="1"/>
  <c r="EQ65" i="20"/>
  <c r="BJ65" i="20" s="1"/>
  <c r="EQ19" i="20"/>
  <c r="BJ19" i="20" s="1"/>
  <c r="EQ83" i="20"/>
  <c r="BJ83" i="20" s="1"/>
  <c r="AS47" i="20"/>
  <c r="EQ47" i="20"/>
  <c r="BJ47" i="20" s="1"/>
  <c r="EQ92" i="20"/>
  <c r="BJ92" i="20" s="1"/>
  <c r="EQ40" i="20"/>
  <c r="BJ40" i="20" s="1"/>
  <c r="EQ85" i="20"/>
  <c r="BJ85" i="20" s="1"/>
  <c r="EQ58" i="20"/>
  <c r="BJ58" i="20" s="1"/>
  <c r="EQ50" i="20"/>
  <c r="BJ50" i="20" s="1"/>
  <c r="EQ77" i="20"/>
  <c r="BJ77" i="20" s="1"/>
  <c r="EQ59" i="20"/>
  <c r="BJ59" i="20" s="1"/>
  <c r="EQ14" i="20"/>
  <c r="BJ14" i="20" s="1"/>
  <c r="EQ41" i="20"/>
  <c r="BJ41" i="20" s="1"/>
  <c r="EQ95" i="20"/>
  <c r="BJ95" i="20" s="1"/>
  <c r="AB2" i="21"/>
  <c r="AN488" i="21" s="1"/>
  <c r="H38" i="1"/>
  <c r="D18" i="26" s="1"/>
  <c r="E20" i="26" s="1"/>
  <c r="H20" i="26" s="1"/>
  <c r="E9" i="22"/>
  <c r="E18" i="22"/>
  <c r="E13" i="22"/>
  <c r="E10" i="22"/>
  <c r="E8" i="22"/>
  <c r="E11" i="22"/>
  <c r="E7" i="22"/>
  <c r="E16" i="22"/>
  <c r="E15" i="22"/>
  <c r="AL361" i="21"/>
  <c r="AL474" i="21"/>
  <c r="AL375" i="21"/>
  <c r="AL186" i="21"/>
  <c r="W8" i="21"/>
  <c r="X8" i="21" s="1"/>
  <c r="AL497" i="21"/>
  <c r="AL377" i="21"/>
  <c r="AL337" i="21"/>
  <c r="AL201" i="21"/>
  <c r="AL226" i="21"/>
  <c r="AL291" i="21"/>
  <c r="AL11" i="21"/>
  <c r="AL454" i="21"/>
  <c r="W7" i="21"/>
  <c r="AL249" i="21"/>
  <c r="AL29" i="21"/>
  <c r="AL506" i="21"/>
  <c r="AL541" i="21"/>
  <c r="AL215" i="21"/>
  <c r="AL151" i="21"/>
  <c r="AL562" i="21"/>
  <c r="AL101" i="21"/>
  <c r="AL385" i="21"/>
  <c r="AL656" i="21"/>
  <c r="AL499" i="21"/>
  <c r="AL510" i="21"/>
  <c r="AL319" i="21"/>
  <c r="AL394" i="21"/>
  <c r="AL610" i="21"/>
  <c r="AL359" i="21"/>
  <c r="AL479" i="21"/>
  <c r="AL346" i="21"/>
  <c r="AL142" i="21"/>
  <c r="AL635" i="21"/>
  <c r="AL202" i="21"/>
  <c r="AL374" i="21"/>
  <c r="AL162" i="21"/>
  <c r="AL298" i="21"/>
  <c r="AL289" i="21"/>
  <c r="AL330" i="21"/>
  <c r="AL119" i="21"/>
  <c r="AL378" i="21"/>
  <c r="AL190" i="21"/>
  <c r="AL52" i="21"/>
  <c r="AL123" i="21"/>
  <c r="AL384" i="21"/>
  <c r="AL149" i="21"/>
  <c r="AL21" i="21"/>
  <c r="AL503" i="21"/>
  <c r="AL26" i="21"/>
  <c r="AL345" i="21"/>
  <c r="AL430" i="21"/>
  <c r="AL127" i="21"/>
  <c r="AL67" i="21"/>
  <c r="AL550" i="21"/>
  <c r="AL303" i="21"/>
  <c r="AL285" i="21"/>
  <c r="AL325" i="21"/>
  <c r="AL517" i="21"/>
  <c r="AL440" i="21"/>
  <c r="AL49" i="21"/>
  <c r="AL382" i="21"/>
  <c r="AL88" i="21"/>
  <c r="AL581" i="21"/>
  <c r="AL225" i="21"/>
  <c r="AL358" i="21"/>
  <c r="AL35" i="21"/>
  <c r="AL493" i="21"/>
  <c r="AL324" i="21"/>
  <c r="AL246" i="21"/>
  <c r="AL85" i="21"/>
  <c r="AL458" i="21"/>
  <c r="AS648" i="21"/>
  <c r="AL478" i="21"/>
  <c r="AL438" i="21"/>
  <c r="AL334" i="21"/>
  <c r="AL338" i="21"/>
  <c r="AL310" i="21"/>
  <c r="AL398" i="21"/>
  <c r="AL256" i="21"/>
  <c r="AL642" i="21"/>
  <c r="AL570" i="21"/>
  <c r="AL554" i="21"/>
  <c r="AL485" i="21"/>
  <c r="AL8" i="21"/>
  <c r="AL176" i="21"/>
  <c r="AL276" i="21"/>
  <c r="AL9" i="21"/>
  <c r="AL195" i="21"/>
  <c r="AL628" i="21"/>
  <c r="AL523" i="21"/>
  <c r="AL218" i="21"/>
  <c r="AL473" i="21"/>
  <c r="AL426" i="21"/>
  <c r="AL192" i="21"/>
  <c r="AL577" i="21"/>
  <c r="AL343" i="21"/>
  <c r="AL141" i="21"/>
  <c r="AL333" i="21"/>
  <c r="AL166" i="21"/>
  <c r="AL646" i="21"/>
  <c r="AL406" i="21"/>
  <c r="AL654" i="21"/>
  <c r="AL462" i="21"/>
  <c r="AL599" i="21"/>
  <c r="AL365" i="21"/>
  <c r="AL349" i="21"/>
  <c r="AL174" i="21"/>
  <c r="AL115" i="21"/>
  <c r="AL138" i="21"/>
  <c r="AL312" i="21"/>
  <c r="AL39" i="21"/>
  <c r="AL591" i="21"/>
  <c r="AL134" i="21"/>
  <c r="AL37" i="21"/>
  <c r="AL31" i="21"/>
  <c r="AL529" i="21"/>
  <c r="AL600" i="21"/>
  <c r="AL513" i="21"/>
  <c r="AS635" i="21"/>
  <c r="AL63" i="21"/>
  <c r="AL648" i="21"/>
  <c r="AX626" i="21"/>
  <c r="AL640" i="21"/>
  <c r="AL269" i="21"/>
  <c r="AN572" i="21"/>
  <c r="AN567" i="21"/>
  <c r="AN658" i="21"/>
  <c r="AN492" i="21"/>
  <c r="AN527" i="21"/>
  <c r="AN625" i="21"/>
  <c r="AN489" i="21"/>
  <c r="AN621" i="21"/>
  <c r="AL367" i="21"/>
  <c r="E33" i="1"/>
  <c r="X6" i="21"/>
  <c r="E34" i="1"/>
  <c r="AS656" i="21"/>
  <c r="AS628" i="21"/>
  <c r="AL596" i="21"/>
  <c r="AL347" i="21"/>
  <c r="AL612" i="21"/>
  <c r="AL583" i="21"/>
  <c r="AL594" i="21"/>
  <c r="AL618" i="21"/>
  <c r="AL604" i="21"/>
  <c r="AL331" i="21"/>
  <c r="AL616" i="21"/>
  <c r="AL199" i="21"/>
  <c r="AL323" i="21"/>
  <c r="AL211" i="21"/>
  <c r="AL655" i="21"/>
  <c r="AL501" i="21"/>
  <c r="AL632" i="21"/>
  <c r="AL387" i="21"/>
  <c r="AL471" i="21"/>
  <c r="AL608" i="21"/>
  <c r="AL326" i="21"/>
  <c r="AL622" i="21"/>
  <c r="AL410" i="21"/>
  <c r="AL463" i="21"/>
  <c r="AL191" i="21"/>
  <c r="AX643" i="21"/>
  <c r="AL638" i="21"/>
  <c r="AS627" i="21"/>
  <c r="AL207" i="21"/>
  <c r="AS637" i="21"/>
  <c r="AL13" i="21"/>
  <c r="AL235" i="21"/>
  <c r="AX632" i="21"/>
  <c r="AS657" i="21"/>
  <c r="AL306" i="21"/>
  <c r="AL397" i="21"/>
  <c r="AL355" i="21"/>
  <c r="AL467" i="21"/>
  <c r="AL469" i="21"/>
  <c r="AL352" i="21"/>
  <c r="AL657" i="21"/>
  <c r="AL563" i="21"/>
  <c r="AL602" i="21"/>
  <c r="AL335" i="21"/>
  <c r="AL669" i="21"/>
  <c r="AL229" i="21"/>
  <c r="AL418" i="21"/>
  <c r="AL227" i="21"/>
  <c r="AL519" i="21"/>
  <c r="AL442" i="21"/>
  <c r="AL23" i="21"/>
  <c r="AL182" i="21"/>
  <c r="AL621" i="21"/>
  <c r="AL223" i="21"/>
  <c r="AL488" i="21"/>
  <c r="AL177" i="21"/>
  <c r="AL299" i="21"/>
  <c r="AL3" i="21"/>
  <c r="AL475" i="21"/>
  <c r="AL150" i="21"/>
  <c r="AL370" i="21"/>
  <c r="AL598" i="21"/>
  <c r="AL238" i="21"/>
  <c r="AL568" i="21"/>
  <c r="AL505" i="21"/>
  <c r="AL122" i="21"/>
  <c r="AL643" i="21"/>
  <c r="AL527" i="21"/>
  <c r="AL464" i="21"/>
  <c r="AL613" i="21"/>
  <c r="AL466" i="21"/>
  <c r="AL97" i="21"/>
  <c r="AL627" i="21"/>
  <c r="AS631" i="21"/>
  <c r="AL277" i="21"/>
  <c r="AL376" i="21"/>
  <c r="AX650" i="21"/>
  <c r="AX655" i="21"/>
  <c r="AS658" i="21"/>
  <c r="AL597" i="21"/>
  <c r="AL494" i="21"/>
  <c r="AL242" i="21"/>
  <c r="AL422" i="21"/>
  <c r="AL631" i="21"/>
  <c r="AL171" i="21"/>
  <c r="AL200" i="21"/>
  <c r="AL647" i="21"/>
  <c r="AL490" i="21"/>
  <c r="AL446" i="21"/>
  <c r="AL126" i="21"/>
  <c r="AL322" i="21"/>
  <c r="AL518" i="21"/>
  <c r="AX642" i="21"/>
  <c r="AL273" i="21"/>
  <c r="AL90" i="21"/>
  <c r="AL206" i="21"/>
  <c r="AL614" i="21"/>
  <c r="AL573" i="21"/>
  <c r="AL498" i="21"/>
  <c r="AL274" i="21"/>
  <c r="AL486" i="21"/>
  <c r="AL137" i="21"/>
  <c r="AL342" i="21"/>
  <c r="AL658" i="21"/>
  <c r="AL366" i="21"/>
  <c r="AL626" i="21"/>
  <c r="AL414" i="21"/>
  <c r="AL118" i="21"/>
  <c r="AS644" i="21"/>
  <c r="AL297" i="21"/>
  <c r="AL314" i="21"/>
  <c r="AL38" i="21"/>
  <c r="AL94" i="21"/>
  <c r="AL198" i="21"/>
  <c r="AL130" i="21"/>
  <c r="AL318" i="21"/>
  <c r="AL630" i="21"/>
  <c r="AL278" i="21"/>
  <c r="AL86" i="21"/>
  <c r="AL110" i="21"/>
  <c r="AL18" i="21"/>
  <c r="AS646" i="21"/>
  <c r="AX646" i="21"/>
  <c r="AL154" i="21"/>
  <c r="AS630" i="21"/>
  <c r="AX630" i="21"/>
  <c r="AL590" i="21"/>
  <c r="AL158" i="21"/>
  <c r="AX634" i="21"/>
  <c r="AS634" i="21"/>
  <c r="AL170" i="21"/>
  <c r="AL634" i="21"/>
  <c r="AS654" i="21"/>
  <c r="AL146" i="21"/>
  <c r="AL413" i="21"/>
  <c r="AL89" i="21"/>
  <c r="AL261" i="21"/>
  <c r="AL145" i="21"/>
  <c r="AL205" i="21"/>
  <c r="AL244" i="21"/>
  <c r="AL68" i="21"/>
  <c r="AX659" i="21"/>
  <c r="AL533" i="21"/>
  <c r="AL356" i="21"/>
  <c r="AL645" i="21"/>
  <c r="AL460" i="21"/>
  <c r="AL313" i="21"/>
  <c r="AL293" i="21"/>
  <c r="AL112" i="21"/>
  <c r="AL24" i="21"/>
  <c r="AL457" i="21"/>
  <c r="AL79" i="21"/>
  <c r="AL619" i="21"/>
  <c r="AL148" i="21"/>
  <c r="AL500" i="21"/>
  <c r="AL287" i="21"/>
  <c r="AL637" i="21"/>
  <c r="AL243" i="21"/>
  <c r="AL74" i="21"/>
  <c r="AL593" i="21"/>
  <c r="AL548" i="21"/>
  <c r="AL564" i="21"/>
  <c r="AL105" i="21"/>
  <c r="AL368" i="21"/>
  <c r="AL461" i="21"/>
  <c r="AL353" i="21"/>
  <c r="AL531" i="21"/>
  <c r="AL443" i="21"/>
  <c r="AL252" i="21"/>
  <c r="AL449" i="21"/>
  <c r="AL169" i="21"/>
  <c r="AL589" i="21"/>
  <c r="AS661" i="21"/>
  <c r="AL209" i="21"/>
  <c r="AL302" i="21"/>
  <c r="AL133" i="21"/>
  <c r="AL401" i="21"/>
  <c r="AL245" i="21"/>
  <c r="AL25" i="21"/>
  <c r="AL253" i="21"/>
  <c r="AL465" i="21"/>
  <c r="AL344" i="21"/>
  <c r="AL569" i="21"/>
  <c r="AL481" i="21"/>
  <c r="AL19" i="21"/>
  <c r="AL188" i="21"/>
  <c r="AL560" i="21"/>
  <c r="AL585" i="21"/>
  <c r="AL197" i="21"/>
  <c r="AL43" i="21"/>
  <c r="AL81" i="21"/>
  <c r="AL57" i="21"/>
  <c r="AL514" i="21"/>
  <c r="AL167" i="21"/>
  <c r="AL240" i="21"/>
  <c r="AL216" i="21"/>
  <c r="AL525" i="21"/>
  <c r="AL445" i="21"/>
  <c r="AL17" i="21"/>
  <c r="AL217" i="21"/>
  <c r="AX653" i="21"/>
  <c r="AL153" i="21"/>
  <c r="AL328" i="21"/>
  <c r="AL472" i="21"/>
  <c r="AX625" i="21"/>
  <c r="AL601" i="21"/>
  <c r="AL364" i="21"/>
  <c r="AL547" i="21"/>
  <c r="AL420" i="21"/>
  <c r="AL452" i="21"/>
  <c r="AL284" i="21"/>
  <c r="AX645" i="21"/>
  <c r="AS645" i="21"/>
  <c r="AL208" i="21"/>
  <c r="AL552" i="21"/>
  <c r="AL296" i="21"/>
  <c r="AL532" i="21"/>
  <c r="AL380" i="21"/>
  <c r="AL340" i="21"/>
  <c r="AL93" i="21"/>
  <c r="AL509" i="21"/>
  <c r="AL53" i="21"/>
  <c r="AL423" i="21"/>
  <c r="AL36" i="21"/>
  <c r="AL578" i="21"/>
  <c r="AL84" i="21"/>
  <c r="AL248" i="21"/>
  <c r="AL268" i="21"/>
  <c r="AL526" i="21"/>
  <c r="AL272" i="21"/>
  <c r="AL439" i="21"/>
  <c r="AL66" i="21"/>
  <c r="AL180" i="21"/>
  <c r="AL295" i="21"/>
  <c r="AL311" i="21"/>
  <c r="AL580" i="21"/>
  <c r="AL411" i="21"/>
  <c r="AL233" i="21"/>
  <c r="AL100" i="21"/>
  <c r="AL280" i="21"/>
  <c r="AL512" i="21"/>
  <c r="AL428" i="21"/>
  <c r="AL400" i="21"/>
  <c r="AL393" i="21"/>
  <c r="AL165" i="21"/>
  <c r="AL147" i="21"/>
  <c r="AL70" i="21"/>
  <c r="AL40" i="21"/>
  <c r="AL470" i="21"/>
  <c r="AL582" i="21"/>
  <c r="AL236" i="21"/>
  <c r="AL224" i="21"/>
  <c r="AL292" i="21"/>
  <c r="AL633" i="21"/>
  <c r="AL651" i="21"/>
  <c r="AL492" i="21"/>
  <c r="AL416" i="21"/>
  <c r="AL212" i="21"/>
  <c r="AL508" i="21"/>
  <c r="AL304" i="21"/>
  <c r="AL60" i="21"/>
  <c r="AL264" i="21"/>
  <c r="AL341" i="21"/>
  <c r="AL10" i="21"/>
  <c r="AL168" i="21"/>
  <c r="AL373" i="21"/>
  <c r="AL381" i="21"/>
  <c r="AL555" i="21"/>
  <c r="AL315" i="21"/>
  <c r="AL574" i="21"/>
  <c r="AL80" i="21"/>
  <c r="AL436" i="21"/>
  <c r="AL300" i="21"/>
  <c r="AL388" i="21"/>
  <c r="AL132" i="21"/>
  <c r="AL535" i="21"/>
  <c r="AL556" i="21"/>
  <c r="AL408" i="21"/>
  <c r="AL332" i="21"/>
  <c r="AL157" i="21"/>
  <c r="AL172" i="21"/>
  <c r="AL437" i="21"/>
  <c r="AL534" i="21"/>
  <c r="AL586" i="21"/>
  <c r="AL288" i="21"/>
  <c r="AL432" i="21"/>
  <c r="AL588" i="21"/>
  <c r="AL222" i="21"/>
  <c r="AL59" i="21"/>
  <c r="AL307" i="21"/>
  <c r="AL92" i="21"/>
  <c r="AL516" i="21"/>
  <c r="AL392" i="21"/>
  <c r="AL54" i="21"/>
  <c r="AL48" i="21"/>
  <c r="AL524" i="21"/>
  <c r="AL220" i="21"/>
  <c r="AL155" i="21"/>
  <c r="AL214" i="21"/>
  <c r="AL6" i="21"/>
  <c r="AL76" i="21"/>
  <c r="AL283" i="21"/>
  <c r="AL487" i="21"/>
  <c r="AL425" i="21"/>
  <c r="AL320" i="21"/>
  <c r="AL522" i="21"/>
  <c r="AL139" i="21"/>
  <c r="AL156" i="21"/>
  <c r="AL30" i="21"/>
  <c r="AL103" i="21"/>
  <c r="AL95" i="21"/>
  <c r="AL405" i="21"/>
  <c r="AL566" i="21"/>
  <c r="AL64" i="21"/>
  <c r="AL275" i="21"/>
  <c r="AL412" i="21"/>
  <c r="AL281" i="21"/>
  <c r="AL45" i="21"/>
  <c r="AL28" i="21"/>
  <c r="AL544" i="21"/>
  <c r="AL263" i="21"/>
  <c r="AL639" i="21"/>
  <c r="AL72" i="21"/>
  <c r="AL32" i="21"/>
  <c r="AL404" i="21"/>
  <c r="AL160" i="21"/>
  <c r="AL537" i="21"/>
  <c r="AL270" i="21"/>
  <c r="AL250" i="21"/>
  <c r="AL144" i="21"/>
  <c r="AL507" i="21"/>
  <c r="AL87" i="21"/>
  <c r="AL96" i="21"/>
  <c r="AL108" i="21"/>
  <c r="AL538" i="21"/>
  <c r="AL407" i="21"/>
  <c r="AL267" i="21"/>
  <c r="AL592" i="21"/>
  <c r="AL58" i="21"/>
  <c r="AL511" i="21"/>
  <c r="AL558" i="21"/>
  <c r="AL483" i="21"/>
  <c r="AL128" i="21"/>
  <c r="AL266" i="21"/>
  <c r="AL409" i="21"/>
  <c r="AL546" i="21"/>
  <c r="AL104" i="21"/>
  <c r="AL125" i="21"/>
  <c r="AL584" i="21"/>
  <c r="AL34" i="21"/>
  <c r="AL468" i="21"/>
  <c r="AL542" i="21"/>
  <c r="AL152" i="21"/>
  <c r="AL395" i="21"/>
  <c r="AL12" i="21"/>
  <c r="AL78" i="21"/>
  <c r="AL42" i="21"/>
  <c r="AL567" i="21"/>
  <c r="AL62" i="21"/>
  <c r="AL421" i="21"/>
  <c r="AL476" i="21"/>
  <c r="AL107" i="21"/>
  <c r="AX629" i="21"/>
  <c r="AL254" i="21"/>
  <c r="AL15" i="21"/>
  <c r="AL496" i="21"/>
  <c r="AL44" i="21"/>
  <c r="AL369" i="21"/>
  <c r="AL262" i="21"/>
  <c r="AL455" i="21"/>
  <c r="AL221" i="21"/>
  <c r="AL4" i="21"/>
  <c r="AL260" i="21"/>
  <c r="AL545" i="21"/>
  <c r="AL447" i="21"/>
  <c r="AL16" i="21"/>
  <c r="AL140" i="21"/>
  <c r="AX639" i="21"/>
  <c r="AL383" i="21"/>
  <c r="AL164" i="21"/>
  <c r="AL316" i="21"/>
  <c r="AL419" i="21"/>
  <c r="AL124" i="21"/>
  <c r="AL234" i="21"/>
  <c r="AL415" i="21"/>
  <c r="AL549" i="21"/>
  <c r="AL294" i="21"/>
  <c r="AL239" i="21"/>
  <c r="AL480" i="21"/>
  <c r="AL329" i="21"/>
  <c r="AL502" i="21"/>
  <c r="AL553" i="21"/>
  <c r="AL189" i="21"/>
  <c r="AL228" i="21"/>
  <c r="AL237" i="21"/>
  <c r="AX651" i="21"/>
  <c r="AL41" i="21"/>
  <c r="AL210" i="21"/>
  <c r="AL357" i="21"/>
  <c r="AL22" i="21"/>
  <c r="AL77" i="21"/>
  <c r="AL561" i="21"/>
  <c r="AL431" i="21"/>
  <c r="AL290" i="21"/>
  <c r="AL629" i="21"/>
  <c r="AL435" i="21"/>
  <c r="AL230" i="21"/>
  <c r="AL14" i="21"/>
  <c r="AL258" i="21"/>
  <c r="AL61" i="21"/>
  <c r="AL259" i="21"/>
  <c r="AL99" i="21"/>
  <c r="AL116" i="21"/>
  <c r="AL159" i="21"/>
  <c r="AL185" i="21"/>
  <c r="AL163" i="21"/>
  <c r="AL204" i="21"/>
  <c r="AX663" i="21"/>
  <c r="AL403" i="21"/>
  <c r="AL391" i="21"/>
  <c r="AL528" i="21"/>
  <c r="AL459" i="21"/>
  <c r="AX633" i="21"/>
  <c r="AS633" i="21"/>
  <c r="AX636" i="21"/>
  <c r="AL399" i="21"/>
  <c r="AL135" i="21"/>
  <c r="AL231" i="21"/>
  <c r="AL33" i="21"/>
  <c r="AL565" i="21"/>
  <c r="AL129" i="21"/>
  <c r="AL576" i="21"/>
  <c r="AL286" i="21"/>
  <c r="AL181" i="21"/>
  <c r="AL257" i="21"/>
  <c r="AL644" i="21"/>
  <c r="AL429" i="21"/>
  <c r="AL477" i="21"/>
  <c r="AL433" i="21"/>
  <c r="AL360" i="21"/>
  <c r="AL530" i="21"/>
  <c r="AL317" i="21"/>
  <c r="AL372" i="21"/>
  <c r="AN293" i="21" l="1"/>
  <c r="AN272" i="21"/>
  <c r="AN626" i="21"/>
  <c r="AN220" i="21"/>
  <c r="AN422" i="21"/>
  <c r="AN574" i="21"/>
  <c r="AN395" i="21"/>
  <c r="AN95" i="21"/>
  <c r="AN164" i="21"/>
  <c r="AN166" i="21"/>
  <c r="AN558" i="21"/>
  <c r="AN617" i="21"/>
  <c r="AN174" i="21"/>
  <c r="AN309" i="21"/>
  <c r="AN269" i="21"/>
  <c r="AN498" i="21"/>
  <c r="AN289" i="21"/>
  <c r="AN145" i="21"/>
  <c r="AN589" i="21"/>
  <c r="AN130" i="21"/>
  <c r="AN85" i="21"/>
  <c r="AN671" i="21"/>
  <c r="AN116" i="21"/>
  <c r="AN46" i="21"/>
  <c r="AN259" i="21"/>
  <c r="AN232" i="21"/>
  <c r="AN368" i="21"/>
  <c r="AN443" i="21"/>
  <c r="AN587" i="21"/>
  <c r="AN401" i="21"/>
  <c r="AN83" i="21"/>
  <c r="AN493" i="21"/>
  <c r="AN360" i="21"/>
  <c r="AN507" i="21"/>
  <c r="AN10" i="21"/>
  <c r="AN191" i="21"/>
  <c r="AN575" i="21"/>
  <c r="AN163" i="21"/>
  <c r="AN250" i="21"/>
  <c r="AN266" i="21"/>
  <c r="AN229" i="21"/>
  <c r="AN119" i="21"/>
  <c r="AN538" i="21"/>
  <c r="AN192" i="21"/>
  <c r="AN12" i="21"/>
  <c r="AN551" i="21"/>
  <c r="AN122" i="21"/>
  <c r="AN4" i="21"/>
  <c r="AN76" i="21"/>
  <c r="AN193" i="21"/>
  <c r="AN256" i="21"/>
  <c r="AN138" i="21"/>
  <c r="AN90" i="21"/>
  <c r="AN514" i="21"/>
  <c r="AN427" i="21"/>
  <c r="AN475" i="21"/>
  <c r="AN88" i="21"/>
  <c r="AN525" i="21"/>
  <c r="AN522" i="21"/>
  <c r="AN521" i="21"/>
  <c r="AN416" i="21"/>
  <c r="AN140" i="21"/>
  <c r="AN506" i="21"/>
  <c r="AN243" i="21"/>
  <c r="AN417" i="21"/>
  <c r="AN245" i="21"/>
  <c r="AN363" i="21"/>
  <c r="AN345" i="21"/>
  <c r="AN295" i="21"/>
  <c r="AN585" i="21"/>
  <c r="AN462" i="21"/>
  <c r="AN29" i="21"/>
  <c r="AN273" i="21"/>
  <c r="AN281" i="21"/>
  <c r="AN45" i="21"/>
  <c r="AN456" i="21"/>
  <c r="AN411" i="21"/>
  <c r="AN314" i="21"/>
  <c r="AN431" i="21"/>
  <c r="AN636" i="21"/>
  <c r="AN464" i="21"/>
  <c r="AN546" i="21"/>
  <c r="AN561" i="21"/>
  <c r="AN134" i="21"/>
  <c r="AN198" i="21"/>
  <c r="AN196" i="21"/>
  <c r="AN70" i="21"/>
  <c r="AN161" i="21"/>
  <c r="AN524" i="21"/>
  <c r="AN429" i="21"/>
  <c r="AN578" i="21"/>
  <c r="AN375" i="21"/>
  <c r="AN594" i="21"/>
  <c r="AN476" i="21"/>
  <c r="AN133" i="21"/>
  <c r="AN233" i="21"/>
  <c r="AN441" i="21"/>
  <c r="AN48" i="21"/>
  <c r="AN253" i="21"/>
  <c r="AN576" i="21"/>
  <c r="AN539" i="21"/>
  <c r="AN435" i="21"/>
  <c r="AN244" i="21"/>
  <c r="AN651" i="21"/>
  <c r="AN291" i="21"/>
  <c r="AN307" i="21"/>
  <c r="AN190" i="21"/>
  <c r="AN540" i="21"/>
  <c r="AN354" i="21"/>
  <c r="AN296" i="21"/>
  <c r="AN612" i="21"/>
  <c r="AN188" i="21"/>
  <c r="AN114" i="21"/>
  <c r="AN14" i="21"/>
  <c r="AN426" i="21"/>
  <c r="AN313" i="21"/>
  <c r="AN258" i="21"/>
  <c r="AN249" i="21"/>
  <c r="AN18" i="21"/>
  <c r="AN297" i="21"/>
  <c r="AN155" i="21"/>
  <c r="AN465" i="21"/>
  <c r="AN454" i="21"/>
  <c r="AN24" i="21"/>
  <c r="AN305" i="21"/>
  <c r="AN69" i="21"/>
  <c r="AN517" i="21"/>
  <c r="AN568" i="21"/>
  <c r="AN30" i="21"/>
  <c r="AN447" i="21"/>
  <c r="AN414" i="21"/>
  <c r="AN504" i="21"/>
  <c r="AN601" i="21"/>
  <c r="AN584" i="21"/>
  <c r="AN51" i="21"/>
  <c r="AN222" i="21"/>
  <c r="AN648" i="21"/>
  <c r="AN56" i="21"/>
  <c r="AN556" i="21"/>
  <c r="AN586" i="21"/>
  <c r="AN333" i="21"/>
  <c r="AN135" i="21"/>
  <c r="AN270" i="21"/>
  <c r="AN67" i="21"/>
  <c r="AN602" i="21"/>
  <c r="AN19" i="21"/>
  <c r="AN532" i="21"/>
  <c r="AN31" i="21"/>
  <c r="AN346" i="21"/>
  <c r="AN511" i="21"/>
  <c r="AN379" i="21"/>
  <c r="AN128" i="21"/>
  <c r="AN315" i="21"/>
  <c r="AN413" i="21"/>
  <c r="AN453" i="21"/>
  <c r="AN352" i="21"/>
  <c r="AN349" i="21"/>
  <c r="AN595" i="21"/>
  <c r="AN205" i="21"/>
  <c r="AN283" i="21"/>
  <c r="AN184" i="21"/>
  <c r="AN515" i="21"/>
  <c r="AN645" i="21"/>
  <c r="AN505" i="21"/>
  <c r="AN246" i="21"/>
  <c r="AN238" i="21"/>
  <c r="AN167" i="21"/>
  <c r="AN64" i="21"/>
  <c r="AN279" i="21"/>
  <c r="AN303" i="21"/>
  <c r="AN397" i="21"/>
  <c r="AN21" i="21"/>
  <c r="AN168" i="21"/>
  <c r="AN369" i="21"/>
  <c r="AN264" i="21"/>
  <c r="AN597" i="21"/>
  <c r="AN518" i="21"/>
  <c r="AN535" i="21"/>
  <c r="AN59" i="21"/>
  <c r="AN669" i="21"/>
  <c r="AN79" i="21"/>
  <c r="AN17" i="21"/>
  <c r="AN147" i="21"/>
  <c r="AN86" i="21"/>
  <c r="AN394" i="21"/>
  <c r="AN180" i="21"/>
  <c r="AN194" i="21"/>
  <c r="AN565" i="21"/>
  <c r="AN235" i="21"/>
  <c r="AN665" i="21"/>
  <c r="AN60" i="21"/>
  <c r="AN358" i="21"/>
  <c r="AN366" i="21"/>
  <c r="AN54" i="21"/>
  <c r="AN359" i="21"/>
  <c r="AN207" i="21"/>
  <c r="AN312" i="21"/>
  <c r="AN334" i="21"/>
  <c r="AN341" i="21"/>
  <c r="AN470" i="21"/>
  <c r="AN137" i="21"/>
  <c r="AN213" i="21"/>
  <c r="AN337" i="21"/>
  <c r="AN44" i="21"/>
  <c r="AN480" i="21"/>
  <c r="AN549" i="21"/>
  <c r="AN391" i="21"/>
  <c r="AN344" i="21"/>
  <c r="AN615" i="21"/>
  <c r="AN467" i="21"/>
  <c r="AN451" i="21"/>
  <c r="AN410" i="21"/>
  <c r="AN408" i="21"/>
  <c r="AN230" i="21"/>
  <c r="AN409" i="21"/>
  <c r="AN580" i="21"/>
  <c r="AN282" i="21"/>
  <c r="AN241" i="21"/>
  <c r="AN473" i="21"/>
  <c r="AN319" i="21"/>
  <c r="AN383" i="21"/>
  <c r="AN446" i="21"/>
  <c r="AN197" i="21"/>
  <c r="AN11" i="21"/>
  <c r="AN132" i="21"/>
  <c r="AN203" i="21"/>
  <c r="AN302" i="21"/>
  <c r="AN579" i="21"/>
  <c r="AN63" i="21"/>
  <c r="AN520" i="21"/>
  <c r="AN622" i="21"/>
  <c r="AN170" i="21"/>
  <c r="AN306" i="21"/>
  <c r="AN139" i="21"/>
  <c r="AN433" i="21"/>
  <c r="AN646" i="21"/>
  <c r="AN182" i="21"/>
  <c r="AN304" i="21"/>
  <c r="AN510" i="21"/>
  <c r="AN659" i="21"/>
  <c r="AN298" i="21"/>
  <c r="AN218" i="21"/>
  <c r="AN326" i="21"/>
  <c r="AN668" i="21"/>
  <c r="AN554" i="21"/>
  <c r="AN377" i="21"/>
  <c r="AN537" i="21"/>
  <c r="AN125" i="21"/>
  <c r="AN437" i="21"/>
  <c r="AN23" i="21"/>
  <c r="AN294" i="21"/>
  <c r="AN339" i="21"/>
  <c r="AN365" i="21"/>
  <c r="AN159" i="21"/>
  <c r="AN421" i="21"/>
  <c r="AN143" i="21"/>
  <c r="AN471" i="21"/>
  <c r="AN97" i="21"/>
  <c r="AN583" i="21"/>
  <c r="AN108" i="21"/>
  <c r="AN387" i="21"/>
  <c r="AN107" i="21"/>
  <c r="AN376" i="21"/>
  <c r="AN292" i="21"/>
  <c r="AN559" i="21"/>
  <c r="AN271" i="21"/>
  <c r="AN98" i="21"/>
  <c r="AN308" i="21"/>
  <c r="AN542" i="21"/>
  <c r="AN209" i="21"/>
  <c r="AN28" i="21"/>
  <c r="AN605" i="21"/>
  <c r="AN52" i="21"/>
  <c r="AN485" i="21"/>
  <c r="AN544" i="21"/>
  <c r="AN404" i="21"/>
  <c r="AN361" i="21"/>
  <c r="AN533" i="21"/>
  <c r="AN466" i="21"/>
  <c r="AN231" i="21"/>
  <c r="AN528" i="21"/>
  <c r="AN58" i="21"/>
  <c r="AN311" i="21"/>
  <c r="AN242" i="21"/>
  <c r="AN47" i="21"/>
  <c r="AN285" i="21"/>
  <c r="AN641" i="21"/>
  <c r="AN228" i="21"/>
  <c r="AN310" i="21"/>
  <c r="AN57" i="21"/>
  <c r="AN156" i="21"/>
  <c r="AN25" i="21"/>
  <c r="AN591" i="21"/>
  <c r="AN545" i="21"/>
  <c r="AN61" i="21"/>
  <c r="AN419" i="21"/>
  <c r="AN160" i="21"/>
  <c r="AN33" i="21"/>
  <c r="AN267" i="21"/>
  <c r="AN106" i="21"/>
  <c r="AN131" i="21"/>
  <c r="AN570" i="21"/>
  <c r="AN53" i="21"/>
  <c r="AN96" i="21"/>
  <c r="AN89" i="21"/>
  <c r="AN439" i="21"/>
  <c r="AN499" i="21"/>
  <c r="AN5" i="21"/>
  <c r="AN461" i="21"/>
  <c r="AN438" i="21"/>
  <c r="AN201" i="21"/>
  <c r="AN508" i="21"/>
  <c r="AN234" i="21"/>
  <c r="AN529" i="21"/>
  <c r="AN210" i="21"/>
  <c r="AN613" i="21"/>
  <c r="AN390" i="21"/>
  <c r="AN672" i="21"/>
  <c r="AN353" i="21"/>
  <c r="AN268" i="21"/>
  <c r="AN91" i="21"/>
  <c r="AN343" i="21"/>
  <c r="AN37" i="21"/>
  <c r="AN482" i="21"/>
  <c r="AN460" i="21"/>
  <c r="AN604" i="21"/>
  <c r="AN144" i="21"/>
  <c r="AN562" i="21"/>
  <c r="AN569" i="21"/>
  <c r="AN463" i="21"/>
  <c r="AN627" i="21"/>
  <c r="AN449" i="21"/>
  <c r="AN660" i="21"/>
  <c r="AN81" i="21"/>
  <c r="AN523" i="21"/>
  <c r="AN151" i="21"/>
  <c r="AN564" i="21"/>
  <c r="AN415" i="21"/>
  <c r="AN633" i="21"/>
  <c r="AN611" i="21"/>
  <c r="AN158" i="21"/>
  <c r="AN187" i="21"/>
  <c r="AN608" i="21"/>
  <c r="AN84" i="21"/>
  <c r="AN400" i="21"/>
  <c r="AN552" i="21"/>
  <c r="AN68" i="21"/>
  <c r="AN330" i="21"/>
  <c r="AN348" i="21"/>
  <c r="AN127" i="21"/>
  <c r="AN323" i="21"/>
  <c r="AN335" i="21"/>
  <c r="AN20" i="21"/>
  <c r="AN87" i="21"/>
  <c r="AN477" i="21"/>
  <c r="AN531" i="21"/>
  <c r="AN405" i="21"/>
  <c r="AN472" i="21"/>
  <c r="AN635" i="21"/>
  <c r="AN7" i="21"/>
  <c r="AN290" i="21"/>
  <c r="AN512" i="21"/>
  <c r="AN550" i="21"/>
  <c r="AN355" i="21"/>
  <c r="AN616" i="21"/>
  <c r="AN221" i="21"/>
  <c r="AN265" i="21"/>
  <c r="AN457" i="21"/>
  <c r="AN490" i="21"/>
  <c r="AN388" i="21"/>
  <c r="AN632" i="21"/>
  <c r="AN593" i="21"/>
  <c r="AN214" i="21"/>
  <c r="AN189" i="21"/>
  <c r="AN434" i="21"/>
  <c r="AN255" i="21"/>
  <c r="AN649" i="21"/>
  <c r="AN227" i="21"/>
  <c r="AN588" i="21"/>
  <c r="AN217" i="21"/>
  <c r="AN13" i="21"/>
  <c r="AN378" i="21"/>
  <c r="AN93" i="21"/>
  <c r="AN338" i="21"/>
  <c r="AN251" i="21"/>
  <c r="AN104" i="21"/>
  <c r="AN356" i="21"/>
  <c r="AN195" i="21"/>
  <c r="AN92" i="21"/>
  <c r="AN642" i="21"/>
  <c r="AN39" i="21"/>
  <c r="AN643" i="21"/>
  <c r="AN440" i="21"/>
  <c r="AN592" i="21"/>
  <c r="AN420" i="21"/>
  <c r="AN237" i="21"/>
  <c r="AN619" i="21"/>
  <c r="AN215" i="21"/>
  <c r="AN320" i="21"/>
  <c r="AN351" i="21"/>
  <c r="AN179" i="21"/>
  <c r="AN367" i="21"/>
  <c r="AN225" i="21"/>
  <c r="AN666" i="21"/>
  <c r="AN129" i="21"/>
  <c r="AN152" i="21"/>
  <c r="AN598" i="21"/>
  <c r="AN149" i="21"/>
  <c r="AN50" i="21"/>
  <c r="AN109" i="21"/>
  <c r="AN100" i="21"/>
  <c r="AN407" i="21"/>
  <c r="AN486" i="21"/>
  <c r="AN381" i="21"/>
  <c r="AN483" i="21"/>
  <c r="AN501" i="21"/>
  <c r="AN402" i="21"/>
  <c r="AN543" i="21"/>
  <c r="AN154" i="21"/>
  <c r="AN667" i="21"/>
  <c r="AN284" i="21"/>
  <c r="AN582" i="21"/>
  <c r="AN468" i="21"/>
  <c r="AN370" i="21"/>
  <c r="AN412" i="21"/>
  <c r="AN673" i="21"/>
  <c r="AN22" i="21"/>
  <c r="AN36" i="21"/>
  <c r="AN607" i="21"/>
  <c r="AN650" i="21"/>
  <c r="AN481" i="21"/>
  <c r="AN478" i="21"/>
  <c r="AN442" i="21"/>
  <c r="AN555" i="21"/>
  <c r="AN78" i="21"/>
  <c r="AN66" i="21"/>
  <c r="AN123" i="21"/>
  <c r="AN173" i="21"/>
  <c r="AN65" i="21"/>
  <c r="AN186" i="21"/>
  <c r="AN639" i="21"/>
  <c r="AN479" i="21"/>
  <c r="AN171" i="21"/>
  <c r="AN72" i="21"/>
  <c r="AN432" i="21"/>
  <c r="AN372" i="21"/>
  <c r="AN146" i="21"/>
  <c r="AN424" i="21"/>
  <c r="AN630" i="21"/>
  <c r="AN634" i="21"/>
  <c r="AN277" i="21"/>
  <c r="AN329" i="21"/>
  <c r="AN606" i="21"/>
  <c r="AN448" i="21"/>
  <c r="AN459" i="21"/>
  <c r="AN455" i="21"/>
  <c r="AN142" i="21"/>
  <c r="AN445" i="21"/>
  <c r="AN502" i="21"/>
  <c r="AN557" i="21"/>
  <c r="AN614" i="21"/>
  <c r="AN503" i="21"/>
  <c r="AN185" i="21"/>
  <c r="AN563" i="21"/>
  <c r="AN262" i="21"/>
  <c r="AN6" i="21"/>
  <c r="AN484" i="21"/>
  <c r="AN212" i="21"/>
  <c r="AN101" i="21"/>
  <c r="AN62" i="21"/>
  <c r="AN332" i="21"/>
  <c r="AN27" i="21"/>
  <c r="AN276" i="21"/>
  <c r="AN519" i="21"/>
  <c r="AN115" i="21"/>
  <c r="AN94" i="21"/>
  <c r="AN547" i="21"/>
  <c r="AN577" i="21"/>
  <c r="AN500" i="21"/>
  <c r="AN629" i="21"/>
  <c r="AN324" i="21"/>
  <c r="AN316" i="21"/>
  <c r="AN287" i="21"/>
  <c r="AN43" i="21"/>
  <c r="AN618" i="21"/>
  <c r="AN452" i="21"/>
  <c r="AN3" i="21"/>
  <c r="AN656" i="21"/>
  <c r="AN224" i="21"/>
  <c r="AN240" i="21"/>
  <c r="AN176" i="21"/>
  <c r="AN458" i="21"/>
  <c r="AN80" i="21"/>
  <c r="AN362" i="21"/>
  <c r="AN16" i="21"/>
  <c r="AN110" i="21"/>
  <c r="AN181" i="21"/>
  <c r="AN371" i="21"/>
  <c r="AN102" i="21"/>
  <c r="AN509" i="21"/>
  <c r="AN261" i="21"/>
  <c r="AN38" i="21"/>
  <c r="AN652" i="21"/>
  <c r="AN497" i="21"/>
  <c r="AN157" i="21"/>
  <c r="AN534" i="21"/>
  <c r="AN318" i="21"/>
  <c r="AN162" i="21"/>
  <c r="AN124" i="21"/>
  <c r="AN248" i="21"/>
  <c r="AN364" i="21"/>
  <c r="AN239" i="21"/>
  <c r="AN664" i="21"/>
  <c r="AN403" i="21"/>
  <c r="AN175" i="21"/>
  <c r="AN662" i="21"/>
  <c r="AN260" i="21"/>
  <c r="AN172" i="21"/>
  <c r="AN513" i="21"/>
  <c r="AN325" i="21"/>
  <c r="AN263" i="21"/>
  <c r="AN153" i="21"/>
  <c r="AN661" i="21"/>
  <c r="AN274" i="21"/>
  <c r="AN202" i="21"/>
  <c r="AN541" i="21"/>
  <c r="AN596" i="21"/>
  <c r="AN382" i="21"/>
  <c r="AN655" i="21"/>
  <c r="AN384" i="21"/>
  <c r="AN340" i="21"/>
  <c r="AN105" i="21"/>
  <c r="AN32" i="21"/>
  <c r="AN392" i="21"/>
  <c r="AN628" i="21"/>
  <c r="AN77" i="21"/>
  <c r="AN169" i="21"/>
  <c r="AN663" i="21"/>
  <c r="AN15" i="21"/>
  <c r="AN150" i="21"/>
  <c r="AN113" i="21"/>
  <c r="AN247" i="21"/>
  <c r="AN469" i="21"/>
  <c r="AN474" i="21"/>
  <c r="AN9" i="21"/>
  <c r="AN216" i="21"/>
  <c r="AN553" i="21"/>
  <c r="AN74" i="21"/>
  <c r="AN610" i="21"/>
  <c r="AN436" i="21"/>
  <c r="AN406" i="21"/>
  <c r="AN373" i="21"/>
  <c r="AN487" i="21"/>
  <c r="AN357" i="21"/>
  <c r="AN42" i="21"/>
  <c r="AN208" i="21"/>
  <c r="AN347" i="21"/>
  <c r="AN2" i="21"/>
  <c r="AN206" i="21"/>
  <c r="AN638" i="21"/>
  <c r="AN35" i="21"/>
  <c r="AN644" i="21"/>
  <c r="AN177" i="21"/>
  <c r="AN300" i="21"/>
  <c r="AN136" i="21"/>
  <c r="AN496" i="21"/>
  <c r="AN126" i="21"/>
  <c r="AN41" i="21"/>
  <c r="AN299" i="21"/>
  <c r="AN165" i="21"/>
  <c r="AN423" i="21"/>
  <c r="AN654" i="21"/>
  <c r="AN121" i="21"/>
  <c r="AN328" i="21"/>
  <c r="AN73" i="21"/>
  <c r="AN631" i="21"/>
  <c r="AN494" i="21"/>
  <c r="AN399" i="21"/>
  <c r="AN640" i="21"/>
  <c r="AN26" i="21"/>
  <c r="AN226" i="21"/>
  <c r="AN600" i="21"/>
  <c r="AN148" i="21"/>
  <c r="AN385" i="21"/>
  <c r="AN34" i="21"/>
  <c r="AN103" i="21"/>
  <c r="AN425" i="21"/>
  <c r="AN275" i="21"/>
  <c r="AN396" i="21"/>
  <c r="AN223" i="21"/>
  <c r="AN322" i="21"/>
  <c r="AN118" i="21"/>
  <c r="AN393" i="21"/>
  <c r="AN278" i="21"/>
  <c r="AN99" i="21"/>
  <c r="AN573" i="21"/>
  <c r="AN336" i="21"/>
  <c r="AN49" i="21"/>
  <c r="AN495" i="21"/>
  <c r="AN430" i="21"/>
  <c r="AN418" i="21"/>
  <c r="AN141" i="21"/>
  <c r="AN236" i="21"/>
  <c r="AN623" i="21"/>
  <c r="AN637" i="21"/>
  <c r="AN530" i="21"/>
  <c r="AN670" i="21"/>
  <c r="AN219" i="21"/>
  <c r="AN200" i="21"/>
  <c r="AN342" i="21"/>
  <c r="AN301" i="21"/>
  <c r="AN647" i="21"/>
  <c r="AN8" i="21"/>
  <c r="AN288" i="21"/>
  <c r="AN112" i="21"/>
  <c r="AN199" i="21"/>
  <c r="AN331" i="21"/>
  <c r="AN350" i="21"/>
  <c r="AN581" i="21"/>
  <c r="AN211" i="21"/>
  <c r="AN590" i="21"/>
  <c r="AN548" i="21"/>
  <c r="AN374" i="21"/>
  <c r="AN599" i="21"/>
  <c r="AN111" i="21"/>
  <c r="AN40" i="21"/>
  <c r="AN380" i="21"/>
  <c r="AN317" i="21"/>
  <c r="AN653" i="21"/>
  <c r="AN536" i="21"/>
  <c r="AN286" i="21"/>
  <c r="AN280" i="21"/>
  <c r="AN254" i="21"/>
  <c r="AN398" i="21"/>
  <c r="AN55" i="21"/>
  <c r="AN516" i="21"/>
  <c r="AN560" i="21"/>
  <c r="AN428" i="21"/>
  <c r="AN609" i="21"/>
  <c r="AN571" i="21"/>
  <c r="AN566" i="21"/>
  <c r="AN657" i="21"/>
  <c r="AN620" i="21"/>
  <c r="AN526" i="21"/>
  <c r="AN674" i="21"/>
  <c r="AN603" i="21"/>
  <c r="AN624" i="21"/>
  <c r="AN491" i="21"/>
  <c r="B3" i="22"/>
  <c r="F34" i="1"/>
  <c r="X7" i="21"/>
  <c r="X9" i="21" s="1"/>
  <c r="G34" i="1"/>
  <c r="G33" i="1"/>
  <c r="I33" i="1" s="1"/>
  <c r="F35" i="1" l="1"/>
  <c r="F38" i="1" s="1"/>
  <c r="Q1" i="20" s="1"/>
  <c r="I34" i="1"/>
  <c r="G35" i="1"/>
  <c r="G38" i="1" s="1"/>
  <c r="Q2" i="20" l="1"/>
  <c r="D6" i="26" s="1"/>
  <c r="H6" i="26" s="1"/>
  <c r="AI12" i="30"/>
  <c r="AG12" i="30"/>
  <c r="V21" i="30" l="1"/>
  <c r="W21" i="30"/>
  <c r="R662" i="18" s="1"/>
  <c r="K662" i="18" l="1"/>
  <c r="X662" i="18"/>
  <c r="AM662" i="21" s="1"/>
  <c r="AK661" i="21"/>
  <c r="AL661" i="21" s="1"/>
  <c r="P662" i="18" l="1"/>
  <c r="AK662" i="21" s="1"/>
  <c r="AL662" i="21" s="1"/>
  <c r="AX662" i="21"/>
  <c r="AS662" i="21"/>
  <c r="W23" i="30"/>
  <c r="R664" i="18" s="1"/>
  <c r="V23" i="30"/>
  <c r="K664" i="18" l="1"/>
  <c r="X664" i="18"/>
  <c r="AM664" i="21" s="1"/>
  <c r="AK663" i="21"/>
  <c r="AL663" i="21" s="1"/>
  <c r="P664" i="18" l="1"/>
  <c r="AK664" i="21" s="1"/>
  <c r="AL664" i="21" s="1"/>
  <c r="AS664" i="21"/>
  <c r="AX664" i="21"/>
  <c r="D31" i="1"/>
  <c r="D32" i="1" l="1"/>
  <c r="D35" i="1" s="1"/>
  <c r="D38" i="1" l="1"/>
  <c r="D14" i="26" l="1"/>
  <c r="E14" i="26" s="1"/>
  <c r="AP12" i="30" l="1"/>
  <c r="AK659" i="21" l="1"/>
  <c r="AL659" i="21" s="1"/>
  <c r="AK7" i="30"/>
  <c r="BF5" i="30" l="1"/>
  <c r="AN2" i="20" l="1"/>
  <c r="G43" i="1" s="1"/>
  <c r="T2" i="20"/>
  <c r="F43" i="1" s="1"/>
  <c r="D43" i="1" s="1"/>
  <c r="BJ2" i="20"/>
  <c r="D13" i="26"/>
  <c r="H13" i="26" s="1"/>
  <c r="I6" i="24" l="1"/>
  <c r="J6" i="24" s="1"/>
  <c r="H16" i="26"/>
  <c r="H18" i="26"/>
  <c r="I18" i="26" s="1"/>
  <c r="Z19" i="30" s="1"/>
  <c r="AS11" i="30" l="1"/>
  <c r="AS10" i="30"/>
  <c r="AR10" i="30"/>
  <c r="AR11" i="30"/>
  <c r="AM11" i="30"/>
  <c r="AQ10" i="30"/>
  <c r="AH10" i="30"/>
  <c r="AQ11" i="30"/>
  <c r="AG10" i="30"/>
  <c r="AJ10" i="30"/>
  <c r="AE11" i="30"/>
  <c r="AG11" i="30"/>
  <c r="AI11" i="30"/>
  <c r="AO11" i="30"/>
  <c r="AN10" i="30"/>
  <c r="AI10" i="30"/>
  <c r="AO10" i="30"/>
  <c r="AK10" i="30"/>
  <c r="AF10" i="30"/>
  <c r="AM10" i="30"/>
  <c r="AT10" i="30"/>
  <c r="AP11" i="30"/>
  <c r="AJ11" i="30"/>
  <c r="AF11" i="30"/>
  <c r="AL11" i="30"/>
  <c r="BI15" i="30" s="1"/>
  <c r="AL10" i="30"/>
  <c r="BH15" i="30" s="1"/>
  <c r="AH11" i="30"/>
  <c r="AK11" i="30"/>
  <c r="AP10" i="30"/>
  <c r="AE10" i="30"/>
  <c r="AN11" i="30"/>
  <c r="AT11" i="30"/>
  <c r="AB19" i="30"/>
  <c r="AO9" i="30" s="1"/>
  <c r="AO12" i="30" s="1"/>
  <c r="H11" i="24"/>
  <c r="M14" i="24"/>
  <c r="H15" i="24"/>
  <c r="F44" i="24"/>
  <c r="Q43" i="24"/>
  <c r="N34" i="24"/>
  <c r="E16" i="24"/>
  <c r="O16" i="24"/>
  <c r="D18" i="24"/>
  <c r="D16" i="24"/>
  <c r="H18" i="24"/>
  <c r="E24" i="24"/>
  <c r="Q40" i="24"/>
  <c r="P32" i="24"/>
  <c r="H39" i="24"/>
  <c r="Q30" i="24"/>
  <c r="M19" i="24"/>
  <c r="Q22" i="24"/>
  <c r="E29" i="24"/>
  <c r="M41" i="24"/>
  <c r="F27" i="24"/>
  <c r="F20" i="24"/>
  <c r="I27" i="24"/>
  <c r="H23" i="24"/>
  <c r="M45" i="24"/>
  <c r="L24" i="24"/>
  <c r="H10" i="24"/>
  <c r="S21" i="24"/>
  <c r="I44" i="24"/>
  <c r="G32" i="24"/>
  <c r="R19" i="24"/>
  <c r="L11" i="24"/>
  <c r="R34" i="24"/>
  <c r="P45" i="24"/>
  <c r="E33" i="24"/>
  <c r="P37" i="24"/>
  <c r="R36" i="24"/>
  <c r="E12" i="24"/>
  <c r="G15" i="24"/>
  <c r="C13" i="24"/>
  <c r="O25" i="24"/>
  <c r="D28" i="24"/>
  <c r="L20" i="24"/>
  <c r="I39" i="24"/>
  <c r="K19" i="24"/>
  <c r="Q42" i="24"/>
  <c r="F19" i="24"/>
  <c r="S38" i="24"/>
  <c r="O30" i="24"/>
  <c r="F45" i="24"/>
  <c r="L25" i="24"/>
  <c r="K32" i="24"/>
  <c r="N24" i="24"/>
  <c r="R44" i="24"/>
  <c r="P41" i="24"/>
  <c r="I25" i="24"/>
  <c r="P26" i="24"/>
  <c r="K45" i="24"/>
  <c r="H14" i="24"/>
  <c r="Q44" i="24"/>
  <c r="F36" i="24"/>
  <c r="Q21" i="24"/>
  <c r="F12" i="24"/>
  <c r="I22" i="24"/>
  <c r="R32" i="24"/>
  <c r="K37" i="24"/>
  <c r="O38" i="24"/>
  <c r="R16" i="24"/>
  <c r="O44" i="24"/>
  <c r="L23" i="24"/>
  <c r="I26" i="24"/>
  <c r="G18" i="24"/>
  <c r="I13" i="24"/>
  <c r="D32" i="24"/>
  <c r="P28" i="24"/>
  <c r="K15" i="24"/>
  <c r="M38" i="24"/>
  <c r="G43" i="24"/>
  <c r="G44" i="24"/>
  <c r="H26" i="24"/>
  <c r="E43" i="24"/>
  <c r="E39" i="24"/>
  <c r="R35" i="24"/>
  <c r="F17" i="24"/>
  <c r="I36" i="24"/>
  <c r="N30" i="24"/>
  <c r="N29" i="24"/>
  <c r="D33" i="24"/>
  <c r="I34" i="24"/>
  <c r="F34" i="24"/>
  <c r="J32" i="24"/>
  <c r="K12" i="24"/>
  <c r="C26" i="24"/>
  <c r="K29" i="24"/>
  <c r="O36" i="24"/>
  <c r="L41" i="24"/>
  <c r="E15" i="24"/>
  <c r="Q36" i="24"/>
  <c r="S20" i="24"/>
  <c r="F26" i="24"/>
  <c r="R30" i="24"/>
  <c r="O26" i="24"/>
  <c r="H17" i="24"/>
  <c r="M29" i="24"/>
  <c r="P40" i="24"/>
  <c r="N22" i="24"/>
  <c r="J19" i="24"/>
  <c r="D39" i="24"/>
  <c r="K35" i="24"/>
  <c r="E10" i="24"/>
  <c r="J37" i="24"/>
  <c r="H13" i="24"/>
  <c r="Q18" i="24"/>
  <c r="M17" i="24"/>
  <c r="D15" i="24"/>
  <c r="C37" i="24"/>
  <c r="E25" i="24"/>
  <c r="F29" i="24"/>
  <c r="G22" i="24"/>
  <c r="G37" i="24"/>
  <c r="H20" i="24"/>
  <c r="S26" i="24"/>
  <c r="E40" i="24"/>
  <c r="C22" i="24"/>
  <c r="J36" i="24"/>
  <c r="H12" i="24"/>
  <c r="P23" i="24"/>
  <c r="K25" i="24"/>
  <c r="N10" i="24"/>
  <c r="L38" i="24"/>
  <c r="O27" i="24"/>
  <c r="D10" i="24"/>
  <c r="K33" i="24"/>
  <c r="S36" i="24"/>
  <c r="E30" i="24"/>
  <c r="H31" i="24"/>
  <c r="L37" i="24"/>
  <c r="O37" i="24"/>
  <c r="J34" i="24"/>
  <c r="L13" i="24"/>
  <c r="H38" i="24"/>
  <c r="O45" i="24"/>
  <c r="S35" i="24"/>
  <c r="R37" i="24"/>
  <c r="O14" i="24"/>
  <c r="D22" i="24"/>
  <c r="N15" i="24"/>
  <c r="L30" i="24"/>
  <c r="O17" i="24"/>
  <c r="E27" i="24"/>
  <c r="C16" i="24"/>
  <c r="C38" i="24"/>
  <c r="C33" i="24"/>
  <c r="S13" i="24"/>
  <c r="M28" i="24"/>
  <c r="H41" i="24"/>
  <c r="R23" i="24"/>
  <c r="H28" i="24"/>
  <c r="F14" i="24"/>
  <c r="O29" i="24"/>
  <c r="S42" i="24"/>
  <c r="E44" i="24"/>
  <c r="L15" i="24"/>
  <c r="D37" i="24"/>
  <c r="S10" i="24"/>
  <c r="R24" i="24"/>
  <c r="H22" i="24"/>
  <c r="H19" i="24"/>
  <c r="M21" i="24"/>
  <c r="N35" i="24"/>
  <c r="R39" i="24"/>
  <c r="K44" i="24"/>
  <c r="G24" i="24"/>
  <c r="C25" i="24"/>
  <c r="K34" i="24"/>
  <c r="I10" i="24"/>
  <c r="C19" i="24"/>
  <c r="C27" i="24"/>
  <c r="K26" i="24"/>
  <c r="K27" i="24"/>
  <c r="G31" i="24"/>
  <c r="L29" i="24"/>
  <c r="L27" i="24"/>
  <c r="O13" i="24"/>
  <c r="M13" i="24"/>
  <c r="J33" i="24"/>
  <c r="S31" i="24"/>
  <c r="N28" i="24"/>
  <c r="F41" i="24"/>
  <c r="O11" i="24"/>
  <c r="J21" i="24"/>
  <c r="P27" i="24"/>
  <c r="P13" i="24"/>
  <c r="J31" i="24"/>
  <c r="J23" i="24"/>
  <c r="L21" i="24"/>
  <c r="D41" i="24"/>
  <c r="Q32" i="24"/>
  <c r="H44" i="24"/>
  <c r="N43" i="24"/>
  <c r="N23" i="24"/>
  <c r="F31" i="24"/>
  <c r="G13" i="24"/>
  <c r="S23" i="24"/>
  <c r="N40" i="24"/>
  <c r="J12" i="24"/>
  <c r="I32" i="24"/>
  <c r="Q12" i="24"/>
  <c r="I45" i="24"/>
  <c r="Q16" i="24"/>
  <c r="G14" i="24"/>
  <c r="S39" i="24"/>
  <c r="M32" i="24"/>
  <c r="K10" i="24"/>
  <c r="P29" i="24"/>
  <c r="G20" i="24"/>
  <c r="C28" i="24"/>
  <c r="G23" i="24"/>
  <c r="R18" i="24"/>
  <c r="M24" i="24"/>
  <c r="P11" i="24"/>
  <c r="G40" i="24"/>
  <c r="Q38" i="24"/>
  <c r="O40" i="24"/>
  <c r="C18" i="24"/>
  <c r="C40" i="24"/>
  <c r="Q23" i="24"/>
  <c r="I40" i="24"/>
  <c r="F13" i="24"/>
  <c r="K24" i="24"/>
  <c r="R12" i="24"/>
  <c r="G11" i="24"/>
  <c r="M22" i="24"/>
  <c r="G29" i="24"/>
  <c r="F18" i="24"/>
  <c r="F40" i="24"/>
  <c r="K30" i="24"/>
  <c r="K17" i="24"/>
  <c r="P24" i="24"/>
  <c r="M16" i="24"/>
  <c r="L26" i="24"/>
  <c r="C12" i="24"/>
  <c r="N41" i="24"/>
  <c r="L12" i="24"/>
  <c r="O41" i="24"/>
  <c r="D17" i="24"/>
  <c r="H35" i="24"/>
  <c r="M40" i="24"/>
  <c r="D42" i="24"/>
  <c r="R31" i="24"/>
  <c r="C11" i="24"/>
  <c r="S15" i="24"/>
  <c r="S37" i="24"/>
  <c r="E37" i="24"/>
  <c r="Q20" i="24"/>
  <c r="G38" i="24"/>
  <c r="I18" i="24"/>
  <c r="C44" i="24"/>
  <c r="F24" i="24"/>
  <c r="P36" i="24"/>
  <c r="H42" i="24"/>
  <c r="P38" i="24"/>
  <c r="F22" i="24"/>
  <c r="D44" i="24"/>
  <c r="G16" i="24"/>
  <c r="N37" i="24"/>
  <c r="L36" i="24"/>
  <c r="S18" i="24"/>
  <c r="C32" i="24"/>
  <c r="L42" i="24"/>
  <c r="I31" i="24"/>
  <c r="H45" i="24"/>
  <c r="E22" i="24"/>
  <c r="M18" i="24"/>
  <c r="E41" i="24"/>
  <c r="N27" i="24"/>
  <c r="O19" i="24"/>
  <c r="C20" i="24"/>
  <c r="G36" i="24"/>
  <c r="C43" i="24"/>
  <c r="F23" i="24"/>
  <c r="E38" i="24"/>
  <c r="N32" i="24"/>
  <c r="S27" i="24"/>
  <c r="J13" i="24"/>
  <c r="E35" i="24"/>
  <c r="H43" i="24"/>
  <c r="L43" i="24"/>
  <c r="R43" i="24"/>
  <c r="L44" i="24"/>
  <c r="Q35" i="24"/>
  <c r="Q39" i="24"/>
  <c r="P34" i="24"/>
  <c r="P22" i="24"/>
  <c r="J27" i="24"/>
  <c r="I24" i="24"/>
  <c r="N12" i="24"/>
  <c r="H25" i="24"/>
  <c r="M34" i="24"/>
  <c r="E28" i="24"/>
  <c r="C45" i="24"/>
  <c r="K28" i="24"/>
  <c r="C31" i="24"/>
  <c r="J44" i="24"/>
  <c r="L45" i="24"/>
  <c r="R27" i="24"/>
  <c r="D29" i="24"/>
  <c r="D30" i="24"/>
  <c r="P18" i="24"/>
  <c r="O20" i="24"/>
  <c r="R29" i="24"/>
  <c r="L32" i="24"/>
  <c r="G45" i="24"/>
  <c r="F21" i="24"/>
  <c r="N45" i="24"/>
  <c r="M10" i="24"/>
  <c r="P16" i="24"/>
  <c r="H34" i="24"/>
  <c r="C29" i="24"/>
  <c r="M44" i="24"/>
  <c r="Q33" i="24"/>
  <c r="I12" i="24"/>
  <c r="G42" i="24"/>
  <c r="Q14" i="24"/>
  <c r="Q10" i="24"/>
  <c r="Q45" i="24"/>
  <c r="S30" i="24"/>
  <c r="L17" i="24"/>
  <c r="M20" i="24"/>
  <c r="I23" i="24"/>
  <c r="J39" i="24"/>
  <c r="S45" i="24"/>
  <c r="D20" i="24"/>
  <c r="D34" i="24"/>
  <c r="C14" i="24"/>
  <c r="R17" i="24"/>
  <c r="Q15" i="24"/>
  <c r="N19" i="24"/>
  <c r="M42" i="24"/>
  <c r="H40" i="24"/>
  <c r="R38" i="24"/>
  <c r="J10" i="24"/>
  <c r="I29" i="24"/>
  <c r="M26" i="24"/>
  <c r="G26" i="24"/>
  <c r="D26" i="24"/>
  <c r="F43" i="24"/>
  <c r="F37" i="24"/>
  <c r="F39" i="24"/>
  <c r="D11" i="24"/>
  <c r="M31" i="24"/>
  <c r="C35" i="24"/>
  <c r="S33" i="24"/>
  <c r="O43" i="24"/>
  <c r="Q26" i="24"/>
  <c r="J14" i="24"/>
  <c r="R41" i="24"/>
  <c r="P43" i="24"/>
  <c r="M30" i="24"/>
  <c r="S32" i="24"/>
  <c r="K23" i="24"/>
  <c r="S17" i="24"/>
  <c r="P39" i="24"/>
  <c r="F16" i="24"/>
  <c r="P12" i="24"/>
  <c r="G10" i="24"/>
  <c r="J45" i="24"/>
  <c r="G21" i="24"/>
  <c r="R42" i="24"/>
  <c r="J18" i="24"/>
  <c r="S16" i="24"/>
  <c r="L28" i="24"/>
  <c r="H30" i="24"/>
  <c r="I35" i="24"/>
  <c r="E21" i="24"/>
  <c r="S11" i="24"/>
  <c r="K41" i="24"/>
  <c r="E18" i="24"/>
  <c r="R25" i="24"/>
  <c r="I43" i="24"/>
  <c r="C41" i="24"/>
  <c r="H27" i="24"/>
  <c r="G17" i="24"/>
  <c r="D43" i="24"/>
  <c r="P17" i="24"/>
  <c r="G25" i="24"/>
  <c r="F25" i="24"/>
  <c r="E17" i="24"/>
  <c r="I16" i="24"/>
  <c r="N42" i="24"/>
  <c r="I14" i="24"/>
  <c r="K20" i="24"/>
  <c r="M33" i="24"/>
  <c r="D21" i="24"/>
  <c r="H37" i="24"/>
  <c r="P30" i="24"/>
  <c r="G34" i="24"/>
  <c r="O35" i="24"/>
  <c r="K11" i="24"/>
  <c r="R10" i="24"/>
  <c r="N39" i="24"/>
  <c r="G41" i="24"/>
  <c r="D14" i="24"/>
  <c r="I33" i="24"/>
  <c r="D12" i="24"/>
  <c r="M23" i="24"/>
  <c r="E19" i="24"/>
  <c r="K40" i="24"/>
  <c r="F33" i="24"/>
  <c r="P33" i="24"/>
  <c r="H32" i="24"/>
  <c r="R14" i="24"/>
  <c r="D24" i="24"/>
  <c r="D23" i="24"/>
  <c r="M37" i="24"/>
  <c r="M15" i="24"/>
  <c r="N13" i="24"/>
  <c r="N20" i="24"/>
  <c r="E20" i="24"/>
  <c r="I19" i="24"/>
  <c r="K42" i="24"/>
  <c r="K14" i="24"/>
  <c r="K22" i="24"/>
  <c r="K16" i="24"/>
  <c r="N26" i="24"/>
  <c r="F42" i="24"/>
  <c r="O15" i="24"/>
  <c r="L39" i="24"/>
  <c r="M25" i="24"/>
  <c r="H36" i="24"/>
  <c r="S25" i="24"/>
  <c r="J16" i="24"/>
  <c r="G39" i="24"/>
  <c r="E36" i="24"/>
  <c r="P21" i="24"/>
  <c r="D25" i="24"/>
  <c r="Q13" i="24"/>
  <c r="F10" i="24"/>
  <c r="G12" i="24"/>
  <c r="O18" i="24"/>
  <c r="Q19" i="24"/>
  <c r="R33" i="24"/>
  <c r="K39" i="24"/>
  <c r="F32" i="24"/>
  <c r="R13" i="24"/>
  <c r="P10" i="24"/>
  <c r="D35" i="24"/>
  <c r="I20" i="24"/>
  <c r="R26" i="24"/>
  <c r="L35" i="24"/>
  <c r="O22" i="24"/>
  <c r="D31" i="24"/>
  <c r="L31" i="24"/>
  <c r="N11" i="24"/>
  <c r="C24" i="24"/>
  <c r="E26" i="24"/>
  <c r="P42" i="24"/>
  <c r="E11" i="24"/>
  <c r="D13" i="24"/>
  <c r="G33" i="24"/>
  <c r="C15" i="24"/>
  <c r="J43" i="24"/>
  <c r="C23" i="24"/>
  <c r="E13" i="24"/>
  <c r="R21" i="24"/>
  <c r="L34" i="24"/>
  <c r="N36" i="24"/>
  <c r="P19" i="24"/>
  <c r="Q17" i="24"/>
  <c r="J42" i="24"/>
  <c r="R45" i="24"/>
  <c r="I15" i="24"/>
  <c r="P25" i="24"/>
  <c r="D45" i="24"/>
  <c r="Q24" i="24"/>
  <c r="K36" i="24"/>
  <c r="P20" i="24"/>
  <c r="O39" i="24"/>
  <c r="L19" i="24"/>
  <c r="F30" i="24"/>
  <c r="Q11" i="24"/>
  <c r="R15" i="24"/>
  <c r="O32" i="24"/>
  <c r="F11" i="24"/>
  <c r="N25" i="24"/>
  <c r="J26" i="24"/>
  <c r="D19" i="24"/>
  <c r="N16" i="24"/>
  <c r="C21" i="24"/>
  <c r="M36" i="24"/>
  <c r="O12" i="24"/>
  <c r="C10" i="24"/>
  <c r="G30" i="24"/>
  <c r="J25" i="24"/>
  <c r="O31" i="24"/>
  <c r="N31" i="24"/>
  <c r="J11" i="24"/>
  <c r="J15" i="24"/>
  <c r="S24" i="24"/>
  <c r="J24" i="24"/>
  <c r="R40" i="24"/>
  <c r="C36" i="24"/>
  <c r="P35" i="24"/>
  <c r="J28" i="24"/>
  <c r="O28" i="24"/>
  <c r="I17" i="24"/>
  <c r="R22" i="24"/>
  <c r="S19" i="24"/>
  <c r="K21" i="24"/>
  <c r="I38" i="24"/>
  <c r="F38" i="24"/>
  <c r="E31" i="24"/>
  <c r="F28" i="24"/>
  <c r="C17" i="24"/>
  <c r="G35" i="24"/>
  <c r="J20" i="24"/>
  <c r="J30" i="24"/>
  <c r="E34" i="24"/>
  <c r="E45" i="24"/>
  <c r="L14" i="24"/>
  <c r="H21" i="24"/>
  <c r="K18" i="24"/>
  <c r="K38" i="24"/>
  <c r="G27" i="24"/>
  <c r="M27" i="24"/>
  <c r="K13" i="24"/>
  <c r="H33" i="24"/>
  <c r="R28" i="24"/>
  <c r="E23" i="24"/>
  <c r="K31" i="24"/>
  <c r="O34" i="24"/>
  <c r="E42" i="24"/>
  <c r="J38" i="24"/>
  <c r="J40" i="24"/>
  <c r="G28" i="24"/>
  <c r="N17" i="24"/>
  <c r="E32" i="24"/>
  <c r="D38" i="24"/>
  <c r="S43" i="24"/>
  <c r="M11" i="24"/>
  <c r="O42" i="24"/>
  <c r="C39" i="24"/>
  <c r="S22" i="24"/>
  <c r="P31" i="24"/>
  <c r="J29" i="24"/>
  <c r="S14" i="24"/>
  <c r="D40" i="24"/>
  <c r="N21" i="24"/>
  <c r="H16" i="24"/>
  <c r="O21" i="24"/>
  <c r="D36" i="24"/>
  <c r="N33" i="24"/>
  <c r="L16" i="24"/>
  <c r="P14" i="24"/>
  <c r="L40" i="24"/>
  <c r="M43" i="24"/>
  <c r="P15" i="24"/>
  <c r="J41" i="24"/>
  <c r="L33" i="24"/>
  <c r="L10" i="24"/>
  <c r="I41" i="24"/>
  <c r="Q29" i="24"/>
  <c r="M35" i="24"/>
  <c r="I28" i="24"/>
  <c r="L22" i="24"/>
  <c r="Q28" i="24"/>
  <c r="C30" i="24"/>
  <c r="O24" i="24"/>
  <c r="F35" i="24"/>
  <c r="O10" i="24"/>
  <c r="S28" i="24"/>
  <c r="M12" i="24"/>
  <c r="O33" i="24"/>
  <c r="J35" i="24"/>
  <c r="N14" i="24"/>
  <c r="J22" i="24"/>
  <c r="P44" i="24"/>
  <c r="H29" i="24"/>
  <c r="M39" i="24"/>
  <c r="N44" i="24"/>
  <c r="I42" i="24"/>
  <c r="Q27" i="24"/>
  <c r="D27" i="24"/>
  <c r="S29" i="24"/>
  <c r="Q37" i="24"/>
  <c r="G19" i="24"/>
  <c r="F15" i="24"/>
  <c r="O23" i="24"/>
  <c r="Q34" i="24"/>
  <c r="S41" i="24"/>
  <c r="H24" i="24"/>
  <c r="R20" i="24"/>
  <c r="I11" i="24"/>
  <c r="C42" i="24"/>
  <c r="K43" i="24"/>
  <c r="N18" i="24"/>
  <c r="S34" i="24"/>
  <c r="L18" i="24"/>
  <c r="I30" i="24"/>
  <c r="N38" i="24"/>
  <c r="S12" i="24"/>
  <c r="C34" i="24"/>
  <c r="J17" i="24"/>
  <c r="R11" i="24"/>
  <c r="Q31" i="24"/>
  <c r="Q41" i="24"/>
  <c r="I37" i="24"/>
  <c r="Q25" i="24"/>
  <c r="I21" i="24"/>
  <c r="S44" i="24"/>
  <c r="S40" i="24"/>
  <c r="E14" i="24"/>
  <c r="BH5" i="30" l="1"/>
  <c r="BH14" i="30"/>
  <c r="BI5" i="30"/>
  <c r="BI14" i="30"/>
  <c r="AI9" i="30"/>
  <c r="AR9" i="30"/>
  <c r="AR12" i="30" s="1"/>
  <c r="AR13" i="30" s="1"/>
  <c r="AS9" i="30"/>
  <c r="AS12" i="30" s="1"/>
  <c r="AS13" i="30" s="1"/>
  <c r="AQ9" i="30"/>
  <c r="AQ12" i="30" s="1"/>
  <c r="AQ13" i="30" s="1"/>
  <c r="AG9" i="30"/>
  <c r="AH9" i="30"/>
  <c r="AP9" i="30"/>
  <c r="AT9" i="30"/>
  <c r="AK9" i="30"/>
  <c r="AK12" i="30" s="1"/>
  <c r="AK13" i="30" s="1"/>
  <c r="AJ9" i="30"/>
  <c r="AJ12" i="30" s="1"/>
  <c r="AJ13" i="30" s="1"/>
  <c r="AN13" i="30"/>
  <c r="AH13" i="30"/>
  <c r="AH38" i="30" s="1"/>
  <c r="AM9" i="30"/>
  <c r="AM12" i="30" s="1"/>
  <c r="AM13" i="30" s="1"/>
  <c r="AL9" i="30"/>
  <c r="AI13" i="30"/>
  <c r="AI38" i="30" s="1"/>
  <c r="AN9" i="30"/>
  <c r="AF9" i="30"/>
  <c r="AP13" i="30"/>
  <c r="AF13" i="30"/>
  <c r="AF38" i="30" s="1"/>
  <c r="AG13" i="30"/>
  <c r="AG38" i="30" s="1"/>
  <c r="AE9" i="30"/>
  <c r="AO13" i="30"/>
  <c r="BR7" i="30"/>
  <c r="AC41" i="30"/>
  <c r="AL12" i="30" l="1"/>
  <c r="AL13" i="30" s="1"/>
  <c r="AL41" i="30" s="1"/>
  <c r="BD15" i="30"/>
  <c r="AS41" i="30"/>
  <c r="AR41" i="30"/>
  <c r="BD14" i="30"/>
  <c r="AT12" i="30"/>
  <c r="AT13" i="30" s="1"/>
  <c r="AT41" i="30" s="1"/>
  <c r="AD41" i="30"/>
  <c r="AC42" i="30"/>
  <c r="AM41" i="30"/>
  <c r="AN41" i="30"/>
  <c r="AH41" i="30"/>
  <c r="AK41" i="30"/>
  <c r="AP41" i="30"/>
  <c r="AP38" i="30" s="1"/>
  <c r="AF41" i="30"/>
  <c r="AO41" i="30"/>
  <c r="AJ41" i="30"/>
  <c r="AQ41" i="30"/>
  <c r="AI41" i="30"/>
  <c r="AG41" i="30"/>
  <c r="BR8" i="30"/>
  <c r="AE12" i="30"/>
  <c r="AE13" i="30" s="1"/>
  <c r="AE41" i="30" s="1"/>
  <c r="BD5" i="30"/>
  <c r="BJ6" i="30" s="1" a="1"/>
  <c r="BJ6" i="30" s="1"/>
  <c r="BP6" i="30" s="1"/>
  <c r="BL15" i="30" l="1"/>
  <c r="BM15" i="30"/>
  <c r="BM14" i="30"/>
  <c r="CH6" i="30" s="1"/>
  <c r="BJ15" i="30" a="1"/>
  <c r="BJ15" i="30" s="1"/>
  <c r="BP15" i="30" s="1"/>
  <c r="BL14" i="30"/>
  <c r="CG6" i="30" s="1"/>
  <c r="CE7" i="30" s="1"/>
  <c r="AS42" i="30"/>
  <c r="AR42" i="30"/>
  <c r="BR9" i="30"/>
  <c r="BL5" i="30"/>
  <c r="BM5" i="30"/>
  <c r="BX6" i="30" s="1"/>
  <c r="AT42" i="30"/>
  <c r="AQ42" i="30"/>
  <c r="AF42" i="30"/>
  <c r="AL42" i="30"/>
  <c r="AD42" i="30"/>
  <c r="AE42" i="30"/>
  <c r="AN42" i="30"/>
  <c r="AH42" i="30"/>
  <c r="AK42" i="30"/>
  <c r="AG42" i="30"/>
  <c r="AM42" i="30"/>
  <c r="AP42" i="30"/>
  <c r="AI42" i="30"/>
  <c r="AJ42" i="30"/>
  <c r="AO42" i="30"/>
  <c r="AC43" i="30"/>
  <c r="BW6" i="30" l="1"/>
  <c r="BU7" i="30" s="1"/>
  <c r="BS7" i="30" s="1"/>
  <c r="BP14" i="30"/>
  <c r="CF7" i="30"/>
  <c r="CG7" i="30" s="1"/>
  <c r="CE8" i="30" s="1"/>
  <c r="CD8" i="30" s="1"/>
  <c r="CD7" i="30"/>
  <c r="CC7" i="30"/>
  <c r="AS43" i="30"/>
  <c r="AR43" i="30"/>
  <c r="CH7" i="30"/>
  <c r="BR10" i="30"/>
  <c r="AK43" i="30"/>
  <c r="AE43" i="30"/>
  <c r="AQ43" i="30"/>
  <c r="AL43" i="30"/>
  <c r="AG43" i="30"/>
  <c r="AM43" i="30"/>
  <c r="AI43" i="30"/>
  <c r="AF43" i="30"/>
  <c r="AN43" i="30"/>
  <c r="AH43" i="30"/>
  <c r="AD43" i="30"/>
  <c r="AJ43" i="30"/>
  <c r="AO43" i="30"/>
  <c r="AP43" i="30"/>
  <c r="AT43" i="30"/>
  <c r="AC44" i="30"/>
  <c r="BV7" i="30" l="1"/>
  <c r="BX7" i="30"/>
  <c r="BW7" i="30"/>
  <c r="BU8" i="30" s="1"/>
  <c r="BT7" i="30"/>
  <c r="CI7" i="30"/>
  <c r="CK7" i="30" s="1"/>
  <c r="CJ7" i="30" s="1"/>
  <c r="AS44" i="30"/>
  <c r="AR44" i="30"/>
  <c r="CH8" i="30"/>
  <c r="CG8" i="30"/>
  <c r="CE9" i="30" s="1"/>
  <c r="CF8" i="30"/>
  <c r="CC8" i="30"/>
  <c r="BR11" i="30"/>
  <c r="AK44" i="30"/>
  <c r="AF44" i="30"/>
  <c r="AD44" i="30"/>
  <c r="AH44" i="30"/>
  <c r="AP44" i="30"/>
  <c r="AJ44" i="30"/>
  <c r="AN44" i="30"/>
  <c r="AL44" i="30"/>
  <c r="AT44" i="30"/>
  <c r="AM44" i="30"/>
  <c r="AE44" i="30"/>
  <c r="AI44" i="30"/>
  <c r="AQ44" i="30"/>
  <c r="AO44" i="30"/>
  <c r="AG44" i="30"/>
  <c r="AC45" i="30"/>
  <c r="BX8" i="30" l="1"/>
  <c r="BS8" i="30"/>
  <c r="BT8" i="30"/>
  <c r="BW8" i="30"/>
  <c r="BU9" i="30" s="1"/>
  <c r="BV8" i="30"/>
  <c r="BY7" i="30"/>
  <c r="CA7" i="30" s="1"/>
  <c r="BZ7" i="30" s="1"/>
  <c r="AS45" i="30"/>
  <c r="AR45" i="30"/>
  <c r="CG9" i="30"/>
  <c r="CE10" i="30" s="1"/>
  <c r="CD10" i="30" s="1"/>
  <c r="CH9" i="30"/>
  <c r="CF9" i="30"/>
  <c r="CC9" i="30"/>
  <c r="CD9" i="30"/>
  <c r="CI8" i="30"/>
  <c r="CK8" i="30" s="1"/>
  <c r="CJ8" i="30" s="1"/>
  <c r="AM45" i="30"/>
  <c r="AK45" i="30"/>
  <c r="AI45" i="30"/>
  <c r="AJ45" i="30"/>
  <c r="AH45" i="30"/>
  <c r="AF45" i="30"/>
  <c r="AL45" i="30"/>
  <c r="AL38" i="30" s="1"/>
  <c r="AP45" i="30"/>
  <c r="AQ45" i="30"/>
  <c r="AO45" i="30"/>
  <c r="AT45" i="30"/>
  <c r="AD45" i="30"/>
  <c r="AE45" i="30"/>
  <c r="AG45" i="30"/>
  <c r="AN45" i="30"/>
  <c r="AC46" i="30"/>
  <c r="BR12" i="30"/>
  <c r="BW9" i="30" l="1"/>
  <c r="BU10" i="30" s="1"/>
  <c r="BT10" i="30" s="1"/>
  <c r="BY8" i="30"/>
  <c r="CA8" i="30" s="1"/>
  <c r="BZ8" i="30" s="1"/>
  <c r="BX9" i="30"/>
  <c r="BS9" i="30"/>
  <c r="BV9" i="30"/>
  <c r="BT9" i="30"/>
  <c r="CC10" i="30"/>
  <c r="CF10" i="30"/>
  <c r="CG10" i="30"/>
  <c r="CE11" i="30" s="1"/>
  <c r="CD11" i="30" s="1"/>
  <c r="CI9" i="30"/>
  <c r="CK9" i="30" s="1"/>
  <c r="CJ9" i="30" s="1"/>
  <c r="AS46" i="30"/>
  <c r="AR46" i="30"/>
  <c r="AR38" i="30" s="1"/>
  <c r="CH10" i="30"/>
  <c r="BR13" i="30"/>
  <c r="AE46" i="30"/>
  <c r="AM46" i="30"/>
  <c r="AL46" i="30"/>
  <c r="AK46" i="30"/>
  <c r="AN46" i="30"/>
  <c r="AJ46" i="30"/>
  <c r="AP46" i="30"/>
  <c r="AF46" i="30"/>
  <c r="AH46" i="30"/>
  <c r="AO46" i="30"/>
  <c r="AI46" i="30"/>
  <c r="AG46" i="30"/>
  <c r="AQ46" i="30"/>
  <c r="AQ38" i="30" s="1"/>
  <c r="AT46" i="30"/>
  <c r="AD46" i="30"/>
  <c r="AC47" i="30"/>
  <c r="BY9" i="30" l="1"/>
  <c r="CA9" i="30" s="1"/>
  <c r="BZ9" i="30" s="1"/>
  <c r="BX10" i="30"/>
  <c r="BS10" i="30"/>
  <c r="BV10" i="30"/>
  <c r="BW10" i="30"/>
  <c r="BU11" i="30" s="1"/>
  <c r="BT11" i="30" s="1"/>
  <c r="CC11" i="30"/>
  <c r="CG11" i="30"/>
  <c r="CE12" i="30" s="1"/>
  <c r="CD12" i="30" s="1"/>
  <c r="CH11" i="30"/>
  <c r="CF11" i="30"/>
  <c r="CI10" i="30"/>
  <c r="CK10" i="30" s="1"/>
  <c r="CJ10" i="30" s="1"/>
  <c r="AS47" i="30"/>
  <c r="AS38" i="30" s="1"/>
  <c r="AR47" i="30"/>
  <c r="AP47" i="30"/>
  <c r="AQ47" i="30"/>
  <c r="AM47" i="30"/>
  <c r="AT47" i="30"/>
  <c r="AJ47" i="30"/>
  <c r="AL47" i="30"/>
  <c r="AO47" i="30"/>
  <c r="AK47" i="30"/>
  <c r="AG47" i="30"/>
  <c r="AE47" i="30"/>
  <c r="AH47" i="30"/>
  <c r="AD47" i="30"/>
  <c r="AN47" i="30"/>
  <c r="AI47" i="30"/>
  <c r="AF47" i="30"/>
  <c r="AC48" i="30"/>
  <c r="BR14" i="30"/>
  <c r="BX11" i="30" l="1"/>
  <c r="BS11" i="30"/>
  <c r="BW11" i="30"/>
  <c r="BU12" i="30" s="1"/>
  <c r="BT12" i="30" s="1"/>
  <c r="BV11" i="30"/>
  <c r="BY10" i="30"/>
  <c r="CA10" i="30" s="1"/>
  <c r="BZ10" i="30" s="1"/>
  <c r="CG12" i="30"/>
  <c r="CE13" i="30" s="1"/>
  <c r="CD13" i="30" s="1"/>
  <c r="CH12" i="30"/>
  <c r="CC12" i="30"/>
  <c r="CF12" i="30"/>
  <c r="CI11" i="30"/>
  <c r="CK11" i="30" s="1"/>
  <c r="CJ11" i="30" s="1"/>
  <c r="AS48" i="30"/>
  <c r="AR48" i="30"/>
  <c r="BR15" i="30"/>
  <c r="AE48" i="30"/>
  <c r="AK48" i="30"/>
  <c r="AQ48" i="30"/>
  <c r="AN48" i="30"/>
  <c r="AJ48" i="30"/>
  <c r="AH48" i="30"/>
  <c r="AG48" i="30"/>
  <c r="AD48" i="30"/>
  <c r="AT48" i="30"/>
  <c r="AL48" i="30"/>
  <c r="AO48" i="30"/>
  <c r="AP48" i="30"/>
  <c r="AI48" i="30"/>
  <c r="AM48" i="30"/>
  <c r="AF48" i="30"/>
  <c r="AC49" i="30"/>
  <c r="BW12" i="30" l="1"/>
  <c r="BU13" i="30" s="1"/>
  <c r="BT13" i="30" s="1"/>
  <c r="BY11" i="30"/>
  <c r="CA11" i="30" s="1"/>
  <c r="BZ11" i="30" s="1"/>
  <c r="BV12" i="30"/>
  <c r="BS12" i="30"/>
  <c r="BX12" i="30"/>
  <c r="CI12" i="30"/>
  <c r="CK12" i="30" s="1"/>
  <c r="CJ12" i="30" s="1"/>
  <c r="CG13" i="30"/>
  <c r="CE14" i="30" s="1"/>
  <c r="CC13" i="30"/>
  <c r="CH13" i="30"/>
  <c r="CF13" i="30"/>
  <c r="AS49" i="30"/>
  <c r="AR49" i="30"/>
  <c r="AO49" i="30"/>
  <c r="AK49" i="30"/>
  <c r="AJ49" i="30"/>
  <c r="AT49" i="30"/>
  <c r="AL49" i="30"/>
  <c r="AE49" i="30"/>
  <c r="AF49" i="30"/>
  <c r="AQ49" i="30"/>
  <c r="AH49" i="30"/>
  <c r="AG49" i="30"/>
  <c r="AM49" i="30"/>
  <c r="AD49" i="30"/>
  <c r="AN49" i="30"/>
  <c r="AP49" i="30"/>
  <c r="AI49" i="30"/>
  <c r="AC50" i="30"/>
  <c r="BR16" i="30"/>
  <c r="BY12" i="30" l="1"/>
  <c r="CA12" i="30" s="1"/>
  <c r="BZ12" i="30" s="1"/>
  <c r="BW13" i="30"/>
  <c r="BU14" i="30" s="1"/>
  <c r="BS13" i="30"/>
  <c r="BX13" i="30"/>
  <c r="BV13" i="30"/>
  <c r="CG14" i="30"/>
  <c r="CE15" i="30" s="1"/>
  <c r="CD15" i="30" s="1"/>
  <c r="CI13" i="30"/>
  <c r="CK13" i="30" s="1"/>
  <c r="CJ13" i="30" s="1"/>
  <c r="AS50" i="30"/>
  <c r="AR50" i="30"/>
  <c r="CH14" i="30"/>
  <c r="CD14" i="30"/>
  <c r="CF14" i="30"/>
  <c r="CC14" i="30"/>
  <c r="BR17" i="30"/>
  <c r="AD50" i="30"/>
  <c r="AT50" i="30"/>
  <c r="AE50" i="30"/>
  <c r="AL50" i="30"/>
  <c r="AM50" i="30"/>
  <c r="AK50" i="30"/>
  <c r="AN50" i="30"/>
  <c r="AI50" i="30"/>
  <c r="AO50" i="30"/>
  <c r="AF50" i="30"/>
  <c r="AG50" i="30"/>
  <c r="AJ50" i="30"/>
  <c r="AP50" i="30"/>
  <c r="AH50" i="30"/>
  <c r="AQ50" i="30"/>
  <c r="AC51" i="30"/>
  <c r="BS14" i="30" l="1"/>
  <c r="BX14" i="30"/>
  <c r="BW14" i="30"/>
  <c r="BU15" i="30" s="1"/>
  <c r="BY13" i="30"/>
  <c r="CA13" i="30" s="1"/>
  <c r="BZ13" i="30" s="1"/>
  <c r="BV14" i="30"/>
  <c r="BT14" i="30"/>
  <c r="CC15" i="30"/>
  <c r="CG15" i="30"/>
  <c r="CE16" i="30" s="1"/>
  <c r="CD16" i="30" s="1"/>
  <c r="CI14" i="30"/>
  <c r="CK14" i="30" s="1"/>
  <c r="CJ14" i="30" s="1"/>
  <c r="AS51" i="30"/>
  <c r="AR51" i="30"/>
  <c r="CH15" i="30"/>
  <c r="CF15" i="30"/>
  <c r="BR18" i="30"/>
  <c r="AL51" i="30"/>
  <c r="AJ51" i="30"/>
  <c r="AD51" i="30"/>
  <c r="AH51" i="30"/>
  <c r="AM51" i="30"/>
  <c r="AP51" i="30"/>
  <c r="AT51" i="30"/>
  <c r="AI51" i="30"/>
  <c r="AK51" i="30"/>
  <c r="AO51" i="30"/>
  <c r="AN51" i="30"/>
  <c r="AG51" i="30"/>
  <c r="AE51" i="30"/>
  <c r="AQ51" i="30"/>
  <c r="AF51" i="30"/>
  <c r="AC52" i="30"/>
  <c r="BS15" i="30" l="1"/>
  <c r="BV15" i="30"/>
  <c r="BX15" i="30"/>
  <c r="BY14" i="30"/>
  <c r="CA14" i="30" s="1"/>
  <c r="BZ14" i="30" s="1"/>
  <c r="BW15" i="30"/>
  <c r="BU16" i="30" s="1"/>
  <c r="BT16" i="30" s="1"/>
  <c r="BT15" i="30"/>
  <c r="CI15" i="30"/>
  <c r="CK15" i="30" s="1"/>
  <c r="CJ15" i="30" s="1"/>
  <c r="CH16" i="30"/>
  <c r="CC16" i="30"/>
  <c r="AS52" i="30"/>
  <c r="AR52" i="30"/>
  <c r="CF16" i="30"/>
  <c r="CG16" i="30"/>
  <c r="CE17" i="30" s="1"/>
  <c r="CD17" i="30" s="1"/>
  <c r="AK52" i="30"/>
  <c r="AN52" i="30"/>
  <c r="AG52" i="30"/>
  <c r="AF52" i="30"/>
  <c r="AM52" i="30"/>
  <c r="AD52" i="30"/>
  <c r="AT52" i="30"/>
  <c r="AP52" i="30"/>
  <c r="AI52" i="30"/>
  <c r="AQ52" i="30"/>
  <c r="AL52" i="30"/>
  <c r="AJ52" i="30"/>
  <c r="AE52" i="30"/>
  <c r="AH52" i="30"/>
  <c r="AO52" i="30"/>
  <c r="AC53" i="30"/>
  <c r="BR19" i="30"/>
  <c r="BY15" i="30" l="1"/>
  <c r="CA15" i="30" s="1"/>
  <c r="BZ15" i="30" s="1"/>
  <c r="BS16" i="30"/>
  <c r="BX16" i="30"/>
  <c r="BW16" i="30"/>
  <c r="BU17" i="30" s="1"/>
  <c r="BV16" i="30"/>
  <c r="AS53" i="30"/>
  <c r="AR53" i="30"/>
  <c r="CG17" i="30"/>
  <c r="CE18" i="30" s="1"/>
  <c r="CC17" i="30"/>
  <c r="CH17" i="30"/>
  <c r="CF17" i="30"/>
  <c r="CI16" i="30"/>
  <c r="CK16" i="30" s="1"/>
  <c r="CJ16" i="30" s="1"/>
  <c r="BR20" i="30"/>
  <c r="AJ53" i="30"/>
  <c r="AT53" i="30"/>
  <c r="AG53" i="30"/>
  <c r="AM53" i="30"/>
  <c r="AN53" i="30"/>
  <c r="AF53" i="30"/>
  <c r="AL53" i="30"/>
  <c r="AI53" i="30"/>
  <c r="AH53" i="30"/>
  <c r="AK53" i="30"/>
  <c r="AP53" i="30"/>
  <c r="AO53" i="30"/>
  <c r="AD53" i="30"/>
  <c r="AQ53" i="30"/>
  <c r="AE53" i="30"/>
  <c r="AC54" i="30"/>
  <c r="BS17" i="30" l="1"/>
  <c r="BY16" i="30"/>
  <c r="CA16" i="30" s="1"/>
  <c r="BZ16" i="30" s="1"/>
  <c r="BX17" i="30"/>
  <c r="BW17" i="30"/>
  <c r="BU18" i="30" s="1"/>
  <c r="BV17" i="30"/>
  <c r="BT17" i="30"/>
  <c r="AS54" i="30"/>
  <c r="AR54" i="30"/>
  <c r="CI17" i="30"/>
  <c r="CK17" i="30" s="1"/>
  <c r="CJ17" i="30" s="1"/>
  <c r="CG18" i="30"/>
  <c r="CE19" i="30" s="1"/>
  <c r="CD19" i="30" s="1"/>
  <c r="BR21" i="30"/>
  <c r="AQ54" i="30"/>
  <c r="AD54" i="30"/>
  <c r="AH54" i="30"/>
  <c r="AK54" i="30"/>
  <c r="AG54" i="30"/>
  <c r="AO54" i="30"/>
  <c r="AI54" i="30"/>
  <c r="AF54" i="30"/>
  <c r="AP54" i="30"/>
  <c r="AL54" i="30"/>
  <c r="AJ54" i="30"/>
  <c r="AE54" i="30"/>
  <c r="AT54" i="30"/>
  <c r="AN54" i="30"/>
  <c r="AM54" i="30"/>
  <c r="AC55" i="30"/>
  <c r="CC18" i="30"/>
  <c r="CD18" i="30"/>
  <c r="CF18" i="30"/>
  <c r="CH18" i="30"/>
  <c r="BS18" i="30" l="1"/>
  <c r="BX18" i="30"/>
  <c r="BY17" i="30"/>
  <c r="CA17" i="30" s="1"/>
  <c r="BZ17" i="30" s="1"/>
  <c r="BV18" i="30"/>
  <c r="BW18" i="30"/>
  <c r="BU19" i="30" s="1"/>
  <c r="BT18" i="30"/>
  <c r="CC19" i="30"/>
  <c r="CI18" i="30"/>
  <c r="CK18" i="30" s="1"/>
  <c r="CJ18" i="30" s="1"/>
  <c r="AS55" i="30"/>
  <c r="AR55" i="30"/>
  <c r="AQ55" i="30"/>
  <c r="AE55" i="30"/>
  <c r="AM55" i="30"/>
  <c r="AO55" i="30"/>
  <c r="AH55" i="30"/>
  <c r="AK55" i="30"/>
  <c r="AI55" i="30"/>
  <c r="AL55" i="30"/>
  <c r="AN55" i="30"/>
  <c r="AJ55" i="30"/>
  <c r="AG55" i="30"/>
  <c r="AP55" i="30"/>
  <c r="AT55" i="30"/>
  <c r="AF55" i="30"/>
  <c r="AD55" i="30"/>
  <c r="AC56" i="30"/>
  <c r="CH19" i="30"/>
  <c r="CG19" i="30"/>
  <c r="CE20" i="30" s="1"/>
  <c r="CF19" i="30"/>
  <c r="BR22" i="30"/>
  <c r="BX19" i="30" l="1"/>
  <c r="BY18" i="30"/>
  <c r="CA18" i="30" s="1"/>
  <c r="BZ18" i="30" s="1"/>
  <c r="BT19" i="30"/>
  <c r="BS19" i="30"/>
  <c r="BV19" i="30"/>
  <c r="BW19" i="30"/>
  <c r="BU20" i="30" s="1"/>
  <c r="BT20" i="30" s="1"/>
  <c r="AS56" i="30"/>
  <c r="AR56" i="30"/>
  <c r="CI19" i="30"/>
  <c r="CK19" i="30" s="1"/>
  <c r="CJ19" i="30" s="1"/>
  <c r="AK56" i="30"/>
  <c r="AO56" i="30"/>
  <c r="AG56" i="30"/>
  <c r="AP56" i="30"/>
  <c r="AJ56" i="30"/>
  <c r="AQ56" i="30"/>
  <c r="AL56" i="30"/>
  <c r="AH56" i="30"/>
  <c r="AN56" i="30"/>
  <c r="AM56" i="30"/>
  <c r="AD56" i="30"/>
  <c r="AI56" i="30"/>
  <c r="AE56" i="30"/>
  <c r="AT56" i="30"/>
  <c r="AF56" i="30"/>
  <c r="AC57" i="30"/>
  <c r="CD20" i="30"/>
  <c r="CC20" i="30"/>
  <c r="CH20" i="30"/>
  <c r="CF20" i="30"/>
  <c r="CG20" i="30"/>
  <c r="CE21" i="30" s="1"/>
  <c r="BR23" i="30"/>
  <c r="BX20" i="30" l="1"/>
  <c r="BW20" i="30"/>
  <c r="BU21" i="30" s="1"/>
  <c r="BS20" i="30"/>
  <c r="BY19" i="30"/>
  <c r="CA19" i="30" s="1"/>
  <c r="BZ19" i="30" s="1"/>
  <c r="BV20" i="30"/>
  <c r="AS57" i="30"/>
  <c r="AR57" i="30"/>
  <c r="AO57" i="30"/>
  <c r="AN57" i="30"/>
  <c r="AM57" i="30"/>
  <c r="AD57" i="30"/>
  <c r="AF57" i="30"/>
  <c r="AL57" i="30"/>
  <c r="AG57" i="30"/>
  <c r="AJ57" i="30"/>
  <c r="AQ57" i="30"/>
  <c r="AP57" i="30"/>
  <c r="AI57" i="30"/>
  <c r="AH57" i="30"/>
  <c r="AT57" i="30"/>
  <c r="AK57" i="30"/>
  <c r="AE57" i="30"/>
  <c r="AC58" i="30"/>
  <c r="CH21" i="30"/>
  <c r="CG21" i="30"/>
  <c r="CE22" i="30" s="1"/>
  <c r="CF21" i="30"/>
  <c r="CC21" i="30"/>
  <c r="CD21" i="30"/>
  <c r="CI20" i="30"/>
  <c r="CK20" i="30" s="1"/>
  <c r="CJ20" i="30" s="1"/>
  <c r="BR24" i="30"/>
  <c r="BY20" i="30" l="1"/>
  <c r="CA20" i="30" s="1"/>
  <c r="BZ20" i="30" s="1"/>
  <c r="BV21" i="30"/>
  <c r="BT21" i="30"/>
  <c r="BW21" i="30"/>
  <c r="BU22" i="30" s="1"/>
  <c r="BS21" i="30"/>
  <c r="BX21" i="30"/>
  <c r="AS58" i="30"/>
  <c r="AR58" i="30"/>
  <c r="CI21" i="30"/>
  <c r="CK21" i="30" s="1"/>
  <c r="CJ21" i="30" s="1"/>
  <c r="AM58" i="30"/>
  <c r="AT58" i="30"/>
  <c r="AI58" i="30"/>
  <c r="AP58" i="30"/>
  <c r="AE58" i="30"/>
  <c r="AH58" i="30"/>
  <c r="AN58" i="30"/>
  <c r="AQ58" i="30"/>
  <c r="AF58" i="30"/>
  <c r="AD58" i="30"/>
  <c r="AL58" i="30"/>
  <c r="AG58" i="30"/>
  <c r="AO58" i="30"/>
  <c r="AK58" i="30"/>
  <c r="AJ58" i="30"/>
  <c r="AC59" i="30"/>
  <c r="CG22" i="30"/>
  <c r="CE23" i="30" s="1"/>
  <c r="CF22" i="30"/>
  <c r="CH22" i="30"/>
  <c r="CC22" i="30"/>
  <c r="CD22" i="30"/>
  <c r="BR25" i="30"/>
  <c r="BS22" i="30" l="1"/>
  <c r="BT22" i="30"/>
  <c r="BY21" i="30"/>
  <c r="CA21" i="30" s="1"/>
  <c r="BZ21" i="30" s="1"/>
  <c r="BV22" i="30"/>
  <c r="BX22" i="30"/>
  <c r="BW22" i="30"/>
  <c r="BU23" i="30" s="1"/>
  <c r="AS59" i="30"/>
  <c r="AR59" i="30"/>
  <c r="CI22" i="30"/>
  <c r="CK22" i="30" s="1"/>
  <c r="CJ22" i="30" s="1"/>
  <c r="CH23" i="30"/>
  <c r="CG23" i="30"/>
  <c r="CE24" i="30" s="1"/>
  <c r="CF23" i="30"/>
  <c r="BR26" i="30"/>
  <c r="AN59" i="30"/>
  <c r="AG59" i="30"/>
  <c r="AK59" i="30"/>
  <c r="AP59" i="30"/>
  <c r="AE59" i="30"/>
  <c r="AI59" i="30"/>
  <c r="AT59" i="30"/>
  <c r="AD59" i="30"/>
  <c r="AQ59" i="30"/>
  <c r="AL59" i="30"/>
  <c r="AO59" i="30"/>
  <c r="AH59" i="30"/>
  <c r="AJ59" i="30"/>
  <c r="AM59" i="30"/>
  <c r="AF59" i="30"/>
  <c r="AC60" i="30"/>
  <c r="CC23" i="30"/>
  <c r="CD23" i="30"/>
  <c r="BV23" i="30" l="1"/>
  <c r="BX23" i="30"/>
  <c r="BT23" i="30"/>
  <c r="BY22" i="30"/>
  <c r="CA22" i="30" s="1"/>
  <c r="BZ22" i="30" s="1"/>
  <c r="BW23" i="30"/>
  <c r="BU24" i="30" s="1"/>
  <c r="BT24" i="30" s="1"/>
  <c r="BS23" i="30"/>
  <c r="AS60" i="30"/>
  <c r="AR60" i="30"/>
  <c r="AP60" i="30"/>
  <c r="AH60" i="30"/>
  <c r="AM60" i="30"/>
  <c r="AE60" i="30"/>
  <c r="AT60" i="30"/>
  <c r="AT38" i="30" s="1"/>
  <c r="AK60" i="30"/>
  <c r="AG60" i="30"/>
  <c r="AI60" i="30"/>
  <c r="AL60" i="30"/>
  <c r="AD60" i="30"/>
  <c r="AN60" i="30"/>
  <c r="AJ60" i="30"/>
  <c r="AQ60" i="30"/>
  <c r="AO60" i="30"/>
  <c r="AF60" i="30"/>
  <c r="AC61" i="30"/>
  <c r="BR27" i="30"/>
  <c r="CF24" i="30"/>
  <c r="CG24" i="30"/>
  <c r="CE25" i="30" s="1"/>
  <c r="CH24" i="30"/>
  <c r="CD24" i="30"/>
  <c r="CC24" i="30"/>
  <c r="CI23" i="30"/>
  <c r="CK23" i="30" s="1"/>
  <c r="CJ23" i="30" s="1"/>
  <c r="BY23" i="30" l="1"/>
  <c r="CA23" i="30" s="1"/>
  <c r="BZ23" i="30" s="1"/>
  <c r="BS24" i="30"/>
  <c r="BX24" i="30"/>
  <c r="BW24" i="30"/>
  <c r="BU25" i="30" s="1"/>
  <c r="BV24" i="30"/>
  <c r="AS61" i="30"/>
  <c r="AR61" i="30"/>
  <c r="AE61" i="30"/>
  <c r="AL61" i="30"/>
  <c r="AN61" i="30"/>
  <c r="AI61" i="30"/>
  <c r="AO61" i="30"/>
  <c r="AQ61" i="30"/>
  <c r="AK61" i="30"/>
  <c r="AJ61" i="30"/>
  <c r="AP61" i="30"/>
  <c r="AD61" i="30"/>
  <c r="AG61" i="30"/>
  <c r="AT61" i="30"/>
  <c r="AH61" i="30"/>
  <c r="AM61" i="30"/>
  <c r="AF61" i="30"/>
  <c r="AC62" i="30"/>
  <c r="CI24" i="30"/>
  <c r="CK24" i="30" s="1"/>
  <c r="CJ24" i="30" s="1"/>
  <c r="CD25" i="30"/>
  <c r="CC25" i="30"/>
  <c r="BR28" i="30"/>
  <c r="CF25" i="30"/>
  <c r="CG25" i="30"/>
  <c r="CE26" i="30" s="1"/>
  <c r="CH25" i="30"/>
  <c r="BS25" i="30" l="1"/>
  <c r="BV25" i="30"/>
  <c r="BT25" i="30"/>
  <c r="BW25" i="30"/>
  <c r="BU26" i="30" s="1"/>
  <c r="BT26" i="30" s="1"/>
  <c r="BX25" i="30"/>
  <c r="BY24" i="30"/>
  <c r="CA24" i="30" s="1"/>
  <c r="BZ24" i="30" s="1"/>
  <c r="AS62" i="30"/>
  <c r="AR62" i="30"/>
  <c r="CI25" i="30"/>
  <c r="CK25" i="30" s="1"/>
  <c r="CJ25" i="30" s="1"/>
  <c r="AG62" i="30"/>
  <c r="AE62" i="30"/>
  <c r="AI62" i="30"/>
  <c r="AJ62" i="30"/>
  <c r="AQ62" i="30"/>
  <c r="AL62" i="30"/>
  <c r="AK62" i="30"/>
  <c r="AO62" i="30"/>
  <c r="AF62" i="30"/>
  <c r="AM62" i="30"/>
  <c r="AD62" i="30"/>
  <c r="AN62" i="30"/>
  <c r="AT62" i="30"/>
  <c r="AP62" i="30"/>
  <c r="AH62" i="30"/>
  <c r="AC63" i="30"/>
  <c r="BR29" i="30"/>
  <c r="CG26" i="30"/>
  <c r="CE27" i="30" s="1"/>
  <c r="CF26" i="30"/>
  <c r="CH26" i="30"/>
  <c r="CC26" i="30"/>
  <c r="CD26" i="30"/>
  <c r="BW26" i="30" l="1"/>
  <c r="BU27" i="30" s="1"/>
  <c r="BT27" i="30" s="1"/>
  <c r="BY25" i="30"/>
  <c r="CA25" i="30" s="1"/>
  <c r="BZ25" i="30" s="1"/>
  <c r="BV26" i="30"/>
  <c r="BS26" i="30"/>
  <c r="BX26" i="30"/>
  <c r="CC27" i="30"/>
  <c r="CD27" i="30"/>
  <c r="CH27" i="30"/>
  <c r="CG27" i="30"/>
  <c r="CE28" i="30" s="1"/>
  <c r="CF27" i="30"/>
  <c r="AS63" i="30"/>
  <c r="AR63" i="30"/>
  <c r="CI26" i="30"/>
  <c r="CK26" i="30" s="1"/>
  <c r="CJ26" i="30" s="1"/>
  <c r="AP63" i="30"/>
  <c r="AT63" i="30"/>
  <c r="AE63" i="30"/>
  <c r="AF63" i="30"/>
  <c r="AH63" i="30"/>
  <c r="AL63" i="30"/>
  <c r="AQ63" i="30"/>
  <c r="AG63" i="30"/>
  <c r="AD63" i="30"/>
  <c r="AO63" i="30"/>
  <c r="AK63" i="30"/>
  <c r="AJ63" i="30"/>
  <c r="AI63" i="30"/>
  <c r="AM63" i="30"/>
  <c r="AN63" i="30"/>
  <c r="AN38" i="30" s="1"/>
  <c r="AC64" i="30"/>
  <c r="BR30" i="30"/>
  <c r="BX27" i="30" l="1"/>
  <c r="BS27" i="30"/>
  <c r="BY26" i="30"/>
  <c r="CA26" i="30" s="1"/>
  <c r="BZ26" i="30" s="1"/>
  <c r="BW27" i="30"/>
  <c r="BU28" i="30" s="1"/>
  <c r="BV27" i="30"/>
  <c r="CI27" i="30"/>
  <c r="CK27" i="30" s="1"/>
  <c r="CJ27" i="30" s="1"/>
  <c r="CH28" i="30"/>
  <c r="CF28" i="30"/>
  <c r="CG28" i="30"/>
  <c r="CE29" i="30" s="1"/>
  <c r="CC28" i="30"/>
  <c r="CD28" i="30"/>
  <c r="AS64" i="30"/>
  <c r="AR64" i="30"/>
  <c r="BR31" i="30"/>
  <c r="AG64" i="30"/>
  <c r="AD64" i="30"/>
  <c r="AT64" i="30"/>
  <c r="AI64" i="30"/>
  <c r="AE64" i="30"/>
  <c r="AN64" i="30"/>
  <c r="AJ64" i="30"/>
  <c r="AP64" i="30"/>
  <c r="AM64" i="30"/>
  <c r="AQ64" i="30"/>
  <c r="AH64" i="30"/>
  <c r="AL64" i="30"/>
  <c r="AK64" i="30"/>
  <c r="AO64" i="30"/>
  <c r="AF64" i="30"/>
  <c r="AC65" i="30"/>
  <c r="BV28" i="30" l="1"/>
  <c r="BX28" i="30"/>
  <c r="BW28" i="30"/>
  <c r="BU29" i="30" s="1"/>
  <c r="BT28" i="30"/>
  <c r="BS28" i="30"/>
  <c r="BY27" i="30"/>
  <c r="CA27" i="30" s="1"/>
  <c r="BZ27" i="30" s="1"/>
  <c r="CH29" i="30"/>
  <c r="CF29" i="30"/>
  <c r="CG29" i="30"/>
  <c r="CE30" i="30" s="1"/>
  <c r="CC29" i="30"/>
  <c r="CD29" i="30"/>
  <c r="CI28" i="30"/>
  <c r="CK28" i="30" s="1"/>
  <c r="CJ28" i="30" s="1"/>
  <c r="AS65" i="30"/>
  <c r="AR65" i="30"/>
  <c r="AT65" i="30"/>
  <c r="AP65" i="30"/>
  <c r="AD65" i="30"/>
  <c r="AH65" i="30"/>
  <c r="AM65" i="30"/>
  <c r="AE65" i="30"/>
  <c r="AN65" i="30"/>
  <c r="AO65" i="30"/>
  <c r="AG65" i="30"/>
  <c r="AI65" i="30"/>
  <c r="AF65" i="30"/>
  <c r="AL65" i="30"/>
  <c r="AK65" i="30"/>
  <c r="AQ65" i="30"/>
  <c r="AJ65" i="30"/>
  <c r="AC66" i="30"/>
  <c r="BR32" i="30"/>
  <c r="BW29" i="30" l="1"/>
  <c r="BU30" i="30" s="1"/>
  <c r="BS29" i="30"/>
  <c r="BT29" i="30"/>
  <c r="BX29" i="30"/>
  <c r="BV29" i="30"/>
  <c r="BY28" i="30"/>
  <c r="CA28" i="30" s="1"/>
  <c r="BZ28" i="30" s="1"/>
  <c r="CI29" i="30"/>
  <c r="CK29" i="30" s="1"/>
  <c r="CJ29" i="30" s="1"/>
  <c r="CD30" i="30"/>
  <c r="CC30" i="30"/>
  <c r="CF30" i="30"/>
  <c r="CH30" i="30"/>
  <c r="CG30" i="30"/>
  <c r="CE31" i="30" s="1"/>
  <c r="AS66" i="30"/>
  <c r="AR66" i="30"/>
  <c r="AF66" i="30"/>
  <c r="AG66" i="30"/>
  <c r="AN66" i="30"/>
  <c r="AO66" i="30"/>
  <c r="AP66" i="30"/>
  <c r="AD66" i="30"/>
  <c r="AH66" i="30"/>
  <c r="AM66" i="30"/>
  <c r="AE66" i="30"/>
  <c r="AT66" i="30"/>
  <c r="AL66" i="30"/>
  <c r="AK66" i="30"/>
  <c r="AJ66" i="30"/>
  <c r="AI66" i="30"/>
  <c r="AQ66" i="30"/>
  <c r="AC67" i="30"/>
  <c r="BR33" i="30"/>
  <c r="BS30" i="30" l="1"/>
  <c r="BT30" i="30"/>
  <c r="BY29" i="30"/>
  <c r="CA29" i="30" s="1"/>
  <c r="BZ29" i="30" s="1"/>
  <c r="BX30" i="30"/>
  <c r="BV30" i="30"/>
  <c r="BW30" i="30"/>
  <c r="BU31" i="30" s="1"/>
  <c r="CI30" i="30"/>
  <c r="CK30" i="30" s="1"/>
  <c r="CJ30" i="30" s="1"/>
  <c r="CC31" i="30"/>
  <c r="CD31" i="30"/>
  <c r="CH31" i="30"/>
  <c r="CF31" i="30"/>
  <c r="CG31" i="30"/>
  <c r="CE32" i="30" s="1"/>
  <c r="AS67" i="30"/>
  <c r="AR67" i="30"/>
  <c r="BR34" i="30"/>
  <c r="AT67" i="30"/>
  <c r="AO67" i="30"/>
  <c r="AM67" i="30"/>
  <c r="AH67" i="30"/>
  <c r="AD67" i="30"/>
  <c r="AK67" i="30"/>
  <c r="AL67" i="30"/>
  <c r="AN67" i="30"/>
  <c r="AF67" i="30"/>
  <c r="AQ67" i="30"/>
  <c r="AJ67" i="30"/>
  <c r="AE67" i="30"/>
  <c r="AP67" i="30"/>
  <c r="AI67" i="30"/>
  <c r="AG67" i="30"/>
  <c r="AC68" i="30"/>
  <c r="BS31" i="30" l="1"/>
  <c r="BV31" i="30"/>
  <c r="BW31" i="30"/>
  <c r="BU32" i="30" s="1"/>
  <c r="BT32" i="30" s="1"/>
  <c r="BT31" i="30"/>
  <c r="BX31" i="30"/>
  <c r="BY30" i="30"/>
  <c r="CA30" i="30" s="1"/>
  <c r="BZ30" i="30" s="1"/>
  <c r="CI31" i="30"/>
  <c r="CK31" i="30" s="1"/>
  <c r="CJ31" i="30" s="1"/>
  <c r="CF32" i="30"/>
  <c r="CG32" i="30"/>
  <c r="CE33" i="30" s="1"/>
  <c r="CH32" i="30"/>
  <c r="CD32" i="30"/>
  <c r="CC32" i="30"/>
  <c r="AS68" i="30"/>
  <c r="AR68" i="30"/>
  <c r="BR35" i="30"/>
  <c r="AP68" i="30"/>
  <c r="AL68" i="30"/>
  <c r="AK68" i="30"/>
  <c r="AF68" i="30"/>
  <c r="AJ68" i="30"/>
  <c r="AI68" i="30"/>
  <c r="AH68" i="30"/>
  <c r="AD68" i="30"/>
  <c r="AN68" i="30"/>
  <c r="AO68" i="30"/>
  <c r="AQ68" i="30"/>
  <c r="AT68" i="30"/>
  <c r="AE68" i="30"/>
  <c r="AM68" i="30"/>
  <c r="AG68" i="30"/>
  <c r="AC69" i="30"/>
  <c r="BW32" i="30" l="1"/>
  <c r="BU33" i="30" s="1"/>
  <c r="BT33" i="30" s="1"/>
  <c r="BS32" i="30"/>
  <c r="BY31" i="30"/>
  <c r="CA31" i="30" s="1"/>
  <c r="BZ31" i="30" s="1"/>
  <c r="BX32" i="30"/>
  <c r="BV32" i="30"/>
  <c r="CI32" i="30"/>
  <c r="CK32" i="30" s="1"/>
  <c r="CJ32" i="30" s="1"/>
  <c r="CH33" i="30"/>
  <c r="CF33" i="30"/>
  <c r="CG33" i="30"/>
  <c r="CE34" i="30" s="1"/>
  <c r="CD33" i="30"/>
  <c r="CC33" i="30"/>
  <c r="AS69" i="30"/>
  <c r="AR69" i="30"/>
  <c r="AN69" i="30"/>
  <c r="AT69" i="30"/>
  <c r="AJ69" i="30"/>
  <c r="AP69" i="30"/>
  <c r="AH69" i="30"/>
  <c r="AF69" i="30"/>
  <c r="AL69" i="30"/>
  <c r="AM69" i="30"/>
  <c r="AE69" i="30"/>
  <c r="AG69" i="30"/>
  <c r="AI69" i="30"/>
  <c r="AD69" i="30"/>
  <c r="AO69" i="30"/>
  <c r="AK69" i="30"/>
  <c r="AQ69" i="30"/>
  <c r="AC70" i="30"/>
  <c r="BR36" i="30"/>
  <c r="BY32" i="30" l="1"/>
  <c r="CA32" i="30" s="1"/>
  <c r="BZ32" i="30" s="1"/>
  <c r="BS33" i="30"/>
  <c r="BV33" i="30"/>
  <c r="BX33" i="30"/>
  <c r="BW33" i="30"/>
  <c r="BU34" i="30" s="1"/>
  <c r="CI33" i="30"/>
  <c r="CK33" i="30" s="1"/>
  <c r="CJ33" i="30" s="1"/>
  <c r="CG34" i="30"/>
  <c r="CE35" i="30" s="1"/>
  <c r="CH34" i="30"/>
  <c r="CF34" i="30"/>
  <c r="CC34" i="30"/>
  <c r="CD34" i="30"/>
  <c r="AS70" i="30"/>
  <c r="AR70" i="30"/>
  <c r="BR37" i="30"/>
  <c r="AT70" i="30"/>
  <c r="AN70" i="30"/>
  <c r="AK70" i="30"/>
  <c r="AL70" i="30"/>
  <c r="AH70" i="30"/>
  <c r="AJ70" i="30"/>
  <c r="AG70" i="30"/>
  <c r="AE70" i="30"/>
  <c r="AO70" i="30"/>
  <c r="AI70" i="30"/>
  <c r="AQ70" i="30"/>
  <c r="AD70" i="30"/>
  <c r="AM70" i="30"/>
  <c r="AF70" i="30"/>
  <c r="AP70" i="30"/>
  <c r="AC71" i="30"/>
  <c r="BS34" i="30" l="1"/>
  <c r="BX34" i="30"/>
  <c r="BT34" i="30"/>
  <c r="BY33" i="30"/>
  <c r="CA33" i="30" s="1"/>
  <c r="BZ33" i="30" s="1"/>
  <c r="BV34" i="30"/>
  <c r="BW34" i="30"/>
  <c r="BU35" i="30" s="1"/>
  <c r="CI34" i="30"/>
  <c r="CK34" i="30" s="1"/>
  <c r="CJ34" i="30" s="1"/>
  <c r="CH35" i="30"/>
  <c r="CG35" i="30"/>
  <c r="CE36" i="30" s="1"/>
  <c r="CF35" i="30"/>
  <c r="CC35" i="30"/>
  <c r="CD35" i="30"/>
  <c r="AS71" i="30"/>
  <c r="AR71" i="30"/>
  <c r="AH71" i="30"/>
  <c r="AT71" i="30"/>
  <c r="AN71" i="30"/>
  <c r="AJ71" i="30"/>
  <c r="AI71" i="30"/>
  <c r="AE71" i="30"/>
  <c r="AL71" i="30"/>
  <c r="AD71" i="30"/>
  <c r="AF71" i="30"/>
  <c r="AQ71" i="30"/>
  <c r="AP71" i="30"/>
  <c r="AK71" i="30"/>
  <c r="AM71" i="30"/>
  <c r="AG71" i="30"/>
  <c r="AO71" i="30"/>
  <c r="AC72" i="30"/>
  <c r="BR38" i="30"/>
  <c r="BX35" i="30" l="1"/>
  <c r="BY34" i="30"/>
  <c r="CA34" i="30" s="1"/>
  <c r="BZ34" i="30" s="1"/>
  <c r="BS35" i="30"/>
  <c r="BW35" i="30"/>
  <c r="BU36" i="30" s="1"/>
  <c r="BT35" i="30"/>
  <c r="BV35" i="30"/>
  <c r="CI35" i="30"/>
  <c r="CK35" i="30" s="1"/>
  <c r="CJ35" i="30" s="1"/>
  <c r="CF36" i="30"/>
  <c r="CG36" i="30" s="1"/>
  <c r="CE37" i="30" s="1"/>
  <c r="CD36" i="30"/>
  <c r="CC36" i="30"/>
  <c r="AS72" i="30"/>
  <c r="AR72" i="30"/>
  <c r="AT72" i="30"/>
  <c r="AJ72" i="30"/>
  <c r="AL72" i="30"/>
  <c r="AM72" i="30"/>
  <c r="AD72" i="30"/>
  <c r="AG72" i="30"/>
  <c r="AF72" i="30"/>
  <c r="AI72" i="30"/>
  <c r="AE72" i="30"/>
  <c r="AQ72" i="30"/>
  <c r="AK72" i="30"/>
  <c r="AH72" i="30"/>
  <c r="AP72" i="30"/>
  <c r="AO72" i="30"/>
  <c r="AN72" i="30"/>
  <c r="AC73" i="30"/>
  <c r="BR39" i="30"/>
  <c r="BS36" i="30" l="1"/>
  <c r="BY35" i="30"/>
  <c r="CA35" i="30" s="1"/>
  <c r="BZ35" i="30" s="1"/>
  <c r="BV36" i="30"/>
  <c r="BW36" i="30" s="1"/>
  <c r="BU37" i="30" s="1"/>
  <c r="BT36" i="30"/>
  <c r="CH36" i="30"/>
  <c r="CG37" i="30" s="1"/>
  <c r="CE38" i="30" s="1"/>
  <c r="CD37" i="30"/>
  <c r="CC37" i="30"/>
  <c r="CI36" i="30"/>
  <c r="CK36" i="30" s="1"/>
  <c r="CJ36" i="30" s="1"/>
  <c r="AS73" i="30"/>
  <c r="AR73" i="30"/>
  <c r="AJ73" i="30"/>
  <c r="AD73" i="30"/>
  <c r="AK73" i="30"/>
  <c r="AQ73" i="30"/>
  <c r="AH73" i="30"/>
  <c r="AI73" i="30"/>
  <c r="AP73" i="30"/>
  <c r="AN73" i="30"/>
  <c r="AM73" i="30"/>
  <c r="AO73" i="30"/>
  <c r="AL73" i="30"/>
  <c r="AE73" i="30"/>
  <c r="AG73" i="30"/>
  <c r="AT73" i="30"/>
  <c r="AF73" i="30"/>
  <c r="AC74" i="30"/>
  <c r="BR40" i="30"/>
  <c r="BX36" i="30" l="1"/>
  <c r="BV37" i="30" s="1"/>
  <c r="BS37" i="30"/>
  <c r="BT37" i="30"/>
  <c r="CF37" i="30"/>
  <c r="CI37" i="30" s="1"/>
  <c r="CK37" i="30" s="1"/>
  <c r="CJ37" i="30" s="1"/>
  <c r="BY36" i="30"/>
  <c r="CA36" i="30" s="1"/>
  <c r="BZ36" i="30" s="1"/>
  <c r="CH37" i="30"/>
  <c r="CH38" i="30" s="1"/>
  <c r="CD38" i="30"/>
  <c r="CC38" i="30"/>
  <c r="AS74" i="30"/>
  <c r="AR74" i="30"/>
  <c r="AF74" i="30"/>
  <c r="AI74" i="30"/>
  <c r="AE74" i="30"/>
  <c r="AH74" i="30"/>
  <c r="AM74" i="30"/>
  <c r="AT74" i="30"/>
  <c r="AG74" i="30"/>
  <c r="AQ74" i="30"/>
  <c r="AP74" i="30"/>
  <c r="AL74" i="30"/>
  <c r="AD74" i="30"/>
  <c r="AO74" i="30"/>
  <c r="AK74" i="30"/>
  <c r="AN74" i="30"/>
  <c r="AJ74" i="30"/>
  <c r="AC75" i="30"/>
  <c r="BR41" i="30"/>
  <c r="BX37" i="30" l="1"/>
  <c r="BW37" i="30"/>
  <c r="BU38" i="30" s="1"/>
  <c r="BT38" i="30" s="1"/>
  <c r="CF38" i="30"/>
  <c r="CG38" i="30"/>
  <c r="CE39" i="30" s="1"/>
  <c r="CC39" i="30" s="1"/>
  <c r="AS75" i="30"/>
  <c r="AR75" i="30"/>
  <c r="AQ75" i="30"/>
  <c r="AJ75" i="30"/>
  <c r="AD75" i="30"/>
  <c r="AL75" i="30"/>
  <c r="AN75" i="30"/>
  <c r="AF75" i="30"/>
  <c r="AM75" i="30"/>
  <c r="AP75" i="30"/>
  <c r="AE75" i="30"/>
  <c r="AO75" i="30"/>
  <c r="AK75" i="30"/>
  <c r="AG75" i="30"/>
  <c r="AT75" i="30"/>
  <c r="AI75" i="30"/>
  <c r="AH75" i="30"/>
  <c r="AC76" i="30"/>
  <c r="BR42" i="30"/>
  <c r="BY37" i="30" l="1"/>
  <c r="CA37" i="30" s="1"/>
  <c r="BZ37" i="30" s="1"/>
  <c r="BS38" i="30"/>
  <c r="BX38" i="30"/>
  <c r="BV38" i="30"/>
  <c r="BW38" i="30"/>
  <c r="BU39" i="30" s="1"/>
  <c r="CF39" i="30"/>
  <c r="CH39" i="30"/>
  <c r="CI38" i="30"/>
  <c r="CK38" i="30" s="1"/>
  <c r="CJ38" i="30" s="1"/>
  <c r="CG39" i="30"/>
  <c r="CE40" i="30" s="1"/>
  <c r="CD40" i="30" s="1"/>
  <c r="CD39" i="30"/>
  <c r="AS76" i="30"/>
  <c r="AR76" i="30"/>
  <c r="AI76" i="30"/>
  <c r="AH76" i="30"/>
  <c r="AN76" i="30"/>
  <c r="AF76" i="30"/>
  <c r="AP76" i="30"/>
  <c r="AG76" i="30"/>
  <c r="AM76" i="30"/>
  <c r="AT76" i="30"/>
  <c r="AJ76" i="30"/>
  <c r="AL76" i="30"/>
  <c r="AD76" i="30"/>
  <c r="AK76" i="30"/>
  <c r="AQ76" i="30"/>
  <c r="AO76" i="30"/>
  <c r="AE76" i="30"/>
  <c r="AC77" i="30"/>
  <c r="BR43" i="30"/>
  <c r="BS39" i="30" l="1"/>
  <c r="BX39" i="30"/>
  <c r="BW39" i="30"/>
  <c r="BU40" i="30" s="1"/>
  <c r="BT39" i="30"/>
  <c r="BY38" i="30"/>
  <c r="CA38" i="30" s="1"/>
  <c r="BZ38" i="30" s="1"/>
  <c r="BV39" i="30"/>
  <c r="CG40" i="30"/>
  <c r="CE41" i="30" s="1"/>
  <c r="CH40" i="30"/>
  <c r="CI39" i="30"/>
  <c r="CK39" i="30" s="1"/>
  <c r="CJ39" i="30" s="1"/>
  <c r="CF40" i="30"/>
  <c r="CC40" i="30"/>
  <c r="AS77" i="30"/>
  <c r="AR77" i="30"/>
  <c r="AJ77" i="30"/>
  <c r="AH77" i="30"/>
  <c r="AI77" i="30"/>
  <c r="AK77" i="30"/>
  <c r="AP77" i="30"/>
  <c r="AG77" i="30"/>
  <c r="AD77" i="30"/>
  <c r="AF77" i="30"/>
  <c r="AL77" i="30"/>
  <c r="AN77" i="30"/>
  <c r="AO77" i="30"/>
  <c r="AM77" i="30"/>
  <c r="AT77" i="30"/>
  <c r="AE77" i="30"/>
  <c r="AQ77" i="30"/>
  <c r="AC78" i="30"/>
  <c r="BR44" i="30"/>
  <c r="BY39" i="30" l="1"/>
  <c r="CA39" i="30" s="1"/>
  <c r="BZ39" i="30" s="1"/>
  <c r="BS40" i="30"/>
  <c r="BW40" i="30"/>
  <c r="BU41" i="30" s="1"/>
  <c r="BT41" i="30" s="1"/>
  <c r="BX40" i="30"/>
  <c r="BV40" i="30"/>
  <c r="BT40" i="30"/>
  <c r="CF41" i="30"/>
  <c r="CG41" i="30"/>
  <c r="CE42" i="30" s="1"/>
  <c r="CD42" i="30" s="1"/>
  <c r="CD41" i="30"/>
  <c r="CC41" i="30"/>
  <c r="CI40" i="30"/>
  <c r="CK40" i="30" s="1"/>
  <c r="CJ40" i="30" s="1"/>
  <c r="AS78" i="30"/>
  <c r="AR78" i="30"/>
  <c r="AH78" i="30"/>
  <c r="AI78" i="30"/>
  <c r="AD78" i="30"/>
  <c r="AT78" i="30"/>
  <c r="AG78" i="30"/>
  <c r="AQ78" i="30"/>
  <c r="AM78" i="30"/>
  <c r="AK78" i="30"/>
  <c r="AJ78" i="30"/>
  <c r="AP78" i="30"/>
  <c r="AL78" i="30"/>
  <c r="AE78" i="30"/>
  <c r="AN78" i="30"/>
  <c r="AO78" i="30"/>
  <c r="AF78" i="30"/>
  <c r="AC79" i="30"/>
  <c r="BR45" i="30"/>
  <c r="CH41" i="30" l="1"/>
  <c r="CF42" i="30" s="1"/>
  <c r="BY40" i="30"/>
  <c r="CA40" i="30" s="1"/>
  <c r="BZ40" i="30" s="1"/>
  <c r="BS41" i="30"/>
  <c r="BW41" i="30"/>
  <c r="BU42" i="30" s="1"/>
  <c r="BT42" i="30" s="1"/>
  <c r="BX41" i="30"/>
  <c r="BV41" i="30"/>
  <c r="CI41" i="30"/>
  <c r="CK41" i="30" s="1"/>
  <c r="CJ41" i="30" s="1"/>
  <c r="CC42" i="30"/>
  <c r="AS79" i="30"/>
  <c r="AR79" i="30"/>
  <c r="BR46" i="30"/>
  <c r="AM79" i="30"/>
  <c r="AT79" i="30"/>
  <c r="AG79" i="30"/>
  <c r="AD79" i="30"/>
  <c r="AI79" i="30"/>
  <c r="AQ79" i="30"/>
  <c r="AH79" i="30"/>
  <c r="AL79" i="30"/>
  <c r="AP79" i="30"/>
  <c r="AO79" i="30"/>
  <c r="AF79" i="30"/>
  <c r="AN79" i="30"/>
  <c r="AE79" i="30"/>
  <c r="AJ79" i="30"/>
  <c r="AK79" i="30"/>
  <c r="AC80" i="30"/>
  <c r="BY41" i="30" l="1"/>
  <c r="CA41" i="30" s="1"/>
  <c r="BZ41" i="30" s="1"/>
  <c r="CH42" i="30"/>
  <c r="CG42" i="30"/>
  <c r="CE43" i="30" s="1"/>
  <c r="CD43" i="30" s="1"/>
  <c r="BX42" i="30"/>
  <c r="BS42" i="30"/>
  <c r="BW42" i="30"/>
  <c r="BU43" i="30" s="1"/>
  <c r="BT43" i="30" s="1"/>
  <c r="BV42" i="30"/>
  <c r="AS80" i="30"/>
  <c r="AR80" i="30"/>
  <c r="BR47" i="30"/>
  <c r="AK80" i="30"/>
  <c r="AE80" i="30"/>
  <c r="AG80" i="30"/>
  <c r="AD80" i="30"/>
  <c r="AL80" i="30"/>
  <c r="AH80" i="30"/>
  <c r="AQ80" i="30"/>
  <c r="AI80" i="30"/>
  <c r="AM80" i="30"/>
  <c r="AN80" i="30"/>
  <c r="AT80" i="30"/>
  <c r="AJ80" i="30"/>
  <c r="AP80" i="30"/>
  <c r="AO80" i="30"/>
  <c r="AF80" i="30"/>
  <c r="AC81" i="30"/>
  <c r="CI42" i="30" l="1"/>
  <c r="CK42" i="30" s="1"/>
  <c r="CJ42" i="30" s="1"/>
  <c r="CC43" i="30"/>
  <c r="CF43" i="30"/>
  <c r="CG43" i="30" s="1"/>
  <c r="CE44" i="30" s="1"/>
  <c r="BS43" i="30"/>
  <c r="BW43" i="30"/>
  <c r="BU44" i="30" s="1"/>
  <c r="BT44" i="30" s="1"/>
  <c r="BV43" i="30"/>
  <c r="BY42" i="30"/>
  <c r="CA42" i="30" s="1"/>
  <c r="BZ42" i="30" s="1"/>
  <c r="BX43" i="30"/>
  <c r="AS81" i="30"/>
  <c r="AR81" i="30"/>
  <c r="AJ81" i="30"/>
  <c r="AG81" i="30"/>
  <c r="AT81" i="30"/>
  <c r="AD81" i="30"/>
  <c r="AI81" i="30"/>
  <c r="AK81" i="30"/>
  <c r="AO81" i="30"/>
  <c r="AF81" i="30"/>
  <c r="AP81" i="30"/>
  <c r="AE81" i="30"/>
  <c r="AL81" i="30"/>
  <c r="AM81" i="30"/>
  <c r="AN81" i="30"/>
  <c r="AH81" i="30"/>
  <c r="AQ81" i="30"/>
  <c r="AC82" i="30"/>
  <c r="BR48" i="30"/>
  <c r="CC44" i="30" l="1"/>
  <c r="CH43" i="30"/>
  <c r="CG44" i="30" s="1"/>
  <c r="CE45" i="30" s="1"/>
  <c r="BV44" i="30"/>
  <c r="CD44" i="30"/>
  <c r="CI43" i="30"/>
  <c r="CK43" i="30" s="1"/>
  <c r="CJ43" i="30" s="1"/>
  <c r="BY43" i="30"/>
  <c r="CA43" i="30" s="1"/>
  <c r="BZ43" i="30" s="1"/>
  <c r="BS44" i="30"/>
  <c r="BW44" i="30"/>
  <c r="BU45" i="30" s="1"/>
  <c r="BT45" i="30" s="1"/>
  <c r="BX44" i="30"/>
  <c r="AS82" i="30"/>
  <c r="AR82" i="30"/>
  <c r="AE82" i="30"/>
  <c r="AJ82" i="30"/>
  <c r="AF82" i="30"/>
  <c r="AP82" i="30"/>
  <c r="AI82" i="30"/>
  <c r="AG82" i="30"/>
  <c r="AL82" i="30"/>
  <c r="AN82" i="30"/>
  <c r="AT82" i="30"/>
  <c r="AD82" i="30"/>
  <c r="AM82" i="30"/>
  <c r="AK82" i="30"/>
  <c r="AO82" i="30"/>
  <c r="AH82" i="30"/>
  <c r="AQ82" i="30"/>
  <c r="AC83" i="30"/>
  <c r="BR49" i="30"/>
  <c r="CC45" i="30" l="1"/>
  <c r="CH44" i="30"/>
  <c r="CH45" i="30" s="1"/>
  <c r="CF44" i="30"/>
  <c r="CI44" i="30" s="1"/>
  <c r="CK44" i="30" s="1"/>
  <c r="CJ44" i="30" s="1"/>
  <c r="CD45" i="30"/>
  <c r="BV45" i="30"/>
  <c r="BX45" i="30"/>
  <c r="BW45" i="30"/>
  <c r="BU46" i="30" s="1"/>
  <c r="BT46" i="30" s="1"/>
  <c r="BS45" i="30"/>
  <c r="BY44" i="30"/>
  <c r="CA44" i="30" s="1"/>
  <c r="BZ44" i="30" s="1"/>
  <c r="AS83" i="30"/>
  <c r="AR83" i="30"/>
  <c r="AM83" i="30"/>
  <c r="AP83" i="30"/>
  <c r="AJ83" i="30"/>
  <c r="AF83" i="30"/>
  <c r="AL83" i="30"/>
  <c r="AD83" i="30"/>
  <c r="AE83" i="30"/>
  <c r="AK83" i="30"/>
  <c r="AT83" i="30"/>
  <c r="AQ83" i="30"/>
  <c r="AO83" i="30"/>
  <c r="AN83" i="30"/>
  <c r="AH83" i="30"/>
  <c r="AI83" i="30"/>
  <c r="AG83" i="30"/>
  <c r="AC84" i="30"/>
  <c r="BR50" i="30"/>
  <c r="CF45" i="30" l="1"/>
  <c r="CG45" i="30"/>
  <c r="CE46" i="30" s="1"/>
  <c r="CC46" i="30" s="1"/>
  <c r="BV46" i="30"/>
  <c r="BW46" i="30" s="1"/>
  <c r="BS46" i="30"/>
  <c r="BY45" i="30"/>
  <c r="CA45" i="30" s="1"/>
  <c r="BZ45" i="30" s="1"/>
  <c r="AS84" i="30"/>
  <c r="AR84" i="30"/>
  <c r="AG84" i="30"/>
  <c r="AP84" i="30"/>
  <c r="AJ84" i="30"/>
  <c r="AT84" i="30"/>
  <c r="AF84" i="30"/>
  <c r="AH84" i="30"/>
  <c r="AO84" i="30"/>
  <c r="AQ84" i="30"/>
  <c r="AM84" i="30"/>
  <c r="AN84" i="30"/>
  <c r="AI84" i="30"/>
  <c r="AE84" i="30"/>
  <c r="AL84" i="30"/>
  <c r="AD84" i="30"/>
  <c r="AK84" i="30"/>
  <c r="AC85" i="30"/>
  <c r="BR51" i="30"/>
  <c r="CH46" i="30" l="1"/>
  <c r="CI45" i="30"/>
  <c r="CK45" i="30" s="1"/>
  <c r="CJ45" i="30" s="1"/>
  <c r="CF46" i="30"/>
  <c r="CG46" i="30" s="1"/>
  <c r="CE47" i="30" s="1"/>
  <c r="CC47" i="30" s="1"/>
  <c r="CD46" i="30"/>
  <c r="BU47" i="30"/>
  <c r="BX46" i="30"/>
  <c r="BY46" i="30"/>
  <c r="CA46" i="30" s="1"/>
  <c r="BZ46" i="30" s="1"/>
  <c r="AS85" i="30"/>
  <c r="AR85" i="30"/>
  <c r="BR52" i="30"/>
  <c r="AK85" i="30"/>
  <c r="AH85" i="30"/>
  <c r="AI85" i="30"/>
  <c r="AM85" i="30"/>
  <c r="AE85" i="30"/>
  <c r="AL85" i="30"/>
  <c r="AT85" i="30"/>
  <c r="AF85" i="30"/>
  <c r="AQ85" i="30"/>
  <c r="AO85" i="30"/>
  <c r="AJ85" i="30"/>
  <c r="AD85" i="30"/>
  <c r="AG85" i="30"/>
  <c r="AP85" i="30"/>
  <c r="AN85" i="30"/>
  <c r="AC86" i="30"/>
  <c r="CG47" i="30" l="1"/>
  <c r="CE48" i="30" s="1"/>
  <c r="CD48" i="30" s="1"/>
  <c r="CF47" i="30"/>
  <c r="CI46" i="30"/>
  <c r="CK46" i="30" s="1"/>
  <c r="CJ46" i="30" s="1"/>
  <c r="CD47" i="30"/>
  <c r="CH47" i="30"/>
  <c r="BX47" i="30"/>
  <c r="BS47" i="30"/>
  <c r="BV47" i="30"/>
  <c r="BT47" i="30"/>
  <c r="BW47" i="30"/>
  <c r="BU48" i="30" s="1"/>
  <c r="AS86" i="30"/>
  <c r="AR86" i="30"/>
  <c r="AD86" i="30"/>
  <c r="AH86" i="30"/>
  <c r="AI86" i="30"/>
  <c r="AJ86" i="30"/>
  <c r="AG86" i="30"/>
  <c r="AL86" i="30"/>
  <c r="AT86" i="30"/>
  <c r="AQ86" i="30"/>
  <c r="AP86" i="30"/>
  <c r="AM86" i="30"/>
  <c r="AN86" i="30"/>
  <c r="AE86" i="30"/>
  <c r="AK86" i="30"/>
  <c r="AO86" i="30"/>
  <c r="AF86" i="30"/>
  <c r="AC87" i="30"/>
  <c r="BR53" i="30"/>
  <c r="CH48" i="30" l="1"/>
  <c r="CI47" i="30"/>
  <c r="CK47" i="30" s="1"/>
  <c r="CJ47" i="30" s="1"/>
  <c r="CF48" i="30"/>
  <c r="CG48" i="30"/>
  <c r="CE49" i="30" s="1"/>
  <c r="CD49" i="30" s="1"/>
  <c r="CC48" i="30"/>
  <c r="BV48" i="30"/>
  <c r="BX48" i="30"/>
  <c r="BY47" i="30"/>
  <c r="CA47" i="30" s="1"/>
  <c r="BZ47" i="30" s="1"/>
  <c r="BW48" i="30"/>
  <c r="BU49" i="30" s="1"/>
  <c r="BT49" i="30" s="1"/>
  <c r="BT48" i="30"/>
  <c r="BS48" i="30"/>
  <c r="AS87" i="30"/>
  <c r="AR87" i="30"/>
  <c r="BR54" i="30"/>
  <c r="AN87" i="30"/>
  <c r="AF87" i="30"/>
  <c r="AL87" i="30"/>
  <c r="AE87" i="30"/>
  <c r="AH87" i="30"/>
  <c r="AG87" i="30"/>
  <c r="AJ87" i="30"/>
  <c r="AP87" i="30"/>
  <c r="AD87" i="30"/>
  <c r="AQ87" i="30"/>
  <c r="AK87" i="30"/>
  <c r="AM87" i="30"/>
  <c r="AT87" i="30"/>
  <c r="AO87" i="30"/>
  <c r="AI87" i="30"/>
  <c r="AC88" i="30"/>
  <c r="CC49" i="30" l="1"/>
  <c r="CI48" i="30"/>
  <c r="CK48" i="30" s="1"/>
  <c r="CJ48" i="30" s="1"/>
  <c r="CH49" i="30"/>
  <c r="CG49" i="30"/>
  <c r="CE50" i="30" s="1"/>
  <c r="CD50" i="30" s="1"/>
  <c r="CF49" i="30"/>
  <c r="BW49" i="30"/>
  <c r="BU50" i="30" s="1"/>
  <c r="BX49" i="30"/>
  <c r="BV49" i="30"/>
  <c r="BS49" i="30"/>
  <c r="BY48" i="30"/>
  <c r="CA48" i="30" s="1"/>
  <c r="BZ48" i="30" s="1"/>
  <c r="AS88" i="30"/>
  <c r="AR88" i="30"/>
  <c r="BR55" i="30"/>
  <c r="AJ88" i="30"/>
  <c r="AP88" i="30"/>
  <c r="AQ88" i="30"/>
  <c r="AL88" i="30"/>
  <c r="AT88" i="30"/>
  <c r="AE88" i="30"/>
  <c r="AO88" i="30"/>
  <c r="AM88" i="30"/>
  <c r="AI88" i="30"/>
  <c r="AD88" i="30"/>
  <c r="AF88" i="30"/>
  <c r="AH88" i="30"/>
  <c r="AG88" i="30"/>
  <c r="AK88" i="30"/>
  <c r="AN88" i="30"/>
  <c r="AC89" i="30"/>
  <c r="CC50" i="30" l="1"/>
  <c r="CF50" i="30"/>
  <c r="CG50" i="30"/>
  <c r="CE51" i="30" s="1"/>
  <c r="CD51" i="30" s="1"/>
  <c r="CH50" i="30"/>
  <c r="CI49" i="30"/>
  <c r="CK49" i="30" s="1"/>
  <c r="CJ49" i="30" s="1"/>
  <c r="BX50" i="30"/>
  <c r="BV50" i="30"/>
  <c r="BT50" i="30"/>
  <c r="BS50" i="30"/>
  <c r="BY49" i="30"/>
  <c r="CA49" i="30" s="1"/>
  <c r="BZ49" i="30" s="1"/>
  <c r="BW50" i="30"/>
  <c r="BU51" i="30" s="1"/>
  <c r="AS89" i="30"/>
  <c r="AR89" i="30"/>
  <c r="AK89" i="30"/>
  <c r="AE89" i="30"/>
  <c r="AT89" i="30"/>
  <c r="AP89" i="30"/>
  <c r="AM89" i="30"/>
  <c r="AN89" i="30"/>
  <c r="AD89" i="30"/>
  <c r="AI89" i="30"/>
  <c r="AJ89" i="30"/>
  <c r="AH89" i="30"/>
  <c r="AO89" i="30"/>
  <c r="AQ89" i="30"/>
  <c r="AL89" i="30"/>
  <c r="AG89" i="30"/>
  <c r="AF89" i="30"/>
  <c r="AC90" i="30"/>
  <c r="BR56" i="30"/>
  <c r="CI50" i="30" l="1"/>
  <c r="CK50" i="30" s="1"/>
  <c r="CJ50" i="30" s="1"/>
  <c r="CG51" i="30"/>
  <c r="CE52" i="30" s="1"/>
  <c r="CD52" i="30" s="1"/>
  <c r="CH51" i="30"/>
  <c r="CF51" i="30"/>
  <c r="CC51" i="30"/>
  <c r="BS51" i="30"/>
  <c r="BY50" i="30"/>
  <c r="CA50" i="30" s="1"/>
  <c r="BZ50" i="30" s="1"/>
  <c r="BT51" i="30"/>
  <c r="BW51" i="30"/>
  <c r="BU52" i="30" s="1"/>
  <c r="BT52" i="30" s="1"/>
  <c r="BV51" i="30"/>
  <c r="BX51" i="30"/>
  <c r="AS90" i="30"/>
  <c r="AR90" i="30"/>
  <c r="AG90" i="30"/>
  <c r="AL90" i="30"/>
  <c r="AQ90" i="30"/>
  <c r="AN90" i="30"/>
  <c r="AH90" i="30"/>
  <c r="AT90" i="30"/>
  <c r="AJ90" i="30"/>
  <c r="AP90" i="30"/>
  <c r="AK90" i="30"/>
  <c r="AD90" i="30"/>
  <c r="AE90" i="30"/>
  <c r="AI90" i="30"/>
  <c r="AM90" i="30"/>
  <c r="AO90" i="30"/>
  <c r="AF90" i="30"/>
  <c r="AC91" i="30"/>
  <c r="BR57" i="30"/>
  <c r="CC52" i="30" l="1"/>
  <c r="CI51" i="30"/>
  <c r="CK51" i="30" s="1"/>
  <c r="CJ51" i="30" s="1"/>
  <c r="CF52" i="30"/>
  <c r="CG52" i="30" s="1"/>
  <c r="CE53" i="30" s="1"/>
  <c r="CD53" i="30" s="1"/>
  <c r="BY51" i="30"/>
  <c r="CA51" i="30" s="1"/>
  <c r="BZ51" i="30" s="1"/>
  <c r="BS52" i="30"/>
  <c r="BV52" i="30"/>
  <c r="BX52" i="30"/>
  <c r="BW52" i="30"/>
  <c r="BU53" i="30" s="1"/>
  <c r="BT53" i="30" s="1"/>
  <c r="CH52" i="30"/>
  <c r="AS91" i="30"/>
  <c r="AR91" i="30"/>
  <c r="AF91" i="30"/>
  <c r="AL91" i="30"/>
  <c r="AH91" i="30"/>
  <c r="AI91" i="30"/>
  <c r="AK91" i="30"/>
  <c r="AJ91" i="30"/>
  <c r="AO91" i="30"/>
  <c r="AP91" i="30"/>
  <c r="AG91" i="30"/>
  <c r="AE91" i="30"/>
  <c r="AM91" i="30"/>
  <c r="AD91" i="30"/>
  <c r="AT91" i="30"/>
  <c r="AQ91" i="30"/>
  <c r="AN91" i="30"/>
  <c r="AC92" i="30"/>
  <c r="BR58" i="30"/>
  <c r="CI52" i="30" l="1"/>
  <c r="CK52" i="30" s="1"/>
  <c r="CJ52" i="30" s="1"/>
  <c r="BS53" i="30"/>
  <c r="BY52" i="30"/>
  <c r="CA52" i="30" s="1"/>
  <c r="BZ52" i="30" s="1"/>
  <c r="BV53" i="30"/>
  <c r="BW53" i="30"/>
  <c r="BU54" i="30" s="1"/>
  <c r="BT54" i="30" s="1"/>
  <c r="BX53" i="30"/>
  <c r="CF53" i="30"/>
  <c r="CC53" i="30"/>
  <c r="CG53" i="30"/>
  <c r="CE54" i="30" s="1"/>
  <c r="CD54" i="30" s="1"/>
  <c r="AS92" i="30"/>
  <c r="AR92" i="30"/>
  <c r="AJ92" i="30"/>
  <c r="AK92" i="30"/>
  <c r="AL92" i="30"/>
  <c r="AE92" i="30"/>
  <c r="AH92" i="30"/>
  <c r="AG92" i="30"/>
  <c r="AI92" i="30"/>
  <c r="AD92" i="30"/>
  <c r="AN92" i="30"/>
  <c r="AO92" i="30"/>
  <c r="AT92" i="30"/>
  <c r="AM92" i="30"/>
  <c r="AQ92" i="30"/>
  <c r="AP92" i="30"/>
  <c r="AF92" i="30"/>
  <c r="AC93" i="30"/>
  <c r="BR59" i="30"/>
  <c r="CH53" i="30" l="1"/>
  <c r="CF54" i="30" s="1"/>
  <c r="BX54" i="30"/>
  <c r="BV54" i="30"/>
  <c r="BS54" i="30"/>
  <c r="BW54" i="30"/>
  <c r="BU55" i="30" s="1"/>
  <c r="BY53" i="30"/>
  <c r="CA53" i="30" s="1"/>
  <c r="BZ53" i="30" s="1"/>
  <c r="CC54" i="30"/>
  <c r="CI53" i="30"/>
  <c r="CK53" i="30" s="1"/>
  <c r="CJ53" i="30" s="1"/>
  <c r="AS93" i="30"/>
  <c r="AR93" i="30"/>
  <c r="BR60" i="30"/>
  <c r="AT93" i="30"/>
  <c r="AK93" i="30"/>
  <c r="AE93" i="30"/>
  <c r="AM93" i="30"/>
  <c r="AG93" i="30"/>
  <c r="AL93" i="30"/>
  <c r="AH93" i="30"/>
  <c r="AF93" i="30"/>
  <c r="AN93" i="30"/>
  <c r="AJ93" i="30"/>
  <c r="AP93" i="30"/>
  <c r="AD93" i="30"/>
  <c r="AI93" i="30"/>
  <c r="AQ93" i="30"/>
  <c r="AC94" i="30"/>
  <c r="AO93" i="30"/>
  <c r="BS55" i="30" l="1"/>
  <c r="CH54" i="30"/>
  <c r="CG54" i="30"/>
  <c r="CE55" i="30" s="1"/>
  <c r="CD55" i="30" s="1"/>
  <c r="BX55" i="30"/>
  <c r="BY54" i="30"/>
  <c r="CA54" i="30" s="1"/>
  <c r="BZ54" i="30" s="1"/>
  <c r="BW55" i="30"/>
  <c r="BU56" i="30" s="1"/>
  <c r="BV55" i="30"/>
  <c r="BT55" i="30"/>
  <c r="AS94" i="30"/>
  <c r="AR94" i="30"/>
  <c r="BR61" i="30"/>
  <c r="AK94" i="30"/>
  <c r="AQ94" i="30"/>
  <c r="AP94" i="30"/>
  <c r="AE94" i="30"/>
  <c r="AI94" i="30"/>
  <c r="AJ94" i="30"/>
  <c r="AO94" i="30"/>
  <c r="AH94" i="30"/>
  <c r="AT94" i="30"/>
  <c r="AD94" i="30"/>
  <c r="AM94" i="30"/>
  <c r="AG94" i="30"/>
  <c r="AL94" i="30"/>
  <c r="AF94" i="30"/>
  <c r="AN94" i="30"/>
  <c r="AC95" i="30"/>
  <c r="BS56" i="30" l="1"/>
  <c r="CC55" i="30"/>
  <c r="CI54" i="30"/>
  <c r="CK54" i="30" s="1"/>
  <c r="CJ54" i="30" s="1"/>
  <c r="CF55" i="30"/>
  <c r="CH55" i="30"/>
  <c r="CG55" i="30"/>
  <c r="CE56" i="30" s="1"/>
  <c r="CD56" i="30" s="1"/>
  <c r="BV56" i="30"/>
  <c r="BX56" i="30"/>
  <c r="BW56" i="30"/>
  <c r="BU57" i="30" s="1"/>
  <c r="BT56" i="30"/>
  <c r="BY55" i="30"/>
  <c r="CA55" i="30" s="1"/>
  <c r="BZ55" i="30" s="1"/>
  <c r="AS95" i="30"/>
  <c r="AR95" i="30"/>
  <c r="AG95" i="30"/>
  <c r="AJ95" i="30"/>
  <c r="AL95" i="30"/>
  <c r="AF95" i="30"/>
  <c r="AP95" i="30"/>
  <c r="AT95" i="30"/>
  <c r="AQ95" i="30"/>
  <c r="AI95" i="30"/>
  <c r="AH95" i="30"/>
  <c r="AE95" i="30"/>
  <c r="AN95" i="30"/>
  <c r="AM95" i="30"/>
  <c r="AD95" i="30"/>
  <c r="AK95" i="30"/>
  <c r="AO95" i="30"/>
  <c r="AC96" i="30"/>
  <c r="BR62" i="30"/>
  <c r="BS57" i="30" l="1"/>
  <c r="CF56" i="30"/>
  <c r="CC56" i="30"/>
  <c r="CI55" i="30"/>
  <c r="CK55" i="30" s="1"/>
  <c r="CJ55" i="30" s="1"/>
  <c r="CG56" i="30"/>
  <c r="CE57" i="30" s="1"/>
  <c r="CD57" i="30" s="1"/>
  <c r="CH56" i="30"/>
  <c r="BW57" i="30"/>
  <c r="BU58" i="30" s="1"/>
  <c r="BT57" i="30"/>
  <c r="BX57" i="30"/>
  <c r="BV57" i="30"/>
  <c r="BY56" i="30"/>
  <c r="CA56" i="30" s="1"/>
  <c r="BZ56" i="30" s="1"/>
  <c r="AS96" i="30"/>
  <c r="AR96" i="30"/>
  <c r="AF96" i="30"/>
  <c r="AE96" i="30"/>
  <c r="AI96" i="30"/>
  <c r="AL96" i="30"/>
  <c r="AP96" i="30"/>
  <c r="AJ96" i="30"/>
  <c r="AH96" i="30"/>
  <c r="AO96" i="30"/>
  <c r="AG96" i="30"/>
  <c r="AT96" i="30"/>
  <c r="AN96" i="30"/>
  <c r="AD96" i="30"/>
  <c r="AQ96" i="30"/>
  <c r="AM96" i="30"/>
  <c r="AK96" i="30"/>
  <c r="AC97" i="30"/>
  <c r="BR63" i="30"/>
  <c r="BS58" i="30" l="1"/>
  <c r="CG57" i="30"/>
  <c r="CE58" i="30" s="1"/>
  <c r="CD58" i="30" s="1"/>
  <c r="CF57" i="30"/>
  <c r="CI56" i="30"/>
  <c r="CK56" i="30" s="1"/>
  <c r="CJ56" i="30" s="1"/>
  <c r="CC57" i="30"/>
  <c r="CH57" i="30"/>
  <c r="BT58" i="30"/>
  <c r="BY57" i="30"/>
  <c r="CA57" i="30" s="1"/>
  <c r="BZ57" i="30" s="1"/>
  <c r="BX58" i="30"/>
  <c r="BW58" i="30"/>
  <c r="BU59" i="30" s="1"/>
  <c r="BT59" i="30" s="1"/>
  <c r="BV58" i="30"/>
  <c r="AS97" i="30"/>
  <c r="AR97" i="30"/>
  <c r="AJ97" i="30"/>
  <c r="AI97" i="30"/>
  <c r="AK97" i="30"/>
  <c r="AN97" i="30"/>
  <c r="AT97" i="30"/>
  <c r="AH97" i="30"/>
  <c r="AO97" i="30"/>
  <c r="AL97" i="30"/>
  <c r="AF97" i="30"/>
  <c r="AG97" i="30"/>
  <c r="AM97" i="30"/>
  <c r="AP97" i="30"/>
  <c r="AQ97" i="30"/>
  <c r="AE97" i="30"/>
  <c r="AC98" i="30"/>
  <c r="AD97" i="30"/>
  <c r="BR64" i="30"/>
  <c r="CF58" i="30" l="1"/>
  <c r="CH58" i="30"/>
  <c r="CC58" i="30"/>
  <c r="CG58" i="30"/>
  <c r="CE59" i="30" s="1"/>
  <c r="CD59" i="30" s="1"/>
  <c r="CI57" i="30"/>
  <c r="CK57" i="30" s="1"/>
  <c r="CJ57" i="30" s="1"/>
  <c r="BY58" i="30"/>
  <c r="CA58" i="30" s="1"/>
  <c r="BZ58" i="30" s="1"/>
  <c r="BW59" i="30"/>
  <c r="BU60" i="30" s="1"/>
  <c r="BT60" i="30" s="1"/>
  <c r="BS59" i="30"/>
  <c r="BV59" i="30"/>
  <c r="BX59" i="30"/>
  <c r="AS98" i="30"/>
  <c r="AR98" i="30"/>
  <c r="AH98" i="30"/>
  <c r="AJ98" i="30"/>
  <c r="AJ38" i="30" s="1"/>
  <c r="AL98" i="30"/>
  <c r="AN98" i="30"/>
  <c r="AM98" i="30"/>
  <c r="AM38" i="30" s="1"/>
  <c r="AF98" i="30"/>
  <c r="AQ98" i="30"/>
  <c r="AG98" i="30"/>
  <c r="AD98" i="30"/>
  <c r="AI98" i="30"/>
  <c r="AE98" i="30"/>
  <c r="AE38" i="30" s="1"/>
  <c r="AT98" i="30"/>
  <c r="AO98" i="30"/>
  <c r="AO38" i="30" s="1"/>
  <c r="AK98" i="30"/>
  <c r="AK38" i="30" s="1"/>
  <c r="AP98" i="30"/>
  <c r="AC99" i="30"/>
  <c r="BR65" i="30"/>
  <c r="CI58" i="30" l="1"/>
  <c r="CK58" i="30" s="1"/>
  <c r="CJ58" i="30" s="1"/>
  <c r="CC59" i="30"/>
  <c r="BY59" i="30"/>
  <c r="CA59" i="30" s="1"/>
  <c r="BZ59" i="30" s="1"/>
  <c r="CF59" i="30"/>
  <c r="CG59" i="30" s="1"/>
  <c r="BS60" i="30"/>
  <c r="BV60" i="30"/>
  <c r="BW60" i="30" s="1"/>
  <c r="AS99" i="30"/>
  <c r="AR99" i="30"/>
  <c r="AF99" i="30"/>
  <c r="AO99" i="30"/>
  <c r="AK99" i="30"/>
  <c r="AH99" i="30"/>
  <c r="AN99" i="30"/>
  <c r="AJ99" i="30"/>
  <c r="AE99" i="30"/>
  <c r="AM99" i="30"/>
  <c r="AQ99" i="30"/>
  <c r="AG99" i="30"/>
  <c r="AI99" i="30"/>
  <c r="AT99" i="30"/>
  <c r="AD99" i="30"/>
  <c r="AL99" i="30"/>
  <c r="AP99" i="30"/>
  <c r="AC100" i="30"/>
  <c r="BX65" i="30"/>
  <c r="CH65" i="30"/>
  <c r="CE65" i="30"/>
  <c r="CJ65" i="30"/>
  <c r="BS65" i="30"/>
  <c r="CA65" i="30"/>
  <c r="CG65" i="30"/>
  <c r="BV65" i="30"/>
  <c r="BT65" i="30"/>
  <c r="CK65" i="30"/>
  <c r="CI65" i="30"/>
  <c r="BY65" i="30"/>
  <c r="BW65" i="30"/>
  <c r="BU65" i="30"/>
  <c r="BZ65" i="30"/>
  <c r="CC65" i="30"/>
  <c r="CD65" i="30"/>
  <c r="BR66" i="30"/>
  <c r="CF65" i="30"/>
  <c r="CE60" i="30" l="1"/>
  <c r="CD60" i="30" s="1"/>
  <c r="CH59" i="30"/>
  <c r="CI59" i="30"/>
  <c r="CK59" i="30" s="1"/>
  <c r="CJ59" i="30" s="1"/>
  <c r="BU61" i="30"/>
  <c r="BT61" i="30" s="1"/>
  <c r="BX60" i="30"/>
  <c r="BY60" i="30"/>
  <c r="CA60" i="30" s="1"/>
  <c r="BZ60" i="30" s="1"/>
  <c r="AS100" i="30"/>
  <c r="AR100" i="30"/>
  <c r="AH100" i="30"/>
  <c r="AI100" i="30"/>
  <c r="AE100" i="30"/>
  <c r="AM100" i="30"/>
  <c r="AP100" i="30"/>
  <c r="AF100" i="30"/>
  <c r="AG100" i="30"/>
  <c r="AL100" i="30"/>
  <c r="AN100" i="30"/>
  <c r="AJ100" i="30"/>
  <c r="AK100" i="30"/>
  <c r="AD100" i="30"/>
  <c r="AT100" i="30"/>
  <c r="AQ100" i="30"/>
  <c r="AO100" i="30"/>
  <c r="AC101" i="30"/>
  <c r="CJ66" i="30"/>
  <c r="CA66" i="30"/>
  <c r="CK66" i="30"/>
  <c r="CG66" i="30"/>
  <c r="CC66" i="30"/>
  <c r="CI66" i="30"/>
  <c r="BX66" i="30"/>
  <c r="BW66" i="30"/>
  <c r="CD66" i="30"/>
  <c r="BT66" i="30"/>
  <c r="BS66" i="30"/>
  <c r="BU66" i="30"/>
  <c r="CH66" i="30"/>
  <c r="BY66" i="30"/>
  <c r="BV66" i="30"/>
  <c r="CE66" i="30"/>
  <c r="BZ66" i="30"/>
  <c r="BR67" i="30"/>
  <c r="CF66" i="30"/>
  <c r="CC60" i="30" l="1"/>
  <c r="CF60" i="30"/>
  <c r="CG60" i="30" s="1"/>
  <c r="CE61" i="30" s="1"/>
  <c r="BW61" i="30"/>
  <c r="BU62" i="30" s="1"/>
  <c r="BT62" i="30" s="1"/>
  <c r="BX61" i="30"/>
  <c r="BS61" i="30"/>
  <c r="BV61" i="30"/>
  <c r="AS101" i="30"/>
  <c r="AR101" i="30"/>
  <c r="AM101" i="30"/>
  <c r="AT101" i="30"/>
  <c r="AN101" i="30"/>
  <c r="AJ101" i="30"/>
  <c r="AP101" i="30"/>
  <c r="AI101" i="30"/>
  <c r="AF101" i="30"/>
  <c r="AD101" i="30"/>
  <c r="AG101" i="30"/>
  <c r="AL101" i="30"/>
  <c r="AE101" i="30"/>
  <c r="AO101" i="30"/>
  <c r="AQ101" i="30"/>
  <c r="AK101" i="30"/>
  <c r="AC102" i="30"/>
  <c r="AH101" i="30"/>
  <c r="BY67" i="30"/>
  <c r="BZ67" i="30"/>
  <c r="BW67" i="30"/>
  <c r="BS67" i="30"/>
  <c r="CD67" i="30"/>
  <c r="CA67" i="30"/>
  <c r="CK67" i="30"/>
  <c r="CF67" i="30"/>
  <c r="CG67" i="30"/>
  <c r="BV67" i="30"/>
  <c r="BU67" i="30"/>
  <c r="CH67" i="30"/>
  <c r="CE67" i="30"/>
  <c r="CJ67" i="30"/>
  <c r="BX67" i="30"/>
  <c r="BT67" i="30"/>
  <c r="CC67" i="30"/>
  <c r="CI67" i="30"/>
  <c r="BR68" i="30"/>
  <c r="CC61" i="30" l="1"/>
  <c r="CD61" i="30"/>
  <c r="CH60" i="30"/>
  <c r="CH61" i="30" s="1"/>
  <c r="CI60" i="30"/>
  <c r="CK60" i="30" s="1"/>
  <c r="CJ60" i="30" s="1"/>
  <c r="BY61" i="30"/>
  <c r="CA61" i="30" s="1"/>
  <c r="BZ61" i="30" s="1"/>
  <c r="BS62" i="30"/>
  <c r="BX62" i="30"/>
  <c r="BV62" i="30"/>
  <c r="BW62" i="30"/>
  <c r="BU63" i="30" s="1"/>
  <c r="BT63" i="30" s="1"/>
  <c r="AS102" i="30"/>
  <c r="AR102" i="30"/>
  <c r="AL102" i="30"/>
  <c r="AM102" i="30"/>
  <c r="AQ102" i="30"/>
  <c r="AJ102" i="30"/>
  <c r="AG102" i="30"/>
  <c r="AH102" i="30"/>
  <c r="AI102" i="30"/>
  <c r="AK102" i="30"/>
  <c r="AT102" i="30"/>
  <c r="AE102" i="30"/>
  <c r="AO102" i="30"/>
  <c r="AF102" i="30"/>
  <c r="AP102" i="30"/>
  <c r="AC103" i="30"/>
  <c r="AD102" i="30"/>
  <c r="AN102" i="30"/>
  <c r="CJ68" i="30"/>
  <c r="BX68" i="30"/>
  <c r="CD68" i="30"/>
  <c r="CE68" i="30"/>
  <c r="BU68" i="30"/>
  <c r="CG68" i="30"/>
  <c r="BS68" i="30"/>
  <c r="BZ68" i="30"/>
  <c r="CK68" i="30"/>
  <c r="BY68" i="30"/>
  <c r="CF68" i="30"/>
  <c r="BV68" i="30"/>
  <c r="CC68" i="30"/>
  <c r="CI68" i="30"/>
  <c r="BT68" i="30"/>
  <c r="CH68" i="30"/>
  <c r="BR69" i="30"/>
  <c r="CA68" i="30"/>
  <c r="BW68" i="30"/>
  <c r="CG61" i="30" l="1"/>
  <c r="CE62" i="30" s="1"/>
  <c r="CD62" i="30" s="1"/>
  <c r="CF61" i="30"/>
  <c r="BW63" i="30"/>
  <c r="BU64" i="30" s="1"/>
  <c r="BS63" i="30"/>
  <c r="BY62" i="30"/>
  <c r="CA62" i="30" s="1"/>
  <c r="BZ62" i="30" s="1"/>
  <c r="BV63" i="30"/>
  <c r="BX63" i="30"/>
  <c r="AS103" i="30"/>
  <c r="AR103" i="30"/>
  <c r="AQ103" i="30"/>
  <c r="AJ103" i="30"/>
  <c r="AT103" i="30"/>
  <c r="AH103" i="30"/>
  <c r="AK103" i="30"/>
  <c r="AL103" i="30"/>
  <c r="AD103" i="30"/>
  <c r="AN103" i="30"/>
  <c r="AP103" i="30"/>
  <c r="AE103" i="30"/>
  <c r="AG103" i="30"/>
  <c r="AI103" i="30"/>
  <c r="AM103" i="30"/>
  <c r="AO103" i="30"/>
  <c r="AF103" i="30"/>
  <c r="AC104" i="30"/>
  <c r="BV69" i="30"/>
  <c r="BT69" i="30"/>
  <c r="BX69" i="30"/>
  <c r="BU69" i="30"/>
  <c r="CF69" i="30"/>
  <c r="CD69" i="30"/>
  <c r="CE69" i="30"/>
  <c r="BW69" i="30"/>
  <c r="BY69" i="30"/>
  <c r="CH69" i="30"/>
  <c r="CI69" i="30"/>
  <c r="BZ69" i="30"/>
  <c r="CC69" i="30"/>
  <c r="CJ69" i="30"/>
  <c r="BS69" i="30"/>
  <c r="CK69" i="30"/>
  <c r="CG69" i="30"/>
  <c r="BR70" i="30"/>
  <c r="CA69" i="30"/>
  <c r="CI61" i="30" l="1"/>
  <c r="CK61" i="30" s="1"/>
  <c r="CJ61" i="30" s="1"/>
  <c r="CH62" i="30"/>
  <c r="CC62" i="30"/>
  <c r="CG62" i="30"/>
  <c r="CE63" i="30" s="1"/>
  <c r="CD63" i="30" s="1"/>
  <c r="CF62" i="30"/>
  <c r="BX64" i="30"/>
  <c r="BV64" i="30"/>
  <c r="BW64" i="30"/>
  <c r="BS64" i="30"/>
  <c r="BT64" i="30"/>
  <c r="BY63" i="30"/>
  <c r="CA63" i="30" s="1"/>
  <c r="BZ63" i="30" s="1"/>
  <c r="AS104" i="30"/>
  <c r="AR104" i="30"/>
  <c r="AK104" i="30"/>
  <c r="AF104" i="30"/>
  <c r="AH104" i="30"/>
  <c r="AE104" i="30"/>
  <c r="AO104" i="30"/>
  <c r="AN104" i="30"/>
  <c r="AT104" i="30"/>
  <c r="AJ104" i="30"/>
  <c r="AI104" i="30"/>
  <c r="AP104" i="30"/>
  <c r="AG104" i="30"/>
  <c r="AM104" i="30"/>
  <c r="AD104" i="30"/>
  <c r="AQ104" i="30"/>
  <c r="AC105" i="30"/>
  <c r="AL104" i="30"/>
  <c r="BY70" i="30"/>
  <c r="CG70" i="30"/>
  <c r="CD70" i="30"/>
  <c r="BT70" i="30"/>
  <c r="CA70" i="30"/>
  <c r="BS70" i="30"/>
  <c r="CJ70" i="30"/>
  <c r="BX70" i="30"/>
  <c r="CC70" i="30"/>
  <c r="CK70" i="30"/>
  <c r="BW70" i="30"/>
  <c r="BZ70" i="30"/>
  <c r="CI70" i="30"/>
  <c r="CF70" i="30"/>
  <c r="CH70" i="30"/>
  <c r="BU70" i="30"/>
  <c r="CE70" i="30"/>
  <c r="BR71" i="30"/>
  <c r="BV70" i="30"/>
  <c r="CI62" i="30" l="1"/>
  <c r="CK62" i="30" s="1"/>
  <c r="CJ62" i="30" s="1"/>
  <c r="CG63" i="30"/>
  <c r="CE64" i="30" s="1"/>
  <c r="CD64" i="30" s="1"/>
  <c r="CC63" i="30"/>
  <c r="CH63" i="30"/>
  <c r="CF63" i="30"/>
  <c r="BY64" i="30"/>
  <c r="CA64" i="30" s="1"/>
  <c r="BZ64" i="30" s="1"/>
  <c r="AS105" i="30"/>
  <c r="AR105" i="30"/>
  <c r="AP105" i="30"/>
  <c r="AH105" i="30"/>
  <c r="AI105" i="30"/>
  <c r="AQ105" i="30"/>
  <c r="AF105" i="30"/>
  <c r="AK105" i="30"/>
  <c r="AD105" i="30"/>
  <c r="AN105" i="30"/>
  <c r="AJ105" i="30"/>
  <c r="AE105" i="30"/>
  <c r="AM105" i="30"/>
  <c r="AT105" i="30"/>
  <c r="AO105" i="30"/>
  <c r="AG105" i="30"/>
  <c r="AL105" i="30"/>
  <c r="AC106" i="30"/>
  <c r="CG71" i="30"/>
  <c r="CH71" i="30"/>
  <c r="CF71" i="30"/>
  <c r="BZ71" i="30"/>
  <c r="CK71" i="30"/>
  <c r="CD71" i="30"/>
  <c r="BS71" i="30"/>
  <c r="CC71" i="30"/>
  <c r="CI71" i="30"/>
  <c r="BU71" i="30"/>
  <c r="BW71" i="30"/>
  <c r="BV71" i="30"/>
  <c r="BT71" i="30"/>
  <c r="BX71" i="30"/>
  <c r="CE71" i="30"/>
  <c r="CA71" i="30"/>
  <c r="CJ71" i="30"/>
  <c r="BR72" i="30"/>
  <c r="BY71" i="30"/>
  <c r="CG64" i="30" l="1"/>
  <c r="CH64" i="30"/>
  <c r="CF64" i="30"/>
  <c r="CC64" i="30"/>
  <c r="CI63" i="30"/>
  <c r="CK63" i="30" s="1"/>
  <c r="CJ63" i="30" s="1"/>
  <c r="AS106" i="30"/>
  <c r="AR106" i="30"/>
  <c r="AD106" i="30"/>
  <c r="AT106" i="30"/>
  <c r="AN106" i="30"/>
  <c r="AP106" i="30"/>
  <c r="AI106" i="30"/>
  <c r="AL106" i="30"/>
  <c r="AO106" i="30"/>
  <c r="AG106" i="30"/>
  <c r="AH106" i="30"/>
  <c r="AQ106" i="30"/>
  <c r="AE106" i="30"/>
  <c r="AF106" i="30"/>
  <c r="AJ106" i="30"/>
  <c r="AM106" i="30"/>
  <c r="AK106" i="30"/>
  <c r="AC107" i="30"/>
  <c r="BU72" i="30"/>
  <c r="CA72" i="30"/>
  <c r="CI72" i="30"/>
  <c r="BX72" i="30"/>
  <c r="CF72" i="30"/>
  <c r="CJ72" i="30"/>
  <c r="CG72" i="30"/>
  <c r="BT72" i="30"/>
  <c r="CD72" i="30"/>
  <c r="CK72" i="30"/>
  <c r="BZ72" i="30"/>
  <c r="CE72" i="30"/>
  <c r="BY72" i="30"/>
  <c r="BV72" i="30"/>
  <c r="BW72" i="30"/>
  <c r="BS72" i="30"/>
  <c r="CH72" i="30"/>
  <c r="CC72" i="30"/>
  <c r="BR73" i="30"/>
  <c r="CI64" i="30" l="1"/>
  <c r="CK64" i="30" s="1"/>
  <c r="CJ64" i="30" s="1"/>
  <c r="AS107" i="30"/>
  <c r="AR107" i="30"/>
  <c r="AD107" i="30"/>
  <c r="AI107" i="30"/>
  <c r="AT107" i="30"/>
  <c r="AL107" i="30"/>
  <c r="AK107" i="30"/>
  <c r="AN107" i="30"/>
  <c r="AM107" i="30"/>
  <c r="AP107" i="30"/>
  <c r="AE107" i="30"/>
  <c r="AF107" i="30"/>
  <c r="AJ107" i="30"/>
  <c r="AQ107" i="30"/>
  <c r="AO107" i="30"/>
  <c r="AH107" i="30"/>
  <c r="AG107" i="30"/>
  <c r="AC108" i="30"/>
  <c r="CI73" i="30"/>
  <c r="BU73" i="30"/>
  <c r="BX73" i="30"/>
  <c r="BW73" i="30"/>
  <c r="CA73" i="30"/>
  <c r="BY73" i="30"/>
  <c r="CK73" i="30"/>
  <c r="CJ73" i="30"/>
  <c r="BS73" i="30"/>
  <c r="CD73" i="30"/>
  <c r="CF73" i="30"/>
  <c r="CH73" i="30"/>
  <c r="BT73" i="30"/>
  <c r="CC73" i="30"/>
  <c r="CG73" i="30"/>
  <c r="BR74" i="30"/>
  <c r="BZ73" i="30"/>
  <c r="CE73" i="30"/>
  <c r="BV73" i="30"/>
  <c r="AS108" i="30" l="1"/>
  <c r="AR108" i="30"/>
  <c r="AD108" i="30"/>
  <c r="AG108" i="30"/>
  <c r="AN108" i="30"/>
  <c r="AK108" i="30"/>
  <c r="AO108" i="30"/>
  <c r="AL108" i="30"/>
  <c r="AT108" i="30"/>
  <c r="AE108" i="30"/>
  <c r="AJ108" i="30"/>
  <c r="AF108" i="30"/>
  <c r="AP108" i="30"/>
  <c r="AQ108" i="30"/>
  <c r="AH108" i="30"/>
  <c r="AC109" i="30"/>
  <c r="AI108" i="30"/>
  <c r="AM108" i="30"/>
  <c r="BX74" i="30"/>
  <c r="CA74" i="30"/>
  <c r="CG74" i="30"/>
  <c r="CC74" i="30"/>
  <c r="CH74" i="30"/>
  <c r="CD74" i="30"/>
  <c r="BT74" i="30"/>
  <c r="CJ74" i="30"/>
  <c r="BV74" i="30"/>
  <c r="CK74" i="30"/>
  <c r="BY74" i="30"/>
  <c r="BS74" i="30"/>
  <c r="CE74" i="30"/>
  <c r="BU74" i="30"/>
  <c r="BW74" i="30"/>
  <c r="CI74" i="30"/>
  <c r="BR75" i="30"/>
  <c r="BZ74" i="30"/>
  <c r="CF74" i="30"/>
  <c r="AS109" i="30" l="1"/>
  <c r="AR109" i="30"/>
  <c r="AO109" i="30"/>
  <c r="AG109" i="30"/>
  <c r="AH109" i="30"/>
  <c r="AM109" i="30"/>
  <c r="AF109" i="30"/>
  <c r="AQ109" i="30"/>
  <c r="AI109" i="30"/>
  <c r="AL109" i="30"/>
  <c r="AE109" i="30"/>
  <c r="AN109" i="30"/>
  <c r="AK109" i="30"/>
  <c r="AD109" i="30"/>
  <c r="AT109" i="30"/>
  <c r="AJ109" i="30"/>
  <c r="AP109" i="30"/>
  <c r="AC110" i="30"/>
  <c r="CH75" i="30"/>
  <c r="BT75" i="30"/>
  <c r="CE75" i="30"/>
  <c r="CF75" i="30"/>
  <c r="BY75" i="30"/>
  <c r="CD75" i="30"/>
  <c r="BW75" i="30"/>
  <c r="CA75" i="30"/>
  <c r="CJ75" i="30"/>
  <c r="CG75" i="30"/>
  <c r="CC75" i="30"/>
  <c r="BV75" i="30"/>
  <c r="BU75" i="30"/>
  <c r="CI75" i="30"/>
  <c r="CK75" i="30"/>
  <c r="BS75" i="30"/>
  <c r="BZ75" i="30"/>
  <c r="BR76" i="30"/>
  <c r="BX75" i="30"/>
  <c r="AS110" i="30" l="1"/>
  <c r="AR110" i="30"/>
  <c r="AE110" i="30"/>
  <c r="AO110" i="30"/>
  <c r="AI110" i="30"/>
  <c r="AN110" i="30"/>
  <c r="AP110" i="30"/>
  <c r="AM110" i="30"/>
  <c r="AG110" i="30"/>
  <c r="AH110" i="30"/>
  <c r="AD110" i="30"/>
  <c r="AF110" i="30"/>
  <c r="AT110" i="30"/>
  <c r="AJ110" i="30"/>
  <c r="AL110" i="30"/>
  <c r="AC111" i="30"/>
  <c r="AQ110" i="30"/>
  <c r="AK110" i="30"/>
  <c r="CC76" i="30"/>
  <c r="CF76" i="30"/>
  <c r="BW76" i="30"/>
  <c r="CE76" i="30"/>
  <c r="CJ76" i="30"/>
  <c r="BZ76" i="30"/>
  <c r="BU76" i="30"/>
  <c r="BV76" i="30"/>
  <c r="BS76" i="30"/>
  <c r="CA76" i="30"/>
  <c r="CG76" i="30"/>
  <c r="CK76" i="30"/>
  <c r="BT76" i="30"/>
  <c r="BX76" i="30"/>
  <c r="CI76" i="30"/>
  <c r="BY76" i="30"/>
  <c r="BR77" i="30"/>
  <c r="CH76" i="30"/>
  <c r="CD76" i="30"/>
  <c r="AS111" i="30" l="1"/>
  <c r="AR111" i="30"/>
  <c r="AT111" i="30"/>
  <c r="AQ111" i="30"/>
  <c r="AK111" i="30"/>
  <c r="AL111" i="30"/>
  <c r="AI111" i="30"/>
  <c r="AD111" i="30"/>
  <c r="AF111" i="30"/>
  <c r="AH111" i="30"/>
  <c r="AP111" i="30"/>
  <c r="AN111" i="30"/>
  <c r="AE111" i="30"/>
  <c r="AG111" i="30"/>
  <c r="AO111" i="30"/>
  <c r="AJ111" i="30"/>
  <c r="AM111" i="30"/>
  <c r="AC112" i="30"/>
  <c r="CG77" i="30"/>
  <c r="CJ77" i="30"/>
  <c r="BW77" i="30"/>
  <c r="BS77" i="30"/>
  <c r="BZ77" i="30"/>
  <c r="CD77" i="30"/>
  <c r="BX77" i="30"/>
  <c r="CE77" i="30"/>
  <c r="CF77" i="30"/>
  <c r="BV77" i="30"/>
  <c r="CC77" i="30"/>
  <c r="CH77" i="30"/>
  <c r="BY77" i="30"/>
  <c r="BU77" i="30"/>
  <c r="BT77" i="30"/>
  <c r="CA77" i="30"/>
  <c r="CK77" i="30"/>
  <c r="CI77" i="30"/>
  <c r="BR78" i="30"/>
  <c r="AS112" i="30" l="1"/>
  <c r="AR112" i="30"/>
  <c r="AG112" i="30"/>
  <c r="AF112" i="30"/>
  <c r="AI112" i="30"/>
  <c r="AP112" i="30"/>
  <c r="AJ112" i="30"/>
  <c r="AE112" i="30"/>
  <c r="AM112" i="30"/>
  <c r="AQ112" i="30"/>
  <c r="AN112" i="30"/>
  <c r="AD112" i="30"/>
  <c r="AL112" i="30"/>
  <c r="AH112" i="30"/>
  <c r="AK112" i="30"/>
  <c r="AT112" i="30"/>
  <c r="AO112" i="30"/>
  <c r="AC113" i="30"/>
  <c r="CI78" i="30"/>
  <c r="BV78" i="30"/>
  <c r="BZ78" i="30"/>
  <c r="BX78" i="30"/>
  <c r="BS78" i="30"/>
  <c r="CA78" i="30"/>
  <c r="CJ78" i="30"/>
  <c r="BU78" i="30"/>
  <c r="CC78" i="30"/>
  <c r="CD78" i="30"/>
  <c r="BT78" i="30"/>
  <c r="BY78" i="30"/>
  <c r="BW78" i="30"/>
  <c r="CF78" i="30"/>
  <c r="CH78" i="30"/>
  <c r="CE78" i="30"/>
  <c r="BR79" i="30"/>
  <c r="CG78" i="30"/>
  <c r="CK78" i="30"/>
  <c r="AS113" i="30" l="1"/>
  <c r="AR113" i="30"/>
  <c r="AI113" i="30"/>
  <c r="AL113" i="30"/>
  <c r="AQ113" i="30"/>
  <c r="AT113" i="30"/>
  <c r="AM113" i="30"/>
  <c r="AF113" i="30"/>
  <c r="AO113" i="30"/>
  <c r="AG113" i="30"/>
  <c r="AH113" i="30"/>
  <c r="AK113" i="30"/>
  <c r="AE113" i="30"/>
  <c r="AJ113" i="30"/>
  <c r="AD113" i="30"/>
  <c r="AP113" i="30"/>
  <c r="AN113" i="30"/>
  <c r="AC114" i="30"/>
  <c r="CH79" i="30"/>
  <c r="CI79" i="30"/>
  <c r="BY79" i="30"/>
  <c r="BV79" i="30"/>
  <c r="BS79" i="30"/>
  <c r="CD79" i="30"/>
  <c r="CF79" i="30"/>
  <c r="CJ79" i="30"/>
  <c r="CG79" i="30"/>
  <c r="BT79" i="30"/>
  <c r="CE79" i="30"/>
  <c r="BU79" i="30"/>
  <c r="BX79" i="30"/>
  <c r="BW79" i="30"/>
  <c r="CC79" i="30"/>
  <c r="CA79" i="30"/>
  <c r="BZ79" i="30"/>
  <c r="CK79" i="30"/>
  <c r="BR80" i="30"/>
  <c r="AS114" i="30" l="1"/>
  <c r="AR114" i="30"/>
  <c r="AE114" i="30"/>
  <c r="AI114" i="30"/>
  <c r="AD114" i="30"/>
  <c r="AG114" i="30"/>
  <c r="AP114" i="30"/>
  <c r="AJ114" i="30"/>
  <c r="AM114" i="30"/>
  <c r="AO114" i="30"/>
  <c r="AF114" i="30"/>
  <c r="AQ114" i="30"/>
  <c r="AH114" i="30"/>
  <c r="AK114" i="30"/>
  <c r="AN114" i="30"/>
  <c r="AL114" i="30"/>
  <c r="AC115" i="30"/>
  <c r="AT114" i="30"/>
  <c r="BU80" i="30"/>
  <c r="CK80" i="30"/>
  <c r="CC80" i="30"/>
  <c r="CA80" i="30"/>
  <c r="CI80" i="30"/>
  <c r="BS80" i="30"/>
  <c r="CE80" i="30"/>
  <c r="CH80" i="30"/>
  <c r="BW80" i="30"/>
  <c r="CF80" i="30"/>
  <c r="CJ80" i="30"/>
  <c r="BT80" i="30"/>
  <c r="BX80" i="30"/>
  <c r="BV80" i="30"/>
  <c r="CD80" i="30"/>
  <c r="BY80" i="30"/>
  <c r="CG80" i="30"/>
  <c r="BZ80" i="30"/>
  <c r="BR81" i="30"/>
  <c r="AS115" i="30" l="1"/>
  <c r="AR115" i="30"/>
  <c r="AG115" i="30"/>
  <c r="AL115" i="30"/>
  <c r="AQ115" i="30"/>
  <c r="AJ115" i="30"/>
  <c r="AK115" i="30"/>
  <c r="AO115" i="30"/>
  <c r="AM115" i="30"/>
  <c r="AF115" i="30"/>
  <c r="AD115" i="30"/>
  <c r="AH115" i="30"/>
  <c r="AN115" i="30"/>
  <c r="AP115" i="30"/>
  <c r="AI115" i="30"/>
  <c r="AT115" i="30"/>
  <c r="AE115" i="30"/>
  <c r="AC116" i="30"/>
  <c r="BX81" i="30"/>
  <c r="CA81" i="30"/>
  <c r="CH81" i="30"/>
  <c r="CE81" i="30"/>
  <c r="CK81" i="30"/>
  <c r="BZ81" i="30"/>
  <c r="BS81" i="30"/>
  <c r="CG81" i="30"/>
  <c r="CI81" i="30"/>
  <c r="CC81" i="30"/>
  <c r="CJ81" i="30"/>
  <c r="CF81" i="30"/>
  <c r="BT81" i="30"/>
  <c r="CD81" i="30"/>
  <c r="BY81" i="30"/>
  <c r="BR82" i="30"/>
  <c r="BV81" i="30"/>
  <c r="BU81" i="30"/>
  <c r="BW81" i="30"/>
  <c r="AS116" i="30" l="1"/>
  <c r="AR116" i="30"/>
  <c r="AH116" i="30"/>
  <c r="AF116" i="30"/>
  <c r="AT116" i="30"/>
  <c r="AI116" i="30"/>
  <c r="AK116" i="30"/>
  <c r="AL116" i="30"/>
  <c r="AJ116" i="30"/>
  <c r="AN116" i="30"/>
  <c r="AP116" i="30"/>
  <c r="AO116" i="30"/>
  <c r="AG116" i="30"/>
  <c r="AD116" i="30"/>
  <c r="AC117" i="30"/>
  <c r="AM116" i="30"/>
  <c r="AQ116" i="30"/>
  <c r="AE116" i="30"/>
  <c r="CJ82" i="30"/>
  <c r="CH82" i="30"/>
  <c r="CG82" i="30"/>
  <c r="BU82" i="30"/>
  <c r="BV82" i="30"/>
  <c r="BX82" i="30"/>
  <c r="CA82" i="30"/>
  <c r="BY82" i="30"/>
  <c r="CE82" i="30"/>
  <c r="CF82" i="30"/>
  <c r="CK82" i="30"/>
  <c r="BW82" i="30"/>
  <c r="BZ82" i="30"/>
  <c r="CI82" i="30"/>
  <c r="CC82" i="30"/>
  <c r="BS82" i="30"/>
  <c r="BR83" i="30"/>
  <c r="BT82" i="30"/>
  <c r="CD82" i="30"/>
  <c r="AS117" i="30" l="1"/>
  <c r="AR117" i="30"/>
  <c r="AD117" i="30"/>
  <c r="AP117" i="30"/>
  <c r="AL117" i="30"/>
  <c r="AN117" i="30"/>
  <c r="AF117" i="30"/>
  <c r="AJ117" i="30"/>
  <c r="AH117" i="30"/>
  <c r="AK117" i="30"/>
  <c r="AG117" i="30"/>
  <c r="AT117" i="30"/>
  <c r="AO117" i="30"/>
  <c r="AQ117" i="30"/>
  <c r="AE117" i="30"/>
  <c r="AC118" i="30"/>
  <c r="AM117" i="30"/>
  <c r="AI117" i="30"/>
  <c r="BX83" i="30"/>
  <c r="CE83" i="30"/>
  <c r="BW83" i="30"/>
  <c r="BS83" i="30"/>
  <c r="BU83" i="30"/>
  <c r="BV83" i="30"/>
  <c r="CJ83" i="30"/>
  <c r="CF83" i="30"/>
  <c r="BT83" i="30"/>
  <c r="CA83" i="30"/>
  <c r="CD83" i="30"/>
  <c r="CG83" i="30"/>
  <c r="CI83" i="30"/>
  <c r="BZ83" i="30"/>
  <c r="BR84" i="30"/>
  <c r="CH83" i="30"/>
  <c r="BY83" i="30"/>
  <c r="CK83" i="30"/>
  <c r="CC83" i="30"/>
  <c r="AS118" i="30" l="1"/>
  <c r="AR118" i="30"/>
  <c r="AG118" i="30"/>
  <c r="AP118" i="30"/>
  <c r="AO118" i="30"/>
  <c r="AQ118" i="30"/>
  <c r="AE118" i="30"/>
  <c r="AK118" i="30"/>
  <c r="AF118" i="30"/>
  <c r="AT118" i="30"/>
  <c r="AM118" i="30"/>
  <c r="AN118" i="30"/>
  <c r="AD118" i="30"/>
  <c r="AL118" i="30"/>
  <c r="AC119" i="30"/>
  <c r="AI118" i="30"/>
  <c r="AJ118" i="30"/>
  <c r="AH118" i="30"/>
  <c r="BX84" i="30"/>
  <c r="BV84" i="30"/>
  <c r="BW84" i="30"/>
  <c r="CI84" i="30"/>
  <c r="CD84" i="30"/>
  <c r="CJ84" i="30"/>
  <c r="BT84" i="30"/>
  <c r="CC84" i="30"/>
  <c r="CG84" i="30"/>
  <c r="BU84" i="30"/>
  <c r="BS84" i="30"/>
  <c r="BY84" i="30"/>
  <c r="CE84" i="30"/>
  <c r="CH84" i="30"/>
  <c r="CF84" i="30"/>
  <c r="BR85" i="30"/>
  <c r="BZ84" i="30"/>
  <c r="CK84" i="30"/>
  <c r="CA84" i="30"/>
  <c r="AS119" i="30" l="1"/>
  <c r="AR119" i="30"/>
  <c r="AM119" i="30"/>
  <c r="AI119" i="30"/>
  <c r="AP119" i="30"/>
  <c r="AQ119" i="30"/>
  <c r="AG119" i="30"/>
  <c r="AJ119" i="30"/>
  <c r="AD119" i="30"/>
  <c r="AH119" i="30"/>
  <c r="AL119" i="30"/>
  <c r="AK119" i="30"/>
  <c r="AF119" i="30"/>
  <c r="AC120" i="30"/>
  <c r="AT119" i="30"/>
  <c r="AO119" i="30"/>
  <c r="AN119" i="30"/>
  <c r="AE119" i="30"/>
  <c r="BS85" i="30"/>
  <c r="CF85" i="30"/>
  <c r="BU85" i="30"/>
  <c r="CJ85" i="30"/>
  <c r="BZ85" i="30"/>
  <c r="CD85" i="30"/>
  <c r="BV85" i="30"/>
  <c r="BX85" i="30"/>
  <c r="CH85" i="30"/>
  <c r="CA85" i="30"/>
  <c r="BT85" i="30"/>
  <c r="CE85" i="30"/>
  <c r="CG85" i="30"/>
  <c r="CI85" i="30"/>
  <c r="BY85" i="30"/>
  <c r="BR86" i="30"/>
  <c r="BW85" i="30"/>
  <c r="CK85" i="30"/>
  <c r="CC85" i="30"/>
  <c r="AS120" i="30" l="1"/>
  <c r="AR120" i="30"/>
  <c r="CH86" i="30"/>
  <c r="BU86" i="30"/>
  <c r="BZ86" i="30"/>
  <c r="BT86" i="30"/>
  <c r="CE86" i="30"/>
  <c r="CD86" i="30"/>
  <c r="BV86" i="30"/>
  <c r="CC86" i="30"/>
  <c r="CJ86" i="30"/>
  <c r="BY86" i="30"/>
  <c r="CA86" i="30"/>
  <c r="BW86" i="30"/>
  <c r="CI86" i="30"/>
  <c r="CK86" i="30"/>
  <c r="CG86" i="30"/>
  <c r="CF86" i="30"/>
  <c r="BS86" i="30"/>
  <c r="BX86" i="30"/>
  <c r="AM120" i="30"/>
  <c r="AH120" i="30"/>
  <c r="AF120" i="30"/>
  <c r="AO120" i="30"/>
  <c r="AT120" i="30"/>
  <c r="AP120" i="30"/>
  <c r="AD120" i="30"/>
  <c r="AK120" i="30"/>
  <c r="AE120" i="30"/>
  <c r="AJ120" i="30"/>
  <c r="AN120" i="30"/>
  <c r="AI120" i="30"/>
  <c r="AQ120" i="30"/>
  <c r="AG120" i="30"/>
  <c r="AL120" i="30"/>
  <c r="BO5" i="30" l="1"/>
  <c r="BO15" i="30"/>
  <c r="W26" i="30" s="1"/>
  <c r="R667" i="18" s="1"/>
  <c r="BN15" i="30"/>
  <c r="V26" i="30" s="1"/>
  <c r="BN5" i="30"/>
  <c r="BO6" i="30"/>
  <c r="BN6" i="30"/>
  <c r="AT31" i="30"/>
  <c r="AG31" i="30"/>
  <c r="AL31" i="30"/>
  <c r="AJ31" i="30"/>
  <c r="AS31" i="30"/>
  <c r="AM31" i="30"/>
  <c r="AN31" i="30"/>
  <c r="AI31" i="30"/>
  <c r="AK31" i="30"/>
  <c r="AO31" i="30"/>
  <c r="AH31" i="30"/>
  <c r="AP31" i="30"/>
  <c r="AR31" i="30"/>
  <c r="AE31" i="30"/>
  <c r="AF31" i="30"/>
  <c r="AQ34" i="30"/>
  <c r="AF34" i="30"/>
  <c r="AP34" i="30"/>
  <c r="AN34" i="30"/>
  <c r="AG34" i="30"/>
  <c r="AI34" i="30"/>
  <c r="AO34" i="30"/>
  <c r="AH34" i="30"/>
  <c r="AR34" i="30"/>
  <c r="AK34" i="30"/>
  <c r="AM34" i="30"/>
  <c r="AS34" i="30"/>
  <c r="AL34" i="30"/>
  <c r="AJ34" i="30"/>
  <c r="AE34" i="30"/>
  <c r="AM29" i="30"/>
  <c r="AF29" i="30"/>
  <c r="AG29" i="30"/>
  <c r="AK29" i="30"/>
  <c r="AR29" i="30"/>
  <c r="AJ29" i="30"/>
  <c r="AI29" i="30"/>
  <c r="AH29" i="30"/>
  <c r="AT29" i="30"/>
  <c r="AL29" i="30"/>
  <c r="AS29" i="30"/>
  <c r="AN29" i="30"/>
  <c r="AP29" i="30"/>
  <c r="AE29" i="30"/>
  <c r="AQ29" i="30"/>
  <c r="AT30" i="30"/>
  <c r="AO30" i="30"/>
  <c r="AJ30" i="30"/>
  <c r="AH30" i="30"/>
  <c r="AK30" i="30"/>
  <c r="AG30" i="30"/>
  <c r="AI30" i="30"/>
  <c r="AL30" i="30"/>
  <c r="AQ30" i="30"/>
  <c r="AS30" i="30"/>
  <c r="AR30" i="30"/>
  <c r="AE30" i="30"/>
  <c r="AN30" i="30"/>
  <c r="AM30" i="30"/>
  <c r="AF30" i="30"/>
  <c r="AL32" i="30"/>
  <c r="AF32" i="30"/>
  <c r="AI32" i="30"/>
  <c r="AO32" i="30"/>
  <c r="AM32" i="30"/>
  <c r="AP32" i="30"/>
  <c r="AN32" i="30"/>
  <c r="AT32" i="30"/>
  <c r="AG32" i="30"/>
  <c r="AS32" i="30"/>
  <c r="AQ32" i="30"/>
  <c r="AK32" i="30"/>
  <c r="AE32" i="30"/>
  <c r="AH32" i="30"/>
  <c r="AJ32" i="30"/>
  <c r="AJ33" i="30"/>
  <c r="AM33" i="30"/>
  <c r="AL33" i="30"/>
  <c r="AI33" i="30"/>
  <c r="AK33" i="30"/>
  <c r="AN33" i="30"/>
  <c r="AE33" i="30"/>
  <c r="AO33" i="30"/>
  <c r="AP33" i="30"/>
  <c r="AR33" i="30"/>
  <c r="AQ33" i="30"/>
  <c r="AG33" i="30"/>
  <c r="AH33" i="30"/>
  <c r="AF33" i="30"/>
  <c r="AT33" i="30"/>
  <c r="AL27" i="30"/>
  <c r="AP27" i="30"/>
  <c r="AT27" i="30"/>
  <c r="AJ27" i="30"/>
  <c r="AQ27" i="30"/>
  <c r="AS27" i="30"/>
  <c r="AN27" i="30"/>
  <c r="AI27" i="30"/>
  <c r="AG27" i="30"/>
  <c r="AO27" i="30"/>
  <c r="AH27" i="30"/>
  <c r="AR27" i="30"/>
  <c r="AF27" i="30"/>
  <c r="AK27" i="30"/>
  <c r="AH23" i="30"/>
  <c r="AR23" i="30"/>
  <c r="AN23" i="30"/>
  <c r="AQ23" i="30"/>
  <c r="AO23" i="30"/>
  <c r="AJ23" i="30"/>
  <c r="AT23" i="30"/>
  <c r="AM23" i="30"/>
  <c r="AG23" i="30"/>
  <c r="AF23" i="30"/>
  <c r="AL23" i="30"/>
  <c r="AS23" i="30"/>
  <c r="AP23" i="30"/>
  <c r="AK23" i="30"/>
  <c r="AS25" i="30"/>
  <c r="AF25" i="30"/>
  <c r="AL25" i="30"/>
  <c r="AT25" i="30"/>
  <c r="AM25" i="30"/>
  <c r="AG25" i="30"/>
  <c r="AO25" i="30"/>
  <c r="AJ25" i="30"/>
  <c r="AI25" i="30"/>
  <c r="AP25" i="30"/>
  <c r="AH25" i="30"/>
  <c r="AN25" i="30"/>
  <c r="AR25" i="30"/>
  <c r="AQ25" i="30"/>
  <c r="AO26" i="30"/>
  <c r="AT26" i="30"/>
  <c r="AJ26" i="30"/>
  <c r="AK26" i="30"/>
  <c r="AI26" i="30"/>
  <c r="AN26" i="30"/>
  <c r="AS26" i="30"/>
  <c r="AR26" i="30"/>
  <c r="AH26" i="30"/>
  <c r="AF26" i="30"/>
  <c r="AM26" i="30"/>
  <c r="AG26" i="30"/>
  <c r="AP26" i="30"/>
  <c r="AQ26" i="30"/>
  <c r="AQ28" i="30"/>
  <c r="AG28" i="30"/>
  <c r="AM28" i="30"/>
  <c r="AR28" i="30"/>
  <c r="AH28" i="30"/>
  <c r="AS28" i="30"/>
  <c r="AP28" i="30"/>
  <c r="AF28" i="30"/>
  <c r="AI28" i="30"/>
  <c r="AT28" i="30"/>
  <c r="AO28" i="30"/>
  <c r="AL28" i="30"/>
  <c r="AJ28" i="30"/>
  <c r="AK28" i="30"/>
  <c r="AN21" i="30"/>
  <c r="AR21" i="30"/>
  <c r="AF21" i="30"/>
  <c r="AO21" i="30"/>
  <c r="AM21" i="30"/>
  <c r="AT21" i="30"/>
  <c r="AJ21" i="30"/>
  <c r="AL21" i="30"/>
  <c r="AH21" i="30"/>
  <c r="AK21" i="30"/>
  <c r="AI21" i="30"/>
  <c r="AP21" i="30"/>
  <c r="AQ21" i="30"/>
  <c r="AS21" i="30"/>
  <c r="AQ24" i="30"/>
  <c r="AS24" i="30"/>
  <c r="AM24" i="30"/>
  <c r="AH24" i="30"/>
  <c r="AK24" i="30"/>
  <c r="AI24" i="30"/>
  <c r="AG24" i="30"/>
  <c r="AL24" i="30"/>
  <c r="AT24" i="30"/>
  <c r="AO24" i="30"/>
  <c r="AN24" i="30"/>
  <c r="AF24" i="30"/>
  <c r="AR24" i="30"/>
  <c r="AP24" i="30"/>
  <c r="AP22" i="30"/>
  <c r="AK22" i="30"/>
  <c r="AJ22" i="30"/>
  <c r="AF22" i="30"/>
  <c r="AG22" i="30"/>
  <c r="AO22" i="30"/>
  <c r="AS22" i="30"/>
  <c r="AN22" i="30"/>
  <c r="AL22" i="30"/>
  <c r="AI22" i="30"/>
  <c r="AR22" i="30"/>
  <c r="AQ22" i="30"/>
  <c r="AM22" i="30"/>
  <c r="AT22" i="30"/>
  <c r="AS19" i="30"/>
  <c r="AR19" i="30"/>
  <c r="AS20" i="30"/>
  <c r="AR20" i="30"/>
  <c r="AR36" i="30"/>
  <c r="AR37" i="30"/>
  <c r="AS36" i="30"/>
  <c r="AS37" i="30"/>
  <c r="AP36" i="30"/>
  <c r="AP37" i="30"/>
  <c r="AP19" i="30"/>
  <c r="AF19" i="30"/>
  <c r="AM19" i="30"/>
  <c r="AO19" i="30"/>
  <c r="AJ19" i="30"/>
  <c r="AT19" i="30"/>
  <c r="AI19" i="30"/>
  <c r="AK19" i="30"/>
  <c r="AL19" i="30"/>
  <c r="AQ19" i="30"/>
  <c r="AE37" i="30"/>
  <c r="AN19" i="30"/>
  <c r="AE36" i="30"/>
  <c r="AH19" i="30"/>
  <c r="AG19" i="30"/>
  <c r="AK36" i="30"/>
  <c r="AE25" i="30"/>
  <c r="AK37" i="30"/>
  <c r="AQ37" i="30"/>
  <c r="AQ36" i="30"/>
  <c r="AE23" i="30"/>
  <c r="AI36" i="30"/>
  <c r="AI37" i="30"/>
  <c r="AG20" i="30"/>
  <c r="AF36" i="30"/>
  <c r="AH20" i="30"/>
  <c r="AK20" i="30"/>
  <c r="AM20" i="30"/>
  <c r="AF37" i="30"/>
  <c r="AI20" i="30"/>
  <c r="AP20" i="30"/>
  <c r="AL20" i="30"/>
  <c r="AE20" i="30"/>
  <c r="AO20" i="30"/>
  <c r="AQ20" i="30"/>
  <c r="AN20" i="30"/>
  <c r="AJ20" i="30"/>
  <c r="AT20" i="30"/>
  <c r="AM36" i="30"/>
  <c r="AE27" i="30"/>
  <c r="AM37" i="30"/>
  <c r="AE26" i="30"/>
  <c r="AL37" i="30"/>
  <c r="AL36" i="30"/>
  <c r="AG37" i="30"/>
  <c r="AG36" i="30"/>
  <c r="AE21" i="30"/>
  <c r="BO14" i="30"/>
  <c r="BN14" i="30"/>
  <c r="AT37" i="30"/>
  <c r="AT36" i="30"/>
  <c r="AO36" i="30"/>
  <c r="AO37" i="30"/>
  <c r="AE28" i="30"/>
  <c r="AN36" i="30"/>
  <c r="AN37" i="30"/>
  <c r="AJ36" i="30"/>
  <c r="AJ37" i="30"/>
  <c r="AE24" i="30"/>
  <c r="AH37" i="30"/>
  <c r="AH36" i="30"/>
  <c r="AE22" i="30"/>
  <c r="V19" i="30" l="1"/>
  <c r="W19" i="30"/>
  <c r="R660" i="18" s="1"/>
  <c r="V27" i="30"/>
  <c r="V32" i="30"/>
  <c r="W27" i="30"/>
  <c r="R668" i="18" s="1"/>
  <c r="K668" i="18" s="1"/>
  <c r="P668" i="18" s="1"/>
  <c r="AK668" i="21" s="1"/>
  <c r="AL668" i="21" s="1"/>
  <c r="W32" i="30"/>
  <c r="R672" i="18" s="1"/>
  <c r="V31" i="30"/>
  <c r="V24" i="30"/>
  <c r="W31" i="30"/>
  <c r="R671" i="18" s="1"/>
  <c r="K671" i="18" s="1"/>
  <c r="P671" i="18" s="1"/>
  <c r="AK671" i="21" s="1"/>
  <c r="AL671" i="21" s="1"/>
  <c r="W24" i="30"/>
  <c r="R665" i="18" s="1"/>
  <c r="V34" i="30"/>
  <c r="V33" i="30"/>
  <c r="W34" i="30"/>
  <c r="W33" i="30"/>
  <c r="R673" i="18" s="1"/>
  <c r="K667" i="18"/>
  <c r="P667" i="18" s="1"/>
  <c r="AK667" i="21" s="1"/>
  <c r="AL667" i="21" s="1"/>
  <c r="X667" i="18"/>
  <c r="AM667" i="21" s="1"/>
  <c r="V25" i="30"/>
  <c r="V29" i="30"/>
  <c r="W25" i="30"/>
  <c r="R666" i="18" s="1"/>
  <c r="W29" i="30"/>
  <c r="R670" i="18" s="1"/>
  <c r="Z25" i="30"/>
  <c r="K660" i="18" l="1"/>
  <c r="P660" i="18" s="1"/>
  <c r="AK660" i="21" s="1"/>
  <c r="AL660" i="21" s="1"/>
  <c r="X660" i="18"/>
  <c r="AM660" i="21" s="1"/>
  <c r="X668" i="18"/>
  <c r="AM668" i="21" s="1"/>
  <c r="AS668" i="21" s="1"/>
  <c r="X672" i="18"/>
  <c r="AM672" i="21" s="1"/>
  <c r="K672" i="18"/>
  <c r="P672" i="18" s="1"/>
  <c r="AK672" i="21" s="1"/>
  <c r="AL672" i="21" s="1"/>
  <c r="X671" i="18"/>
  <c r="AM671" i="21" s="1"/>
  <c r="AS671" i="21" s="1"/>
  <c r="K665" i="18"/>
  <c r="P665" i="18" s="1"/>
  <c r="AK665" i="21" s="1"/>
  <c r="AL665" i="21" s="1"/>
  <c r="X665" i="18"/>
  <c r="AM665" i="21" s="1"/>
  <c r="K673" i="18"/>
  <c r="P673" i="18" s="1"/>
  <c r="AK673" i="21" s="1"/>
  <c r="AL673" i="21" s="1"/>
  <c r="X673" i="18"/>
  <c r="AM673" i="21" s="1"/>
  <c r="AX667" i="21"/>
  <c r="AS667" i="21"/>
  <c r="X670" i="18"/>
  <c r="AM670" i="21" s="1"/>
  <c r="K670" i="18"/>
  <c r="P670" i="18" s="1"/>
  <c r="AK670" i="21" s="1"/>
  <c r="AL670" i="21" s="1"/>
  <c r="X666" i="18"/>
  <c r="AM666" i="21" s="1"/>
  <c r="K666" i="18"/>
  <c r="R674" i="18"/>
  <c r="AX660" i="21" l="1"/>
  <c r="AS660" i="21"/>
  <c r="AX668" i="21"/>
  <c r="AX672" i="21"/>
  <c r="AS672" i="21"/>
  <c r="AX671" i="21"/>
  <c r="AX665" i="21"/>
  <c r="AS665" i="21"/>
  <c r="P666" i="18"/>
  <c r="AK666" i="21" s="1"/>
  <c r="AL666" i="21" s="1"/>
  <c r="E31" i="1"/>
  <c r="I31" i="1" s="1"/>
  <c r="E32" i="1"/>
  <c r="I32" i="1" s="1"/>
  <c r="AX673" i="21"/>
  <c r="AS673" i="21"/>
  <c r="AX670" i="21"/>
  <c r="AS670" i="21"/>
  <c r="AX666" i="21"/>
  <c r="AS666" i="21"/>
  <c r="K674" i="18"/>
  <c r="P674" i="18" s="1"/>
  <c r="AK674" i="21" s="1"/>
  <c r="AL674" i="21" s="1"/>
  <c r="X674" i="18"/>
  <c r="AM674" i="21" s="1"/>
  <c r="E35" i="1" l="1"/>
  <c r="E38" i="1" s="1"/>
  <c r="D9" i="26" s="1"/>
  <c r="H9" i="26" s="1"/>
  <c r="I35" i="1"/>
  <c r="AS674" i="21"/>
  <c r="AX674" i="21"/>
  <c r="F29" i="26" l="1"/>
  <c r="I38" i="1" s="1"/>
</calcChain>
</file>

<file path=xl/comments1.xml><?xml version="1.0" encoding="utf-8"?>
<comments xmlns="http://schemas.openxmlformats.org/spreadsheetml/2006/main">
  <authors>
    <author>Keftenk</author>
  </authors>
  <commentList>
    <comment ref="O30" authorId="0" shapeId="0">
      <text>
        <r>
          <rPr>
            <b/>
            <sz val="9"/>
            <color indexed="81"/>
            <rFont val="Tahoma"/>
            <family val="2"/>
          </rPr>
          <t>Keftenk:</t>
        </r>
        <r>
          <rPr>
            <sz val="9"/>
            <color indexed="81"/>
            <rFont val="Tahoma"/>
            <family val="2"/>
          </rPr>
          <t xml:space="preserve">
Chain Lightning: 175dmg+100% coef; 3 targets; no reduction per target
Frostbolt: 150dmg+100% coef
Fireball: 190dmg+100% coef</t>
        </r>
      </text>
    </comment>
  </commentList>
</comments>
</file>

<file path=xl/comments2.xml><?xml version="1.0" encoding="utf-8"?>
<comments xmlns="http://schemas.openxmlformats.org/spreadsheetml/2006/main">
  <authors>
    <author>Kris</author>
  </authors>
  <commentList>
    <comment ref="D19" authorId="0" shapeId="0">
      <text>
        <r>
          <rPr>
            <sz val="9"/>
            <color indexed="81"/>
            <rFont val="Tahoma"/>
            <family val="2"/>
          </rPr>
          <t>Manual Entry</t>
        </r>
      </text>
    </comment>
  </commentList>
</comments>
</file>

<file path=xl/sharedStrings.xml><?xml version="1.0" encoding="utf-8"?>
<sst xmlns="http://schemas.openxmlformats.org/spreadsheetml/2006/main" count="10596" uniqueCount="1403">
  <si>
    <t>Item Name</t>
  </si>
  <si>
    <t>Head</t>
  </si>
  <si>
    <t>Neck</t>
  </si>
  <si>
    <t>Boss</t>
  </si>
  <si>
    <t>Back</t>
  </si>
  <si>
    <t>Chest</t>
  </si>
  <si>
    <t>Waist</t>
  </si>
  <si>
    <t>Feet</t>
  </si>
  <si>
    <t>Trinket2</t>
  </si>
  <si>
    <t>Blasted Lands</t>
  </si>
  <si>
    <t>MP5</t>
  </si>
  <si>
    <t>Idol</t>
  </si>
  <si>
    <t>Weapon</t>
  </si>
  <si>
    <t>Shoulders</t>
  </si>
  <si>
    <t>Wrists</t>
  </si>
  <si>
    <t>Hands</t>
  </si>
  <si>
    <t>Legs</t>
  </si>
  <si>
    <t>Trinket1</t>
  </si>
  <si>
    <t>Head Enchant</t>
  </si>
  <si>
    <t>Shoulder Enchant</t>
  </si>
  <si>
    <t>Chest Enchant</t>
  </si>
  <si>
    <t>Back Enchant</t>
  </si>
  <si>
    <t>Wrist Enchant</t>
  </si>
  <si>
    <t>Legs Enchant</t>
  </si>
  <si>
    <t>Feet Enchant</t>
  </si>
  <si>
    <t>Weapon Enchant</t>
  </si>
  <si>
    <t>Weapon Attachment</t>
  </si>
  <si>
    <t>Spell Penetration</t>
  </si>
  <si>
    <t>Hands Enchant</t>
  </si>
  <si>
    <t>Slot</t>
  </si>
  <si>
    <t>Total</t>
  </si>
  <si>
    <t>Staff</t>
  </si>
  <si>
    <t>Brimstone Staff</t>
  </si>
  <si>
    <t>Naxxramas</t>
  </si>
  <si>
    <t>Loatheb</t>
  </si>
  <si>
    <t>Soulseeker</t>
  </si>
  <si>
    <t>Kel'Thuzad</t>
  </si>
  <si>
    <t>Blessed Qiraji Acolyte Staff</t>
  </si>
  <si>
    <t>Temple of Ahn'Qiraj</t>
  </si>
  <si>
    <t>Quest: Imperial Qiraji Regalia</t>
  </si>
  <si>
    <t>Staff of the Shadow Flame</t>
  </si>
  <si>
    <t>Blackwing Lair</t>
  </si>
  <si>
    <t>Nefarian</t>
  </si>
  <si>
    <t>1H Mace</t>
  </si>
  <si>
    <t>The End of Dreams</t>
  </si>
  <si>
    <t>Grobbulus</t>
  </si>
  <si>
    <t>Staff of the Ruins</t>
  </si>
  <si>
    <t>Ruins of Ahn'Qiraj</t>
  </si>
  <si>
    <t>Ossirian the Unscarred</t>
  </si>
  <si>
    <t>Lok'amir il Romathis</t>
  </si>
  <si>
    <t>Dagger</t>
  </si>
  <si>
    <t>Midnight Haze</t>
  </si>
  <si>
    <t>Grand Marshal's Mageblade</t>
  </si>
  <si>
    <t>Requires Grand Marshal</t>
  </si>
  <si>
    <t>High Warlord's Spellblade</t>
  </si>
  <si>
    <t>Requires High Warlord</t>
  </si>
  <si>
    <t>Grand Marshal's Stave</t>
  </si>
  <si>
    <t>High Warlord's War Staff</t>
  </si>
  <si>
    <t>Claw of Chromaggus</t>
  </si>
  <si>
    <t>Chromaggus</t>
  </si>
  <si>
    <t>Ironbark Staff</t>
  </si>
  <si>
    <t>Requires The League of Arathor - Exalted</t>
  </si>
  <si>
    <t>Requires The Defilers - Exalted</t>
  </si>
  <si>
    <t>Shadow Wing Focus Staff</t>
  </si>
  <si>
    <t>Ebonroc, Flamegor, Firemaw</t>
  </si>
  <si>
    <t>2H Mace</t>
  </si>
  <si>
    <t>Fist of Cenarius</t>
  </si>
  <si>
    <t>Silithus</t>
  </si>
  <si>
    <t>Quest: Champion's Battlegear</t>
  </si>
  <si>
    <t>Staff of the Qiraji Prophets</t>
  </si>
  <si>
    <t>The Prophet Skeram</t>
  </si>
  <si>
    <t>Jin'do's Judgement</t>
  </si>
  <si>
    <t>Zul'Gurub</t>
  </si>
  <si>
    <t>Jin'do the Hexxer</t>
  </si>
  <si>
    <t>Staff of Dominance</t>
  </si>
  <si>
    <t>Molten Core</t>
  </si>
  <si>
    <t>Golemagg the Incinerator</t>
  </si>
  <si>
    <t>Fang of the Mystics</t>
  </si>
  <si>
    <t>Azshara</t>
  </si>
  <si>
    <t>Azuregos</t>
  </si>
  <si>
    <t>Stinger of Ayamiss</t>
  </si>
  <si>
    <t>Ayamiss the Hunter</t>
  </si>
  <si>
    <t>Amberseal Keeper</t>
  </si>
  <si>
    <t>Lord Kazzak</t>
  </si>
  <si>
    <t>Lord Valthalak's Staff of Command</t>
  </si>
  <si>
    <t>Blackrock Spire</t>
  </si>
  <si>
    <t>Lord Valthalak</t>
  </si>
  <si>
    <t>Mace of Unending Life</t>
  </si>
  <si>
    <t>Quest: Mace of Unending Life</t>
  </si>
  <si>
    <t>Staff of Balzaphon</t>
  </si>
  <si>
    <t>Stratholme (Scourge Invasion)</t>
  </si>
  <si>
    <t>Balzaphon</t>
  </si>
  <si>
    <t>Mindfang</t>
  </si>
  <si>
    <t>Sageclaw</t>
  </si>
  <si>
    <t>Maul of the Redeemed Crusader</t>
  </si>
  <si>
    <t>Four Horsemen</t>
  </si>
  <si>
    <t>Solstice Staff of Arcane Wrath</t>
  </si>
  <si>
    <t>World Drop</t>
  </si>
  <si>
    <t>Solstice Staff of Nature's Wrath</t>
  </si>
  <si>
    <t>Magus Long Staff of Arcane Wrath</t>
  </si>
  <si>
    <t>Magus Long Staff of Nature's Wrath</t>
  </si>
  <si>
    <t>Rod of the Ogre Magi</t>
  </si>
  <si>
    <t>Dire Maul: North (Tribute)</t>
  </si>
  <si>
    <t>Gordok Tribute</t>
  </si>
  <si>
    <t>Amethyst War Staff</t>
  </si>
  <si>
    <t>Azure Templar</t>
  </si>
  <si>
    <t>Zulian Ceremonial Staff</t>
  </si>
  <si>
    <t>Hammer of Ji'Zhi</t>
  </si>
  <si>
    <t>Grand Marshal's Demolisher</t>
  </si>
  <si>
    <t>High Warlord's Destroyer</t>
  </si>
  <si>
    <t>Hammer of Divine Might</t>
  </si>
  <si>
    <t>Scholomance</t>
  </si>
  <si>
    <t>Kormok</t>
  </si>
  <si>
    <t>Moonshadow Stave</t>
  </si>
  <si>
    <t>Un'goro Crater</t>
  </si>
  <si>
    <t>Quest: A Better Ingredient</t>
  </si>
  <si>
    <t>Aurastone Hammer</t>
  </si>
  <si>
    <t>Garr</t>
  </si>
  <si>
    <t>Quest: Into The Maw of Madness</t>
  </si>
  <si>
    <t>Fang of Venoxis</t>
  </si>
  <si>
    <t>High Priest Venoxis</t>
  </si>
  <si>
    <t>The Lost Kris of Zedd</t>
  </si>
  <si>
    <t>Sorcerous Dagger</t>
  </si>
  <si>
    <t>Sulfuron Harbinger, Lucifron, Gehennas, Shazzrah</t>
  </si>
  <si>
    <t>Lavastone Hammer</t>
  </si>
  <si>
    <t>Blackrock Depths</t>
  </si>
  <si>
    <t>Magmus</t>
  </si>
  <si>
    <t>Gavel of Qiraji Authority</t>
  </si>
  <si>
    <t>Verimonde's Last Resort</t>
  </si>
  <si>
    <t>Eastern Plaguelands</t>
  </si>
  <si>
    <t>Quest: Superior Armaments of Battle</t>
  </si>
  <si>
    <t>Dark Whisper Blade</t>
  </si>
  <si>
    <t>Chest of Spoils</t>
  </si>
  <si>
    <t>Trindlehaven Staff</t>
  </si>
  <si>
    <t>Overlord Wyrmthalak</t>
  </si>
  <si>
    <t>Crackling Staff</t>
  </si>
  <si>
    <t>Alterac Valley</t>
  </si>
  <si>
    <t>Whiteout Staff</t>
  </si>
  <si>
    <t>Dire Nail of Arcane Wrath</t>
  </si>
  <si>
    <t>Sunken Temple</t>
  </si>
  <si>
    <t>Shade of Eranikus</t>
  </si>
  <si>
    <t>Dire Nail of Nature's Wrath</t>
  </si>
  <si>
    <t>Demon Blade of Arcane Wrath</t>
  </si>
  <si>
    <t>Demon Blade of Nature's Wrath</t>
  </si>
  <si>
    <t>Bloodstrike Dagger of Arcane Wrath</t>
  </si>
  <si>
    <t>Bloodstrike Dagger of Nature's Wrath</t>
  </si>
  <si>
    <t>Witchblade</t>
  </si>
  <si>
    <t>Darkmaster Gandling</t>
  </si>
  <si>
    <t>Stoneflower Staff</t>
  </si>
  <si>
    <t>Dire Maul: West</t>
  </si>
  <si>
    <t>Tendris Warpwood</t>
  </si>
  <si>
    <t>Mastersmith's Hammer</t>
  </si>
  <si>
    <t>Goraluk Anvilcrack</t>
  </si>
  <si>
    <t>Energetic Rod</t>
  </si>
  <si>
    <t>Dire Maul: East</t>
  </si>
  <si>
    <t>Alzzin the Wildshaper</t>
  </si>
  <si>
    <t>Blesswind Hammer of Arcane Wrath</t>
  </si>
  <si>
    <t>Blesswind Hammer of Nature's Wrath</t>
  </si>
  <si>
    <t>Shivsprocket's Shiv</t>
  </si>
  <si>
    <t>Quest: The Perfect Poison</t>
  </si>
  <si>
    <t>Jin'do's Hexxer</t>
  </si>
  <si>
    <t>Blood-etched Blade</t>
  </si>
  <si>
    <t>Doom'rel</t>
  </si>
  <si>
    <t>Blade of Eternal Darkness</t>
  </si>
  <si>
    <t>Maraudon</t>
  </si>
  <si>
    <t>Princess Theradras</t>
  </si>
  <si>
    <t>Name</t>
  </si>
  <si>
    <t>Location</t>
  </si>
  <si>
    <t>Stamina</t>
  </si>
  <si>
    <t>Intellect</t>
  </si>
  <si>
    <t>Spirit</t>
  </si>
  <si>
    <t>Spell Damage</t>
  </si>
  <si>
    <t>Spell Critical %</t>
  </si>
  <si>
    <t>Spell Hit %</t>
  </si>
  <si>
    <t>-</t>
  </si>
  <si>
    <t>Cloak of the Necropolis</t>
  </si>
  <si>
    <t>Sapphiron</t>
  </si>
  <si>
    <t>Cloak of the Devoured</t>
  </si>
  <si>
    <t>C'Thun</t>
  </si>
  <si>
    <t>Cloak of Consumption</t>
  </si>
  <si>
    <t>Hakkar</t>
  </si>
  <si>
    <t>Cloak of the Brood Lord</t>
  </si>
  <si>
    <t>Veil of Eclipse</t>
  </si>
  <si>
    <t>Instructor Razuvious</t>
  </si>
  <si>
    <t>Cloak of the Hakkari Worshipers</t>
  </si>
  <si>
    <t>Cape of the Trinity</t>
  </si>
  <si>
    <t>Lord Kri, Princess Yauj, Vem</t>
  </si>
  <si>
    <t>Eternal Cloak of Arcane Wrath</t>
  </si>
  <si>
    <t>High Councillor's Cloak of Arcane Wrath</t>
  </si>
  <si>
    <t>Master's Cloak of Arcane Wrath</t>
  </si>
  <si>
    <t>Supreme Cape of Arcane Wrath</t>
  </si>
  <si>
    <t>Supreme Cape of Nature's Wrath</t>
  </si>
  <si>
    <t>Adventurer's Cape of Arcane Wrath</t>
  </si>
  <si>
    <t>Adventurer's Cape of Nature's Wrath</t>
  </si>
  <si>
    <t>Mighty Cloak of Arcane Wrath</t>
  </si>
  <si>
    <t>Mighty Cloak of Nature's Wrath</t>
  </si>
  <si>
    <t>Archivist Cape of Arcane Wrath</t>
  </si>
  <si>
    <t>Stratholme</t>
  </si>
  <si>
    <t>Archivist Galford</t>
  </si>
  <si>
    <t>Masterwork Cape of Nature's Wrath</t>
  </si>
  <si>
    <t>Mercurial Cloak of Nature's Wrath</t>
  </si>
  <si>
    <t>Triumphant Cloak of Nature's Wrath</t>
  </si>
  <si>
    <t>Crystalline Threaded Cape</t>
  </si>
  <si>
    <t>Winterspring</t>
  </si>
  <si>
    <t>Chillwind Ravager</t>
  </si>
  <si>
    <t>Resplendent Cloak of Arcane Wrath</t>
  </si>
  <si>
    <t>Grand Cloak of Arcane Wrath</t>
  </si>
  <si>
    <t>Grand Cloak of Nature's Wrath</t>
  </si>
  <si>
    <t>Nightshade Cloak of Arcane Wrath</t>
  </si>
  <si>
    <t>Nightshade Cloak of Nature's Wrath</t>
  </si>
  <si>
    <t>Elegant Cloak of Arcane Wrath</t>
  </si>
  <si>
    <t>Magnificent Cloak of Arcane Wrath</t>
  </si>
  <si>
    <t>Magnificent Cloak of Nature's Wrath</t>
  </si>
  <si>
    <t>Engraved Cape of Arcane Wrath</t>
  </si>
  <si>
    <t>Engraved Cape of Nature's Wrath</t>
  </si>
  <si>
    <t>Celestial Cape of Arcane Wrath</t>
  </si>
  <si>
    <t>Bonecaster's Cape of Arcane Wrath</t>
  </si>
  <si>
    <t>Peerless Cloak of Arcane Wrath</t>
  </si>
  <si>
    <t>Peerless Cloak of Nature's Wrath</t>
  </si>
  <si>
    <t>Councillor's Cloak of Arcane Wrath</t>
  </si>
  <si>
    <t>Mystical Cape of Arcane Wrath</t>
  </si>
  <si>
    <t>Wanderer's Cloak of Arcane Wrath</t>
  </si>
  <si>
    <t>Wanderer's Cloak of Nature's Wrath</t>
  </si>
  <si>
    <t>Amplifying Cloak</t>
  </si>
  <si>
    <t>Magister Kalendris</t>
  </si>
  <si>
    <t>Shroud of Arcane Mastery</t>
  </si>
  <si>
    <t>Arena Spoils</t>
  </si>
  <si>
    <t>Sapphiron Drape</t>
  </si>
  <si>
    <t>Onyxia's Lair</t>
  </si>
  <si>
    <t>Onyxia</t>
  </si>
  <si>
    <t>Praetorian Cloak of Arcane Wrath</t>
  </si>
  <si>
    <t>Praetorian Cloak of Nature's Wrath</t>
  </si>
  <si>
    <t>Jadefire Cloak of Arcane Wrath</t>
  </si>
  <si>
    <t>Jadefire Cloak of Nature's Wrath</t>
  </si>
  <si>
    <t>Swashbuckler's Cape of Arcane Wrath</t>
  </si>
  <si>
    <t>Swashbuckler's Cape of Nature's Wrath</t>
  </si>
  <si>
    <t>Duskwoven Cape of Arcane Wrath</t>
  </si>
  <si>
    <t>Frostwolf Advisor's Cloak</t>
  </si>
  <si>
    <t>Stormpike Sage's Cloak</t>
  </si>
  <si>
    <t>Deep Woodlands Cloak</t>
  </si>
  <si>
    <t>The Hinterlands</t>
  </si>
  <si>
    <t>Quest: Wanted: Vile Priestess Hexx and Her Minions</t>
  </si>
  <si>
    <t>Cloak of Unending Life</t>
  </si>
  <si>
    <t>Quest: Cloak of Unedning Life</t>
  </si>
  <si>
    <t>Heliotrope Cloak</t>
  </si>
  <si>
    <t>Dire Maul: North</t>
  </si>
  <si>
    <t>Guard Mol'dar, Guard Slip'kik</t>
  </si>
  <si>
    <t>Chromatic Cloak</t>
  </si>
  <si>
    <t>Leatherworking</t>
  </si>
  <si>
    <t>Garb of Royal Ascension</t>
  </si>
  <si>
    <t>Trash Drop</t>
  </si>
  <si>
    <t>Bloodvine Vest</t>
  </si>
  <si>
    <t>Tailoring</t>
  </si>
  <si>
    <t>Crystal Webbed Robe</t>
  </si>
  <si>
    <t>Maexxna</t>
  </si>
  <si>
    <t>Robe of Undead Cleansing</t>
  </si>
  <si>
    <t>World Drop (Scourge Invasion)</t>
  </si>
  <si>
    <t>Shadow of Doom</t>
  </si>
  <si>
    <t>Robe of Volatile Power</t>
  </si>
  <si>
    <t>Jade Inlaid Vestments</t>
  </si>
  <si>
    <t>Ysondre</t>
  </si>
  <si>
    <t>Vestments of the Shifting Sands</t>
  </si>
  <si>
    <t>Kurinnaxx</t>
  </si>
  <si>
    <t>Genesis Vest</t>
  </si>
  <si>
    <t>Quest: Genesis Vest</t>
  </si>
  <si>
    <t>Eternal Chestguard of Arcane Wrath</t>
  </si>
  <si>
    <t>Eternal Wraps of Arcane Wrath</t>
  </si>
  <si>
    <t>High Councillor's Robe of Arcane Wrath</t>
  </si>
  <si>
    <t>High Councillor's Tunic of Arcane Wrath</t>
  </si>
  <si>
    <t>Adventurer's Tunic of Nature's Wrath</t>
  </si>
  <si>
    <t>Master's Robe of Arcane Wrath</t>
  </si>
  <si>
    <t>Master's Vest of Arcane Wrath</t>
  </si>
  <si>
    <t>Supreme Breastplate of Nature's Wrath</t>
  </si>
  <si>
    <t>Mighty Tunic of Nature's Wrath</t>
  </si>
  <si>
    <t>Elegant Tunic of Arcane Wrath</t>
  </si>
  <si>
    <t>Elegant Robes of Arcane Wrath</t>
  </si>
  <si>
    <t>Celestial Silk Robes of Arcane Wrath</t>
  </si>
  <si>
    <t>Celestial Tunic of Arcane Wrath</t>
  </si>
  <si>
    <t>Grand Breastplate of Nature's Wrath</t>
  </si>
  <si>
    <t>Resplendent Tunic of Arcane Wrath</t>
  </si>
  <si>
    <t>Resplendent Robes of Arcane Wrath</t>
  </si>
  <si>
    <t>Nightshade Tunic of Nature's Wrath</t>
  </si>
  <si>
    <t>Peerless Armor of Nature's Wrath</t>
  </si>
  <si>
    <t>Earthpower Vest</t>
  </si>
  <si>
    <t>Quest: Veteran's Battlegear</t>
  </si>
  <si>
    <t>Robes of the Battleguard</t>
  </si>
  <si>
    <t>Battleguard Sartura</t>
  </si>
  <si>
    <t>Bonecaster's Shroud of Arcane Wrath</t>
  </si>
  <si>
    <t>Bonecaster's Vest of Arcane Wrath</t>
  </si>
  <si>
    <t>Councillor's Robes of Arcane Wrath</t>
  </si>
  <si>
    <t>Councillor's Tunic of Arcane Wrath</t>
  </si>
  <si>
    <t>Mystical Armor of Arcane Wrath</t>
  </si>
  <si>
    <t>Mystical Robe of Arcane Wrath</t>
  </si>
  <si>
    <t>Wanderer's Armor of Nature's Wrath</t>
  </si>
  <si>
    <t>Swashbuckler's Breastplate of Nature's Wrath</t>
  </si>
  <si>
    <t>Arachnidian Armor of Arcane Wrath</t>
  </si>
  <si>
    <t>Arachnidian Robes of Arcane Wrath</t>
  </si>
  <si>
    <t>Duskwoven Robe of Arcane Wrath</t>
  </si>
  <si>
    <t>Duskwoven Tunic of Arcane Wrath</t>
  </si>
  <si>
    <t>Praetorian Padded Armor of Nature's Wrath</t>
  </si>
  <si>
    <t>Jadefire Chestguard of Nature's Wrath</t>
  </si>
  <si>
    <t>Warlord's Dragonhide Hauberk</t>
  </si>
  <si>
    <t>Requires Warlord</t>
  </si>
  <si>
    <t>Robe of Everlasting Night</t>
  </si>
  <si>
    <t>Immol'thar</t>
  </si>
  <si>
    <t>Tunic of the Crescent Moon</t>
  </si>
  <si>
    <t>Baron Rivendare</t>
  </si>
  <si>
    <t>Chestplate of Tranquility</t>
  </si>
  <si>
    <t>Prince Tortheldrin</t>
  </si>
  <si>
    <t>Flowing Ritual Robes</t>
  </si>
  <si>
    <t>High Priestess Mar'li</t>
  </si>
  <si>
    <t>Flarecore Robe</t>
  </si>
  <si>
    <t>Alanna's Embrace</t>
  </si>
  <si>
    <t>Ras Frostwhisper</t>
  </si>
  <si>
    <t>Field Marshal's Dragonhide Breastplate</t>
  </si>
  <si>
    <t>Requires Field Marshal</t>
  </si>
  <si>
    <t>Glacial Vest</t>
  </si>
  <si>
    <t>Quest: Glacial Vest</t>
  </si>
  <si>
    <t>Robes of the Royal Crown</t>
  </si>
  <si>
    <t>Emperor Dagran Thaurissan</t>
  </si>
  <si>
    <t>The Postmaster's Tunic</t>
  </si>
  <si>
    <t>Postmaster Malown</t>
  </si>
  <si>
    <t>Knight-Captain's Dragonhide Chestpiece</t>
  </si>
  <si>
    <t>Requires Knight-Captain</t>
  </si>
  <si>
    <t>Legionnaire's Dragonhide Chestpiece</t>
  </si>
  <si>
    <t>Requires Legionnaire</t>
  </si>
  <si>
    <t>Stormrage Chestguard</t>
  </si>
  <si>
    <t>Feralheart Vest</t>
  </si>
  <si>
    <t>Ironforge / Ogrimmar</t>
  </si>
  <si>
    <t>Quest: Saving the Best for Last</t>
  </si>
  <si>
    <t>Sylvan Vest</t>
  </si>
  <si>
    <t>Necropile Robe</t>
  </si>
  <si>
    <t>Boots of Epiphany</t>
  </si>
  <si>
    <t>Emperor Vek'lor</t>
  </si>
  <si>
    <t>Bloodvine Boots</t>
  </si>
  <si>
    <t>Boots of Fright</t>
  </si>
  <si>
    <t>Taerar</t>
  </si>
  <si>
    <t>Snowblind Shoes</t>
  </si>
  <si>
    <t>Betrayer's Boots</t>
  </si>
  <si>
    <t>High Priest Thekal</t>
  </si>
  <si>
    <t>High Councillor's Boots of Arcane Wrath</t>
  </si>
  <si>
    <t>Master's Boots of Arcane Wrath</t>
  </si>
  <si>
    <t>Supreme Shoes of Nature's Wrath</t>
  </si>
  <si>
    <t>Adventurer's Boots of Nature's Wrath</t>
  </si>
  <si>
    <t>Mighty Boots of Nature's Wrath</t>
  </si>
  <si>
    <t>Resplendent Boots of Arcane Wrath</t>
  </si>
  <si>
    <t>Celestial Slippers of Arcane Wrath</t>
  </si>
  <si>
    <t>Grand Boots of Nature's Wrath</t>
  </si>
  <si>
    <t>Nightshade Boots of Nature's Wrath</t>
  </si>
  <si>
    <t>Elegant Boots of Arcane Wrath</t>
  </si>
  <si>
    <t>Peerless Boots of Nature's Wrath</t>
  </si>
  <si>
    <t>Waterspout Boots</t>
  </si>
  <si>
    <t>Hydrospawn</t>
  </si>
  <si>
    <t>Councillor's Boots of Arcane Wrath</t>
  </si>
  <si>
    <t>Praetorian Boots of Nature's Wrath</t>
  </si>
  <si>
    <t>Wanderer's Boots of Nature's Wrath</t>
  </si>
  <si>
    <t>Bonecaster's Boots of Arcane Wrath</t>
  </si>
  <si>
    <t>Mystical Boots of Arcane Wrath</t>
  </si>
  <si>
    <t>Swashbuckler's Boots of Nature's Wrath</t>
  </si>
  <si>
    <t>Verdant Footpads</t>
  </si>
  <si>
    <t>Stonespine</t>
  </si>
  <si>
    <t>Omnicast Boots</t>
  </si>
  <si>
    <t>Golem Lord Argelmach</t>
  </si>
  <si>
    <t>Arachnidian Footpads of Arcane Wrath</t>
  </si>
  <si>
    <t>Duskwoven Sandals of Arcane Wrath</t>
  </si>
  <si>
    <t>Genesis Boots</t>
  </si>
  <si>
    <t>Quest: Genesis Boots</t>
  </si>
  <si>
    <t>Recomposed Boots</t>
  </si>
  <si>
    <t>Dragonrider Boots</t>
  </si>
  <si>
    <t>Warchief Rend Blackhand</t>
  </si>
  <si>
    <t>Quicksand Waders</t>
  </si>
  <si>
    <t>Buru the Gorger</t>
  </si>
  <si>
    <t>Kayser's Boots of Precision</t>
  </si>
  <si>
    <t>War Master Voone</t>
  </si>
  <si>
    <t>General's Dragonhide Boots</t>
  </si>
  <si>
    <t>Requires General</t>
  </si>
  <si>
    <t>Marshal's Dragonhide Boots</t>
  </si>
  <si>
    <t>Requires Marshal</t>
  </si>
  <si>
    <t>Ringo's Blizzard Boots</t>
  </si>
  <si>
    <t>Death Talon Wyrmguard</t>
  </si>
  <si>
    <t>Sandstorm Boots</t>
  </si>
  <si>
    <t>Quest: Armaments of War</t>
  </si>
  <si>
    <t>Blood Guard's Dragonhide Treads</t>
  </si>
  <si>
    <t>Requires Blood Guard</t>
  </si>
  <si>
    <t>Knight-Lieutenant's Dragonhide Treads</t>
  </si>
  <si>
    <t>Requires Knight-Lieutenant</t>
  </si>
  <si>
    <t>Wolfrunner Shoes</t>
  </si>
  <si>
    <t>Abyssal Leather Boots of Sorcery</t>
  </si>
  <si>
    <t>Hoary Templar</t>
  </si>
  <si>
    <t>Stormrage Boots</t>
  </si>
  <si>
    <t>Broodlord Lashlayer</t>
  </si>
  <si>
    <t>Abyssal Cloth Slippers of Sorcery</t>
  </si>
  <si>
    <t>Boots of the Shrieker</t>
  </si>
  <si>
    <t>Feralheart Boots</t>
  </si>
  <si>
    <t>Quest: Anthion's Parting Words</t>
  </si>
  <si>
    <t>Necropile Boots</t>
  </si>
  <si>
    <t>The Postmaster's Treads</t>
  </si>
  <si>
    <t>Finger</t>
  </si>
  <si>
    <t>Ring of the Fallen God</t>
  </si>
  <si>
    <t>Quest: The Savior of Kalimdor</t>
  </si>
  <si>
    <t>Band of the Inevitable</t>
  </si>
  <si>
    <t>Noth the Plaguebringer</t>
  </si>
  <si>
    <t>Seal of the Damned</t>
  </si>
  <si>
    <t>Band of Forced Concentration</t>
  </si>
  <si>
    <t>Ebonroc</t>
  </si>
  <si>
    <t>Ritssyn's Ring of Chaos</t>
  </si>
  <si>
    <t>Mindtear Band</t>
  </si>
  <si>
    <t>Ring of Spell Power</t>
  </si>
  <si>
    <t>Rune Band of Wizardry</t>
  </si>
  <si>
    <t>Signet Ring of the Bronze Dragonflight</t>
  </si>
  <si>
    <t>Tanaris</t>
  </si>
  <si>
    <t>Quest: The Path of the Invoker</t>
  </si>
  <si>
    <t>Zanzil's Seal</t>
  </si>
  <si>
    <t>Bloodlord Mandokir</t>
  </si>
  <si>
    <t>Ring of Swarming Thought</t>
  </si>
  <si>
    <t>Band of Servitude</t>
  </si>
  <si>
    <t>Elemental Focus Band</t>
  </si>
  <si>
    <t>Prince Skaldrenox</t>
  </si>
  <si>
    <t>Don Mauricio's Band of Domination</t>
  </si>
  <si>
    <t>Ring of the Desert Winds</t>
  </si>
  <si>
    <t>Maiden's Circle</t>
  </si>
  <si>
    <t>Quest: The Princess Saved?</t>
  </si>
  <si>
    <t>Songstone of Ironforge</t>
  </si>
  <si>
    <t>Quest: The Princess's Surprise</t>
  </si>
  <si>
    <t>Ring of Blackrock</t>
  </si>
  <si>
    <t>Zanzil's Band</t>
  </si>
  <si>
    <t>Advisor's Ring</t>
  </si>
  <si>
    <t>Ashenvale</t>
  </si>
  <si>
    <t>Kelm Hargunth</t>
  </si>
  <si>
    <t>Lorekeeper's Ring</t>
  </si>
  <si>
    <t>Illiyana Moonblaze</t>
  </si>
  <si>
    <t>Deep Rooted Ring</t>
  </si>
  <si>
    <t>Ring of Entropy</t>
  </si>
  <si>
    <t>Dragonslayer's Signet</t>
  </si>
  <si>
    <t>Stormwind City / Ogrimmar</t>
  </si>
  <si>
    <t>Quest: Celebrating Good Times, For All To See</t>
  </si>
  <si>
    <t>Ring of the Eternal Flame</t>
  </si>
  <si>
    <t>Band of Earthen Wrath</t>
  </si>
  <si>
    <t>Quest: Volunteer's Battlegear</t>
  </si>
  <si>
    <t>Band of Rumination</t>
  </si>
  <si>
    <t>Finger1</t>
  </si>
  <si>
    <t>Finger2</t>
  </si>
  <si>
    <t>Dark Storm Gauntlets</t>
  </si>
  <si>
    <t>Gloves of Ebru</t>
  </si>
  <si>
    <t>Vem</t>
  </si>
  <si>
    <t>Gloves of Undead Cleansing</t>
  </si>
  <si>
    <t>Quest: Argent Dawn Gloves</t>
  </si>
  <si>
    <t>Bloodtinged Gloves</t>
  </si>
  <si>
    <t>Supreme Gloves of Arcane Wrath</t>
  </si>
  <si>
    <t>Adventurer's Gloves of Arcane Wrath</t>
  </si>
  <si>
    <t>Mighty Gauntlets of Arcane Wrath</t>
  </si>
  <si>
    <t>Gloves of Delusional Power</t>
  </si>
  <si>
    <t>Emeriss, Taerar, Lethon, Ysondre</t>
  </si>
  <si>
    <t>Grand Gauntlets of Arcane Wrath</t>
  </si>
  <si>
    <t>Nightshade Gloves of Arcane Wrath</t>
  </si>
  <si>
    <t>Peerless Gloves of Arcane Wrath</t>
  </si>
  <si>
    <t>Gloves of Earthen Power</t>
  </si>
  <si>
    <t>Sandworm Skin Gloves</t>
  </si>
  <si>
    <t>Gauntlets of Southwind</t>
  </si>
  <si>
    <t>Moam</t>
  </si>
  <si>
    <t>Hands of Power</t>
  </si>
  <si>
    <t>Quartermaster Zigris</t>
  </si>
  <si>
    <t>Wanderer's Gloves of Arcane Wrath</t>
  </si>
  <si>
    <t>Praetorian Gloves of Arcane Wrath</t>
  </si>
  <si>
    <t>Jadefire Gloves of Arcane Wrath</t>
  </si>
  <si>
    <t>Swashbuckler's Gloves of Arcane Wrath</t>
  </si>
  <si>
    <t>Earth Warder's Gloves</t>
  </si>
  <si>
    <t>Quest: Winterfall Activity</t>
  </si>
  <si>
    <t>Mana Shaping Handwraps</t>
  </si>
  <si>
    <t>Watchman Doomgrip, Warbringer Construct</t>
  </si>
  <si>
    <t>Glacial Gloves</t>
  </si>
  <si>
    <t>Quest: Glacial Gloves</t>
  </si>
  <si>
    <t>Abyssal Leather Gloves of Sorcery</t>
  </si>
  <si>
    <t>Earthen Templar</t>
  </si>
  <si>
    <t>Taut Dragonhide Gloves</t>
  </si>
  <si>
    <t>Abyssal Cloth Handwraps of Sorcery</t>
  </si>
  <si>
    <t>Crimson Templar</t>
  </si>
  <si>
    <t>Brightspark Gloves</t>
  </si>
  <si>
    <t>Tsu'zee</t>
  </si>
  <si>
    <t>Feralheart Gloves</t>
  </si>
  <si>
    <t>Quest: Just Compensation</t>
  </si>
  <si>
    <t>Gordok's Handwraps</t>
  </si>
  <si>
    <t>Quest: Unfinished Gordok Business</t>
  </si>
  <si>
    <t>Gordok's Gloves</t>
  </si>
  <si>
    <t>Gloves of the Hypnotic Flame</t>
  </si>
  <si>
    <t>Flamewaker Elite, Flamewaker Healer</t>
  </si>
  <si>
    <t>General's Dragonhide Gloves</t>
  </si>
  <si>
    <t>Marshal's Dragonhide Gauntlets</t>
  </si>
  <si>
    <t>Mish'undare, Circlet of the Mind Flayer</t>
  </si>
  <si>
    <t>Preceptor's Hat</t>
  </si>
  <si>
    <t>Heigan the Unclean</t>
  </si>
  <si>
    <t>Spellweaver's Turban</t>
  </si>
  <si>
    <t>General Drakkisath</t>
  </si>
  <si>
    <t>The Hexxer's Cover</t>
  </si>
  <si>
    <t>Bloodvine Goggles</t>
  </si>
  <si>
    <t>Engineering (300)</t>
  </si>
  <si>
    <t>Eternal Crown of Arcane Wrath</t>
  </si>
  <si>
    <t>Supreme Crown of Arcane Wrath</t>
  </si>
  <si>
    <t>Supreme Crown of Nature's Wrath</t>
  </si>
  <si>
    <t>Master's Hat of Arcane Wrath</t>
  </si>
  <si>
    <t>High Councillor's Circlet of Arcane Wrath</t>
  </si>
  <si>
    <t>Resplendent Circlet of Arcane Wrath</t>
  </si>
  <si>
    <t>Celestial Crown of Arcane Wrath</t>
  </si>
  <si>
    <t>Adventurer's Bandana of Arcane Wrath</t>
  </si>
  <si>
    <t>Adventurer's Bandana of Nature's Wrath</t>
  </si>
  <si>
    <t>Grand Crown of Arcane Wrath</t>
  </si>
  <si>
    <t>Grand Crown of Nature's Wrath</t>
  </si>
  <si>
    <t>Mighty Helmet of Arcane Wrath</t>
  </si>
  <si>
    <t>Mighty Helmet of Nature's Wrath</t>
  </si>
  <si>
    <t>Nightshade Helmet of Arcane Wrath</t>
  </si>
  <si>
    <t>Nightshade Helmet of Nature's Wrath</t>
  </si>
  <si>
    <t>Elegant Circlet of Arcane Wrath</t>
  </si>
  <si>
    <t>Bonecaster's Crown of Arcane Wrath</t>
  </si>
  <si>
    <t>Peerless Headband of Arcane Wrath</t>
  </si>
  <si>
    <t>Peerless Headband of Nature's Wrath</t>
  </si>
  <si>
    <t>Arachnidian Circlet of Arcane Wrath</t>
  </si>
  <si>
    <t>Mystical Headwrap of Arcane Wrath</t>
  </si>
  <si>
    <t>Praetorian Coif of Arcane Wrath</t>
  </si>
  <si>
    <t>Praetorian Coif of Nature's Wrath</t>
  </si>
  <si>
    <t>Wanderer's Hat of Arcane Wrath</t>
  </si>
  <si>
    <t>Wanderer's Hat of Nature's Wrath</t>
  </si>
  <si>
    <t>Jadefire Cap of Arcane Wrath</t>
  </si>
  <si>
    <t>Jadefire Cap of Nature's Wrath</t>
  </si>
  <si>
    <t>Swashbuckler's Eyepatch of Arcane Wrath</t>
  </si>
  <si>
    <t>Swashbuckler's Eyepatch of Nature's Wrath</t>
  </si>
  <si>
    <t>Crimson Felt Hat</t>
  </si>
  <si>
    <t>Magistrate Barthilas</t>
  </si>
  <si>
    <t>Duskwoven Turban of Arcane Wrath</t>
  </si>
  <si>
    <t>Genesis Helm</t>
  </si>
  <si>
    <t>Quest: Genesis Helm</t>
  </si>
  <si>
    <t>Spellpower Goggles Xtreme Plus</t>
  </si>
  <si>
    <t>Engineering (270)</t>
  </si>
  <si>
    <t>Helm of the New Moon</t>
  </si>
  <si>
    <t>Canon Master Willey</t>
  </si>
  <si>
    <t>Cap of the Scarlet Savant</t>
  </si>
  <si>
    <t>Quest: Cap of the Scarlet Savant</t>
  </si>
  <si>
    <t>Glacial Headdress</t>
  </si>
  <si>
    <t>Gothik the Harvester</t>
  </si>
  <si>
    <t>Spellpower Goggles Xtreme</t>
  </si>
  <si>
    <t>Engineering (215)</t>
  </si>
  <si>
    <t>Champion's Dragonhide Headguard</t>
  </si>
  <si>
    <t>Requires Champion</t>
  </si>
  <si>
    <t>Lieutenant Commander's Dragonhide Headguard</t>
  </si>
  <si>
    <t>Requires Lieutenant Commander</t>
  </si>
  <si>
    <t>Dragonskin Cowl</t>
  </si>
  <si>
    <t>Gyth</t>
  </si>
  <si>
    <t>Warlord's Dragonhide Helmet</t>
  </si>
  <si>
    <t>Feralheart Cowl</t>
  </si>
  <si>
    <t>Sylvan Crown</t>
  </si>
  <si>
    <t>Cenarion Helm</t>
  </si>
  <si>
    <t>Crown of the Ogre King</t>
  </si>
  <si>
    <t>King Gordok</t>
  </si>
  <si>
    <t>Insightful Hood</t>
  </si>
  <si>
    <t>Cho'Rush the Observer</t>
  </si>
  <si>
    <t>Deviate Growth Cap</t>
  </si>
  <si>
    <t>Lethon</t>
  </si>
  <si>
    <t>Leggings of Polarity</t>
  </si>
  <si>
    <t>Thaddius</t>
  </si>
  <si>
    <t>Leggings of the Black Blizzard</t>
  </si>
  <si>
    <t>Bloodvine Leggings</t>
  </si>
  <si>
    <t>Flarecore Leggings</t>
  </si>
  <si>
    <t>Leggings of Immersion</t>
  </si>
  <si>
    <t>Adventurer's Legguards of Arcane Wrath</t>
  </si>
  <si>
    <t>Leggings of Arcane Supremacy</t>
  </si>
  <si>
    <t>Supreme Leggings of Arcane Wrath</t>
  </si>
  <si>
    <t>Grand Legguards of Arcane Wrath</t>
  </si>
  <si>
    <t>Mighty Leggings of Arcane Wrath</t>
  </si>
  <si>
    <t>Nightshade Leggings of Arcane Wrath</t>
  </si>
  <si>
    <t>Peerless Leggings of Arcane Wrath</t>
  </si>
  <si>
    <t>Wanderer's Leggings of Arcane Wrath</t>
  </si>
  <si>
    <t>Praetorian Leggings of Arcane Wrath</t>
  </si>
  <si>
    <t>Swashbuckler's Leggings of Arcane Wrath</t>
  </si>
  <si>
    <t>Skyshroud Leggings</t>
  </si>
  <si>
    <t>Highlord Omokk</t>
  </si>
  <si>
    <t>Jadefire Pants of Arcane Wrath</t>
  </si>
  <si>
    <t>Bloodtinged Kilt</t>
  </si>
  <si>
    <t>Abyssal Cloth Pants of Sorcery</t>
  </si>
  <si>
    <t>The Duke of Zephyrs</t>
  </si>
  <si>
    <t>Outrider's Silk Leggings</t>
  </si>
  <si>
    <t>Sentinel's Silk Leggings</t>
  </si>
  <si>
    <t>Genesis Trousers</t>
  </si>
  <si>
    <t>Quest: Genesis Trousers</t>
  </si>
  <si>
    <t>Knight-Captain's Dragonhide Leggings</t>
  </si>
  <si>
    <t>Legionnaire's Dragonhide Leggings</t>
  </si>
  <si>
    <t>Luminary Kilt</t>
  </si>
  <si>
    <t>Spiritshroud Leggings</t>
  </si>
  <si>
    <t>The Beast</t>
  </si>
  <si>
    <t>Leggings of Arcana</t>
  </si>
  <si>
    <t>Quest: Leggings of Arcana</t>
  </si>
  <si>
    <t>Tressermane Leggings</t>
  </si>
  <si>
    <t>Leggings of Frenzied Magic</t>
  </si>
  <si>
    <t>Gorosh the Dervish</t>
  </si>
  <si>
    <t>Glacial Leggings</t>
  </si>
  <si>
    <t>Quest: The Only Song I Know…</t>
  </si>
  <si>
    <t>Sacred Cloth Leggings</t>
  </si>
  <si>
    <t>Outrider's Lizardhide Pants</t>
  </si>
  <si>
    <t>Tanglemoss Leggings</t>
  </si>
  <si>
    <t>Cenarion Leggings</t>
  </si>
  <si>
    <t>Magmadar</t>
  </si>
  <si>
    <t>Empowered Leggings</t>
  </si>
  <si>
    <t>Feralheart Kilt</t>
  </si>
  <si>
    <t>Amulet of Vek'nilash</t>
  </si>
  <si>
    <t>Emperor Vek'nilash</t>
  </si>
  <si>
    <t>Gem of Trapped Innocents</t>
  </si>
  <si>
    <t>Choker of the Fire Lord</t>
  </si>
  <si>
    <t>Ragnaros</t>
  </si>
  <si>
    <t>Malice Stone Pendant</t>
  </si>
  <si>
    <t>Grand Widow Faerlina</t>
  </si>
  <si>
    <t>Charm of the Shifting Sands</t>
  </si>
  <si>
    <t>Quest: The Fall of Ossirian</t>
  </si>
  <si>
    <t>Diana's Pearl Necklace</t>
  </si>
  <si>
    <t>Cannon Master Willey</t>
  </si>
  <si>
    <t>Pristine Enchanted South Seas Kelp</t>
  </si>
  <si>
    <t>Stranglethorn Vale</t>
  </si>
  <si>
    <t>Quest: Pristine Enchanted South Seas Kelp</t>
  </si>
  <si>
    <t>Orb of the Darkmoon</t>
  </si>
  <si>
    <t>Darkmoon Faire</t>
  </si>
  <si>
    <t>Quest: 1200 Tickets - Orb of the Darkmoon</t>
  </si>
  <si>
    <t>Jeklik's Opaline Talisman</t>
  </si>
  <si>
    <t>High Priestess Jeklik</t>
  </si>
  <si>
    <t>Chains of the Lich</t>
  </si>
  <si>
    <t>Choker of Enlightenment</t>
  </si>
  <si>
    <t>Lucifron</t>
  </si>
  <si>
    <t>Soul Corrupter's Necklace</t>
  </si>
  <si>
    <t>Barbed Thorn Necklace</t>
  </si>
  <si>
    <t>Dire Maul</t>
  </si>
  <si>
    <t>Warpwood Crusher, Guardian, Treant, Stomper, Tangler</t>
  </si>
  <si>
    <t>Amulet of the Dawn</t>
  </si>
  <si>
    <t>Quest: Epic Armaments of Battle</t>
  </si>
  <si>
    <t>Star of Mystaria</t>
  </si>
  <si>
    <t>Balnazzar</t>
  </si>
  <si>
    <t>Quest: Falrin's Vendetta</t>
  </si>
  <si>
    <t>Tempest Talisman</t>
  </si>
  <si>
    <t>Necklace of Purity</t>
  </si>
  <si>
    <t>Scorn's Icy Choker</t>
  </si>
  <si>
    <t>Scarlet Monastery Graveyard (Scourge Invasion)</t>
  </si>
  <si>
    <t>Scorn</t>
  </si>
  <si>
    <t>Off-Hand</t>
  </si>
  <si>
    <t>Sapphiron's Left Eye</t>
  </si>
  <si>
    <t>Royal Scepter of Vek'lor</t>
  </si>
  <si>
    <t>Jin'do's Bag of Whammies</t>
  </si>
  <si>
    <t>Scepter of Interminable Focus</t>
  </si>
  <si>
    <t>Sothos and Jarien's Herilooms</t>
  </si>
  <si>
    <t>Tome of Arcane Domination</t>
  </si>
  <si>
    <t>Talon of Furious Concentration</t>
  </si>
  <si>
    <t>Therazane's Touch</t>
  </si>
  <si>
    <t>Arlokk's Hoodoo Stick</t>
  </si>
  <si>
    <t>High Priestess Arlokk</t>
  </si>
  <si>
    <t>Master Dragonslayer's Orb</t>
  </si>
  <si>
    <t>Quest: The Lord of Blackrock</t>
  </si>
  <si>
    <t>Gem of Nerubis</t>
  </si>
  <si>
    <t>Anub'Rekhan</t>
  </si>
  <si>
    <t>Trance Stone</t>
  </si>
  <si>
    <t>Eternal Rod of Arcane Wrath</t>
  </si>
  <si>
    <t>Master's Rod of Arcane Wrath</t>
  </si>
  <si>
    <t>High Councillor's Scepter of Arcane Wrath</t>
  </si>
  <si>
    <t>Grand Marshal's Tome of Power</t>
  </si>
  <si>
    <t>High Warlord's Tome of Destruction</t>
  </si>
  <si>
    <t>Resplendent Orb of Arcane Wrath</t>
  </si>
  <si>
    <t>Elegant Scepter of Arcane Wrath</t>
  </si>
  <si>
    <t>Astral Orb of Arcane Wrath</t>
  </si>
  <si>
    <t>Bonecaster's Star of Arcane Wrath</t>
  </si>
  <si>
    <t>Councillor's Scepter of Arcane Wrath</t>
  </si>
  <si>
    <t>Mystical Orb of Arcane Wrath</t>
  </si>
  <si>
    <t>Drakestone of Arcane Wrath</t>
  </si>
  <si>
    <t>Hazzas, Morphaz, Weaver, Dreamscythe</t>
  </si>
  <si>
    <t>Arachnidian Branch of Arcane Wrath</t>
  </si>
  <si>
    <t>Opulent Scepter of Arcane Wrath</t>
  </si>
  <si>
    <t>Duskwoven Branch of Arcane Wrath</t>
  </si>
  <si>
    <t>Spirit of Aquementas</t>
  </si>
  <si>
    <t>Quest: It's Dangerous to Go Alone</t>
  </si>
  <si>
    <t>Tome of the Lost</t>
  </si>
  <si>
    <t>Fire Runed Grimoire</t>
  </si>
  <si>
    <t>Golemagg the Incinerator, Magmadar, Garr, Baron Geddon</t>
  </si>
  <si>
    <t>Glowing Black Orb</t>
  </si>
  <si>
    <t>Quest: Abyssal Contacts / Abyssal Crests</t>
  </si>
  <si>
    <t>Blackwood's Thigh</t>
  </si>
  <si>
    <t>Scholomance (Scourge Invasion)</t>
  </si>
  <si>
    <t>Lord Blackwood</t>
  </si>
  <si>
    <t>Omega Orb</t>
  </si>
  <si>
    <t>Scarlet Monastery</t>
  </si>
  <si>
    <t>Quest: Compendium of the Fallen</t>
  </si>
  <si>
    <t>Flask of Forest Mojo</t>
  </si>
  <si>
    <t>Quest: Return to Primal Torntusk</t>
  </si>
  <si>
    <t>Rime Covered Mantle</t>
  </si>
  <si>
    <t>Gluth</t>
  </si>
  <si>
    <t>Mantle of the Blackwing Cabal</t>
  </si>
  <si>
    <t>Razorgore the Untamed</t>
  </si>
  <si>
    <t>Abyssal Cloth Amice of Sorcery</t>
  </si>
  <si>
    <t>Baron Kazum</t>
  </si>
  <si>
    <t>Abyssal Cloth Amice of Restoration</t>
  </si>
  <si>
    <t>Resplendent Epaulets of Arcane Wrath</t>
  </si>
  <si>
    <t>Eternal Spaulders of Arcane Wrath</t>
  </si>
  <si>
    <t>Master's Mantle of Arcane Wrath</t>
  </si>
  <si>
    <t>High Councillor's Mantle of Arcane Wrath</t>
  </si>
  <si>
    <t>Adventurer's Shoulders of Nature's Wrath</t>
  </si>
  <si>
    <t>Supreme Shoulders of Nature's Wrath</t>
  </si>
  <si>
    <t>Mighty Spaulders of Nature's Wrath</t>
  </si>
  <si>
    <t>Elegant Mantle of Arcane Wrath</t>
  </si>
  <si>
    <t>Celestial Pauldrons of Arcane Wrath</t>
  </si>
  <si>
    <t>Nightshade Spaulders of Nature's Wrath</t>
  </si>
  <si>
    <t>Grand Shoulders of Nature's Wrath</t>
  </si>
  <si>
    <t>Peerless Shoulders of Nature's Wrath</t>
  </si>
  <si>
    <t>Atal'ai Spaulders of Nature's Wrath</t>
  </si>
  <si>
    <t>Zolo, Gasher, Mijan, Hukku, Loro, Zul'Lor</t>
  </si>
  <si>
    <t>Councillor's Shoulders of Arcane Wrath</t>
  </si>
  <si>
    <t>Bonecaster's Spaulders of Arcane Wrath</t>
  </si>
  <si>
    <t>Mystical Mantle of Arcane Wrath</t>
  </si>
  <si>
    <t>Wanderer's Shoulders of Nature's Wrath</t>
  </si>
  <si>
    <t>Swashbuckler's Shoulderpads of Nature's Wrath</t>
  </si>
  <si>
    <t>Arachnidian Pauldrons of Arcane Wrath</t>
  </si>
  <si>
    <t>Praetorian Pauldrons of Nature's Wrath</t>
  </si>
  <si>
    <t>Jadefire Epaulets of Nature's Wrath</t>
  </si>
  <si>
    <t>Mantle of Maz'Nadir</t>
  </si>
  <si>
    <t>Duskwoven Amice of Arcane Wrath</t>
  </si>
  <si>
    <t>Burial Shawl</t>
  </si>
  <si>
    <t>Genesis Shoulderpads</t>
  </si>
  <si>
    <t>Quest: Genesis Shoulderpads</t>
  </si>
  <si>
    <t>Field Marshal's Dragonhide Spaulders</t>
  </si>
  <si>
    <t>Warlord's Dragonhide Epaulets</t>
  </si>
  <si>
    <t>Abyssal Leather Shoulders of Sorcery</t>
  </si>
  <si>
    <t>High Marshal Whirlaxis</t>
  </si>
  <si>
    <t>Champion's Dragonhide Shoulders</t>
  </si>
  <si>
    <t>Lieutenant Commander's Dragonhide Shoulders</t>
  </si>
  <si>
    <t>Glacial Mantle</t>
  </si>
  <si>
    <t>Cyclone Spaulders</t>
  </si>
  <si>
    <t>Gordok Mastiff</t>
  </si>
  <si>
    <t>Thuzadin Mantle</t>
  </si>
  <si>
    <t>Elder Wizard's Mantle</t>
  </si>
  <si>
    <t>Shroud of the Nathrezim</t>
  </si>
  <si>
    <t>Balnazaar</t>
  </si>
  <si>
    <t>Sunderseer Mantle</t>
  </si>
  <si>
    <t>Crystal Fang</t>
  </si>
  <si>
    <t>Splinthide Shoulders</t>
  </si>
  <si>
    <t>Eviscerator</t>
  </si>
  <si>
    <t>Feralheart Spaulders</t>
  </si>
  <si>
    <t>Sylvan Shoulders</t>
  </si>
  <si>
    <t>Trinket</t>
  </si>
  <si>
    <t>Mark of the Champion</t>
  </si>
  <si>
    <t>Quest: The Fall of Kel'Thuzad</t>
  </si>
  <si>
    <t>Neltharion's Tear</t>
  </si>
  <si>
    <t>Rune of the Dawn</t>
  </si>
  <si>
    <t>Quest: The Active Agent</t>
  </si>
  <si>
    <t>The Restrained Essence of Sapphiron</t>
  </si>
  <si>
    <t>Briarwood Reed</t>
  </si>
  <si>
    <t>Jed Runewatcher</t>
  </si>
  <si>
    <t>Eye of Diminution</t>
  </si>
  <si>
    <t>Eye of the Beast</t>
  </si>
  <si>
    <t>Quest: For The Horde!, General Drakkisath's Demise</t>
  </si>
  <si>
    <t>Burst of Knowledge</t>
  </si>
  <si>
    <t>Ambassador Flamelash</t>
  </si>
  <si>
    <t>Talisman of Ephemeral Power</t>
  </si>
  <si>
    <t>Eye of Moam</t>
  </si>
  <si>
    <t>Nat Pagle's Broken Reel</t>
  </si>
  <si>
    <t>Gahz'ranka</t>
  </si>
  <si>
    <t>Draconic Infused Emblem</t>
  </si>
  <si>
    <t>Rune of Perfection</t>
  </si>
  <si>
    <t>Talisman of Ascendance</t>
  </si>
  <si>
    <t>Quest: Armaments of Battle</t>
  </si>
  <si>
    <t>Zandalarian Hero Charm</t>
  </si>
  <si>
    <t>Quest: The Heart of Hakkar</t>
  </si>
  <si>
    <t>Eyestalk Waist Cord</t>
  </si>
  <si>
    <t>Mana Igniting Cord</t>
  </si>
  <si>
    <t>Firemaw's Clutch</t>
  </si>
  <si>
    <t>Firemaw</t>
  </si>
  <si>
    <t>Angelista's Grasp</t>
  </si>
  <si>
    <t>Belt of Untapped Power</t>
  </si>
  <si>
    <t>Supreme Sash of Arcane Wrath</t>
  </si>
  <si>
    <t>Adventurer's Belt of Arcane Wrath</t>
  </si>
  <si>
    <t>Ban'thok Sash</t>
  </si>
  <si>
    <t>Ok'thor the Breaker</t>
  </si>
  <si>
    <t>Southwind's Grasp</t>
  </si>
  <si>
    <t>General Rajaxx</t>
  </si>
  <si>
    <t>Nightshade Girdle of Arcane Wrath</t>
  </si>
  <si>
    <t>Flayed Doomguard Belt</t>
  </si>
  <si>
    <t>Grand Belt of Arcane Wrath</t>
  </si>
  <si>
    <t>Peerless Belt of Arcane Wrath</t>
  </si>
  <si>
    <t>Praetorian Girdle of Arcane Wrath</t>
  </si>
  <si>
    <t>Wanderer's Belt of Arcane Wrath</t>
  </si>
  <si>
    <t>Jadefire Belt of Arcane Wrath</t>
  </si>
  <si>
    <t>Swashbuckler's Belt of Arcane Wrath</t>
  </si>
  <si>
    <t>Frostwolf Cloth Belt</t>
  </si>
  <si>
    <t>Grunnda Wolfheart</t>
  </si>
  <si>
    <t>Stormpike Cloth Girdle</t>
  </si>
  <si>
    <t>Gaelden Hammersmith, Thanthaldis Snowgleam</t>
  </si>
  <si>
    <t>Clutch of Andros</t>
  </si>
  <si>
    <t>Kirtonos the Herald</t>
  </si>
  <si>
    <t>Oddly Magical Belt</t>
  </si>
  <si>
    <t>Belt of the Dark Bog</t>
  </si>
  <si>
    <t>Belt of the Archmage</t>
  </si>
  <si>
    <t>Abyssal Cloth Sash of Sorcery</t>
  </si>
  <si>
    <t>The Duke of Cynders</t>
  </si>
  <si>
    <t>Abyssal Leather Belt of Sorcery</t>
  </si>
  <si>
    <t>The Duke of Fathoms</t>
  </si>
  <si>
    <t>Defiler's Lizardhide Girdle</t>
  </si>
  <si>
    <t>Rutherford Twing</t>
  </si>
  <si>
    <t>Highlander's Lizardhide Girdle</t>
  </si>
  <si>
    <t>Arathi Highlands</t>
  </si>
  <si>
    <t>Samuel Hawke</t>
  </si>
  <si>
    <t>Thuzadin Sash</t>
  </si>
  <si>
    <t>Nerub'enkan</t>
  </si>
  <si>
    <t>Cenarion Belt</t>
  </si>
  <si>
    <t>Crystallized Girdle</t>
  </si>
  <si>
    <t>Solakar Flamewreath</t>
  </si>
  <si>
    <t>Dustfeather Sash</t>
  </si>
  <si>
    <t>Feralheart Belt</t>
  </si>
  <si>
    <t>Rockfury Bracers</t>
  </si>
  <si>
    <t>Quest: Stalwart's Battlegear</t>
  </si>
  <si>
    <t>Bracers of Arcane Accuracy</t>
  </si>
  <si>
    <t>The Soul Harvester's Bindings</t>
  </si>
  <si>
    <t>Burrower Bracers</t>
  </si>
  <si>
    <t>Ouro</t>
  </si>
  <si>
    <t>Bracers of Undead Cleansing</t>
  </si>
  <si>
    <t>Scourge Invasion</t>
  </si>
  <si>
    <t>Black Bark Wristbands</t>
  </si>
  <si>
    <t>Dryad's Wrist Bindings</t>
  </si>
  <si>
    <t>Illiyana Moonblaze, Kelm Hargunth</t>
  </si>
  <si>
    <t>Shackles of the Unscarred</t>
  </si>
  <si>
    <t>Eternal Bindings of Arcane Wrath</t>
  </si>
  <si>
    <t>High Councillor's Bracers of Arcane Wrath</t>
  </si>
  <si>
    <t>Master's Bracers of Arcane Wrath</t>
  </si>
  <si>
    <t>Supreme Bracers of Arcane Wrath</t>
  </si>
  <si>
    <t>Supreme Bracers of Nature's Wrath</t>
  </si>
  <si>
    <t>Adventurer's Bracers of Arcane Wrath</t>
  </si>
  <si>
    <t>Adventurer's Bracers of Nature's Wrath</t>
  </si>
  <si>
    <t>Mighty Armsplints of Arcane Wrath</t>
  </si>
  <si>
    <t>Mighty Armsplints of Nature's Wrath</t>
  </si>
  <si>
    <t>Nightshade Armguards of Arcane Wrath</t>
  </si>
  <si>
    <t>Nightshade Armguards of Nature's Wrath</t>
  </si>
  <si>
    <t>Elegant Bracers of Arcane Wrath</t>
  </si>
  <si>
    <t>Flameweave Cuffs of Arcane Wrath</t>
  </si>
  <si>
    <t>Lord Incendius</t>
  </si>
  <si>
    <t>Tearfall Bracers of Arcane Wrath</t>
  </si>
  <si>
    <t>The Unforgiven</t>
  </si>
  <si>
    <t>Cinderhide Armsplints of Nature's Wrath</t>
  </si>
  <si>
    <t>Celestial Bindings of Arcane Wrath</t>
  </si>
  <si>
    <t>Grand Armguards of Arcane Wrath</t>
  </si>
  <si>
    <t>Grand Armguards of Nature's Wrath</t>
  </si>
  <si>
    <t>Peerless Bracers of Arcane Wrath</t>
  </si>
  <si>
    <t>Peerless Bracers of Nature's Wrath</t>
  </si>
  <si>
    <t>Bonecaster's Bindings of Arcane Wrath</t>
  </si>
  <si>
    <t>Councillor's Cuffs of Arcane Wrath</t>
  </si>
  <si>
    <t>Mystical Bracers of Arcane Wrath</t>
  </si>
  <si>
    <t>Wanderer's Bracers of Arcane Wrath</t>
  </si>
  <si>
    <t>Wanderer's Bracers of Nature's Wrath</t>
  </si>
  <si>
    <t>Swashbuckler's Bracers of Arcane Wrath</t>
  </si>
  <si>
    <t>Swashbuckler's Bracers of Nature's Wrath</t>
  </si>
  <si>
    <t>Praetorian Wristbands of Nature's Wrath</t>
  </si>
  <si>
    <t>Arachnidian Bracelets of Arcane Wrath</t>
  </si>
  <si>
    <t>Praetorian Wristbands of Arcane Wrath</t>
  </si>
  <si>
    <t>Jadefire Bracelets of Arcane Wrath</t>
  </si>
  <si>
    <t>Jadefire Bracelets of Nature's Wrath</t>
  </si>
  <si>
    <t>Duskwoven Bracers of Arcane Wrath</t>
  </si>
  <si>
    <t>Sublime Wristguards</t>
  </si>
  <si>
    <t>Blacklight Bracer</t>
  </si>
  <si>
    <t>Orphic Bracers</t>
  </si>
  <si>
    <t>Glacial Wrists</t>
  </si>
  <si>
    <t>Quest: Glacial Wrists</t>
  </si>
  <si>
    <t>Cenarion Bracers</t>
  </si>
  <si>
    <t>Feralheart Bracers</t>
  </si>
  <si>
    <t>Quest: An Earnest Proposition</t>
  </si>
  <si>
    <t>Idol of the Moon</t>
  </si>
  <si>
    <t>Enchant</t>
  </si>
  <si>
    <t>Enchant Weapon - Spell Power</t>
  </si>
  <si>
    <t>Enchant Weapon - Mighty Intellect</t>
  </si>
  <si>
    <t>Brilliant Wizard Oil</t>
  </si>
  <si>
    <t>Blessed Wizard Oil</t>
  </si>
  <si>
    <t>Wizard Oil</t>
  </si>
  <si>
    <t>Lesser Wizard Oil</t>
  </si>
  <si>
    <t>Minor Wizard Oil</t>
  </si>
  <si>
    <t>Arcanum of Focus</t>
  </si>
  <si>
    <t>Animists's Caress</t>
  </si>
  <si>
    <t>Lesser Arcanum of Voracity</t>
  </si>
  <si>
    <t>Power of the Scourge</t>
  </si>
  <si>
    <t>Zandalar Signet of Mojo</t>
  </si>
  <si>
    <t>Resilience of the Scourge</t>
  </si>
  <si>
    <t>Enchant Chest - Greater Stats</t>
  </si>
  <si>
    <t>Enchant Chest - Stats</t>
  </si>
  <si>
    <t>Enchant Chest - Lesser Stats</t>
  </si>
  <si>
    <t>Enchant Chest - Minor Stats</t>
  </si>
  <si>
    <t>Enchant Cloak - Subtlety</t>
  </si>
  <si>
    <t>Enchant Bracer - Greater Intellect</t>
  </si>
  <si>
    <t>Enchant Bracer - Intellect</t>
  </si>
  <si>
    <t>Enchant Bracer - Lesser Intellect</t>
  </si>
  <si>
    <t>Enchant Bracer - Mana Regeneration</t>
  </si>
  <si>
    <t>Enchant Boots - Minor Speed</t>
  </si>
  <si>
    <t>Enchant Boots - Spirit</t>
  </si>
  <si>
    <t>Enchant Gloves - Healing Power</t>
  </si>
  <si>
    <t>Flask of Supreme Power</t>
  </si>
  <si>
    <t>Greater Arcane Elixir</t>
  </si>
  <si>
    <t>Runn Tum Tuber Surprise</t>
  </si>
  <si>
    <t>Rallying Cry of the Dragonslayer</t>
  </si>
  <si>
    <t>Spirit of Zandalar</t>
  </si>
  <si>
    <t>Score</t>
  </si>
  <si>
    <t>Songflower Serenade</t>
  </si>
  <si>
    <t>Sayge's Dark Fortune of Damage</t>
  </si>
  <si>
    <t>Traces of Silithyst</t>
  </si>
  <si>
    <t>Power Infusion</t>
  </si>
  <si>
    <t>Curse of Shadow</t>
  </si>
  <si>
    <t>Spell Vulnerability</t>
  </si>
  <si>
    <t>Thunderfury</t>
  </si>
  <si>
    <t>Buffed Total</t>
  </si>
  <si>
    <t>Yes</t>
  </si>
  <si>
    <t>Arcane Brilliance</t>
  </si>
  <si>
    <t>Settings:</t>
  </si>
  <si>
    <t>Equipment Type</t>
  </si>
  <si>
    <t>Spellpower</t>
  </si>
  <si>
    <t>Hit%</t>
  </si>
  <si>
    <t>Miss%</t>
  </si>
  <si>
    <t>Crit%</t>
  </si>
  <si>
    <t>Hit %</t>
  </si>
  <si>
    <t>Items Selected:</t>
  </si>
  <si>
    <t>Weapon Type:</t>
  </si>
  <si>
    <t>--- Select Item ---</t>
  </si>
  <si>
    <t>Exceptions:</t>
  </si>
  <si>
    <t>Pts</t>
  </si>
  <si>
    <t>%</t>
  </si>
  <si>
    <t>Increase (Pts)</t>
  </si>
  <si>
    <t>Increase (%)</t>
  </si>
  <si>
    <t>n/a</t>
  </si>
  <si>
    <t>Rank</t>
  </si>
  <si>
    <t>Rank 1</t>
  </si>
  <si>
    <t>Rank 2</t>
  </si>
  <si>
    <t>Rank 3</t>
  </si>
  <si>
    <t>Rank 4</t>
  </si>
  <si>
    <t>Rank 5</t>
  </si>
  <si>
    <t>Rank 6</t>
  </si>
  <si>
    <t>Rank 7</t>
  </si>
  <si>
    <t>Spell Hit = Spell Power</t>
  </si>
  <si>
    <t>Spell Power to Damage</t>
  </si>
  <si>
    <t>Spell Critical to Damage</t>
  </si>
  <si>
    <t>Spell Hit to Damage</t>
  </si>
  <si>
    <t>Spell Critical = Spell Power</t>
  </si>
  <si>
    <t>Total Selected:</t>
  </si>
  <si>
    <t>Spell Dmg</t>
  </si>
  <si>
    <t>Spell Crit</t>
  </si>
  <si>
    <t>Spell Hit</t>
  </si>
  <si>
    <t>Character Weights:</t>
  </si>
  <si>
    <t>Spell Crit %</t>
  </si>
  <si>
    <t>Rank 8</t>
  </si>
  <si>
    <t>Bloodvine Set</t>
  </si>
  <si>
    <t>Zanzil's Set</t>
  </si>
  <si>
    <t>Undead Cleansing Set</t>
  </si>
  <si>
    <t>Special Set Bonus</t>
  </si>
  <si>
    <t>Selection</t>
  </si>
  <si>
    <t>Special Sets</t>
  </si>
  <si>
    <t/>
  </si>
  <si>
    <t>Score 2</t>
  </si>
  <si>
    <t>1H</t>
  </si>
  <si>
    <t>2H</t>
  </si>
  <si>
    <t>Address</t>
  </si>
  <si>
    <t>Min</t>
  </si>
  <si>
    <t>Max</t>
  </si>
  <si>
    <t>Check 1</t>
  </si>
  <si>
    <t>Max 0</t>
  </si>
  <si>
    <t>Max 2+</t>
  </si>
  <si>
    <t>Max 1</t>
  </si>
  <si>
    <t>Limit</t>
  </si>
  <si>
    <t>Selected</t>
  </si>
  <si>
    <t>Set 1</t>
  </si>
  <si>
    <t>Set 2</t>
  </si>
  <si>
    <t>Set 3</t>
  </si>
  <si>
    <t>Set Score</t>
  </si>
  <si>
    <t>Optimal Gear Set</t>
  </si>
  <si>
    <t>Gear Set Name</t>
  </si>
  <si>
    <t>--- Select Gear Set ---</t>
  </si>
  <si>
    <t>Special Set Bonus:</t>
  </si>
  <si>
    <t>Available Variants:</t>
  </si>
  <si>
    <t>Load Pre-Saved Gear Set:</t>
  </si>
  <si>
    <t>Allowed</t>
  </si>
  <si>
    <t>Available</t>
  </si>
  <si>
    <t>Abyssal Cloth Wristbands of Sorcery</t>
  </si>
  <si>
    <t>--- Empty ---</t>
  </si>
  <si>
    <t>Check</t>
  </si>
  <si>
    <t>Created By: Keftenk</t>
  </si>
  <si>
    <t xml:space="preserve">                 </t>
  </si>
  <si>
    <t>Wrath of Cenarius (Wrath)</t>
  </si>
  <si>
    <t>Corrupted Blackwood Staff</t>
  </si>
  <si>
    <t>Field Marshal's Dragonhide Helmet</t>
  </si>
  <si>
    <t>Dustwind Turban</t>
  </si>
  <si>
    <t>Stormrage Cover</t>
  </si>
  <si>
    <t>Beads of Ogre Mojo</t>
  </si>
  <si>
    <t>Cenarion Spaulders</t>
  </si>
  <si>
    <t>Baron Geddon</t>
  </si>
  <si>
    <t>Cenarion Vestments</t>
  </si>
  <si>
    <t>Stormrage Bracers</t>
  </si>
  <si>
    <t>Cenarion Gloves</t>
  </si>
  <si>
    <t>Shazzrah</t>
  </si>
  <si>
    <t>Stormrage Handguards</t>
  </si>
  <si>
    <t>Stormrage Belt</t>
  </si>
  <si>
    <t>Vaelastrasz the Corrupt</t>
  </si>
  <si>
    <t>Stormrage Legguards</t>
  </si>
  <si>
    <t>Cenarion Boots</t>
  </si>
  <si>
    <t>Eye of Orgrimmar</t>
  </si>
  <si>
    <t>Max Available Hit%</t>
  </si>
  <si>
    <t>Max Hit%</t>
  </si>
  <si>
    <t>Except</t>
  </si>
  <si>
    <t>Patch Selected:</t>
  </si>
  <si>
    <t>Row</t>
  </si>
  <si>
    <t>Select</t>
  </si>
  <si>
    <t>Valid</t>
  </si>
  <si>
    <r>
      <rPr>
        <b/>
        <sz val="18"/>
        <color rgb="FF7030A0"/>
        <rFont val="Calibri"/>
        <family val="2"/>
        <scheme val="minor"/>
      </rPr>
      <t>Starfire</t>
    </r>
    <r>
      <rPr>
        <b/>
        <sz val="18"/>
        <color theme="1"/>
        <rFont val="Calibri"/>
        <family val="2"/>
        <scheme val="minor"/>
      </rPr>
      <t xml:space="preserve"> Hit% - 3.0 cast</t>
    </r>
  </si>
  <si>
    <r>
      <rPr>
        <b/>
        <sz val="18"/>
        <color theme="9"/>
        <rFont val="Calibri"/>
        <family val="2"/>
        <scheme val="minor"/>
      </rPr>
      <t>Wrath</t>
    </r>
    <r>
      <rPr>
        <b/>
        <sz val="18"/>
        <color theme="1"/>
        <rFont val="Calibri"/>
        <family val="2"/>
        <scheme val="minor"/>
      </rPr>
      <t xml:space="preserve"> Hit% - 1.5 cast</t>
    </r>
  </si>
  <si>
    <t>Nature's Grace Proc : +1 Starfire = 6 Critical Strikes</t>
  </si>
  <si>
    <t>Party Composition</t>
  </si>
  <si>
    <t>DPS</t>
  </si>
  <si>
    <t>Warlock Stats:</t>
  </si>
  <si>
    <t>Spell</t>
  </si>
  <si>
    <t>DMG</t>
  </si>
  <si>
    <t>5/5 Bane</t>
  </si>
  <si>
    <t>Warlock</t>
  </si>
  <si>
    <t>Extra ISB Upkeep</t>
  </si>
  <si>
    <t>5/5 Devastation</t>
  </si>
  <si>
    <t>Corruptions</t>
  </si>
  <si>
    <t>Spell Crit%</t>
  </si>
  <si>
    <t>Shadowbolt</t>
  </si>
  <si>
    <t>1/1 Ruin</t>
  </si>
  <si>
    <t>Frost Mage</t>
  </si>
  <si>
    <t>Spell Hit%</t>
  </si>
  <si>
    <t>Corruption</t>
  </si>
  <si>
    <t>1/1 Demonic Sacrifice</t>
  </si>
  <si>
    <t>Fire Mage</t>
  </si>
  <si>
    <t>Elemental Shaman</t>
  </si>
  <si>
    <t>Smite Priest</t>
  </si>
  <si>
    <t>Frost Mage Stats:</t>
  </si>
  <si>
    <t>5/5 Improved Frostbolt</t>
  </si>
  <si>
    <t>Curse of the Elements</t>
  </si>
  <si>
    <t>Shadow Priest</t>
  </si>
  <si>
    <t>Frostbolt</t>
  </si>
  <si>
    <t>3/3 Elemental Precision</t>
  </si>
  <si>
    <t>TOTAL</t>
  </si>
  <si>
    <t>5/5 Ice Shards</t>
  </si>
  <si>
    <t>3/3 Piercing Ice</t>
  </si>
  <si>
    <t>5/5 Winter's Chill</t>
  </si>
  <si>
    <t>Fire Mage Stats:</t>
  </si>
  <si>
    <t>Fireball</t>
  </si>
  <si>
    <t>Elemental Shaman Stats:</t>
  </si>
  <si>
    <t>5/5 Concussion</t>
  </si>
  <si>
    <t>Lightning Bolt</t>
  </si>
  <si>
    <t>5/5 Call of Thunder</t>
  </si>
  <si>
    <t>Chain Lightning</t>
  </si>
  <si>
    <t>1/1 Elemental Fury</t>
  </si>
  <si>
    <t>5/5 Tidal Mastery</t>
  </si>
  <si>
    <t>5/5 Lightning Mastery</t>
  </si>
  <si>
    <t>Smite Priest Stats:</t>
  </si>
  <si>
    <t>5/5 Holy Specialization</t>
  </si>
  <si>
    <t>Smite</t>
  </si>
  <si>
    <t>5/5 Divine Fury</t>
  </si>
  <si>
    <t>2/2 Searing Light</t>
  </si>
  <si>
    <t>5/5 Spiritual Guidance</t>
  </si>
  <si>
    <t>Shadow Priest Stats:</t>
  </si>
  <si>
    <t>2/2 Improved Shadow Word: Pain</t>
  </si>
  <si>
    <t>Mind Blast</t>
  </si>
  <si>
    <t>5/5 Shadow Focus</t>
  </si>
  <si>
    <t>Mind Blast ISB</t>
  </si>
  <si>
    <t>5/5 Shadow Weaving</t>
  </si>
  <si>
    <t>SWP ISB</t>
  </si>
  <si>
    <t>5/5 Darkness</t>
  </si>
  <si>
    <t>Mind Flay ISB</t>
  </si>
  <si>
    <t>1/1 Shadowform</t>
  </si>
  <si>
    <t>Band of the Unicorn</t>
  </si>
  <si>
    <t>These tables can be utilized for a high-risk high-reward style of play. The values indicate how many spells you should statistically miss in a certain duration fight with a predetermined amount of Spell Hit%. This is not your typical suggested style of play.</t>
  </si>
  <si>
    <t>Crit</t>
  </si>
  <si>
    <t>Phase</t>
  </si>
  <si>
    <t>Faction</t>
  </si>
  <si>
    <t>Alliance</t>
  </si>
  <si>
    <t>Horde</t>
  </si>
  <si>
    <t>Starfire</t>
  </si>
  <si>
    <t>Wrath</t>
  </si>
  <si>
    <t>Int</t>
  </si>
  <si>
    <t>Sp</t>
  </si>
  <si>
    <t>Hit</t>
  </si>
  <si>
    <t>Pen</t>
  </si>
  <si>
    <t>Character Selection</t>
  </si>
  <si>
    <t>TALENTS</t>
  </si>
  <si>
    <t>Improved Moonfire</t>
  </si>
  <si>
    <t>Vengeance</t>
  </si>
  <si>
    <t>Moonfury</t>
  </si>
  <si>
    <t>Moonkin</t>
  </si>
  <si>
    <t>BUFFS</t>
  </si>
  <si>
    <t>WORLD</t>
  </si>
  <si>
    <t>CONSUMABLE</t>
  </si>
  <si>
    <t>FOOD</t>
  </si>
  <si>
    <t>HOLIDAY</t>
  </si>
  <si>
    <t>DEBUFFS</t>
  </si>
  <si>
    <t>Blessing of Kings</t>
  </si>
  <si>
    <t>Improved Gift of the Wild</t>
  </si>
  <si>
    <t>Power of the Guardian (Mage)</t>
  </si>
  <si>
    <t>Power of the Guardian (Warlock)</t>
  </si>
  <si>
    <t>Dmg</t>
  </si>
  <si>
    <t>Blessing of Blackfathom</t>
  </si>
  <si>
    <t>Fury of Ragnaros</t>
  </si>
  <si>
    <t>Slip'kik's Savy</t>
  </si>
  <si>
    <t xml:space="preserve">Celebrate Good Times! </t>
  </si>
  <si>
    <t>Elune's Blessing</t>
  </si>
  <si>
    <t>Midsummer Sausage</t>
  </si>
  <si>
    <t xml:space="preserve">Stormwind Gift of Friendship </t>
  </si>
  <si>
    <t>Undercity Gift of Friendship</t>
  </si>
  <si>
    <t>Very Berry Cream</t>
  </si>
  <si>
    <t>Uptime</t>
  </si>
  <si>
    <t>Stormstrike</t>
  </si>
  <si>
    <t>ChBox</t>
  </si>
  <si>
    <t>Exceptions</t>
  </si>
  <si>
    <t>Rotation</t>
  </si>
  <si>
    <t>Pts / Max</t>
  </si>
  <si>
    <t>Max Dmg</t>
  </si>
  <si>
    <t>Faction Bonus</t>
  </si>
  <si>
    <t>Weights</t>
  </si>
  <si>
    <t>Actual</t>
  </si>
  <si>
    <t>Rotation Factor</t>
  </si>
  <si>
    <t>Buff Factors</t>
  </si>
  <si>
    <t xml:space="preserve"> All</t>
  </si>
  <si>
    <t>Cast Reduction</t>
  </si>
  <si>
    <t>Exact Weights:</t>
  </si>
  <si>
    <t>Average non-crit</t>
  </si>
  <si>
    <t>Chance to Crit</t>
  </si>
  <si>
    <t>Chance to Critical Hit</t>
  </si>
  <si>
    <t>Chance to Hit</t>
  </si>
  <si>
    <t>Chance to Regular Hit</t>
  </si>
  <si>
    <t>Chance to Miss</t>
  </si>
  <si>
    <t>Effective Cast-time*</t>
  </si>
  <si>
    <t>Partial Resist Average Loss</t>
  </si>
  <si>
    <t>Boss Resistance:</t>
  </si>
  <si>
    <t>Input Values</t>
  </si>
  <si>
    <t>Output Values</t>
  </si>
  <si>
    <t>DPS:</t>
  </si>
  <si>
    <t>DPS Calculator</t>
  </si>
  <si>
    <t>Rotation-Phase-Rank</t>
  </si>
  <si>
    <t>Starfire-1-Rank 1</t>
  </si>
  <si>
    <t>Starfire-1-Rank 2</t>
  </si>
  <si>
    <t>Starfire-1-Rank 3</t>
  </si>
  <si>
    <t>Starfire-1-Rank 4</t>
  </si>
  <si>
    <t>Starfire-1-Rank 5</t>
  </si>
  <si>
    <t>Starfire-1-Rank 6</t>
  </si>
  <si>
    <t>Starfire-2-Rank 1</t>
  </si>
  <si>
    <t>Starfire-2-Rank 2</t>
  </si>
  <si>
    <t>Starfire-2-Rank 3</t>
  </si>
  <si>
    <t>Starfire-2-Rank 4</t>
  </si>
  <si>
    <t>Starfire-2-Rank 5</t>
  </si>
  <si>
    <t>Starfire-2-Rank 6</t>
  </si>
  <si>
    <t>Starfire-3-Rank 1</t>
  </si>
  <si>
    <t>Starfire-3-Rank 2</t>
  </si>
  <si>
    <t>Starfire-3-Rank 3</t>
  </si>
  <si>
    <t>Starfire-3-Rank 4</t>
  </si>
  <si>
    <t>Starfire-3-Rank 5</t>
  </si>
  <si>
    <t>Starfire-3-Rank 6</t>
  </si>
  <si>
    <t>Starfire-4-Rank 1</t>
  </si>
  <si>
    <t>Starfire-4-Rank 2</t>
  </si>
  <si>
    <t>Starfire-4-Rank 3</t>
  </si>
  <si>
    <t>Starfire-4-Rank 4</t>
  </si>
  <si>
    <t>Starfire-4-Rank 5</t>
  </si>
  <si>
    <t>Starfire-4-Rank 6</t>
  </si>
  <si>
    <t>Starfire-5-Rank 1</t>
  </si>
  <si>
    <t>Starfire-5-Rank 2</t>
  </si>
  <si>
    <t>Starfire-5-Rank 3</t>
  </si>
  <si>
    <t>Starfire-5-Rank 4</t>
  </si>
  <si>
    <t>Starfire-5-Rank 5</t>
  </si>
  <si>
    <t>Starfire-5-Rank 6</t>
  </si>
  <si>
    <t>Starfire-5-Rank 7</t>
  </si>
  <si>
    <t>Starfire-6-Rank 1</t>
  </si>
  <si>
    <t>Starfire-6-Rank 2</t>
  </si>
  <si>
    <t>Starfire-6-Rank 3</t>
  </si>
  <si>
    <t>Starfire-6-Rank 4</t>
  </si>
  <si>
    <t>Starfire-6-Rank 5</t>
  </si>
  <si>
    <t>Starfire-6-Rank 6</t>
  </si>
  <si>
    <t>Starfire-6-Rank 7</t>
  </si>
  <si>
    <t>Wrath-1-Rank 1</t>
  </si>
  <si>
    <t>Wrath-1-Rank 2</t>
  </si>
  <si>
    <t>Wrath-1-Rank 3</t>
  </si>
  <si>
    <t>Wrath-1-Rank 4</t>
  </si>
  <si>
    <t>Wrath-1-Rank 5</t>
  </si>
  <si>
    <t>Wrath-1-Rank 6</t>
  </si>
  <si>
    <t>Wrath-1-Rank 7</t>
  </si>
  <si>
    <t>Wrath-2-Rank 1</t>
  </si>
  <si>
    <t>Wrath-2-Rank 2</t>
  </si>
  <si>
    <t>Wrath-2-Rank 3</t>
  </si>
  <si>
    <t>Wrath-2-Rank 4</t>
  </si>
  <si>
    <t>Wrath-2-Rank 5</t>
  </si>
  <si>
    <t>Wrath-2-Rank 6</t>
  </si>
  <si>
    <t>Wrath-2-Rank 7</t>
  </si>
  <si>
    <t>Wrath-3-Rank 1</t>
  </si>
  <si>
    <t>Wrath-3-Rank 2</t>
  </si>
  <si>
    <t>Wrath-3-Rank 3</t>
  </si>
  <si>
    <t>Wrath-3-Rank 4</t>
  </si>
  <si>
    <t>Wrath-3-Rank 5</t>
  </si>
  <si>
    <t>Wrath-3-Rank 6</t>
  </si>
  <si>
    <t>Wrath-3-Rank 7</t>
  </si>
  <si>
    <t>Wrath-4-Rank 1</t>
  </si>
  <si>
    <t>Wrath-4-Rank 2</t>
  </si>
  <si>
    <t>Wrath-4-Rank 3</t>
  </si>
  <si>
    <t>Wrath-4-Rank 4</t>
  </si>
  <si>
    <t>Wrath-4-Rank 5</t>
  </si>
  <si>
    <t>Wrath-4-Rank 6</t>
  </si>
  <si>
    <t>Wrath-4-Rank 7</t>
  </si>
  <si>
    <t>Wrath-5-Rank 1</t>
  </si>
  <si>
    <t>Wrath-5-Rank 2</t>
  </si>
  <si>
    <t>Wrath-5-Rank 3</t>
  </si>
  <si>
    <t>Wrath-5-Rank 4</t>
  </si>
  <si>
    <t>Wrath-5-Rank 5</t>
  </si>
  <si>
    <t>Wrath-5-Rank 6</t>
  </si>
  <si>
    <t>Wrath-5-Rank 7</t>
  </si>
  <si>
    <t>Wrath-6-Rank 1</t>
  </si>
  <si>
    <t>Wrath-6-Rank 2</t>
  </si>
  <si>
    <t>Wrath-6-Rank 3</t>
  </si>
  <si>
    <t>Wrath-6-Rank 4</t>
  </si>
  <si>
    <t>Wrath-6-Rank 5</t>
  </si>
  <si>
    <t>Wrath-6-Rank 6</t>
  </si>
  <si>
    <t>Wrath-6-Rank 7</t>
  </si>
  <si>
    <t>Wrath-1-Rank 8</t>
  </si>
  <si>
    <t>Wrath-2-Rank 8</t>
  </si>
  <si>
    <t>Wrath-3-Rank 8</t>
  </si>
  <si>
    <t>Wrath-4-Rank 8</t>
  </si>
  <si>
    <t>Wrath-5-Rank 8</t>
  </si>
  <si>
    <t>Wrath-6-Rank 8</t>
  </si>
  <si>
    <t>No</t>
  </si>
  <si>
    <t>ISB based on the warlock stats</t>
  </si>
  <si>
    <t>Shadow weaving incase spriest is selected</t>
  </si>
  <si>
    <t>5/5 Improved Fireball</t>
  </si>
  <si>
    <t>5/5 Ignite</t>
  </si>
  <si>
    <t>LACKS IGNITE CALCULATION</t>
  </si>
  <si>
    <t>2/2 Incinerate</t>
  </si>
  <si>
    <t>3/3 Improved Scorch</t>
  </si>
  <si>
    <t>3/3 Critical Mass</t>
  </si>
  <si>
    <t>5/5 Fire Power</t>
  </si>
  <si>
    <t>Assumes the following rotation</t>
  </si>
  <si>
    <t>ISB Based on warlock stats if selected</t>
  </si>
  <si>
    <t>SW:P, MB, MF, MF, MB,</t>
  </si>
  <si>
    <t xml:space="preserve"> MF, MF, MB, MF, MF. </t>
  </si>
  <si>
    <t>Spritecaster Cape</t>
  </si>
  <si>
    <t>Houndmaster Grebar</t>
  </si>
  <si>
    <t>Magiskull Cuffs</t>
  </si>
  <si>
    <t>Cerebral Cortex Compound</t>
  </si>
  <si>
    <t>Kentic Amice</t>
  </si>
  <si>
    <t>High Interrogator Gerstahn</t>
  </si>
  <si>
    <t>(blank)</t>
  </si>
  <si>
    <t>Robe of the Magi</t>
  </si>
  <si>
    <t>Sentinel's Lizardhide Pants</t>
  </si>
  <si>
    <t>Slaghide Gauntlets of Arcane Wrath</t>
  </si>
  <si>
    <t>Urok Doomhowl</t>
  </si>
  <si>
    <t>Cyclopean Band</t>
  </si>
  <si>
    <t>DURATION</t>
  </si>
  <si>
    <t>Abyssal Leather Bracers of Sorcery</t>
  </si>
  <si>
    <t>Animist's Caress</t>
  </si>
  <si>
    <t>Stormrage Pauldrons</t>
  </si>
  <si>
    <t>Arachnidian Cape of Arcane Wrath</t>
  </si>
  <si>
    <t>Resplendent Bracelets of Arcane Wrath</t>
  </si>
  <si>
    <t>Wrath of Cenarius</t>
  </si>
  <si>
    <t>Sayge's Dark Fortune of Intelligence</t>
  </si>
  <si>
    <t>Cinderhide Armsplints of Arcane Wrath</t>
  </si>
  <si>
    <t>Dreamweave Circlet</t>
  </si>
  <si>
    <t>Tailoring (250)</t>
  </si>
  <si>
    <t>Dreamweave Vest</t>
  </si>
  <si>
    <t>Tailoring (225)</t>
  </si>
  <si>
    <t>Dreamweave Gloves</t>
  </si>
  <si>
    <t>Link</t>
  </si>
  <si>
    <t>Gear set link:</t>
  </si>
  <si>
    <t>Spell Penetration to Damage</t>
  </si>
  <si>
    <t>Duration</t>
  </si>
  <si>
    <t>Cooldown</t>
  </si>
  <si>
    <t>Combo CD</t>
  </si>
  <si>
    <t>Swap CD</t>
  </si>
  <si>
    <t>Type</t>
  </si>
  <si>
    <t>Spell Pen</t>
  </si>
  <si>
    <t>*</t>
  </si>
  <si>
    <t>Defensive</t>
  </si>
  <si>
    <t>NA</t>
  </si>
  <si>
    <t>Trinket 1</t>
  </si>
  <si>
    <t>Trinket 2</t>
  </si>
  <si>
    <t>Offensive</t>
  </si>
  <si>
    <t>Passive</t>
  </si>
  <si>
    <t>Boss?</t>
  </si>
  <si>
    <t>Cast Time</t>
  </si>
  <si>
    <t>Active</t>
  </si>
  <si>
    <t>SP Value</t>
  </si>
  <si>
    <t>Six Demon Bags</t>
  </si>
  <si>
    <t>Trinket Items:</t>
  </si>
  <si>
    <t>Usage Count</t>
  </si>
  <si>
    <t>Item No</t>
  </si>
  <si>
    <t>Total Damage Matrix</t>
  </si>
  <si>
    <t xml:space="preserve">Average </t>
  </si>
  <si>
    <t>Total/Usage</t>
  </si>
  <si>
    <t>Total Sp</t>
  </si>
  <si>
    <t>Basic SP Value Calculation (Single Item Assignment):</t>
  </si>
  <si>
    <t>Multiple Item Assignment:</t>
  </si>
  <si>
    <t>Item No:</t>
  </si>
  <si>
    <t>Total Casts</t>
  </si>
  <si>
    <t>Active Casts</t>
  </si>
  <si>
    <t>Cooldown Casts</t>
  </si>
  <si>
    <t>Usage Casts</t>
  </si>
  <si>
    <t>Swap CD Casts</t>
  </si>
  <si>
    <t>Trinket 2 Selection</t>
  </si>
  <si>
    <t>Trinket 1 Selection</t>
  </si>
  <si>
    <t>CD</t>
  </si>
  <si>
    <t>Aver Sp</t>
  </si>
  <si>
    <t>Items Selected for Optimization</t>
  </si>
  <si>
    <t>Sp Change</t>
  </si>
  <si>
    <t>Item 1</t>
  </si>
  <si>
    <t>Item 2</t>
  </si>
  <si>
    <t>Item 3</t>
  </si>
  <si>
    <t>Item 4</t>
  </si>
  <si>
    <t>Item 5</t>
  </si>
  <si>
    <t>Item 6</t>
  </si>
  <si>
    <t>Count</t>
  </si>
  <si>
    <t>Passive Sp</t>
  </si>
  <si>
    <t>Time Limit</t>
  </si>
  <si>
    <t>Cast Limit</t>
  </si>
  <si>
    <t>Active Sp</t>
  </si>
  <si>
    <t>Passive SP</t>
  </si>
  <si>
    <t>First</t>
  </si>
  <si>
    <t>Next</t>
  </si>
  <si>
    <t>Last</t>
  </si>
  <si>
    <t>Earliest</t>
  </si>
  <si>
    <t>Is Active</t>
  </si>
  <si>
    <t>Adjusted</t>
  </si>
  <si>
    <t>Start 1</t>
  </si>
  <si>
    <t>Start 2</t>
  </si>
  <si>
    <t>End</t>
  </si>
  <si>
    <t xml:space="preserve">Arcane Might </t>
  </si>
  <si>
    <t>Fire Festival Fury</t>
  </si>
  <si>
    <t>Optional Values</t>
  </si>
  <si>
    <t>Nominal Sp</t>
  </si>
  <si>
    <t>Calculated Sp</t>
  </si>
  <si>
    <t xml:space="preserve">Optimize Trinket </t>
  </si>
  <si>
    <t>Requires The League of Arathor - Exalted / The Defilers - Exalted</t>
  </si>
  <si>
    <t>Ogreseer Fists</t>
  </si>
  <si>
    <t>What it does:</t>
  </si>
  <si>
    <t>The tool has two functions:</t>
  </si>
  <si>
    <t>How to use for trash rotation:</t>
  </si>
  <si>
    <r>
      <rPr>
        <b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 To optimize a trinket rotation on trash under a duration and trinket selection parameter.</t>
    </r>
  </si>
  <si>
    <r>
      <rPr>
        <b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 To optimize your trinket selection based off of a boss encounter and its duration.</t>
    </r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</si>
  <si>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Select the trinkets you want to utilize in the optimizer.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</si>
  <si>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Enter in a duration in terms of seconds (note: the longer the duration the longer it will take to optimize)</t>
    </r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</si>
  <si>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Deselect </t>
    </r>
    <r>
      <rPr>
        <b/>
        <sz val="11"/>
        <color theme="1"/>
        <rFont val="Calibri"/>
        <family val="2"/>
        <scheme val="minor"/>
      </rPr>
      <t>'Boss?'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rgb="FFFF0000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</si>
  <si>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4.</t>
    </r>
    <r>
      <rPr>
        <sz val="11"/>
        <color theme="1"/>
        <rFont val="Calibri"/>
        <family val="2"/>
        <scheme val="minor"/>
      </rPr>
      <t xml:space="preserve"> Click </t>
    </r>
    <r>
      <rPr>
        <b/>
        <sz val="11"/>
        <color theme="1"/>
        <rFont val="Calibri"/>
        <family val="2"/>
        <scheme val="minor"/>
      </rPr>
      <t>'Generate Item Assignments'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</si>
  <si>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5.</t>
    </r>
    <r>
      <rPr>
        <sz val="11"/>
        <color theme="1"/>
        <rFont val="Calibri"/>
        <family val="2"/>
        <scheme val="minor"/>
      </rPr>
      <t xml:space="preserve"> Click</t>
    </r>
    <r>
      <rPr>
        <b/>
        <sz val="11"/>
        <color theme="1"/>
        <rFont val="Calibri"/>
        <family val="2"/>
        <scheme val="minor"/>
      </rPr>
      <t xml:space="preserve"> 'Optimize'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</si>
  <si>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6.</t>
    </r>
    <r>
      <rPr>
        <sz val="11"/>
        <color theme="1"/>
        <rFont val="Calibri"/>
        <family val="2"/>
        <scheme val="minor"/>
      </rPr>
      <t xml:space="preserve"> View your optimal trinket rotation in the tables it generates.</t>
    </r>
  </si>
  <si>
    <t>How to use for boss rotation:</t>
  </si>
  <si>
    <r>
      <rPr>
        <b/>
        <sz val="11"/>
        <color theme="1"/>
        <rFont val="Calibri"/>
        <family val="2"/>
        <scheme val="minor"/>
      </rPr>
      <t>3. S</t>
    </r>
    <r>
      <rPr>
        <sz val="11"/>
        <color theme="1"/>
        <rFont val="Calibri"/>
        <family val="2"/>
        <scheme val="minor"/>
      </rPr>
      <t xml:space="preserve">elect </t>
    </r>
    <r>
      <rPr>
        <b/>
        <sz val="11"/>
        <color theme="1"/>
        <rFont val="Calibri"/>
        <family val="2"/>
        <scheme val="minor"/>
      </rPr>
      <t>'Boss?'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</t>
    </r>
  </si>
  <si>
    <t>=Active</t>
  </si>
  <si>
    <t>=Use effect Inactive</t>
  </si>
  <si>
    <r>
      <rPr>
        <b/>
        <sz val="11"/>
        <color theme="1"/>
        <rFont val="Calibri"/>
        <family val="2"/>
        <scheme val="minor"/>
      </rPr>
      <t>7.</t>
    </r>
    <r>
      <rPr>
        <sz val="11"/>
        <color theme="1"/>
        <rFont val="Calibri"/>
        <family val="2"/>
        <scheme val="minor"/>
      </rPr>
      <t xml:space="preserve"> To recalculate your gear with the optimized trinket data go back to your </t>
    </r>
    <r>
      <rPr>
        <b/>
        <sz val="11"/>
        <rFont val="Calibri"/>
        <family val="2"/>
        <scheme val="minor"/>
      </rPr>
      <t>'Character'</t>
    </r>
    <r>
      <rPr>
        <sz val="11"/>
        <color theme="1"/>
        <rFont val="Calibri"/>
        <family val="2"/>
        <scheme val="minor"/>
      </rPr>
      <t xml:space="preserve"> sheet and reoptimize your selection with</t>
    </r>
    <r>
      <rPr>
        <b/>
        <sz val="11"/>
        <color theme="1"/>
        <rFont val="Calibri"/>
        <family val="2"/>
        <scheme val="minor"/>
      </rPr>
      <t xml:space="preserve"> 'Optimize Trinket'</t>
    </r>
    <r>
      <rPr>
        <sz val="11"/>
        <color theme="1"/>
        <rFont val="Calibri"/>
        <family val="2"/>
        <scheme val="minor"/>
      </rPr>
      <t xml:space="preserve"> selected as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</t>
    </r>
  </si>
  <si>
    <t>https://kmmiles.gitlab.io/moonkin-calc/?gearv2=VY27DcAwCAV3cZ0CHmBD6Tmi7L9G8E9KJCQOOOAunVUE5UogVEpgMMluWExIxY5yXPMFLG078DOq44wQ8Sd3NuhSqcU0EDIfStSxmgG46sJ_xeIxXFCeX5l8Kk2jPC8</t>
  </si>
  <si>
    <t>https://kmmiles.gitlab.io/moonkin-calc/?gearv2=VY3LEYAwCAV7ydlD-IQ8jtbh2H8bQjAzenoLLHC1k1SE2xHQ2XoAAaSZTmJrEMbYxlYHCkhmubqVYW9jfhPQXE1kl_VH3FAtZqgW_isSeLrc425lx1Kmersf</t>
  </si>
  <si>
    <t>https://kmmiles.gitlab.io/moonkin-calc/?gearv2=VY1LCsAwCAXvknUX-tRElzlH6f2vUfODFgRHHZ536awiKFcCoVICg0n2wmJCKnaU45ovYGnbgZ9THTFCxJ_e2aBD5RDy-SdhClHHnAW46sL_xOIxXFCmrz4zgKZRnhc</t>
  </si>
  <si>
    <t>https://kmmiles.gitlab.io/moonkin-calc/?gearv2=VczLDQAhCATQXjzvAYaPUMtm-29jBb2YmDwGzLyDY2KOZ7DApARTy-4ow4P7zpM6ix2x7xLWau4eIr5M1zKFovvXcPaV1wNCdY93YomsvyCCbbsDmJrj-wE</t>
  </si>
  <si>
    <t>https://kmmiles.gitlab.io/moonkin-calc/?gearv2=VczBDQAhCATAXnzfY1lAoZbL9d_GKfoxIRkWCG-TGBztaaJ0XVJQSu9cRg-pvQxUVj9y7zW8tNx_ALnMbvUvUTIVZx7TWWSY7fZOopHrlgB9i6iTYdm-Hw</t>
  </si>
  <si>
    <t>Phase 1 - PreBiS - Alliance - Starfire - 1%</t>
  </si>
  <si>
    <t>Phase 1 - BiS - Alliance - Starfire - 0%</t>
  </si>
  <si>
    <t>Phase 2 - PreBiS - Alliance - Starfire - 1%</t>
  </si>
  <si>
    <t>Phase 2 - PreBiS (No Suffix) - Alliance - Starfire - 2%</t>
  </si>
  <si>
    <t>Phase 1  - PreBiS (No Suffix) - Alliance - Starfire - 2%</t>
  </si>
  <si>
    <t>Phase 2 - BiS - Alliance - Starfire - 0%</t>
  </si>
  <si>
    <t>https://kmmiles.gitlab.io/moonkin-calc/?gearv2=VYzJDcAwCAR78TsPLnM8U0eU_tsI4FhKJKRZzHivcaIw0zgyAClkQHeUYiBrH9KY29jq9FfBRdnG1PfBvjSw7g6G_kgZihxaew6Ri6z435A9yiXI8sXuIDKJcT8</t>
  </si>
  <si>
    <t>Phase 3 - PreBiS - Alliance - Starfire - 0%</t>
  </si>
  <si>
    <t>Phase 3 - PreBiS (No Suffix) - Alliance - Starfire - 1%</t>
  </si>
  <si>
    <t>https://kmmiles.gitlab.io/moonkin-calc/?gearv2=VYy5EcRQCEN7-bEDEHctnu2_jTWQ2NHTNboPZyDOdVhg0iyFN9kdzfTkydltvBgtsb3k5GU1FCJ-EUQx-xLKJh4xfXn7niBVV34dSxbtB2w5H0Bond8f</t>
  </si>
  <si>
    <t>https://kmmiles.gitlab.io/moonkin-calc/?gearv2=VYyxDcAwCAR3cZ0CHrBNmTmi7L9GMDhSUv3Bn_5qJ6sI2hFA6BTAruj7YZ4QimXD3d5mFrCMrWCmYp6qEPEnQTRqXCg9BGTvfd1LwVQt_F8s06k2YJW5AQz1dj8</t>
  </si>
  <si>
    <t>Phase 3 - BiS - Alliance - Starfire - 4%</t>
  </si>
  <si>
    <t>https://kmmiles.gitlab.io/moonkin-calc/?gearv2=VYzBDcAwCAN3ybsPMCTAs3NU3X-NkkIflZDONuBrcIjNcYyTCYtSsDvrZrCsl2JUfs323nsu6pfXn5J0bpVXbwh538UmMkjmAK5a8u9YPPYNiDCLbwdgGuN-AA</t>
  </si>
  <si>
    <t>Phase 4 - PreBiS - Alliance - Starfire - 5%</t>
  </si>
  <si>
    <t>https://kmmiles.gitlab.io/moonkin-calc/?gearv2=VY2xEYAwDAN3SU0hy06wS2ag5Nh_DYyT445KbylSrnaIqbJtCeBAgsQQXUaPhJMYPmbiX-LLsKUs7dFT30LdCkjd2Oe0onpMqDyLqe8TutlCM8rfEvXAHOL8ADVE7hbtfgA</t>
  </si>
  <si>
    <t>Phase 4 - PreBiS (No Suffix) - Alliance - Starfire - 7%</t>
  </si>
  <si>
    <t>Phase 4 - BiS - Alliance - Starfire - 11%</t>
  </si>
  <si>
    <t>https://kmmiles.gitlab.io/moonkin-calc/?gearv2=VY25EcAwCAR7UeyA58RTi8f9t2GDSBwtd7PAvTjV97o-pmQxgtGZ1Zrq1LTQZmyfjKGMdzKoPCHT6e3sR_J4_UdSqy9VApgREP5XrJHUB0n2IUUrjlzPCw</t>
  </si>
  <si>
    <t>https://kmmiles.gitlab.io/moonkin-calc/?gearv2=VY25FQQxCEN7cTwBCIyhlnnbfxvL4WRIPkIg3sWRtZ7Fgi3FUFiRzVB0c-65efkgi3O1XvZe7NjjjxYibk2H2hfyIrJpPw-TtQJXva0q-Dti8aAJwjygDgKOxvr9AQ</t>
  </si>
  <si>
    <t>Phase 5 - PreBiS - Alliance - Starfire - 9%</t>
  </si>
  <si>
    <t>https://kmmiles.gitlab.io/moonkin-calc/?gearv2=TYyxEQMwCAN3cZ1CCIyhzAwpc9l_jWDsy6V6ISS9B0lf4zGeAjpKkAa9xswSL8LDS0h6_D5xDbvkrop0kFTNc2ffwELnFN1jiU2tYrErYXuKEymbZpQ_v9OROGuch71GLsvx-QI</t>
  </si>
  <si>
    <t>Phase 5 - PreBiS (No Suffix) - Alliance - Starfire - 9%</t>
  </si>
  <si>
    <t>https://kmmiles.gitlab.io/moonkin-calc/?gearv2=TY67EcAwCEN3cZ0CBOYzSy77rxEDKVI9pEOCewEwX9cCs0cRSnLIbIZiWHAxLcoHWfqn9SMmH9Z5kRydrYmcek-o-hlnKMoJHnYktKqwKesUVME_v7cjadqwhzTfuuZ6Xg</t>
  </si>
  <si>
    <t>Phase 5 - BiS - Alliance - Starfire - 12%</t>
  </si>
  <si>
    <t>https://kmmiles.gitlab.io/moonkin-calc/?gearv2=TY63DcRADAR7uVgBvalF-P7beNEIUDTgLjngfTDZ9VyHUGNoEEVyhofVDy14c9xZltR3GNZ0yM4FeO4Nxp--vu4p29_KkFKRQpaaRAg_eW1zZFsASIfvl5Ln9wc</t>
  </si>
  <si>
    <t>Spell Penetration = Spell Power</t>
  </si>
  <si>
    <t>Other</t>
  </si>
  <si>
    <t>Fungal Bloom</t>
  </si>
  <si>
    <t>Include</t>
  </si>
  <si>
    <t>SPECIAL THANKS</t>
  </si>
  <si>
    <t>DONATION</t>
  </si>
  <si>
    <t>People occasionally ask me how they can donate to support the project. If you would like to make a monetary donation to the resource, just click the link below to open a secure connection to PayPal. A PayPal account is not required to make donations.</t>
  </si>
  <si>
    <t>Viper</t>
  </si>
  <si>
    <t>Ayz</t>
  </si>
  <si>
    <t>Daemon</t>
  </si>
  <si>
    <t>Beef Broccoli</t>
  </si>
  <si>
    <t>Nano</t>
  </si>
  <si>
    <t>Balor</t>
  </si>
  <si>
    <t>Brotalnia</t>
  </si>
  <si>
    <t>Nostalrius Guild: Coalition</t>
  </si>
  <si>
    <t>Taladril</t>
  </si>
  <si>
    <t>Nostalrius Guild: NOPE</t>
  </si>
  <si>
    <t>Paypal Donation Link</t>
  </si>
  <si>
    <t>Shedo</t>
  </si>
  <si>
    <t>Zephan</t>
  </si>
  <si>
    <t>Prefox Tavern</t>
  </si>
  <si>
    <t>Guybrush</t>
  </si>
  <si>
    <t>Theorycrafting by Taladril Discord</t>
  </si>
  <si>
    <t>WoW Classic Guild: Pretty Good</t>
  </si>
  <si>
    <t>Phase 6 - BiS - Alliance - Starfire - 11%</t>
  </si>
  <si>
    <t>https://kmmiles.gitlab.io/moonkin-calc/?gearv2=Tc67EQMxCATQXhQ7WH4SW4vn-m_jDChw9EbACr5LaCfWZ6lEtoY4pR5Dy7Sfwt1WH_ftV-285G4POHMmnU_UfJcUe1o-CmdVen2lAXaEvv_rtcWSfQ2gMSLnSud6Xg</t>
  </si>
  <si>
    <t>Phase 6 - PreBiS - Alliance - Starfire - 11%</t>
  </si>
  <si>
    <t>Phase 6 - PreBiS (No Suffix) - Alliance - Starfire - 9%</t>
  </si>
  <si>
    <t>Phase 6 - 150s Loatheb - Alliance - Starfire - 11%</t>
  </si>
  <si>
    <t>https://kmmiles.gitlab.io/moonkin-calc/?gearv2=Tc7LDcMwDAPQXXzOgfpanCXo_ms0llKgpwfLpK17CW3HupZK1Jioo25Dy7JHYbZqCLxnf9XuSWW7wcmZdL9w8j1S5Fz5KNwT8fOUBtgVev7Pzy9W7G0AjfG3pXN9vg</t>
  </si>
  <si>
    <t>https://kmmiles.gitlab.io/moonkin-calc/?gearv2=TY6xFYBACEN3udoCAnJkDkuf-6_hwVlY_ZcQAvcAEHMcAybpRbjYomoEFi9IZJTByBoszflp_1hBqHYOMOPWbC0yZftg51M7v-5mH9buA9L7gVOoRXr8_Vq1pOxKnJvSFZjO8bw</t>
  </si>
  <si>
    <t>https://kmmiles.gitlab.io/moonkin-calc/?gearv2=TY6xFcQwCEN3cZ1CCIyhzAxX3sv-a5zBKa76DyEkvoOkr3ENKsKKNOimiDs3P4SHl5AetbgFnPEK9rKcFGkjqZpnzp6BhaMz2x_S_l0c3SzZHzCsP5hIKab5v16nGokTyXmIjuCyHM8P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</si>
</sst>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&quot;%&quot;"/>
    <numFmt numFmtId="166" formatCode="0.0"/>
  </numFmts>
  <fonts count="8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b/>
      <sz val="11"/>
      <color rgb="FF00B0F0"/>
      <name val="Calibri"/>
      <family val="2"/>
      <scheme val="minor"/>
    </font>
    <font>
      <sz val="10"/>
      <color theme="4" tint="-0.499984740745262"/>
      <name val="Calibri"/>
      <family val="2"/>
    </font>
    <font>
      <b/>
      <sz val="10"/>
      <color theme="1"/>
      <name val="Calibri"/>
      <family val="2"/>
    </font>
    <font>
      <sz val="11"/>
      <color rgb="FF00B0F0"/>
      <name val="Calibri"/>
      <family val="2"/>
      <scheme val="minor"/>
    </font>
    <font>
      <sz val="11"/>
      <color rgb="FF00B0F0"/>
      <name val="Arial"/>
      <family val="2"/>
    </font>
    <font>
      <b/>
      <sz val="10"/>
      <color rgb="FF1C4587"/>
      <name val="Calibri"/>
      <family val="2"/>
    </font>
    <font>
      <b/>
      <sz val="10"/>
      <color rgb="FF434343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Arial"/>
      <family val="2"/>
    </font>
    <font>
      <b/>
      <sz val="10"/>
      <color rgb="FFFFFF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</font>
    <font>
      <b/>
      <sz val="12"/>
      <name val="Arial"/>
      <family val="2"/>
    </font>
    <font>
      <b/>
      <u/>
      <sz val="18"/>
      <name val="Calibri"/>
      <family val="2"/>
      <scheme val="minor"/>
    </font>
    <font>
      <sz val="10"/>
      <color rgb="FF000000"/>
      <name val="Arial"/>
      <family val="2"/>
    </font>
    <font>
      <sz val="10"/>
      <color theme="9" tint="0.59999389629810485"/>
      <name val="Arial"/>
      <family val="2"/>
    </font>
    <font>
      <b/>
      <sz val="12"/>
      <color rgb="FF000000"/>
      <name val="Arial"/>
      <family val="2"/>
    </font>
    <font>
      <b/>
      <sz val="12"/>
      <color rgb="FF0070C0"/>
      <name val="Arial"/>
      <family val="2"/>
    </font>
    <font>
      <b/>
      <u/>
      <sz val="12"/>
      <color rgb="FFFF0000"/>
      <name val="Arial"/>
      <family val="2"/>
    </font>
    <font>
      <b/>
      <u/>
      <sz val="14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00"/>
      <name val="Calibri"/>
      <family val="2"/>
    </font>
    <font>
      <b/>
      <sz val="10"/>
      <color rgb="FFFFFF00"/>
      <name val="Calibri"/>
      <family val="2"/>
    </font>
    <font>
      <sz val="11"/>
      <color rgb="FFFFFF00"/>
      <name val="Calibri"/>
      <family val="2"/>
      <scheme val="minor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b/>
      <sz val="10"/>
      <color rgb="FF000000"/>
      <name val="Arial"/>
      <family val="2"/>
    </font>
    <font>
      <b/>
      <sz val="11"/>
      <color rgb="FF66FFFF"/>
      <name val="Calibri"/>
      <family val="2"/>
      <scheme val="minor"/>
    </font>
    <font>
      <sz val="10"/>
      <color rgb="FFFFFF00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name val="Calibri"/>
      <family val="2"/>
    </font>
    <font>
      <b/>
      <sz val="14"/>
      <color theme="1"/>
      <name val="Calibri"/>
      <family val="2"/>
      <scheme val="minor"/>
    </font>
    <font>
      <b/>
      <sz val="28"/>
      <color rgb="FF00B0F0"/>
      <name val="Helvetica CE"/>
      <family val="2"/>
    </font>
    <font>
      <b/>
      <u/>
      <sz val="16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  <fill>
      <patternFill patternType="solid">
        <fgColor rgb="FFDD7E6B"/>
        <bgColor rgb="FFDD7E6B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99"/>
        <bgColor rgb="FFFCE5CD"/>
      </patternFill>
    </fill>
    <fill>
      <patternFill patternType="solid">
        <fgColor rgb="FF99FF99"/>
        <bgColor rgb="FFD9D2E9"/>
      </patternFill>
    </fill>
    <fill>
      <patternFill patternType="solid">
        <fgColor rgb="FF99FF99"/>
        <bgColor rgb="FFE6B8AF"/>
      </patternFill>
    </fill>
    <fill>
      <patternFill patternType="solid">
        <fgColor rgb="FF99FF99"/>
        <bgColor rgb="FFC9DAF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rgb="FFD9D9D9"/>
      </patternFill>
    </fill>
    <fill>
      <patternFill patternType="solid">
        <fgColor rgb="FF000000"/>
        <bgColor rgb="FFD9D9D9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7030A0"/>
        <bgColor rgb="FFD9D9D9"/>
      </patternFill>
    </fill>
    <fill>
      <patternFill patternType="solid">
        <fgColor rgb="FFD5B9FF"/>
        <bgColor rgb="FFD9D9D9"/>
      </patternFill>
    </fill>
    <fill>
      <patternFill patternType="solid">
        <fgColor rgb="FFE0C1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5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6" fillId="0" borderId="0" applyFont="0" applyFill="0" applyBorder="0" applyAlignment="0" applyProtection="0"/>
    <xf numFmtId="0" fontId="50" fillId="0" borderId="0"/>
    <xf numFmtId="0" fontId="60" fillId="0" borderId="0" applyNumberFormat="0" applyFill="0" applyBorder="0" applyAlignment="0" applyProtection="0"/>
  </cellStyleXfs>
  <cellXfs count="587">
    <xf numFmtId="0" fontId="0" fillId="0" borderId="0" xfId="0"/>
    <xf numFmtId="0" fontId="0" fillId="0" borderId="0" xfId="0" applyFont="1" applyAlignment="1"/>
    <xf numFmtId="0" fontId="2" fillId="0" borderId="0" xfId="0" applyFont="1" applyFill="1"/>
    <xf numFmtId="0" fontId="0" fillId="13" borderId="1" xfId="0" applyFill="1" applyBorder="1"/>
    <xf numFmtId="0" fontId="1" fillId="13" borderId="3" xfId="0" applyFont="1" applyFill="1" applyBorder="1"/>
    <xf numFmtId="0" fontId="1" fillId="13" borderId="4" xfId="0" applyFont="1" applyFill="1" applyBorder="1"/>
    <xf numFmtId="0" fontId="6" fillId="13" borderId="4" xfId="0" applyFont="1" applyFill="1" applyBorder="1" applyAlignment="1"/>
    <xf numFmtId="0" fontId="4" fillId="14" borderId="2" xfId="0" applyFont="1" applyFill="1" applyBorder="1" applyAlignment="1"/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/>
    <xf numFmtId="0" fontId="4" fillId="14" borderId="6" xfId="0" applyFont="1" applyFill="1" applyBorder="1" applyAlignment="1">
      <alignment horizontal="center"/>
    </xf>
    <xf numFmtId="0" fontId="7" fillId="18" borderId="0" xfId="0" applyFont="1" applyFill="1"/>
    <xf numFmtId="0" fontId="7" fillId="18" borderId="0" xfId="0" applyFont="1" applyFill="1" applyAlignment="1">
      <alignment horizontal="center"/>
    </xf>
    <xf numFmtId="0" fontId="9" fillId="13" borderId="1" xfId="0" applyFont="1" applyFill="1" applyBorder="1"/>
    <xf numFmtId="0" fontId="0" fillId="0" borderId="0" xfId="0" applyAlignment="1">
      <alignment vertical="center"/>
    </xf>
    <xf numFmtId="0" fontId="12" fillId="21" borderId="2" xfId="0" applyFont="1" applyFill="1" applyBorder="1" applyAlignment="1">
      <alignment horizontal="center" vertical="center" wrapText="1"/>
    </xf>
    <xf numFmtId="0" fontId="13" fillId="18" borderId="0" xfId="0" applyFont="1" applyFill="1"/>
    <xf numFmtId="0" fontId="13" fillId="22" borderId="0" xfId="0" applyFont="1" applyFill="1"/>
    <xf numFmtId="0" fontId="0" fillId="0" borderId="0" xfId="0" pivotButton="1"/>
    <xf numFmtId="0" fontId="0" fillId="22" borderId="0" xfId="0" applyFill="1"/>
    <xf numFmtId="0" fontId="18" fillId="0" borderId="0" xfId="0" applyFont="1" applyAlignment="1"/>
    <xf numFmtId="0" fontId="17" fillId="13" borderId="0" xfId="0" applyFont="1" applyFill="1" applyBorder="1" applyAlignment="1">
      <alignment horizontal="center"/>
    </xf>
    <xf numFmtId="1" fontId="17" fillId="13" borderId="11" xfId="0" applyNumberFormat="1" applyFont="1" applyFill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18" borderId="0" xfId="0" applyNumberFormat="1" applyFont="1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 applyFill="1" applyAlignment="1">
      <alignment horizontal="center"/>
    </xf>
    <xf numFmtId="1" fontId="17" fillId="18" borderId="0" xfId="0" applyNumberFormat="1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18" borderId="0" xfId="0" applyNumberFormat="1" applyFont="1" applyFill="1" applyBorder="1" applyAlignment="1">
      <alignment horizontal="center"/>
    </xf>
    <xf numFmtId="1" fontId="6" fillId="13" borderId="8" xfId="0" applyNumberFormat="1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1" fontId="6" fillId="13" borderId="0" xfId="0" applyNumberFormat="1" applyFont="1" applyFill="1" applyBorder="1" applyAlignment="1">
      <alignment horizontal="center"/>
    </xf>
    <xf numFmtId="164" fontId="0" fillId="13" borderId="1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0" fontId="1" fillId="0" borderId="0" xfId="0" applyFont="1"/>
    <xf numFmtId="0" fontId="15" fillId="0" borderId="0" xfId="0" applyFont="1" applyAlignment="1">
      <alignment vertical="center"/>
    </xf>
    <xf numFmtId="0" fontId="15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Continuous"/>
    </xf>
    <xf numFmtId="9" fontId="0" fillId="0" borderId="0" xfId="1" applyFon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1" fontId="25" fillId="9" borderId="2" xfId="0" applyNumberFormat="1" applyFont="1" applyFill="1" applyBorder="1" applyAlignment="1">
      <alignment horizontal="center" vertical="center"/>
    </xf>
    <xf numFmtId="1" fontId="25" fillId="3" borderId="2" xfId="0" applyNumberFormat="1" applyFont="1" applyFill="1" applyBorder="1" applyAlignment="1">
      <alignment horizontal="center" vertical="center"/>
    </xf>
    <xf numFmtId="9" fontId="25" fillId="11" borderId="2" xfId="0" applyNumberFormat="1" applyFont="1" applyFill="1" applyBorder="1" applyAlignment="1">
      <alignment horizontal="center" vertical="center"/>
    </xf>
    <xf numFmtId="9" fontId="26" fillId="12" borderId="2" xfId="0" applyNumberFormat="1" applyFont="1" applyFill="1" applyBorder="1" applyAlignment="1">
      <alignment horizontal="center" vertical="center"/>
    </xf>
    <xf numFmtId="1" fontId="25" fillId="10" borderId="7" xfId="0" applyNumberFormat="1" applyFont="1" applyFill="1" applyBorder="1" applyAlignment="1">
      <alignment horizontal="center" vertical="center"/>
    </xf>
    <xf numFmtId="2" fontId="25" fillId="16" borderId="2" xfId="0" applyNumberFormat="1" applyFont="1" applyFill="1" applyBorder="1" applyAlignment="1">
      <alignment horizontal="center"/>
    </xf>
    <xf numFmtId="0" fontId="3" fillId="9" borderId="4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11" borderId="4" xfId="0" applyNumberFormat="1" applyFont="1" applyFill="1" applyBorder="1" applyAlignment="1">
      <alignment horizontal="center" vertical="center"/>
    </xf>
    <xf numFmtId="0" fontId="3" fillId="12" borderId="4" xfId="0" applyNumberFormat="1" applyFont="1" applyFill="1" applyBorder="1" applyAlignment="1">
      <alignment horizontal="center" vertical="center"/>
    </xf>
    <xf numFmtId="0" fontId="3" fillId="10" borderId="14" xfId="0" applyNumberFormat="1" applyFont="1" applyFill="1" applyBorder="1" applyAlignment="1">
      <alignment horizontal="center" vertical="center"/>
    </xf>
    <xf numFmtId="0" fontId="3" fillId="16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11" borderId="4" xfId="1" applyFont="1" applyFill="1" applyBorder="1" applyAlignment="1">
      <alignment horizontal="center" vertical="center"/>
    </xf>
    <xf numFmtId="9" fontId="5" fillId="12" borderId="4" xfId="1" applyFont="1" applyFill="1" applyBorder="1" applyAlignment="1">
      <alignment horizontal="center" vertical="center"/>
    </xf>
    <xf numFmtId="9" fontId="3" fillId="10" borderId="14" xfId="1" applyFont="1" applyFill="1" applyBorder="1" applyAlignment="1">
      <alignment horizontal="center" vertical="center"/>
    </xf>
    <xf numFmtId="0" fontId="27" fillId="0" borderId="0" xfId="0" applyFont="1" applyAlignment="1"/>
    <xf numFmtId="0" fontId="1" fillId="0" borderId="0" xfId="0" applyFont="1" applyFill="1" applyBorder="1" applyAlignment="1">
      <alignment horizontal="right" vertical="center" indent="1"/>
    </xf>
    <xf numFmtId="0" fontId="0" fillId="26" borderId="19" xfId="0" applyFill="1" applyBorder="1" applyAlignment="1">
      <alignment horizontal="center"/>
    </xf>
    <xf numFmtId="9" fontId="0" fillId="26" borderId="20" xfId="1" applyFont="1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9" fontId="0" fillId="27" borderId="20" xfId="1" applyFont="1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9" fontId="0" fillId="26" borderId="16" xfId="1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9" fontId="0" fillId="27" borderId="16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9" fontId="0" fillId="26" borderId="18" xfId="1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9" fontId="0" fillId="27" borderId="18" xfId="1" applyFont="1" applyFill="1" applyBorder="1" applyAlignment="1">
      <alignment horizontal="center"/>
    </xf>
    <xf numFmtId="1" fontId="5" fillId="5" borderId="26" xfId="0" applyNumberFormat="1" applyFont="1" applyFill="1" applyBorder="1" applyAlignment="1">
      <alignment horizontal="center" vertical="center"/>
    </xf>
    <xf numFmtId="1" fontId="5" fillId="6" borderId="27" xfId="0" applyNumberFormat="1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2" fontId="10" fillId="15" borderId="28" xfId="0" applyNumberFormat="1" applyFont="1" applyFill="1" applyBorder="1" applyAlignment="1">
      <alignment horizontal="center"/>
    </xf>
    <xf numFmtId="2" fontId="24" fillId="15" borderId="2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7" fillId="25" borderId="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 wrapText="1"/>
    </xf>
    <xf numFmtId="0" fontId="1" fillId="32" borderId="0" xfId="0" applyFont="1" applyFill="1"/>
    <xf numFmtId="0" fontId="0" fillId="32" borderId="0" xfId="0" applyFill="1" applyAlignment="1">
      <alignment horizontal="center"/>
    </xf>
    <xf numFmtId="0" fontId="1" fillId="33" borderId="5" xfId="0" applyFont="1" applyFill="1" applyBorder="1"/>
    <xf numFmtId="0" fontId="1" fillId="33" borderId="6" xfId="0" applyFont="1" applyFill="1" applyBorder="1"/>
    <xf numFmtId="1" fontId="3" fillId="34" borderId="23" xfId="0" applyNumberFormat="1" applyFont="1" applyFill="1" applyBorder="1" applyAlignment="1">
      <alignment horizontal="center" vertical="center"/>
    </xf>
    <xf numFmtId="0" fontId="3" fillId="35" borderId="29" xfId="0" applyFont="1" applyFill="1" applyBorder="1" applyAlignment="1">
      <alignment horizontal="center" vertical="center"/>
    </xf>
    <xf numFmtId="0" fontId="3" fillId="36" borderId="29" xfId="0" applyFont="1" applyFill="1" applyBorder="1" applyAlignment="1">
      <alignment horizontal="center" vertical="center"/>
    </xf>
    <xf numFmtId="0" fontId="3" fillId="37" borderId="29" xfId="0" applyFont="1" applyFill="1" applyBorder="1" applyAlignment="1">
      <alignment horizontal="center" vertical="center"/>
    </xf>
    <xf numFmtId="2" fontId="3" fillId="33" borderId="2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2" fontId="0" fillId="17" borderId="0" xfId="0" applyNumberFormat="1" applyFill="1" applyAlignment="1">
      <alignment horizontal="center"/>
    </xf>
    <xf numFmtId="0" fontId="4" fillId="0" borderId="0" xfId="0" applyFont="1" applyFill="1" applyBorder="1" applyAlignment="1"/>
    <xf numFmtId="0" fontId="15" fillId="0" borderId="0" xfId="0" applyFont="1" applyFill="1" applyBorder="1"/>
    <xf numFmtId="0" fontId="15" fillId="0" borderId="0" xfId="0" applyFont="1" applyFill="1" applyBorder="1" applyAlignment="1"/>
    <xf numFmtId="0" fontId="1" fillId="17" borderId="0" xfId="0" applyFont="1" applyFill="1" applyAlignment="1">
      <alignment vertical="center"/>
    </xf>
    <xf numFmtId="0" fontId="1" fillId="17" borderId="0" xfId="0" applyFon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/>
    <xf numFmtId="0" fontId="0" fillId="32" borderId="0" xfId="0" applyFill="1"/>
    <xf numFmtId="0" fontId="0" fillId="32" borderId="0" xfId="0" applyFill="1" applyAlignment="1">
      <alignment horizontal="right"/>
    </xf>
    <xf numFmtId="0" fontId="1" fillId="0" borderId="0" xfId="0" applyFont="1" applyAlignment="1"/>
    <xf numFmtId="2" fontId="0" fillId="32" borderId="0" xfId="0" applyNumberFormat="1" applyFill="1" applyAlignment="1">
      <alignment horizontal="center"/>
    </xf>
    <xf numFmtId="165" fontId="22" fillId="23" borderId="2" xfId="0" applyNumberFormat="1" applyFont="1" applyFill="1" applyBorder="1" applyAlignment="1">
      <alignment horizontal="center" vertical="center"/>
    </xf>
    <xf numFmtId="0" fontId="30" fillId="24" borderId="0" xfId="0" applyFont="1" applyFill="1"/>
    <xf numFmtId="0" fontId="30" fillId="24" borderId="0" xfId="0" applyFont="1" applyFill="1" applyBorder="1"/>
    <xf numFmtId="0" fontId="30" fillId="24" borderId="0" xfId="0" applyFont="1" applyFill="1" applyBorder="1" applyAlignment="1"/>
    <xf numFmtId="0" fontId="29" fillId="38" borderId="0" xfId="0" applyFont="1" applyFill="1" applyBorder="1"/>
    <xf numFmtId="0" fontId="29" fillId="38" borderId="0" xfId="0" applyFont="1" applyFill="1" applyBorder="1" applyAlignment="1"/>
    <xf numFmtId="0" fontId="29" fillId="38" borderId="0" xfId="0" quotePrefix="1" applyFont="1" applyFill="1" applyBorder="1"/>
    <xf numFmtId="0" fontId="0" fillId="32" borderId="0" xfId="0" applyFill="1" applyAlignment="1">
      <alignment horizontal="left"/>
    </xf>
    <xf numFmtId="0" fontId="0" fillId="0" borderId="0" xfId="0" applyAlignment="1">
      <alignment horizontal="centerContinuous" vertical="center"/>
    </xf>
    <xf numFmtId="0" fontId="1" fillId="32" borderId="0" xfId="0" applyFont="1" applyFill="1" applyAlignment="1"/>
    <xf numFmtId="3" fontId="0" fillId="0" borderId="0" xfId="0" applyNumberFormat="1" applyAlignment="1">
      <alignment horizontal="left"/>
    </xf>
    <xf numFmtId="0" fontId="13" fillId="18" borderId="0" xfId="0" applyFont="1" applyFill="1" applyAlignment="1">
      <alignment horizontal="center"/>
    </xf>
    <xf numFmtId="0" fontId="1" fillId="1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/>
    </xf>
    <xf numFmtId="2" fontId="7" fillId="18" borderId="0" xfId="0" applyNumberFormat="1" applyFont="1" applyFill="1" applyAlignment="1">
      <alignment horizontal="center"/>
    </xf>
    <xf numFmtId="2" fontId="13" fillId="18" borderId="0" xfId="0" applyNumberFormat="1" applyFont="1" applyFill="1"/>
    <xf numFmtId="0" fontId="1" fillId="0" borderId="0" xfId="0" applyNumberFormat="1" applyFont="1" applyAlignment="1">
      <alignment horizontal="center"/>
    </xf>
    <xf numFmtId="0" fontId="0" fillId="18" borderId="0" xfId="0" applyFill="1"/>
    <xf numFmtId="14" fontId="0" fillId="0" borderId="0" xfId="0" applyNumberFormat="1"/>
    <xf numFmtId="0" fontId="1" fillId="17" borderId="0" xfId="0" applyNumberFormat="1" applyFont="1" applyFill="1" applyAlignment="1">
      <alignment horizontal="center" vertical="center" wrapText="1"/>
    </xf>
    <xf numFmtId="14" fontId="0" fillId="17" borderId="0" xfId="0" applyNumberFormat="1" applyFill="1"/>
    <xf numFmtId="0" fontId="29" fillId="0" borderId="0" xfId="0" applyFont="1"/>
    <xf numFmtId="0" fontId="29" fillId="0" borderId="0" xfId="0" applyFont="1" applyAlignment="1"/>
    <xf numFmtId="0" fontId="0" fillId="40" borderId="0" xfId="0" applyFill="1"/>
    <xf numFmtId="0" fontId="0" fillId="40" borderId="0" xfId="0" applyFill="1" applyAlignment="1">
      <alignment wrapText="1"/>
    </xf>
    <xf numFmtId="0" fontId="18" fillId="40" borderId="0" xfId="0" applyFont="1" applyFill="1" applyAlignment="1"/>
    <xf numFmtId="0" fontId="35" fillId="40" borderId="0" xfId="0" applyFont="1" applyFill="1" applyBorder="1" applyAlignment="1">
      <alignment vertical="top"/>
    </xf>
    <xf numFmtId="0" fontId="17" fillId="13" borderId="0" xfId="0" applyFont="1" applyFill="1" applyAlignment="1">
      <alignment horizontal="center"/>
    </xf>
    <xf numFmtId="9" fontId="17" fillId="13" borderId="11" xfId="0" applyNumberFormat="1" applyFont="1" applyFill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Fill="1" applyAlignment="1">
      <alignment horizontal="center"/>
    </xf>
    <xf numFmtId="9" fontId="17" fillId="18" borderId="0" xfId="0" applyNumberFormat="1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9" fontId="1" fillId="13" borderId="12" xfId="0" applyNumberFormat="1" applyFont="1" applyFill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" fillId="0" borderId="8" xfId="0" applyNumberFormat="1" applyFont="1" applyFill="1" applyBorder="1" applyAlignment="1">
      <alignment horizontal="center"/>
    </xf>
    <xf numFmtId="9" fontId="1" fillId="18" borderId="8" xfId="0" applyNumberFormat="1" applyFont="1" applyFill="1" applyBorder="1" applyAlignment="1">
      <alignment horizontal="center"/>
    </xf>
    <xf numFmtId="0" fontId="36" fillId="13" borderId="0" xfId="0" applyFont="1" applyFill="1"/>
    <xf numFmtId="2" fontId="0" fillId="13" borderId="11" xfId="0" applyNumberFormat="1" applyFill="1" applyBorder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37" fillId="13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6" fillId="13" borderId="31" xfId="0" applyFont="1" applyFill="1" applyBorder="1"/>
    <xf numFmtId="2" fontId="0" fillId="13" borderId="32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2" fontId="0" fillId="13" borderId="31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0" fontId="37" fillId="13" borderId="31" xfId="0" applyFont="1" applyFill="1" applyBorder="1"/>
    <xf numFmtId="0" fontId="1" fillId="40" borderId="0" xfId="0" applyFont="1" applyFill="1"/>
    <xf numFmtId="0" fontId="4" fillId="18" borderId="5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38" fillId="13" borderId="0" xfId="0" applyFont="1" applyFill="1" applyAlignment="1">
      <alignment vertical="center" wrapText="1"/>
    </xf>
    <xf numFmtId="0" fontId="11" fillId="40" borderId="13" xfId="0" applyFont="1" applyFill="1" applyBorder="1" applyAlignment="1">
      <alignment vertical="center" wrapText="1"/>
    </xf>
    <xf numFmtId="1" fontId="12" fillId="41" borderId="0" xfId="0" applyNumberFormat="1" applyFont="1" applyFill="1" applyBorder="1" applyAlignment="1">
      <alignment horizontal="center" vertical="center" wrapText="1"/>
    </xf>
    <xf numFmtId="2" fontId="8" fillId="19" borderId="1" xfId="0" applyNumberFormat="1" applyFont="1" applyFill="1" applyBorder="1" applyAlignment="1">
      <alignment horizontal="center" vertical="center" wrapText="1"/>
    </xf>
    <xf numFmtId="1" fontId="39" fillId="6" borderId="0" xfId="0" applyNumberFormat="1" applyFont="1" applyFill="1" applyBorder="1" applyAlignment="1">
      <alignment vertical="center" wrapText="1"/>
    </xf>
    <xf numFmtId="0" fontId="12" fillId="41" borderId="0" xfId="0" applyFont="1" applyFill="1" applyBorder="1" applyAlignment="1">
      <alignment horizontal="center" vertical="center" wrapText="1"/>
    </xf>
    <xf numFmtId="0" fontId="8" fillId="42" borderId="0" xfId="0" applyFont="1" applyFill="1" applyBorder="1" applyAlignment="1">
      <alignment wrapText="1"/>
    </xf>
    <xf numFmtId="10" fontId="8" fillId="43" borderId="0" xfId="1" applyNumberFormat="1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1" fontId="12" fillId="41" borderId="0" xfId="1" applyNumberFormat="1" applyFont="1" applyFill="1" applyBorder="1" applyAlignment="1">
      <alignment horizontal="center" vertical="center" wrapText="1"/>
    </xf>
    <xf numFmtId="0" fontId="39" fillId="8" borderId="0" xfId="0" applyFont="1" applyFill="1" applyBorder="1" applyAlignment="1">
      <alignment vertical="center" wrapText="1"/>
    </xf>
    <xf numFmtId="9" fontId="12" fillId="41" borderId="0" xfId="1" applyFont="1" applyFill="1" applyBorder="1" applyAlignment="1">
      <alignment horizontal="center" vertical="center" wrapText="1"/>
    </xf>
    <xf numFmtId="2" fontId="8" fillId="43" borderId="0" xfId="0" applyNumberFormat="1" applyFont="1" applyFill="1" applyBorder="1" applyAlignment="1">
      <alignment horizontal="center" vertical="center" wrapText="1"/>
    </xf>
    <xf numFmtId="0" fontId="8" fillId="29" borderId="8" xfId="0" applyFont="1" applyFill="1" applyBorder="1" applyAlignment="1">
      <alignment vertical="center" wrapText="1"/>
    </xf>
    <xf numFmtId="9" fontId="12" fillId="41" borderId="8" xfId="1" applyFont="1" applyFill="1" applyBorder="1" applyAlignment="1">
      <alignment horizontal="center" vertical="center" wrapText="1"/>
    </xf>
    <xf numFmtId="0" fontId="8" fillId="42" borderId="8" xfId="0" applyFont="1" applyFill="1" applyBorder="1" applyAlignment="1">
      <alignment wrapText="1"/>
    </xf>
    <xf numFmtId="2" fontId="8" fillId="43" borderId="8" xfId="0" applyNumberFormat="1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11" fillId="40" borderId="33" xfId="0" applyFont="1" applyFill="1" applyBorder="1" applyAlignment="1">
      <alignment vertical="center" wrapText="1"/>
    </xf>
    <xf numFmtId="1" fontId="12" fillId="41" borderId="8" xfId="1" applyNumberFormat="1" applyFont="1" applyFill="1" applyBorder="1" applyAlignment="1">
      <alignment horizontal="center" vertical="center" wrapText="1"/>
    </xf>
    <xf numFmtId="2" fontId="8" fillId="19" borderId="34" xfId="0" applyNumberFormat="1" applyFont="1" applyFill="1" applyBorder="1" applyAlignment="1">
      <alignment horizontal="center" vertical="center" wrapText="1"/>
    </xf>
    <xf numFmtId="0" fontId="8" fillId="18" borderId="33" xfId="0" applyFont="1" applyFill="1" applyBorder="1" applyAlignment="1">
      <alignment vertical="center" wrapText="1"/>
    </xf>
    <xf numFmtId="0" fontId="8" fillId="18" borderId="8" xfId="0" applyFont="1" applyFill="1" applyBorder="1" applyAlignment="1">
      <alignment horizontal="left" wrapText="1"/>
    </xf>
    <xf numFmtId="2" fontId="8" fillId="23" borderId="2" xfId="0" applyNumberFormat="1" applyFont="1" applyFill="1" applyBorder="1" applyAlignment="1">
      <alignment horizontal="center" vertical="center" wrapText="1"/>
    </xf>
    <xf numFmtId="0" fontId="8" fillId="40" borderId="0" xfId="0" applyFont="1" applyFill="1" applyBorder="1" applyAlignment="1">
      <alignment wrapText="1"/>
    </xf>
    <xf numFmtId="0" fontId="8" fillId="29" borderId="0" xfId="0" applyFont="1" applyFill="1" applyBorder="1" applyAlignment="1">
      <alignment vertical="center" wrapText="1"/>
    </xf>
    <xf numFmtId="0" fontId="39" fillId="7" borderId="8" xfId="0" applyFont="1" applyFill="1" applyBorder="1" applyAlignment="1">
      <alignment vertical="center" wrapText="1"/>
    </xf>
    <xf numFmtId="0" fontId="38" fillId="40" borderId="0" xfId="0" applyFont="1" applyFill="1" applyAlignment="1">
      <alignment vertical="center" wrapText="1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2" fontId="0" fillId="13" borderId="35" xfId="0" applyNumberFormat="1" applyFill="1" applyBorder="1" applyAlignment="1">
      <alignment horizontal="center"/>
    </xf>
    <xf numFmtId="0" fontId="20" fillId="31" borderId="25" xfId="0" applyNumberFormat="1" applyFont="1" applyFill="1" applyBorder="1" applyAlignment="1">
      <alignment vertical="center" wrapText="1"/>
    </xf>
    <xf numFmtId="0" fontId="43" fillId="18" borderId="2" xfId="0" applyFont="1" applyFill="1" applyBorder="1" applyAlignment="1">
      <alignment horizontal="center" vertical="center" wrapText="1"/>
    </xf>
    <xf numFmtId="0" fontId="43" fillId="18" borderId="2" xfId="0" applyNumberFormat="1" applyFont="1" applyFill="1" applyBorder="1" applyAlignment="1">
      <alignment horizontal="center" vertical="center" wrapText="1"/>
    </xf>
    <xf numFmtId="0" fontId="28" fillId="31" borderId="23" xfId="0" applyFont="1" applyFill="1" applyBorder="1" applyAlignment="1">
      <alignment horizontal="center"/>
    </xf>
    <xf numFmtId="9" fontId="28" fillId="31" borderId="24" xfId="1" applyFont="1" applyFill="1" applyBorder="1" applyAlignment="1">
      <alignment horizontal="center"/>
    </xf>
    <xf numFmtId="0" fontId="12" fillId="21" borderId="36" xfId="0" applyFont="1" applyFill="1" applyBorder="1" applyAlignment="1">
      <alignment horizontal="center" vertical="center" wrapText="1"/>
    </xf>
    <xf numFmtId="0" fontId="12" fillId="21" borderId="37" xfId="0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horizontal="center"/>
    </xf>
    <xf numFmtId="0" fontId="12" fillId="21" borderId="38" xfId="0" applyFont="1" applyFill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NumberFormat="1" applyAlignment="1"/>
    <xf numFmtId="0" fontId="23" fillId="24" borderId="17" xfId="0" applyFont="1" applyFill="1" applyBorder="1" applyAlignment="1">
      <alignment horizontal="centerContinuous"/>
    </xf>
    <xf numFmtId="0" fontId="23" fillId="24" borderId="18" xfId="0" applyFont="1" applyFill="1" applyBorder="1" applyAlignment="1">
      <alignment horizontal="centerContinuous"/>
    </xf>
    <xf numFmtId="0" fontId="44" fillId="45" borderId="5" xfId="0" applyFont="1" applyFill="1" applyBorder="1" applyAlignment="1">
      <alignment horizontal="centerContinuous" vertical="center"/>
    </xf>
    <xf numFmtId="0" fontId="44" fillId="45" borderId="25" xfId="0" applyFont="1" applyFill="1" applyBorder="1" applyAlignment="1">
      <alignment horizontal="centerContinuous" vertical="center"/>
    </xf>
    <xf numFmtId="0" fontId="23" fillId="24" borderId="36" xfId="0" applyFont="1" applyFill="1" applyBorder="1" applyAlignment="1">
      <alignment horizontal="centerContinuous"/>
    </xf>
    <xf numFmtId="0" fontId="23" fillId="24" borderId="38" xfId="0" applyFont="1" applyFill="1" applyBorder="1" applyAlignment="1">
      <alignment horizontal="centerContinuous"/>
    </xf>
    <xf numFmtId="0" fontId="44" fillId="45" borderId="2" xfId="0" applyFont="1" applyFill="1" applyBorder="1" applyAlignment="1">
      <alignment horizontal="centerContinuous" vertical="center"/>
    </xf>
    <xf numFmtId="0" fontId="0" fillId="30" borderId="36" xfId="0" applyFill="1" applyBorder="1" applyAlignment="1">
      <alignment horizontal="center"/>
    </xf>
    <xf numFmtId="0" fontId="0" fillId="30" borderId="37" xfId="0" applyFill="1" applyBorder="1" applyAlignment="1">
      <alignment horizontal="center"/>
    </xf>
    <xf numFmtId="0" fontId="0" fillId="30" borderId="38" xfId="0" applyFill="1" applyBorder="1" applyAlignment="1">
      <alignment horizontal="center"/>
    </xf>
    <xf numFmtId="0" fontId="28" fillId="31" borderId="2" xfId="0" applyFont="1" applyFill="1" applyBorder="1" applyAlignment="1">
      <alignment horizontal="center"/>
    </xf>
    <xf numFmtId="0" fontId="23" fillId="24" borderId="40" xfId="0" applyFont="1" applyFill="1" applyBorder="1" applyAlignment="1">
      <alignment horizontal="centerContinuous"/>
    </xf>
    <xf numFmtId="9" fontId="28" fillId="31" borderId="25" xfId="1" applyFont="1" applyFill="1" applyBorder="1" applyAlignment="1">
      <alignment horizontal="center"/>
    </xf>
    <xf numFmtId="9" fontId="28" fillId="31" borderId="2" xfId="1" applyFont="1" applyFill="1" applyBorder="1" applyAlignment="1">
      <alignment horizontal="center"/>
    </xf>
    <xf numFmtId="9" fontId="0" fillId="47" borderId="36" xfId="1" applyFont="1" applyFill="1" applyBorder="1" applyAlignment="1">
      <alignment horizontal="center"/>
    </xf>
    <xf numFmtId="9" fontId="0" fillId="47" borderId="37" xfId="1" applyFont="1" applyFill="1" applyBorder="1" applyAlignment="1">
      <alignment horizontal="center"/>
    </xf>
    <xf numFmtId="9" fontId="0" fillId="47" borderId="38" xfId="1" applyFont="1" applyFill="1" applyBorder="1" applyAlignment="1">
      <alignment horizontal="center"/>
    </xf>
    <xf numFmtId="0" fontId="12" fillId="21" borderId="42" xfId="0" applyFont="1" applyFill="1" applyBorder="1" applyAlignment="1">
      <alignment horizontal="center" vertical="center" wrapText="1"/>
    </xf>
    <xf numFmtId="0" fontId="0" fillId="0" borderId="42" xfId="0" quotePrefix="1" applyNumberFormat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9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9" fontId="0" fillId="22" borderId="44" xfId="1" applyFont="1" applyFill="1" applyBorder="1" applyAlignment="1">
      <alignment horizontal="center"/>
    </xf>
    <xf numFmtId="9" fontId="0" fillId="22" borderId="20" xfId="1" applyFont="1" applyFill="1" applyBorder="1" applyAlignment="1">
      <alignment horizontal="center"/>
    </xf>
    <xf numFmtId="9" fontId="0" fillId="22" borderId="18" xfId="1" applyFont="1" applyFill="1" applyBorder="1" applyAlignment="1">
      <alignment horizontal="center"/>
    </xf>
    <xf numFmtId="0" fontId="0" fillId="22" borderId="42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9" fontId="0" fillId="22" borderId="42" xfId="1" applyFont="1" applyFill="1" applyBorder="1" applyAlignment="1">
      <alignment horizontal="center"/>
    </xf>
    <xf numFmtId="9" fontId="0" fillId="22" borderId="37" xfId="1" applyFont="1" applyFill="1" applyBorder="1" applyAlignment="1">
      <alignment horizontal="center"/>
    </xf>
    <xf numFmtId="9" fontId="0" fillId="22" borderId="38" xfId="1" applyFont="1" applyFill="1" applyBorder="1" applyAlignment="1">
      <alignment horizontal="center"/>
    </xf>
    <xf numFmtId="0" fontId="4" fillId="48" borderId="21" xfId="0" applyFont="1" applyFill="1" applyBorder="1" applyAlignment="1">
      <alignment horizontal="center" vertical="center"/>
    </xf>
    <xf numFmtId="0" fontId="4" fillId="48" borderId="39" xfId="0" applyFont="1" applyFill="1" applyBorder="1" applyAlignment="1">
      <alignment horizontal="center" vertical="center"/>
    </xf>
    <xf numFmtId="0" fontId="4" fillId="48" borderId="36" xfId="0" applyFont="1" applyFill="1" applyBorder="1" applyAlignment="1">
      <alignment horizontal="center" vertical="center"/>
    </xf>
    <xf numFmtId="0" fontId="0" fillId="0" borderId="21" xfId="0" applyNumberFormat="1" applyBorder="1" applyAlignment="1">
      <alignment horizontal="centerContinuous"/>
    </xf>
    <xf numFmtId="0" fontId="0" fillId="0" borderId="22" xfId="0" applyNumberFormat="1" applyBorder="1" applyAlignment="1">
      <alignment horizontal="centerContinuous"/>
    </xf>
    <xf numFmtId="9" fontId="0" fillId="22" borderId="31" xfId="1" applyFont="1" applyFill="1" applyBorder="1" applyAlignment="1">
      <alignment horizontal="center"/>
    </xf>
    <xf numFmtId="9" fontId="0" fillId="22" borderId="41" xfId="1" applyFont="1" applyFill="1" applyBorder="1" applyAlignment="1">
      <alignment horizontal="center"/>
    </xf>
    <xf numFmtId="9" fontId="0" fillId="22" borderId="40" xfId="1" applyFont="1" applyFill="1" applyBorder="1" applyAlignment="1">
      <alignment horizontal="center"/>
    </xf>
    <xf numFmtId="9" fontId="0" fillId="29" borderId="39" xfId="1" applyFont="1" applyFill="1" applyBorder="1" applyAlignment="1">
      <alignment horizontal="center"/>
    </xf>
    <xf numFmtId="9" fontId="0" fillId="29" borderId="41" xfId="1" applyFont="1" applyFill="1" applyBorder="1" applyAlignment="1">
      <alignment horizontal="center"/>
    </xf>
    <xf numFmtId="9" fontId="0" fillId="29" borderId="40" xfId="1" applyFont="1" applyFill="1" applyBorder="1" applyAlignment="1">
      <alignment horizontal="center"/>
    </xf>
    <xf numFmtId="9" fontId="0" fillId="28" borderId="42" xfId="1" applyFont="1" applyFill="1" applyBorder="1" applyAlignment="1">
      <alignment horizontal="center"/>
    </xf>
    <xf numFmtId="9" fontId="0" fillId="28" borderId="37" xfId="1" applyFont="1" applyFill="1" applyBorder="1" applyAlignment="1">
      <alignment horizontal="center"/>
    </xf>
    <xf numFmtId="9" fontId="0" fillId="28" borderId="38" xfId="1" applyFont="1" applyFill="1" applyBorder="1" applyAlignment="1">
      <alignment horizontal="center"/>
    </xf>
    <xf numFmtId="9" fontId="0" fillId="28" borderId="36" xfId="1" applyFont="1" applyFill="1" applyBorder="1" applyAlignment="1">
      <alignment horizontal="center"/>
    </xf>
    <xf numFmtId="9" fontId="0" fillId="46" borderId="42" xfId="1" applyFont="1" applyFill="1" applyBorder="1" applyAlignment="1">
      <alignment horizontal="center"/>
    </xf>
    <xf numFmtId="9" fontId="0" fillId="46" borderId="37" xfId="1" applyFont="1" applyFill="1" applyBorder="1" applyAlignment="1">
      <alignment horizontal="center"/>
    </xf>
    <xf numFmtId="9" fontId="0" fillId="46" borderId="38" xfId="1" applyFont="1" applyFill="1" applyBorder="1" applyAlignment="1">
      <alignment horizontal="center"/>
    </xf>
    <xf numFmtId="0" fontId="44" fillId="45" borderId="6" xfId="0" applyFont="1" applyFill="1" applyBorder="1" applyAlignment="1">
      <alignment horizontal="centerContinuous" vertical="center"/>
    </xf>
    <xf numFmtId="0" fontId="4" fillId="48" borderId="22" xfId="0" applyFont="1" applyFill="1" applyBorder="1" applyAlignment="1">
      <alignment horizontal="center" vertical="center"/>
    </xf>
    <xf numFmtId="0" fontId="20" fillId="31" borderId="25" xfId="0" applyFont="1" applyFill="1" applyBorder="1" applyAlignment="1">
      <alignment vertical="center" wrapText="1"/>
    </xf>
    <xf numFmtId="0" fontId="20" fillId="31" borderId="5" xfId="0" applyNumberFormat="1" applyFont="1" applyFill="1" applyBorder="1" applyAlignment="1">
      <alignment vertical="center" wrapText="1"/>
    </xf>
    <xf numFmtId="0" fontId="20" fillId="31" borderId="6" xfId="0" applyNumberFormat="1" applyFont="1" applyFill="1" applyBorder="1" applyAlignment="1">
      <alignment vertical="center" wrapText="1"/>
    </xf>
    <xf numFmtId="0" fontId="0" fillId="0" borderId="45" xfId="0" applyNumberFormat="1" applyBorder="1" applyAlignment="1">
      <alignment horizontal="centerContinuous"/>
    </xf>
    <xf numFmtId="0" fontId="0" fillId="0" borderId="46" xfId="0" applyNumberFormat="1" applyBorder="1" applyAlignment="1">
      <alignment horizontal="centerContinuous"/>
    </xf>
    <xf numFmtId="0" fontId="0" fillId="0" borderId="49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46" fillId="2" borderId="5" xfId="0" applyFont="1" applyFill="1" applyBorder="1" applyAlignment="1">
      <alignment vertical="center" wrapText="1"/>
    </xf>
    <xf numFmtId="0" fontId="0" fillId="0" borderId="0" xfId="0" applyAlignment="1">
      <alignment vertical="top"/>
    </xf>
    <xf numFmtId="0" fontId="44" fillId="45" borderId="6" xfId="0" applyFont="1" applyFill="1" applyBorder="1" applyAlignment="1">
      <alignment horizontal="center" vertical="center"/>
    </xf>
    <xf numFmtId="2" fontId="4" fillId="48" borderId="22" xfId="0" applyNumberFormat="1" applyFon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/>
    </xf>
    <xf numFmtId="2" fontId="44" fillId="45" borderId="6" xfId="0" applyNumberFormat="1" applyFont="1" applyFill="1" applyBorder="1" applyAlignment="1">
      <alignment horizontal="center" vertical="center"/>
    </xf>
    <xf numFmtId="0" fontId="0" fillId="31" borderId="50" xfId="0" applyFill="1" applyBorder="1" applyAlignment="1">
      <alignment horizontal="center"/>
    </xf>
    <xf numFmtId="0" fontId="44" fillId="45" borderId="23" xfId="0" applyFont="1" applyFill="1" applyBorder="1" applyAlignment="1">
      <alignment horizontal="center" vertical="center"/>
    </xf>
    <xf numFmtId="2" fontId="4" fillId="48" borderId="15" xfId="0" applyNumberFormat="1" applyFont="1" applyFill="1" applyBorder="1" applyAlignment="1">
      <alignment horizontal="center" vertical="center"/>
    </xf>
    <xf numFmtId="2" fontId="0" fillId="33" borderId="19" xfId="0" applyNumberFormat="1" applyFill="1" applyBorder="1" applyAlignment="1">
      <alignment horizontal="center"/>
    </xf>
    <xf numFmtId="2" fontId="44" fillId="45" borderId="23" xfId="0" applyNumberFormat="1" applyFont="1" applyFill="1" applyBorder="1" applyAlignment="1">
      <alignment horizontal="center" vertical="center"/>
    </xf>
    <xf numFmtId="0" fontId="0" fillId="31" borderId="17" xfId="0" applyFill="1" applyBorder="1" applyAlignment="1">
      <alignment horizontal="center"/>
    </xf>
    <xf numFmtId="0" fontId="45" fillId="44" borderId="19" xfId="0" applyFont="1" applyFill="1" applyBorder="1" applyAlignment="1">
      <alignment horizontal="center" vertical="center" wrapText="1"/>
    </xf>
    <xf numFmtId="0" fontId="45" fillId="44" borderId="4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45" fillId="44" borderId="3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vertical="center"/>
    </xf>
    <xf numFmtId="0" fontId="45" fillId="44" borderId="10" xfId="0" applyFont="1" applyFill="1" applyBorder="1" applyAlignment="1">
      <alignment vertical="top" wrapText="1"/>
    </xf>
    <xf numFmtId="0" fontId="1" fillId="0" borderId="0" xfId="0" applyFont="1" applyAlignment="1">
      <alignment horizontal="left" indent="1"/>
    </xf>
    <xf numFmtId="0" fontId="17" fillId="25" borderId="9" xfId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" fontId="17" fillId="23" borderId="9" xfId="0" applyNumberFormat="1" applyFont="1" applyFill="1" applyBorder="1" applyAlignment="1">
      <alignment horizontal="center" vertical="center"/>
    </xf>
    <xf numFmtId="164" fontId="17" fillId="23" borderId="9" xfId="0" applyNumberFormat="1" applyFont="1" applyFill="1" applyBorder="1" applyAlignment="1">
      <alignment horizontal="center" vertical="center"/>
    </xf>
    <xf numFmtId="0" fontId="47" fillId="19" borderId="9" xfId="0" applyFont="1" applyFill="1" applyBorder="1" applyAlignment="1">
      <alignment horizontal="center" vertical="center" wrapText="1"/>
    </xf>
    <xf numFmtId="0" fontId="4" fillId="14" borderId="51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right" indent="1"/>
    </xf>
    <xf numFmtId="0" fontId="0" fillId="0" borderId="0" xfId="0" applyAlignment="1">
      <alignment wrapText="1"/>
    </xf>
    <xf numFmtId="164" fontId="47" fillId="19" borderId="9" xfId="0" applyNumberFormat="1" applyFont="1" applyFill="1" applyBorder="1" applyAlignment="1">
      <alignment horizontal="center" vertical="center" wrapText="1"/>
    </xf>
    <xf numFmtId="0" fontId="50" fillId="0" borderId="0" xfId="2"/>
    <xf numFmtId="0" fontId="50" fillId="0" borderId="0" xfId="2"/>
    <xf numFmtId="2" fontId="50" fillId="0" borderId="0" xfId="2" applyNumberFormat="1"/>
    <xf numFmtId="0" fontId="50" fillId="0" borderId="0" xfId="2" applyAlignment="1">
      <alignment horizontal="right"/>
    </xf>
    <xf numFmtId="0" fontId="50" fillId="49" borderId="47" xfId="2" applyFill="1" applyBorder="1"/>
    <xf numFmtId="0" fontId="50" fillId="49" borderId="30" xfId="2" applyFill="1" applyBorder="1" applyAlignment="1">
      <alignment horizontal="right"/>
    </xf>
    <xf numFmtId="2" fontId="50" fillId="49" borderId="30" xfId="2" applyNumberFormat="1" applyFill="1" applyBorder="1"/>
    <xf numFmtId="0" fontId="50" fillId="49" borderId="30" xfId="2" applyFill="1" applyBorder="1"/>
    <xf numFmtId="0" fontId="50" fillId="49" borderId="48" xfId="2" applyFill="1" applyBorder="1"/>
    <xf numFmtId="0" fontId="50" fillId="49" borderId="13" xfId="2" applyFill="1" applyBorder="1"/>
    <xf numFmtId="2" fontId="50" fillId="49" borderId="0" xfId="2" applyNumberFormat="1" applyFill="1" applyBorder="1"/>
    <xf numFmtId="0" fontId="50" fillId="49" borderId="0" xfId="2" applyFill="1" applyBorder="1"/>
    <xf numFmtId="0" fontId="50" fillId="49" borderId="1" xfId="2" applyFill="1" applyBorder="1"/>
    <xf numFmtId="0" fontId="50" fillId="49" borderId="0" xfId="2" applyFill="1" applyBorder="1" applyAlignment="1">
      <alignment horizontal="right"/>
    </xf>
    <xf numFmtId="1" fontId="50" fillId="49" borderId="0" xfId="2" applyNumberFormat="1" applyFill="1" applyBorder="1"/>
    <xf numFmtId="10" fontId="50" fillId="49" borderId="0" xfId="1" applyNumberFormat="1" applyFont="1" applyFill="1" applyBorder="1"/>
    <xf numFmtId="0" fontId="0" fillId="49" borderId="0" xfId="0" applyFill="1" applyBorder="1" applyAlignment="1">
      <alignment horizontal="right"/>
    </xf>
    <xf numFmtId="0" fontId="0" fillId="49" borderId="0" xfId="0" applyFill="1" applyBorder="1"/>
    <xf numFmtId="2" fontId="0" fillId="49" borderId="0" xfId="0" applyNumberFormat="1" applyFill="1" applyBorder="1"/>
    <xf numFmtId="0" fontId="0" fillId="49" borderId="0" xfId="0" applyFont="1" applyFill="1" applyBorder="1" applyAlignment="1">
      <alignment horizontal="right"/>
    </xf>
    <xf numFmtId="0" fontId="50" fillId="49" borderId="33" xfId="2" applyFill="1" applyBorder="1"/>
    <xf numFmtId="0" fontId="50" fillId="49" borderId="8" xfId="2" applyFill="1" applyBorder="1" applyAlignment="1">
      <alignment horizontal="right"/>
    </xf>
    <xf numFmtId="2" fontId="50" fillId="49" borderId="8" xfId="2" applyNumberFormat="1" applyFill="1" applyBorder="1"/>
    <xf numFmtId="0" fontId="50" fillId="49" borderId="8" xfId="2" applyFill="1" applyBorder="1"/>
    <xf numFmtId="0" fontId="50" fillId="49" borderId="34" xfId="2" applyFill="1" applyBorder="1"/>
    <xf numFmtId="0" fontId="51" fillId="49" borderId="0" xfId="2" applyFont="1" applyFill="1" applyBorder="1"/>
    <xf numFmtId="0" fontId="53" fillId="49" borderId="0" xfId="2" applyFont="1" applyFill="1" applyBorder="1" applyAlignment="1">
      <alignment horizontal="right"/>
    </xf>
    <xf numFmtId="0" fontId="52" fillId="49" borderId="0" xfId="2" applyFont="1" applyFill="1" applyBorder="1" applyAlignment="1">
      <alignment horizontal="right"/>
    </xf>
    <xf numFmtId="2" fontId="54" fillId="49" borderId="0" xfId="2" applyNumberFormat="1" applyFont="1" applyFill="1" applyBorder="1"/>
    <xf numFmtId="0" fontId="2" fillId="50" borderId="9" xfId="2" applyFont="1" applyFill="1" applyBorder="1" applyAlignment="1"/>
    <xf numFmtId="0" fontId="55" fillId="49" borderId="0" xfId="2" applyFont="1" applyFill="1" applyBorder="1"/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" fillId="18" borderId="8" xfId="0" applyFont="1" applyFill="1" applyBorder="1" applyAlignment="1">
      <alignment horizontal="left"/>
    </xf>
    <xf numFmtId="9" fontId="44" fillId="51" borderId="2" xfId="1" applyFont="1" applyFill="1" applyBorder="1" applyAlignment="1">
      <alignment horizontal="center"/>
    </xf>
    <xf numFmtId="2" fontId="56" fillId="52" borderId="2" xfId="0" applyNumberFormat="1" applyFont="1" applyFill="1" applyBorder="1" applyAlignment="1">
      <alignment horizontal="center"/>
    </xf>
    <xf numFmtId="0" fontId="57" fillId="40" borderId="0" xfId="0" applyFont="1" applyFill="1" applyBorder="1"/>
    <xf numFmtId="0" fontId="57" fillId="40" borderId="8" xfId="0" applyFont="1" applyFill="1" applyBorder="1"/>
    <xf numFmtId="0" fontId="57" fillId="40" borderId="0" xfId="0" applyFont="1" applyFill="1"/>
    <xf numFmtId="0" fontId="57" fillId="13" borderId="0" xfId="0" applyFont="1" applyFill="1" applyBorder="1"/>
    <xf numFmtId="0" fontId="58" fillId="13" borderId="0" xfId="0" applyFont="1" applyFill="1"/>
    <xf numFmtId="0" fontId="57" fillId="13" borderId="0" xfId="0" applyFont="1" applyFill="1"/>
    <xf numFmtId="0" fontId="57" fillId="42" borderId="0" xfId="0" applyFont="1" applyFill="1" applyBorder="1"/>
    <xf numFmtId="0" fontId="57" fillId="42" borderId="8" xfId="0" applyFont="1" applyFill="1" applyBorder="1"/>
    <xf numFmtId="0" fontId="57" fillId="43" borderId="8" xfId="0" applyFont="1" applyFill="1" applyBorder="1" applyAlignment="1">
      <alignment horizontal="center"/>
    </xf>
    <xf numFmtId="0" fontId="58" fillId="13" borderId="0" xfId="0" applyFont="1" applyFill="1" applyBorder="1"/>
    <xf numFmtId="0" fontId="59" fillId="13" borderId="0" xfId="0" applyFont="1" applyFill="1"/>
    <xf numFmtId="0" fontId="57" fillId="43" borderId="0" xfId="0" applyFont="1" applyFill="1" applyBorder="1" applyAlignment="1">
      <alignment horizontal="center"/>
    </xf>
    <xf numFmtId="0" fontId="8" fillId="40" borderId="8" xfId="0" applyFont="1" applyFill="1" applyBorder="1" applyAlignment="1">
      <alignment wrapText="1"/>
    </xf>
    <xf numFmtId="0" fontId="57" fillId="40" borderId="25" xfId="0" applyFont="1" applyFill="1" applyBorder="1"/>
    <xf numFmtId="0" fontId="57" fillId="41" borderId="8" xfId="0" applyFont="1" applyFill="1" applyBorder="1"/>
    <xf numFmtId="165" fontId="41" fillId="23" borderId="2" xfId="0" applyNumberFormat="1" applyFont="1" applyFill="1" applyBorder="1" applyAlignment="1">
      <alignment horizontal="center" vertical="center"/>
    </xf>
    <xf numFmtId="10" fontId="62" fillId="40" borderId="0" xfId="0" applyNumberFormat="1" applyFont="1" applyFill="1" applyAlignment="1"/>
    <xf numFmtId="2" fontId="0" fillId="0" borderId="53" xfId="0" applyNumberFormat="1" applyFill="1" applyBorder="1" applyAlignment="1">
      <alignment horizontal="center"/>
    </xf>
    <xf numFmtId="9" fontId="0" fillId="23" borderId="36" xfId="1" applyFont="1" applyFill="1" applyBorder="1" applyAlignment="1">
      <alignment horizontal="center"/>
    </xf>
    <xf numFmtId="9" fontId="0" fillId="23" borderId="37" xfId="1" applyFont="1" applyFill="1" applyBorder="1" applyAlignment="1">
      <alignment horizontal="center"/>
    </xf>
    <xf numFmtId="9" fontId="0" fillId="23" borderId="38" xfId="1" applyFont="1" applyFill="1" applyBorder="1" applyAlignment="1">
      <alignment horizontal="center"/>
    </xf>
    <xf numFmtId="0" fontId="0" fillId="0" borderId="0" xfId="0" quotePrefix="1"/>
    <xf numFmtId="0" fontId="63" fillId="23" borderId="0" xfId="0" applyFont="1" applyFill="1" applyAlignment="1">
      <alignment horizontal="center"/>
    </xf>
    <xf numFmtId="9" fontId="0" fillId="0" borderId="0" xfId="1" applyFont="1"/>
    <xf numFmtId="0" fontId="13" fillId="49" borderId="0" xfId="0" applyNumberFormat="1" applyFont="1" applyFill="1" applyAlignment="1">
      <alignment horizontal="center"/>
    </xf>
    <xf numFmtId="0" fontId="0" fillId="49" borderId="0" xfId="0" applyNumberFormat="1" applyFill="1"/>
    <xf numFmtId="0" fontId="64" fillId="24" borderId="8" xfId="0" applyFont="1" applyFill="1" applyBorder="1" applyAlignment="1">
      <alignment horizontal="center" vertical="center" wrapText="1"/>
    </xf>
    <xf numFmtId="0" fontId="23" fillId="24" borderId="0" xfId="0" applyNumberFormat="1" applyFont="1" applyFill="1" applyAlignment="1">
      <alignment horizontal="center" vertical="center" wrapText="1"/>
    </xf>
    <xf numFmtId="2" fontId="64" fillId="24" borderId="8" xfId="0" applyNumberFormat="1" applyFont="1" applyFill="1" applyBorder="1" applyAlignment="1">
      <alignment horizontal="center" vertical="center" wrapText="1"/>
    </xf>
    <xf numFmtId="0" fontId="65" fillId="24" borderId="0" xfId="0" applyFont="1" applyFill="1" applyAlignment="1">
      <alignment vertical="center" wrapText="1"/>
    </xf>
    <xf numFmtId="0" fontId="65" fillId="24" borderId="0" xfId="0" applyFont="1" applyFill="1" applyAlignment="1">
      <alignment horizontal="center" vertical="center" wrapText="1"/>
    </xf>
    <xf numFmtId="0" fontId="66" fillId="38" borderId="0" xfId="0" applyFont="1" applyFill="1"/>
    <xf numFmtId="0" fontId="66" fillId="38" borderId="0" xfId="0" applyFont="1" applyFill="1" applyAlignment="1">
      <alignment horizontal="center"/>
    </xf>
    <xf numFmtId="2" fontId="66" fillId="38" borderId="0" xfId="0" applyNumberFormat="1" applyFont="1" applyFill="1" applyAlignment="1">
      <alignment horizontal="center"/>
    </xf>
    <xf numFmtId="0" fontId="29" fillId="38" borderId="0" xfId="0" applyFont="1" applyFill="1"/>
    <xf numFmtId="0" fontId="29" fillId="38" borderId="0" xfId="0" applyFont="1" applyFill="1" applyAlignment="1">
      <alignment horizontal="center"/>
    </xf>
    <xf numFmtId="0" fontId="29" fillId="49" borderId="0" xfId="0" applyNumberFormat="1" applyFont="1" applyFill="1" applyAlignment="1">
      <alignment horizontal="center"/>
    </xf>
    <xf numFmtId="0" fontId="66" fillId="18" borderId="0" xfId="0" applyFont="1" applyFill="1"/>
    <xf numFmtId="0" fontId="66" fillId="18" borderId="0" xfId="0" applyFont="1" applyFill="1" applyAlignment="1">
      <alignment horizontal="center"/>
    </xf>
    <xf numFmtId="0" fontId="29" fillId="22" borderId="0" xfId="0" applyFont="1" applyFill="1"/>
    <xf numFmtId="0" fontId="29" fillId="18" borderId="0" xfId="0" applyFont="1" applyFill="1" applyAlignment="1">
      <alignment horizontal="center"/>
    </xf>
    <xf numFmtId="0" fontId="29" fillId="18" borderId="0" xfId="0" applyFont="1" applyFill="1"/>
    <xf numFmtId="0" fontId="67" fillId="18" borderId="0" xfId="0" applyFont="1" applyFill="1"/>
    <xf numFmtId="0" fontId="14" fillId="18" borderId="0" xfId="0" applyFont="1" applyFill="1"/>
    <xf numFmtId="0" fontId="67" fillId="38" borderId="0" xfId="0" applyFont="1" applyFill="1"/>
    <xf numFmtId="0" fontId="23" fillId="24" borderId="36" xfId="0" applyFont="1" applyFill="1" applyBorder="1" applyAlignment="1">
      <alignment horizontal="center"/>
    </xf>
    <xf numFmtId="0" fontId="23" fillId="24" borderId="39" xfId="0" applyFont="1" applyFill="1" applyBorder="1" applyAlignment="1">
      <alignment horizontal="center"/>
    </xf>
    <xf numFmtId="164" fontId="1" fillId="49" borderId="52" xfId="0" applyNumberFormat="1" applyFont="1" applyFill="1" applyBorder="1" applyAlignment="1">
      <alignment horizontal="center" vertical="center" wrapText="1"/>
    </xf>
    <xf numFmtId="0" fontId="1" fillId="49" borderId="52" xfId="0" applyFont="1" applyFill="1" applyBorder="1" applyAlignment="1">
      <alignment horizontal="center" vertical="center" wrapText="1"/>
    </xf>
    <xf numFmtId="0" fontId="0" fillId="0" borderId="9" xfId="0" applyFont="1" applyBorder="1" applyAlignment="1">
      <alignment horizontal="center"/>
    </xf>
    <xf numFmtId="0" fontId="0" fillId="0" borderId="9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9" fontId="0" fillId="0" borderId="9" xfId="0" applyNumberFormat="1" applyFont="1" applyBorder="1" applyAlignment="1">
      <alignment horizontal="center" vertical="center"/>
    </xf>
    <xf numFmtId="0" fontId="0" fillId="39" borderId="9" xfId="0" applyFont="1" applyFill="1" applyBorder="1" applyAlignment="1">
      <alignment horizontal="center"/>
    </xf>
    <xf numFmtId="0" fontId="0" fillId="20" borderId="9" xfId="0" applyFont="1" applyFill="1" applyBorder="1" applyAlignment="1"/>
    <xf numFmtId="0" fontId="68" fillId="0" borderId="0" xfId="0" applyFont="1" applyFill="1" applyAlignment="1">
      <alignment horizontal="right" vertical="center" indent="1"/>
    </xf>
    <xf numFmtId="0" fontId="0" fillId="21" borderId="9" xfId="0" applyFont="1" applyFill="1" applyBorder="1" applyAlignment="1">
      <alignment horizontal="right" indent="1"/>
    </xf>
    <xf numFmtId="0" fontId="0" fillId="21" borderId="9" xfId="0" applyFont="1" applyFill="1" applyBorder="1" applyAlignment="1">
      <alignment horizontal="center"/>
    </xf>
    <xf numFmtId="0" fontId="0" fillId="0" borderId="0" xfId="0" applyFont="1" applyAlignment="1">
      <alignment horizontal="centerContinuous"/>
    </xf>
    <xf numFmtId="2" fontId="0" fillId="0" borderId="0" xfId="0" applyNumberFormat="1" applyFont="1" applyFill="1" applyAlignment="1"/>
    <xf numFmtId="0" fontId="0" fillId="0" borderId="0" xfId="0" applyFont="1" applyBorder="1" applyAlignment="1">
      <alignment horizontal="center"/>
    </xf>
    <xf numFmtId="0" fontId="69" fillId="24" borderId="26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69" fillId="24" borderId="56" xfId="0" applyFont="1" applyFill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34" xfId="0" applyFont="1" applyBorder="1" applyAlignment="1">
      <alignment horizontal="center"/>
    </xf>
    <xf numFmtId="2" fontId="0" fillId="23" borderId="9" xfId="0" applyNumberFormat="1" applyFont="1" applyFill="1" applyBorder="1" applyAlignment="1">
      <alignment horizontal="center" vertical="center"/>
    </xf>
    <xf numFmtId="0" fontId="15" fillId="31" borderId="0" xfId="0" applyFont="1" applyFill="1" applyAlignment="1"/>
    <xf numFmtId="0" fontId="15" fillId="31" borderId="0" xfId="0" applyFont="1" applyFill="1" applyAlignment="1">
      <alignment horizontal="center"/>
    </xf>
    <xf numFmtId="0" fontId="70" fillId="55" borderId="9" xfId="0" applyFont="1" applyFill="1" applyBorder="1" applyAlignment="1">
      <alignment horizontal="center" vertical="center"/>
    </xf>
    <xf numFmtId="0" fontId="0" fillId="56" borderId="9" xfId="0" applyFont="1" applyFill="1" applyBorder="1" applyAlignment="1">
      <alignment horizontal="center" vertical="center"/>
    </xf>
    <xf numFmtId="0" fontId="1" fillId="56" borderId="54" xfId="0" applyFont="1" applyFill="1" applyBorder="1" applyAlignment="1"/>
    <xf numFmtId="0" fontId="1" fillId="56" borderId="41" xfId="0" applyFont="1" applyFill="1" applyBorder="1" applyAlignment="1"/>
    <xf numFmtId="0" fontId="1" fillId="56" borderId="41" xfId="0" applyFont="1" applyFill="1" applyBorder="1" applyAlignment="1">
      <alignment horizontal="center"/>
    </xf>
    <xf numFmtId="0" fontId="1" fillId="56" borderId="55" xfId="0" applyFont="1" applyFill="1" applyBorder="1" applyAlignment="1">
      <alignment horizontal="center"/>
    </xf>
    <xf numFmtId="0" fontId="22" fillId="0" borderId="0" xfId="0" applyFont="1" applyAlignment="1"/>
    <xf numFmtId="0" fontId="28" fillId="0" borderId="0" xfId="0" applyFont="1" applyAlignment="1"/>
    <xf numFmtId="0" fontId="0" fillId="0" borderId="0" xfId="0" applyFont="1" applyFill="1" applyBorder="1" applyAlignment="1"/>
    <xf numFmtId="2" fontId="0" fillId="25" borderId="9" xfId="0" applyNumberFormat="1" applyFont="1" applyFill="1" applyBorder="1" applyAlignment="1">
      <alignment horizontal="center" vertical="center"/>
    </xf>
    <xf numFmtId="0" fontId="0" fillId="23" borderId="9" xfId="0" applyFont="1" applyFill="1" applyBorder="1" applyAlignment="1">
      <alignment horizontal="center" vertical="center"/>
    </xf>
    <xf numFmtId="0" fontId="0" fillId="25" borderId="9" xfId="0" applyNumberFormat="1" applyFont="1" applyFill="1" applyBorder="1" applyAlignment="1">
      <alignment horizontal="center" vertical="center"/>
    </xf>
    <xf numFmtId="0" fontId="17" fillId="23" borderId="9" xfId="0" applyFont="1" applyFill="1" applyBorder="1" applyAlignment="1"/>
    <xf numFmtId="0" fontId="72" fillId="0" borderId="0" xfId="0" applyFont="1" applyAlignme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1" borderId="0" xfId="0" applyFont="1" applyFill="1" applyAlignment="1"/>
    <xf numFmtId="0" fontId="0" fillId="31" borderId="0" xfId="0" applyFont="1" applyFill="1" applyAlignment="1">
      <alignment horizontal="center"/>
    </xf>
    <xf numFmtId="0" fontId="23" fillId="24" borderId="9" xfId="0" applyFont="1" applyFill="1" applyBorder="1" applyAlignment="1">
      <alignment horizontal="center"/>
    </xf>
    <xf numFmtId="0" fontId="23" fillId="24" borderId="9" xfId="0" applyFont="1" applyFill="1" applyBorder="1" applyAlignment="1"/>
    <xf numFmtId="0" fontId="0" fillId="57" borderId="9" xfId="0" applyFont="1" applyFill="1" applyBorder="1" applyAlignment="1">
      <alignment horizontal="center"/>
    </xf>
    <xf numFmtId="0" fontId="0" fillId="56" borderId="9" xfId="0" applyFont="1" applyFill="1" applyBorder="1" applyAlignment="1">
      <alignment horizontal="center"/>
    </xf>
    <xf numFmtId="166" fontId="0" fillId="56" borderId="9" xfId="0" applyNumberFormat="1" applyFont="1" applyFill="1" applyBorder="1" applyAlignment="1">
      <alignment horizontal="center"/>
    </xf>
    <xf numFmtId="0" fontId="71" fillId="0" borderId="0" xfId="0" applyFont="1"/>
    <xf numFmtId="0" fontId="15" fillId="0" borderId="9" xfId="0" applyFont="1" applyFill="1" applyBorder="1" applyAlignment="1">
      <alignment horizontal="center" vertic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1" fillId="25" borderId="9" xfId="0" applyFont="1" applyFill="1" applyBorder="1" applyAlignment="1">
      <alignment horizontal="center" vertical="center"/>
    </xf>
    <xf numFmtId="0" fontId="30" fillId="58" borderId="9" xfId="0" applyFont="1" applyFill="1" applyBorder="1" applyAlignment="1">
      <alignment horizontal="center" vertical="center"/>
    </xf>
    <xf numFmtId="0" fontId="45" fillId="24" borderId="9" xfId="0" quotePrefix="1" applyFont="1" applyFill="1" applyBorder="1" applyAlignment="1">
      <alignment wrapText="1"/>
    </xf>
    <xf numFmtId="0" fontId="45" fillId="24" borderId="9" xfId="0" quotePrefix="1" applyFont="1" applyFill="1" applyBorder="1" applyAlignment="1">
      <alignment horizontal="center" wrapText="1"/>
    </xf>
    <xf numFmtId="0" fontId="45" fillId="24" borderId="9" xfId="0" applyFont="1" applyFill="1" applyBorder="1" applyAlignment="1">
      <alignment horizontal="center" vertical="center" wrapText="1"/>
    </xf>
    <xf numFmtId="0" fontId="0" fillId="59" borderId="9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right" vertical="center" indent="1"/>
    </xf>
    <xf numFmtId="0" fontId="0" fillId="54" borderId="9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Alignment="1">
      <alignment horizontal="centerContinuous"/>
    </xf>
    <xf numFmtId="0" fontId="0" fillId="60" borderId="9" xfId="0" applyFont="1" applyFill="1" applyBorder="1" applyAlignment="1">
      <alignment horizontal="center"/>
    </xf>
    <xf numFmtId="166" fontId="0" fillId="60" borderId="9" xfId="0" applyNumberFormat="1" applyFont="1" applyFill="1" applyBorder="1" applyAlignment="1">
      <alignment horizontal="center"/>
    </xf>
    <xf numFmtId="166" fontId="75" fillId="23" borderId="0" xfId="0" applyNumberFormat="1" applyFont="1" applyFill="1" applyAlignment="1">
      <alignment horizontal="center"/>
    </xf>
    <xf numFmtId="2" fontId="66" fillId="32" borderId="0" xfId="0" applyNumberFormat="1" applyFont="1" applyFill="1" applyAlignment="1">
      <alignment horizontal="center"/>
    </xf>
    <xf numFmtId="2" fontId="7" fillId="32" borderId="0" xfId="0" applyNumberFormat="1" applyFont="1" applyFill="1" applyAlignment="1">
      <alignment horizontal="center"/>
    </xf>
    <xf numFmtId="2" fontId="13" fillId="32" borderId="0" xfId="0" applyNumberFormat="1" applyFont="1" applyFill="1"/>
    <xf numFmtId="2" fontId="66" fillId="32" borderId="0" xfId="0" applyNumberFormat="1" applyFont="1" applyFill="1" applyAlignment="1">
      <alignment horizontal="right" indent="1"/>
    </xf>
    <xf numFmtId="2" fontId="66" fillId="32" borderId="0" xfId="0" applyNumberFormat="1" applyFont="1" applyFill="1" applyAlignment="1">
      <alignment horizontal="left" indent="1"/>
    </xf>
    <xf numFmtId="2" fontId="14" fillId="32" borderId="0" xfId="0" applyNumberFormat="1" applyFont="1" applyFill="1" applyBorder="1" applyAlignment="1">
      <alignment horizontal="centerContinuous" vertical="top"/>
    </xf>
    <xf numFmtId="0" fontId="7" fillId="32" borderId="0" xfId="0" applyNumberFormat="1" applyFont="1" applyFill="1" applyAlignment="1">
      <alignment horizontal="center"/>
    </xf>
    <xf numFmtId="0" fontId="76" fillId="23" borderId="2" xfId="0" applyFont="1" applyFill="1" applyBorder="1" applyAlignment="1">
      <alignment horizontal="center" vertical="center"/>
    </xf>
    <xf numFmtId="1" fontId="75" fillId="61" borderId="0" xfId="0" applyNumberFormat="1" applyFont="1" applyFill="1" applyAlignment="1">
      <alignment horizontal="center"/>
    </xf>
    <xf numFmtId="0" fontId="28" fillId="0" borderId="0" xfId="0" quotePrefix="1" applyFont="1" applyAlignment="1">
      <alignment horizontal="left" vertical="center"/>
    </xf>
    <xf numFmtId="0" fontId="17" fillId="0" borderId="0" xfId="0" applyFont="1" applyFill="1" applyBorder="1" applyAlignment="1"/>
    <xf numFmtId="0" fontId="1" fillId="21" borderId="0" xfId="0" quotePrefix="1" applyFont="1" applyFill="1" applyAlignment="1"/>
    <xf numFmtId="0" fontId="1" fillId="60" borderId="0" xfId="0" quotePrefix="1" applyFont="1" applyFill="1" applyAlignment="1"/>
    <xf numFmtId="9" fontId="0" fillId="0" borderId="0" xfId="0" applyNumberFormat="1"/>
    <xf numFmtId="9" fontId="30" fillId="24" borderId="2" xfId="0" applyNumberFormat="1" applyFont="1" applyFill="1" applyBorder="1" applyAlignment="1">
      <alignment horizontal="center" vertical="center" wrapText="1"/>
    </xf>
    <xf numFmtId="164" fontId="1" fillId="49" borderId="18" xfId="0" applyNumberFormat="1" applyFont="1" applyFill="1" applyBorder="1" applyAlignment="1">
      <alignment horizontal="center" vertical="center" wrapText="1"/>
    </xf>
    <xf numFmtId="164" fontId="47" fillId="19" borderId="20" xfId="0" applyNumberFormat="1" applyFont="1" applyFill="1" applyBorder="1" applyAlignment="1">
      <alignment horizontal="center" vertical="center" wrapText="1"/>
    </xf>
    <xf numFmtId="0" fontId="44" fillId="45" borderId="25" xfId="0" applyFont="1" applyFill="1" applyBorder="1" applyAlignment="1">
      <alignment horizontal="center" vertical="center"/>
    </xf>
    <xf numFmtId="0" fontId="69" fillId="24" borderId="15" xfId="0" applyFont="1" applyFill="1" applyBorder="1" applyAlignment="1">
      <alignment vertical="center"/>
    </xf>
    <xf numFmtId="0" fontId="69" fillId="24" borderId="39" xfId="0" applyFont="1" applyFill="1" applyBorder="1" applyAlignment="1">
      <alignment horizontal="center" vertical="center"/>
    </xf>
    <xf numFmtId="0" fontId="69" fillId="24" borderId="22" xfId="0" applyFont="1" applyFill="1" applyBorder="1" applyAlignment="1">
      <alignment horizontal="center" vertical="center"/>
    </xf>
    <xf numFmtId="0" fontId="73" fillId="0" borderId="0" xfId="0" applyFont="1" applyAlignment="1">
      <alignment horizontal="right" vertical="center" indent="1"/>
    </xf>
    <xf numFmtId="2" fontId="0" fillId="33" borderId="26" xfId="0" applyNumberFormat="1" applyFill="1" applyBorder="1" applyAlignment="1">
      <alignment horizontal="center"/>
    </xf>
    <xf numFmtId="2" fontId="0" fillId="33" borderId="1" xfId="0" applyNumberFormat="1" applyFill="1" applyBorder="1" applyAlignment="1">
      <alignment horizontal="center"/>
    </xf>
    <xf numFmtId="0" fontId="44" fillId="45" borderId="33" xfId="0" applyFont="1" applyFill="1" applyBorder="1" applyAlignment="1">
      <alignment horizontal="centerContinuous" vertical="center"/>
    </xf>
    <xf numFmtId="0" fontId="44" fillId="45" borderId="8" xfId="0" applyFont="1" applyFill="1" applyBorder="1" applyAlignment="1">
      <alignment horizontal="centerContinuous" vertical="center"/>
    </xf>
    <xf numFmtId="0" fontId="44" fillId="45" borderId="34" xfId="0" applyFont="1" applyFill="1" applyBorder="1" applyAlignment="1">
      <alignment horizontal="centerContinuous" vertical="center"/>
    </xf>
    <xf numFmtId="0" fontId="44" fillId="45" borderId="10" xfId="0" applyFont="1" applyFill="1" applyBorder="1" applyAlignment="1">
      <alignment horizontal="centerContinuous" vertical="center"/>
    </xf>
    <xf numFmtId="0" fontId="44" fillId="45" borderId="56" xfId="0" applyFont="1" applyFill="1" applyBorder="1" applyAlignment="1">
      <alignment horizontal="center" vertical="center"/>
    </xf>
    <xf numFmtId="0" fontId="44" fillId="45" borderId="34" xfId="0" applyFont="1" applyFill="1" applyBorder="1" applyAlignment="1">
      <alignment horizontal="center" vertical="center"/>
    </xf>
    <xf numFmtId="0" fontId="11" fillId="20" borderId="0" xfId="0" applyFont="1" applyFill="1" applyBorder="1" applyAlignment="1">
      <alignment vertical="center" wrapText="1"/>
    </xf>
    <xf numFmtId="0" fontId="0" fillId="0" borderId="13" xfId="0" applyNumberFormat="1" applyBorder="1" applyAlignment="1">
      <alignment horizontal="centerContinuous"/>
    </xf>
    <xf numFmtId="0" fontId="0" fillId="0" borderId="1" xfId="0" applyNumberFormat="1" applyBorder="1" applyAlignment="1">
      <alignment horizontal="centerContinuous"/>
    </xf>
    <xf numFmtId="0" fontId="0" fillId="0" borderId="0" xfId="0" applyNumberFormat="1" applyBorder="1" applyAlignment="1">
      <alignment horizontal="center"/>
    </xf>
    <xf numFmtId="9" fontId="0" fillId="28" borderId="4" xfId="1" applyFont="1" applyFill="1" applyBorder="1" applyAlignment="1">
      <alignment horizontal="center"/>
    </xf>
    <xf numFmtId="9" fontId="0" fillId="29" borderId="0" xfId="1" applyFont="1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9" fontId="0" fillId="47" borderId="4" xfId="1" applyFont="1" applyFill="1" applyBorder="1" applyAlignment="1">
      <alignment horizontal="center"/>
    </xf>
    <xf numFmtId="9" fontId="0" fillId="23" borderId="4" xfId="1" applyFont="1" applyFill="1" applyBorder="1" applyAlignment="1">
      <alignment horizontal="center"/>
    </xf>
    <xf numFmtId="0" fontId="11" fillId="20" borderId="31" xfId="0" applyFont="1" applyFill="1" applyBorder="1" applyAlignment="1">
      <alignment vertical="center" wrapText="1"/>
    </xf>
    <xf numFmtId="0" fontId="11" fillId="20" borderId="41" xfId="0" applyFont="1" applyFill="1" applyBorder="1" applyAlignment="1">
      <alignment vertical="center" wrapText="1"/>
    </xf>
    <xf numFmtId="0" fontId="11" fillId="20" borderId="40" xfId="0" applyFont="1" applyFill="1" applyBorder="1" applyAlignment="1">
      <alignment vertical="center" wrapText="1"/>
    </xf>
    <xf numFmtId="0" fontId="11" fillId="20" borderId="39" xfId="0" applyFont="1" applyFill="1" applyBorder="1" applyAlignment="1">
      <alignment vertical="center" wrapText="1"/>
    </xf>
    <xf numFmtId="0" fontId="11" fillId="20" borderId="41" xfId="0" applyFont="1" applyFill="1" applyBorder="1" applyAlignment="1">
      <alignment vertical="center"/>
    </xf>
    <xf numFmtId="0" fontId="11" fillId="20" borderId="25" xfId="0" applyFont="1" applyFill="1" applyBorder="1" applyAlignment="1">
      <alignment vertical="center" wrapText="1"/>
    </xf>
    <xf numFmtId="0" fontId="12" fillId="21" borderId="4" xfId="0" applyFont="1" applyFill="1" applyBorder="1" applyAlignment="1">
      <alignment horizontal="center" vertical="center" wrapText="1"/>
    </xf>
    <xf numFmtId="0" fontId="20" fillId="31" borderId="2" xfId="0" applyFont="1" applyFill="1" applyBorder="1" applyAlignment="1">
      <alignment vertical="center" wrapText="1"/>
    </xf>
    <xf numFmtId="9" fontId="0" fillId="0" borderId="31" xfId="1" quotePrefix="1" applyFont="1" applyBorder="1" applyAlignment="1">
      <alignment horizontal="center"/>
    </xf>
    <xf numFmtId="9" fontId="0" fillId="0" borderId="41" xfId="1" applyFont="1" applyBorder="1" applyAlignment="1">
      <alignment horizontal="center"/>
    </xf>
    <xf numFmtId="9" fontId="0" fillId="0" borderId="40" xfId="1" applyFon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0" fontId="0" fillId="0" borderId="41" xfId="0" applyNumberFormat="1" applyBorder="1" applyAlignment="1">
      <alignment horizontal="center"/>
    </xf>
    <xf numFmtId="0" fontId="0" fillId="0" borderId="41" xfId="0" quotePrefix="1" applyNumberFormat="1" applyBorder="1" applyAlignment="1">
      <alignment horizontal="center"/>
    </xf>
    <xf numFmtId="0" fontId="0" fillId="0" borderId="40" xfId="0" applyNumberFormat="1" applyBorder="1" applyAlignment="1">
      <alignment horizontal="center"/>
    </xf>
    <xf numFmtId="0" fontId="0" fillId="0" borderId="25" xfId="0" applyNumberFormat="1" applyBorder="1" applyAlignment="1">
      <alignment horizontal="center"/>
    </xf>
    <xf numFmtId="0" fontId="12" fillId="39" borderId="42" xfId="0" applyFont="1" applyFill="1" applyBorder="1" applyAlignment="1">
      <alignment horizontal="center" vertical="center" wrapText="1"/>
    </xf>
    <xf numFmtId="0" fontId="12" fillId="39" borderId="37" xfId="0" applyFont="1" applyFill="1" applyBorder="1" applyAlignment="1">
      <alignment horizontal="center" vertical="center" wrapText="1"/>
    </xf>
    <xf numFmtId="0" fontId="12" fillId="39" borderId="38" xfId="0" applyFont="1" applyFill="1" applyBorder="1" applyAlignment="1">
      <alignment horizontal="center" vertical="center" wrapText="1"/>
    </xf>
    <xf numFmtId="0" fontId="12" fillId="39" borderId="36" xfId="0" applyFont="1" applyFill="1" applyBorder="1" applyAlignment="1">
      <alignment horizontal="center" vertical="center" wrapText="1"/>
    </xf>
    <xf numFmtId="0" fontId="12" fillId="39" borderId="2" xfId="0" applyFont="1" applyFill="1" applyBorder="1" applyAlignment="1">
      <alignment horizontal="center" vertical="center" wrapText="1"/>
    </xf>
    <xf numFmtId="0" fontId="66" fillId="62" borderId="0" xfId="0" applyFont="1" applyFill="1" applyAlignment="1">
      <alignment horizontal="center"/>
    </xf>
    <xf numFmtId="0" fontId="7" fillId="62" borderId="0" xfId="0" applyFont="1" applyFill="1" applyAlignment="1">
      <alignment horizontal="center"/>
    </xf>
    <xf numFmtId="0" fontId="0" fillId="62" borderId="0" xfId="0" applyFill="1" applyAlignment="1">
      <alignment horizontal="center"/>
    </xf>
    <xf numFmtId="0" fontId="13" fillId="62" borderId="0" xfId="0" applyFont="1" applyFill="1" applyAlignment="1">
      <alignment horizontal="center"/>
    </xf>
    <xf numFmtId="0" fontId="77" fillId="40" borderId="0" xfId="0" applyFont="1" applyFill="1"/>
    <xf numFmtId="0" fontId="0" fillId="13" borderId="0" xfId="0" applyFill="1"/>
    <xf numFmtId="0" fontId="1" fillId="40" borderId="0" xfId="0" applyFont="1" applyFill="1" applyAlignment="1">
      <alignment wrapText="1"/>
    </xf>
    <xf numFmtId="0" fontId="79" fillId="40" borderId="0" xfId="3" applyFont="1" applyFill="1"/>
    <xf numFmtId="0" fontId="0" fillId="40" borderId="0" xfId="0" applyFont="1" applyFill="1"/>
    <xf numFmtId="0" fontId="60" fillId="40" borderId="0" xfId="3" applyFill="1"/>
    <xf numFmtId="0" fontId="61" fillId="40" borderId="0" xfId="0" applyFont="1" applyFill="1"/>
    <xf numFmtId="9" fontId="0" fillId="40" borderId="0" xfId="0" applyNumberFormat="1" applyFill="1"/>
    <xf numFmtId="0" fontId="17" fillId="23" borderId="47" xfId="0" applyFont="1" applyFill="1" applyBorder="1" applyAlignment="1">
      <alignment horizontal="left"/>
    </xf>
    <xf numFmtId="0" fontId="17" fillId="23" borderId="30" xfId="0" applyFont="1" applyFill="1" applyBorder="1" applyAlignment="1">
      <alignment horizontal="left"/>
    </xf>
    <xf numFmtId="0" fontId="17" fillId="23" borderId="48" xfId="0" applyFont="1" applyFill="1" applyBorder="1" applyAlignment="1">
      <alignment horizontal="left"/>
    </xf>
    <xf numFmtId="0" fontId="0" fillId="23" borderId="13" xfId="0" applyFont="1" applyFill="1" applyBorder="1" applyAlignment="1">
      <alignment horizontal="left"/>
    </xf>
    <xf numFmtId="0" fontId="0" fillId="23" borderId="0" xfId="0" applyFont="1" applyFill="1" applyBorder="1" applyAlignment="1">
      <alignment horizontal="left"/>
    </xf>
    <xf numFmtId="0" fontId="0" fillId="23" borderId="1" xfId="0" applyFont="1" applyFill="1" applyBorder="1" applyAlignment="1">
      <alignment horizontal="left"/>
    </xf>
    <xf numFmtId="0" fontId="0" fillId="23" borderId="33" xfId="0" applyFont="1" applyFill="1" applyBorder="1" applyAlignment="1">
      <alignment horizontal="left"/>
    </xf>
    <xf numFmtId="0" fontId="0" fillId="23" borderId="8" xfId="0" applyFont="1" applyFill="1" applyBorder="1" applyAlignment="1">
      <alignment horizontal="left"/>
    </xf>
    <xf numFmtId="0" fontId="0" fillId="23" borderId="34" xfId="0" applyFont="1" applyFill="1" applyBorder="1" applyAlignment="1">
      <alignment horizontal="left"/>
    </xf>
    <xf numFmtId="0" fontId="0" fillId="40" borderId="13" xfId="0" applyFont="1" applyFill="1" applyBorder="1" applyAlignment="1">
      <alignment horizontal="left"/>
    </xf>
    <xf numFmtId="0" fontId="0" fillId="40" borderId="0" xfId="0" applyFont="1" applyFill="1" applyBorder="1" applyAlignment="1">
      <alignment horizontal="left"/>
    </xf>
    <xf numFmtId="0" fontId="0" fillId="40" borderId="1" xfId="0" applyFont="1" applyFill="1" applyBorder="1" applyAlignment="1">
      <alignment horizontal="left"/>
    </xf>
    <xf numFmtId="0" fontId="0" fillId="40" borderId="13" xfId="0" applyFont="1" applyFill="1" applyBorder="1" applyAlignment="1">
      <alignment horizontal="left" wrapText="1"/>
    </xf>
    <xf numFmtId="0" fontId="0" fillId="40" borderId="0" xfId="0" applyFont="1" applyFill="1" applyBorder="1" applyAlignment="1">
      <alignment horizontal="left" wrapText="1"/>
    </xf>
    <xf numFmtId="0" fontId="0" fillId="40" borderId="1" xfId="0" applyFont="1" applyFill="1" applyBorder="1" applyAlignment="1">
      <alignment horizontal="left" wrapText="1"/>
    </xf>
    <xf numFmtId="0" fontId="0" fillId="40" borderId="33" xfId="0" applyFont="1" applyFill="1" applyBorder="1" applyAlignment="1">
      <alignment horizontal="left" wrapText="1"/>
    </xf>
    <xf numFmtId="0" fontId="0" fillId="40" borderId="8" xfId="0" applyFont="1" applyFill="1" applyBorder="1" applyAlignment="1">
      <alignment horizontal="left" wrapText="1"/>
    </xf>
    <xf numFmtId="0" fontId="0" fillId="40" borderId="34" xfId="0" applyFont="1" applyFill="1" applyBorder="1" applyAlignment="1">
      <alignment horizontal="left" wrapText="1"/>
    </xf>
    <xf numFmtId="0" fontId="17" fillId="40" borderId="47" xfId="0" applyFont="1" applyFill="1" applyBorder="1" applyAlignment="1">
      <alignment horizontal="left"/>
    </xf>
    <xf numFmtId="0" fontId="17" fillId="40" borderId="30" xfId="0" applyFont="1" applyFill="1" applyBorder="1" applyAlignment="1">
      <alignment horizontal="left"/>
    </xf>
    <xf numFmtId="0" fontId="17" fillId="40" borderId="48" xfId="0" applyFont="1" applyFill="1" applyBorder="1" applyAlignment="1">
      <alignment horizontal="left"/>
    </xf>
    <xf numFmtId="0" fontId="0" fillId="40" borderId="33" xfId="0" applyFont="1" applyFill="1" applyBorder="1" applyAlignment="1">
      <alignment horizontal="left"/>
    </xf>
    <xf numFmtId="0" fontId="0" fillId="40" borderId="8" xfId="0" applyFont="1" applyFill="1" applyBorder="1" applyAlignment="1">
      <alignment horizontal="left"/>
    </xf>
    <xf numFmtId="0" fontId="0" fillId="40" borderId="34" xfId="0" applyFont="1" applyFill="1" applyBorder="1" applyAlignment="1">
      <alignment horizontal="left"/>
    </xf>
    <xf numFmtId="0" fontId="45" fillId="44" borderId="21" xfId="0" applyFont="1" applyFill="1" applyBorder="1" applyAlignment="1">
      <alignment horizontal="center" vertical="center" wrapText="1"/>
    </xf>
    <xf numFmtId="0" fontId="45" fillId="44" borderId="22" xfId="0" applyFont="1" applyFill="1" applyBorder="1" applyAlignment="1">
      <alignment horizontal="center" vertical="center" wrapText="1"/>
    </xf>
    <xf numFmtId="0" fontId="48" fillId="14" borderId="15" xfId="0" applyFont="1" applyFill="1" applyBorder="1" applyAlignment="1">
      <alignment horizontal="right" vertical="center" indent="1"/>
    </xf>
    <xf numFmtId="0" fontId="48" fillId="14" borderId="19" xfId="0" applyFont="1" applyFill="1" applyBorder="1" applyAlignment="1">
      <alignment horizontal="right" vertical="center" indent="1"/>
    </xf>
    <xf numFmtId="0" fontId="31" fillId="0" borderId="30" xfId="0" applyFont="1" applyBorder="1" applyAlignment="1">
      <alignment horizontal="right"/>
    </xf>
    <xf numFmtId="0" fontId="23" fillId="24" borderId="21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5" fillId="14" borderId="5" xfId="0" applyFont="1" applyFill="1" applyBorder="1" applyAlignment="1">
      <alignment horizontal="right" indent="1"/>
    </xf>
    <xf numFmtId="0" fontId="25" fillId="14" borderId="6" xfId="0" applyFont="1" applyFill="1" applyBorder="1" applyAlignment="1">
      <alignment horizontal="right" indent="1"/>
    </xf>
    <xf numFmtId="0" fontId="3" fillId="14" borderId="13" xfId="0" applyFont="1" applyFill="1" applyBorder="1" applyAlignment="1">
      <alignment horizontal="right" indent="1"/>
    </xf>
    <xf numFmtId="0" fontId="3" fillId="14" borderId="1" xfId="0" applyFont="1" applyFill="1" applyBorder="1" applyAlignment="1">
      <alignment horizontal="right" indent="1"/>
    </xf>
    <xf numFmtId="0" fontId="4" fillId="48" borderId="21" xfId="0" applyFont="1" applyFill="1" applyBorder="1" applyAlignment="1">
      <alignment horizontal="center" vertical="center"/>
    </xf>
    <xf numFmtId="0" fontId="4" fillId="48" borderId="22" xfId="0" applyFont="1" applyFill="1" applyBorder="1" applyAlignment="1">
      <alignment horizontal="center" vertical="center"/>
    </xf>
    <xf numFmtId="0" fontId="45" fillId="44" borderId="30" xfId="0" applyFont="1" applyFill="1" applyBorder="1" applyAlignment="1">
      <alignment horizontal="left" vertical="center" indent="1"/>
    </xf>
    <xf numFmtId="0" fontId="45" fillId="44" borderId="8" xfId="0" applyFont="1" applyFill="1" applyBorder="1" applyAlignment="1">
      <alignment horizontal="left" vertical="center" indent="1"/>
    </xf>
    <xf numFmtId="0" fontId="45" fillId="44" borderId="3" xfId="0" applyFont="1" applyFill="1" applyBorder="1" applyAlignment="1">
      <alignment horizontal="center" vertical="center" wrapText="1"/>
    </xf>
    <xf numFmtId="0" fontId="45" fillId="44" borderId="10" xfId="0" applyFont="1" applyFill="1" applyBorder="1" applyAlignment="1">
      <alignment horizontal="center" vertical="center" wrapText="1"/>
    </xf>
    <xf numFmtId="0" fontId="45" fillId="44" borderId="30" xfId="0" applyNumberFormat="1" applyFont="1" applyFill="1" applyBorder="1" applyAlignment="1">
      <alignment horizontal="center" vertical="center" wrapText="1"/>
    </xf>
    <xf numFmtId="0" fontId="45" fillId="44" borderId="8" xfId="0" applyNumberFormat="1" applyFont="1" applyFill="1" applyBorder="1" applyAlignment="1">
      <alignment horizontal="center" vertical="center" wrapText="1"/>
    </xf>
    <xf numFmtId="0" fontId="45" fillId="44" borderId="47" xfId="0" applyNumberFormat="1" applyFont="1" applyFill="1" applyBorder="1" applyAlignment="1">
      <alignment horizontal="center" vertical="center" wrapText="1"/>
    </xf>
    <xf numFmtId="0" fontId="45" fillId="44" borderId="48" xfId="0" applyNumberFormat="1" applyFont="1" applyFill="1" applyBorder="1" applyAlignment="1">
      <alignment horizontal="center" vertical="center" wrapText="1"/>
    </xf>
    <xf numFmtId="0" fontId="45" fillId="44" borderId="33" xfId="0" applyNumberFormat="1" applyFont="1" applyFill="1" applyBorder="1" applyAlignment="1">
      <alignment horizontal="center" vertical="center" wrapText="1"/>
    </xf>
    <xf numFmtId="0" fontId="45" fillId="44" borderId="34" xfId="0" applyNumberFormat="1" applyFont="1" applyFill="1" applyBorder="1" applyAlignment="1">
      <alignment horizontal="center" vertical="center" wrapText="1"/>
    </xf>
    <xf numFmtId="0" fontId="60" fillId="23" borderId="0" xfId="3" applyFill="1"/>
    <xf numFmtId="0" fontId="17" fillId="23" borderId="0" xfId="0" applyFont="1" applyFill="1"/>
    <xf numFmtId="0" fontId="4" fillId="18" borderId="8" xfId="0" applyFont="1" applyFill="1" applyBorder="1" applyAlignment="1">
      <alignment horizontal="left"/>
    </xf>
    <xf numFmtId="0" fontId="32" fillId="40" borderId="0" xfId="0" applyFont="1" applyFill="1" applyAlignment="1">
      <alignment horizontal="left" wrapText="1"/>
    </xf>
    <xf numFmtId="0" fontId="0" fillId="40" borderId="0" xfId="0" applyFill="1" applyAlignment="1">
      <alignment horizontal="left" wrapText="1"/>
    </xf>
    <xf numFmtId="0" fontId="18" fillId="40" borderId="0" xfId="0" applyFont="1" applyFill="1" applyAlignment="1">
      <alignment horizontal="center"/>
    </xf>
    <xf numFmtId="0" fontId="1" fillId="53" borderId="0" xfId="0" applyFont="1" applyFill="1" applyAlignment="1">
      <alignment horizontal="center" vertical="center" textRotation="90"/>
    </xf>
    <xf numFmtId="0" fontId="1" fillId="42" borderId="0" xfId="0" applyFont="1" applyFill="1" applyAlignment="1">
      <alignment horizontal="center" vertical="center" textRotation="90"/>
    </xf>
    <xf numFmtId="0" fontId="0" fillId="40" borderId="0" xfId="0" applyFont="1" applyFill="1" applyAlignment="1">
      <alignment horizontal="left" wrapText="1"/>
    </xf>
    <xf numFmtId="0" fontId="1" fillId="40" borderId="0" xfId="0" applyFont="1" applyFill="1" applyAlignment="1">
      <alignment horizontal="left" wrapText="1"/>
    </xf>
    <xf numFmtId="0" fontId="78" fillId="0" borderId="0" xfId="3" applyFont="1" applyAlignment="1">
      <alignment horizontal="center" vertic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127"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7030A0"/>
      </font>
    </dxf>
    <dxf>
      <font>
        <b/>
        <i val="0"/>
        <color rgb="FF00B050"/>
      </font>
    </dxf>
    <dxf>
      <font>
        <b/>
        <i val="0"/>
        <color rgb="FF0099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823B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B6D7A8"/>
      <color rgb="FF009900"/>
      <color rgb="FF99FFCC"/>
      <color rgb="FFCCFFCC"/>
      <color rgb="FFE2771E"/>
      <color rgb="FF66FFFF"/>
      <color rgb="FFA9D08E"/>
      <color rgb="FF9BC2E6"/>
      <color rgb="FFCCFFFF"/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$C$19" lockText="1" noThreeD="1"/>
</file>

<file path=xl/ctrlProps/ctrlProp2.xml><?xml version="1.0" encoding="utf-8"?>
<formControlPr xmlns="http://schemas.microsoft.com/office/spreadsheetml/2009/9/main" objectType="CheckBox" fmlaLink="$C$20" lockText="1" noThreeD="1"/>
</file>

<file path=xl/ctrlProps/ctrlProp3.xml><?xml version="1.0" encoding="utf-8"?>
<formControlPr xmlns="http://schemas.microsoft.com/office/spreadsheetml/2009/9/main" objectType="CheckBox" fmlaLink="$C$21" lockText="1" noThreeD="1"/>
</file>

<file path=xl/ctrlProps/ctrlProp4.xml><?xml version="1.0" encoding="utf-8"?>
<formControlPr xmlns="http://schemas.microsoft.com/office/spreadsheetml/2009/9/main" objectType="CheckBox" fmlaLink="$C$22" lockText="1" noThreeD="1"/>
</file>

<file path=xl/ctrlProps/ctrlProp5.xml><?xml version="1.0" encoding="utf-8"?>
<formControlPr xmlns="http://schemas.microsoft.com/office/spreadsheetml/2009/9/main" objectType="CheckBox" fmlaLink="$C$23" lockText="1" noThreeD="1"/>
</file>

<file path=xl/ctrlProps/ctrlProp6.xml><?xml version="1.0" encoding="utf-8"?>
<formControlPr xmlns="http://schemas.microsoft.com/office/spreadsheetml/2009/9/main" objectType="CheckBox" checked="Checked" fmlaLink="$C$24" lockText="1" noThreeD="1"/>
</file>

<file path=xl/ctrlProps/ctrlProp7.xml><?xml version="1.0" encoding="utf-8"?>
<formControlPr xmlns="http://schemas.microsoft.com/office/spreadsheetml/2009/9/main" objectType="CheckBox" fmlaLink="$C$26" lockText="1" noThreeD="1"/>
</file>

<file path=xl/ctrlProps/ctrlProp8.xml><?xml version="1.0" encoding="utf-8"?>
<formControlPr xmlns="http://schemas.microsoft.com/office/spreadsheetml/2009/9/main" objectType="CheckBox" checked="Checked" fmlaLink="$C$27" lockText="1" noThreeD="1"/>
</file>

<file path=xl/ctrlProps/ctrlProp9.xml><?xml version="1.0" encoding="utf-8"?>
<formControlPr xmlns="http://schemas.microsoft.com/office/spreadsheetml/2009/9/main" objectType="CheckBox" fmlaLink="$C$28" lockText="1" noThreeD="1"/>
</file>

<file path=xl/ctrlProps/ctrlProp10.xml><?xml version="1.0" encoding="utf-8"?>
<formControlPr xmlns="http://schemas.microsoft.com/office/spreadsheetml/2009/9/main" objectType="CheckBox" fmlaLink="$C$30" lockText="1" noThreeD="1"/>
</file>

<file path=xl/ctrlProps/ctrlProp11.xml><?xml version="1.0" encoding="utf-8"?>
<formControlPr xmlns="http://schemas.microsoft.com/office/spreadsheetml/2009/9/main" objectType="CheckBox" checked="Checked" fmlaLink="$C$31" lockText="1" noThreeD="1"/>
</file>

<file path=xl/ctrlProps/ctrlProp12.xml><?xml version="1.0" encoding="utf-8"?>
<formControlPr xmlns="http://schemas.microsoft.com/office/spreadsheetml/2009/9/main" objectType="CheckBox" checked="Checked" fmlaLink="$C$32" lockText="1" noThreeD="1"/>
</file>

<file path=xl/ctrlProps/ctrlProp13.xml><?xml version="1.0" encoding="utf-8"?>
<formControlPr xmlns="http://schemas.microsoft.com/office/spreadsheetml/2009/9/main" objectType="CheckBox" checked="Checked" fmlaLink="$C$33" lockText="1" noThreeD="1"/>
</file>

<file path=xl/ctrlProps/ctrlProp14.xml><?xml version="1.0" encoding="utf-8"?>
<formControlPr xmlns="http://schemas.microsoft.com/office/spreadsheetml/2009/9/main" objectType="CheckBox" checked="Checked" fmlaLink="$C$34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fmlaLink="$C$29" lockText="1" noThreeD="1"/>
</file>

<file path=xl/ctrlProps/ctrlProp18.xml><?xml version="1.0" encoding="utf-8"?>
<formControlPr xmlns="http://schemas.microsoft.com/office/spreadsheetml/2009/9/main" objectType="CheckBox" checked="Checked" fmlaLink="$C$25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$AC$8" lockText="1" noThreeD="1"/>
</file>

<file path=xl/ctrlProps/ctrlProp22.xml><?xml version="1.0" encoding="utf-8"?>
<formControlPr xmlns="http://schemas.microsoft.com/office/spreadsheetml/2009/9/main" objectType="CheckBox" checked="Checked" fmlaLink="$AC$9" lockText="1" noThreeD="1"/>
</file>

<file path=xl/ctrlProps/ctrlProp23.xml><?xml version="1.0" encoding="utf-8"?>
<formControlPr xmlns="http://schemas.microsoft.com/office/spreadsheetml/2009/9/main" objectType="CheckBox" checked="Checked" fmlaLink="$AC$10" lockText="1" noThreeD="1"/>
</file>

<file path=xl/ctrlProps/ctrlProp24.xml><?xml version="1.0" encoding="utf-8"?>
<formControlPr xmlns="http://schemas.microsoft.com/office/spreadsheetml/2009/9/main" objectType="CheckBox" checked="Checked" fmlaLink="$AC$13" lockText="1" noThreeD="1"/>
</file>

<file path=xl/ctrlProps/ctrlProp25.xml><?xml version="1.0" encoding="utf-8"?>
<formControlPr xmlns="http://schemas.microsoft.com/office/spreadsheetml/2009/9/main" objectType="CheckBox" checked="Checked" fmlaLink="$AC$14" lockText="1" noThreeD="1"/>
</file>

<file path=xl/ctrlProps/ctrlProp26.xml><?xml version="1.0" encoding="utf-8"?>
<formControlPr xmlns="http://schemas.microsoft.com/office/spreadsheetml/2009/9/main" objectType="CheckBox" checked="Checked" fmlaLink="$AC$15" lockText="1" noThreeD="1"/>
</file>

<file path=xl/ctrlProps/ctrlProp27.xml><?xml version="1.0" encoding="utf-8"?>
<formControlPr xmlns="http://schemas.microsoft.com/office/spreadsheetml/2009/9/main" objectType="CheckBox" fmlaLink="$AC$16" lockText="1" noThreeD="1"/>
</file>

<file path=xl/ctrlProps/ctrlProp28.xml><?xml version="1.0" encoding="utf-8"?>
<formControlPr xmlns="http://schemas.microsoft.com/office/spreadsheetml/2009/9/main" objectType="CheckBox" fmlaLink="$AC$17" lockText="1" noThreeD="1"/>
</file>

<file path=xl/ctrlProps/ctrlProp29.xml><?xml version="1.0" encoding="utf-8"?>
<formControlPr xmlns="http://schemas.microsoft.com/office/spreadsheetml/2009/9/main" objectType="CheckBox" fmlaLink="$AC$18" lockText="1" noThreeD="1"/>
</file>

<file path=xl/ctrlProps/ctrlProp30.xml><?xml version="1.0" encoding="utf-8"?>
<formControlPr xmlns="http://schemas.microsoft.com/office/spreadsheetml/2009/9/main" objectType="CheckBox" fmlaLink="$AC$20" lockText="1" noThreeD="1"/>
</file>

<file path=xl/ctrlProps/ctrlProp31.xml><?xml version="1.0" encoding="utf-8"?>
<formControlPr xmlns="http://schemas.microsoft.com/office/spreadsheetml/2009/9/main" objectType="CheckBox" fmlaLink="$AC$21" lockText="1" noThreeD="1"/>
</file>

<file path=xl/ctrlProps/ctrlProp32.xml><?xml version="1.0" encoding="utf-8"?>
<formControlPr xmlns="http://schemas.microsoft.com/office/spreadsheetml/2009/9/main" objectType="CheckBox" checked="Checked" fmlaLink="$AC$23" lockText="1" noThreeD="1"/>
</file>

<file path=xl/ctrlProps/ctrlProp33.xml><?xml version="1.0" encoding="utf-8"?>
<formControlPr xmlns="http://schemas.microsoft.com/office/spreadsheetml/2009/9/main" objectType="CheckBox" fmlaLink="$AC$24" lockText="1" noThreeD="1"/>
</file>

<file path=xl/ctrlProps/ctrlProp34.xml><?xml version="1.0" encoding="utf-8"?>
<formControlPr xmlns="http://schemas.microsoft.com/office/spreadsheetml/2009/9/main" objectType="CheckBox" checked="Checked" fmlaLink="$AC$26" lockText="1" noThreeD="1"/>
</file>

<file path=xl/ctrlProps/ctrlProp35.xml><?xml version="1.0" encoding="utf-8"?>
<formControlPr xmlns="http://schemas.microsoft.com/office/spreadsheetml/2009/9/main" objectType="CheckBox" checked="Checked" fmlaLink="$AC$27" lockText="1" noThreeD="1"/>
</file>

<file path=xl/ctrlProps/ctrlProp36.xml><?xml version="1.0" encoding="utf-8"?>
<formControlPr xmlns="http://schemas.microsoft.com/office/spreadsheetml/2009/9/main" objectType="CheckBox" checked="Checked" fmlaLink="$AC$28" lockText="1" noThreeD="1"/>
</file>

<file path=xl/ctrlProps/ctrlProp37.xml><?xml version="1.0" encoding="utf-8"?>
<formControlPr xmlns="http://schemas.microsoft.com/office/spreadsheetml/2009/9/main" objectType="CheckBox" fmlaLink="$AC$29" lockText="1" noThreeD="1"/>
</file>

<file path=xl/ctrlProps/ctrlProp38.xml><?xml version="1.0" encoding="utf-8"?>
<formControlPr xmlns="http://schemas.microsoft.com/office/spreadsheetml/2009/9/main" objectType="CheckBox" checked="Checked" fmlaLink="$AC$31" lockText="1" noThreeD="1"/>
</file>

<file path=xl/ctrlProps/ctrlProp39.xml><?xml version="1.0" encoding="utf-8"?>
<formControlPr xmlns="http://schemas.microsoft.com/office/spreadsheetml/2009/9/main" objectType="CheckBox" checked="Checked" fmlaLink="$AC$32" lockText="1" noThreeD="1"/>
</file>

<file path=xl/ctrlProps/ctrlProp40.xml><?xml version="1.0" encoding="utf-8"?>
<formControlPr xmlns="http://schemas.microsoft.com/office/spreadsheetml/2009/9/main" objectType="CheckBox" checked="Checked" fmlaLink="$AC$11" lockText="1" noThreeD="1"/>
</file>

<file path=xl/ctrlProps/ctrlProp41.xml><?xml version="1.0" encoding="utf-8"?>
<formControlPr xmlns="http://schemas.microsoft.com/office/spreadsheetml/2009/9/main" objectType="CheckBox" checked="Checked" fmlaLink="$AC$33" lockText="1" noThreeD="1"/>
</file>

<file path=xl/ctrlProps/ctrlProp42.xml><?xml version="1.0" encoding="utf-8"?>
<formControlPr xmlns="http://schemas.microsoft.com/office/spreadsheetml/2009/9/main" objectType="CheckBox" checked="Checked" fmlaLink="$AC$35" lockText="1" noThreeD="1"/>
</file>

<file path=xl/ctrlProps/ctrlProp43.xml><?xml version="1.0" encoding="utf-8"?>
<formControlPr xmlns="http://schemas.microsoft.com/office/spreadsheetml/2009/9/main" objectType="CheckBox" fmlaLink="$AC$37" lockText="1" noThreeD="1"/>
</file>

<file path=xl/ctrlProps/ctrlProp44.xml><?xml version="1.0" encoding="utf-8"?>
<formControlPr xmlns="http://schemas.microsoft.com/office/spreadsheetml/2009/9/main" objectType="CheckBox" fmlaLink="$AC$24" lockText="1" noThreeD="1"/>
</file>

<file path=xl/ctrlProps/ctrlProp45.xml><?xml version="1.0" encoding="utf-8"?>
<formControlPr xmlns="http://schemas.microsoft.com/office/spreadsheetml/2009/9/main" objectType="CheckBox" fmlaLink="$AC$40" lockText="1" noThreeD="1"/>
</file>

<file path=xl/ctrlProps/ctrlProp46.xml><?xml version="1.0" encoding="utf-8"?>
<formControlPr xmlns="http://schemas.microsoft.com/office/spreadsheetml/2009/9/main" objectType="CheckBox" fmlaLink="$AC$41" lockText="1" noThreeD="1"/>
</file>

<file path=xl/ctrlProps/ctrlProp47.xml><?xml version="1.0" encoding="utf-8"?>
<formControlPr xmlns="http://schemas.microsoft.com/office/spreadsheetml/2009/9/main" objectType="CheckBox" fmlaLink="$AC$42" lockText="1" noThreeD="1"/>
</file>

<file path=xl/ctrlProps/ctrlProp48.xml><?xml version="1.0" encoding="utf-8"?>
<formControlPr xmlns="http://schemas.microsoft.com/office/spreadsheetml/2009/9/main" objectType="CheckBox" fmlaLink="$AC$43" lockText="1" noThreeD="1"/>
</file>

<file path=xl/ctrlProps/ctrlProp49.xml><?xml version="1.0" encoding="utf-8"?>
<formControlPr xmlns="http://schemas.microsoft.com/office/spreadsheetml/2009/9/main" objectType="CheckBox" checked="Checked" fmlaLink="$AC$45" lockText="1" noThreeD="1"/>
</file>

<file path=xl/ctrlProps/ctrlProp50.xml><?xml version="1.0" encoding="utf-8"?>
<formControlPr xmlns="http://schemas.microsoft.com/office/spreadsheetml/2009/9/main" objectType="CheckBox" fmlaLink="$AC$46" lockText="1" noThreeD="1"/>
</file>

<file path=xl/ctrlProps/ctrlProp51.xml><?xml version="1.0" encoding="utf-8"?>
<formControlPr xmlns="http://schemas.microsoft.com/office/spreadsheetml/2009/9/main" objectType="CheckBox" fmlaLink="$AC$47" lockText="1" noThreeD="1"/>
</file>

<file path=xl/ctrlProps/ctrlProp52.xml><?xml version="1.0" encoding="utf-8"?>
<formControlPr xmlns="http://schemas.microsoft.com/office/spreadsheetml/2009/9/main" objectType="CheckBox" fmlaLink="$AC$48" lockText="1" noThreeD="1"/>
</file>

<file path=xl/ctrlProps/ctrlProp53.xml><?xml version="1.0" encoding="utf-8"?>
<formControlPr xmlns="http://schemas.microsoft.com/office/spreadsheetml/2009/9/main" objectType="CheckBox" checked="Mixed" fmlaLink="$AC$5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CheckBox" fmlaLink="$AC$38" lockText="1" noThreeD="1"/>
</file>

<file path=xl/ctrlProps/ctrlProp56.xml><?xml version="1.0" encoding="utf-8"?>
<formControlPr xmlns="http://schemas.microsoft.com/office/spreadsheetml/2009/9/main" objectType="CheckBox" fmlaLink="$AC$25" lockText="1" noThreeD="1"/>
</file>

<file path=xl/ctrlProps/ctrlProp57.xml><?xml version="1.0" encoding="utf-8"?>
<formControlPr xmlns="http://schemas.microsoft.com/office/spreadsheetml/2009/9/main" objectType="CheckBox" fmlaLink="$AC$22" lockText="1" noThreeD="1"/>
</file>

<file path=xl/ctrlProps/ctrlProp58.xml><?xml version="1.0" encoding="utf-8"?>
<formControlPr xmlns="http://schemas.microsoft.com/office/spreadsheetml/2009/9/main" objectType="CheckBox" fmlaLink="$AC$39" lockText="1" noThreeD="1"/>
</file>

<file path=xl/ctrlProps/ctrlProp59.xml><?xml version="1.0" encoding="utf-8"?>
<formControlPr xmlns="http://schemas.microsoft.com/office/spreadsheetml/2009/9/main" objectType="CheckBox" checked="Checked" fmlaLink="$AC$49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https://kmmiles.gitlab.io/moonkin-calc/" TargetMode="External"/><Relationship Id="rId7" Type="http://schemas.openxmlformats.org/officeDocument/2006/relationships/hyperlink" Target="https://www.paypal.com/paypalme2/keftenk?locale.x=en_US" TargetMode="External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6.png"/><Relationship Id="rId5" Type="http://schemas.openxmlformats.org/officeDocument/2006/relationships/hyperlink" Target="https://github.com/Keftenk/ClassicBalanceDruid" TargetMode="External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Keftenk/ClassicBalanceDruid" TargetMode="External"/><Relationship Id="rId2" Type="http://schemas.openxmlformats.org/officeDocument/2006/relationships/image" Target="../media/image5.png"/><Relationship Id="rId1" Type="http://schemas.openxmlformats.org/officeDocument/2006/relationships/hyperlink" Target="https://kmmiles.gitlab.io/moonkin-calc/" TargetMode="External"/><Relationship Id="rId6" Type="http://schemas.openxmlformats.org/officeDocument/2006/relationships/image" Target="../media/image9.png"/><Relationship Id="rId5" Type="http://schemas.openxmlformats.org/officeDocument/2006/relationships/hyperlink" Target="https://www.paypal.com/paypalme2/keftenk?locale.x=en_US" TargetMode="Externa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50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59"/>
        <a:stretch/>
      </xdr:blipFill>
      <xdr:spPr>
        <a:xfrm>
          <a:off x="0" y="0"/>
          <a:ext cx="18278475" cy="9525000"/>
        </a:xfrm>
        <a:prstGeom prst="rect">
          <a:avLst/>
        </a:prstGeom>
      </xdr:spPr>
    </xdr:pic>
    <xdr:clientData/>
  </xdr:twoCellAnchor>
  <xdr:twoCellAnchor editAs="absolute">
    <xdr:from>
      <xdr:col>1</xdr:col>
      <xdr:colOff>405384</xdr:colOff>
      <xdr:row>2</xdr:row>
      <xdr:rowOff>0</xdr:rowOff>
    </xdr:from>
    <xdr:to>
      <xdr:col>7</xdr:col>
      <xdr:colOff>259080</xdr:colOff>
      <xdr:row>9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984" y="381000"/>
          <a:ext cx="3511296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57150</xdr:rowOff>
        </xdr:from>
        <xdr:to>
          <xdr:col>8</xdr:col>
          <xdr:colOff>0</xdr:colOff>
          <xdr:row>33</xdr:row>
          <xdr:rowOff>133350</xdr:rowOff>
        </xdr:to>
        <xdr:sp macro="" textlink="">
          <xdr:nvSpPr>
            <xdr:cNvPr id="36865" name="TextBox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35</xdr:row>
          <xdr:rowOff>123825</xdr:rowOff>
        </xdr:from>
        <xdr:to>
          <xdr:col>14</xdr:col>
          <xdr:colOff>276225</xdr:colOff>
          <xdr:row>36</xdr:row>
          <xdr:rowOff>152400</xdr:rowOff>
        </xdr:to>
        <xdr:sp macro="" textlink="">
          <xdr:nvSpPr>
            <xdr:cNvPr id="36867" name="TextBox2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0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38099</xdr:colOff>
      <xdr:row>13</xdr:row>
      <xdr:rowOff>180974</xdr:rowOff>
    </xdr:from>
    <xdr:to>
      <xdr:col>8</xdr:col>
      <xdr:colOff>476250</xdr:colOff>
      <xdr:row>16</xdr:row>
      <xdr:rowOff>47625</xdr:rowOff>
    </xdr:to>
    <xdr:pic>
      <xdr:nvPicPr>
        <xdr:cNvPr id="5" name="Pictur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14899" y="2657474"/>
          <a:ext cx="438151" cy="438151"/>
        </a:xfrm>
        <a:prstGeom prst="rect">
          <a:avLst/>
        </a:prstGeom>
      </xdr:spPr>
    </xdr:pic>
    <xdr:clientData/>
  </xdr:twoCellAnchor>
  <xdr:twoCellAnchor editAs="oneCell">
    <xdr:from>
      <xdr:col>8</xdr:col>
      <xdr:colOff>38101</xdr:colOff>
      <xdr:row>11</xdr:row>
      <xdr:rowOff>66676</xdr:rowOff>
    </xdr:from>
    <xdr:to>
      <xdr:col>8</xdr:col>
      <xdr:colOff>476251</xdr:colOff>
      <xdr:row>13</xdr:row>
      <xdr:rowOff>123826</xdr:rowOff>
    </xdr:to>
    <xdr:pic>
      <xdr:nvPicPr>
        <xdr:cNvPr id="16" name="Picture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1" y="2162176"/>
          <a:ext cx="438150" cy="43815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16</xdr:row>
      <xdr:rowOff>104775</xdr:rowOff>
    </xdr:from>
    <xdr:to>
      <xdr:col>8</xdr:col>
      <xdr:colOff>484837</xdr:colOff>
      <xdr:row>19</xdr:row>
      <xdr:rowOff>17907</xdr:rowOff>
    </xdr:to>
    <xdr:pic>
      <xdr:nvPicPr>
        <xdr:cNvPr id="9" name="Picture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886325" y="3152775"/>
          <a:ext cx="475312" cy="48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17</xdr:row>
          <xdr:rowOff>314325</xdr:rowOff>
        </xdr:from>
        <xdr:to>
          <xdr:col>3</xdr:col>
          <xdr:colOff>333375</xdr:colOff>
          <xdr:row>18</xdr:row>
          <xdr:rowOff>161925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18</xdr:row>
          <xdr:rowOff>180975</xdr:rowOff>
        </xdr:from>
        <xdr:to>
          <xdr:col>3</xdr:col>
          <xdr:colOff>333375</xdr:colOff>
          <xdr:row>19</xdr:row>
          <xdr:rowOff>171450</xdr:rowOff>
        </xdr:to>
        <xdr:sp macro="" textlink="">
          <xdr:nvSpPr>
            <xdr:cNvPr id="39952" name="Check Box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2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19</xdr:row>
          <xdr:rowOff>180975</xdr:rowOff>
        </xdr:from>
        <xdr:to>
          <xdr:col>3</xdr:col>
          <xdr:colOff>333375</xdr:colOff>
          <xdr:row>20</xdr:row>
          <xdr:rowOff>171450</xdr:rowOff>
        </xdr:to>
        <xdr:sp macro="" textlink="">
          <xdr:nvSpPr>
            <xdr:cNvPr id="39953" name="Check Box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2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20</xdr:row>
          <xdr:rowOff>180975</xdr:rowOff>
        </xdr:from>
        <xdr:to>
          <xdr:col>3</xdr:col>
          <xdr:colOff>333375</xdr:colOff>
          <xdr:row>21</xdr:row>
          <xdr:rowOff>171450</xdr:rowOff>
        </xdr:to>
        <xdr:sp macro="" textlink="">
          <xdr:nvSpPr>
            <xdr:cNvPr id="39954" name="Check Box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2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21</xdr:row>
          <xdr:rowOff>190500</xdr:rowOff>
        </xdr:from>
        <xdr:to>
          <xdr:col>3</xdr:col>
          <xdr:colOff>333375</xdr:colOff>
          <xdr:row>22</xdr:row>
          <xdr:rowOff>171450</xdr:rowOff>
        </xdr:to>
        <xdr:sp macro="" textlink="">
          <xdr:nvSpPr>
            <xdr:cNvPr id="39955" name="Check Box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2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22</xdr:row>
          <xdr:rowOff>190500</xdr:rowOff>
        </xdr:from>
        <xdr:to>
          <xdr:col>3</xdr:col>
          <xdr:colOff>333375</xdr:colOff>
          <xdr:row>23</xdr:row>
          <xdr:rowOff>180975</xdr:rowOff>
        </xdr:to>
        <xdr:sp macro="" textlink="">
          <xdr:nvSpPr>
            <xdr:cNvPr id="39956" name="Check Box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2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24</xdr:row>
          <xdr:rowOff>180975</xdr:rowOff>
        </xdr:from>
        <xdr:to>
          <xdr:col>3</xdr:col>
          <xdr:colOff>333375</xdr:colOff>
          <xdr:row>25</xdr:row>
          <xdr:rowOff>161925</xdr:rowOff>
        </xdr:to>
        <xdr:sp macro="" textlink="">
          <xdr:nvSpPr>
            <xdr:cNvPr id="39957" name="Check Box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2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25</xdr:row>
          <xdr:rowOff>171450</xdr:rowOff>
        </xdr:from>
        <xdr:to>
          <xdr:col>3</xdr:col>
          <xdr:colOff>333375</xdr:colOff>
          <xdr:row>26</xdr:row>
          <xdr:rowOff>161925</xdr:rowOff>
        </xdr:to>
        <xdr:sp macro="" textlink="">
          <xdr:nvSpPr>
            <xdr:cNvPr id="39958" name="Check Box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2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26</xdr:row>
          <xdr:rowOff>180975</xdr:rowOff>
        </xdr:from>
        <xdr:to>
          <xdr:col>3</xdr:col>
          <xdr:colOff>333375</xdr:colOff>
          <xdr:row>27</xdr:row>
          <xdr:rowOff>161925</xdr:rowOff>
        </xdr:to>
        <xdr:sp macro="" textlink="">
          <xdr:nvSpPr>
            <xdr:cNvPr id="39959" name="Check Box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2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28</xdr:row>
          <xdr:rowOff>180975</xdr:rowOff>
        </xdr:from>
        <xdr:to>
          <xdr:col>3</xdr:col>
          <xdr:colOff>333375</xdr:colOff>
          <xdr:row>29</xdr:row>
          <xdr:rowOff>171450</xdr:rowOff>
        </xdr:to>
        <xdr:sp macro="" textlink="">
          <xdr:nvSpPr>
            <xdr:cNvPr id="39960" name="Check Box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2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29</xdr:row>
          <xdr:rowOff>180975</xdr:rowOff>
        </xdr:from>
        <xdr:to>
          <xdr:col>3</xdr:col>
          <xdr:colOff>333375</xdr:colOff>
          <xdr:row>30</xdr:row>
          <xdr:rowOff>171450</xdr:rowOff>
        </xdr:to>
        <xdr:sp macro="" textlink="">
          <xdr:nvSpPr>
            <xdr:cNvPr id="39961" name="Check Box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2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30</xdr:row>
          <xdr:rowOff>190500</xdr:rowOff>
        </xdr:from>
        <xdr:to>
          <xdr:col>3</xdr:col>
          <xdr:colOff>333375</xdr:colOff>
          <xdr:row>31</xdr:row>
          <xdr:rowOff>171450</xdr:rowOff>
        </xdr:to>
        <xdr:sp macro="" textlink="">
          <xdr:nvSpPr>
            <xdr:cNvPr id="39962" name="Check Box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2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31</xdr:row>
          <xdr:rowOff>190500</xdr:rowOff>
        </xdr:from>
        <xdr:to>
          <xdr:col>3</xdr:col>
          <xdr:colOff>333375</xdr:colOff>
          <xdr:row>32</xdr:row>
          <xdr:rowOff>180975</xdr:rowOff>
        </xdr:to>
        <xdr:sp macro="" textlink="">
          <xdr:nvSpPr>
            <xdr:cNvPr id="39963" name="Check Box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2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33</xdr:row>
          <xdr:rowOff>0</xdr:rowOff>
        </xdr:from>
        <xdr:to>
          <xdr:col>3</xdr:col>
          <xdr:colOff>333375</xdr:colOff>
          <xdr:row>33</xdr:row>
          <xdr:rowOff>180975</xdr:rowOff>
        </xdr:to>
        <xdr:sp macro="" textlink="">
          <xdr:nvSpPr>
            <xdr:cNvPr id="39964" name="Check Box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2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9525</xdr:rowOff>
        </xdr:from>
        <xdr:to>
          <xdr:col>27</xdr:col>
          <xdr:colOff>0</xdr:colOff>
          <xdr:row>30</xdr:row>
          <xdr:rowOff>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2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Items Assignments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27</xdr:col>
          <xdr:colOff>0</xdr:colOff>
          <xdr:row>33</xdr:row>
          <xdr:rowOff>190500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2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27</xdr:row>
          <xdr:rowOff>180975</xdr:rowOff>
        </xdr:from>
        <xdr:to>
          <xdr:col>3</xdr:col>
          <xdr:colOff>333375</xdr:colOff>
          <xdr:row>28</xdr:row>
          <xdr:rowOff>171450</xdr:rowOff>
        </xdr:to>
        <xdr:sp macro="" textlink="">
          <xdr:nvSpPr>
            <xdr:cNvPr id="40203" name="Check Box 267" hidden="1">
              <a:extLst>
                <a:ext uri="{63B3BB69-23CF-44E3-9099-C40C66FF867C}">
                  <a14:compatExt spid="_x0000_s40203"/>
                </a:ext>
                <a:ext uri="{FF2B5EF4-FFF2-40B4-BE49-F238E27FC236}">
                  <a16:creationId xmlns:a16="http://schemas.microsoft.com/office/drawing/2014/main" id="{00000000-0008-0000-0200-00000B9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23</xdr:row>
          <xdr:rowOff>190500</xdr:rowOff>
        </xdr:from>
        <xdr:to>
          <xdr:col>3</xdr:col>
          <xdr:colOff>333375</xdr:colOff>
          <xdr:row>24</xdr:row>
          <xdr:rowOff>171450</xdr:rowOff>
        </xdr:to>
        <xdr:sp macro="" textlink="">
          <xdr:nvSpPr>
            <xdr:cNvPr id="40204" name="Check Box 268" hidden="1">
              <a:extLst>
                <a:ext uri="{63B3BB69-23CF-44E3-9099-C40C66FF867C}">
                  <a14:compatExt spid="_x0000_s40204"/>
                </a:ext>
                <a:ext uri="{FF2B5EF4-FFF2-40B4-BE49-F238E27FC236}">
                  <a16:creationId xmlns:a16="http://schemas.microsoft.com/office/drawing/2014/main" id="{00000000-0008-0000-0200-00000C9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923925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Current 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619125</xdr:colOff>
          <xdr:row>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</xdr:row>
          <xdr:rowOff>180975</xdr:rowOff>
        </xdr:from>
        <xdr:to>
          <xdr:col>10</xdr:col>
          <xdr:colOff>457200</xdr:colOff>
          <xdr:row>7</xdr:row>
          <xdr:rowOff>190500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10</xdr:col>
          <xdr:colOff>438150</xdr:colOff>
          <xdr:row>9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0</xdr:rowOff>
        </xdr:from>
        <xdr:to>
          <xdr:col>10</xdr:col>
          <xdr:colOff>438150</xdr:colOff>
          <xdr:row>10</xdr:row>
          <xdr:rowOff>9525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3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12</xdr:row>
          <xdr:rowOff>0</xdr:rowOff>
        </xdr:from>
        <xdr:to>
          <xdr:col>10</xdr:col>
          <xdr:colOff>438150</xdr:colOff>
          <xdr:row>13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3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0</xdr:rowOff>
        </xdr:from>
        <xdr:to>
          <xdr:col>10</xdr:col>
          <xdr:colOff>438150</xdr:colOff>
          <xdr:row>14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3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14</xdr:row>
          <xdr:rowOff>0</xdr:rowOff>
        </xdr:from>
        <xdr:to>
          <xdr:col>10</xdr:col>
          <xdr:colOff>438150</xdr:colOff>
          <xdr:row>15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3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15</xdr:row>
          <xdr:rowOff>0</xdr:rowOff>
        </xdr:from>
        <xdr:to>
          <xdr:col>10</xdr:col>
          <xdr:colOff>438150</xdr:colOff>
          <xdr:row>16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3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16</xdr:row>
          <xdr:rowOff>0</xdr:rowOff>
        </xdr:from>
        <xdr:to>
          <xdr:col>10</xdr:col>
          <xdr:colOff>438150</xdr:colOff>
          <xdr:row>17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3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17</xdr:row>
          <xdr:rowOff>0</xdr:rowOff>
        </xdr:from>
        <xdr:to>
          <xdr:col>10</xdr:col>
          <xdr:colOff>438150</xdr:colOff>
          <xdr:row>18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3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0</xdr:rowOff>
        </xdr:from>
        <xdr:to>
          <xdr:col>10</xdr:col>
          <xdr:colOff>438150</xdr:colOff>
          <xdr:row>20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3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0</xdr:rowOff>
        </xdr:from>
        <xdr:to>
          <xdr:col>10</xdr:col>
          <xdr:colOff>438150</xdr:colOff>
          <xdr:row>21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3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3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3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25</xdr:row>
          <xdr:rowOff>0</xdr:rowOff>
        </xdr:from>
        <xdr:to>
          <xdr:col>10</xdr:col>
          <xdr:colOff>438150</xdr:colOff>
          <xdr:row>26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3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26</xdr:row>
          <xdr:rowOff>0</xdr:rowOff>
        </xdr:from>
        <xdr:to>
          <xdr:col>10</xdr:col>
          <xdr:colOff>438150</xdr:colOff>
          <xdr:row>27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3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27</xdr:row>
          <xdr:rowOff>0</xdr:rowOff>
        </xdr:from>
        <xdr:to>
          <xdr:col>10</xdr:col>
          <xdr:colOff>438150</xdr:colOff>
          <xdr:row>28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28</xdr:row>
          <xdr:rowOff>0</xdr:rowOff>
        </xdr:from>
        <xdr:to>
          <xdr:col>10</xdr:col>
          <xdr:colOff>438150</xdr:colOff>
          <xdr:row>29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30</xdr:row>
          <xdr:rowOff>0</xdr:rowOff>
        </xdr:from>
        <xdr:to>
          <xdr:col>10</xdr:col>
          <xdr:colOff>438150</xdr:colOff>
          <xdr:row>31</xdr:row>
          <xdr:rowOff>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3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31</xdr:row>
          <xdr:rowOff>0</xdr:rowOff>
        </xdr:from>
        <xdr:to>
          <xdr:col>10</xdr:col>
          <xdr:colOff>438150</xdr:colOff>
          <xdr:row>32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3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438150</xdr:colOff>
          <xdr:row>11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3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32</xdr:row>
          <xdr:rowOff>0</xdr:rowOff>
        </xdr:from>
        <xdr:to>
          <xdr:col>10</xdr:col>
          <xdr:colOff>438150</xdr:colOff>
          <xdr:row>33</xdr:row>
          <xdr:rowOff>9525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3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34</xdr:row>
          <xdr:rowOff>0</xdr:rowOff>
        </xdr:from>
        <xdr:to>
          <xdr:col>10</xdr:col>
          <xdr:colOff>438150</xdr:colOff>
          <xdr:row>35</xdr:row>
          <xdr:rowOff>9525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3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0</xdr:rowOff>
        </xdr:from>
        <xdr:to>
          <xdr:col>10</xdr:col>
          <xdr:colOff>438150</xdr:colOff>
          <xdr:row>37</xdr:row>
          <xdr:rowOff>28575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3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3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39</xdr:row>
          <xdr:rowOff>0</xdr:rowOff>
        </xdr:from>
        <xdr:to>
          <xdr:col>10</xdr:col>
          <xdr:colOff>438150</xdr:colOff>
          <xdr:row>40</xdr:row>
          <xdr:rowOff>28575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3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40</xdr:row>
          <xdr:rowOff>0</xdr:rowOff>
        </xdr:from>
        <xdr:to>
          <xdr:col>10</xdr:col>
          <xdr:colOff>438150</xdr:colOff>
          <xdr:row>41</xdr:row>
          <xdr:rowOff>38100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3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41</xdr:row>
          <xdr:rowOff>0</xdr:rowOff>
        </xdr:from>
        <xdr:to>
          <xdr:col>10</xdr:col>
          <xdr:colOff>438150</xdr:colOff>
          <xdr:row>42</xdr:row>
          <xdr:rowOff>38100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3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0</xdr:rowOff>
        </xdr:from>
        <xdr:to>
          <xdr:col>10</xdr:col>
          <xdr:colOff>438150</xdr:colOff>
          <xdr:row>43</xdr:row>
          <xdr:rowOff>28575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3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44</xdr:row>
          <xdr:rowOff>0</xdr:rowOff>
        </xdr:from>
        <xdr:to>
          <xdr:col>10</xdr:col>
          <xdr:colOff>438150</xdr:colOff>
          <xdr:row>45</xdr:row>
          <xdr:rowOff>38100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3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45</xdr:row>
          <xdr:rowOff>0</xdr:rowOff>
        </xdr:from>
        <xdr:to>
          <xdr:col>10</xdr:col>
          <xdr:colOff>438150</xdr:colOff>
          <xdr:row>46</xdr:row>
          <xdr:rowOff>28575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3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46</xdr:row>
          <xdr:rowOff>0</xdr:rowOff>
        </xdr:from>
        <xdr:to>
          <xdr:col>10</xdr:col>
          <xdr:colOff>438150</xdr:colOff>
          <xdr:row>47</xdr:row>
          <xdr:rowOff>28575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3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47</xdr:row>
          <xdr:rowOff>0</xdr:rowOff>
        </xdr:from>
        <xdr:to>
          <xdr:col>10</xdr:col>
          <xdr:colOff>438150</xdr:colOff>
          <xdr:row>48</xdr:row>
          <xdr:rowOff>38100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3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190500</xdr:rowOff>
        </xdr:from>
        <xdr:to>
          <xdr:col>10</xdr:col>
          <xdr:colOff>438150</xdr:colOff>
          <xdr:row>38</xdr:row>
          <xdr:rowOff>9525</xdr:rowOff>
        </xdr:to>
        <xdr:sp macro="" textlink="">
          <xdr:nvSpPr>
            <xdr:cNvPr id="11434" name="Check Box 170" hidden="1">
              <a:extLst>
                <a:ext uri="{63B3BB69-23CF-44E3-9099-C40C66FF867C}">
                  <a14:compatExt spid="_x0000_s11434"/>
                </a:ext>
                <a:ext uri="{FF2B5EF4-FFF2-40B4-BE49-F238E27FC236}">
                  <a16:creationId xmlns:a16="http://schemas.microsoft.com/office/drawing/2014/main" id="{00000000-0008-0000-0300-0000A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0</xdr:rowOff>
        </xdr:from>
        <xdr:to>
          <xdr:col>10</xdr:col>
          <xdr:colOff>438150</xdr:colOff>
          <xdr:row>25</xdr:row>
          <xdr:rowOff>9525</xdr:rowOff>
        </xdr:to>
        <xdr:sp macro="" textlink="">
          <xdr:nvSpPr>
            <xdr:cNvPr id="11435" name="Check Box 171" hidden="1">
              <a:extLst>
                <a:ext uri="{63B3BB69-23CF-44E3-9099-C40C66FF867C}">
                  <a14:compatExt spid="_x0000_s11435"/>
                </a:ext>
                <a:ext uri="{FF2B5EF4-FFF2-40B4-BE49-F238E27FC236}">
                  <a16:creationId xmlns:a16="http://schemas.microsoft.com/office/drawing/2014/main" id="{00000000-0008-0000-0300-0000A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</xdr:row>
          <xdr:rowOff>171450</xdr:rowOff>
        </xdr:from>
        <xdr:to>
          <xdr:col>10</xdr:col>
          <xdr:colOff>438150</xdr:colOff>
          <xdr:row>4</xdr:row>
          <xdr:rowOff>171450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3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1404" name="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3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Exact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394228</xdr:colOff>
      <xdr:row>0</xdr:row>
      <xdr:rowOff>187854</xdr:rowOff>
    </xdr:from>
    <xdr:to>
      <xdr:col>15</xdr:col>
      <xdr:colOff>102548</xdr:colOff>
      <xdr:row>2</xdr:row>
      <xdr:rowOff>59531</xdr:rowOff>
    </xdr:to>
    <xdr:pic>
      <xdr:nvPicPr>
        <xdr:cNvPr id="44" name="Picture 4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2916" y="187854"/>
          <a:ext cx="589382" cy="5860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21</xdr:row>
          <xdr:rowOff>0</xdr:rowOff>
        </xdr:from>
        <xdr:to>
          <xdr:col>10</xdr:col>
          <xdr:colOff>438150</xdr:colOff>
          <xdr:row>22</xdr:row>
          <xdr:rowOff>9525</xdr:rowOff>
        </xdr:to>
        <xdr:sp macro="" textlink="">
          <xdr:nvSpPr>
            <xdr:cNvPr id="11436" name="Check Box 172" hidden="1">
              <a:extLst>
                <a:ext uri="{63B3BB69-23CF-44E3-9099-C40C66FF867C}">
                  <a14:compatExt spid="_x0000_s11436"/>
                </a:ext>
                <a:ext uri="{FF2B5EF4-FFF2-40B4-BE49-F238E27FC236}">
                  <a16:creationId xmlns:a16="http://schemas.microsoft.com/office/drawing/2014/main" id="{00000000-0008-0000-0300-0000A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38</xdr:row>
          <xdr:rowOff>0</xdr:rowOff>
        </xdr:from>
        <xdr:to>
          <xdr:col>10</xdr:col>
          <xdr:colOff>438150</xdr:colOff>
          <xdr:row>39</xdr:row>
          <xdr:rowOff>28575</xdr:rowOff>
        </xdr:to>
        <xdr:sp macro="" textlink="">
          <xdr:nvSpPr>
            <xdr:cNvPr id="11437" name="Check Box 173" hidden="1">
              <a:extLst>
                <a:ext uri="{63B3BB69-23CF-44E3-9099-C40C66FF867C}">
                  <a14:compatExt spid="_x0000_s11437"/>
                </a:ext>
                <a:ext uri="{FF2B5EF4-FFF2-40B4-BE49-F238E27FC236}">
                  <a16:creationId xmlns:a16="http://schemas.microsoft.com/office/drawing/2014/main" id="{00000000-0008-0000-0300-0000A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35718</xdr:colOff>
      <xdr:row>0</xdr:row>
      <xdr:rowOff>190500</xdr:rowOff>
    </xdr:from>
    <xdr:to>
      <xdr:col>14</xdr:col>
      <xdr:colOff>321468</xdr:colOff>
      <xdr:row>2</xdr:row>
      <xdr:rowOff>47625</xdr:rowOff>
    </xdr:to>
    <xdr:pic>
      <xdr:nvPicPr>
        <xdr:cNvPr id="46" name="Picture 4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08656" y="190500"/>
          <a:ext cx="571500" cy="571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48</xdr:row>
          <xdr:rowOff>0</xdr:rowOff>
        </xdr:from>
        <xdr:to>
          <xdr:col>10</xdr:col>
          <xdr:colOff>438150</xdr:colOff>
          <xdr:row>49</xdr:row>
          <xdr:rowOff>38100</xdr:rowOff>
        </xdr:to>
        <xdr:sp macro="" textlink="">
          <xdr:nvSpPr>
            <xdr:cNvPr id="11442" name="Check Box 178" hidden="1">
              <a:extLst>
                <a:ext uri="{63B3BB69-23CF-44E3-9099-C40C66FF867C}">
                  <a14:compatExt spid="_x0000_s11442"/>
                </a:ext>
                <a:ext uri="{FF2B5EF4-FFF2-40B4-BE49-F238E27FC236}">
                  <a16:creationId xmlns:a16="http://schemas.microsoft.com/office/drawing/2014/main" id="{00000000-0008-0000-0300-0000B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214310</xdr:colOff>
      <xdr:row>1</xdr:row>
      <xdr:rowOff>11906</xdr:rowOff>
    </xdr:from>
    <xdr:to>
      <xdr:col>16</xdr:col>
      <xdr:colOff>190498</xdr:colOff>
      <xdr:row>2</xdr:row>
      <xdr:rowOff>77321</xdr:rowOff>
    </xdr:to>
    <xdr:pic>
      <xdr:nvPicPr>
        <xdr:cNvPr id="47" name="Picture 46" descr="https://i.imgur.com/t73A53b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54060" y="226219"/>
          <a:ext cx="476251" cy="5654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238126</xdr:colOff>
      <xdr:row>7</xdr:row>
      <xdr:rowOff>85726</xdr:rowOff>
    </xdr:from>
    <xdr:to>
      <xdr:col>10</xdr:col>
      <xdr:colOff>140198</xdr:colOff>
      <xdr:row>10</xdr:row>
      <xdr:rowOff>123825</xdr:rowOff>
    </xdr:to>
    <xdr:pic>
      <xdr:nvPicPr>
        <xdr:cNvPr id="2" name="Picture 1" descr="https://i.imgur.com/t73A53b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6" y="1695451"/>
          <a:ext cx="511671" cy="60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ftenk" refreshedDate="44163.849904629627" createdVersion="6" refreshedVersion="6" minRefreshableVersion="3" recordCount="16">
  <cacheSource type="worksheet">
    <worksheetSource ref="E18:U34" sheet="Trinket Optimization"/>
  </cacheSource>
  <cacheFields count="17">
    <cacheField name="No" numFmtId="0">
      <sharedItems containsSemiMixedTypes="0" containsString="0" containsNumber="1" containsInteger="1" minValue="1" maxValue="16" count="1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</sharedItems>
    </cacheField>
    <cacheField name="Name" numFmtId="0">
      <sharedItems containsBlank="1" count="17"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Six Demon Bags"/>
        <s v="Talisman of Ascendance"/>
        <s v="Talisman of Ephemeral Power"/>
        <s v="The Restrained Essence of Sapphiron"/>
        <s v="Zandalarian Hero Charm"/>
        <m u="1"/>
      </sharedItems>
    </cacheField>
    <cacheField name="Valid" numFmtId="0">
      <sharedItems containsBlank="1" count="3">
        <s v="Yes"/>
        <s v="No"/>
        <m u="1"/>
      </sharedItems>
    </cacheField>
    <cacheField name="Phase" numFmtId="0">
      <sharedItems containsSemiMixedTypes="0" containsString="0" containsNumber="1" containsInteger="1" minValue="1" maxValue="6"/>
    </cacheField>
    <cacheField name="Duration" numFmtId="0">
      <sharedItems containsMixedTypes="1" containsNumber="1" containsInteger="1" minValue="0" maxValue="30"/>
    </cacheField>
    <cacheField name="Cooldown" numFmtId="0">
      <sharedItems containsMixedTypes="1" containsNumber="1" containsInteger="1" minValue="0" maxValue="1800"/>
    </cacheField>
    <cacheField name="Combo CD" numFmtId="0">
      <sharedItems/>
    </cacheField>
    <cacheField name="Swap CD" numFmtId="0">
      <sharedItems containsMixedTypes="1" containsNumber="1" containsInteger="1" minValue="30" maxValue="30"/>
    </cacheField>
    <cacheField name="Type" numFmtId="0">
      <sharedItems containsBlank="1" count="4">
        <s v="Passive"/>
        <s v="Offensive"/>
        <s v="Defensive"/>
        <m u="1"/>
      </sharedItems>
    </cacheField>
    <cacheField name="Passive Sp" numFmtId="0">
      <sharedItems containsSemiMixedTypes="0" containsString="0" containsNumber="1" containsInteger="1" minValue="0" maxValue="85"/>
    </cacheField>
    <cacheField name="Active Sp" numFmtId="0">
      <sharedItems containsMixedTypes="1" containsNumber="1" minValue="0" maxValue="204"/>
    </cacheField>
    <cacheField name="Sp Change" numFmtId="0">
      <sharedItems containsSemiMixedTypes="0" containsString="0" containsNumber="1" containsInteger="1" minValue="-17" maxValue="40"/>
    </cacheField>
    <cacheField name="Time Limit" numFmtId="0">
      <sharedItems containsSemiMixedTypes="0" containsString="0" containsNumber="1" containsInteger="1" minValue="0" maxValue="30"/>
    </cacheField>
    <cacheField name="Cast Limit" numFmtId="0">
      <sharedItems containsSemiMixedTypes="0" containsString="0" containsNumber="1" containsInteger="1" minValue="0" maxValue="6"/>
    </cacheField>
    <cacheField name="Hit%" numFmtId="9">
      <sharedItems containsSemiMixedTypes="0" containsString="0" containsNumber="1" minValue="0" maxValue="0.1"/>
    </cacheField>
    <cacheField name="Crit%" numFmtId="9">
      <sharedItems containsSemiMixedTypes="0" containsString="0" containsNumber="1" minValue="0" maxValue="0.02"/>
    </cacheField>
    <cacheField name="Spell Pen" numFmtId="0">
      <sharedItems containsSemiMixedTypes="0" containsString="0" containsNumber="1" containsInteg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ftenk" refreshedDate="44163.849904976851" createdVersion="6" refreshedVersion="6" minRefreshableVersion="3" recordCount="1200">
  <cacheSource type="worksheet">
    <worksheetSource ref="AE1:AO1048576" sheet="Settings"/>
  </cacheSource>
  <cacheFields count="11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/>
    </cacheField>
    <cacheField name="Item Name" numFmtId="0">
      <sharedItems containsBlank="1" count="633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reamweave Circlet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reamweave Vest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Dreamweave Glove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Ogreseer Fists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Deep Rooted Ring" u="1"/>
        <s v="Wrath of Cenarius (Starfire)" u="1"/>
        <s v="Abyssal Leather Bracers of Sorery" u="1"/>
        <s v="Arachnidian Cape of Aracne Wrath" u="1"/>
        <s v="Replsendent Bracelets of Arcane Wrath" u="1"/>
        <s v="Sentinel's Lizardhie Pants" u="1"/>
        <s v="Cenarion Chestguard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10"/>
    </cacheField>
    <cacheField name="Score" numFmtId="2">
      <sharedItems containsBlank="1" containsMixedTypes="1" containsNumber="1" minValue="0" maxValue="150.38829787234042"/>
    </cacheField>
    <cacheField name="Score 2" numFmtId="2">
      <sharedItems containsBlank="1" containsMixedTypes="1" containsNumber="1" minValue="0" maxValue="1000"/>
    </cacheField>
    <cacheField name="Available" numFmtId="0">
      <sharedItems containsBlank="1" count="7">
        <s v="Yes"/>
        <s v="No"/>
        <s v=""/>
        <m/>
        <e v="#VALUE!" u="1"/>
        <e v="#REF!" u="1"/>
        <e v="#N/A" u="1"/>
      </sharedItems>
    </cacheField>
    <cacheField name="Allowed" numFmtId="0">
      <sharedItems containsBlank="1" count="4">
        <s v="Yes"/>
        <s v=""/>
        <s v="No"/>
        <m/>
      </sharedItems>
    </cacheField>
    <cacheField name="Row" numFmtId="0">
      <sharedItems containsBlank="1" containsMixedTypes="1" containsNumber="1" containsInteger="1" minValue="2" maxValue="785" count="786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s v=""/>
        <n v="72"/>
        <n v="73"/>
        <n v="74"/>
        <n v="76"/>
        <n v="77"/>
        <n v="78"/>
        <n v="79"/>
        <n v="80"/>
        <n v="81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8"/>
        <n v="119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9"/>
        <n v="180"/>
        <n v="181"/>
        <n v="182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3"/>
        <n v="254"/>
        <n v="255"/>
        <n v="256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2"/>
        <n v="323"/>
        <n v="324"/>
        <n v="325"/>
        <n v="326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7"/>
        <n v="388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5"/>
        <n v="446"/>
        <n v="447"/>
        <n v="448"/>
        <n v="449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90"/>
        <n v="491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8"/>
        <n v="569"/>
        <n v="570"/>
        <n v="571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2"/>
        <n v="623"/>
        <n v="624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m/>
        <n v="778" u="1"/>
        <n v="713" u="1"/>
        <n v="450" u="1"/>
        <n v="779" u="1"/>
        <n v="714" u="1"/>
        <n v="780" u="1"/>
        <n v="715" u="1"/>
        <n v="386" u="1"/>
        <n v="321" u="1"/>
        <n v="781" u="1"/>
        <n v="716" u="1"/>
        <n v="782" u="1"/>
        <n v="717" u="1"/>
        <n v="257" u="1"/>
        <n v="783" u="1"/>
        <n v="718" u="1"/>
        <n v="784" u="1"/>
        <n v="719" u="1"/>
        <n v="785" u="1"/>
        <n v="720" u="1"/>
        <n v="721" u="1"/>
        <n v="389" u="1"/>
        <n v="722" u="1"/>
        <n v="527" u="1"/>
        <n v="723" u="1"/>
        <n v="658" u="1"/>
        <n v="71" u="1"/>
        <n v="724" u="1"/>
        <n v="725" u="1"/>
        <n v="120" u="1"/>
        <n v="726" u="1"/>
        <n v="489" u="1"/>
        <n v="727" u="1"/>
        <n v="327" u="1"/>
        <n v="728" u="1"/>
        <n v="729" u="1"/>
        <n v="178" u="1"/>
        <n v="730" u="1"/>
        <n v="731" u="1"/>
        <n v="732" u="1"/>
        <n v="492" u="1"/>
        <n v="733" u="1"/>
        <n v="734" u="1"/>
        <n v="735" u="1"/>
        <n v="736" u="1"/>
        <n v="737" u="1"/>
        <n v="738" u="1"/>
        <n v="739" u="1"/>
        <n v="740" u="1"/>
        <n v="675" u="1"/>
        <n v="741" u="1"/>
        <n v="676" u="1"/>
        <n v="742" u="1"/>
        <n v="677" u="1"/>
        <n v="743" u="1"/>
        <n v="678" u="1"/>
        <n v="744" u="1"/>
        <n v="679" u="1"/>
        <n v="745" u="1"/>
        <n v="680" u="1"/>
        <n v="746" u="1"/>
        <n v="681" u="1"/>
        <n v="82" u="1"/>
        <n v="747" u="1"/>
        <n v="682" u="1"/>
        <n v="748" u="1"/>
        <n v="683" u="1"/>
        <n v="749" u="1"/>
        <n v="183" u="1"/>
        <n v="684" u="1"/>
        <n v="750" u="1"/>
        <n v="685" u="1"/>
        <n v="751" u="1"/>
        <n v="686" u="1"/>
        <n v="621" u="1"/>
        <n v="752" u="1"/>
        <n v="687" u="1"/>
        <n v="753" u="1"/>
        <n v="688" u="1"/>
        <n v="754" u="1"/>
        <n v="689" u="1"/>
        <n v="755" u="1"/>
        <n v="690" u="1"/>
        <n v="625" u="1"/>
        <n v="75" u="1"/>
        <n v="756" u="1"/>
        <n v="691" u="1"/>
        <n v="757" u="1"/>
        <n v="692" u="1"/>
        <n v="758" u="1"/>
        <n v="693" u="1"/>
        <n v="759" u="1"/>
        <n v="694" u="1"/>
        <n v="760" u="1"/>
        <n v="695" u="1"/>
        <n v="761" u="1"/>
        <n v="696" u="1"/>
        <n v="762" u="1"/>
        <n v="697" u="1"/>
        <n v="567" u="1"/>
        <n v="763" u="1"/>
        <n v="698" u="1"/>
        <n v="764" u="1"/>
        <n v="699" u="1"/>
        <n v="252" u="1"/>
        <n v="765" u="1"/>
        <n v="700" u="1"/>
        <n v="766" u="1"/>
        <n v="701" u="1"/>
        <n v="117" u="1"/>
        <n v="444" u="1"/>
        <n v="767" u="1"/>
        <n v="702" u="1"/>
        <n v="572" u="1"/>
        <n v="204" u="1"/>
        <n v="768" u="1"/>
        <n v="703" u="1"/>
        <n v="769" u="1"/>
        <n v="704" u="1"/>
        <n v="770" u="1"/>
        <n v="705" u="1"/>
        <n v="771" u="1"/>
        <n v="706" u="1"/>
        <n v="772" u="1"/>
        <n v="707" u="1"/>
        <n v="773" u="1"/>
        <n v="708" u="1"/>
        <n v="774" u="1"/>
        <n v="709" u="1"/>
        <n v="775" u="1"/>
        <n v="710" u="1"/>
        <n v="776" u="1"/>
        <n v="711" u="1"/>
        <n v="777" u="1"/>
        <n v="7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eftenk" refreshedDate="44163.849905324074" createdVersion="6" refreshedVersion="6" minRefreshableVersion="3" recordCount="1001">
  <cacheSource type="worksheet">
    <worksheetSource ref="AB1:AH1048576" sheet="Optimization"/>
  </cacheSource>
  <cacheFields count="7">
    <cacheField name="Equipment Type" numFmtId="0">
      <sharedItems containsBlank="1" count="28">
        <s v="Available"/>
        <m/>
        <s v="Equipment Type"/>
        <s v="Weapon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</sharedItems>
    </cacheField>
    <cacheField name="Spell Hit %" numFmtId="0">
      <sharedItems containsBlank="1" containsMixedTypes="1" containsNumber="1" containsInteger="1" minValue="0" maxValue="10" count="7">
        <s v="Yes"/>
        <m/>
        <s v="Spell Hit %"/>
        <n v="2"/>
        <n v="1"/>
        <n v="0"/>
        <n v="10" u="1"/>
      </sharedItems>
    </cacheField>
    <cacheField name="Score 2" numFmtId="0">
      <sharedItems containsBlank="1" containsMixedTypes="1" containsNumber="1" minValue="0" maxValue="1000" count="8000">
        <m/>
        <s v="Score 2"/>
        <n v="150.38829787234042"/>
        <n v="113.72819148936171"/>
        <n v="55.324468085106389"/>
        <n v="82.999468085106386"/>
        <n v="44.728723404255319"/>
        <n v="144.33936170212766"/>
        <n v="143.10797872340424"/>
        <n v="133.65957446808511"/>
        <n v="133.33936170212766"/>
        <n v="127.00425531914892"/>
        <n v="113.22606382978724"/>
        <n v="100.88138297872341"/>
        <n v="95.230851063829789"/>
        <n v="90.890957446808514"/>
        <n v="88.546276595744672"/>
        <n v="84.097872340425539"/>
        <n v="73.605851063829789"/>
        <n v="73.432978723404261"/>
        <n v="72.206382978723397"/>
        <n v="69.226063829787236"/>
        <n v="68.097872340425539"/>
        <n v="67.206382978723397"/>
        <n v="66.3"/>
        <n v="64.3"/>
        <n v="62.206382978723404"/>
        <n v="61.866489361702122"/>
        <n v="61.3"/>
        <n v="60.531914893617021"/>
        <n v="60.3"/>
        <n v="58.945744680851064"/>
        <n v="55.728723404255327"/>
        <n v="55.117553191489364"/>
        <n v="53.59574468085107"/>
        <n v="53.3"/>
        <n v="50.989893617021281"/>
        <n v="47.3"/>
        <n v="46.265957446808514"/>
        <n v="37.719148936170214"/>
        <n v="37"/>
        <n v="36.930851063829792"/>
        <n v="35.019680851063832"/>
        <n v="33.812765957446807"/>
        <n v="32.492553191489364"/>
        <n v="31.384042553191492"/>
        <n v="30.059042553191489"/>
        <n v="28.699468085106382"/>
        <n v="26"/>
        <n v="24.797872340425535"/>
        <n v="21.359574468085107"/>
        <n v="20.81276595744681"/>
        <n v="16.832446808510639"/>
        <n v="16.81276595744681"/>
        <n v="9.5170212765957487"/>
        <n v="0"/>
        <n v="30"/>
        <n v="2.4925531914893626"/>
        <n v="60"/>
        <n v="42.797872340425535"/>
        <n v="24"/>
        <n v="16"/>
        <n v="8"/>
        <n v="41.413297872340436"/>
        <n v="32.842021276595744"/>
        <n v="29.393617021276601"/>
        <n v="1000"/>
        <n v="34"/>
        <n v="33"/>
        <n v="29.586170212765957"/>
        <n v="28.704255319148938"/>
        <n v="28"/>
        <n v="26.132978723404257"/>
        <n v="25.906382978723403"/>
        <n v="23"/>
        <n v="21.81276595744681"/>
        <n v="21"/>
        <n v="20"/>
        <n v="18.793085106382978"/>
        <n v="13.379255319148937"/>
        <n v="13.132978723404255"/>
        <n v="11"/>
        <n v="10.472872340425532"/>
        <n v="9.9063829787234052"/>
        <n v="6.7978723404255339"/>
        <n v="33.989361702127667"/>
        <n v="50.615425531914894"/>
        <n v="53.719148936170214"/>
        <n v="51.314893617021283"/>
        <n v="42.132978723404257"/>
        <n v="41"/>
        <n v="40"/>
        <n v="36"/>
        <n v="31"/>
        <n v="30.906382978723403"/>
        <n v="29.492553191489364"/>
        <n v="27"/>
        <n v="26.497340425531917"/>
        <n v="24.472872340425532"/>
        <n v="22.132978723404257"/>
        <n v="20.379255319148939"/>
        <n v="19.81276595744681"/>
        <n v="19.699468085106382"/>
        <n v="18"/>
        <n v="17.926063829787235"/>
        <n v="15.86170212765958"/>
        <n v="15.172340425531916"/>
        <n v="10.083510638297875"/>
        <n v="8.8372340425531952"/>
        <n v="8.4973404255319167"/>
        <n v="8.3840425531914917"/>
        <n v="3.5122340425531928"/>
        <n v="1.1329787234042556"/>
        <n v="0.90638297872340456"/>
        <n v="23.502127659574469"/>
        <n v="15.408510638297875"/>
        <n v="14.615425531914896"/>
        <n v="34.793085106382982"/>
        <n v="34.36436170212766"/>
        <n v="29.388829787234044"/>
        <n v="28.906382978723403"/>
        <n v="26.359574468085107"/>
        <n v="22"/>
        <n v="19.132978723404257"/>
        <n v="16.472872340425532"/>
        <n v="14.728723404255323"/>
        <n v="13.793085106382978"/>
        <n v="9.4728723404255319"/>
        <n v="7.6797872340425535"/>
        <n v="7.5909574468085133"/>
        <n v="30.068617021276598"/>
        <n v="13.595744680851066"/>
        <n v="47.157446808510642"/>
        <n v="35.812765957446807"/>
        <n v="29"/>
        <n v="22.699468085106382"/>
        <n v="21.472872340425532"/>
        <n v="19.246276595744682"/>
        <n v="15.472872340425532"/>
        <n v="15.359574468085107"/>
        <n v="15.246276595744682"/>
        <n v="14.03936170212766"/>
        <n v="13.26595744680851"/>
        <n v="10.132978723404255"/>
        <n v="9.9260638297872354"/>
        <n v="8.6106382978723435"/>
        <n v="7.8127659574468087"/>
        <n v="7"/>
        <n v="2.3792553191489372"/>
        <n v="2.2659574468085113"/>
        <n v="21.797872340425535"/>
        <n v="57.191489361702132"/>
        <n v="55.664361702127664"/>
        <n v="55.152659574468089"/>
        <n v="49.472872340425532"/>
        <n v="46.039361702127664"/>
        <n v="40.384042553191492"/>
        <n v="38.295212765957451"/>
        <n v="37.926063829787232"/>
        <n v="37.517021276595749"/>
        <n v="34.290425531914899"/>
        <n v="29.270744680851067"/>
        <n v="28.472872340425532"/>
        <n v="25.26595744680851"/>
        <n v="25"/>
        <n v="24.605851063829789"/>
        <n v="23.157446808510642"/>
        <n v="22.679787234042553"/>
        <n v="22.26595744680851"/>
        <n v="19.359574468085107"/>
        <n v="19.019680851063832"/>
        <n v="17.26595744680851"/>
        <n v="16.359574468085107"/>
        <n v="13.926063829787235"/>
        <n v="12"/>
        <n v="9.6303191489361737"/>
        <n v="9.359574468085107"/>
        <n v="2.7191489361702139"/>
        <n v="0.45319148936170228"/>
        <n v="0.33989361702127674"/>
        <n v="0.22659574468085114"/>
        <n v="0.11329787234042557"/>
        <n v="47.639893617021286"/>
        <n v="37.728723404255319"/>
        <n v="14.842021276595748"/>
        <n v="29.132978723404257"/>
        <n v="23.679787234042553"/>
        <n v="22.359574468085107"/>
        <n v="20.453191489361704"/>
        <n v="19"/>
        <n v="17"/>
        <n v="15.926063829787235"/>
        <n v="14.453191489361702"/>
        <n v="14"/>
        <n v="13.01968085106383"/>
        <n v="12.132978723404255"/>
        <n v="7.93085106382979"/>
        <n v="40.59574468085107"/>
        <n v="35.955319148936169"/>
        <n v="29.472872340425532"/>
        <n v="29.384042553191492"/>
        <n v="26.793085106382978"/>
        <n v="25.453191489361704"/>
        <n v="22.906382978723403"/>
        <n v="11.793085106382978"/>
        <n v="8.2707446808510667"/>
        <n v="7.5861702127659578"/>
        <n v="6.359574468085107"/>
        <n v="1.9260638297872348"/>
        <n v="1.6994680851063835"/>
        <n v="0.79308510638297902"/>
        <n v="0.56648936170212782"/>
        <n v="52.295212765957444"/>
        <n v="33.728723404255319"/>
        <n v="36.132978723404257"/>
        <n v="35.497340425531917"/>
        <n v="28.81276595744681"/>
        <n v="28.019680851063832"/>
        <n v="27.566489361702128"/>
        <n v="26.679787234042553"/>
        <n v="26.472872340425532"/>
        <n v="18.453191489361704"/>
        <n v="17.246276595744682"/>
        <n v="15"/>
        <n v="14.132978723404255"/>
        <n v="12.359574468085107"/>
        <n v="11.152659574468085"/>
        <n v="9.0638297872340452"/>
        <n v="2.1526595744680859"/>
        <n v="2.0393617021276604"/>
        <n v="29.457446808510642"/>
        <n v="26.842021276595748"/>
        <n v="15.748404255319151"/>
        <n v="48.817553191489367"/>
        <n v="36.359574468085107"/>
        <n v="33.610638297872342"/>
        <n v="29.793085106382978"/>
        <n v="24.270744680851067"/>
        <n v="22.837234042553195"/>
        <n v="14.906382978723405"/>
        <n v="14.246276595744682"/>
        <n v="11.492553191489362"/>
        <n v="11.03936170212766"/>
        <n v="8.7239361702127685"/>
        <n v="8.359574468085107"/>
        <n v="2.605851063829788"/>
        <n v="51.27553191489362"/>
        <n v="59.181914893617027"/>
        <n v="49.610638297872342"/>
        <n v="43"/>
        <n v="41.492553191489364"/>
        <n v="38.719148936170214"/>
        <n v="34.906382978723407"/>
        <n v="30.26595744680851"/>
        <n v="30.152659574468085"/>
        <n v="24.26595744680851"/>
        <n v="22.157446808510642"/>
        <n v="20.586170212765957"/>
        <n v="20.26595744680851"/>
        <n v="17.699468085106382"/>
        <n v="16.152659574468085"/>
        <n v="13.492553191489362"/>
        <n v="10.586170212765959"/>
        <n v="8.9505319148936202"/>
        <n v="8.1574468085106417"/>
        <n v="2.9457446808510648"/>
        <n v="34.408510638297876"/>
        <n v="15.635106382978726"/>
        <n v="14.955319148936173"/>
        <n v="36.152659574468089"/>
        <n v="35.359574468085107"/>
        <n v="33.132978723404257"/>
        <n v="31.359574468085107"/>
        <n v="25.679787234042553"/>
        <n v="23.019680851063832"/>
        <n v="21.586170212765957"/>
        <n v="17.586170212765957"/>
        <n v="17.132978723404257"/>
        <n v="14.679787234042553"/>
        <n v="8.6994680851063837"/>
        <n v="1.4728723404255324"/>
        <n v="49.59574468085107"/>
        <n v="41.393617021276597"/>
        <n v="29.595744680851066"/>
        <n v="25.728723404255319"/>
        <n v="15.068617021276598"/>
        <n v="31.797872340425535"/>
        <n v="29.477659574468088"/>
        <n v="29.019680851063832"/>
        <n v="24.019680851063832"/>
        <n v="23.246276595744682"/>
        <n v="17.797872340425535"/>
        <n v="16.817553191489363"/>
        <n v="13"/>
        <n v="9.7930851063829785"/>
        <n v="7.7042553191489382"/>
        <n v="85"/>
        <n v="65.087719298245617"/>
        <n v="1.867251666666661" u="1"/>
        <n v="14.707878333333326" u="1"/>
        <n v="17.924629260869565" u="1"/>
        <n v="22.007187426900586" u="1"/>
        <n v="55.519095" u="1"/>
        <n v="60.401816666666662" u="1"/>
        <n v="143.72420591416667" u="1"/>
        <n v="0.25305135533333334" u="1"/>
        <n v="2.1929965004374452" u="1"/>
        <n v="20.664285714285718" u="1"/>
        <n v="40.340600000000002" u="1"/>
        <n v="0.86505167958656326" u="1"/>
        <n v="14.981373281609196" u="1"/>
        <n v="17.377979029850746" u="1"/>
        <n v="19.420701370229565" u="1"/>
        <n v="21.375590551181102" u="1"/>
        <n v="30.225919083969469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36.242800000000003" u="1"/>
        <n v="56.593272666666664" u="1"/>
        <n v="131.32381999999998" u="1"/>
        <n v="8.1212624584717616" u="1"/>
        <n v="12.254186351706036" u="1"/>
        <n v="13.5081875" u="1"/>
        <n v="22.69842931937173" u="1"/>
        <n v="28.311764576271194" u="1"/>
        <n v="28.769241666666666" u="1"/>
        <n v="101.00961638621794" u="1"/>
        <n v="0.17465410052910052" u="1"/>
        <n v="3.8816216043478278" u="1"/>
        <n v="15.029534883720931" u="1"/>
        <n v="15.06931305107527" u="1"/>
        <n v="21.460206718346253" u="1"/>
        <n v="42.338655833333334" u="1"/>
        <n v="44.492910000000002" u="1"/>
        <n v="72.338733333333323" u="1"/>
        <n v="2.9394371693121695" u="1"/>
        <n v="6.4444080952380949" u="1"/>
        <n v="57.585262515262514" u="1"/>
        <n v="62.813520000000004" u="1"/>
        <n v="6.2031992537313432" u="1"/>
        <n v="8.6303267175572529" u="1"/>
        <n v="11.510695" u="1"/>
        <n v="13.354761904761908" u="1"/>
        <n v="13.388670833333329" u="1"/>
        <n v="13.544535" u="1"/>
        <n v="15.455268490374877" u="1"/>
        <n v="19.990708661417322" u="1"/>
        <n v="21.866233333333319" u="1"/>
        <n v="24.023700787401573" u="1"/>
        <n v="31.612100062500001" u="1"/>
        <n v="55.922226666666674" u="1"/>
        <n v="7.7504" u="1"/>
        <n v="9.0192433333333248" u="1"/>
        <n v="20.319739999999992" u="1"/>
        <n v="26.546493333333327" u="1"/>
        <n v="30.185516666666658" u="1"/>
        <n v="37.549959999999984" u="1"/>
        <n v="53.601740571902205" u="1"/>
        <n v="0.34602067183462532" u="1"/>
        <n v="8.5628240512500007" u="1"/>
        <n v="9.7577933333333338" u="1"/>
        <n v="14.765253333333332" u="1"/>
        <n v="37.1267" u="1"/>
        <n v="50.098356000000003" u="1"/>
        <n v="75.068100000000001" u="1"/>
        <n v="2.0092583333333334" u="1"/>
        <n v="3.4481833333333269" u="1"/>
        <n v="4.9489428289583346" u="1"/>
        <n v="10.882125" u="1"/>
        <n v="13.778559552238807" u="1"/>
        <n v="14.098383333333331" u="1"/>
        <n v="19.327999999999999" u="1"/>
        <n v="23.702362204724409" u="1"/>
        <n v="24.351181102362204" u="1"/>
        <n v="31.494399999999999" u="1"/>
        <n v="32.735683330000001" u="1"/>
        <n v="39.181986666666667" u="1"/>
        <n v="40.340000000000003" u="1"/>
        <n v="40.723451666666662" u="1"/>
        <n v="43.252600000000001" u="1"/>
        <n v="55.481545275590548" u="1"/>
        <n v="58.703561206235626" u="1"/>
        <n v="65.49747132570748" u="1"/>
        <n v="85.182881226918042" u="1"/>
        <n v="94.770345833333337" u="1"/>
        <n v="101.55967402106936" u="1"/>
        <n v="2.2483746612466127" u="1"/>
        <n v="3.601166666666666" u="1"/>
        <n v="23.102741546666667" u="1"/>
        <n v="83.954759238521831" u="1"/>
        <n v="102.3863466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35.363195592286502" u="1"/>
        <n v="46.164534883720933" u="1"/>
        <n v="64.276508333333325" u="1"/>
        <n v="9.5319000000000003" u="1"/>
        <n v="12.526611570247933" u="1"/>
        <n v="20.700937499999998" u="1"/>
        <n v="49.41915343915344" u="1"/>
        <n v="54.590299999999999" u="1"/>
        <n v="65.865576666666655" u="1"/>
        <n v="118.08547432410815" u="1"/>
        <n v="3.414322916666666" u="1"/>
        <n v="13.7372" u="1"/>
        <n v="16.127903645833332" u="1"/>
        <n v="16.807649442755828" u="1"/>
        <n v="21.621416666666665" u="1"/>
        <n v="21.729868766404199" u="1"/>
        <n v="53.772476666666662" u="1"/>
        <n v="120.77604920634921" u="1"/>
        <n v="0.10605992537313433" u="1"/>
        <n v="3.5452380952380946" u="1"/>
        <n v="11.372816666666662" u="1"/>
        <n v="13.127142857142857" u="1"/>
        <n v="27.682500000000001" u="1"/>
        <n v="29.598700000000001" u="1"/>
        <n v="90.2376" u="1"/>
        <n v="133.56899999999999" u="1"/>
        <n v="138.01480000000001" u="1"/>
        <n v="2.9830833333333251" u="1"/>
        <n v="3.5452380952380951" u="1"/>
        <n v="3.5813316666666672" u="1"/>
        <n v="10.693746612466125" u="1"/>
        <n v="13.658923884514437" u="1"/>
        <n v="14.691632275132275" u="1"/>
        <n v="14.873809523809523" u="1"/>
        <n v="14.883346666666666" u="1"/>
        <n v="39.148499999999999" u="1"/>
        <n v="12.160218333333329" u="1"/>
        <n v="22.706167979002625" u="1"/>
        <n v="23.495016611295682" u="1"/>
        <n v="23.807539677777779" u="1"/>
        <n v="26.630000000000003" u="1"/>
        <n v="34.095600000000005" u="1"/>
        <n v="37.189672305232563" u="1"/>
        <n v="44.357203108565898" u="1"/>
        <n v="46.34258928571429" u="1"/>
        <n v="60.998866666666657" u="1"/>
        <n v="77.940605833333322" u="1"/>
        <n v="165.33107195645835" u="1"/>
        <n v="12.70813333333332" u="1"/>
        <n v="19.31005" u="1"/>
        <n v="20.124858331000002" u="1"/>
        <n v="23.343772609819123" u="1"/>
        <n v="35.185622628726286" u="1"/>
        <n v="35.234601532665025" u="1"/>
        <n v="52.600049999999996" u="1"/>
        <n v="54.012200000000007" u="1"/>
        <n v="55.453433204022986" u="1"/>
        <n v="62.735283333333335" u="1"/>
        <n v="14.856215339233039" u="1"/>
        <n v="15.000274999999995" u="1"/>
        <n v="21.407988980716254" u="1"/>
        <n v="27.104399999999991" u="1"/>
        <n v="35.195450819672132" u="1"/>
        <n v="36.977863333333325" u="1"/>
        <n v="45.700946666666653" u="1"/>
        <n v="68.946700000000007" u="1"/>
        <n v="9.4611591666666666" u="1"/>
        <n v="12.807" u="1"/>
        <n v="19.56582644628099" u="1"/>
        <n v="20.017399999999991" u="1"/>
        <n v="21.1112" u="1"/>
        <n v="21.529800000000002" u="1"/>
        <n v="24.604533333333329" u="1"/>
        <n v="29.64556666666666" u="1"/>
        <n v="34.891199999999998" u="1"/>
        <n v="48.755086611295681" u="1"/>
        <n v="1.8009499999999949" u="1"/>
        <n v="7.2200399999999956" u="1"/>
        <n v="15.23672" u="1"/>
        <n v="22.603149606299212" u="1"/>
        <n v="23.251968503937007" u="1"/>
        <n v="23.323915343915345" u="1"/>
        <n v="27.845238095238095" u="1"/>
        <n v="3.7621133333333159" u="1"/>
        <n v="9.9287949999999974" u="1"/>
        <n v="10.3242975" u="1"/>
        <n v="11.348102303523039" u="1"/>
        <n v="12.498573333333331" u="1"/>
        <n v="21.456050000000001" u="1"/>
        <n v="23.080349999999999" u="1"/>
        <n v="32.056488549618322" u="1"/>
        <n v="43.527911666666668" u="1"/>
        <n v="46.506300000000003" u="1"/>
        <n v="52.492510000000003" u="1"/>
        <n v="56.78200258397932" u="1"/>
        <n v="62.154325833333331" u="1"/>
        <n v="78.038973333333331" u="1"/>
        <n v="85.45205" u="1"/>
        <n v="0.55759162303664933" u="1"/>
        <n v="8.378734104477612" u="1"/>
        <n v="9.880656666666658" u="1"/>
        <n v="13.897211626780628" u="1"/>
        <n v="13.94516666" u="1"/>
        <n v="17.737034666666666" u="1"/>
        <n v="23.128036666666659" u="1"/>
        <n v="42.408500000000004" u="1"/>
        <n v="1.1408333333333336" u="1"/>
        <n v="10.690476190476192" u="1"/>
        <n v="15.414157218442933" u="1"/>
        <n v="22.615079355555554" u="1"/>
        <n v="28.428000000000001" u="1"/>
        <n v="30.944068000000001" u="1"/>
        <n v="41.479936382608699" u="1"/>
        <n v="57.874639999999985" u="1"/>
        <n v="6.3491666666666635" u="1"/>
        <n v="14.6258" u="1"/>
        <n v="16.64498687664042" u="1"/>
        <n v="9.0422249999999948" u="1"/>
        <n v="12.722755905511811" u="1"/>
        <n v="12.964218749999999" u="1"/>
        <n v="14.915890748031496" u="1"/>
        <n v="18.51762166666667" u="1"/>
        <n v="21.388635170603674" u="1"/>
        <n v="29.206166666666665" u="1"/>
        <n v="31.43079365079365" u="1"/>
        <n v="33.133674540682414" u="1"/>
        <n v="33.411469999999994" u="1"/>
        <n v="37.765839793281657" u="1"/>
        <n v="49.495199999999997" u="1"/>
        <n v="67.287963333333323" u="1"/>
        <n v="70.837999999999994" u="1"/>
        <n v="75.835319999999982" u="1"/>
        <n v="137.69509037332654" u="1"/>
        <n v="8.6898666666666564" u="1"/>
        <n v="10.521809669211196" u="1"/>
        <n v="11.885410052910052" u="1"/>
        <n v="14.977857142857143" u="1"/>
        <n v="16.518888888888888" u="1"/>
        <n v="17.868770764119603" u="1"/>
        <n v="18.026388000000001" u="1"/>
        <n v="18.324351145038168" u="1"/>
        <n v="20.651904761904763" u="1"/>
        <n v="38.229610000000001" u="1"/>
        <n v="42.615095379918593" u="1"/>
        <n v="49.375433070866137" u="1"/>
        <n v="74.806256613756617" u="1"/>
        <n v="96.935443333333325" u="1"/>
        <n v="149.78657333333334" u="1"/>
        <n v="2.5357142857142865" u="1"/>
        <n v="10.791458703703704" u="1"/>
        <n v="11.210526315789476" u="1"/>
        <n v="13.545853333333328" u="1"/>
        <n v="18.39866666666666" u="1"/>
        <n v="21.654278215223098" u="1"/>
        <n v="23.226701570680628" u="1"/>
        <n v="27.332625" u="1"/>
        <n v="33.15085958005249" u="1"/>
        <n v="45.590038759689925" u="1"/>
        <n v="46.2346" u="1"/>
        <n v="48.700524999999999" u="1"/>
        <n v="53.072726666666661" u="1"/>
        <n v="13.7826" u="1"/>
        <n v="14.659029999999998" u="1"/>
        <n v="14.933213333333333" u="1"/>
        <n v="15.898823333333318" u="1"/>
        <n v="18.438931297709924" u="1"/>
        <n v="21.259523809523809" u="1"/>
        <n v="35.11289" u="1"/>
        <n v="52.133550000000007" u="1"/>
        <n v="69.971973333333324" u="1"/>
        <n v="1.8682129999999999" u="1"/>
        <n v="9.4526374999999927" u="1"/>
        <n v="9.6303191489361719" u="1"/>
        <n v="11.071899999999999" u="1"/>
        <n v="14.19153439153439" u="1"/>
        <n v="15.012152230971129" u="1"/>
        <n v="15.3642" u="1"/>
        <n v="19.197452666666667" u="1"/>
        <n v="26.820530000000002" u="1"/>
        <n v="27.504883720930231" u="1"/>
        <n v="74.866575520833337" u="1"/>
        <n v="74.968918101254729" u="1"/>
        <n v="115.3642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26.491729323308274" u="1"/>
        <n v="30.129722222222224" u="1"/>
        <n v="30.892146596858638" u="1"/>
        <n v="47.613999999999997" u="1"/>
        <n v="54.995229999999999" u="1"/>
        <n v="61.980555555555554" u="1"/>
        <n v="68.722343333333328" u="1"/>
        <n v="126.47960999999999" u="1"/>
        <n v="1.1259842519685042" u="1"/>
        <n v="2.1058449999999929" u="1"/>
        <n v="4.1258048780487826" u="1"/>
        <n v="7.1790000000000003" u="1"/>
        <n v="7.9531099999999961" u="1"/>
        <n v="10.502020000000002" u="1"/>
        <n v="11.268469999999999" u="1"/>
        <n v="14.542532808398949" u="1"/>
        <n v="21.035809999999998" u="1"/>
        <n v="22.15275590551181" u="1"/>
        <n v="25.419954166666663" u="1"/>
        <n v="32.856200000000001" u="1"/>
        <n v="34.226005284900282" u="1"/>
        <n v="35.412686666666666" u="1"/>
        <n v="49.313173333333332" u="1"/>
        <n v="51.838680521194128" u="1"/>
        <n v="62.56601049868766" u="1"/>
        <n v="134.81265999999999" u="1"/>
        <n v="4.2486749999999995" u="1"/>
        <n v="10.525000000000002" u="1"/>
        <n v="13.004736031746033" u="1"/>
        <n v="15.023256666666658" u="1"/>
        <n v="20.859479999999998" u="1"/>
        <n v="32.65496590312992" u="1"/>
        <n v="60.707786885245902" u="1"/>
        <n v="71.359168333333329" u="1"/>
        <n v="113.10505458393672" u="1"/>
        <n v="120.501195" u="1"/>
        <n v="0.90078740157480341" u="1"/>
        <n v="6.529990433456792" u="1"/>
        <n v="10.857983333333323" u="1"/>
        <n v="10.863916666666659" u="1"/>
        <n v="11.986062992125984" u="1"/>
        <n v="39.147009966777411" u="1"/>
        <n v="47.49046204658525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8.0500333333333298" u="1"/>
        <n v="10.803499999999998" u="1"/>
        <n v="10.977089999999993" u="1"/>
        <n v="17.376483465608466" u="1"/>
        <n v="20.306604999999994" u="1"/>
        <n v="25.576984126984129" u="1"/>
        <n v="31.294642857142854" u="1"/>
        <n v="32.242800000000003" u="1"/>
        <n v="35.662198547979798" u="1"/>
        <n v="41.531816666666657" u="1"/>
        <n v="58.160872589942358" u="1"/>
        <n v="5.5044887566137586" u="1"/>
        <n v="15.90311369509044" u="1"/>
        <n v="23.88165" u="1"/>
        <n v="31.294642857142858" u="1"/>
        <n v="34.718933333333325" u="1"/>
        <n v="105.43926333333332" u="1"/>
        <n v="3.1941276041666669" u="1"/>
        <n v="3.8410218152777782" u="1"/>
        <n v="10.242968749999998" u="1"/>
        <n v="11.575733333333321" u="1"/>
        <n v="12.4211875" u="1"/>
        <n v="17.583476666666662" u="1"/>
        <n v="23.986559999999997" u="1"/>
        <n v="24.294019933554818" u="1"/>
        <n v="26.706870229007635" u="1"/>
        <n v="36.110803333333322" u="1"/>
        <n v="45.073672960198998" u="1"/>
        <n v="47.2515873015873" u="1"/>
        <n v="3.7408527131782949" u="1"/>
        <n v="5.1536625000000003" u="1"/>
        <n v="9.883700000000001" u="1"/>
        <n v="16.16075" u="1"/>
        <n v="27.061027106666668" u="1"/>
        <n v="30.422144702842377" u="1"/>
        <n v="34.143983333333331" u="1"/>
        <n v="56.607750000000003" u="1"/>
        <n v="65.767173252279633" u="1"/>
        <n v="2.4393782835820894" u="1"/>
        <n v="7.7652900000000002" u="1"/>
        <n v="18.964942028985508" u="1"/>
        <n v="25.924186351706037" u="1"/>
        <n v="26.9298" u="1"/>
        <n v="28.846" u="1"/>
        <n v="54.275799999999997" u="1"/>
        <n v="56.089929548280153" u="1"/>
        <n v="59.087629166666659" u="1"/>
        <n v="9.7008749999999999" u="1"/>
        <n v="18.065384920634919" u="1"/>
        <n v="25.227777777777778" u="1"/>
        <n v="122.10995228695653" u="1"/>
        <n v="144.64238952536823" u="1"/>
        <n v="3.0544071246819344" u="1"/>
        <n v="13.65935185185185" u="1"/>
        <n v="15.45064" u="1"/>
        <n v="17.733374999999995" u="1"/>
        <n v="22.80369" u="1"/>
        <n v="23.7105" u="1"/>
        <n v="32.015780730897006" u="1"/>
        <n v="50.340812499999998" u="1"/>
        <n v="54.206710000000001" u="1"/>
        <n v="124.87732666666666" u="1"/>
        <n v="3.1961547619047628" u="1"/>
        <n v="13.098383333333331" u="1"/>
        <n v="14.610511811023621" u="1"/>
        <n v="17.7879" u="1"/>
        <n v="18.327523712737129" u="1"/>
        <n v="19.019014954160696" u="1"/>
        <n v="26.939606299212599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38.040775193798446" u="1"/>
        <n v="58.679903597694292" u="1"/>
        <n v="69.685699999999997" u="1"/>
        <n v="88.182541553333351" u="1"/>
        <n v="8.466708324999999" u="1"/>
        <n v="12.66826" u="1"/>
        <n v="14.58851666666666" u="1"/>
        <n v="22.520875" u="1"/>
        <n v="49.09404" u="1"/>
        <n v="67.368421052631575" u="1"/>
        <n v="11.111928333333328" u="1"/>
        <n v="16.583177083333332" u="1"/>
        <n v="18.700937499999998" u="1"/>
        <n v="21.941338582677155" u="1"/>
        <n v="24.593326322115384" u="1"/>
        <n v="47.921310000000005" u="1"/>
        <n v="51.565513333333328" u="1"/>
        <n v="0.7228" u="1"/>
        <n v="3.9754" u="1"/>
        <n v="13.040775193798449" u="1"/>
        <n v="16.668139830434789" u="1"/>
        <n v="23.948125633232017" u="1"/>
        <n v="32.295348837209303" u="1"/>
        <n v="34.768349999999998" u="1"/>
        <n v="72.670013968792404" u="1"/>
        <n v="74.863346253229977" u="1"/>
        <n v="3.2192857142857148" u="1"/>
        <n v="10.662579365079367" u="1"/>
        <n v="13.902842377260979" u="1"/>
        <n v="21.008988000000002" u="1"/>
        <n v="22.6372" u="1"/>
        <n v="43.504954946236559" u="1"/>
        <n v="48.45" u="1"/>
        <n v="3.0886046511627905" u="1"/>
        <n v="8.7797599999999996" u="1"/>
        <n v="12.658923884514437" u="1"/>
        <n v="16.055275590551179" u="1"/>
        <n v="21.021333328000001" u="1"/>
        <n v="33.100446412499998" u="1"/>
        <n v="43.111295681063126" u="1"/>
        <n v="67.527100000000004" u="1"/>
        <n v="77.414800000000014" u="1"/>
        <n v="8.4357300275482103" u="1"/>
        <n v="11.431325459317586" u="1"/>
        <n v="13.918457300275481" u="1"/>
        <n v="73.275399999999991" u="1"/>
        <n v="84.980173333333326" u="1"/>
        <n v="101.57321666666665" u="1"/>
        <n v="6.8504100000000001" u="1"/>
        <n v="15.684882442748094" u="1"/>
        <n v="17.536999999999999" u="1"/>
        <n v="22.790400000000002" u="1"/>
        <n v="24.229729166666665" u="1"/>
        <n v="27.138167938931296" u="1"/>
        <n v="27.160687177419355" u="1"/>
        <n v="27.950238095238099" u="1"/>
        <n v="69.372254632807142" u="1"/>
        <n v="116.11220453518872" u="1"/>
        <n v="0.20035937134502921" u="1"/>
        <n v="1.3657291666666664" u="1"/>
        <n v="2.1836304909560726" u="1"/>
        <n v="8.7189333333333288" u="1"/>
        <n v="12.272174479166669" u="1"/>
        <n v="29.529399999999995" u="1"/>
        <n v="34.033900000000003" u="1"/>
        <n v="47.554193121693125" u="1"/>
        <n v="54.342649999999999" u="1"/>
        <n v="58.307515000000002" u="1"/>
        <n v="65.170513333333332" u="1"/>
        <n v="77.580021666666653" u="1"/>
        <n v="3.2515873015873002" u="1"/>
        <n v="15.30063492063492" u="1"/>
        <n v="16.735099999999999" u="1"/>
        <n v="17.226548556430444" u="1"/>
        <n v="28.730952380952381" u="1"/>
        <n v="29.110799999999998" u="1"/>
        <n v="29.715384615384615" u="1"/>
        <n v="31.445599999999999" u="1"/>
        <n v="50.081954887218046" u="1"/>
        <n v="62.199100000000001" u="1"/>
        <n v="86.376508646392367" u="1"/>
        <n v="0.1715891472868217" u="1"/>
        <n v="3.2515873015873007" u="1"/>
        <n v="4.0895867768595036" u="1"/>
        <n v="11.624174999999999" u="1"/>
        <n v="16.207314626865671" u="1"/>
        <n v="17.370200724637684" u="1"/>
        <n v="29.474875000000001" u="1"/>
        <n v="29.856599999999997" u="1"/>
        <n v="32.299729999999997" u="1"/>
        <n v="34.33443333333333" u="1"/>
        <n v="39.977000000000004" u="1"/>
        <n v="40.48157871325192" u="1"/>
        <n v="42.807000000000002" u="1"/>
        <n v="54.6875" u="1"/>
        <n v="59.475000000000001" u="1"/>
        <n v="60.775641534391539" u="1"/>
        <n v="17.331735880398671" u="1"/>
        <n v="19.387729710144928" u="1"/>
        <n v="20.784913333333325" u="1"/>
        <n v="21.427898333333328" u="1"/>
        <n v="23.134354166666661" u="1"/>
        <n v="25.814900000000002" u="1"/>
        <n v="26.982109375" u="1"/>
        <n v="27.066257936507938" u="1"/>
        <n v="29.625954198473281" u="1"/>
        <n v="53.618498310475054" u="1"/>
        <n v="84.851919999999993" u="1"/>
        <n v="88.212845833333319" u="1"/>
        <n v="115.62677333333332" u="1"/>
        <n v="0.49061666666666648" u="1"/>
        <n v="0.84523809523809545" u="1"/>
        <n v="4.7185666666666579" u="1"/>
        <n v="7.1050666666666658" u="1"/>
        <n v="9.1652400000000007" u="1"/>
        <n v="9.5203051212121217" u="1"/>
        <n v="10.198910761154856" u="1"/>
        <n v="12.842390211640211" u="1"/>
        <n v="12.849360000000001" u="1"/>
        <n v="13.067022861356932" u="1"/>
        <n v="14.967200000000002" u="1"/>
        <n v="18.573879999999996" u="1"/>
        <n v="20.826237739130434" u="1"/>
        <n v="34.063157894736847" u="1"/>
        <n v="54.731009485094852" u="1"/>
        <n v="117.76470284237726" u="1"/>
        <n v="3.3704894179894178" u="1"/>
        <n v="9.4823412698412692" u="1"/>
        <n v="38.023256666666654" u="1"/>
        <n v="53.500055555555548" u="1"/>
        <n v="59.784367896485413" u="1"/>
        <n v="76.431616666666656" u="1"/>
        <n v="112.77334333333332" u="1"/>
        <n v="138.72140000000002" u="1"/>
        <n v="8.2913999999999994" u="1"/>
        <n v="14.483953168044076" u="1"/>
        <n v="15.953199999999995" u="1"/>
        <n v="18.129300000000001" u="1"/>
        <n v="20.257432419354839" u="1"/>
        <n v="23.365729166666668" u="1"/>
        <n v="26.964500000000001" u="1"/>
        <n v="30.175317371042905" u="1"/>
        <n v="31.734349999999999" u="1"/>
        <n v="33.032061068702291" u="1"/>
        <n v="64.408124999999998" u="1"/>
        <n v="2.2857142857142856" u="1"/>
        <n v="14.68311475409836" u="1"/>
        <n v="14.823294726458334" u="1"/>
        <n v="16.688472153750002" u="1"/>
        <n v="16.908099333333332" u="1"/>
        <n v="106.48794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33.455026246719157" u="1"/>
        <n v="48.021562280701751" u="1"/>
        <n v="72.127378000000007" u="1"/>
        <n v="9.692941660999999" u="1"/>
        <n v="16.921804511278197" u="1"/>
        <n v="22.825400000000002" u="1"/>
        <n v="25.738" u="1"/>
        <n v="60.227480916030537" u="1"/>
        <n v="110.37840244391026" u="1"/>
        <n v="1.096934999999994" u="1"/>
        <n v="13.452437499999991" u="1"/>
        <n v="14.578388429752065" u="1"/>
        <n v="15.612565445026179" u="1"/>
        <n v="17.971291666666652" u="1"/>
        <n v="19.1151832460733" u="1"/>
        <n v="30.308139534883722" u="1"/>
        <n v="37.950358126721767" u="1"/>
        <n v="45.565144542735048" u="1"/>
        <n v="114.89742333333331" u="1"/>
        <n v="1.7648236363636367" u="1"/>
        <n v="23.6478" u="1"/>
        <n v="31.048869436533202" u="1"/>
        <n v="45.799505000000003" u="1"/>
        <n v="57.582295379918591" u="1"/>
        <n v="85.768424999999993" u="1"/>
        <n v="12.39813492063492" u="1"/>
        <n v="13.154033333333334" u="1"/>
        <n v="13.248283333333328" u="1"/>
        <n v="14.128407000000001" u="1"/>
        <n v="28.892146596858638" u="1"/>
        <n v="36.869" u="1"/>
        <n v="60.446190803019903" u="1"/>
        <n v="4.3242833333333337" u="1"/>
        <n v="9.3156999999999996" u="1"/>
        <n v="10.384807588075882" u="1"/>
        <n v="10.49076" u="1"/>
        <n v="11.283306826086957" u="1"/>
        <n v="15.775982044956141" u="1"/>
        <n v="19.503937007874015" u="1"/>
        <n v="22.981913880597016" u="1"/>
        <n v="31.672921666666653" u="1"/>
        <n v="69.884419825679018" u="1"/>
        <n v="7.6260416666666666" u="1"/>
        <n v="14.868957258064517" u="1"/>
        <n v="16.806579029850749" u="1"/>
        <n v="17.876069999999999" u="1"/>
        <n v="22.315786666666668" u="1"/>
        <n v="25.516616666666661" u="1"/>
        <n v="44.874914207275225" u="1"/>
        <n v="47.516999999999996" u="1"/>
        <n v="54.934478629032256" u="1"/>
        <n v="55.64122758159742" u="1"/>
        <n v="62.427999999999997" u="1"/>
        <n v="2.4167700000000001" u="1"/>
        <n v="23.450669999999995" u="1"/>
        <n v="31.156250000000004" u="1"/>
        <n v="31.674767441860464" u="1"/>
        <n v="56.924316109422499" u="1"/>
        <n v="152.92035999999999" u="1"/>
        <n v="0.13136999999999999" u="1"/>
        <n v="0.30918000000000001" u="1"/>
        <n v="1.8391799999999998" u="1"/>
        <n v="11.79340833333333" u="1"/>
        <n v="13.124958805970151" u="1"/>
        <n v="14.992620000000001" u="1"/>
        <n v="19.010349999999995" u="1"/>
        <n v="23.78422391304348" u="1"/>
        <n v="25.410499999999999" u="1"/>
        <n v="45.830599999999997" u="1"/>
        <n v="49.366229508196724" u="1"/>
        <n v="65.952996589248016" u="1"/>
        <n v="3.3160500000000002" u="1"/>
        <n v="8.6818000000000008" u="1"/>
        <n v="9.6198115079365074" u="1"/>
        <n v="10.158425925925926" u="1"/>
        <n v="10.404312456140349" u="1"/>
        <n v="16.757413333333329" u="1"/>
        <n v="17.244795081967212" u="1"/>
        <n v="19.892303333333327" u="1"/>
        <n v="23.576984126984129" u="1"/>
        <n v="24.609022556390979" u="1"/>
        <n v="37.4818" u="1"/>
        <n v="53.77465986394558" u="1"/>
        <n v="60.132112500000005" u="1"/>
        <n v="9.8034999999999997" u="1"/>
        <n v="14.014733333333334" u="1"/>
        <n v="14.90311369509044" u="1"/>
        <n v="21.405826666666663" u="1"/>
        <n v="26.438170731707316" u="1"/>
        <n v="31.359466666666663" u="1"/>
        <n v="44.530953333333329" u="1"/>
        <n v="58.183169999999997" u="1"/>
        <n v="100.77059523809524" u="1"/>
        <n v="0.72071388888888888" u="1"/>
        <n v="11.281916666666667" u="1"/>
        <n v="19.858730158730157" u="1"/>
        <n v="36.213999999999999" u="1"/>
        <n v="38.016745406824143" u="1"/>
        <n v="39.758095379918593" u="1"/>
        <n v="51.912598695868951" u="1"/>
        <n v="56.829652230971128" u="1"/>
        <n v="62.839241657000002" u="1"/>
        <n v="15.080375" u="1"/>
        <n v="19.938852631578946" u="1"/>
        <n v="23.947398838141027" u="1"/>
        <n v="25.061027106666668" u="1"/>
        <n v="33.955800000000004" u="1"/>
        <n v="43.441427777777776" u="1"/>
        <n v="58.994223333333323" u="1"/>
        <n v="103.33580545922365" u="1"/>
        <n v="4.4386197916666656" u="1"/>
        <n v="17.866233333333319" u="1"/>
        <n v="20.4282" u="1"/>
        <n v="26.400775193798449" u="1"/>
        <n v="31.807500000000001" u="1"/>
        <n v="35.175801033591732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1.739413333333331" u="1"/>
        <n v="22.546493333333327" u="1"/>
        <n v="23.227777777777778" u="1"/>
        <n v="25.915238095238095" u="1"/>
        <n v="30.985465116279066" u="1"/>
        <n v="40.615049999999997" u="1"/>
        <n v="43.1828" u="1"/>
        <n v="2.0513249999999998" u="1"/>
        <n v="10.311449998000001" u="1"/>
        <n v="12.110723514211886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0.999600000000001" u="1"/>
        <n v="36.873666666666637" u="1"/>
        <n v="54.982471014492759" u="1"/>
        <n v="55.082828333333325" u="1"/>
        <n v="100.61623036649215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38.318399999999997" u="1"/>
        <n v="62.120082182199695" u="1"/>
        <n v="67.954759238521831" u="1"/>
        <n v="128.0257" u="1"/>
        <n v="4.4229250000000002" u="1"/>
        <n v="6.1702499999999905" u="1"/>
        <n v="11.594249999999999" u="1"/>
        <n v="13.58851666666666" u="1"/>
        <n v="13.74193548387097" u="1"/>
        <n v="30.576047500000001" u="1"/>
        <n v="34.016421356421354" u="1"/>
        <n v="42.413049999999998" u="1"/>
        <n v="50.276349821582379" u="1"/>
        <n v="117.58467491872969" u="1"/>
        <n v="3.6844999999999999" u="1"/>
        <n v="4.4096333333333328" u="1"/>
        <n v="5.2034000000000002" u="1"/>
        <n v="8.3988530000000008" u="1"/>
        <n v="11.178965217391305" u="1"/>
        <n v="12.268760330578512" u="1"/>
        <n v="12.339186666666667" u="1"/>
        <n v="17.931569999999997" u="1"/>
        <n v="27.588650000000001" u="1"/>
        <n v="29.871299179894184" u="1"/>
        <n v="74.979237726098191" u="1"/>
        <n v="87.09116452817932" u="1"/>
        <n v="0.95187499999999992" u="1"/>
        <n v="1.095691663" u="1"/>
        <n v="5.4716499999999995" u="1"/>
        <n v="10.269486666666648" u="1"/>
        <n v="10.908306666666647" u="1"/>
        <n v="17.729868766404199" u="1"/>
        <n v="56.542641890508378" u="1"/>
        <n v="8.5948591791044784" u="1"/>
        <n v="10.350159552238807" u="1"/>
        <n v="12.512558139534882" u="1"/>
        <n v="20.177299999999999" u="1"/>
        <n v="23.397354999999994" u="1"/>
        <n v="47.287162096774196" u="1"/>
        <n v="58.010833314971748" u="1"/>
        <n v="0.30911666666666665" u="1"/>
        <n v="2.7826200000000001" u="1"/>
        <n v="6.3810499999999966" u="1"/>
        <n v="12.617125" u="1"/>
        <n v="15.02763779527559" u="1"/>
        <n v="23.700150000000001" u="1"/>
        <n v="29.215192837465565" u="1"/>
        <n v="53.878706666666659" u="1"/>
        <n v="61.536346184610466" u="1"/>
        <n v="65.3523" u="1"/>
        <n v="91.71091102362206" u="1"/>
        <n v="12.150859580052492" u="1"/>
        <n v="13.581720000000001" u="1"/>
        <n v="18.547000000000001" u="1"/>
        <n v="27.530435118482536" u="1"/>
        <n v="27.988544999999998" u="1"/>
        <n v="32.509729999999998" u="1"/>
        <n v="53.440437499999994" u="1"/>
        <n v="57.627538734999995" u="1"/>
        <n v="74.810558372675885" u="1"/>
        <n v="0.81297709923664119" u="1"/>
        <n v="11.616279069767442" u="1"/>
        <n v="12.104166666666668" u="1"/>
        <n v="13.998250000000001" u="1"/>
        <n v="20.328924999999991" u="1"/>
        <n v="20.426325000000002" u="1"/>
        <n v="50.908099333333332" u="1"/>
        <n v="0.7117" u="1"/>
        <n v="6.0115617466666675" u="1"/>
        <n v="12.115817073170732" u="1"/>
        <n v="15.454049998" u="1"/>
        <n v="16.183630490956073" u="1"/>
        <n v="21.750536585365854" u="1"/>
        <n v="29.019680851063828" u="1"/>
        <n v="33.418682170542638" u="1"/>
        <n v="71.175390000000007" u="1"/>
        <n v="2.7354766363636367" u="1"/>
        <n v="10.807" u="1"/>
        <n v="12.713149606299211" u="1"/>
        <n v="15.36755" u="1"/>
        <n v="16.017399999999991" u="1"/>
        <n v="16.098055555555554" u="1"/>
        <n v="16.431491666666648" u="1"/>
        <n v="19.111961666666662" u="1"/>
        <n v="21.735359999999993" u="1"/>
        <n v="29.445599999999999" u="1"/>
        <n v="35.4405" u="1"/>
        <n v="50.95844833333333" u="1"/>
        <n v="100.95475" u="1"/>
        <n v="3.181165" u="1"/>
        <n v="5.8520804071246824" u="1"/>
        <n v="12.018181666666655" u="1"/>
        <n v="13.701837270341207" u="1"/>
        <n v="15.352380952380953" u="1"/>
        <n v="17.187799999999999" u="1"/>
        <n v="17.969785241730282" u="1"/>
        <n v="18.344638242894057" u="1"/>
        <n v="18.603149606299212" u="1"/>
        <n v="27.474875000000001" u="1"/>
        <n v="37.433300000000003" u="1"/>
        <n v="42.900291666666668" u="1"/>
        <n v="82.599577563953488" u="1"/>
        <n v="34.414157218442931" u="1"/>
        <n v="39.90598" u="1"/>
        <n v="50.54" u="1"/>
        <n v="52.599946666666654" u="1"/>
        <n v="57.210210000000004" u="1"/>
        <n v="69.45205" u="1"/>
        <n v="74.939278215223098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2.719085365853658" u="1"/>
        <n v="22.83258012820513" u="1"/>
        <n v="25.672447916666666" u="1"/>
        <n v="45.865579268292691" u="1"/>
        <n v="45.940999999999995" u="1"/>
        <n v="46.461046511627899" u="1"/>
        <n v="59.511450381679388" u="1"/>
        <n v="3.1575000000000006" u="1"/>
        <n v="8.4720916666666675" u="1"/>
        <n v="12.243606770833333" u="1"/>
        <n v="13.536775" u="1"/>
        <n v="15.492759552238807" u="1"/>
        <n v="16.179165000000001" u="1"/>
        <n v="18.615079355555554" u="1"/>
        <n v="21.168447789327281" u="1"/>
        <n v="24.428000000000001" u="1"/>
        <n v="48.708513333333329" u="1"/>
        <n v="54.710646666666662" u="1"/>
        <n v="56.183050666666666" u="1"/>
        <n v="11.982158805970149" u="1"/>
        <n v="13.737459179104478" u="1"/>
        <n v="41.472295379918592" u="1"/>
        <n v="46.896100000000004" u="1"/>
        <n v="57.937456666666662" u="1"/>
        <n v="79.702430099098493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1.876547619047619" u="1"/>
        <n v="15.105320767195771" u="1"/>
        <n v="29.089186666666663" u="1"/>
        <n v="34.700472440944878" u="1"/>
        <n v="36.985873015873018" u="1"/>
        <n v="42.681119791666667" u="1"/>
        <n v="55.408611666666644" u="1"/>
        <n v="60.858803986710967" u="1"/>
        <n v="7.7678130000000003" u="1"/>
        <n v="17.506369999999986" u="1"/>
        <n v="17.654278215223098" u="1"/>
        <n v="19.226701570680628" u="1"/>
        <n v="23.738" u="1"/>
        <n v="32.780230000000003" u="1"/>
        <n v="39.272300000000001" u="1"/>
        <n v="40.610700000000001" u="1"/>
        <n v="58.104152182199691" u="1"/>
        <n v="100.84962999999999" u="1"/>
        <n v="17.1151832460733" u="1"/>
        <n v="35.186895379918596" u="1"/>
        <n v="36.876975000000002" u="1"/>
        <n v="59.20812500000001" u="1"/>
        <n v="79.488766666666663" u="1"/>
        <n v="6.28132" u="1"/>
        <n v="16.596106666666667" u="1"/>
        <n v="17.970175000000001" u="1"/>
        <n v="18.012677165354329" u="1"/>
        <n v="26.400000000000002" u="1"/>
        <n v="27.157979002624671" u="1"/>
        <n v="40.058589083969466" u="1"/>
        <n v="56.77059523809524" u="1"/>
        <n v="87.624234610376689" u="1"/>
        <n v="14.812206047032477" u="1"/>
        <n v="17.250228666666665" u="1"/>
        <n v="17.647830687830687" u="1"/>
        <n v="24.883175000000001" u="1"/>
        <n v="27.116283333333332" u="1"/>
        <n v="29.003664921465969" u="1"/>
        <n v="37.895811518324606" u="1"/>
        <n v="43.15156666666666" u="1"/>
        <n v="48.966558333333332" u="1"/>
        <n v="78.996416666666676" u="1"/>
        <n v="118.06280423280423" u="1"/>
        <n v="10.700624999999999" u="1"/>
        <n v="14.7616163349348" u="1"/>
        <n v="17.474154999999993" u="1"/>
        <n v="47.023488372093027" u="1"/>
        <n v="54.545583333333333" u="1"/>
        <n v="66.40037333333332" u="1"/>
        <n v="204.17703625801283" u="1"/>
        <n v="0.67619047619047634" u="1"/>
        <n v="3.9712916666666502" u="1"/>
        <n v="7.5711590000000006" u="1"/>
        <n v="15.681961740435108" u="1"/>
        <n v="16.427814166666668" u="1"/>
        <n v="29.201870596205964" u="1"/>
        <n v="34.631699999999995" u="1"/>
        <n v="70.197943333333328" u="1"/>
        <n v="78.165841666666637" u="1"/>
        <n v="89.995308572291663" u="1"/>
        <n v="121.74742013800153" u="1"/>
        <n v="3.1769102990033224" u="1"/>
        <n v="5.0625870370370372" u="1"/>
        <n v="8.1638166666666656" u="1"/>
        <n v="10.397829999999999" u="1"/>
        <n v="20.21908396946565" u="1"/>
        <n v="30.553162230056984" u="1"/>
        <n v="35.513049999999993" u="1"/>
        <n v="46.930800000000005" u="1"/>
        <n v="47.373840769903765" u="1"/>
        <n v="121.072890625" u="1"/>
        <n v="0.56317499999999998" u="1"/>
        <n v="7.457373333333333" u="1"/>
        <n v="8.4329974160206724" u="1"/>
        <n v="10.856679633649934" u="1"/>
        <n v="18.421293333333335" u="1"/>
        <n v="32.134549999999997" u="1"/>
        <n v="35.933964576139026" u="1"/>
        <n v="41.959470833333327" u="1"/>
        <n v="56.436980299003324" u="1"/>
        <n v="5.6154641666666674" u="1"/>
        <n v="15.793208333333331" u="1"/>
        <n v="18.107961173076923" u="1"/>
        <n v="21.576984126984129" u="1"/>
        <n v="23.41516" u="1"/>
        <n v="31.164073988603995" u="1"/>
        <n v="33.531816666666657" u="1"/>
        <n v="57.817912817732577" u="1"/>
        <n v="1.3631955922865013" u="1"/>
        <n v="7.5909574468085115" u="1"/>
        <n v="11.00842671957672" u="1"/>
        <n v="12.472300000000001" u="1"/>
        <n v="23.905700000000003" u="1"/>
        <n v="24.884450000000001" u="1"/>
        <n v="27.22209999999999" u="1"/>
        <n v="33.622289021164022" u="1"/>
        <n v="10.852249999999991" u="1"/>
        <n v="17.04740157480315" u="1"/>
        <n v="18.031451219512196" u="1"/>
        <n v="35.198910761154856" u="1"/>
        <n v="73.668829166666654" u="1"/>
        <n v="2.7826998525073749" u="1"/>
        <n v="3.6064686842105256" u="1"/>
        <n v="5.809649999999996" u="1"/>
        <n v="22.768165374677004" u="1"/>
        <n v="23.061027106666668" u="1"/>
        <n v="32.795856666666666" u="1"/>
        <n v="38.684750000000001" u="1"/>
        <n v="76.055900000000008" u="1"/>
        <n v="10.867764654418197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57.015416666666667" u="1"/>
        <n v="91.328713333333326" u="1"/>
        <n v="2.8967906336088154" u="1"/>
        <n v="4.8911035752688168" u="1"/>
        <n v="10.09346" u="1"/>
        <n v="15.159869999999996" u="1"/>
        <n v="16.943372093023257" u="1"/>
        <n v="19.881711333333332" u="1"/>
        <n v="20.325326666666651" u="1"/>
        <n v="21.227777777777778" u="1"/>
        <n v="26.529250000000001" u="1"/>
        <n v="70.337640000000007" u="1"/>
        <n v="71.526596666666649" u="1"/>
        <n v="126.99696666666665" u="1"/>
        <n v="0.78141202562500012" u="1"/>
        <n v="3.9998" u="1"/>
        <n v="12.236009669211196" u="1"/>
        <n v="13.221704047619047" u="1"/>
        <n v="13.68825" u="1"/>
        <n v="15.985873015873016" u="1"/>
        <n v="17.336729999999999" u="1"/>
        <n v="24.940249999999999" u="1"/>
        <n v="25.748452380952383" u="1"/>
        <n v="29.968298873913046" u="1"/>
        <n v="34.012" u="1"/>
        <n v="58.846000000000004" u="1"/>
        <n v="4.495609788359789" u="1"/>
        <n v="11.04664166666665" u="1"/>
        <n v="11.098383333333331" u="1"/>
        <n v="11.113740458015267" u="1"/>
        <n v="14.10523333333332" u="1"/>
        <n v="17.702362204724409" u="1"/>
        <n v="13.558333333333319" u="1"/>
        <n v="14.554193121693121" u="1"/>
        <n v="23.876784776902888" u="1"/>
        <n v="26.281499999999998" u="1"/>
        <n v="54.440159587606843" u="1"/>
        <n v="60.679715762273901" u="1"/>
        <n v="4.4161797672413803" u="1"/>
        <n v="12.58851666666666" u="1"/>
        <n v="17.012004337349396" u="1"/>
        <n v="18.520875" u="1"/>
        <n v="27.133766659999999" u="1"/>
        <n v="48.439895379918596" u="1"/>
        <n v="51.846126709374992" u="1"/>
        <n v="52.560600000000001" u="1"/>
        <n v="63.779167514957265" u="1"/>
        <n v="68.632000000000005" u="1"/>
        <n v="0.54444999999999899" u="1"/>
        <n v="8.2879533333333271" u="1"/>
        <n v="15.325800000000001" u="1"/>
        <n v="26.131188695652178" u="1"/>
        <n v="33.639186046511625" u="1"/>
        <n v="37.018181666666656" u="1"/>
        <n v="42.590299999999999" u="1"/>
        <n v="104.68992954828016" u="1"/>
        <n v="6.4832416666666672" u="1"/>
        <n v="17.10896" u="1"/>
        <n v="25.545238095238094" u="1"/>
        <n v="30.503888888888888" u="1"/>
        <n v="35.924403439153437" u="1"/>
        <n v="37.791508646392366" u="1"/>
        <n v="0.67511811023622015" u="1"/>
        <n v="0.88854828042328049" u="1"/>
        <n v="10.127142857142857" u="1"/>
        <n v="12.060238095238098" u="1"/>
        <n v="12.253053333333334" u="1"/>
        <n v="23.555070000000001" u="1"/>
        <n v="25.974800000000002" u="1"/>
        <n v="26.354418604651165" u="1"/>
        <n v="30.317644166666668" u="1"/>
        <n v="30.362913385826772" u="1"/>
        <n v="33.314518810148734" u="1"/>
        <n v="35.504954946236559" u="1"/>
        <n v="86.110723514211884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5.578844999999994" u="1"/>
        <n v="36.618958333333332" u="1"/>
        <n v="39.863786666666662" u="1"/>
        <n v="55.264090902306648" u="1"/>
        <n v="56.84375" u="1"/>
        <n v="11.148400000000001" u="1"/>
        <n v="11.282525" u="1"/>
        <n v="18.219697584000002" u="1"/>
        <n v="21.348613333333329" u="1"/>
        <n v="23.160687177419355" u="1"/>
        <n v="27.800751879699249" u="1"/>
        <n v="32.540323249067555" u="1"/>
        <n v="121.19309523809524" u="1"/>
        <n v="0.76924166666666693" u="1"/>
        <n v="8.996316666666667" u="1"/>
        <n v="12.201124031007751" u="1"/>
        <n v="40.325800000000001" u="1"/>
        <n v="50.276875000000004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54.199100000000001" u="1"/>
        <n v="66.90025" u="1"/>
        <n v="69.392624999999995" u="1"/>
        <n v="9.3842350000000003" u="1"/>
        <n v="11.95450819672131" u="1"/>
        <n v="12.190271317829458" u="1"/>
        <n v="18.110691666666661" u="1"/>
        <n v="19.689399999999999" u="1"/>
        <n v="20.698776524425288" u="1"/>
        <n v="25.474875000000001" u="1"/>
        <n v="29.156601049868765" u="1"/>
        <n v="37.270359999999997" u="1"/>
        <n v="74.999724999999998" u="1"/>
        <n v="80.33410000000000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5.461399999999998" u="1"/>
        <n v="39.137449999999994" u="1"/>
        <n v="40.331499999999998" u="1"/>
        <n v="50.365645000000001" u="1"/>
        <n v="58.468571428571437" u="1"/>
        <n v="61.343795796803448" u="1"/>
        <n v="65.133227304347827" u="1"/>
        <n v="67.340943333333328" u="1"/>
        <n v="89.071899999999999" u="1"/>
        <n v="0.52396230158730162" u="1"/>
        <n v="5.867251666666661" u="1"/>
        <n v="8.9331600000000009" u="1"/>
        <n v="8.9746533333333289" u="1"/>
        <n v="20.302499999999998" u="1"/>
        <n v="20.83258012820513" u="1"/>
        <n v="23.535551181102363" u="1"/>
        <n v="31.789642857142859" u="1"/>
        <n v="35.195999999999998" u="1"/>
        <n v="43.372678333333319" u="1"/>
        <n v="51.381679389312978" u="1"/>
        <n v="95.109841817979287" u="1"/>
        <n v="5.2072323809523811" u="1"/>
        <n v="11.902713178294574" u="1"/>
        <n v="19.35134587020649" u="1"/>
        <n v="22.428000000000001" u="1"/>
        <n v="28.078294573643412" u="1"/>
        <n v="29.990033222591361" u="1"/>
        <n v="30.529049999999998" u="1"/>
        <n v="30.570349999999998" u="1"/>
        <n v="0.11151832460732986" u="1"/>
        <n v="7.8445920153333333" u="1"/>
        <n v="18.349517906336089" u="1"/>
        <n v="22.541626666666655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6.613477690288718" u="1"/>
        <n v="5.1413349999999998" u="1"/>
        <n v="7.1021999999999998" u="1"/>
        <n v="10.452056666666657" u="1"/>
        <n v="11.952999999999999" u="1"/>
        <n v="16.959216666666656" u="1"/>
        <n v="18.353633333333324" u="1"/>
        <n v="31.27771935096154" u="1"/>
        <n v="31.350236220472439" u="1"/>
        <n v="33.248860000000001" u="1"/>
        <n v="33.462278645833329" u="1"/>
        <n v="55.862172423245617" u="1"/>
        <n v="63.301430000000003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7.226701570680628" u="1"/>
        <n v="19.6397994843962" u="1"/>
        <n v="21.738" u="1"/>
        <n v="26.063571428571429" u="1"/>
        <n v="136.99045312575734" u="1"/>
        <n v="0.57858137566137569" u="1"/>
        <n v="3.9249000000000005" u="1"/>
        <n v="5.3615088075880761" u="1"/>
        <n v="11.659029999999998" u="1"/>
        <n v="12.894797676282051" u="1"/>
        <n v="20.567599999999999" u="1"/>
        <n v="23.653290921739131" u="1"/>
        <n v="35.416290064102562" u="1"/>
        <n v="52.358900000000006" u="1"/>
        <n v="54.843609022556393" u="1"/>
        <n v="61.096699999999998" u="1"/>
        <n v="62.137404580152669" u="1"/>
        <n v="103.26183" u="1"/>
        <n v="1.6933416609999998" u="1"/>
        <n v="7.7435633587786263" u="1"/>
        <n v="12.3642" u="1"/>
        <n v="13.82890365448505" u="1"/>
        <n v="14.30978835978836" u="1"/>
        <n v="25.654739583333335" u="1"/>
        <n v="29.772289999999991" u="1"/>
        <n v="36.048593750000002" u="1"/>
        <n v="38.255499999999998" u="1"/>
        <n v="49.343772609819119" u="1"/>
        <n v="49.807539677777775" u="1"/>
        <n v="55.163959999999989" u="1"/>
        <n v="57.963612499999996" u="1"/>
        <n v="79.54377333333332" u="1"/>
        <n v="1.1767838541666666" u="1"/>
        <n v="11.751813333333327" u="1"/>
        <n v="12.996023622047238" u="1"/>
        <n v="18.523705897972054" u="1"/>
        <n v="21.891200000000001" u="1"/>
        <n v="37.128730158730157" u="1"/>
        <n v="48.420513227513226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48.903500000000001" u="1"/>
        <n v="65.999400000000009" u="1"/>
        <n v="10.987693333333333" u="1"/>
        <n v="14.498374999999989" u="1"/>
        <n v="22.85030798326105" u="1"/>
        <n v="33.136075000000005" u="1"/>
        <n v="38.592539682539687" u="1"/>
        <n v="50.260069999999999" u="1"/>
        <n v="10.237007874015749" u="1"/>
        <n v="12.233178000000001" u="1"/>
        <n v="16.782643229166666" u="1"/>
        <n v="17.923734" u="1"/>
        <n v="19.773941798941799" u="1"/>
        <n v="20.337500000000002" u="1"/>
        <n v="45.851513333333322" u="1"/>
        <n v="75.03458333333333" u="1"/>
        <n v="4.7758083249999999" u="1"/>
        <n v="6.5167307671957673" u="1"/>
        <n v="9.1755399999999998" u="1"/>
        <n v="12.951881666666662" u="1"/>
        <n v="14.308299999999999" u="1"/>
        <n v="21.410499999999999" u="1"/>
        <n v="42.691099476439788" u="1"/>
        <n v="48.067810000000001" u="1"/>
        <n v="100.90048556430446" u="1"/>
        <n v="6.9909800000000004" u="1"/>
        <n v="12.806828055555556" u="1"/>
        <n v="20.609022556390979" u="1"/>
        <n v="21.333270919476746" u="1"/>
        <n v="22.745426356589146" u="1"/>
        <n v="26.121400000000001" u="1"/>
        <n v="35.060238095238098" u="1"/>
        <n v="73.880937500000002" u="1"/>
        <n v="85.408333333333331" u="1"/>
        <n v="141.65528387898883" u="1"/>
        <n v="5.9118416666666667" u="1"/>
        <n v="9.2264199999999921" u="1"/>
        <n v="11.47996" u="1"/>
        <n v="12.230226666666667" u="1"/>
        <n v="14.576139999999992" u="1"/>
        <n v="28.404421768707483" u="1"/>
        <n v="29.066970000000001" u="1"/>
        <n v="34.740367454068242" u="1"/>
        <n v="55.969119708994711" u="1"/>
        <n v="80.302266666666668" u="1"/>
        <n v="1.513049999999994" u="1"/>
        <n v="13.207159552238807" u="1"/>
        <n v="14.730103359173127" u="1"/>
        <n v="21.313099999999999" u="1"/>
        <n v="39.812439999999981" u="1"/>
        <n v="85.608399999999989" u="1"/>
        <n v="10.092600000000001" u="1"/>
        <n v="15.337748130434784" u="1"/>
        <n v="16.151362433862435" u="1"/>
        <n v="18.979166616666667" u="1"/>
        <n v="19.947398838141027" u="1"/>
        <n v="20.768165374677004" u="1"/>
        <n v="22.083360340440471" u="1"/>
        <n v="32.20232558139535" u="1"/>
        <n v="35.441427777777776" u="1"/>
        <n v="37.052482725373615" u="1"/>
        <n v="48.331099999999999" u="1"/>
        <n v="62.096732433357573" u="1"/>
        <n v="72.352573781743303" u="1"/>
        <n v="117.64250666666668" u="1"/>
        <n v="153.24374333333333" u="1"/>
        <n v="3.4620189701897024" u="1"/>
        <n v="5.7938999999999998" u="1"/>
        <n v="8.3650083333333303" u="1"/>
        <n v="11.114790026246718" u="1"/>
        <n v="14.93311666666666" u="1"/>
        <n v="14.933964576139022" u="1"/>
        <n v="18.956177536231884" u="1"/>
        <n v="42.969606733333336" u="1"/>
        <n v="55.6126" u="1"/>
        <n v="60.719291338582678" u="1"/>
        <n v="5.7939000000000007" u="1"/>
        <n v="6.4033424782608721" u="1"/>
        <n v="7.1684000000000001" u="1"/>
        <n v="12.909612433862435" u="1"/>
        <n v="16.054512500000001" u="1"/>
        <n v="16.820170603674541" u="1"/>
        <n v="17.739413333333331" u="1"/>
        <n v="22.185516666666658" u="1"/>
        <n v="34.636687500000001" u="1"/>
        <n v="57.191489361702125" u="1"/>
        <n v="0.50714285714285723" u="1"/>
        <n v="3.8815416666666498" u="1"/>
        <n v="5.4379166666666672" u="1"/>
        <n v="13.478727034120736" u="1"/>
        <n v="24.701675000000002" u="1"/>
        <n v="32.423400000000001" u="1"/>
        <n v="35.372713178294575" u="1"/>
        <n v="70.125" u="1"/>
        <n v="0.67476815398075241" u="1"/>
        <n v="0.73889999999999989" u="1"/>
        <n v="7.5484533333333275" u="1"/>
        <n v="7.7484000000000002" u="1"/>
        <n v="10.098383333333331" u="1"/>
        <n v="10.113740458015267" u="1"/>
        <n v="11.858432000000001" u="1"/>
        <n v="14.762719999999998" u="1"/>
        <n v="17.780568475452196" u="1"/>
        <n v="26.894673129567906" u="1"/>
        <n v="29.589424999999999" u="1"/>
        <n v="29.626300000000001" u="1"/>
        <n v="33.098383333333331" u="1"/>
        <n v="36.083765401666668" u="1"/>
        <n v="64.483943333333329" u="1"/>
        <n v="0.69180758807588083" u="1"/>
        <n v="3.1907142857142849" u="1"/>
        <n v="7.9975000000000005" u="1"/>
        <n v="11.833333333333337" u="1"/>
        <n v="15.86144" u="1"/>
        <n v="17.607619047619046" u="1"/>
        <n v="22.781570000000002" u="1"/>
        <n v="27.209413504166669" u="1"/>
        <n v="30.523308270676694" u="1"/>
        <n v="54.120082182199695" u="1"/>
        <n v="0.17574666666666663" u="1"/>
        <n v="2.2924483333333341" u="1"/>
        <n v="7.5005004545454552" u="1"/>
        <n v="9.4790575916230377" u="1"/>
        <n v="13.681119791666667" u="1"/>
        <n v="19.176910299003321" u="1"/>
        <n v="22.491343669250647" u="1"/>
        <n v="23.570999999999998" u="1"/>
        <n v="31.686838208955223" u="1"/>
        <n v="70.590299999999999" u="1"/>
        <n v="72.626805833333322" u="1"/>
        <n v="0.71539682539682548" u="1"/>
        <n v="3.1907142857142858" u="1"/>
        <n v="24.131188695652178" u="1"/>
        <n v="25.683458646616543" u="1"/>
        <n v="39.765124999999998" u="1"/>
        <n v="50.854100000000003" u="1"/>
        <n v="3.459037940379404" u="1"/>
        <n v="4.8238033333333341" u="1"/>
        <n v="9.5616803278688529" u="1"/>
        <n v="21.312800000000003" u="1"/>
        <n v="21.783691460055095" u="1"/>
        <n v="23.545238095238094" u="1"/>
        <n v="29.3962" u="1"/>
        <n v="29.920914626865674" u="1"/>
        <n v="38.356746666666666" u="1"/>
        <n v="54.440476666666662" u="1"/>
        <n v="2.4014249999999997" u="1"/>
        <n v="16.603686023622046" u="1"/>
        <n v="24.239534883720928" u="1"/>
        <n v="29.682099999999998" u="1"/>
        <n v="43.339349999999996" u="1"/>
        <n v="57.369" u="1"/>
        <n v="6.407" u="1"/>
        <n v="9.1248133333333286" u="1"/>
        <n v="10.16905" u="1"/>
        <n v="10.873809523809523" u="1"/>
        <n v="22.64106" u="1"/>
        <n v="25.230366492146597" u="1"/>
        <n v="26.08467027559055" u="1"/>
        <n v="27.037448412698414" u="1"/>
        <n v="27.112734375000002" u="1"/>
        <n v="36.838306878306881" u="1"/>
        <n v="37.215597132365801" u="1"/>
        <n v="40.897310000000004" u="1"/>
        <n v="65.867251666666661" u="1"/>
        <n v="66.244836666666657" u="1"/>
        <n v="75.71091102362206" u="1"/>
        <n v="89.257573333333326" u="1"/>
        <n v="133.72309999999999" u="1"/>
        <n v="9.5427189746666663" u="1"/>
        <n v="10.363195592286502" u="1"/>
        <n v="15.942016661999999" u="1"/>
        <n v="22.881" u="1"/>
        <n v="23.891220472440946" u="1"/>
        <n v="23.988544999999998" u="1"/>
        <n v="31.01448155478586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97.978423706659868" u="1"/>
        <n v="12.110409999999987" u="1"/>
        <n v="14.703994490358127" u="1"/>
        <n v="19.222578703703704" u="1"/>
        <n v="19.31683557795699" u="1"/>
        <n v="23.529399999999995" u="1"/>
        <n v="29.887043333333324" u="1"/>
        <n v="80.008804999999981" u="1"/>
        <n v="0.41311886956521754" u="1"/>
        <n v="0.7973733333333336" u="1"/>
        <n v="4.4855999999999998" u="1"/>
        <n v="6.3062016666666594" u="1"/>
        <n v="10.767994999999999" u="1"/>
        <n v="12.98469262086514" u="1"/>
        <n v="13.36755" u="1"/>
        <n v="21.142857142857146" u="1"/>
        <n v="24.741100000000003" u="1"/>
        <n v="25.445599999999999" u="1"/>
        <n v="35.305063333333322" u="1"/>
        <n v="103.4018433333333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9.145699999999998" u="1"/>
        <n v="24.123382343220339" u="1"/>
        <n v="26.156100000000002" u="1"/>
        <n v="31.235500000000002" u="1"/>
        <n v="31.444800000000001" u="1"/>
        <n v="39.928100000000001" u="1"/>
        <n v="60.002580997813553" u="1"/>
        <n v="107.2916" u="1"/>
        <n v="0.16589238845144355" u="1"/>
        <n v="3.4283999999999999" u="1"/>
        <n v="4.2205983333333235" u="1"/>
        <n v="29.337704999999993" u="1"/>
        <n v="39.664566929133862" u="1"/>
        <n v="1.4952000000000001" u="1"/>
        <n v="2.7820499999999999" u="1"/>
        <n v="5.2947083289999997" u="1"/>
        <n v="10.569850000000001" u="1"/>
        <n v="17.897124999999999" u="1"/>
        <n v="49.962746563218388" u="1"/>
        <n v="58.061654135338351" u="1"/>
        <n v="69.041528239202663" u="1"/>
        <n v="5.479936382608698" u="1"/>
        <n v="9.576039999999999" u="1"/>
        <n v="9.5789370078740159" u="1"/>
        <n v="14.7545" u="1"/>
        <n v="27.355654758333333" u="1"/>
        <n v="36.059069767441862" u="1"/>
        <n v="43.111800000000002" u="1"/>
        <n v="46.882706766917295" u="1"/>
        <n v="47.114186046511627" u="1"/>
        <n v="50.706870229007635" u="1"/>
        <n v="1.6548941798941799" u="1"/>
        <n v="13.584359999999993" u="1"/>
        <n v="20.541626666666655" u="1"/>
        <n v="26.412335958005251" u="1"/>
        <n v="26.718627429378532" u="1"/>
        <n v="35.793208333333332" u="1"/>
        <n v="36.015658914728682" u="1"/>
        <n v="37.974427083333332" u="1"/>
        <n v="58.112625000000001" u="1"/>
        <n v="1.158425925925926" u="1"/>
        <n v="8.0327400000000004" u="1"/>
        <n v="11.508725" u="1"/>
        <n v="23.43079365079365" u="1"/>
        <n v="36.171999999999997" u="1"/>
        <n v="68.972700000000003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58.442909999999998" u="1"/>
        <n v="74.775373333333334" u="1"/>
        <n v="96.534875" u="1"/>
        <n v="5.8415333333333272" u="1"/>
        <n v="7.8797100000000002" u="1"/>
        <n v="13.420760000000001" u="1"/>
        <n v="18.265419947506562" u="1"/>
        <n v="19.332625" u="1"/>
        <n v="21.63367115591398" u="1"/>
        <n v="23.452500000000001" u="1"/>
        <n v="35.192796143250689" u="1"/>
        <n v="161.12430000000001" u="1"/>
        <n v="3.2738199999999997" u="1"/>
        <n v="3.4157566666666517" u="1"/>
        <n v="12.0334" u="1"/>
        <n v="14.251908396946565" u="1"/>
        <n v="14.345409836065571" u="1"/>
        <n v="14.468449999999999" u="1"/>
        <n v="19.0275" u="1"/>
        <n v="21.445157407407407" u="1"/>
        <n v="21.653290921739131" u="1"/>
        <n v="36.806282722513089" u="1"/>
        <n v="40.735710833333336" u="1"/>
        <n v="48.358900000000006" u="1"/>
        <n v="53.401574803149614" u="1"/>
        <n v="60.654894179894178" u="1"/>
        <n v="3.9244186046511627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5.895811518324608" u="1"/>
        <n v="18.820530000000002" u="1"/>
        <n v="32.048593750000002" u="1"/>
        <n v="46.182714999999988" u="1"/>
        <n v="47.308437499999997" u="1"/>
        <n v="48.694764397905757" u="1"/>
        <n v="53.323350185372426" u="1"/>
        <n v="92.859583333333319" u="1"/>
        <n v="1.706343333333324" u="1"/>
        <n v="2.9267175572519082" u="1"/>
        <n v="5.0989266666666619" u="1"/>
        <n v="13.63179186698718" u="1"/>
        <n v="22.626346666666667" u="1"/>
        <n v="22.892146596858638" u="1"/>
        <n v="46.121690902306653" u="1"/>
        <n v="47.346187037037041" u="1"/>
        <n v="49.226716602011493" u="1"/>
        <n v="51.414946666666651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32.604399999999998" u="1"/>
        <n v="43.954330708661416" u="1"/>
        <n v="44.549633333333318" u="1"/>
        <n v="59.277999999999999" u="1"/>
        <n v="74.988852946319298" u="1"/>
        <n v="85.700946666666653" u="1"/>
        <n v="132.69819999999999" u="1"/>
        <n v="5.3140784620000003" u="1"/>
        <n v="9.7633749999999999" u="1"/>
        <n v="13.137493438320211" u="1"/>
        <n v="14.003593713450293" u="1"/>
        <n v="15.122513089005235" u="1"/>
        <n v="15.71245" u="1"/>
        <n v="23.493031496062994" u="1"/>
        <n v="24.126428333333326" u="1"/>
        <n v="24.332275000000003" u="1"/>
        <n v="26.534374999999997" u="1"/>
        <n v="35.516999999999996" u="1"/>
        <n v="46.260069999999999" u="1"/>
        <n v="59.323915343915345" u="1"/>
        <n v="66.121704999999992" u="1"/>
        <n v="0.20055666666666599" u="1"/>
        <n v="2.1188481675392672" u="1"/>
        <n v="4.175537190082645" u="1"/>
        <n v="17.773941798941799" u="1"/>
        <n v="30.353181666666661" u="1"/>
        <n v="48.411637790677851" u="1"/>
        <n v="49.508200000000002" u="1"/>
        <n v="50.437319999999993" u="1"/>
        <n v="52.15209966405375" u="1"/>
        <n v="55.1405383480826" u="1"/>
        <n v="58.635166666666663" u="1"/>
        <n v="95.863200000000006" u="1"/>
        <n v="102.2898" u="1"/>
        <n v="116.79107583333334" u="1"/>
        <n v="2.4534031413612567" u="1"/>
        <n v="3.3280233333333182" u="1"/>
        <n v="8.1736633333333231" u="1"/>
        <n v="11.977300000000001" u="1"/>
        <n v="13.687795275590551" u="1"/>
        <n v="25.890402113960114" u="1"/>
        <n v="34.604706752083331" u="1"/>
        <n v="46.210433070866138" u="1"/>
        <n v="49.449738219895288" u="1"/>
        <n v="59.350236220472439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8.022039259814953" u="1"/>
        <n v="49.437166666666656" u="1"/>
        <n v="101.14439333333333" u="1"/>
        <n v="2.9820833333333336" u="1"/>
        <n v="9.5303833333333312" u="1"/>
        <n v="14.653595041322314" u="1"/>
        <n v="18.700000000000003" u="1"/>
        <n v="19.027200000000001" u="1"/>
        <n v="31.370183727034121" u="1"/>
        <n v="32.527500000000003" u="1"/>
        <n v="36.024304461942258" u="1"/>
        <n v="42.302999999999997" u="1"/>
        <n v="75.439873333333324" u="1"/>
        <n v="80.786141798941799" u="1"/>
        <n v="3.2411249999999998" u="1"/>
        <n v="7.8000141666666671" u="1"/>
        <n v="13.730103359173127" u="1"/>
        <n v="15.479609999999987" u="1"/>
        <n v="34.359313714689264" u="1"/>
        <n v="43.0702691740413" u="1"/>
        <n v="70.587943333333328" u="1"/>
        <n v="9.5715749999999939" u="1"/>
        <n v="13.095849206349207" u="1"/>
        <n v="16.987058745762717" u="1"/>
        <n v="17.569324999999999" u="1"/>
        <n v="18.250968992248062" u="1"/>
        <n v="19.183333333333334" u="1"/>
        <n v="26.816889999999997" u="1"/>
        <n v="29.3127" u="1"/>
        <n v="31.704001000250059" u="1"/>
        <n v="13.93311666666666" u="1"/>
        <n v="14.139524999999999" u="1"/>
        <n v="18.092986666666654" u="1"/>
        <n v="25.807500000000001" u="1"/>
        <n v="27.767330000000001" u="1"/>
        <n v="56.715516666666659" u="1"/>
        <n v="75.328713333333326" u="1"/>
        <n v="94.395491666666658" u="1"/>
        <n v="5.8745039527777783" u="1"/>
        <n v="9.0209200000000003" u="1"/>
        <n v="11.429401993355482" u="1"/>
        <n v="12.194127604166667" u="1"/>
        <n v="13.678459999999999" u="1"/>
        <n v="18.7971" u="1"/>
        <n v="18.87835999999999" u="1"/>
        <n v="40.191698412698415" u="1"/>
        <n v="51.844209999999997" u="1"/>
        <n v="74.963750000000005" u="1"/>
        <n v="88.530953333333329" u="1"/>
        <n v="104.09546499999999" u="1"/>
        <n v="1.7940900000000006" u="1"/>
        <n v="14.97547619047619" u="1"/>
        <n v="19.402515599415203" u="1"/>
        <n v="32.608460000000001" u="1"/>
        <n v="36.796973333333334" u="1"/>
        <n v="38.361116666666661" u="1"/>
        <n v="53.794379057315894" u="1"/>
        <n v="88.110091666666662" u="1"/>
        <n v="12.392538060897436" u="1"/>
        <n v="12.489685039370073" u="1"/>
        <n v="14.470992366412212" u="1"/>
        <n v="19.71272965879265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117.20852663573828" u="1"/>
        <n v="2.6058510638297876" u="1"/>
        <n v="2.6413933333333257" u="1"/>
        <n v="3.0740163934426223" u="1"/>
        <n v="15.385116279069766" u="1"/>
        <n v="19.876784776902888" u="1"/>
        <n v="25.209413504166669" u="1"/>
        <n v="49.418095238095233" u="1"/>
        <n v="53.637549999999997" u="1"/>
        <n v="10.58851666666666" u="1"/>
        <n v="12.285253306878307" u="1"/>
        <n v="12.681119791666667" u="1"/>
        <n v="12.966876640419949" u="1"/>
        <n v="13.4511" u="1"/>
        <n v="17.176910299003321" u="1"/>
        <n v="49.418095238095241" u="1"/>
        <n v="50.327084999999997" u="1"/>
        <n v="67.177300000000002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34.28629833333332" u="1"/>
        <n v="40.004710000000003" u="1"/>
        <n v="42.706167979002622" u="1"/>
        <n v="15.830951443569553" u="1"/>
        <n v="16.632933333333327" u="1"/>
        <n v="19.062200000000001" u="1"/>
        <n v="21.545238095238094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8.332074999999996" u="1"/>
        <n v="38.012213333333328" u="1"/>
        <n v="69.736736663000002" u="1"/>
        <n v="70.426036666666647" u="1"/>
        <n v="110.97444444444444" u="1"/>
        <n v="3.5685999999999929" u="1"/>
        <n v="14.714174999999994" u="1"/>
        <n v="14.7813125" u="1"/>
        <n v="23.017160000000001" u="1"/>
        <n v="25.306000000000001" u="1"/>
        <n v="47.278400000000005" u="1"/>
        <n v="0.36161335978835979" u="1"/>
        <n v="0.92309000000000041" u="1"/>
        <n v="9.9446266666666645" u="1"/>
        <n v="10.365925000000001" u="1"/>
        <n v="14.05973333333333" u="1"/>
        <n v="14.747508305647841" u="1"/>
        <n v="14.90376983888889" u="1"/>
        <n v="20.881" u="1"/>
        <n v="60.719085365853658" u="1"/>
        <n v="104.33737121438747" u="1"/>
        <n v="115.3764" u="1"/>
        <n v="8.6162790697674421" u="1"/>
        <n v="14.671886304909561" u="1"/>
        <n v="19.138167938931296" u="1"/>
        <n v="20.242440000000002" u="1"/>
        <n v="22.028571428571428" u="1"/>
        <n v="33.202210884353747" u="1"/>
        <n v="35.951145038167937" u="1"/>
        <n v="52.736374999999995" u="1"/>
        <n v="4.8229166619999999" u="1"/>
        <n v="9.1662591791044772" u="1"/>
        <n v="10.201124031007751" u="1"/>
        <n v="13.582401574803148" u="1"/>
        <n v="13.703994490358127" u="1"/>
        <n v="20.440476666666665" u="1"/>
        <n v="23.019680851063828" u="1"/>
        <n v="56.273444248920171" u="1"/>
        <n v="3.2410499999999991" u="1"/>
        <n v="3.7393253968253952" u="1"/>
        <n v="8.7691043256997467" u="1"/>
        <n v="12.36755" u="1"/>
        <n v="17.044997222222221" u="1"/>
        <n v="17.451535238958339" u="1"/>
        <n v="19.118000000000002" u="1"/>
        <n v="23.445599999999999" u="1"/>
        <n v="27.399681913043487" u="1"/>
        <n v="113.22154583333332" u="1"/>
        <n v="1.6996116060606057" u="1"/>
        <n v="9.6361999999999988" u="1"/>
        <n v="10.190271317829458" u="1"/>
        <n v="10.23672" u="1"/>
        <n v="14.661957671957673" u="1"/>
        <n v="16.698776524425288" u="1"/>
        <n v="23.027000000000001" u="1"/>
        <n v="31.547582903225805" u="1"/>
        <n v="75.414946666666651" u="1"/>
        <n v="92.808849999999993" u="1"/>
        <n v="0.16645013123359578" u="1"/>
        <n v="3.7393253968253961" u="1"/>
        <n v="12.386148629032258" u="1"/>
        <n v="31.856200000000001" u="1"/>
        <n v="33.304015748031496" u="1"/>
        <n v="51.198029260752691" u="1"/>
        <n v="9.8326999999999998E-2" u="1"/>
        <n v="8.3516020671834639" u="1"/>
        <n v="11.975878333333322" u="1"/>
        <n v="12.796259842519685" u="1"/>
        <n v="12.808804071246822" u="1"/>
        <n v="14.924900000000001" u="1"/>
        <n v="19.535551181102363" u="1"/>
        <n v="22.046675" u="1"/>
        <n v="52.664285714285718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42.577099236641217" u="1"/>
        <n v="54.405807499999995" u="1"/>
        <n v="56.910626666666666" u="1"/>
        <n v="10.280803333333328" u="1"/>
        <n v="13.575839999999999" u="1"/>
        <n v="15.087226666666663" u="1"/>
        <n v="18.547883597883597" u="1"/>
        <n v="24.315320407732568" u="1"/>
        <n v="24.718627429378532" u="1"/>
        <n v="32.015658914728682" u="1"/>
        <n v="36.16075" u="1"/>
        <n v="50.122224166666655" u="1"/>
        <n v="114.76886250000001" u="1"/>
        <n v="119.68373514672365" u="1"/>
        <n v="3.4796099999999877" u="1"/>
        <n v="3.672921666666654" u="1"/>
        <n v="6.6431883333333221" u="1"/>
        <n v="10.823294726458334" u="1"/>
        <n v="12.091976545454546" u="1"/>
        <n v="16.337800000000001" u="1"/>
        <n v="18.425906450320511" u="1"/>
        <n v="19.06544660777778" u="1"/>
        <n v="31.400357142857143" u="1"/>
        <n v="33.03863333333333" u="1"/>
        <n v="43.369706666666666" u="1"/>
        <n v="3.2862983333333218" u="1"/>
        <n v="12.314518810148732" u="1"/>
        <n v="33.125648102500001" u="1"/>
        <n v="35.868440162822253" u="1"/>
        <n v="58.810370626666668" u="1"/>
        <n v="120.77865087090552" u="1"/>
        <n v="6.3145216666666606" u="1"/>
        <n v="8.0391300000000001" u="1"/>
        <n v="16.790493333333334" u="1"/>
        <n v="20.447535000000002" u="1"/>
        <n v="21.361688538932633" u="1"/>
        <n v="23.205749941520466" u="1"/>
        <n v="25.803750000000001" u="1"/>
        <n v="26.171428571428574" u="1"/>
        <n v="29.144562499999999" u="1"/>
        <n v="87.168400000000005" u="1"/>
        <n v="2.89967499999999" u="1"/>
        <n v="5.5906988805970155" u="1"/>
        <n v="13.629761904761905" u="1"/>
        <n v="17.397569398611111" u="1"/>
        <n v="2.2350787401574799" u="1"/>
        <n v="2.5130516666666578" u="1"/>
        <n v="2.7063633333333241" u="1"/>
        <n v="16.820530000000002" u="1"/>
        <n v="18.462018970189703" u="1"/>
        <n v="19.43743830423243" u="1"/>
        <n v="26.02467213114754" u="1"/>
        <n v="30.87715" u="1"/>
        <n v="35.782413333333331" u="1"/>
        <n v="64.365049999999997" u="1"/>
        <n v="0.81488095238095248" u="1"/>
        <n v="2.3197399999999919" u="1"/>
        <n v="5.2642000000000007" u="1"/>
        <n v="12.082913385826771" u="1"/>
        <n v="12.55355880597015" u="1"/>
        <n v="15.901988756613758" u="1"/>
        <n v="17.241719160104989" u="1"/>
        <n v="17.891200000000001" u="1"/>
        <n v="23.003664921465969" u="1"/>
        <n v="29.806999999999999" u="1"/>
        <n v="36.966558333333332" u="1"/>
        <n v="37.146190476190476" u="1"/>
        <n v="52.75344663088849" u="1"/>
        <n v="73.289865621500553" u="1"/>
        <n v="2.126428333333326" u="1"/>
        <n v="9.0139750000000003" u="1"/>
        <n v="11.344094181818182" u="1"/>
        <n v="13.711309516666667" u="1"/>
        <n v="18.846299999999999" u="1"/>
        <n v="22.30495095652174" u="1"/>
        <n v="34.137916666666669" u="1"/>
        <n v="34.502143333333322" u="1"/>
        <n v="34.60126984126984" u="1"/>
        <n v="42.707161458333331" u="1"/>
        <n v="4.7386833333333325" u="1"/>
        <n v="5.5818083333333322" u="1"/>
        <n v="12.523922950819671" u="1"/>
        <n v="12.944983333333322" u="1"/>
        <n v="13.003593713450293" u="1"/>
        <n v="13.463358778625954" u="1"/>
        <n v="15.950516666666658" u="1"/>
        <n v="17.364539999999995" u="1"/>
        <n v="30.351602067183464" u="1"/>
        <n v="45.177622499999998" u="1"/>
        <n v="45.993029715762276" u="1"/>
        <n v="111.31860892388451" u="1"/>
        <n v="2.6045399999999881" u="1"/>
        <n v="9.7557251908396942" u="1"/>
        <n v="11.179732424242424" u="1"/>
        <n v="16.851003623188411" u="1"/>
        <n v="29.899674999999991" u="1"/>
        <n v="33.613888888888887" u="1"/>
        <n v="37.827244094488186" u="1"/>
        <n v="48.855323333333331" u="1"/>
        <n v="56.9017725" u="1"/>
        <n v="60.684014999999988" u="1"/>
        <n v="62.617478333333331" u="1"/>
        <n v="64.868800000000007" u="1"/>
        <n v="65.2301761904762" u="1"/>
        <n v="10.3549972899729" u="1"/>
        <n v="12.308299999999999" u="1"/>
        <n v="12.625643044619423" u="1"/>
        <n v="12.687795275590551" u="1"/>
        <n v="14.665800524934383" u="1"/>
        <n v="19.194317585301839" u="1"/>
        <n v="20.803156146179401" u="1"/>
        <n v="22.132060000000003" u="1"/>
        <n v="26.699599999999997" u="1"/>
        <n v="30.441929133858267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21.366666666666667" u="1"/>
        <n v="39.119616666666658" u="1"/>
        <n v="40.227312222222217" u="1"/>
        <n v="45.817912817732577" u="1"/>
        <n v="64.959816666666669" u="1"/>
        <n v="78.936570974034936" u="1"/>
        <n v="148.36867701167813" u="1"/>
        <n v="0.19921666599999999" u="1"/>
        <n v="1.9813333333333341" u="1"/>
        <n v="2.8570000000000002" u="1"/>
        <n v="9.7400499979999999" u="1"/>
        <n v="10.230226666666667" u="1"/>
        <n v="18.362666666666669" u="1"/>
        <n v="18.438170731707316" u="1"/>
        <n v="20.072500000000002" u="1"/>
        <n v="22.179741468549647" u="1"/>
        <n v="23.359466666666663" u="1"/>
        <n v="32.024304461942258" u="1"/>
        <n v="43.473799999999997" u="1"/>
        <n v="44.444974999999985" u="1"/>
        <n v="50.848275000000001" u="1"/>
        <n v="57.588937790677846" u="1"/>
        <n v="103.49297765972011" u="1"/>
        <n v="117.43161458333334" u="1"/>
        <n v="197.8491333333333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31.90621999999999" u="1"/>
        <n v="48.853580729166666" u="1"/>
        <n v="69.744166666666672" u="1"/>
        <n v="0.88310999999999973" u="1"/>
        <n v="14.613976377952755" u="1"/>
        <n v="16.314521666666661" u="1"/>
        <n v="19.140833333333333" u="1"/>
        <n v="27.042713178294573" u="1"/>
        <n v="41.637795275590555" u="1"/>
        <n v="53.474154999999996" u="1"/>
        <n v="66.823968109452736" u="1"/>
        <n v="84.199945" u="1"/>
        <n v="2.743611111111111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9.731458333333332" u="1"/>
        <n v="51.050436666666656" u="1"/>
        <n v="56.527333333333331" u="1"/>
        <n v="58.131729166666659" u="1"/>
        <n v="68.694299999999998" u="1"/>
        <n v="8.2523560209424094" u="1"/>
        <n v="10.429401993355482" u="1"/>
        <n v="12.159869999999996" u="1"/>
        <n v="17.991366660000001" u="1"/>
        <n v="0.1679715762273902" u="1"/>
        <n v="0.34254593175853015" u="1"/>
        <n v="1.7703625801282052" u="1"/>
        <n v="9.6555438701923073" u="1"/>
        <n v="12.985873015873016" u="1"/>
        <n v="14.684853333333333" u="1"/>
        <n v="15.026099999999989" u="1"/>
        <n v="16.900485564304461" u="1"/>
        <n v="20.825810000000001" u="1"/>
        <n v="21.80503119883041" u="1"/>
        <n v="27.274249999999999" u="1"/>
        <n v="33.157142857142858" u="1"/>
        <n v="46.846000000000004" u="1"/>
        <n v="48.557946666666652" u="1"/>
        <n v="71.53" u="1"/>
        <n v="89.349341552732568" u="1"/>
        <n v="8.9090337313432837" u="1"/>
        <n v="9.6791199999999993" u="1"/>
        <n v="10.985975" u="1"/>
        <n v="11.083765401666668" u="1"/>
        <n v="17.71272965879265" u="1"/>
        <n v="31.540725160256411" u="1"/>
        <n v="35.649618320610685" u="1"/>
        <n v="36.421800000000005" u="1"/>
        <n v="40.835319999999989" u="1"/>
        <n v="42.477664587333273" u="1"/>
        <n v="76.584410000000005" u="1"/>
        <n v="0.67559055118110256" u="1"/>
        <n v="18.559280000000001" u="1"/>
        <n v="23.209413504166669" u="1"/>
        <n v="30.390026041666665" u="1"/>
        <n v="35.081456666666661" u="1"/>
        <n v="48.25500000000001" u="1"/>
        <n v="103.16760000000001" u="1"/>
        <n v="1.6475749999999949" u="1"/>
        <n v="5.4018749999999995" u="1"/>
        <n v="8.3900260416666654" u="1"/>
        <n v="8.7239361702127667" u="1"/>
        <n v="12.408333333333331" u="1"/>
        <n v="14.2604375" u="1"/>
        <n v="46.033267716535434" u="1"/>
        <n v="63.475083056478404" u="1"/>
        <n v="86.385492437810939" u="1"/>
        <n v="2.1638517060367453" u="1"/>
        <n v="4.1708527131782942" u="1"/>
        <n v="9.7480600000000006" u="1"/>
        <n v="10.859099999999996" u="1"/>
        <n v="12.408333333333333" u="1"/>
        <n v="29.421855853848726" u="1"/>
        <n v="9.4613399999999874" u="1"/>
        <n v="12.455026246719161" u="1"/>
        <n v="12.807409669211197" u="1"/>
        <n v="14.830951443569553" u="1"/>
        <n v="17.54367268746579" u="1"/>
        <n v="30.104166666666668" u="1"/>
        <n v="39.179560000000002" u="1"/>
        <n v="53.968000000000004" u="1"/>
        <n v="58.637600000000006" u="1"/>
        <n v="63.483277774486197" u="1"/>
        <n v="91.760513333333307" u="1"/>
        <n v="0.51011627906976753" u="1"/>
        <n v="12.138055555555555" u="1"/>
        <n v="12.5582036994302" u="1"/>
        <n v="12.712142857142858" u="1"/>
        <n v="19.741849999999999" u="1"/>
        <n v="31.236719999999998" u="1"/>
        <n v="34.704761904761902" u="1"/>
        <n v="43.712430678466077" u="1"/>
        <n v="57.119141661" u="1"/>
        <n v="62.71886304909561" u="1"/>
        <n v="102.60467166666666" u="1"/>
        <n v="0.50139166666666501" u="1"/>
        <n v="6.2833000000000006" u="1"/>
        <n v="7.731853439153439" u="1"/>
        <n v="11.453125" u="1"/>
        <n v="11.644624999999989" u="1"/>
        <n v="23.037448412698414" u="1"/>
        <n v="47.88782076719577" u="1"/>
        <n v="12.075049999999994" u="1"/>
        <n v="17.710599999999999" u="1"/>
        <n v="18.239062499999999" u="1"/>
        <n v="19.891220472440946" u="1"/>
        <n v="32.495238095238093" u="1"/>
        <n v="39.542580000000001" u="1"/>
        <n v="39.565258333333333" u="1"/>
        <n v="51.933599999999998" u="1"/>
        <n v="65.265655495208335" u="1"/>
        <n v="4.4982687338501295" u="1"/>
        <n v="14.675468333333328" u="1"/>
        <n v="18.147309711286088" u="1"/>
        <n v="19.928991666666668" u="1"/>
        <n v="20.028571428571428" u="1"/>
        <n v="20.125301666666669" u="1"/>
        <n v="28.704255319148935" u="1"/>
        <n v="38.054973821989527" u="1"/>
        <n v="12.703994490358127" u="1"/>
        <n v="12.989286964129484" u="1"/>
        <n v="13.642026578073089" u="1"/>
        <n v="18.70406666666667" u="1"/>
        <n v="20.051840025350145" u="1"/>
        <n v="26.69890817469205" u="1"/>
        <n v="49.089186666666663" u="1"/>
        <n v="56.79049333333333" u="1"/>
        <n v="10.30063492063492" u="1"/>
        <n v="11.36755" u="1"/>
        <n v="13.640768412698414" u="1"/>
        <n v="14.93459552238806" u="1"/>
        <n v="15.081866664" u="1"/>
        <n v="17.4039" u="1"/>
        <n v="26.679774999999996" u="1"/>
        <n v="28.668149999999994" u="1"/>
        <n v="59.208799999999982" u="1"/>
        <n v="62.951421188630491" u="1"/>
        <n v="8.8130916666666668" u="1"/>
        <n v="9.3516199999999934" u="1"/>
        <n v="18.834588333333336" u="1"/>
        <n v="36.100683092948721" u="1"/>
        <n v="47.147913333333321" u="1"/>
        <n v="51.01570105820106" u="1"/>
        <n v="64.446190803019903" u="1"/>
        <n v="2.8637599999999921" u="1"/>
        <n v="13.278420000000001" u="1"/>
        <n v="16.758133333333323" u="1"/>
        <n v="19.625954198473281" u="1"/>
        <n v="59.663307086614168" u="1"/>
        <n v="11.07358" u="1"/>
        <n v="15.416290064102565" u="1"/>
        <n v="23.030243333333321" u="1"/>
        <n v="1.7808042279202283" u="1"/>
        <n v="1.9331166666666599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39.076630230664861" u="1"/>
        <n v="69.899602842666667" u="1"/>
        <n v="0.77379145161290341" u="1"/>
        <n v="3.8647499999999999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40.109119999999997" u="1"/>
        <n v="77.405699999999996" u="1"/>
        <n v="12.284409448818899" u="1"/>
        <n v="19.611180000000001" u="1"/>
        <n v="56.314521666666664" u="1"/>
        <n v="64.148480085416665" u="1"/>
        <n v="107.13398833333331" u="1"/>
        <n v="3.0943536585365865" u="1"/>
        <n v="14.176816666666662" u="1"/>
        <n v="22.720620155038759" u="1"/>
        <n v="24.44464" u="1"/>
        <n v="30.793363728470116" u="1"/>
        <n v="31.60125" u="1"/>
        <n v="44.421400000000006" u="1"/>
        <n v="56.900485564304461" u="1"/>
        <n v="93.997855000000015" u="1"/>
        <n v="8.2237493915343922" u="1"/>
        <n v="11.567875000000001" u="1"/>
        <n v="19.452500000000001" u="1"/>
        <n v="20.077674418604651" u="1"/>
        <n v="20.35617753623189" u="1"/>
        <n v="21.205749941520466" u="1"/>
        <n v="21.276335877862596" u="1"/>
        <n v="26.784619047619053" u="1"/>
        <n v="68.813817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60.525714285714287" u="1"/>
        <n v="81.68868333333333" u="1"/>
        <n v="13.895811518324608" u="1"/>
        <n v="15.42675" u="1"/>
        <n v="34.047258327000002" u="1"/>
        <n v="35.598889999999997" u="1"/>
        <n v="48.7134" u="1"/>
        <n v="87.743079999999992" u="1"/>
        <n v="8.0803250000000002" u="1"/>
        <n v="14.7369" u="1"/>
        <n v="14.901988756613758" u="1"/>
        <n v="25.467926666666653" u="1"/>
        <n v="27.008671875000001" u="1"/>
        <n v="53.397716666666668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16.218018372703412" u="1"/>
        <n v="20.126428333333326" u="1"/>
        <n v="29.301471354166665" u="1"/>
        <n v="8.8785799999999995" u="1"/>
        <n v="14.700478333333322" u="1"/>
        <n v="21.7104" u="1"/>
        <n v="34.188249999999996" u="1"/>
        <n v="34.342599992000004" u="1"/>
        <n v="40.411637790677851" u="1"/>
        <n v="50.530827067669179" u="1"/>
        <n v="79.863200000000006" u="1"/>
        <n v="1.2420933333333279" u="1"/>
        <n v="1.2930749999999998" u="1"/>
        <n v="10.917339999999994" u="1"/>
        <n v="13.741030766129033" u="1"/>
        <n v="15.936666666666667" u="1"/>
        <n v="18.803156146179401" u="1"/>
        <n v="19.801784722222223" u="1"/>
        <n v="31.978618333333337" u="1"/>
        <n v="68.48646500000001" u="1"/>
        <n v="92.042216567481844" u="1"/>
        <n v="0.78062827225130893" u="1"/>
        <n v="12.67166666666666" u="1"/>
        <n v="14.788492063492065" u="1"/>
        <n v="19.366666666666667" u="1"/>
        <n v="26.388850000000001" u="1"/>
        <n v="32.163310833333334" u="1"/>
        <n v="40.022039259814953" u="1"/>
        <n v="74.881929133858264" u="1"/>
        <n v="100.89065891472868" u="1"/>
        <n v="1.2957316666666672" u="1"/>
        <n v="13.016666666666669" u="1"/>
        <n v="15.282381169354842" u="1"/>
        <n v="19.499962499999992" u="1"/>
        <n v="22.719291338582678" u="1"/>
        <n v="23.595357142857143" u="1"/>
        <n v="37.850179166666663" u="1"/>
        <n v="58.178736000000001" u="1"/>
        <n v="0.6934666666666669" u="1"/>
        <n v="13.441353383458647" u="1"/>
        <n v="13.557093023255813" u="1"/>
        <n v="15.117173252279638" u="1"/>
        <n v="15.8865" u="1"/>
        <n v="20.60995114503817" u="1"/>
        <n v="27.019599999999997" u="1"/>
        <n v="37.265616666666659" u="1"/>
        <n v="41.869276666666664" u="1"/>
        <n v="52.219083969465643" u="1"/>
        <n v="0.2169680158730159" u="1"/>
        <n v="5.7119" u="1"/>
        <n v="12.726242547425475" u="1"/>
        <n v="14.424266666666666" u="1"/>
        <n v="15.384082687338502" u="1"/>
        <n v="15.886500000000002" u="1"/>
        <n v="17.456250000000001" u="1"/>
        <n v="42.081395348837212" u="1"/>
        <n v="58.413740458015269" u="1"/>
        <n v="93.431313333333321" u="1"/>
        <n v="104.68401499999999" u="1"/>
        <n v="160.2700646966253" u="1"/>
        <n v="0.43408999999999798" u="1"/>
        <n v="1.4038966666666619" u="1"/>
        <n v="11.93311666666666" u="1"/>
        <n v="12.695374677002585" u="1"/>
        <n v="12.801626666666664" u="1"/>
        <n v="16.183914143464026" u="1"/>
        <n v="20.634166666666665" u="1"/>
        <n v="21.807500000000001" u="1"/>
        <n v="22.306589147286822" u="1"/>
        <n v="25.818560000000002" u="1"/>
        <n v="31.5565" u="1"/>
        <n v="40.152248062015502" u="1"/>
        <n v="40.700000000000003" u="1"/>
        <n v="47.116511627906974" u="1"/>
        <n v="47.307874999999996" u="1"/>
        <n v="87.145913333333311" u="1"/>
        <n v="87.950574036635004" u="1"/>
        <n v="3.114186046511628" u="1"/>
        <n v="13.831176457627119" u="1"/>
        <n v="15.799500000000002" u="1"/>
        <n v="18.43154761904762" u="1"/>
        <n v="21.875166666666662" u="1"/>
        <n v="76.179527559055117" u="1"/>
        <n v="101.58893779067785" u="1"/>
        <n v="0.52094135041666678" u="1"/>
        <n v="2.8534999999999999" u="1"/>
        <n v="15.252600000000001" u="1"/>
        <n v="21.335884999999987" u="1"/>
        <n v="22.544438208955228" u="1"/>
        <n v="26.906866408045978" u="1"/>
        <n v="29.284706666666665" u="1"/>
        <n v="34.871650000000002" u="1"/>
        <n v="37.776510416666667" u="1"/>
        <n v="47.460206718346257" u="1"/>
        <n v="81.665174036635008" u="1"/>
        <n v="8.3477133333333278" u="1"/>
        <n v="13.212604694938275" u="1"/>
        <n v="23.626300000000001" u="1"/>
        <n v="24.903939999999999" u="1"/>
        <n v="31.10523333333332" u="1"/>
        <n v="48.85019379844961" u="1"/>
        <n v="73.105514163086468" u="1"/>
        <n v="154.82507714796168" u="1"/>
        <n v="7.9980333333333338" u="1"/>
        <n v="10.267958805970149" u="1"/>
        <n v="10.780804227920228" u="1"/>
        <n v="11.036616263999999" u="1"/>
        <n v="16.91701550387597" u="1"/>
        <n v="22.767230352303525" u="1"/>
        <n v="29.741935483870968" u="1"/>
        <n v="51" u="1"/>
        <n v="57.600807493540046" u="1"/>
        <n v="77.757773333333319" u="1"/>
        <n v="3.7557552083333325" u="1"/>
        <n v="8.5126584328358206" u="1"/>
        <n v="8.9364083333333308" u="1"/>
        <n v="10.681119791666667" u="1"/>
        <n v="14.695922865013774" u="1"/>
        <n v="16.524734999999996" u="1"/>
        <n v="16.979003333333331" u="1"/>
        <n v="26.464933333333317" u="1"/>
        <n v="40.445430000000002" u="1"/>
        <n v="57.753888615000008" u="1"/>
        <n v="60.658923884514437" u="1"/>
        <n v="86.349598333333333" u="1"/>
        <n v="12.06566666666666" u="1"/>
        <n v="12.235199999999995" u="1"/>
        <n v="12.462278645833329" u="1"/>
        <n v="13.747859999999999" u="1"/>
        <n v="24.357300275482093" u="1"/>
        <n v="36.853489999999994" u="1"/>
        <n v="38.141013227513227" u="1"/>
        <n v="133.5164613661814" u="1"/>
        <n v="1.2110723514211885" u="1"/>
        <n v="11.408333333333335" u="1"/>
        <n v="17.974799999999998" u="1"/>
        <n v="20.205813333333328" u="1"/>
        <n v="22.980533333333334" u="1"/>
        <n v="25.445100000000004" u="1"/>
        <n v="46.1356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29.764889999999991" u="1"/>
        <n v="31.352380952380951" u="1"/>
        <n v="32.415500000000002" u="1"/>
        <n v="63.525146666666664" u="1"/>
        <n v="80.095965401666675" u="1"/>
        <n v="0.75915406600000002" u="1"/>
        <n v="3.5506644518272426" u="1"/>
        <n v="8.3526333333333298" u="1"/>
        <n v="8.4134926208651404" u="1"/>
        <n v="11.4407" u="1"/>
        <n v="11.943175853018374" u="1"/>
        <n v="12.682442748091603" u="1"/>
        <n v="26.309479166666666" u="1"/>
        <n v="61.576281748282597" u="1"/>
        <n v="61.74548011585162" u="1"/>
        <n v="86.653000000000006" u="1"/>
        <n v="120.78261999999999" u="1"/>
        <n v="5.9399733333333335" u="1"/>
        <n v="7.7172799999999961" u="1"/>
        <n v="14.553775" u="1"/>
        <n v="23.549400000000002" u="1"/>
        <n v="35.760513333333314" u="1"/>
        <n v="39.850200000000001" u="1"/>
        <n v="117.01631166666665" u="1"/>
        <n v="0.34212933333333334" u="1"/>
        <n v="1.8352875" u="1"/>
        <n v="7.6747183333333338" u="1"/>
        <n v="10.425075" u="1"/>
        <n v="10.890658914728682" u="1"/>
        <n v="14.902470867208672" u="1"/>
        <n v="19.877877604166667" u="1"/>
        <n v="20.273479999999999" u="1"/>
        <n v="20.478713217391306" u="1"/>
        <n v="34.265397536394183" u="1"/>
        <n v="38.509856666666664" u="1"/>
        <n v="48.193436666666656" u="1"/>
        <n v="55.6168496911462" u="1"/>
        <n v="59.319898583668483" u="1"/>
        <n v="59.622601666666661" u="1"/>
        <n v="62.06326987681971" u="1"/>
        <n v="13.040465116279069" u="1"/>
        <n v="19.019680851063828" u="1"/>
        <n v="1.278251" u="1"/>
        <n v="5.2795550529100534" u="1"/>
        <n v="10.36755" u="1"/>
        <n v="13.269754521963826" u="1"/>
        <n v="26.70366666666667" u="1"/>
        <n v="38.79222" u="1"/>
        <n v="60.323716666666655" u="1"/>
        <n v="0.31817977611940296" u="1"/>
        <n v="3.4233909722222222" u="1"/>
        <n v="10.352380952380953" u="1"/>
        <n v="10.46283155216285" u="1"/>
        <n v="17.474875000000001" u="1"/>
        <n v="32.224456666666661" u="1"/>
        <n v="47.259523809523813" u="1"/>
        <n v="144.18632059708142" u="1"/>
        <n v="0.11329787234042556" u="1"/>
        <n v="0.69725833100000001" u="1"/>
        <n v="8.3749872773536911" u="1"/>
        <n v="8.3785050000000005" u="1"/>
        <n v="17.625954198473281" u="1"/>
        <n v="17.863958333333333" u="1"/>
        <n v="31.729900000000001" u="1"/>
        <n v="46.087699999999998" u="1"/>
        <n v="48.566613652173913" u="1"/>
        <n v="14.924418604651162" u="1"/>
        <n v="24.11572" u="1"/>
        <n v="27.062217548076923" u="1"/>
        <n v="39.873333333333335" u="1"/>
        <n v="49.331601049868766" u="1"/>
        <n v="98.681894999999997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1.990033222591361" u="1"/>
        <n v="32.427131782945736" u="1"/>
        <n v="41.453400000000002" u="1"/>
        <n v="47.094724409448816" u="1"/>
        <n v="106.42979259259261" u="1"/>
        <n v="2.1642600000000001" u="1"/>
        <n v="15.270813333333328" u="1"/>
        <n v="35.34493333333333" u="1"/>
        <n v="205.89973999999998" u="1"/>
        <n v="7.749009999999994" u="1"/>
        <n v="12.400980000000001" u="1"/>
        <n v="16.884774552238806" u="1"/>
        <n v="21.687545219638242" u="1"/>
        <n v="35.369706666666666" u="1"/>
        <n v="43.96032499999999" u="1"/>
        <n v="50.325326666666648" u="1"/>
        <n v="53.815048664323655" u="1"/>
        <n v="61.705054214226493" u="1"/>
        <n v="62.836304909560724" u="1"/>
        <n v="80.614108897865322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23.761654135338347" u="1"/>
        <n v="33.884124999999997" u="1"/>
        <n v="65.813732816091957" u="1"/>
        <n v="4.4360367454068248" u="1"/>
        <n v="14.869" u="1"/>
        <n v="18.998363287037037" u="1"/>
        <n v="21.803750000000001" u="1"/>
        <n v="27.242799999999999" u="1"/>
        <n v="30.291588541666666" u="1"/>
        <n v="44.238179999999986" u="1"/>
        <n v="60.588516666666663" u="1"/>
        <n v="8.2816666666666663" u="1"/>
        <n v="8.5646749999999994" u="1"/>
        <n v="12.240833333333333" u="1"/>
        <n v="16.021359999999991" u="1"/>
        <n v="18.985399999999998" u="1"/>
        <n v="25.708145032051281" u="1"/>
        <n v="27.043884297520663" u="1"/>
        <n v="38.843609022556393" u="1"/>
        <n v="10.14744" u="1"/>
        <n v="18.348566666666663" u="1"/>
        <n v="18.852699999999999" u="1"/>
        <n v="23.009909892473118" u="1"/>
        <n v="26.024296875000001" u="1"/>
        <n v="50.680089172979791" u="1"/>
        <n v="53.598700000000001" u="1"/>
        <n v="63.639600000000002" u="1"/>
        <n v="0.1729080687830688" u="1"/>
        <n v="1.0030000000000001" u="1"/>
        <n v="2.1135317460317453" u="1"/>
        <n v="12.390429999999988" u="1"/>
        <n v="14.054976143478262" u="1"/>
        <n v="15.9877" u="1"/>
        <n v="19.003664921465969" u="1"/>
        <n v="55.118848167539269" u="1"/>
        <n v="74.926471354166665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43.445599999999999" u="1"/>
        <n v="64.110100000000003" u="1"/>
        <n v="120.97880952380953" u="1"/>
        <n v="11.003593713450293" u="1"/>
        <n v="12.653759999999998" u="1"/>
        <n v="18.126428333333326" u="1"/>
        <n v="22.048821685333333" u="1"/>
        <n v="30.796259842519685" u="1"/>
        <n v="31.504687499999999" u="1"/>
        <n v="41.338504999999991" u="1"/>
        <n v="126.99143666666666" u="1"/>
        <n v="7.8238833333333337" u="1"/>
        <n v="9.6589285714285715" u="1"/>
        <n v="12.648995522388059" u="1"/>
        <n v="20.764023333333331" u="1"/>
        <n v="76.196676573611114" u="1"/>
        <n v="107.76695000000001" u="1"/>
        <n v="137.43711528292877" u="1"/>
        <n v="10.308299999999999" u="1"/>
        <n v="10.687795275590551" u="1"/>
        <n v="12.074016393442623" u="1"/>
        <n v="12.796266664000001" u="1"/>
        <n v="13.5364453125" u="1"/>
        <n v="29.74982841455045" u="1"/>
        <n v="31.431782945736433" u="1"/>
        <n v="33.13818968533333" u="1"/>
        <n v="35.699240000000003" u="1"/>
        <n v="44.953275000000005" u="1"/>
        <n v="49.365729166666668" u="1"/>
        <n v="56.445966666666656" u="1"/>
        <n v="60.645299166666661" u="1"/>
        <n v="62.772237555416666" u="1"/>
        <n v="79.0501" u="1"/>
        <n v="104.01986666666667" u="1"/>
        <n v="1.3754330708661415" u="1"/>
        <n v="5.8323048346055977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5.415573770491804" u="1"/>
        <n v="36.491235000000003" u="1"/>
        <n v="56.363127734033249" u="1"/>
        <n v="75.067870764119604" u="1"/>
        <n v="2.3646599999999998" u="1"/>
        <n v="12.767421874999997" u="1"/>
        <n v="14.155882288135597" u="1"/>
        <n v="17.48403895522388" u="1"/>
        <n v="19.217865013774105" u="1"/>
        <n v="22.53295833333333" u="1"/>
        <n v="25.231154166666666" u="1"/>
        <n v="26.327359999999999" u="1"/>
        <n v="35.473799999999997" u="1"/>
        <n v="46.163001348163121" u="1"/>
        <n v="46.627139593562468" u="1"/>
        <n v="76.990825529791664" u="1"/>
        <n v="94.638329999999996" u="1"/>
        <n v="0.78823409669211209" u="1"/>
        <n v="6.9511450381679385" u="1"/>
        <n v="10.730103359173127" u="1"/>
        <n v="12.479609999999987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41.72524999999999" u="1"/>
        <n v="10.93311666666666" u="1"/>
        <n v="11.706363333333325" u="1"/>
        <n v="13.054559999999999" u="1"/>
        <n v="15.225718333333328" u="1"/>
        <n v="17.385440000000003" u="1"/>
        <n v="21.638166666666667" u="1"/>
        <n v="24.329974160206714" u="1"/>
        <n v="29.59622499999999" u="1"/>
        <n v="157.04164333333333" u="1"/>
        <n v="13.113099999999989" u="1"/>
        <n v="13.613888888888889" u="1"/>
        <n v="14.363157894736842" u="1"/>
        <n v="25.329002624671915" u="1"/>
        <n v="27.121262458471762" u="1"/>
        <n v="0.17301033591731266" u="1"/>
        <n v="6.8489433333333238" u="1"/>
        <n v="8.3459900000000005" u="1"/>
        <n v="9.2822750000000003" u="1"/>
        <n v="24.906866408045978" u="1"/>
        <n v="25.686356589147287" u="1"/>
        <n v="27.455268490374877" u="1"/>
        <n v="59.682400000000001" u="1"/>
        <n v="132.22550583333333" u="1"/>
        <n v="1.387729710144928" u="1"/>
        <n v="17.584600000000002" u="1"/>
        <n v="26.041882700833334" u="1"/>
        <n v="26.098383333333331" u="1"/>
        <n v="26.150126666666651" u="1"/>
        <n v="31.551370773333332" u="1"/>
        <n v="42.700387596899226" u="1"/>
        <n v="86.99696666666668" u="1"/>
        <n v="93.627379166666657" u="1"/>
        <n v="98.199929166666664" u="1"/>
        <n v="100.77295000000001" u="1"/>
        <n v="2.6852999999999998" u="1"/>
        <n v="5.209413504166668" u="1"/>
        <n v="8.0366999999999997" u="1"/>
        <n v="11.591692506459948" u="1"/>
        <n v="20.767230352303525" u="1"/>
        <n v="26.232810000000001" u="1"/>
        <n v="26.446166666666663" u="1"/>
        <n v="43.330856666666662" u="1"/>
        <n v="47" u="1"/>
        <n v="48.482280000000003" u="1"/>
        <n v="50.817277486910996" u="1"/>
        <n v="69.779855833333329" u="1"/>
        <n v="118.35321345835759" u="1"/>
        <n v="0.16414666666666669" u="1"/>
        <n v="12.2604375" u="1"/>
        <n v="12.512458432835821" u="1"/>
        <n v="27.840583333333331" u="1"/>
        <n v="27.988" u="1"/>
        <n v="28.753704166666665" u="1"/>
        <n v="50.881209999999996" u="1"/>
        <n v="11.178839999999992" u="1"/>
        <n v="19.054041666666667" u="1"/>
        <n v="30.138055555555557" u="1"/>
        <n v="33.737855297157623" u="1"/>
        <n v="69.36545666666666" u="1"/>
        <n v="70.063917525773192" u="1"/>
        <n v="81.780834119601337" u="1"/>
        <n v="1.707161458333333" u="1"/>
        <n v="8.8674720634920643" u="1"/>
        <n v="13.53056430446194" u="1"/>
        <n v="15.447575572519085" u="1"/>
        <n v="32.24324" u="1"/>
        <n v="49.383264550264549" u="1"/>
        <n v="55.781154559023072" u="1"/>
        <n v="76.565963933684969" u="1"/>
        <n v="10.138055555555555" u="1"/>
        <n v="10.5582036994302" u="1"/>
        <n v="13.13608" u="1"/>
        <n v="14.3188" u="1"/>
        <n v="18.52174999999999" u="1"/>
        <n v="22.582222222222221" u="1"/>
        <n v="35.222578703703704" u="1"/>
        <n v="35.712430678466077" u="1"/>
        <n v="59.583124999999995" u="1"/>
        <n v="6.7186483333333307" u="1"/>
        <n v="8.4839458333333315" u="1"/>
        <n v="17.230366492146597" u="1"/>
        <n v="17.590534999999999" u="1"/>
        <n v="17.614864166666667" u="1"/>
        <n v="23.157173333333326" u="1"/>
        <n v="60.687795275590545" u="1"/>
        <n v="69.43135343915344" u="1"/>
        <n v="3.9422249999999996" u="1"/>
        <n v="15.4405" u="1"/>
        <n v="39.6" u="1"/>
        <n v="79.408950760625004" u="1"/>
        <n v="134.1474713257075" u="1"/>
        <n v="10.978666666666667" u="1"/>
        <n v="11.080749391534392" u="1"/>
        <n v="11.364556666666665" u="1"/>
        <n v="16.028571428571428" u="1"/>
        <n v="27.823294726458332" u="1"/>
        <n v="137.40777475603903" u="1"/>
        <n v="1.5513707733333335" u="1"/>
        <n v="7.338469166666667" u="1"/>
        <n v="18.989159999999991" u="1"/>
        <n v="19.180844269466316" u="1"/>
        <n v="31.324060150375942" u="1"/>
        <n v="37.984728279371765" u="1"/>
        <n v="53.3902842377261" u="1"/>
        <n v="3.9613749999999999" u="1"/>
        <n v="4.8808499999999997" u="1"/>
        <n v="6.7336987830687827" u="1"/>
        <n v="12.302266666666664" u="1"/>
        <n v="13.556666666666667" u="1"/>
        <n v="43.706953333333331" u="1"/>
        <n v="45.159800000000004" u="1"/>
        <n v="79.984933333333331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6.941175710594315" u="1"/>
        <n v="27.678538402331078" u="1"/>
        <n v="33.773941798941799" u="1"/>
        <n v="35.158150695888658" u="1"/>
        <n v="2.5510349999999997" u="1"/>
        <n v="6.97258333" u="1"/>
        <n v="9.4022556390977456" u="1"/>
        <n v="10.0795925" u="1"/>
        <n v="11.386979260515606" u="1"/>
        <n v="21.420712962962963" u="1"/>
        <n v="22.977089999999993" u="1"/>
        <n v="34.957201876169478" u="1"/>
        <n v="149.90797333333333" u="1"/>
        <n v="0.51319400000000004" u="1"/>
        <n v="0.61539333333333357" u="1"/>
        <n v="9.8834000000000017" u="1"/>
        <n v="10.53754" u="1"/>
        <n v="12.318427910052909" u="1"/>
        <n v="18.161280000000001" u="1"/>
        <n v="20.739968191304349" u="1"/>
        <n v="21.385240000000003" u="1"/>
        <n v="26.029534883720931" u="1"/>
        <n v="31.421187499999998" u="1"/>
        <n v="34.609022556390983" u="1"/>
        <n v="69.047669999999982" u="1"/>
        <n v="1.8069999999999999" u="1"/>
        <n v="7.3129" u="1"/>
        <n v="8.32249343832021" u="1"/>
        <n v="11.781388888888889" u="1"/>
        <n v="13.2942" u="1"/>
        <n v="18.412335958005251" u="1"/>
        <n v="26.007829457364341" u="1"/>
        <n v="29.93311666666666" u="1"/>
        <n v="62.520812499999998" u="1"/>
        <n v="71.513276666666656" u="1"/>
        <n v="1.2417592592592592" u="1"/>
        <n v="15.196245000000001" u="1"/>
        <n v="26.601503759398497" u="1"/>
        <n v="35.402515599415203" u="1"/>
        <n v="35.418999999999997" u="1"/>
        <n v="48.878359999999986" u="1"/>
        <n v="51.111316666666667" u="1"/>
        <n v="59.838850656167978" u="1"/>
        <n v="81.748543333333316" u="1"/>
        <n v="1.1808442694663168" u="1"/>
        <n v="3.7666933333333326" u="1"/>
        <n v="8.2594444444444441" u="1"/>
        <n v="12.176816666666662" u="1"/>
        <n v="12.193452380952376" u="1"/>
        <n v="26.562824051250001" u="1"/>
        <n v="49.741935483870968" u="1"/>
        <n v="64.743262046585258" u="1"/>
        <n v="11.870266666666668" u="1"/>
        <n v="13.869" u="1"/>
        <n v="15.528666666666661" u="1"/>
        <n v="16.077674418604651" u="1"/>
        <n v="16.842653116531167" u="1"/>
        <n v="43.889763779527563" u="1"/>
        <n v="75.263824166666666" u="1"/>
        <n v="10.629761904761905" u="1"/>
        <n v="12.19345238095238" u="1"/>
        <n v="23.020232558139536" u="1"/>
        <n v="35.652856666666665" u="1"/>
        <n v="45.336436666666657" u="1"/>
        <n v="60.395238095238099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24.024296875000001" u="1"/>
        <n v="36.881" u="1"/>
        <n v="37.898710001675326" u="1"/>
        <n v="39.928629999999998" u="1"/>
        <n v="44.825916666666672" u="1"/>
        <n v="56.485970244760843" u="1"/>
        <n v="71.796868333333322" u="1"/>
        <n v="1.3675499999999998" u="1"/>
        <n v="2.6827380952380957" u="1"/>
        <n v="13.212364341085271" u="1"/>
        <n v="14.9877" u="1"/>
        <n v="23.008671875000001" u="1"/>
        <n v="35.138167938931296" u="1"/>
        <n v="57.240365689248392" u="1"/>
        <n v="2.6609126984126981" u="1"/>
        <n v="8.3384833333333344" u="1"/>
        <n v="10.711309516666667" u="1"/>
        <n v="16.814015748031494" u="1"/>
        <n v="17.672921666666653" u="1"/>
        <n v="18.447483333333331" u="1"/>
        <n v="39.841119345770508" u="1"/>
        <n v="73.452747252747258" u="1"/>
        <n v="96.573193333333322" u="1"/>
        <n v="10.429739999999999" u="1"/>
        <n v="14.925503919372902" u="1"/>
        <n v="16.126428333333326" u="1"/>
        <n v="17.132515873015873" u="1"/>
        <n v="24.332839999999997" u="1"/>
        <n v="30.752906976744185" u="1"/>
        <n v="0.45039370078740171" u="1"/>
        <n v="3.264995216728396" u="1"/>
        <n v="13.744476584022038" u="1"/>
        <n v="16.3621167791948" u="1"/>
        <n v="16.93725197638889" u="1"/>
        <n v="19.712133333333334" u="1"/>
        <n v="22.353181666666661" u="1"/>
        <n v="23.899674999999991" u="1"/>
        <n v="24.879351851851855" u="1"/>
        <n v="25.997067183462534" u="1"/>
        <n v="26.78062827225131" u="1"/>
        <n v="27.764289999999999" u="1"/>
        <n v="74.41146999999998" u="1"/>
        <n v="2.9546400000000004" u="1"/>
        <n v="9.8921583270000006" u="1"/>
        <n v="11.867979999999994" u="1"/>
        <n v="18.611126666666653" u="1"/>
        <n v="25.790866666666666" u="1"/>
        <n v="32.851127819548879" u="1"/>
        <n v="39.167087967644079" u="1"/>
        <n v="43.501800000000003" u="1"/>
        <n v="85.066073333333321" u="1"/>
        <n v="94.013097499999986" u="1"/>
        <n v="2.8901399999999997" u="1"/>
        <n v="12.177036258012821" u="1"/>
        <n v="12.788492063492065" u="1"/>
        <n v="15.384294299171675" u="1"/>
        <n v="19.731395348837211" u="1"/>
        <n v="23.415573770491804" u="1"/>
        <n v="33.422449999999998" u="1"/>
        <n v="69.327341657000005" u="1"/>
        <n v="81.248390000000001" u="1"/>
        <n v="5.7058400000000002" u="1"/>
        <n v="12.353765454545456" u="1"/>
        <n v="14.90111111111111" u="1"/>
        <n v="15.7644" u="1"/>
        <n v="19.595357142857143" u="1"/>
        <n v="21.414503816793893" u="1"/>
        <n v="23.370183727034121" u="1"/>
        <n v="26.012152230971129" u="1"/>
        <n v="26.452010569800571" u="1"/>
        <n v="34.484186666666659" u="1"/>
        <n v="35.67419947506562" u="1"/>
        <n v="40.458921488700568" u="1"/>
        <n v="42.121799999999979" u="1"/>
        <n v="89.815972180555548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4.502427821522311" u="1"/>
        <n v="18.816889999999997" u="1"/>
        <n v="28.159760000000002" u="1"/>
        <n v="33.516616666666664" u="1"/>
        <n v="37.835500000000003" u="1"/>
        <n v="67.085373732872895" u="1"/>
        <n v="4.1414374999999994" u="1"/>
        <n v="11.27049262086514" u="1"/>
        <n v="21.312700000000003" u="1"/>
        <n v="30.173663333333323" u="1"/>
        <n v="5.2114713541666671" u="1"/>
        <n v="8.9939400000000003" u="1"/>
        <n v="12.613888888888889" u="1"/>
        <n v="14.917688964474678" u="1"/>
        <n v="16.879971426444037" u="1"/>
        <n v="19.636848958333331" u="1"/>
        <n v="23.329002624671915" u="1"/>
        <n v="26.363874345549739" u="1"/>
        <n v="38.024000000000001" u="1"/>
        <n v="69.531016666666659" u="1"/>
        <n v="123.83069592586116" u="1"/>
        <n v="2.1526595744680854" u="1"/>
        <n v="4.0948031496062995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817494656488552" u="1"/>
        <n v="22.906866408045978" u="1"/>
        <n v="48.963380000000001" u="1"/>
        <n v="51.857196382428938" u="1"/>
        <n v="68.87149749999999" u="1"/>
        <n v="11.3474375" u="1"/>
        <n v="14.469823333333334" u="1"/>
        <n v="14.822446251531693" u="1"/>
        <n v="17.040900000000001" u="1"/>
        <n v="25.540725160256411" u="1"/>
        <n v="27.083765401666668" u="1"/>
        <n v="39.971746031746029" u="1"/>
        <n v="47.540725160256407" u="1"/>
        <n v="72.289513333333332" u="1"/>
        <n v="10.551370773333334" u="1"/>
        <n v="11.924189999999999" u="1"/>
        <n v="12.011278195488725" u="1"/>
        <n v="14.459037940379403" u="1"/>
        <n v="18.234366531165314" u="1"/>
        <n v="19.509523809523802" u="1"/>
        <n v="22.2883" u="1"/>
        <n v="59.944052499999998" u="1"/>
        <n v="70.833516666666654" u="1"/>
        <n v="100.61212916666666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27.022396694214876" u="1"/>
        <n v="38.084670275590547" u="1"/>
        <n v="39.575791082940896" u="1"/>
        <n v="73.548636307961502" u="1"/>
        <n v="120.79470999999998" u="1"/>
        <n v="0.3614" u="1"/>
        <n v="1.2895749999999999" u="1"/>
        <n v="6.6810833333333335" u="1"/>
        <n v="7.0367649999999999" u="1"/>
        <n v="29.281211750305999" u="1"/>
        <n v="31.617125000000001" u="1"/>
        <n v="36.863139999999994" u="1"/>
        <n v="42.274399999999986" u="1"/>
        <n v="86.343069999999997" u="1"/>
        <n v="1.3239153439153439" u="1"/>
        <n v="9.367539267015708" u="1"/>
        <n v="10.023159999999992" u="1"/>
        <n v="13.623019841269841" u="1"/>
        <n v="19.682099999999998" u="1"/>
        <n v="20.582222222222221" u="1"/>
        <n v="27.357191666666665" u="1"/>
        <n v="35.529399999999995" u="1"/>
        <n v="54.036999999999999" u="1"/>
        <n v="1.451866666666664" u="1"/>
        <n v="10.606935" u="1"/>
        <n v="10.881679999999999" u="1"/>
        <n v="12.151400000000001" u="1"/>
        <n v="20.640601503759399" u="1"/>
        <n v="25.967199999999998" u="1"/>
        <n v="45.863110236220471" u="1"/>
        <n v="50.390627705627708" u="1"/>
        <n v="29.53773666666666" u="1"/>
        <n v="46.54011666666667" u="1"/>
        <n v="100.9116404199475" u="1"/>
        <n v="1.16564" u="1"/>
        <n v="10.319459999999999" u="1"/>
        <n v="14.13654" u="1"/>
        <n v="14.331811023622048" u="1"/>
        <n v="15.014285714285714" u="1"/>
        <n v="17.346479999999993" u="1"/>
        <n v="19.739474999999999" u="1"/>
        <n v="25.975572519083968" u="1"/>
        <n v="27.063633333333318" u="1"/>
        <n v="34.798099999999998" u="1"/>
        <n v="43.184295000000006" u="1"/>
        <n v="57.20723544973545" u="1"/>
        <n v="73.683333333333337" u="1"/>
        <n v="108.2267175572519" u="1"/>
        <n v="119.27384999999998" u="1"/>
        <n v="142.13784810250002" u="1"/>
        <n v="0.68286458333333322" u="1"/>
        <n v="1.2612493055555556" u="1"/>
        <n v="9.4997000909090907" u="1"/>
        <n v="12.190714285714286" u="1"/>
        <n v="14.889999999999997" u="1"/>
        <n v="23.896508039629691" u="1"/>
        <n v="24.463214285714287" u="1"/>
        <n v="33.785155838921185" u="1"/>
        <n v="49.3902842377261" u="1"/>
        <n v="109.61744094488189" u="1"/>
        <n v="1.6257936507936501" u="1"/>
        <n v="10.823669166666667" u="1"/>
        <n v="10.893893129770992" u="1"/>
        <n v="36.142199999999995" u="1"/>
        <n v="47.232947264583338" u="1"/>
        <n v="47.904800000000002" u="1"/>
        <n v="59.894350000000003" u="1"/>
        <n v="1.6257936507936503" u="1"/>
        <n v="13.004440000000001" u="1"/>
        <n v="14.89" u="1"/>
        <n v="19.18953333333333" u="1"/>
        <n v="28.463358778625953" u="1"/>
        <n v="6.0030799999999962" u="1"/>
        <n v="10.392456666666662" u="1"/>
        <n v="14.81297709923664" u="1"/>
        <n v="15.153179999999995" u="1"/>
        <n v="32.549266171663504" u="1"/>
        <n v="53.776866666666649" u="1"/>
        <n v="60.337371214387467" u="1"/>
        <n v="66.908300000000011" u="1"/>
        <n v="96.170836446839076" u="1"/>
        <n v="2.359283333333329" u="1"/>
        <n v="18.827336666666653" u="1"/>
        <n v="23.062217548076923" u="1"/>
        <n v="25.36814833333333" u="1"/>
        <n v="31.936666666666667" u="1"/>
        <n v="37.334828756313129" u="1"/>
        <n v="60.3635625" u="1"/>
        <n v="1.9927599999999999" u="1"/>
        <n v="13.712199999999999" u="1"/>
        <n v="17.990033222591361" u="1"/>
        <n v="24.029534883720931" u="1"/>
        <n v="29.441353383458647" u="1"/>
        <n v="59.619348333333321" u="1"/>
        <n v="79.428221717083417" u="1"/>
        <n v="1.4738" u="1"/>
        <n v="10.252700000000001" u="1"/>
        <n v="14.536628333333324" u="1"/>
        <n v="14.53734" u="1"/>
        <n v="20.568646017699116" u="1"/>
        <n v="24.007829457364341" u="1"/>
        <n v="26.080375" u="1"/>
        <n v="26.995354330708661" u="1"/>
        <n v="60.734100000000005" u="1"/>
        <n v="4.3710333333333162" u="1"/>
        <n v="11.285069999999999" u="1"/>
        <n v="14.715396825396825" u="1"/>
        <n v="17.687545219638242" u="1"/>
        <n v="28.84244142101285" u="1"/>
        <n v="36.319739999999989" u="1"/>
        <n v="41.662352915254239" u="1"/>
        <n v="48.00680951282051" u="1"/>
        <n v="152.86750000000001" u="1"/>
        <n v="5.0610271066666668" u="1"/>
        <n v="12.806706666666656" u="1"/>
        <n v="14.095349999999996" u="1"/>
        <n v="15.317945000000002" u="1"/>
        <n v="15.498331428571431" u="1"/>
        <n v="19.739175000000003" u="1"/>
        <n v="19.761654135338347" u="1"/>
        <n v="20.691807588075882" u="1"/>
        <n v="24.562824051250001" u="1"/>
        <n v="25.60125" u="1"/>
        <n v="26.554193121693121" u="1"/>
        <n v="121.03803149606298" u="1"/>
        <n v="3.4242666666666661" u="1"/>
        <n v="12.869" u="1"/>
        <n v="13.161975572519085" u="1"/>
        <n v="15.038837209302326" u="1"/>
        <n v="22.178965217391305" u="1"/>
        <n v="23.242799999999999" u="1"/>
        <n v="27.284500000000001" u="1"/>
        <n v="30.113740458015268" u="1"/>
        <n v="51.478273333333327" u="1"/>
        <n v="79" u="1"/>
        <n v="7.8062827225130897" u="1"/>
        <n v="10.240833333333333" u="1"/>
        <n v="23.043884297520663" u="1"/>
        <n v="31.62276" u="1"/>
        <n v="34.180068027210879" u="1"/>
        <n v="51.301339999999996" u="1"/>
        <n v="74.276377952755908" u="1"/>
        <n v="9.7213799999999999" u="1"/>
        <n v="10.12769262086514" u="1"/>
        <n v="12.42675" u="1"/>
        <n v="12.940119047619046" u="1"/>
        <n v="19.693746612466125" u="1"/>
        <n v="22.542718974666666" u="1"/>
        <n v="35.127728279371766" u="1"/>
        <n v="35.237874999999995" u="1"/>
        <n v="47.545238095238098" u="1"/>
        <n v="5.5303199999999997" u="1"/>
        <n v="12.255749999999999" u="1"/>
        <n v="12.940119047619048" u="1"/>
        <n v="14.200000000000003" u="1"/>
        <n v="14.261279999999999" u="1"/>
        <n v="14.446073298429319" u="1"/>
        <n v="15.202182539682543" u="1"/>
        <n v="17.01570105820106" u="1"/>
        <n v="27.452416666666664" u="1"/>
        <n v="31.053441666666668" u="1"/>
        <n v="31.521348126700012" u="1"/>
        <n v="37.025354330708659" u="1"/>
        <n v="47.887843333333322" u="1"/>
        <n v="13.832645502645505" u="1"/>
        <n v="17.418875" u="1"/>
        <n v="35.445599999999999" u="1"/>
        <n v="60.6982" u="1"/>
        <n v="9.0789566666666666" u="1"/>
        <n v="10.672574999999995" u="1"/>
        <n v="11.475288713910761" u="1"/>
        <n v="11.743546666666656" u="1"/>
        <n v="16.123133333333328" u="1"/>
        <n v="18.002580997813556" u="1"/>
        <n v="31.419492187499998" u="1"/>
        <n v="36.017399999999995" u="1"/>
        <n v="54.539716666666664" u="1"/>
        <n v="74.471000000000004" u="1"/>
        <n v="16.097153333333328" u="1"/>
        <n v="17.712133333333334" u="1"/>
        <n v="26.69047619047619" u="1"/>
        <n v="28.700775" u="1"/>
        <n v="43.008778283582089" u="1"/>
        <n v="60.036265173913051" u="1"/>
        <n v="83.145658888126292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6.469884179375001" u="1"/>
        <n v="17.348813333333329" u="1"/>
        <n v="29.350749999999998" u="1"/>
        <n v="48.688472153749998" u="1"/>
        <n v="64.264884999999992" u="1"/>
        <n v="115.26016250000001" u="1"/>
        <n v="8.6517250000000008" u="1"/>
        <n v="8.8677799999999962" u="1"/>
        <n v="17.731395348837211" u="1"/>
        <n v="20.179333333333318" u="1"/>
        <n v="21.415573770491804" u="1"/>
        <n v="86.341465348837204" u="1"/>
        <n v="141.29699248120301" u="1"/>
        <n v="7.007366666666667" u="1"/>
        <n v="13.90111111111111" u="1"/>
        <n v="17.779800000000002" u="1"/>
        <n v="24.012152230971129" u="1"/>
        <n v="24.452010569800571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456625000000003" u="1"/>
        <n v="29.354431004016064" u="1"/>
        <n v="40.314059999999998" u="1"/>
        <n v="64.000674803149607" u="1"/>
        <n v="1.0046139128395064" u="1"/>
        <n v="15.485367056944444" u="1"/>
        <n v="16.816889999999997" u="1"/>
        <n v="17.760574999999999" u="1"/>
        <n v="51.264854628495044" u="1"/>
        <n v="2.2193098958333328" u="1"/>
        <n v="4.792558333333325" u="1"/>
        <n v="5.6446389090909088" u="1"/>
        <n v="11.340945833333331" u="1"/>
        <n v="21.731458333333332" u="1"/>
        <n v="31.3549972899729" u="1"/>
        <n v="48.772950000000002" u="1"/>
        <n v="1.3236177272727274" u="1"/>
        <n v="8.1598699999999962" u="1"/>
        <n v="10.831176457627119" u="1"/>
        <n v="14.003404756410257" u="1"/>
        <n v="21.329002624671915" u="1"/>
        <n v="23.121262458471762" u="1"/>
        <n v="37.047401574803146" u="1"/>
        <n v="50.471902642450146" u="1"/>
        <n v="12.252600000000001" u="1"/>
        <n v="17.530591133004926" u="1"/>
        <n v="20.253" u="1"/>
        <n v="42.092986666666654" u="1"/>
        <n v="44.598249999999986" u="1"/>
        <n v="86.888225883858581" u="1"/>
        <n v="98.024736666666655" u="1"/>
        <n v="214.28689999999997" u="1"/>
        <n v="3.4385826771653538" u="1"/>
        <n v="17.589424999999999" u="1"/>
        <n v="18.436833333333318" u="1"/>
        <n v="19.991057071333334" u="1"/>
        <n v="23.540725160256411" u="1"/>
        <n v="25.10523333333332" u="1"/>
        <n v="31.535232558139533" u="1"/>
        <n v="9.4211425000000002" u="1"/>
        <n v="10.385116279069766" u="1"/>
        <n v="11.86164" u="1"/>
        <n v="11.984409448818896" u="1"/>
        <n v="12.755755208333333" u="1"/>
        <n v="15.604706752083334" u="1"/>
        <n v="18.482641666666666" u="1"/>
        <n v="18.785431946725048" u="1"/>
        <n v="20.13795" u="1"/>
        <n v="37.702362204724409" u="1"/>
        <n v="39" u="1"/>
        <n v="58.39910308125296" u="1"/>
        <n v="60.880854999999997" u="1"/>
        <n v="70.392839764850407" u="1"/>
        <n v="93.493634192673014" u="1"/>
        <n v="142.83926701570681" u="1"/>
        <n v="2.8793692411924128" u="1"/>
        <n v="3.04704166666665" u="1"/>
        <n v="7.8041761111111114" u="1"/>
        <n v="10.324835" u="1"/>
        <n v="13.087839999999984" u="1"/>
        <n v="21.929965004374456" u="1"/>
        <n v="27.988399999999999" u="1"/>
        <n v="29.535714285714285" u="1"/>
        <n v="47.362239583333334" u="1"/>
        <n v="69.532653061224494" u="1"/>
        <n v="87.776566666666668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26.694233333333333" u="1"/>
        <n v="34.084670275590547" u="1"/>
        <n v="79.394572499999981" u="1"/>
        <n v="5.1347433333333239" u="1"/>
        <n v="5.4541533333333234" u="1"/>
        <n v="6.1617825000000002" u="1"/>
        <n v="13.281216666666653" u="1"/>
        <n v="13.772619047619047" u="1"/>
        <n v="37.968000000000004" u="1"/>
        <n v="55.544688333333319" u="1"/>
        <n v="21.616279069767444" u="1"/>
        <n v="23.236719999999998" u="1"/>
        <n v="25.352380952380951" u="1"/>
        <n v="61.208726666666664" u="1"/>
        <n v="91.037148249828419" u="1"/>
        <n v="0.15455833333333333" u="1"/>
        <n v="1.39131" u="1"/>
        <n v="4.2662696266666673" u="1"/>
        <n v="12.911660000000001" u="1"/>
        <n v="13.394540000000001" u="1"/>
        <n v="15.3184" u="1"/>
        <n v="18.640601503759399" u="1"/>
        <n v="34.412393286739594" u="1"/>
        <n v="44.35146987169076" u="1"/>
        <n v="114.77970000000001" u="1"/>
        <n v="3.5667749999999994" u="1"/>
        <n v="10.562856666666658" u="1"/>
        <n v="14.234099305555555" u="1"/>
        <n v="44.910820000000001" u="1"/>
        <n v="114.14137500000001" u="1"/>
        <n v="12.740852713178295" u="1"/>
        <n v="12.950358126721763" u="1"/>
        <n v="18.417759999999994" u="1"/>
        <n v="23.975572519083968" u="1"/>
        <n v="27.128716209677421" u="1"/>
        <n v="36.84192827937177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10.308200000000001" u="1"/>
        <n v="12.211976744186046" u="1"/>
        <n v="12.60782152230971" u="1"/>
        <n v="15.78129718599863" u="1"/>
        <n v="31.642086614173227" u="1"/>
        <n v="52.126863999999998" u="1"/>
        <n v="98.711565634095123" u="1"/>
        <n v="120.905" u="1"/>
        <n v="1.5905825" u="1"/>
        <n v="2.7641221374045797" u="1"/>
        <n v="2.8555167958656336" u="1"/>
        <n v="11.551034999999999" u="1"/>
        <n v="12.030873015873011" u="1"/>
        <n v="12.961375" u="1"/>
        <n v="17.675509395161292" u="1"/>
        <n v="35.28031798245614" u="1"/>
        <n v="41.717199999999991" u="1"/>
        <n v="43.05424166666667" u="1"/>
        <n v="44.895200000000003" u="1"/>
        <n v="45.150224999999999" u="1"/>
        <n v="52.33305" u="1"/>
        <n v="87.52394666666666" u="1"/>
        <n v="11.11295" u="1"/>
        <n v="12.030873015873013" u="1"/>
        <n v="13.044793388429753" u="1"/>
        <n v="13.202739999999995" u="1"/>
        <n v="16.185455729166666" u="1"/>
        <n v="27.900312499999998" u="1"/>
        <n v="33.034508329000005" u="1"/>
        <n v="56.911640419947503" u="1"/>
        <n v="66.662925000000001" u="1"/>
        <n v="94.744166666666672" u="1"/>
        <n v="120.98606299212598" u="1"/>
        <n v="2.9224451219512209" u="1"/>
        <n v="3.3891368958333334" u="1"/>
        <n v="19.158425925925926" u="1"/>
        <n v="26.166150000000002" u="1"/>
        <n v="33.334828756313129" u="1"/>
        <n v="59.360310077519379" u="1"/>
        <n v="14.38749322493225" u="1"/>
        <n v="21.529520000000002" u="1"/>
        <n v="23.90311369509044" u="1"/>
        <n v="47.613" u="1"/>
        <n v="88.403163493840992" u="1"/>
        <n v="0.99123550724637721" u="1"/>
        <n v="5.9910794029850747" u="1"/>
        <n v="13.917899999999999" u="1"/>
        <n v="18.471230158730158" u="1"/>
        <n v="19.799414166666665" u="1"/>
        <n v="21.089599999999997" u="1"/>
        <n v="24.080375" u="1"/>
        <n v="26.489022333333335" u="1"/>
        <n v="38.273711640211637" u="1"/>
        <n v="56.734100000000005" u="1"/>
        <n v="98.517099999999999" u="1"/>
        <n v="18.504200000000001" u="1"/>
        <n v="20.747599999999998" u="1"/>
        <n v="21.907339999999998" u="1"/>
        <n v="22.601503759398497" u="1"/>
        <n v="32.319739999999989" u="1"/>
        <n v="70.693600000000004" u="1"/>
        <n v="0.50434999999999797" u="1"/>
        <n v="2.6046718274853795" u="1"/>
        <n v="14.762387365591398" u="1"/>
        <n v="15.360310077519379" u="1"/>
        <n v="15.865177427291668" u="1"/>
        <n v="17.761654135338347" u="1"/>
        <n v="18.638578346045204" u="1"/>
        <n v="20.117304834605601" u="1"/>
        <n v="21.279036458333326" u="1"/>
        <n v="23.60125" u="1"/>
        <n v="30.429401993355484" u="1"/>
        <n v="42.99123550724638" u="1"/>
        <n v="80.579189999999983" u="1"/>
        <n v="98.907609999999991" u="1"/>
        <n v="136.97113833333333" u="1"/>
        <n v="2.3792553191489367" u="1"/>
        <n v="13.416179767241381" u="1"/>
        <n v="14.475710594315245" u="1"/>
        <n v="20.687716535433072" u="1"/>
        <n v="22.763358778625953" u="1"/>
        <n v="111.63239733333333" u="1"/>
        <n v="10.698599999999999" u="1"/>
        <n v="12.3672" u="1"/>
        <n v="16.80886666666666" u="1"/>
        <n v="31.952296666666669" u="1"/>
        <n v="37.617760000000004" u="1"/>
        <n v="39.787937499999998" u="1"/>
        <n v="71.256481025000014" u="1"/>
        <n v="1.0891866666666641" u="1"/>
        <n v="7.5788449999999967" u="1"/>
        <n v="8.2980533333333337" u="1"/>
        <n v="9.8958115183246083" u="1"/>
        <n v="13.200000000000001" u="1"/>
        <n v="15.450800000000001" u="1"/>
        <n v="29.721066666666658" u="1"/>
        <n v="85.96671666666667" u="1"/>
        <n v="114.85932999999999" u="1"/>
        <n v="14.52499025894959" u="1"/>
        <n v="17.313000000000002" u="1"/>
        <n v="19.806999999999999" u="1"/>
        <n v="21.723199999999999" u="1"/>
        <n v="27.259587819379721" u="1"/>
        <n v="33.446210000000001" u="1"/>
        <n v="37.397716666666668" u="1"/>
        <n v="52.944209999999998" u="1"/>
        <n v="8.7407566666666625" u="1"/>
        <n v="11.85094" u="1"/>
        <n v="13.649343832021" u="1"/>
        <n v="20.656586666666666" u="1"/>
        <n v="23.30063492063492" u="1"/>
        <n v="23.511744186046514" u="1"/>
        <n v="26.165850000000002" u="1"/>
        <n v="26.335603170940171" u="1"/>
        <n v="35.18953333333333" u="1"/>
        <n v="54.272234999999995" u="1"/>
        <n v="0.33809523809523817" u="1"/>
        <n v="8.0338600000000007" u="1"/>
        <n v="13.743146666666657" u="1"/>
        <n v="22.990179999999999" u="1"/>
        <n v="29.213999999999999" u="1"/>
        <n v="32.017399999999995" u="1"/>
        <n v="35.045316663000001" u="1"/>
        <n v="35.323915343915345" u="1"/>
        <n v="36.642034518412459" u="1"/>
        <n v="53.319700000000005" u="1"/>
        <n v="2.4506699999999944" u="1"/>
        <n v="10.700478333333322" u="1"/>
        <n v="12.608398437500002" u="1"/>
        <n v="13.820610687022899" u="1"/>
        <n v="17.191459948320414" u="1"/>
        <n v="20.162141666666667" u="1"/>
        <n v="26.443650381679394" u="1"/>
        <n v="30.322493438320208" u="1"/>
        <n v="37.650209973753277" u="1"/>
        <n v="52.170836446839083" u="1"/>
        <n v="60.788492063492065" u="1"/>
        <n v="65.776776666666649" u="1"/>
        <n v="4.0068095128205137" u="1"/>
        <n v="14.845598544973544" u="1"/>
        <n v="25.431782945736433" u="1"/>
        <n v="35.350236220472439" u="1"/>
        <n v="35.501800000000003" u="1"/>
        <n v="10.788492063492065" u="1"/>
        <n v="15.582036994301998" u="1"/>
        <n v="16.93721" u="1"/>
        <n v="20.490096666666663" u="1"/>
        <n v="22.689866666666656" u="1"/>
        <n v="43.430793650793653" u="1"/>
        <n v="53.861899999999999" u="1"/>
        <n v="55.306672607775425" u="1"/>
        <n v="107.86240601503761" u="1"/>
        <n v="122.837155" u="1"/>
        <n v="0.68159779614325067" u="1"/>
        <n v="3.7749612403100774" u="1"/>
        <n v="14.7225" u="1"/>
        <n v="16.910626666666666" u="1"/>
        <n v="17.018698880597015" u="1"/>
        <n v="21.483518518518519" u="1"/>
        <n v="22.452010569800571" u="1"/>
        <n v="24.550418333333333" u="1"/>
        <n v="33.1151832460733" u="1"/>
        <n v="48.820733333333337" u="1"/>
        <n v="99.953415515533038" u="1"/>
        <n v="19.62579365079365" u="1"/>
        <n v="26.58993333333332" u="1"/>
        <n v="39.272016666666659" u="1"/>
        <n v="44.707009999999997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3.595744680851062" u="1"/>
        <n v="14.175599999999999" u="1"/>
        <n v="19.627465632183913" u="1"/>
        <n v="67.313299999999998" u="1"/>
        <n v="87.011799999999994" u="1"/>
        <n v="90.071899999999999" u="1"/>
        <n v="131.99940000000001" u="1"/>
        <n v="7.72309" u="1"/>
        <n v="8.706363333333325" u="1"/>
        <n v="10.054559999999999" u="1"/>
        <n v="10.054861666666667" u="1"/>
        <n v="13.595744680851064" u="1"/>
        <n v="14.90375" u="1"/>
        <n v="15.0084" u="1"/>
        <n v="15.787429999999988" u="1"/>
        <n v="18.092122395833332" u="1"/>
        <n v="21.472300000000001" u="1"/>
        <n v="48.444339999999997" u="1"/>
        <n v="81.46805999999998" u="1"/>
        <n v="2.4455517876344084" u="1"/>
        <n v="10.521106666666656" u="1"/>
        <n v="10.613888888888889" u="1"/>
        <n v="29.765000000000001" u="1"/>
        <n v="34.474763333333321" u="1"/>
        <n v="57.968116666666667" u="1"/>
        <n v="62.838216666666668" u="1"/>
        <n v="109.02776485788114" u="1"/>
        <n v="119.60072833333332" u="1"/>
        <n v="13.176460000000001" u="1"/>
        <n v="18.770200724637686" u="1"/>
        <n v="23.774901943502826" u="1"/>
        <n v="25.407666666666657" u="1"/>
        <n v="43.151283333333325" u="1"/>
        <n v="61.862641396723646" u="1"/>
        <n v="2.2478048941798945" u="1"/>
        <n v="11.780275" u="1"/>
        <n v="13.883356666666664" u="1"/>
        <n v="19.925958333333334" u="1"/>
        <n v="21.540725160256411" u="1"/>
        <n v="21.834800000000001" u="1"/>
        <n v="23.10523333333332" u="1"/>
        <n v="31.985873015873015" u="1"/>
        <n v="32.484209999999997" u="1"/>
        <n v="43.850000000000009" u="1"/>
        <n v="53.472300000000004" u="1"/>
        <n v="0.85389344262295064" u="1"/>
        <n v="1.4779389312977103" u="1"/>
        <n v="1.6154075000000006" u="1"/>
        <n v="5.2891207349081375" u="1"/>
        <n v="7.891836666666654" u="1"/>
        <n v="8.1408376963350797" u="1"/>
        <n v="9.7018999999999984" u="1"/>
        <n v="13.8306" u="1"/>
        <n v="14.604706752083334" u="1"/>
        <n v="15.517549192129259" u="1"/>
        <n v="20.327056160000001" u="1"/>
        <n v="23.771676260308645" u="1"/>
        <n v="24.19009999999999" u="1"/>
        <n v="26.4254593175853" u="1"/>
        <n v="32.2125482382353" u="1"/>
        <n v="32.949524999999987" u="1"/>
        <n v="34.770232558139533" u="1"/>
        <n v="35" u="1"/>
        <n v="45.944776666666669" u="1"/>
        <n v="51.682716666666664" u="1"/>
        <n v="84.058943333333332" u="1"/>
        <n v="9.3248350000000002" u="1"/>
        <n v="26.482241666666667" u="1"/>
        <n v="29.700472440944882" u="1"/>
        <n v="56.367870106662203" u="1"/>
        <n v="7.6629000000000005" u="1"/>
        <n v="11.6564" u="1"/>
        <n v="13.065594347826089" u="1"/>
        <n v="18.70957671957672" u="1"/>
        <n v="21.461339999999989" u="1"/>
        <n v="22.750866141732281" u="1"/>
        <n v="23.022396694214876" u="1"/>
        <n v="24.518849194444446" u="1"/>
        <n v="34.942777777777778" u="1"/>
        <n v="11.519251968503935" u="1"/>
        <n v="12.772619047619047" u="1"/>
        <n v="15.3635" u="1"/>
        <n v="24.685299999999998" u="1"/>
        <n v="41.68868333333333" u="1"/>
        <n v="49.995892933789968" u="1"/>
        <n v="62.836879999999979" u="1"/>
        <n v="80.24067500000001" u="1"/>
        <n v="113.97708999999999" u="1"/>
        <n v="0.33755905511811007" u="1"/>
        <n v="2.2061233333333261" u="1"/>
        <n v="14.556867886178862" u="1"/>
        <n v="20.754227642276426" u="1"/>
        <n v="23.352380952380951" u="1"/>
        <n v="27.43975808662281" u="1"/>
        <n v="32.086718750000003" u="1"/>
        <n v="35.239253806089742" u="1"/>
        <n v="45.397316666666669" u="1"/>
        <n v="59.162148894607569" u="1"/>
        <n v="67.879543333333316" u="1"/>
        <n v="3.954370078740157" u="1"/>
        <n v="12.194216666666653" u="1"/>
        <n v="13.087768595041322" u="1"/>
        <n v="16.167182236258864" u="1"/>
        <n v="20.761500000000002" u="1"/>
        <n v="35.111751666666656" u="1"/>
        <n v="35.27603674540682" u="1"/>
        <n v="53.280049999999989" u="1"/>
        <n v="117.56263565891473" u="1"/>
        <n v="19.846359999999997" u="1"/>
        <n v="36.83258012820513" u="1"/>
        <n v="39.054089999999988" u="1"/>
        <n v="45.755725190839698" u="1"/>
        <n v="78.056831666666668" u="1"/>
        <n v="111.63175340736917" u="1"/>
        <n v="113.78079083333333" u="1"/>
        <n v="3.3755905511811006" u="1"/>
        <n v="9.4388720634920631" u="1"/>
        <n v="11.170780000000001" u="1"/>
        <n v="12.429896640826875" u="1"/>
        <n v="50.247480620155038" u="1"/>
        <n v="122.05029162052418" u="1"/>
        <n v="0.38462083333333347" u="1"/>
        <n v="17.237589531680442" u="1"/>
        <n v="19.061062499999998" u="1"/>
        <n v="19.777096560846562" u="1"/>
        <n v="20.196841666666668" u="1"/>
        <n v="32.730238095238093" u="1"/>
        <n v="40.257460317460314" u="1"/>
        <n v="59.504624999999997" u="1"/>
        <n v="68.530208333333334" u="1"/>
        <n v="9.5557999999999996" u="1"/>
        <n v="13.70748" u="1"/>
        <n v="17.808042279202283" u="1"/>
        <n v="26.282933333333332" u="1"/>
        <n v="54.84225" u="1"/>
        <n v="86.408333333333331" u="1"/>
        <n v="0.78498666666666639" u="1"/>
        <n v="0.96960673333333347" u="1"/>
        <n v="6.6014605597964389" u="1"/>
        <n v="13.292906734722223" u="1"/>
        <n v="19.275466666666667" u="1"/>
        <n v="20.614989999999995" u="1"/>
        <n v="23.648318462594375" u="1"/>
        <n v="24.463358778625953" u="1"/>
        <n v="30.407007874015747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29.261749311294764" u="1"/>
        <n v="39.6583325" u="1"/>
        <n v="0.53705999999999998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14.586352459016393" u="1"/>
        <n v="27.755725190839694" u="1"/>
        <n v="32.63832" u="1"/>
        <n v="39.797260000000001" u="1"/>
        <n v="11.214" u="1"/>
        <n v="15.0464" u="1"/>
        <n v="16.771184573002756" u="1"/>
        <n v="18.170836446839083" u="1"/>
        <n v="49.370183727034117" u="1"/>
        <n v="59.242093333333329" u="1"/>
        <n v="77.308256666666651" u="1"/>
        <n v="2.3333183582089552" u="1"/>
        <n v="3.969733333333334" u="1"/>
        <n v="6.3545999999999996" u="1"/>
        <n v="10.503500000000001" u="1"/>
        <n v="14.359313714689266" u="1"/>
        <n v="22.995354330708661" u="1"/>
        <n v="25.672466666666665" u="1"/>
        <n v="26.424266666666668" u="1"/>
        <n v="80.519444444444446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42.427799999999998" u="1"/>
        <n v="53.630908510094557" u="1"/>
        <n v="87.314629999999994" u="1"/>
        <n v="3.5510999999999999" u="1"/>
        <n v="5.9764999999999997" u="1"/>
        <n v="13.729056847545216" u="1"/>
        <n v="17.205766666666666" u="1"/>
        <n v="20.831800000000001" u="1"/>
        <n v="33.139448818897634" u="1"/>
        <n v="39.15176103808561" u="1"/>
        <n v="48.549191666666665" u="1"/>
        <n v="48.906866408045978" u="1"/>
        <n v="58.466324999999998" u="1"/>
        <n v="59.91348837209302" u="1"/>
        <n v="3.5511000000000004" u="1"/>
        <n v="10.869" u="1"/>
        <n v="13.085426356589148" u="1"/>
        <n v="14.716860465116278" u="1"/>
        <n v="18.687716535433072" u="1"/>
        <n v="21.996753687315636" u="1"/>
        <n v="23.284500000000001" u="1"/>
        <n v="57.692969999999995" u="1"/>
        <n v="57.828000000000003" u="1"/>
        <n v="85.584259259259255" u="1"/>
        <n v="128.38634666666667" u="1"/>
        <n v="0.28929068783068784" u="1"/>
        <n v="4.7773916666666674" u="1"/>
        <n v="15.598819477611942" u="1"/>
        <n v="42.315600000000003" u="1"/>
        <n v="17.705543333333324" u="1"/>
        <n v="25.05734" u="1"/>
        <n v="25.458161375661376" u="1"/>
        <n v="25.875683333333331" u="1"/>
        <n v="26.512558139534882" u="1"/>
        <n v="27.581979999999994" u="1"/>
        <n v="35.317309711286086" u="1"/>
        <n v="57.597900000000003" u="1"/>
        <n v="60.178990754149488" u="1"/>
        <n v="63.771100000000004" u="1"/>
        <n v="117.25328042328043" u="1"/>
        <n v="11.406109312865496" u="1"/>
        <n v="17.806999999999999" u="1"/>
        <n v="21.43573002754821" u="1"/>
        <n v="29.644624999999991" u="1"/>
        <n v="57.782471014492756" u="1"/>
        <n v="65.544379827328029" u="1"/>
        <n v="85.266856666666655" u="1"/>
        <n v="0.17890648484848481" u="1"/>
        <n v="9.0198633333333262" u="1"/>
        <n v="12.033659999999999" u="1"/>
        <n v="21.718933333333329" u="1"/>
        <n v="25.681100000000001" u="1"/>
        <n v="40.21052631578948" u="1"/>
        <n v="57.986899999999999" u="1"/>
        <n v="60.729080687830688" u="1"/>
        <n v="2.5316929133858257" u="1"/>
        <n v="12.550826771653542" u="1"/>
        <n v="12.80906976744186" u="1"/>
        <n v="14.528683261183259" u="1"/>
        <n v="19.549199999999999" u="1"/>
        <n v="20.545599999999997" u="1"/>
        <n v="80.430850000000007" u="1"/>
        <n v="1.5229999999999999" u="1"/>
        <n v="3.2463899999999999" u="1"/>
        <n v="6.9722633333333333" u="1"/>
        <n v="10.168750000000001" u="1"/>
        <n v="14.528683261183261" u="1"/>
        <n v="22.69047619047619" u="1"/>
        <n v="29.402255639097746" u="1"/>
        <n v="30.198910761154856" u="1"/>
        <n v="32.140124999999998" u="1"/>
        <n v="74.013429166666654" u="1"/>
        <n v="74.916543333333323" u="1"/>
        <n v="3.1942166666666538" u="1"/>
        <n v="13.795344999999999" u="1"/>
        <n v="16.945684479166665" u="1"/>
        <n v="20.683114754098362" u="1"/>
        <n v="23.431782945736433" u="1"/>
        <n v="26.915126717557253" u="1"/>
        <n v="47.111516666666667" u="1"/>
        <n v="60.021192747820656" u="1"/>
        <n v="64.220188333333326" u="1"/>
        <n v="81.710520000000002" u="1"/>
        <n v="117.07436243386243" u="1"/>
        <n v="0.48892857142857149" u="1"/>
        <n v="0.70779411440677986" u="1"/>
        <n v="2.7229666666666601" u="1"/>
        <n v="5.4939249950000004" u="1"/>
        <n v="14.705878552971576" u="1"/>
        <n v="20.689866666666656" u="1"/>
        <n v="35.955714285714286" u="1"/>
        <n v="39.374324999999999" u="1"/>
        <n v="40.274829965416671" u="1"/>
        <n v="56.602906139184398" u="1"/>
        <n v="92.506384971482575" u="1"/>
        <n v="3.71904761904762" u="1"/>
        <n v="4.1639097744360907" u="1"/>
        <n v="7.2817800000000004" u="1"/>
        <n v="8.5974000000000004" u="1"/>
        <n v="10.855516795865633" u="1"/>
        <n v="26.659029999999998" u="1"/>
        <n v="47.84778" u="1"/>
        <n v="131.77548774320877" u="1"/>
        <n v="3.5505555555555555" u="1"/>
        <n v="5.0462999999999996" u="1"/>
        <n v="12.840999999999998" u="1"/>
        <n v="17.62579365079365" u="1"/>
        <n v="19.741774552238805" u="1"/>
        <n v="19.90621999999999" u="1"/>
        <n v="23.926484513274335" u="1"/>
        <n v="26.344895833333332" u="1"/>
        <n v="30.298053333333336" u="1"/>
        <n v="40.826116666666664" u="1"/>
        <n v="60.391999999999996" u="1"/>
        <n v="77.342709420945567" u="1"/>
        <n v="142.58558833333333" u="1"/>
        <n v="5.0463000000000005" u="1"/>
        <n v="12.211072351421189" u="1"/>
        <n v="15.773990000000001" u="1"/>
        <n v="15.911640826873384" u="1"/>
        <n v="27.703720000000001" u="1"/>
        <n v="36.689866666666653" u="1"/>
        <n v="36.944696999999998" u="1"/>
        <n v="37.215190298507466" u="1"/>
        <n v="60.751928000000007" u="1"/>
        <n v="75.78673360353946" u="1"/>
        <n v="13.90375" u="1"/>
        <n v="14.635930232558138" u="1"/>
        <n v="14.783222222222221" u="1"/>
        <n v="15.426400000000001" u="1"/>
        <n v="17.731458333333332" u="1"/>
        <n v="29.00967" u="1"/>
        <n v="35.855080000000001" u="1"/>
        <n v="36.2900475" u="1"/>
        <n v="69.507400000000004" u="1"/>
        <n v="7.5027000000000008" u="1"/>
        <n v="9.7281627513227509" u="1"/>
        <n v="17.131499999999999" u="1"/>
        <n v="26.845199999999998" u="1"/>
        <n v="36.745426356589149" u="1"/>
        <n v="49.179656857344632" u="1"/>
        <n v="49.470495555654118" u="1"/>
        <n v="58.441110650642358" u="1"/>
        <n v="83.901678219399244" u="1"/>
        <n v="14.162463333333326" u="1"/>
        <n v="21.70504" u="1"/>
        <n v="21.774901943502826" u="1"/>
        <n v="23.258891666666663" u="1"/>
        <n v="25.984349999999999" u="1"/>
        <n v="34.768165374677004" u="1"/>
        <n v="90.254059171780199" u="1"/>
        <n v="0.3373840769903762" u="1"/>
        <n v="0.36944999999999995" u="1"/>
        <n v="14.876175572519085" u="1"/>
        <n v="17.669726666666662" u="1"/>
        <n v="18.219488188976378" u="1"/>
        <n v="21.10523333333332" u="1"/>
        <n v="49.384082687338505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31.385116279069766" u="1"/>
        <n v="137.81870000000001" u="1"/>
        <n v="3.1453649999999995" u="1"/>
        <n v="9.927386666666667" u="1"/>
        <n v="36.750866141732281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3.7819878048780504" u="1"/>
        <n v="10.19545081967213" u="1"/>
        <n v="22.685299999999998" u="1"/>
        <n v="55.086928333333326" u="1"/>
        <n v="69.938068703703706" u="1"/>
        <n v="1.6727748691099478" u="1"/>
        <n v="8.8372340425531934" u="1"/>
        <n v="9.5357142857142865" u="1"/>
        <n v="11.5275" u="1"/>
        <n v="12.089007936507935" u="1"/>
        <n v="12.119767441860464" u="1"/>
        <n v="15.29111111111111" u="1"/>
        <n v="16.997401574803149" u="1"/>
        <n v="19.190271317829456" u="1"/>
        <n v="23.764942028985509" u="1"/>
        <n v="43.971973333333324" u="1"/>
        <n v="49.826645460869564" u="1"/>
        <n v="62.333966457977212" u="1"/>
        <n v="12.089007936507937" u="1"/>
        <n v="12.577195767195766" u="1"/>
        <n v="23.548999999999996" u="1"/>
        <n v="35.142857142857146" u="1"/>
        <n v="50.181884004562605" u="1"/>
        <n v="51.833083333333327" u="1"/>
        <n v="67.779254999999992" u="1"/>
        <n v="85.721073333333322" u="1"/>
        <n v="121.78921821939923" u="1"/>
        <n v="13.467845000000001" u="1"/>
        <n v="23.79066666666666" u="1"/>
        <n v="35.535551181102363" u="1"/>
        <n v="45.365049999999997" u="1"/>
        <n v="45.587339999999998" u="1"/>
        <n v="63.091333333333324" u="1"/>
        <n v="115.50381821939922" u="1"/>
        <n v="185.52394666666666" u="1"/>
        <n v="0.289393333333332" u="1"/>
        <n v="9.8393733333333291" u="1"/>
        <n v="10.581979999999996" u="1"/>
        <n v="13.985864383012821" u="1"/>
        <n v="14.43858267716535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27.934385382059801" u="1"/>
        <n v="34.541626666666659" u="1"/>
        <n v="70.151150000000001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2.700719104477614" u="1"/>
        <n v="13.50239166666665" u="1"/>
        <n v="14.479614325068869" u="1"/>
        <n v="17.674894656488551" u="1"/>
        <n v="19.314074999999999" u="1"/>
        <n v="30.580051666666655" u="1"/>
        <n v="31.311427500000001" u="1"/>
        <n v="34.329393333333336" u="1"/>
        <n v="46.198630000000001" u="1"/>
        <n v="47.738" u="1"/>
        <n v="153.70067215375002" u="1"/>
        <n v="1.3083" u="1"/>
        <n v="2.2428000000000003" u="1"/>
        <n v="9.572849999999999" u="1"/>
        <n v="49.827927854780413" u="1"/>
        <n v="53.026700000000005" u="1"/>
        <n v="105.85574333333332" u="1"/>
        <n v="116.41617976724137" u="1"/>
        <n v="5.5819374999999996" u="1"/>
        <n v="10.746745000000001" u="1"/>
        <n v="13.055145833333331" u="1"/>
        <n v="13.962336960000002" u="1"/>
        <n v="28.784293193717279" u="1"/>
        <n v="31.828928571428573" u="1"/>
        <n v="36.62634666666667" u="1"/>
        <n v="48.80694444444444" u="1"/>
        <n v="48.825716666666665" u="1"/>
        <n v="49.30063492063492" u="1"/>
        <n v="62.974624999999996" u="1"/>
        <n v="73.440750000000008" u="1"/>
        <n v="135.5628873754153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9.384691666666669" u="1"/>
        <n v="44.883974166666661" u="1"/>
        <n v="134.5599225" u="1"/>
        <n v="4.7880199999999995" u="1"/>
        <n v="6.5318708333333291" u="1"/>
        <n v="16.249134366925066" u="1"/>
        <n v="16.518396283468032" u="1"/>
        <n v="17.65496590312992" u="1"/>
        <n v="18.029534883720931" u="1"/>
        <n v="19.90311369509044" u="1"/>
        <n v="23.441353383458647" u="1"/>
        <n v="23.557093023255813" u="1"/>
        <n v="33.905700000000003" u="1"/>
        <n v="45.713656666666665" u="1"/>
        <n v="62.293189999999996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270813333333328" u="1"/>
        <n v="10.911640419947506" u="1"/>
        <n v="18.007829457364341" u="1"/>
        <n v="19.984549999999999" u="1"/>
        <n v="21.1313" u="1"/>
        <n v="29.179400000000001" u="1"/>
        <n v="31.252856666666652" u="1"/>
        <n v="52.985100000000003" u="1"/>
        <n v="8.8743266666666614" u="1"/>
        <n v="10.277609999999999" u="1"/>
        <n v="11.281283329999999" u="1"/>
        <n v="11.708600000000001" u="1"/>
        <n v="30.390883333333328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3.08031496062992" u="1"/>
        <n v="35.15176103808561" u="1"/>
        <n v="60.664501312335958" u="1"/>
        <n v="62.148076213043481" u="1"/>
        <n v="95.040436507936505" u="1"/>
        <n v="15.724579999999996" u="1"/>
        <n v="17.242799999999999" u="1"/>
        <n v="19.939213466666668" u="1"/>
        <n v="24.787132173913051" u="1"/>
        <n v="30.260437499999998" u="1"/>
        <n v="32.469203065330056" u="1"/>
        <n v="37.131455000000003" u="1"/>
        <n v="37.561608455840457" u="1"/>
        <n v="60.847250000000003" u="1"/>
        <n v="119.70353999999998" u="1"/>
        <n v="120.599" u="1"/>
        <n v="6.0167000000000002" u="1"/>
        <n v="10.826645460869566" u="1"/>
        <n v="40.412790000000001" u="1"/>
        <n v="69.179699999999997" u="1"/>
        <n v="83.285498333333322" u="1"/>
        <n v="1.3697066666666664" u="1"/>
        <n v="4.6029427083333339" u="1"/>
        <n v="11.009616386217949" u="1"/>
        <n v="12.746610576923077" u="1"/>
        <n v="13.271391076115485" u="1"/>
        <n v="21.708270080645161" u="1"/>
        <n v="23.458161375661376" u="1"/>
        <n v="26.4405" u="1"/>
        <n v="32.142400000000002" u="1"/>
        <n v="33.598700000000001" u="1"/>
        <n v="56.890658914728682" u="1"/>
        <n v="85.297222222222217" u="1"/>
        <n v="0.853171666666662" u="1"/>
        <n v="21.843354497354497" u="1"/>
        <n v="27.027637795275592" u="1"/>
        <n v="36.782399999999996" u="1"/>
        <n v="52.310874999999989" u="1"/>
        <n v="114.36661083333331" u="1"/>
        <n v="13.242524916943522" u="1"/>
        <n v="15.954558800847458" u="1"/>
        <n v="19.511744186046514" u="1"/>
        <n v="30.039950000000001" u="1"/>
        <n v="36.028571428571432" u="1"/>
        <n v="3.3622395833333334" u="1"/>
        <n v="7.5612565445026174" u="1"/>
        <n v="8.1706194776119414" u="1"/>
        <n v="11.774800000000001" u="1"/>
        <n v="13.378106666666657" u="1"/>
        <n v="17.301471354166665" u="1"/>
        <n v="20.220133333333337" u="1"/>
        <n v="25.213999999999999" u="1"/>
        <n v="62.828645833333333" u="1"/>
        <n v="69.376992000000001" u="1"/>
        <n v="86.991436666666658" u="1"/>
        <n v="139.3862" u="1"/>
        <n v="0.100278333333333" u="1"/>
        <n v="13.733375572519085" u="1"/>
        <n v="17.230481040666668" u="1"/>
        <n v="18.78062827225131" u="1"/>
        <n v="19.686920384951883" u="1"/>
        <n v="26.133234477611943" u="1"/>
        <n v="58.42174" u="1"/>
        <n v="69.79970999999999" u="1"/>
        <n v="0.50979999999999892" u="1"/>
        <n v="9.9366666666666674" u="1"/>
        <n v="12.118786666666667" u="1"/>
        <n v="13.015658914728682" u="1"/>
        <n v="16.857903645833332" u="1"/>
        <n v="18.683114754098362" u="1"/>
        <n v="19.729518970189702" u="1"/>
        <n v="21.431782945736433" u="1"/>
        <n v="21.742373333333333" u="1"/>
        <n v="22.562406015037595" u="1"/>
        <n v="49.394752438109528" u="1"/>
        <n v="64.951081666666667" u="1"/>
        <n v="75.298699999999997" u="1"/>
        <n v="93.041643333333326" u="1"/>
        <n v="93.272950000000009" u="1"/>
        <n v="100.63944833333332" u="1"/>
        <n v="4.1181395348837206" u="1"/>
        <n v="8.6718666666666593" u="1"/>
        <n v="10.372713178294573" u="1"/>
        <n v="11.658174999999989" u="1"/>
        <n v="18.848033666666666" u="1"/>
        <n v="35.430793650793653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30.19345238095238" u="1"/>
        <n v="31.809793243478268" u="1"/>
        <n v="35.721231707317081" u="1"/>
        <n v="51.599198190789473" u="1"/>
        <n v="55.065594347826092" u="1"/>
        <n v="56.121348254310355" u="1"/>
        <n v="64.485970244760836" u="1"/>
        <n v="68.78499166666667" u="1"/>
        <n v="1.6205624999999999" u="1"/>
        <n v="11.78205" u="1"/>
        <n v="12.032061068702289" u="1"/>
        <n v="31.557047244094484" u="1"/>
        <n v="32.992661666666649" u="1"/>
        <n v="63.633247499999989" u="1"/>
        <n v="96.03219416666667" u="1"/>
        <n v="9.7938683333333305" u="1"/>
        <n v="10.636465000000001" u="1"/>
        <n v="14.091799999999999" u="1"/>
        <n v="14.203007518796994" u="1"/>
        <n v="16.247804894179893" u="1"/>
        <n v="23.408125000000002" u="1"/>
        <n v="25.868957258064519" u="1"/>
        <n v="30.950516666666658" u="1"/>
        <n v="51.960764999999995" u="1"/>
        <n v="53.213999999999999" u="1"/>
        <n v="11.471293333333332" u="1"/>
        <n v="12.90375" u="1"/>
        <n v="19.84783447761194" u="1"/>
        <n v="34.741699999999994" u="1"/>
        <n v="107.09520000000001" u="1"/>
        <n v="1.9231041666666675" u="1"/>
        <n v="2.9372519763888891" u="1"/>
        <n v="9.628651666666654" u="1"/>
        <n v="10.210699999999999" u="1"/>
        <n v="15.188559812755365" u="1"/>
        <n v="15.951145038167938" u="1"/>
        <n v="17.783664173913046" u="1"/>
        <n v="19.504304999999999" u="1"/>
        <n v="20.095849206349207" u="1"/>
        <n v="20.8035" u="1"/>
        <n v="32.138611432679738" u="1"/>
        <n v="45.009550000000004" u="1"/>
        <n v="58.346997628375142" u="1"/>
        <n v="0.89704500000000031" u="1"/>
        <n v="12.71904761904762" u="1"/>
        <n v="13.531306666666664" u="1"/>
        <n v="19.883700000000001" u="1"/>
        <n v="31.384082687338502" u="1"/>
        <n v="45.423717111534359" u="1"/>
        <n v="47.695200000000007" u="1"/>
        <n v="67.900043333333329" u="1"/>
        <n v="7.0285714285714285" u="1"/>
        <n v="11.557919104477612" u="1"/>
        <n v="23.618699999999993" u="1"/>
        <n v="40.336799999999997" u="1"/>
        <n v="40.838000000000001" u="1"/>
        <n v="2.9463281249999991" u="1"/>
        <n v="4.0986885245901634" u="1"/>
        <n v="4.9244016666666459" u="1"/>
        <n v="11.697058909090909" u="1"/>
        <n v="22.487269999999999" u="1"/>
        <n v="56.130508333333317" u="1"/>
        <n v="23.535714285714285" u="1"/>
        <n v="25.806256613756613" u="1"/>
        <n v="33.753888615000008" u="1"/>
        <n v="35.281211750305999" u="1"/>
        <n v="2.7459583333333248" u="1"/>
        <n v="3.0428571428571436" u="1"/>
        <n v="11.065594347826089" u="1"/>
        <n v="13.445169999999999" u="1"/>
        <n v="17.178373333333329" u="1"/>
        <n v="19.24701833333333" u="1"/>
        <n v="29.594250000000002" u="1"/>
        <n v="60.060694999999996" u="1"/>
        <n v="5.9604708333333285" u="1"/>
        <n v="9.5311000000000003" u="1"/>
        <n v="10.156066666666668" u="1"/>
        <n v="10.772619047619047" u="1"/>
        <n v="12.944622395833335" u="1"/>
        <n v="13.814466666666661" u="1"/>
        <n v="19.7302" u="1"/>
        <n v="20.685299999999998" u="1"/>
        <n v="27.239356608695651" u="1"/>
        <n v="32.687019999999997" u="1"/>
        <n v="74.078294573643404" u="1"/>
        <n v="2.9882499899999999" u="1"/>
        <n v="5.829463333333333" u="1"/>
        <n v="10.454956666666664" u="1"/>
        <n v="10.535159999999999" u="1"/>
        <n v="13.47190476190476" u="1"/>
        <n v="14.6945" u="1"/>
        <n v="15.3425952498763" u="1"/>
        <n v="17.260304834605599" u="1"/>
        <n v="20.517903333333336" u="1"/>
        <n v="45.61333333333333" u="1"/>
        <n v="45.791235507246384" u="1"/>
        <n v="54.379678333333317" u="1"/>
        <n v="55.817443560175406" u="1"/>
        <n v="65.730013333333332" u="1"/>
        <n v="1.4162900641025642" u="1"/>
        <n v="10.565799999999999" u="1"/>
        <n v="12.653" u="1"/>
        <n v="13.471904761904762" u="1"/>
        <n v="18.845700000000001" u="1"/>
        <n v="20.184016666666658" u="1"/>
        <n v="32.35146987169076" u="1"/>
        <n v="48.856066666666663" u="1"/>
        <n v="52.709049999999991" u="1"/>
        <n v="55.468449999999997" u="1"/>
        <n v="3.4820615322580655" u="1"/>
        <n v="3.5233082706766923" u="1"/>
        <n v="3.7177614182692311" u="1"/>
        <n v="5.1539191666666673" u="1"/>
        <n v="10.315351666666654" u="1"/>
        <n v="10.4405" u="1"/>
        <n v="15.922015" u="1"/>
        <n v="33.625954198473281" u="1"/>
        <n v="33.8566" u="1"/>
        <n v="36.181295921806537" u="1"/>
        <n v="43.547582903225809" u="1"/>
        <n v="50.700478333333322" u="1"/>
        <n v="74.518300000000011" u="1"/>
        <n v="1.3603100775193799" u="1"/>
        <n v="16.086300000000001" u="1"/>
        <n v="26.82876666666666" u="1"/>
        <n v="121.07110236220473" u="1"/>
        <n v="137.04975333333334" u="1"/>
        <n v="2.3549599999999993" u="1"/>
        <n v="10.145365" u="1"/>
        <n v="10.851699999999999" u="1"/>
        <n v="11.946328124999999" u="1"/>
        <n v="12.433299999999999" u="1"/>
        <n v="20.720246312500002" u="1"/>
        <n v="22.265485564304459" u="1"/>
        <n v="31.270813333333329" u="1"/>
        <n v="48.838200000000001" u="1"/>
        <n v="56.293242894056853" u="1"/>
        <n v="2.0000283333333342" u="1"/>
        <n v="8.5224986111111107" u="1"/>
        <n v="13.699840956521744" u="1"/>
        <n v="21.596762499999997" u="1"/>
        <n v="61.093618272425246" u="1"/>
        <n v="69.09675718319788" u="1"/>
        <n v="70.787938713251918" u="1"/>
        <n v="83.031196717557251" u="1"/>
        <n v="85.670049999999989" u="1"/>
        <n v="10.942716124661247" u="1"/>
        <n v="13.211223577235776" u="1"/>
        <n v="14.261712499999994" u="1"/>
        <n v="15.889800000000001" u="1"/>
        <n v="16.484210526315792" u="1"/>
        <n v="17.206811023622045" u="1"/>
        <n v="26.30978835978836" u="1"/>
        <n v="31.826645460869567" u="1"/>
        <n v="50.275275000000008" u="1"/>
        <n v="56.60769333333333" u="1"/>
        <n v="59.639399999999995" u="1"/>
        <n v="0.51941860465116274" u="1"/>
        <n v="10.044793388429753" u="1"/>
        <n v="13.6205625" u="1"/>
        <n v="14.129087301587305" u="1"/>
        <n v="17.198217129567901" u="1"/>
        <n v="20.6084" u="1"/>
        <n v="28.672574999999995" u="1"/>
        <n v="29.618958333333332" u="1"/>
        <n v="32.766925000000001" u="1"/>
        <n v="42.171626938888892" u="1"/>
        <n v="49.113002642450141" u="1"/>
        <n v="2.4615899999999997" u="1"/>
        <n v="6.9751048346055979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3.755725190839694" u="1"/>
        <n v="34.424346666666658" u="1"/>
        <n v="36.553162230056984" u="1"/>
        <n v="36.800511918093108" u="1"/>
        <n v="37.776866666666656" u="1"/>
        <n v="47.400373333333327" u="1"/>
        <n v="66.942709999999991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35.217865013774102" u="1"/>
        <n v="46.2076524390244" u="1"/>
        <n v="52.907457597482079" u="1"/>
        <n v="2.7614566666666587" u="1"/>
        <n v="18.080375" u="1"/>
        <n v="19.93311666666666" u="1"/>
        <n v="39.719742019444446" u="1"/>
        <n v="41.974699999999999" u="1"/>
        <n v="78.714931709401725" u="1"/>
        <n v="102.48556656380272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44.839529999999996" u="1"/>
        <n v="15.708400000000001" u="1"/>
        <n v="18.554193121693121" u="1"/>
        <n v="32.087000000000003" u="1"/>
        <n v="32.557560000000002" u="1"/>
        <n v="33.453475000000005" u="1"/>
        <n v="48.837600000000002" u="1"/>
        <n v="107.76685564669091" u="1"/>
        <n v="1.5464933333333279" u="1"/>
        <n v="4.4037411924119256" u="1"/>
        <n v="4.560833333333334" u="1"/>
        <n v="8.3771749930000006" u="1"/>
        <n v="8.9397947354497358" u="1"/>
        <n v="13.077211382113822" u="1"/>
        <n v="15.182471014492755" u="1"/>
        <n v="15.263820000000001" u="1"/>
        <n v="22.113740458015268" u="1"/>
        <n v="27.235199999999992" u="1"/>
        <n v="0.87708333333333344" u="1"/>
        <n v="0.88782076719576741" u="1"/>
        <n v="32.3581" u="1"/>
        <n v="48.868927648578811" u="1"/>
        <n v="114.0205730954015" u="1"/>
        <n v="162.78438498631652" u="1"/>
        <n v="1.3531816666666621" u="1"/>
        <n v="7.1258433333333313" u="1"/>
        <n v="19.558203699430202" u="1"/>
        <n v="20.67188630490956" u="1"/>
        <n v="20.747508305647841" u="1"/>
        <n v="20.903769838888888" u="1"/>
        <n v="21.458161375661376" u="1"/>
        <n v="22.873809523809523" u="1"/>
        <n v="23.980599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9.316600085987655" u="1"/>
        <n v="27.089509999999997" u="1"/>
        <n v="29.740367454068242" u="1"/>
        <n v="41.03948400456261" u="1"/>
        <n v="103.195825" u="1"/>
        <n v="1.1984933333333332" u="1"/>
        <n v="7.4188749999999999" u="1"/>
        <n v="16.647358095238097" u="1"/>
        <n v="17.598099999999999" u="1"/>
        <n v="17.718933333333329" u="1"/>
        <n v="25.722799999999999" u="1"/>
        <n v="30.201124031007751" u="1"/>
        <n v="30.242105263157896" u="1"/>
        <n v="32.028571428571432" u="1"/>
        <n v="35.18084426946632" u="1"/>
        <n v="60.746541005291007" u="1"/>
        <n v="79.772851552732575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5.936666666666667" u="1"/>
        <n v="43.226005284900282" u="1"/>
        <n v="46.071899999999999" u="1"/>
        <n v="48.886970899470896" u="1"/>
        <n v="57.1150545766844" u="1"/>
        <n v="9.6044" u="1"/>
        <n v="11.7712" u="1"/>
        <n v="15.440000000000001" u="1"/>
        <n v="17.686920384951883" u="1"/>
        <n v="25.280550000000002" u="1"/>
        <n v="62.316518944755103" u="1"/>
        <n v="103.30407883597883" u="1"/>
        <n v="122.05684333333332" u="1"/>
        <n v="122.24676468644068" u="1"/>
        <n v="12.678571428571432" u="1"/>
        <n v="14.543720930232556" u="1"/>
        <n v="20.562406015037595" u="1"/>
        <n v="26.361743079987345" u="1"/>
        <n v="86.443117627232894" u="1"/>
        <n v="1.8803894708994711" u="1"/>
        <n v="3.8090697674418603" u="1"/>
        <n v="8.4611450000000001" u="1"/>
        <n v="12.784386666666666" u="1"/>
        <n v="20.631496062992124" u="1"/>
        <n v="27.783266666666663" u="1"/>
        <n v="27.896062499999999" u="1"/>
        <n v="34.720620155038759" u="1"/>
        <n v="42.545900000000003" u="1"/>
        <n v="69.265050000000002" u="1"/>
        <n v="70.811174999999992" u="1"/>
        <n v="117.64656167979003" u="1"/>
        <n v="9.9608332999999993E-2" u="1"/>
        <n v="0.99066666666666703" u="1"/>
        <n v="9.3121566666666631" u="1"/>
        <n v="14.098600000000001" u="1"/>
        <n v="14.532868217054263" u="1"/>
        <n v="14.68509186351706" u="1"/>
        <n v="23.242093333333329" u="1"/>
        <n v="26.251908396946565" u="1"/>
        <n v="33.272174479166665" u="1"/>
        <n v="56.437370000000001" u="1"/>
        <n v="60.169000000000011" u="1"/>
        <n v="77.519819999999996" u="1"/>
        <n v="3.908466666666659" u="1"/>
        <n v="11.87716666666666" u="1"/>
        <n v="19.01435929020834" u="1"/>
        <n v="24.6082" u="1"/>
        <n v="22.596175000000002" u="1"/>
        <n v="23.868957258064519" u="1"/>
        <n v="30.6083984375" u="1"/>
        <n v="39.290999999999997" u="1"/>
        <n v="43.265256776666668" u="1"/>
        <n v="59.3495363079615" u="1"/>
        <n v="80.541773333333325" u="1"/>
        <n v="122.44020147854168" u="1"/>
        <n v="3.7095500000000001" u="1"/>
        <n v="7.0391999999999957" u="1"/>
        <n v="31.683333333333334" u="1"/>
        <n v="45.772559055118109" u="1"/>
        <n v="46.536907499999991" u="1"/>
        <n v="61.204145833333328" u="1"/>
        <n v="8.4206666666666674" u="1"/>
        <n v="8.9784199999999998" u="1"/>
        <n v="8.9956833300000003" u="1"/>
        <n v="10.902279999999999" u="1"/>
        <n v="13.359291338582675" u="1"/>
        <n v="13.438979999999995" u="1"/>
        <n v="17.504304999999999" u="1"/>
        <n v="18.8035" u="1"/>
        <n v="27.883299999999998" u="1"/>
        <n v="32.741068220183635" u="1"/>
        <n v="38.4015475" u="1"/>
        <n v="56.052473544973545" u="1"/>
        <n v="0.17127296587926508" u="1"/>
        <n v="0.88518129006410262" u="1"/>
        <n v="8.3545145038167945" u="1"/>
        <n v="13.1684" u="1"/>
        <n v="14.453433204022989" u="1"/>
        <n v="24.12284" u="1"/>
        <n v="27.354158333333334" u="1"/>
        <n v="27.359291338582675" u="1"/>
        <n v="69.213999999999999" u="1"/>
        <n v="75.058040293040293" u="1"/>
        <n v="78.999556666666663" u="1"/>
        <n v="15.647574999999994" u="1"/>
        <n v="16.166056666666659" u="1"/>
        <n v="16.181904166666666" u="1"/>
        <n v="25.878144458982568" u="1"/>
        <n v="34.344000000000001" u="1"/>
        <n v="41.015780730897006" u="1"/>
        <n v="73.891111111111101" u="1"/>
        <n v="74.063819999999993" u="1"/>
        <n v="11.604706752083334" u="1"/>
        <n v="15.236374999999999" u="1"/>
        <n v="15.557719104477613" u="1"/>
        <n v="15.824816272965879" u="1"/>
        <n v="19.179777339130442" u="1"/>
        <n v="35.589424999999999" u="1"/>
        <n v="54.098383333333331" u="1"/>
        <n v="64.524271666666664" u="1"/>
        <n v="74.739694656488552" u="1"/>
        <n v="116.54804474879398" u="1"/>
        <n v="2.7009374999999998" u="1"/>
        <n v="4.6815166666666652" u="1"/>
        <n v="31.737541528239202" u="1"/>
        <n v="32.491930000000004" u="1"/>
        <n v="44.547420000000002" u="1"/>
        <n v="61.01460045462494" u="1"/>
        <n v="64.085709999999992" u="1"/>
        <n v="4.8740300000000003" u="1"/>
        <n v="10.530135" u="1"/>
        <n v="13.266269626666666" u="1"/>
        <n v="15.912145833333332" u="1"/>
        <n v="18.322800000000001" u="1"/>
        <n v="28.928477905073649" u="1"/>
        <n v="34.556328279371769" u="1"/>
        <n v="35.509523809523813" u="1"/>
        <n v="60.253716666666669" u="1"/>
        <n v="70.329438137931049" u="1"/>
        <n v="3.5708139534883725" u="1"/>
        <n v="10.734063333333326" u="1"/>
        <n v="12.251944444444444" u="1"/>
        <n v="15.832126666666667" u="1"/>
        <n v="37.157173333333326" u="1"/>
        <n v="45.880256666666654" u="1"/>
        <n v="89.689329999999998" u="1"/>
        <n v="0.58176404000000004" u="1"/>
        <n v="0.79298840579710173" u="1"/>
        <n v="9.7368000000000006" u="1"/>
        <n v="12.181456692913386" u="1"/>
        <n v="12.452536585365856" u="1"/>
        <n v="21.597899999999999" u="1"/>
        <n v="31.359431524547805" u="1"/>
        <n v="32.476309999999998" u="1"/>
        <n v="39.061062499999998" u="1"/>
        <n v="9.6609126984126981" u="1"/>
        <n v="10.087768595041322" u="1"/>
        <n v="11.71195" u="1"/>
        <n v="19.407818333333335" u="1"/>
        <n v="22.844899999999999" u="1"/>
        <n v="30.634951333333333" u="1"/>
        <n v="31.315126398673854" u="1"/>
        <n v="37.356031746031739" u="1"/>
        <n v="59.708466464442196" u="1"/>
        <n v="60.379881666666662" u="1"/>
        <n v="83.403930000000003" u="1"/>
        <n v="3.5769841269841276" u="1"/>
        <n v="8.37242" u="1"/>
        <n v="19.907086614173227" u="1"/>
        <n v="21.782471014492756" u="1"/>
        <n v="24.518228346456691" u="1"/>
        <n v="36.543773333333327" u="1"/>
        <n v="37.356031746031746" u="1"/>
        <n v="42.900892361111111" u="1"/>
        <n v="45.266856666666655" u="1"/>
        <n v="48.843460192475945" u="1"/>
        <n v="64.260030395136781" u="1"/>
        <n v="101.47401510634069" u="1"/>
        <n v="2.2491343669250647" u="1"/>
        <n v="9.2290854232804236" u="1"/>
        <n v="16.250312330623306" u="1"/>
        <n v="22.303039200564974" u="1"/>
        <n v="27.284323008849558" u="1"/>
        <n v="51.276800000000009" u="1"/>
        <n v="60.757466666666666" u="1"/>
        <n v="70.612411347517735" u="1"/>
        <n v="2.8158749999999997" u="1"/>
        <n v="5.3298031496062981" u="1"/>
        <n v="16.042224999999995" u="1"/>
        <n v="29.270813333333329" u="1"/>
        <n v="32.002600000000001" u="1"/>
        <n v="32.756428571428572" u="1"/>
        <n v="32.890975949115486" u="1"/>
        <n v="135.48386955761498" u="1"/>
        <n v="137.41268780201275" u="1"/>
        <n v="0.42701999999999996" u="1"/>
        <n v="7.6211533333333286" u="1"/>
        <n v="12.658786666666668" u="1"/>
        <n v="13.01246166666666" u="1"/>
        <n v="20.042993333333335" u="1"/>
        <n v="20.38672" u="1"/>
        <n v="31.475710594315245" u="1"/>
        <n v="31.602874970760233" u="1"/>
        <n v="4.8079757513333332" u="1"/>
        <n v="5.0399603174603156" u="1"/>
        <n v="14.773791451612903" u="1"/>
        <n v="15.124066666666657" u="1"/>
        <n v="19.535300640625007" u="1"/>
        <n v="36.33305" u="1"/>
        <n v="49.664140826873378" u="1"/>
        <n v="51.879543333333331" u="1"/>
        <n v="76.915851552732576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140.91512639867386" u="1"/>
        <n v="2.1794666666666673" u="1"/>
        <n v="11.442362751322751" u="1"/>
        <n v="27.148988533333338" u="1"/>
        <n v="33.712133333333334" u="1"/>
        <n v="88.038973333333331" u="1"/>
        <n v="102.53620000000001" u="1"/>
        <n v="0.89040211396011415" u="1"/>
        <n v="0.96655833333332997" u="1"/>
        <n v="7.8823409669211211" u="1"/>
        <n v="9.2723191044776119" u="1"/>
        <n v="11.027619477611941" u="1"/>
        <n v="14.2972" u="1"/>
        <n v="19.441353383458647" u="1"/>
        <n v="19.557093023255813" u="1"/>
        <n v="25.724833333333336" u="1"/>
        <n v="33.731395348837211" u="1"/>
        <n v="41.765520099461256" u="1"/>
        <n v="0.38689572580645171" u="1"/>
        <n v="9.5679799999999986" u="1"/>
        <n v="11.359313714689266" u="1"/>
        <n v="17.93311666666666" u="1"/>
        <n v="20.054559999999999" u="1"/>
        <n v="21.020319999999998" u="1"/>
        <n v="25.038888888888891" u="1"/>
        <n v="31.627839999999999" u="1"/>
        <n v="56.414338997099051" u="1"/>
        <n v="2.5738372093023254" u="1"/>
        <n v="5.3192635658914726" u="1"/>
        <n v="13.765619999999998" u="1"/>
        <n v="21.467230000000001" u="1"/>
        <n v="24.159869999999994" u="1"/>
        <n v="25.886146666666654" u="1"/>
        <n v="28.094334673894039" u="1"/>
        <n v="33.272516666666661" u="1"/>
        <n v="62.367573333333326" u="1"/>
        <n v="73.694116611295684" u="1"/>
        <n v="81.907980000000009" u="1"/>
        <n v="94.123960979160472" u="1"/>
        <n v="2.9901500000000012" u="1"/>
        <n v="13.01734375" u="1"/>
        <n v="20.181704166666666" u="1"/>
        <n v="22.429401993355484" u="1"/>
        <n v="25.944251968503934" u="1"/>
        <n v="36.549191666666665" u="1"/>
        <n v="54.495199999999997" u="1"/>
        <n v="74.671554999999984" u="1"/>
        <n v="10.085426356589148" u="1"/>
        <n v="10.4544" u="1"/>
        <n v="10.602874970760233" u="1"/>
        <n v="17.284500000000001" u="1"/>
        <n v="33.405133333333332" u="1"/>
        <n v="13.171746666666657" u="1"/>
        <n v="22.322600000000001" u="1"/>
        <n v="37.127142857142857" u="1"/>
        <n v="51.628240512500007" u="1"/>
        <n v="55.485599999999998" u="1"/>
        <n v="58.570624999999993" u="1"/>
        <n v="2.3064016666666589" u="1"/>
        <n v="4.1622149999999998" u="1"/>
        <n v="12.97918032786885" u="1"/>
        <n v="18.67188630490956" u="1"/>
        <n v="18.747508305647841" u="1"/>
        <n v="21.424861356932155" u="1"/>
        <n v="32.586710128495845" u="1"/>
        <n v="34.582222222222221" u="1"/>
        <n v="45.156773333333319" u="1"/>
        <n v="7.7261599999999966" u="1"/>
        <n v="8.2802000000000007" u="1"/>
        <n v="17.843354497354497" u="1"/>
        <n v="22.601526717557253" u="1"/>
        <n v="23.027637795275592" u="1"/>
        <n v="24.141399999999997" u="1"/>
        <n v="30.860727487333335" u="1"/>
        <n v="59.327139107611544" u="1"/>
        <n v="80.561943333333318" u="1"/>
        <n v="0.65473958333333315" u="1"/>
        <n v="4.1708364468390817" u="1"/>
        <n v="6.5213790298507464" u="1"/>
        <n v="18.335603170940171" u="1"/>
        <n v="24.524096666666669" u="1"/>
        <n v="47.399050000000003" u="1"/>
        <n v="50.966421372580392" u="1"/>
        <n v="66.369924999999995" u="1"/>
        <n v="100.92279527559054" u="1"/>
        <n v="0.18772499999999998" u="1"/>
        <n v="2.636119999999992" u="1"/>
        <n v="4.2542857142857136" u="1"/>
        <n v="4.5053383333333334" u="1"/>
        <n v="21.379066666666663" u="1"/>
        <n v="25.661957671957673" u="1"/>
        <n v="31.968333333333334" u="1"/>
        <n v="60.800583333333336" u="1"/>
        <n v="77.782999999999987" u="1"/>
        <n v="92.40037333333332" u="1"/>
        <n v="2.8195649999999999" u="1"/>
        <n v="3.8062273901808785" u="1"/>
        <n v="3.994803149606299" u="1"/>
        <n v="4.2542857142857144" u="1"/>
        <n v="12.97442708333333" u="1"/>
        <n v="15.668014650000003" u="1"/>
        <n v="23.402255639097746" u="1"/>
        <n v="31.468180006784259" u="1"/>
        <n v="33.167375" u="1"/>
        <n v="35.158425925925926" u="1"/>
        <n v="37.691888333333331" u="1"/>
        <n v="42.007469999999998" u="1"/>
        <n v="44.543373333333328" u="1"/>
        <n v="57.659089999999999" u="1"/>
        <n v="0.62104666666666397" u="1"/>
        <n v="2.5621199999999997" u="1"/>
        <n v="7.4037083333333253" u="1"/>
        <n v="25.67511811023622" u="1"/>
        <n v="26.669109947643978" u="1"/>
        <n v="29.210503875968993" u="1"/>
        <n v="30.344236076874999" u="1"/>
        <n v="34.499323333333322" u="1"/>
        <n v="49.624499999999998" u="1"/>
        <n v="57.23783664021164" u="1"/>
        <n v="6.3358333333333299" u="1"/>
        <n v="7.5491175000000004" u="1"/>
        <n v="8.9492499999999957" u="1"/>
        <n v="9.6833333333333336" u="1"/>
        <n v="11.351933333333335" u="1"/>
        <n v="13.707786885245902" u="1"/>
        <n v="15.344933333333328" u="1"/>
        <n v="16.808979999999998" u="1"/>
        <n v="31.360310077519379" u="1"/>
        <n v="37.475146666666667" u="1"/>
        <n v="44.710927926924363" u="1"/>
        <n v="60.552616666666658" u="1"/>
        <n v="73.754761904761892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41.982529999999997" u="1"/>
        <n v="49.189047859791032" u="1"/>
        <n v="73.754761904761907" u="1"/>
        <n v="112.24514726458335" u="1"/>
        <n v="1.504954946236559" u="1"/>
        <n v="3.1914599483204138" u="1"/>
        <n v="9.5367800000000003" u="1"/>
        <n v="9.5912633333333268" u="1"/>
        <n v="10.304975572519085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14.273697916666666" u="1"/>
        <n v="15.135633333333335" u="1"/>
        <n v="21.868957258064519" u="1"/>
        <n v="22.002428411872913" u="1"/>
        <n v="55.359313714689264" u="1"/>
        <n v="112.13383991894631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076124031007751" u="1"/>
        <n v="20.754403333333329" u="1"/>
        <n v="23.558255813953487" u="1"/>
        <n v="34.945684479166665" u="1"/>
        <n v="75.767173252279633" u="1"/>
        <n v="13.664501312335958" u="1"/>
        <n v="16.095849206349207" u="1"/>
        <n v="17.254186351706036" u="1"/>
        <n v="19.717403242816093" u="1"/>
        <n v="26.85200050012503" u="1"/>
        <n v="30.558900000000001" u="1"/>
        <n v="31.929365079365077" u="1"/>
        <n v="33.703135498320272" u="1"/>
        <n v="0.26047067520833339" u="1"/>
        <n v="0.48773809523809508" u="1"/>
        <n v="1.42675" u="1"/>
        <n v="12.120487499999999" u="1"/>
        <n v="13.453433204022989" u="1"/>
        <n v="19.046900000000001" u="1"/>
        <n v="58.141823333333321" u="1"/>
        <n v="65.286123333333322" u="1"/>
        <n v="133.53856522223458" u="1"/>
        <n v="0.48773809523809514" u="1"/>
        <n v="3.7842089843304851" u="1"/>
        <n v="7.1683533333333234" u="1"/>
        <n v="7.7042553191489374" u="1"/>
        <n v="11.515986666666667" u="1"/>
        <n v="11.995263333333327" u="1"/>
        <n v="14.770362580128205" u="1"/>
        <n v="16.679330673758866" u="1"/>
        <n v="17.757393333333333" u="1"/>
        <n v="19.951335978835978" u="1"/>
        <n v="33.749749338624341" u="1"/>
        <n v="45.646338713251914" u="1"/>
        <n v="60.128840764119602" u="1"/>
        <n v="74.058851552732577" u="1"/>
        <n v="5.4242003968253973" u="1"/>
        <n v="11.944251968503936" u="1"/>
        <n v="11.99207" u="1"/>
        <n v="14.824816272965879" u="1"/>
        <n v="18.4254593175853" u="1"/>
        <n v="21.513624338624336" u="1"/>
        <n v="24.14083769633508" u="1"/>
        <n v="27.455149501661133" u="1"/>
        <n v="31.754761904761899" u="1"/>
        <n v="57.28796333333333" u="1"/>
        <n v="74.748452380952386" u="1"/>
        <n v="97.113551595524257" u="1"/>
        <n v="10.842319999999999" u="1"/>
        <n v="12.072726666666657" u="1"/>
        <n v="20.70904761904762" u="1"/>
        <n v="20.824400000000001" u="1"/>
        <n v="21.700472440944882" u="1"/>
        <n v="22.029319371727748" u="1"/>
        <n v="30.655999999999999" u="1"/>
        <n v="31.754761904761903" u="1"/>
        <n v="32.761099999999992" u="1"/>
        <n v="43.067399999999999" u="1"/>
        <n v="45.817834645669294" u="1"/>
        <n v="64.265386666666672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26.322400000000002" u="1"/>
        <n v="10.813320105820106" u="1"/>
        <n v="11.490266666666667" u="1"/>
        <n v="13.495363079615048" u="1"/>
        <n v="23.239356608695651" u="1"/>
        <n v="27.683410852713173" u="1"/>
        <n v="32.417759999999987" u="1"/>
        <n v="32.713799999999999" u="1"/>
        <n v="37.243196999999995" u="1"/>
        <n v="56.306861979166669" u="1"/>
        <n v="9.0150936567164184" u="1"/>
        <n v="17.281211750306003" u="1"/>
        <n v="19.260408333333334" u="1"/>
        <n v="32.295200000000001" u="1"/>
        <n v="32.517490000000002" u="1"/>
        <n v="71.012200000000007" u="1"/>
        <n v="78.538516666666666" u="1"/>
        <n v="9.4856000000000016" u="1"/>
        <n v="37.58867404869067" u="1"/>
        <n v="42.869903581267216" u="1"/>
        <n v="69.446850000000012" u="1"/>
        <n v="75.424346666666636" u="1"/>
        <n v="77.356031709401719" u="1"/>
        <n v="6.6041591666666672" u="1"/>
        <n v="12.449380952380954" u="1"/>
        <n v="15.71175" u="1"/>
        <n v="17.53773666666666" u="1"/>
        <n v="17.880256666666657" u="1"/>
        <n v="22.414674999999999" u="1"/>
        <n v="26.416290064102565" u="1"/>
        <n v="31.590299999999999" u="1"/>
        <n v="35.547582903225809" u="1"/>
        <n v="48.578844999999994" u="1"/>
        <n v="99.867251666666661" u="1"/>
        <n v="123.2801" u="1"/>
        <n v="0.17106466666666667" u="1"/>
        <n v="1.3752682926829274" u="1"/>
        <n v="1.4033333333333335" u="1"/>
        <n v="4.3214999999999995" u="1"/>
        <n v="11.613204166666662" u="1"/>
        <n v="24.489404761904762" u="1"/>
        <n v="56.551099999999998" u="1"/>
        <n v="61.844094488188979" u="1"/>
        <n v="61.871317199935035" u="1"/>
        <n v="3.6296666666666599" u="1"/>
        <n v="5.1522097284482777" u="1"/>
        <n v="5.2516057000000016" u="1"/>
        <n v="8.6015267175572525" u="1"/>
        <n v="9.9017179435483875" u="1"/>
        <n v="11.286339999999988" u="1"/>
        <n v="13.642199999999999" u="1"/>
        <n v="20.036999999999999" u="1"/>
        <n v="21.259444444444444" u="1"/>
        <n v="36.601503759398497" u="1"/>
        <n v="40.292380952380952" u="1"/>
        <n v="18.282933333333332" u="1"/>
        <n v="40.511520000000004" u="1"/>
        <n v="60.990600000000001" u="1"/>
        <n v="69.670049999999989" u="1"/>
        <n v="75.170513333333332" u="1"/>
        <n v="3.7883300000000002" u="1"/>
        <n v="7.2476183333333291" u="1"/>
        <n v="7.3013133333333329" u="1"/>
        <n v="11.4297" u="1"/>
        <n v="12.0989" u="1"/>
        <n v="19.933213333333335" u="1"/>
        <n v="20.709049999999994" u="1"/>
        <n v="28.042593333333336" u="1"/>
        <n v="31.671279069767444" u="1"/>
        <n v="46.257573333333326" u="1"/>
        <n v="47.879543333333331" u="1"/>
        <n v="51.639399999999995" u="1"/>
        <n v="4.4826960579096058" u="1"/>
        <n v="10.98714833333333" u="1"/>
        <n v="18.700478333333322" u="1"/>
        <n v="61.855118110236219" u="1"/>
        <n v="71.419543333333323" u="1"/>
        <n v="100.2908" u="1"/>
        <n v="101.28689999999997" u="1"/>
        <n v="5.9499790298507467" u="1"/>
        <n v="10.209133333333329" u="1"/>
        <n v="19.936666666666667" u="1"/>
        <n v="88.679012499999999" u="1"/>
        <n v="140.95384999999999" u="1"/>
        <n v="7.2318666666666669" u="1"/>
        <n v="9.3240299999999863" u="1"/>
        <n v="13.272119104477611" u="1"/>
        <n v="15.245506666666664" u="1"/>
        <n v="17.421187499999998" u="1"/>
        <n v="17.479609999999987" u="1"/>
        <n v="17.567925000000002" u="1"/>
        <n v="23.547362204724408" u="1"/>
        <n v="34.348064856321848" u="1"/>
        <n v="43.242093333333329" u="1"/>
        <n v="71.797572500000001" u="1"/>
        <n v="1.08213" u="1"/>
        <n v="15.769049994" u="1"/>
        <n v="18.424266666666668" u="1"/>
        <n v="35.90621999999999" u="1"/>
        <n v="36.614993333333331" u="1"/>
        <n v="39.97217333333333" u="1"/>
        <n v="0.32595238095238099" u="1"/>
        <n v="20.210699999999999" u="1"/>
        <n v="48.177036258012819" u="1"/>
        <n v="80.812783333333343" u="1"/>
        <n v="4.2294100413105422" u="1"/>
        <n v="10.360310077519379" u="1"/>
        <n v="11.131824999999999" u="1"/>
        <n v="14.800625" u="1"/>
        <n v="28.864732697886453" u="1"/>
        <n v="36.431516953237988" u="1"/>
        <n v="49.347713333333324" u="1"/>
        <n v="49.72612403100775" u="1"/>
        <n v="63.18018372703412" u="1"/>
        <n v="66.053874844591803" u="1"/>
        <n v="66.601740571902212" u="1"/>
        <n v="2.2180183727034124" u="1"/>
        <n v="3.1770333333333198" u="1"/>
        <n v="15.92319573689652" u="1"/>
        <n v="28.580000000000002" u="1"/>
        <n v="2.2023450000000002" u="1"/>
        <n v="9.0047499999999943" u="1"/>
        <n v="13.992833333333333" u="1"/>
        <n v="48.419800000000009" u="1"/>
        <n v="53.286749999999991" u="1"/>
        <n v="115.98810166666667" u="1"/>
        <n v="8.3199699999999996" u="1"/>
        <n v="9.158100000000001" u="1"/>
        <n v="12.795095238095239" u="1"/>
        <n v="18.873809523809523" u="1"/>
        <n v="28.469006666666662" u="1"/>
        <n v="31.29111111111111" u="1"/>
        <n v="32.781388888888884" u="1"/>
        <n v="35.030873015873013" u="1"/>
        <n v="41.597900000000003" u="1"/>
        <n v="49.236719999999998" u="1"/>
        <n v="56.955811825679014" u="1"/>
        <n v="71.984676589375013" u="1"/>
        <n v="4.6166679894179907" u="1"/>
        <n v="13.969065833333334" u="1"/>
        <n v="15.208221666666663" u="1"/>
        <n v="20.601526717557253" u="1"/>
        <n v="27.648333333333333" u="1"/>
        <n v="29.965634999999992" u="1"/>
        <n v="33.777096560846559" u="1"/>
        <n v="44.122540000000001" u="1"/>
        <n v="115.88185155273257" u="1"/>
        <n v="1.805009999999994" u="1"/>
        <n v="10.242524916943522" u="1"/>
        <n v="14.65031746031746" u="1"/>
        <n v="20.40265333333333" u="1"/>
        <n v="42.047904096692108" u="1"/>
        <n v="49.270813333333329" u="1"/>
        <n v="109.1481496062992" u="1"/>
        <n v="0.4924400000000001" u="1"/>
        <n v="13.75928" u="1"/>
        <n v="14.346259842519679" u="1"/>
        <n v="15.913787878787879" u="1"/>
        <n v="26.2515873015873" u="1"/>
        <n v="60.621719999999996" u="1"/>
        <n v="63.707800000000006" u="1"/>
        <n v="76.522300000000001" u="1"/>
        <n v="80.725999999999999" u="1"/>
        <n v="90.002091666666672" u="1"/>
        <n v="0.5138188976377952" u="1"/>
        <n v="16.964518982309681" u="1"/>
        <n v="30.443397758648693" u="1"/>
        <n v="34.479959999999998" u="1"/>
        <n v="58.572300000000006" u="1"/>
        <n v="93.024933333333323" u="1"/>
        <n v="10.015658914728682" u="1"/>
        <n v="13.59466666666666" u="1"/>
        <n v="17.849620000000002" u="1"/>
        <n v="31.386118777708333" u="1"/>
        <n v="31.624370078740156" u="1"/>
        <n v="32.252400000000002" u="1"/>
        <n v="51.1689875" u="1"/>
        <n v="54.613888888888887" u="1"/>
        <n v="55.530513553333336" u="1"/>
        <n v="0.68771653543307076" u="1"/>
        <n v="1.3737266666666661" u="1"/>
        <n v="1.712430678466077" u="1"/>
        <n v="6.9973749999999999" u="1"/>
        <n v="7.1717999959999998" u="1"/>
        <n v="12.707786885245902" u="1"/>
        <n v="14.373840769903762" u="1"/>
        <n v="16.964218750000001" u="1"/>
        <n v="25.977857142857143" u="1"/>
        <n v="26.64818" u="1"/>
        <n v="60.722426856714179" u="1"/>
        <n v="62.023572046585258" u="1"/>
        <n v="75.952996589248016" u="1"/>
        <n v="88.12520782242845" u="1"/>
        <n v="1.1823299999999999" u="1"/>
        <n v="3.5548416666666665" u="1"/>
        <n v="10.982683333333325" u="1"/>
        <n v="11.178799999999999" u="1"/>
        <n v="14.226005284900285" u="1"/>
        <n v="14.389166666666666" u="1"/>
        <n v="16.461590000000001" u="1"/>
        <n v="18.659029999999998" u="1"/>
        <n v="20.562239999999999" u="1"/>
        <n v="42.409256666666664" u="1"/>
        <n v="42.531816666666657" u="1"/>
        <n v="53.291111111111107" u="1"/>
        <n v="83.976863094575023" u="1"/>
        <n v="131.62423461037667" u="1"/>
        <n v="0.39411704834605604" u="1"/>
        <n v="2.9227952755905506" u="1"/>
        <n v="3.9800183333333337" u="1"/>
        <n v="8.9601066666666647" u="1"/>
        <n v="11.848000000000001" u="1"/>
        <n v="17.39813492063492" u="1"/>
        <n v="19.275431666666666" u="1"/>
        <n v="21.186904761904767" u="1"/>
        <n v="37.988095238095241" u="1"/>
        <n v="60.418817499999989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1.4180952380952379" u="1"/>
        <n v="2.3905999919999998" u="1"/>
        <n v="12.164987080103357" u="1"/>
        <n v="17.562900000000003" u="1"/>
        <n v="23.741030766129033" u="1"/>
        <n v="25.92754" u="1"/>
        <n v="35.246216931216928" u="1"/>
        <n v="48.886309523809523" u="1"/>
        <n v="81.100859821882949" u="1"/>
        <n v="1.4180952380952381" u="1"/>
        <n v="12.664501312335958" u="1"/>
        <n v="12.890360000000001" u="1"/>
        <n v="12.951145038167938" u="1"/>
        <n v="15.047924603174604" u="1"/>
        <n v="19.230226666666667" u="1"/>
        <n v="26.372713178294575" u="1"/>
        <n v="35.257374999999996" u="1"/>
        <n v="46.59928" u="1"/>
        <n v="51.443399999999997" u="1"/>
        <n v="53.225173333333331" u="1"/>
        <n v="175.17703625801283" u="1"/>
        <n v="1.2033597560975615" u="1"/>
        <n v="4.2100000000000009" u="1"/>
        <n v="6.9584175000000004" u="1"/>
        <n v="7.1630033333333332" u="1"/>
        <n v="13.063949999999998" u="1"/>
        <n v="17.306819999999995" u="1"/>
        <n v="31.22556390977444" u="1"/>
        <n v="31.69220930232558" u="1"/>
        <n v="35.140833333333333" u="1"/>
        <n v="102.33438833333332" u="1"/>
        <n v="117.05539682539683" u="1"/>
        <n v="7.7536300000000002" u="1"/>
        <n v="10.13182333333333" u="1"/>
        <n v="10.886146666666656" u="1"/>
        <n v="13.455149501661129" u="1"/>
        <n v="13.770362580128205" u="1"/>
        <n v="14.55261666666666" u="1"/>
        <n v="25.908466666666659" u="1"/>
        <n v="52.7769942605156" u="1"/>
        <n v="73.148300000000006" u="1"/>
        <n v="0.90029166666666649" u="1"/>
        <n v="1.3662295081967211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1.861587301587303" u="1"/>
        <n v="23.385116279069766" u="1"/>
        <n v="25.756993333333334" u="1"/>
        <n v="34.999200000000002" u="1"/>
        <n v="39.550581666666659" u="1"/>
        <n v="53.28796333333333" u="1"/>
        <n v="135.95744680851067" u="1"/>
        <n v="5.4698841793750015" u="1"/>
        <n v="12.112345238095239" u="1"/>
        <n v="17.339186666666667" u="1"/>
        <n v="18.70904761904762" u="1"/>
        <n v="26.375433070866141" u="1"/>
        <n v="31.996812499999997" u="1"/>
        <n v="42.835573027989824" u="1"/>
        <n v="60.049368855721383" u="1"/>
        <n v="64.250396825396834" u="1"/>
        <n v="3.1316528925619833" u="1"/>
        <n v="3.5805083289999997" u="1"/>
        <n v="18.698444393162397" u="1"/>
        <n v="20.990634477611941" u="1"/>
        <n v="22.908306666666647" u="1"/>
        <n v="45.695117187500003" u="1"/>
        <n v="101.1773" u="1"/>
        <n v="0.8535807291666665" u="1"/>
        <n v="3.6619028871391071" u="1"/>
        <n v="8.02931937172775" u="1"/>
        <n v="10.251944444444444" u="1"/>
        <n v="17.617125000000001" u="1"/>
        <n v="25.12715" u="1"/>
        <n v="51.28629833333332" u="1"/>
        <n v="116.87647883597883" u="1"/>
        <n v="126.86114221724523" u="1"/>
        <n v="0.88630952380952366" u="1"/>
        <n v="2.8939333333333201" u="1"/>
        <n v="3.8232816537467693" u="1"/>
        <n v="4.0507086614173211" u="1"/>
        <n v="7.1593999999999998" u="1"/>
        <n v="10.181456692913386" u="1"/>
        <n v="11.661119999999993" u="1"/>
        <n v="14.676190476190476" u="1"/>
        <n v="28.713374999999999" u="1"/>
        <n v="33.35755655443549" u="1"/>
        <n v="65.209824853506035" u="1"/>
        <n v="0.88630952380952377" u="1"/>
        <n v="1.3077108333333338" u="1"/>
        <n v="8.6187183582089553" u="1"/>
        <n v="12.243967592592593" u="1"/>
        <n v="12.808220867208673" u="1"/>
        <n v="13.099057539682539" u="1"/>
        <n v="13.4854" u="1"/>
        <n v="22.837863106666667" u="1"/>
        <n v="30.867819195472912" u="1"/>
        <n v="73.430769230769229" u="1"/>
        <n v="16.73141833333333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58.878706666666659" u="1"/>
        <n v="69.527100000000004" u="1"/>
        <n v="84.709199999999996" u="1"/>
        <n v="10.115489999999999" u="1"/>
        <n v="10.175345000000002" u="1"/>
        <n v="12.819770833333326" u="1"/>
        <n v="13.570495867768596" u="1"/>
        <n v="15.70049" u="1"/>
        <n v="19.981758805970149" u="1"/>
        <n v="20.318850000000001" u="1"/>
        <n v="38.785824000000005" u="1"/>
        <n v="45.525983333333329" u="1"/>
        <n v="62.627538734999995" u="1"/>
        <n v="77.16937333333334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91.680716666666669" u="1"/>
        <n v="8.28355" u="1"/>
        <n v="10.4297" u="1"/>
        <n v="35.558203699430202" u="1"/>
        <n v="37.026700000000005" u="1"/>
        <n v="38.873809523809527" u="1"/>
        <n v="42.9345" u="1"/>
        <n v="47.414322916666663" u="1"/>
        <n v="52.298029166666666" u="1"/>
        <n v="56.813320105820111" u="1"/>
        <n v="69.689019999999999" u="1"/>
        <n v="1.8530648181818183" u="1"/>
        <n v="11.160741666666663" u="1"/>
        <n v="11.271324999999999" u="1"/>
        <n v="15.894595058339055" u="1"/>
        <n v="16.700478333333322" u="1"/>
        <n v="18.117053333333327" u="1"/>
        <n v="20.784293193717279" u="1"/>
        <n v="29.225773333333333" u="1"/>
        <n v="33.261925064599481" u="1"/>
        <n v="45.76329333333333" u="1"/>
        <n v="56.652233230469385" u="1"/>
        <n v="80.20403159544091" u="1"/>
        <n v="85.395316666666673" u="1"/>
        <n v="159.738" u="1"/>
        <n v="9.2029399999999963" u="1"/>
        <n v="12.616479999999999" u="1"/>
        <n v="13.04859375" u="1"/>
        <n v="16.851800000000001" u="1"/>
        <n v="20.609930000000002" u="1"/>
        <n v="25.874914207275225" u="1"/>
        <n v="33.686920384951883" u="1"/>
        <n v="35.360310077519379" u="1"/>
        <n v="36.562406015037595" u="1"/>
        <n v="54.349100000000007" u="1"/>
        <n v="60.800624999999997" u="1"/>
        <n v="0.30769666666666678" u="1"/>
        <n v="8.1378599999999999" u="1"/>
        <n v="13.149560367454066" u="1"/>
        <n v="14.755833333333333" u="1"/>
        <n v="36.668325000000003" u="1"/>
        <n v="81.271624597222228" u="1"/>
        <n v="0.90349999999999997" u="1"/>
        <n v="13.323829999999987" u="1"/>
        <n v="14.544370078740156" u="1"/>
        <n v="14.96655833333333" u="1"/>
        <n v="16.054559999999999" u="1"/>
        <n v="20.73715" u="1"/>
        <n v="20.895830000000004" u="1"/>
        <n v="50.94018224932249" u="1"/>
        <n v="54.572900000000004" u="1"/>
        <n v="62.071137351008126" u="1"/>
        <n v="78.714298333333318" u="1"/>
        <n v="142.35915333333332" u="1"/>
        <n v="7.6852824427480932" u="1"/>
        <n v="11.263816666666662" u="1"/>
        <n v="21.706363333333325" u="1"/>
        <n v="26.217500000000001" u="1"/>
        <n v="91.778943333333331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75.444186046511632" u="1"/>
        <n v="79.52414499999999" u="1"/>
        <n v="144.48555250514755" u="1"/>
        <n v="0.29498099999999999" u="1"/>
        <n v="5.0030555555555551" u="1"/>
        <n v="5.9351333333333338" u="1"/>
        <n v="8.4213265582655836" u="1"/>
        <n v="8.4847940298507467" u="1"/>
        <n v="10.077211382113822" u="1"/>
        <n v="16.113740458015268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35.440225" u="1"/>
        <n v="11.50401666666666" u="1"/>
        <n v="12.151955380577427" u="1"/>
        <n v="13.555542635658913" u="1"/>
        <n v="16.437014634534314" u="1"/>
        <n v="22.837234042553192" u="1"/>
        <n v="30.19761904761905" u="1"/>
        <n v="31.691099476439792" u="1"/>
        <n v="37.617125000000001" u="1"/>
        <n v="39.991201550387593" u="1"/>
        <n v="55.569000000000003" u="1"/>
        <n v="57.357679999999981" u="1"/>
        <n v="90.515196002824865" u="1"/>
        <n v="180.63157894736847" u="1"/>
        <n v="3.1165116279069762" u="1"/>
        <n v="3.5478835978835974" u="1"/>
        <n v="10.504954946236559" u="1"/>
        <n v="16.873809523809523" u="1"/>
        <n v="17.253053333333334" u="1"/>
        <n v="21.781312499999999" u="1"/>
        <n v="24.531100000000002" u="1"/>
        <n v="26.76886833333333" u="1"/>
        <n v="29.484186666666655" u="1"/>
        <n v="40.153179999999992" u="1"/>
        <n v="47.438188494492053" u="1"/>
        <n v="62.79733333333332" u="1"/>
        <n v="0.68377499999999991" u="1"/>
        <n v="3.4061093128654965" u="1"/>
        <n v="14.208221666666663" u="1"/>
        <n v="16.685272652173914" u="1"/>
        <n v="47.551283068783071" u="1"/>
        <n v="8.2423599999999997" u="1"/>
        <n v="8.407007874015747" u="1"/>
        <n v="9.2425249169435215" u="1"/>
        <n v="9.8518804071246819" u="1"/>
        <n v="26.014285714285716" u="1"/>
        <n v="48.393566086956525" u="1"/>
        <n v="61.446190803019903" u="1"/>
        <n v="69.679106666666655" u="1"/>
        <n v="100.312175" u="1"/>
        <n v="113.0748022724741" u="1"/>
        <n v="3.9814173228346452" u="1"/>
        <n v="7.6536200000000001" u="1"/>
        <n v="12.175801033591732" u="1"/>
        <n v="13.160489999999999" u="1"/>
        <n v="14.003690476190474" u="1"/>
        <n v="14.726661666666658" u="1"/>
        <n v="14.913787878787879" u="1"/>
        <n v="23.535677083333336" u="1"/>
        <n v="28.620562499999998" u="1"/>
        <n v="36.496606184513162" u="1"/>
        <n v="56.794534883720928" u="1"/>
        <n v="68.867590487847536" u="1"/>
        <n v="124.63884166666666" u="1"/>
        <n v="0.22519685039370085" u="1"/>
        <n v="7.8400699999999999" u="1"/>
        <n v="12.439675925925927" u="1"/>
        <n v="13.882145" u="1"/>
        <n v="14.003690476190476" u="1"/>
        <n v="21.924900000000001" u="1"/>
        <n v="34.643700000000003" u="1"/>
        <n v="64.652233230469392" u="1"/>
        <n v="65.296999999999997" u="1"/>
        <n v="15.281203007518798" u="1"/>
        <n v="22.669109947643978" u="1"/>
        <n v="30.065071666666658" u="1"/>
        <n v="31.924500000000002" u="1"/>
        <n v="32.59066" u="1"/>
        <n v="56.550664451827245" u="1"/>
        <n v="112.22303333333332" u="1"/>
        <n v="3.4156199999999997" u="1"/>
        <n v="3.9392782152230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13.226005284900285" u="1"/>
        <n v="16.659029999999998" u="1"/>
        <n v="17.908359999999995" u="1"/>
        <n v="23.350108333333331" u="1"/>
        <n v="25.711944444444445" u="1"/>
        <n v="49.291111111111107" u="1"/>
        <n v="2.5607421874999994" u="1"/>
        <n v="14.345800000000001" u="1"/>
        <n v="29.16282722513089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27.242524916943523" u="1"/>
        <n v="29.304404761904763" u="1"/>
        <n v="30.175801033591732" u="1"/>
        <n v="37.213999999999999" u="1"/>
        <n v="12.945449999999999" u="1"/>
        <n v="13.59654761904762" u="1"/>
        <n v="16.076124031007751" u="1"/>
        <n v="23.409813333333329" u="1"/>
        <n v="81.324257500000002" u="1"/>
        <n v="117.60869791666667" u="1"/>
        <n v="0.48045112781954896" u="1"/>
        <n v="13.97421666666666" u="1"/>
        <n v="18.248333333333324" u="1"/>
        <n v="34.873200000000004" u="1"/>
        <n v="148.20962333333333" u="1"/>
        <n v="2.3289249999999897" u="1"/>
        <n v="10.1684" u="1"/>
        <n v="11.453433204022989" u="1"/>
        <n v="19.730103359173128" u="1"/>
        <n v="23.384082687338502" u="1"/>
        <n v="26.739362499999999" u="1"/>
        <n v="26.903749999999999" u="1"/>
        <n v="27.038062015503876" u="1"/>
        <n v="2.6280299999999999" u="1"/>
        <n v="8.3912449999999925" u="1"/>
        <n v="12.770362580128205" u="1"/>
        <n v="13.55261666666666" u="1"/>
        <n v="14.775685386666666" u="1"/>
        <n v="19.985873015873015" u="1"/>
        <n v="24.619569999999996" u="1"/>
        <n v="31.887450971751413" u="1"/>
        <n v="60.515384776666671" u="1"/>
        <n v="63.846000000000004" u="1"/>
        <n v="9.7547619047619012" u="1"/>
        <n v="12.066388888888889" u="1"/>
        <n v="12.195013020833333" u="1"/>
        <n v="28.125648102500001" u="1"/>
        <n v="35.694852860169497" u="1"/>
        <n v="42.098383333333331" u="1"/>
        <n v="48.168399999999998" u="1"/>
        <n v="79.301283333333316" u="1"/>
        <n v="81.113551595524257" u="1"/>
        <n v="9.754761904761903" u="1"/>
        <n v="13.727131782945737" u="1"/>
        <n v="17.700472440944882" u="1"/>
        <n v="25.737541528239202" u="1"/>
        <n v="52.426306666666655" u="1"/>
        <n v="2.17044999999999" u="1"/>
        <n v="14.259424597222223" u="1"/>
        <n v="27.457768975210836" u="1"/>
        <n v="47.5079925" u="1"/>
        <n v="62.855166666666662" u="1"/>
        <n v="67.023622047244103" u="1"/>
        <n v="108.41135999999999" u="1"/>
        <n v="0.1807" u="1"/>
        <n v="3.2601937984496123" u="1"/>
        <n v="6.7916587037037042" u="1"/>
        <n v="14.442047244094486" u="1"/>
        <n v="14.737541528239202" u="1"/>
        <n v="21.597627500000002" u="1"/>
        <n v="30.543292214912285" u="1"/>
        <n v="37.94411984482759" u="1"/>
        <n v="71.746139999999983" u="1"/>
        <n v="0.66195767195767197" u="1"/>
        <n v="3.4757105943152449" u="1"/>
        <n v="10.29111111111111" u="1"/>
        <n v="12.173369999999988" u="1"/>
        <n v="17.191324999999999" u="1"/>
        <n v="18.610230000000001" u="1"/>
        <n v="18.6845" u="1"/>
        <n v="19.703994490358127" u="1"/>
        <n v="24.544302325581395" u="1"/>
        <n v="25.359431524547805" u="1"/>
        <n v="30.036613333333328" u="1"/>
        <n v="37.334346504559278" u="1"/>
        <n v="38.087658685521454" u="1"/>
        <n v="90.65071850284059" u="1"/>
        <n v="0.72593333333333199" u="1"/>
        <n v="5.2294531933508308" u="1"/>
        <n v="17.30885666666666" u="1"/>
        <n v="20.650716666666661" u="1"/>
        <n v="39.468449999999997" u="1"/>
        <n v="40.615200000000002" u="1"/>
        <n v="45.221698879324343" u="1"/>
        <n v="3.4796143250688703" u="1"/>
        <n v="14.305063333333322" u="1"/>
        <n v="15.078309999999988" u="1"/>
        <n v="20.932559999999999" u="1"/>
        <n v="39.678571428571431" u="1"/>
        <n v="44.620300751879704" u="1"/>
        <n v="58.127076411960132" u="1"/>
        <n v="86.750675951955031" u="1"/>
        <n v="132.9083" u="1"/>
        <n v="0.58282" u="1"/>
        <n v="8.6787206349206354" u="1"/>
        <n v="13.531816666666659" u="1"/>
        <n v="14.70049" u="1"/>
        <n v="20.252700000000001" u="1"/>
        <n v="25.156373333333327" u="1"/>
        <n v="27.369984095652175" u="1"/>
        <n v="43.281625000000005" u="1"/>
        <n v="47.479609999999987" u="1"/>
        <n v="55.676249999999982" u="1"/>
        <n v="0.34143229166666661" u="1"/>
        <n v="8.7699283333333291" u="1"/>
        <n v="13.544302325581395" u="1"/>
        <n v="16.791733333333333" u="1"/>
        <n v="23.270813333333329" u="1"/>
        <n v="49.417733333333331" u="1"/>
        <n v="52.364274999999999" u="1"/>
        <n v="65.294019933554821" u="1"/>
        <n v="74.540529715762275" u="1"/>
        <n v="0.81289682539682506" u="1"/>
        <n v="14.359431524547805" u="1"/>
        <n v="18.083050431111115" u="1"/>
        <n v="25.475710594315245" u="1"/>
        <n v="29.869" u="1"/>
        <n v="34.560160814249365" u="1"/>
        <n v="59.906837790677855" u="1"/>
        <n v="93.327789999999993" u="1"/>
        <n v="0.81289682539682517" u="1"/>
        <n v="6.2783333333333342" u="1"/>
        <n v="18.30978835978836" u="1"/>
        <n v="19.629761904761907" u="1"/>
        <n v="23.826645460869567" u="1"/>
        <n v="23.9877" u="1"/>
        <n v="33.259587819379718" u="1"/>
        <n v="34.483000000000004" u="1"/>
        <n v="48.552610000000001" u="1"/>
        <n v="48.888548280423279" u="1"/>
        <n v="62.321519999999992" u="1"/>
        <n v="10.890225563909777" u="1"/>
        <n v="12.031283333333333" u="1"/>
        <n v="20.283306826086957" u="1"/>
        <n v="21.618958333333332" u="1"/>
        <n v="48.853893442622947" u="1"/>
        <n v="48.928100000000001" u="1"/>
        <n v="50.3491" u="1"/>
        <n v="53.527100000000004" u="1"/>
        <n v="87.042389999999997" u="1"/>
        <n v="101.41494666666665" u="1"/>
        <n v="4.2615396825396843" u="1"/>
        <n v="5.5443253968253972" u="1"/>
        <n v="17.944967333333334" u="1"/>
        <n v="18.857983333333323" u="1"/>
        <n v="20.665800524934383" u="1"/>
        <n v="48.664566929133862" u="1"/>
        <n v="72.679012499999999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1.822629999999997" u="1"/>
        <n v="43.930593888541672" u="1"/>
        <n v="60.623412500000001" u="1"/>
        <n v="109.56678294573643" u="1"/>
        <n v="0.7369" u="1"/>
        <n v="7.2686700000000002" u="1"/>
        <n v="15.027279999999999" u="1"/>
        <n v="40.729198333333329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12.812030075187973" u="1"/>
        <n v="16.429401993355484" u="1"/>
        <n v="26.036299999999997" u="1"/>
        <n v="26.97547619047619" u="1"/>
        <n v="31.692979999999999" u="1"/>
        <n v="37.816749999999999" u="1"/>
        <n v="50.906968855721388" u="1"/>
        <n v="0.42802499999999999" u="1"/>
        <n v="9.8437191044776107" u="1"/>
        <n v="10.480173333333328" u="1"/>
        <n v="12.013762751322751" u="1"/>
        <n v="13.066964275" u="1"/>
        <n v="13.128730158730159" u="1"/>
        <n v="41.539807824296503" u="1"/>
        <n v="54.729869999999991" u="1"/>
        <n v="60.712729658792654" u="1"/>
        <n v="7.7272000000000007" u="1"/>
        <n v="13.47125" u="1"/>
        <n v="18.30396666" u="1"/>
        <n v="19.251944444444444" u="1"/>
        <n v="26.422449999999998" u="1"/>
        <n v="39.028233333333333" u="1"/>
        <n v="60.035700000000006" u="1"/>
        <n v="0.44120590909090918" u="1"/>
        <n v="10.710425000000001" u="1"/>
        <n v="11.347216666666668" u="1"/>
        <n v="12.922945736434109" u="1"/>
        <n v="14.035800000000002" u="1"/>
        <n v="29.964073333333324" u="1"/>
        <n v="32.106300000000005" u="1"/>
        <n v="68.073112499999993" u="1"/>
        <n v="4.485049833887043" u="1"/>
        <n v="7.3353766666666669" u="1"/>
        <n v="7.4097433333333269" u="1"/>
        <n v="15.443399999999997" u="1"/>
        <n v="16.633703703703702" u="1"/>
        <n v="19.058869999999999" u="1"/>
        <n v="21.436696666666663" u="1"/>
        <n v="21.740367454068242" u="1"/>
        <n v="25.984223913043483" u="1"/>
        <n v="26.438582677165353" u="1"/>
        <n v="2.62269" u="1"/>
        <n v="13.642887499999997" u="1"/>
        <n v="15.9806875" u="1"/>
        <n v="16.794066666666659" u="1"/>
        <n v="21.555199999999999" u="1"/>
        <n v="22.242105263157896" u="1"/>
        <n v="23.303018372703409" u="1"/>
        <n v="24.014285714285716" u="1"/>
        <n v="30.3491" u="1"/>
        <n v="33.869" u="1"/>
        <n v="36.498331428571433" u="1"/>
        <n v="36.694339999999997" u="1"/>
        <n v="38.222990117231646" u="1"/>
        <n v="41.987699999999997" u="1"/>
        <n v="45.417423333333325" u="1"/>
        <n v="17.278220000000001" u="1"/>
        <n v="18.008699999999997" u="1"/>
        <n v="25.968333333333334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57.021064153439156" u="1"/>
        <n v="10.817397455470738" u="1"/>
        <n v="13.715891472868217" u="1"/>
        <n v="17.085426356589146" u="1"/>
        <n v="19.352659751333334" u="1"/>
        <n v="20.032139999999998" u="1"/>
        <n v="20.682864583333334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0.707786885245902" u="1"/>
        <n v="11.201979999999995" u="1"/>
        <n v="14.171143860479795" u="1"/>
        <n v="16.540533333333336" u="1"/>
        <n v="43.604706752083331" u="1"/>
        <n v="63.105038759689926" u="1"/>
        <n v="0.59474130434782624" u="1"/>
        <n v="18.251908396946565" u="1"/>
        <n v="18.434854497354497" u="1"/>
        <n v="22.107775" u="1"/>
        <n v="67.976863094575023" u="1"/>
        <n v="90.940936994302007" u="1"/>
        <n v="92.554599999999994" u="1"/>
        <n v="0.18017847222222222" u="1"/>
        <n v="19.557675" u="1"/>
        <n v="22.321695149253735" u="1"/>
        <n v="33.961374999999997" u="1"/>
        <n v="51.302999999999997" u="1"/>
        <n v="75.240757500000001" u="1"/>
        <n v="0.5023069564197532" u="1"/>
        <n v="2.4164433333333259" u="1"/>
        <n v="10.739750000000001" u="1"/>
        <n v="14.380952380952381" u="1"/>
        <n v="26.653759999999998" u="1"/>
        <n v="31.715660714285715" u="1"/>
        <n v="33.213999999999999" u="1"/>
        <n v="37.089312977099233" u="1"/>
        <n v="72.649592500000011" u="1"/>
        <n v="142.60311740484013" u="1"/>
        <n v="4.5168549999999996" u="1"/>
        <n v="5.4951190476190463" u="1"/>
        <n v="15.038062015503876" u="1"/>
        <n v="17.00967" u="1"/>
        <n v="18.266454608695661" u="1"/>
        <n v="21.855233327999997" u="1"/>
        <n v="31.042857142857144" u="1"/>
        <n v="47.056660000000008" u="1"/>
        <n v="47.363787375415285" u="1"/>
        <n v="48.39070333333332" u="1"/>
        <n v="55.341030000000003" u="1"/>
        <n v="5.4951190476190472" u="1"/>
        <n v="10.664501312335958" u="1"/>
        <n v="11.923333333333334" u="1"/>
        <n v="15.484317652925531" u="1"/>
        <n v="26.767421874999997" u="1"/>
        <n v="28.044875000000001" u="1"/>
        <n v="62.518139999999995" u="1"/>
        <n v="9.1684000000000001" u="1"/>
        <n v="11.495238095238099" u="1"/>
        <n v="16.493799559722223" u="1"/>
        <n v="17.730103359173128" u="1"/>
        <n v="23.571886904761904" u="1"/>
        <n v="26.091799999999999" u="1"/>
        <n v="26.203007518796994" u="1"/>
        <n v="37.270200000000003" u="1"/>
        <n v="65.683090245024232" u="1"/>
        <n v="0.48416666666666663" u="1"/>
        <n v="1.7192913385826769" u="1"/>
        <n v="7.9495666666666605" u="1"/>
        <n v="10.335823636363637" u="1"/>
        <n v="12.55261666666666" u="1"/>
        <n v="15.954806216931217" u="1"/>
        <n v="18.085000000000001" u="1"/>
        <n v="21.363157894736844" u="1"/>
        <n v="25.677859999999999" u="1"/>
        <n v="32.293296666666663" u="1"/>
        <n v="38.85200050012503" u="1"/>
        <n v="8.0952499999999965" u="1"/>
        <n v="11.236374999999999" u="1"/>
        <n v="13.852976190476193" u="1"/>
        <n v="14.224937500000001" u="1"/>
        <n v="15.332256666666659" u="1"/>
        <n v="33.536475000000003" u="1"/>
        <n v="37.5413" u="1"/>
        <n v="42.903750000000002" u="1"/>
        <n v="136.39259499999997" u="1"/>
        <n v="6.7527583636363637" u="1"/>
        <n v="10.197619047619048" u="1"/>
        <n v="20.695922865013774" u="1"/>
        <n v="23.737541528239202" u="1"/>
        <n v="40.907800000000002" u="1"/>
        <n v="53.894518272425252" u="1"/>
        <n v="0.92112499999999997" u="1"/>
        <n v="3.0671900826446281" u="1"/>
        <n v="9.1764375000000005" u="1"/>
        <n v="9.3737307671957666" u="1"/>
        <n v="13.259424597222223" u="1"/>
        <n v="19.830951443569553" u="1"/>
        <n v="26.420878333333327" u="1"/>
        <n v="38.349051666666654" u="1"/>
        <n v="39.683410852713173" u="1"/>
        <n v="51.132418812989918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29.597227500000002" u="1"/>
        <n v="43.28629833333332" u="1"/>
        <n v="45.474049999999991" u="1"/>
        <n v="54.737855297157623" u="1"/>
        <n v="55.854100000000003" u="1"/>
        <n v="60.361483333333325" u="1"/>
        <n v="69.452666666666673" u="1"/>
        <n v="2.6764397905759165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34.087658685521454" u="1"/>
        <n v="10.243967592592593" u="1"/>
        <n v="12.859166666666667" u="1"/>
        <n v="25.479614325068869" u="1"/>
        <n v="27.016247967479675" u="1"/>
        <n v="44.693939999999998" u="1"/>
        <n v="58.751231666666641" u="1"/>
        <n v="76.42642154378531" u="1"/>
        <n v="13.76886833333333" u="1"/>
        <n v="17.2563" u="1"/>
        <n v="8.9505319148936184" u="1"/>
        <n v="9.6156193384223911" u="1"/>
        <n v="31.362333333333321" u="1"/>
        <n v="51.389670833333327" u="1"/>
        <n v="53.933205105787735" u="1"/>
        <n v="56.869251968503931" u="1"/>
        <n v="20.980555555555554" u="1"/>
        <n v="24.865177427291666" u="1"/>
        <n v="49.356031709401712" u="1"/>
        <n v="60.562383771178446" u="1"/>
        <n v="0.74241947761194027" u="1"/>
        <n v="2.5617608142493644" u="1"/>
        <n v="4.8538399999999999" u="1"/>
        <n v="13.468447826086958" u="1"/>
        <n v="15.469726666666656" u="1"/>
        <n v="23.038837209302326" u="1"/>
        <n v="23.475710594315245" u="1"/>
        <n v="26.696269999999998" u="1"/>
        <n v="36.005253333333329" u="1"/>
        <n v="49.730013333333332" u="1"/>
        <n v="121.76219638242894" u="1"/>
        <n v="3.4254593175853016" u="1"/>
        <n v="11.242105263157896" u="1"/>
        <n v="13.237849999999996" u="1"/>
        <n v="13.466785714285715" u="1"/>
        <n v="17.629761904761907" u="1"/>
        <n v="26.795095238095239" u="1"/>
        <n v="37.6113" u="1"/>
        <n v="40.907200000000003" u="1"/>
        <n v="49.403333333333336" u="1"/>
        <n v="54.739807162534433" u="1"/>
        <n v="68.90025" u="1"/>
        <n v="3.8275757575757576" u="1"/>
        <n v="4.1311886956521757" u="1"/>
        <n v="13.631955922865014" u="1"/>
        <n v="16.784293193717279" u="1"/>
        <n v="17.603999999999999" u="1"/>
        <n v="17.991959999999999" u="1"/>
        <n v="18.283306826086957" u="1"/>
        <n v="34.049999999999997" u="1"/>
        <n v="39.048375" u="1"/>
        <n v="49.36851733333333" u="1"/>
        <n v="62.608112500000004" u="1"/>
        <n v="73.615098793495378" u="1"/>
        <n v="0.87327050264550254" u="1"/>
        <n v="3.0588125000000002" u="1"/>
        <n v="14.968333333333334" u="1"/>
        <n v="15.286298333333322" u="1"/>
        <n v="16.857983333333323" u="1"/>
        <n v="18.665800524934383" u="1"/>
        <n v="19.707786885245902" u="1"/>
        <n v="20.398700000000002" u="1"/>
        <n v="28.672774869109947" u="1"/>
        <n v="37.572850000000003" u="1"/>
        <n v="41.752316310432569" u="1"/>
        <n v="54.773941798941799" u="1"/>
        <n v="65.00787401574803" u="1"/>
        <n v="2.0295471818181823" u="1"/>
        <n v="2.071988333333322" u="1"/>
        <n v="11.889653333333328" u="1"/>
        <n v="12.708880407124683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60.72045" u="1"/>
        <n v="9.2214600000000004" u="1"/>
        <n v="10.182489602526983" u="1"/>
        <n v="10.544799999999999" u="1"/>
        <n v="13.333582677165349" u="1"/>
        <n v="34.940670000000004" u="1"/>
        <n v="56.954354005167957" u="1"/>
        <n v="64.696571666666657" u="1"/>
        <n v="9.2815750000000001" u="1"/>
        <n v="9.6745974554707388" u="1"/>
        <n v="18.296633333333332" u="1"/>
        <n v="18.674633999999998" u="1"/>
        <n v="23.423200000000001" u="1"/>
        <n v="29.381765294802065" u="1"/>
        <n v="33.086124031007756" u="1"/>
        <n v="47.042857142857144" u="1"/>
        <n v="61.322492800833182" u="1"/>
        <n v="74.711944444444441" u="1"/>
        <n v="2.5505813953488374" u="1"/>
        <n v="10.360064848484848" u="1"/>
        <n v="25.946550387596901" u="1"/>
        <n v="26.378897637795276" u="1"/>
        <n v="26.95114503816794" u="1"/>
        <n v="27.163528079999999" u="1"/>
        <n v="30.837400000000002" u="1"/>
        <n v="33.730103359173128" u="1"/>
        <n v="50.169333333333334" u="1"/>
        <n v="61.736582377186139" u="1"/>
        <n v="68.899170899470903" u="1"/>
        <n v="78.972700000000003" u="1"/>
        <n v="86.795895590197915" u="1"/>
        <n v="5.6488587037037039" u="1"/>
        <n v="5.9231608333333341" u="1"/>
        <n v="11.12046333333333" u="1"/>
        <n v="11.381679389312977" u="1"/>
        <n v="12.145794270833333" u="1"/>
        <n v="14.68375" u="1"/>
        <n v="15.193051041492158" u="1"/>
        <n v="23.604706752083334" u="1"/>
        <n v="48.83985788113695" u="1"/>
        <n v="59.30380952380952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42.851997245179064" u="1"/>
        <n v="56.812659999999987" u="1"/>
        <n v="113.56269355018379" u="1"/>
        <n v="0.54459333333333204" u="1"/>
        <n v="2.3846491666666676" u="1"/>
        <n v="3.7112248468941385" u="1"/>
        <n v="13.729080687830688" u="1"/>
        <n v="13.749531249999997" u="1"/>
        <n v="14.952000000000002" u="1"/>
        <n v="21.747460000000004" u="1"/>
        <n v="24.018198333333327" u="1"/>
        <n v="26.462790697674418" u="1"/>
        <n v="27.83085333333333" u="1"/>
        <n v="29.789482608695653" u="1"/>
        <n v="46.560733333333332" u="1"/>
        <n v="10.861599999999999" u="1"/>
        <n v="15.300763358778626" u="1"/>
        <n v="15.633779999999996" u="1"/>
        <n v="18.517499999999998" u="1"/>
        <n v="20.134961666666655" u="1"/>
        <n v="34.755023333333327" u="1"/>
        <n v="37.048593750000002" u="1"/>
        <n v="37.607821522309713" u="1"/>
        <n v="81.54377333333332" u="1"/>
        <n v="1.8643433333333326" u="1"/>
        <n v="2.6251133333333261" u="1"/>
        <n v="14.9806875" u="1"/>
        <n v="20.58517333333333" u="1"/>
        <n v="29.308256666666658" u="1"/>
        <n v="29.436296666666664" u="1"/>
        <n v="32.69890817469205" u="1"/>
        <n v="49.420513227513226" u="1"/>
        <n v="53.446190803019903" u="1"/>
        <n v="59.533908382107569" u="1"/>
        <n v="68.879543333333316" u="1"/>
        <n v="112.06280423280423" u="1"/>
        <n v="0.16904761904761909" u="1"/>
        <n v="0.53312896825396838" u="1"/>
        <n v="10.175801033591732" u="1"/>
        <n v="10.902174479166666" u="1"/>
        <n v="18.589351285189721" u="1"/>
        <n v="20.494979999999998" u="1"/>
        <n v="23.968333333333334" u="1"/>
        <n v="24.620562499999998" u="1"/>
        <n v="33.629761904761907" u="1"/>
        <n v="52.228122969197912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3.592539682539684" u="1"/>
        <n v="14.728847222222223" u="1"/>
        <n v="26.947476666666663" u="1"/>
        <n v="35.167323333333314" u="1"/>
        <n v="37.874914207275225" u="1"/>
        <n v="38.666164872507125" u="1"/>
        <n v="42.055900000000001" u="1"/>
        <n v="1.9145699999999999" u="1"/>
        <n v="3.866426666666666" u="1"/>
        <n v="6.1349" u="1"/>
        <n v="12.715891472868217" u="1"/>
        <n v="14.564233333333334" u="1"/>
        <n v="18.682864583333334" u="1"/>
        <n v="28.618498310475054" u="1"/>
        <n v="33.624499999999998" u="1"/>
        <n v="42.613888888888887" u="1"/>
        <n v="46.408139999999996" u="1"/>
        <n v="50.148307493540045" u="1"/>
        <n v="53.411637790677851" u="1"/>
        <n v="59.880529812904363" u="1"/>
        <n v="79.746916314637332" u="1"/>
        <n v="13.424733333333327" u="1"/>
        <n v="23.360310077519379" u="1"/>
        <n v="31.089312977099237" u="1"/>
        <n v="32.338530000000006" u="1"/>
        <n v="48.865051679586564" u="1"/>
        <n v="53.179119999999998" u="1"/>
        <n v="63.070273333333333" u="1"/>
        <n v="0.34079889807162533" u="1"/>
        <n v="11.226005284900285" u="1"/>
        <n v="13.230795000000001" u="1"/>
        <n v="17.158300000000001" u="1"/>
        <n v="24.540133333333337" u="1"/>
        <n v="46.358595367083339" u="1"/>
        <n v="53.022039259814953" u="1"/>
        <n v="70.8994" u="1"/>
        <n v="3.1314799999999998" u="1"/>
        <n v="9.7756116666666575" u="1"/>
        <n v="33.544268785620751" u="1"/>
        <n v="37.194216666666655" u="1"/>
        <n v="40.122739999999993" u="1"/>
        <n v="56.969119708994711" u="1"/>
        <n v="0.43935333333333199" u="1"/>
        <n v="5.4965230687830688" u="1"/>
        <n v="6.1258699999999999" u="1"/>
        <n v="7.051678656716418" u="1"/>
        <n v="16.614593333333335" u="1"/>
        <n v="23.242524916943523" u="1"/>
        <n v="48.814880952380953" u="1"/>
        <n v="81.680168333333327" u="1"/>
        <n v="10.586170212765957" u="1"/>
        <n v="10.962739559023067" u="1"/>
        <n v="14.67749864498645" u="1"/>
        <n v="17.124758805970149" u="1"/>
        <n v="27.343043999999999" u="1"/>
        <n v="40.21" u="1"/>
        <n v="45.821093749999996" u="1"/>
        <n v="70.055900000000008" u="1"/>
        <n v="75.427199999999999" u="1"/>
        <n v="119.43131333333332" u="1"/>
        <n v="6.797872340425533" u="1"/>
        <n v="9.9511450381679385" u="1"/>
        <n v="12.252003333333334" u="1"/>
        <n v="12.549166666666668" u="1"/>
        <n v="51.566218207293147" u="1"/>
        <n v="113.14591333333331" u="1"/>
        <n v="4.7719160859876553" u="1"/>
        <n v="11.416763085399449" u="1"/>
        <n v="12.703833333333328" u="1"/>
        <n v="14.230799999999984" u="1"/>
        <n v="23.038062015503876" u="1"/>
        <n v="26.273697916666666" u="1"/>
        <n v="51.397801666666666" u="1"/>
        <n v="72.780641553333339" u="1"/>
        <n v="73.821093749999989" u="1"/>
        <n v="6.9817799999999997" u="1"/>
        <n v="9.3018166666666602" u="1"/>
        <n v="10.770362580128205" u="1"/>
        <n v="10.917400000000001" u="1"/>
        <n v="12.583" u="1"/>
        <n v="13.513049999999994" u="1"/>
        <n v="14.954806216931217" u="1"/>
        <n v="15.859523809523811" u="1"/>
        <n v="34.85200050012503" u="1"/>
        <n v="0.49105468749999986" u="1"/>
        <n v="6.9153000000000002" u="1"/>
        <n v="10.195013020833333" u="1"/>
        <n v="12.095049999999995" u="1"/>
        <n v="13.140149999999998" u="1"/>
        <n v="14.278074999999999" u="1"/>
        <n v="19.647574999999996" u="1"/>
        <n v="24.125648102500001" u="1"/>
        <n v="33.926647363341232" u="1"/>
        <n v="37.265555555555551" u="1"/>
        <n v="45.978883333333329" u="1"/>
        <n v="48.053543307086613" u="1"/>
        <n v="18.695922865013774" u="1"/>
        <n v="21.737541528239202" u="1"/>
        <n v="22.054221117900067" u="1"/>
        <n v="36.990400000000001" u="1"/>
        <n v="55.951900000000002" u="1"/>
        <n v="57.047426666666667" u="1"/>
        <n v="93.786266666666634" u="1"/>
        <n v="103.75777333333332" u="1"/>
        <n v="14.888283333333332" u="1"/>
        <n v="15.807401888418084" u="1"/>
        <n v="35.683410852713173" u="1"/>
        <n v="39.45776897521084" u="1"/>
        <n v="40.105552000000003" u="1"/>
        <n v="46.215501802884617" u="1"/>
        <n v="56.197019999999995" u="1"/>
        <n v="133.68367346938777" u="1"/>
        <n v="3.649632545931758" u="1"/>
        <n v="7.1400499999999996" u="1"/>
        <n v="9.3827749999999899" u="1"/>
        <n v="12.342649999999999" u="1"/>
        <n v="16.192996500437445" u="1"/>
        <n v="35.211976744186046" u="1"/>
        <n v="36.850124999999998" u="1"/>
        <n v="39.28629833333332" u="1"/>
        <n v="91.878934801150024" u="1"/>
        <n v="0.16877952755905504" u="1"/>
        <n v="1.1030616666666631" u="1"/>
        <n v="5.0232750173913061" u="1"/>
        <n v="10.377113821138213" u="1"/>
        <n v="20.316926666666664" u="1"/>
        <n v="21.359431524547805" u="1"/>
        <n v="34.112437564197535" u="1"/>
        <n v="46.859329999999986" u="1"/>
        <n v="8.2788333333333348" u="1"/>
        <n v="8.5317974554707376" u="1"/>
        <n v="11.868293650793646" u="1"/>
        <n v="18.199289405684755" u="1"/>
        <n v="19.211976744186046" u="1"/>
        <n v="23.479614325068869" u="1"/>
        <n v="27.213399999999993" u="1"/>
        <n v="35.121052631578948" u="1"/>
        <n v="47.696529999999996" u="1"/>
        <n v="80.426036666666647" u="1"/>
        <n v="93.119699999999995" u="1"/>
        <n v="115.0668646544182" u="1"/>
        <n v="4.5549243960000005" u="1"/>
        <n v="5.2679333333333229" u="1"/>
        <n v="12.36368890224359" u="1"/>
        <n v="13.999684999999999" u="1"/>
        <n v="24.812291666666667" u="1"/>
        <n v="29.277619999999999" u="1"/>
        <n v="31.890225563909777" u="1"/>
        <n v="32.850999999999999" u="1"/>
        <n v="1.6877952755905503" u="1"/>
        <n v="7.3591683333333311" u="1"/>
        <n v="11.86829365079365" u="1"/>
        <n v="17.680086666666661" u="1"/>
        <n v="29.20913333333333" u="1"/>
        <n v="29.513051666666659" u="1"/>
        <n v="32.477019999999996" u="1"/>
        <n v="32.897261904761905" u="1"/>
        <n v="37.831134198000001" u="1"/>
        <n v="118.45986333333333" u="1"/>
        <n v="13.337173333333329" u="1"/>
        <n v="17.017343750000002" u="1"/>
        <n v="18.536428333333326" u="1"/>
        <n v="20.128730158730157" u="1"/>
        <n v="20.69514211886305" u="1"/>
        <n v="27.966558333333332" u="1"/>
        <n v="47.508333333333333" u="1"/>
        <n v="115.19309523809524" u="1"/>
        <n v="118.07436243386243" u="1"/>
        <n v="13.713374999999999" u="1"/>
        <n v="14.44441666666666" u="1"/>
        <n v="15.86781919547291" u="1"/>
        <n v="21.421326558265584" u="1"/>
        <n v="21.475710594315245" u="1"/>
        <n v="23.029101816267442" u="1"/>
        <n v="43.861908184079596" u="1"/>
        <n v="46.060298333333321" u="1"/>
        <n v="59.568818897637797" u="1"/>
        <n v="0.39249333333333319" u="1"/>
        <n v="10.782413333333329" u="1"/>
        <n v="10.945418731343285" u="1"/>
        <n v="19.966069166666667" u="1"/>
        <n v="19.9877" u="1"/>
        <n v="26.865400000000001" u="1"/>
        <n v="48.522300000000001" u="1"/>
        <n v="58.943455497382203" u="1"/>
        <n v="102.80884999999998" u="1"/>
        <n v="2.2332899999999998" u="1"/>
        <n v="3.527403100775194" u="1"/>
        <n v="3.8799168853893264" u="1"/>
        <n v="9.7187999999999999" u="1"/>
        <n v="15.059544999999986" u="1"/>
        <n v="17.618958333333332" u="1"/>
        <n v="18.299573333333328" u="1"/>
        <n v="35.511744186046514" u="1"/>
        <n v="53.375739999999993" u="1"/>
        <n v="53.462999999999994" u="1"/>
        <n v="77.727316666666667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0.04859375" u="1"/>
        <n v="13.449333333333319" u="1"/>
        <n v="15.0452380952381" u="1"/>
        <n v="20.879709999999999" u="1"/>
        <n v="24.220598333333324" u="1"/>
        <n v="25.6036" u="1"/>
        <n v="36.344236076874999" u="1"/>
        <n v="47.060697674418606" u="1"/>
        <n v="1.3018080952380953" u="1"/>
        <n v="5.6070000000000002" u="1"/>
        <n v="5.7511239999999999" u="1"/>
        <n v="8.3855922865013781" u="1"/>
        <n v="14.392825" u="1"/>
        <n v="21.12455880597015" u="1"/>
        <n v="26.373840769903762" u="1"/>
        <n v="32.195999999999998" u="1"/>
        <n v="35.145794270833335" u="1"/>
        <n v="121.41195483653522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92.628866666666653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27.357398816189409" u="1"/>
        <n v="36.38422083333333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8.513049999999993" u="1"/>
        <n v="13.18788" u="1"/>
        <n v="13.461459999999999" u="1"/>
        <n v="14.359864848484849" u="1"/>
        <n v="23.599386904761904" u="1"/>
        <n v="26.822446251531694" u="1"/>
        <n v="28.914000000000001" u="1"/>
        <n v="33.347713333333331" u="1"/>
        <n v="33.770362580128207" u="1"/>
        <n v="34.481841666666668" u="1"/>
        <n v="38.125648102500001" u="1"/>
        <n v="53.357251908396947" u="1"/>
        <n v="62.991255515533027" u="1"/>
        <n v="87.47084000000001" u="1"/>
        <n v="89.582036994302001" u="1"/>
        <n v="0.14464534391534392" u="1"/>
        <n v="9.8017866666666666" u="1"/>
        <n v="20.238" u="1"/>
        <n v="22.422449999999998" u="1"/>
        <n v="25.493082010582011" u="1"/>
        <n v="52.725399999999993" u="1"/>
        <n v="59.470399999999984" u="1"/>
        <n v="74.738282499999997" u="1"/>
        <n v="85.429490740740732" u="1"/>
        <n v="12.729080687830688" u="1"/>
        <n v="19.772619047619049" u="1"/>
        <n v="20.493442622950816" u="1"/>
        <n v="20.937840000000001" u="1"/>
        <n v="23.29111111111111" u="1"/>
        <n v="35.438188494492053" u="1"/>
        <n v="40.126299212598425" u="1"/>
        <n v="49.358900000000006" u="1"/>
        <n v="120.83657666666667" u="1"/>
        <n v="1.3006349206349201" u="1"/>
        <n v="3.0481370000000001" u="1"/>
        <n v="9.6050666666666604" u="1"/>
        <n v="14.224608333333331" u="1"/>
        <n v="14.595479999999998" u="1"/>
        <n v="17.740367454068242" u="1"/>
        <n v="19.854700000000001" u="1"/>
        <n v="20.779159999999997" u="1"/>
        <n v="30.098145000000002" u="1"/>
        <n v="48.859542682926829" u="1"/>
        <n v="68.362916666666649" u="1"/>
        <n v="8.9453242424242407E-2" u="1"/>
        <n v="1.3006349206349204" u="1"/>
        <n v="10.017453439153439" u="1"/>
        <n v="12.933811369509044" u="1"/>
        <n v="18.242105263157896" u="1"/>
        <n v="19.430099999999996" u="1"/>
        <n v="24.412692620865144" u="1"/>
        <n v="40.544200000000004" u="1"/>
        <n v="74.472694584717601" u="1"/>
        <n v="10.272799999999998" u="1"/>
        <n v="11.943729999999999" u="1"/>
        <n v="13.807975751333334" u="1"/>
        <n v="18.2515873015873" u="1"/>
        <n v="29.4297" u="1"/>
        <n v="43.118426758397931" u="1"/>
        <n v="47.707800000000006" u="1"/>
        <n v="138.07500423280425" u="1"/>
        <n v="0.76149999999999995" u="1"/>
        <n v="2.5592519685039372" u="1"/>
        <n v="3.8423902116402116" u="1"/>
        <n v="13.188018372703411" u="1"/>
        <n v="13.192823636363638" u="1"/>
        <n v="21.8828" u="1"/>
        <n v="33.69856666666665" u="1"/>
        <n v="33.874914207275225" u="1"/>
        <n v="36.519095" u="1"/>
        <n v="47.260069999999999" u="1"/>
        <n v="9.6099560000000004" u="1"/>
        <n v="13.457563358778627" u="1"/>
        <n v="18.239694402985073" u="1"/>
        <n v="19.705256666666656" u="1"/>
        <n v="20.344236076874999" u="1"/>
        <n v="23.386118777708333" u="1"/>
        <n v="33.487720666666668" u="1"/>
        <n v="33.88258883814192" u="1"/>
        <n v="35.086831666666662" u="1"/>
        <n v="43.188249999999996" u="1"/>
        <n v="46.200580000000002" u="1"/>
        <n v="51.964500000000001" u="1"/>
        <n v="54.338504999999998" u="1"/>
        <n v="62.306100000000001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81.81265999999998" u="1"/>
        <n v="2.0819548872180453" u="1"/>
        <n v="2.2812033333333268" u="1"/>
        <n v="4.2987000000000002" u="1"/>
        <n v="12.162115" u="1"/>
        <n v="17.809793243478268" u="1"/>
        <n v="19.120227943890736" u="1"/>
        <n v="22.633779999999994" u="1"/>
        <n v="27.028901816267442" u="1"/>
        <n v="33.772619047619045" u="1"/>
        <n v="37.696455999999998" u="1"/>
        <n v="37.925493126436784" u="1"/>
        <n v="73.261113333333327" u="1"/>
        <n v="30.20899" u="1"/>
        <n v="30.394496880499119" u="1"/>
        <n v="31.150496666666662" u="1"/>
        <n v="31.527559055118118" u="1"/>
        <n v="37.024304461942258" u="1"/>
        <n v="55.202657807308974" u="1"/>
        <n v="133.37619580867062" u="1"/>
        <n v="2.9116404199475063" u="1"/>
        <n v="3.0083499999999899" u="1"/>
        <n v="4.7447916541666668" u="1"/>
        <n v="13.85186" u="1"/>
        <n v="13.93447862903226" u="1"/>
        <n v="28.340476190476195" u="1"/>
        <n v="37.485620833333321" u="1"/>
        <n v="42.745179999999998" u="1"/>
        <n v="43.703733333333325" u="1"/>
        <n v="0.8655047425474256" u="1"/>
        <n v="2.9952633333333263" u="1"/>
        <n v="12.086831666666662" u="1"/>
        <n v="14.453545" u="1"/>
        <n v="17.92754" u="1"/>
        <n v="28.014399999999998" u="1"/>
        <n v="35.349536307961507" u="1"/>
        <n v="77.727048333333329" u="1"/>
        <n v="111.64250666666668" u="1"/>
        <n v="8.0744648484848476" u="1"/>
        <n v="8.9511450381679385" u="1"/>
        <n v="13.711499999999999" u="1"/>
        <n v="15.22556390977444" u="1"/>
        <n v="20.679733333333331" u="1"/>
        <n v="21.271428571428569" u="1"/>
        <n v="23.912094128598312" u="1"/>
        <n v="62.999556666666663" u="1"/>
        <n v="79.853520000000003" u="1"/>
        <n v="85.943175853018374" u="1"/>
        <n v="10.887450971751413" u="1"/>
        <n v="12.194373333333328" u="1"/>
        <n v="20.485367056944444" u="1"/>
        <n v="21.271428571428572" u="1"/>
        <n v="36.650223333333329" u="1"/>
        <n v="40.261539682539684" u="1"/>
        <n v="47.397801666666666" u="1"/>
        <n v="49.440466666666666" u="1"/>
        <n v="69.947483333333338" u="1"/>
        <n v="74.997067183462534" u="1"/>
        <n v="0.1686920384951881" u="1"/>
        <n v="0.18472499999999997" u="1"/>
        <n v="5.3034183333333287" u="1"/>
        <n v="6.9161267175572521" u="1"/>
        <n v="10.55261666666666" u="1"/>
        <n v="13.301616666666659" u="1"/>
        <n v="14.859523809523811" u="1"/>
        <n v="14.992936507936507" u="1"/>
        <n v="15.497631666666663" u="1"/>
        <n v="17.770362580128204" u="1"/>
        <n v="18.1267" u="1"/>
        <n v="20.74350181626744" u="1"/>
        <n v="22.168399999999998" u="1"/>
        <n v="22.863580000000002" u="1"/>
        <n v="23.051324999999999" u="1"/>
        <n v="25.791499999999999" u="1"/>
        <n v="60.797240000000002" u="1"/>
        <n v="0.17295189701897021" u="1"/>
        <n v="1.21881666666666" u="1"/>
        <n v="9.8026187313432835" u="1"/>
        <n v="12.738533333333326" u="1"/>
        <n v="12.902671957671958" u="1"/>
        <n v="14.125648102500001" u="1"/>
        <n v="15.75" u="1"/>
        <n v="25.331600000000002" u="1"/>
        <n v="34.122433333333333" u="1"/>
        <n v="36.168399999999998" u="1"/>
        <n v="39.939520000000002" u="1"/>
        <n v="40.622175480769229" u="1"/>
        <n v="50.982083333333335" u="1"/>
        <n v="57.515288944083871" u="1"/>
        <n v="58.06382" u="1"/>
        <n v="1.8232947264583337" u="1"/>
        <n v="3.611226666666667" u="1"/>
        <n v="19.681119791666667" u="1"/>
        <n v="35.181456692913386" u="1"/>
        <n v="47.761904096692106" u="1"/>
        <n v="0.17884920634920637" u="1"/>
        <n v="1.390284237726098" u="1"/>
        <n v="1.5910987830687831" u="1"/>
        <n v="9.4709433333333273" u="1"/>
        <n v="10.375433070866141" u="1"/>
        <n v="11.259424597222223" u="1"/>
        <n v="22.243579260515606" u="1"/>
        <n v="35.45776897521084" u="1"/>
        <n v="37.325358333333334" u="1"/>
        <n v="47.359431524547801" u="1"/>
        <n v="48.877083333333331" u="1"/>
        <n v="54.921271666666655" u="1"/>
        <n v="64.590299999999999" u="1"/>
        <n v="107.57820000000001" u="1"/>
        <n v="0.86475948509485101" u="1"/>
        <n v="5.2876666666666674" u="1"/>
        <n v="44.128128279371765" u="1"/>
        <n v="0.95458666666666403" u="1"/>
        <n v="9.821790524193549" u="1"/>
        <n v="11.882471014492754" u="1"/>
        <n v="13.62176" u="1"/>
        <n v="15.565880407124682" u="1"/>
        <n v="24.043124561403506" u="1"/>
        <n v="32.465466666666671" u="1"/>
        <n v="33.903899999999993" u="1"/>
        <n v="55.078386224449204" u="1"/>
        <n v="70.998866666666657" u="1"/>
        <n v="11.340471666666657" u="1"/>
        <n v="12.278633333333334" u="1"/>
        <n v="17.048593749999998" u="1"/>
        <n v="18.3918" u="1"/>
        <n v="21.479614325068869" u="1"/>
        <n v="23.016247967479675" u="1"/>
        <n v="35.300763358778624" u="1"/>
        <n v="92.274519863081451" u="1"/>
        <n v="3.1100130208333323" u="1"/>
        <n v="4.3027248677248675" u="1"/>
        <n v="11.76886833333333" u="1"/>
        <n v="11.89533333333333" u="1"/>
        <n v="13.100683092948717" u="1"/>
        <n v="13.482696057909607" u="1"/>
        <n v="13.554136666666661" u="1"/>
        <n v="21.590299999999999" u="1"/>
        <n v="29.220122950819672" u="1"/>
        <n v="46.266375000000004" u="1"/>
        <n v="50.064833333333333" u="1"/>
        <n v="65.286180833333319" u="1"/>
        <n v="70.993891706009222" u="1"/>
        <n v="0.144696666666666" u="1"/>
        <n v="4.3213999999999988" u="1"/>
        <n v="13.49151639344262" u="1"/>
        <n v="16.791508646392366" u="1"/>
        <n v="24.300245901639343" u="1"/>
        <n v="24.701304999999998" u="1"/>
        <n v="26.38749322493225" u="1"/>
        <n v="27.20913333333333" u="1"/>
        <n v="27.513051666666659" u="1"/>
        <n v="38.785566666666654" u="1"/>
        <n v="42.878706666666666" u="1"/>
        <n v="43.24413999999999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5.966558333333332" u="1"/>
        <n v="26.087658685521454" u="1"/>
        <n v="32.252800000000001" u="1"/>
        <n v="33.738533333333322" u="1"/>
        <n v="36.951145038167937" u="1"/>
        <n v="55.944709999999993" u="1"/>
        <n v="0.1993433333333334" u="1"/>
        <n v="1.1214" u="1"/>
        <n v="8.1681449999999991" u="1"/>
        <n v="12.640767195767197" u="1"/>
        <n v="14.861791659" u="1"/>
        <n v="26.094749999999998" u="1"/>
        <n v="72.723420000000004" u="1"/>
        <n v="1.2439675925925928" u="1"/>
        <n v="3.4007751937984496" u="1"/>
        <n v="19.025399999999998" u="1"/>
        <n v="29.967536873156348" u="1"/>
        <n v="30.613999999999997" u="1"/>
        <n v="33.095699999999994" u="1"/>
        <n v="55.263743994509269" u="1"/>
        <n v="63.430412230056987" u="1"/>
        <n v="91.296374999999998" u="1"/>
        <n v="11.442079999999992" u="1"/>
        <n v="15.055647840531561" u="1"/>
        <n v="22.019863333333326" u="1"/>
        <n v="27.834620000000001" u="1"/>
        <n v="34.642026578073093" u="1"/>
        <n v="35.203503937007874" u="1"/>
        <n v="52.998000319948808" u="1"/>
        <n v="77.414946666666651" u="1"/>
        <n v="0.37380000000000002" u="1"/>
        <n v="7.4786333333333301" u="1"/>
        <n v="14.3421" u="1"/>
        <n v="25.68015503875969" u="1"/>
        <n v="26.162790697674417" u="1"/>
        <n v="26.281203007518798" u="1"/>
        <n v="37.045999999999999" u="1"/>
        <n v="55.45602603246023" u="1"/>
        <n v="121.02348837209303" u="1"/>
        <n v="3.00961638621794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87.264499999999998" u="1"/>
        <n v="147.19036" u="1"/>
        <n v="9.8094499999999965" u="1"/>
        <n v="14.950166112956811" u="1"/>
        <n v="16.971796296296297" u="1"/>
        <n v="22.613888888888887" u="1"/>
        <n v="26.380952380952383" u="1"/>
        <n v="35.71740324281609" u="1"/>
        <n v="37.16075" u="1"/>
        <n v="9.7883725541809277" u="1"/>
        <n v="22.699072615923008" u="1"/>
        <n v="22.95114503816794" u="1"/>
        <n v="23.163528079999999" u="1"/>
        <n v="23.35078173425703" u="1"/>
        <n v="27.208833333333331" u="1"/>
        <n v="79.748250833333316" u="1"/>
        <n v="9.2804804071246814" u="1"/>
        <n v="10.128730158730159" u="1"/>
        <n v="10.145794270833333" u="1"/>
        <n v="12.393566086956525" u="1"/>
        <n v="14.366103896103894" u="1"/>
        <n v="21.176060000000003" u="1"/>
        <n v="110.2526" u="1"/>
        <n v="121.85322181527779" u="1"/>
        <n v="10.627491666666666" u="1"/>
        <n v="18.385416666666668" u="1"/>
        <n v="21.743351666666655" u="1"/>
        <n v="22.19761904761905" u="1"/>
        <n v="23.493082010582011" u="1"/>
        <n v="33.32090551181102" u="1"/>
        <n v="39.569000000000003" u="1"/>
        <n v="0.6848533333333332" u="1"/>
        <n v="1.255767391049383" u="1"/>
        <n v="2.3014713541666669" u="1"/>
        <n v="13.544307565217393" u="1"/>
        <n v="15.07234828" u="1"/>
        <n v="17.772619047619049" u="1"/>
        <n v="18.76886833333333" u="1"/>
        <n v="25.861499999999999" u="1"/>
        <n v="86.154418604651156" u="1"/>
        <n v="13.659737433862436" u="1"/>
        <n v="17.194216666666655" u="1"/>
        <n v="20.900000000000002" u="1"/>
        <n v="24.531816666666657" u="1"/>
        <n v="32.766325000000002" u="1"/>
        <n v="70.933205105787735" u="1"/>
        <n v="101.06106250000001" u="1"/>
        <n v="14.530449999999986" u="1"/>
        <n v="17.827927854780413" u="1"/>
        <n v="35.327139107611551" u="1"/>
        <n v="66.730013333333332" u="1"/>
        <n v="80.470511336021815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6.709083329999999" u="1"/>
        <n v="27.4297" u="1"/>
        <n v="68.402000000000001" u="1"/>
        <n v="140.93862857142858" u="1"/>
        <n v="8.6598187313432824" u="1"/>
        <n v="13.666694927536234" u="1"/>
        <n v="14.915729551663185" u="1"/>
        <n v="20.14322593939394" u="1"/>
        <n v="23.045999999999999" u="1"/>
        <n v="44.954583333333332" u="1"/>
        <n v="58.536200000000008" u="1"/>
        <n v="71.504667455470738" u="1"/>
        <n v="1.0557458333333309" u="1"/>
        <n v="7.6386299999999991" u="1"/>
        <n v="10.715891472868217" u="1"/>
        <n v="12.911111111111111" u="1"/>
        <n v="16.911640419947506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9.813936224899599" u="1"/>
        <n v="34.699072615923008" u="1"/>
        <n v="111.06607333333332" u="1"/>
        <n v="20.077211382113823" u="1"/>
        <n v="35.195013020833336" u="1"/>
        <n v="37.166319999999999" u="1"/>
        <n v="46.356395348837211" u="1"/>
        <n v="90.736361251967125" u="1"/>
        <n v="12.796773333333334" u="1"/>
        <n v="14.423080407124683" u="1"/>
        <n v="15.075473333333324" u="1"/>
        <n v="21.032400000000003" u="1"/>
        <n v="28.195999999999998" u="1"/>
        <n v="61.70849583333333" u="1"/>
        <n v="82.745730000000009" u="1"/>
        <n v="4.2467646864406792" u="1"/>
        <n v="12.93447862903226" u="1"/>
        <n v="14.26143623188406" u="1"/>
        <n v="17.218118563685639" u="1"/>
        <n v="63.412773333333327" u="1"/>
        <n v="76.251605699999999" u="1"/>
        <n v="10.343059999999996" u="1"/>
        <n v="14.508333333333333" u="1"/>
        <n v="16.133906666666668" u="1"/>
        <n v="1.2812030075187972" u="1"/>
        <n v="7.9755725190839692" u="1"/>
        <n v="8.8918320869565228" u="1"/>
        <n v="16.707135416666667" u="1"/>
        <n v="17.181529999999999" u="1"/>
        <n v="28.098600000000001" u="1"/>
        <n v="49.34075" u="1"/>
        <n v="11.851127819548875" u="1"/>
        <n v="12.074264848484848" u="1"/>
        <n v="13.137458333333333" u="1"/>
        <n v="20.877685950413223" u="1"/>
        <n v="28.667466666666659" u="1"/>
        <n v="48.844209999999997" u="1"/>
        <n v="51.299608333333332" u="1"/>
        <n v="52.014399999999995" u="1"/>
        <n v="8.6475749999999945" u="1"/>
        <n v="11.92642857142857" u="1"/>
        <n v="20.168399999999998" u="1"/>
        <n v="20.419" u="1"/>
        <n v="23.887450971751413" u="1"/>
        <n v="29.23507874015748" u="1"/>
        <n v="47.400775193798452" u="1"/>
        <n v="47.846000000000004" u="1"/>
        <n v="60.566432512437807" u="1"/>
        <n v="69.082950727883542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43.546493333333331" u="1"/>
        <n v="60.016024789164319" u="1"/>
        <n v="64.039413333333314" u="1"/>
        <n v="74.557946666666652" u="1"/>
        <n v="2.1967666666666599" u="1"/>
        <n v="3.088095" u="1"/>
        <n v="3.2417191601049873" u="1"/>
        <n v="3.9070601281250008" u="1"/>
        <n v="11.705714285714283" u="1"/>
        <n v="14.568599999999993" u="1"/>
        <n v="17.681119791666667" u="1"/>
        <n v="26.271646107456142" u="1"/>
        <n v="27.955759999999998" u="1"/>
        <n v="29.539807824296503" u="1"/>
        <n v="38.271646107456142" u="1"/>
        <n v="87.757773333333319" u="1"/>
        <n v="103.96287952755907" u="1"/>
        <n v="1.0819083333333332" u="1"/>
        <n v="1.2164987080103358" u="1"/>
        <n v="13.599386904761905" u="1"/>
        <n v="17.363688902243588" u="1"/>
        <n v="19.181456692913386" u="1"/>
        <n v="19.778865" u="1"/>
        <n v="35.429896640826875" u="1"/>
        <n v="36.836190476190474" u="1"/>
        <n v="46.916535433070869" u="1"/>
        <n v="49.511811023622052" u="1"/>
        <n v="67.535714200000001" u="1"/>
        <n v="72.864737147220112" u="1"/>
        <n v="6.5637541666666603" u="1"/>
        <n v="9.1948999960000002" u="1"/>
        <n v="9.9620899999999999" u="1"/>
        <n v="10.342649999999999" u="1"/>
        <n v="17.089007936507937" u="1"/>
        <n v="42.737855297157623" u="1"/>
        <n v="1.494124995" u="1"/>
        <n v="4.0844499999999906" u="1"/>
        <n v="5.2675799999999997" u="1"/>
        <n v="12.320905511811018" u="1"/>
        <n v="13.4731640625" u="1"/>
        <n v="20.761240310077518" u="1"/>
        <n v="33.75416666666667" u="1"/>
        <n v="0.7081450320512821" u="1"/>
        <n v="4.1544227642276432" u="1"/>
        <n v="11.171963358778626" u="1"/>
        <n v="13.129949999999999" u="1"/>
        <n v="13.737266666666667" u="1"/>
        <n v="14.405000000000001" u="1"/>
        <n v="14.462790697674418" u="1"/>
        <n v="22.806666666666668" u="1"/>
        <n v="24.466785714285713" u="1"/>
        <n v="37.267771381578953" u="1"/>
        <n v="56.735359999999986" u="1"/>
        <n v="0.2307725000000001" u="1"/>
        <n v="3.5149333333333326" u="1"/>
        <n v="7.1481666666666595" u="1"/>
        <n v="16.325039682539682" u="1"/>
        <n v="22.608413333333328" u="1"/>
        <n v="48.88782076719577" u="1"/>
        <n v="53.163700000000006" u="1"/>
        <n v="128.8088499999999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454755608974359" u="1"/>
        <n v="38.878706666666666" u="1"/>
        <n v="47.786084420041185" u="1"/>
        <n v="1.1774799999999996" u="1"/>
        <n v="5.4258499999999996" u="1"/>
        <n v="7.7276591666666672" u="1"/>
        <n v="12.46326829268293" u="1"/>
        <n v="13.024304461942258" u="1"/>
        <n v="16.128730158730157" u="1"/>
        <n v="18.865177427291666" u="1"/>
        <n v="19.708200000000001" u="1"/>
        <n v="32.454227500000002" u="1"/>
        <n v="86.379344610465125" u="1"/>
        <n v="1.0000141666666671" u="1"/>
        <n v="2.0574245757575755" u="1"/>
        <n v="3.7101600000000001" u="1"/>
        <n v="4.0193399999999997" u="1"/>
        <n v="4.152248062015504" u="1"/>
        <n v="5.2941393442622937" u="1"/>
        <n v="10.483421666666661" u="1"/>
        <n v="11.949971666666654" u="1"/>
        <n v="20.188079999999999" u="1"/>
        <n v="22.650392499999999" u="1"/>
        <n v="30.239253806089742" u="1"/>
        <n v="35.921804511278197" u="1"/>
        <n v="56.922795275590552" u="1"/>
        <n v="8.2421052631578959" u="1"/>
        <n v="12.325049999999999" u="1"/>
        <n v="34.601526717557249" u="1"/>
        <n v="68.221800000000002" u="1"/>
        <n v="73.139200000000002" u="1"/>
        <n v="0.53110877403846157" u="1"/>
        <n v="1.1414" u="1"/>
        <n v="13.31912" u="1"/>
        <n v="13.859114999999994" u="1"/>
        <n v="18.750918840579715" u="1"/>
        <n v="26.697800000000001" u="1"/>
        <n v="27.903500000000001" u="1"/>
        <n v="54.03875" u="1"/>
        <n v="64.707800000000006" u="1"/>
        <n v="66.446190803019903" u="1"/>
        <n v="1.2307949999999999" u="1"/>
        <n v="6.0250118181818184" u="1"/>
        <n v="6.1176533333333278" u="1"/>
        <n v="9.9872499999999995" u="1"/>
        <n v="10.770595238095238" u="1"/>
        <n v="12.820594925634296" u="1"/>
        <n v="19.708267065217392" u="1"/>
        <n v="21.307040000000001" u="1"/>
        <n v="22.672774869109947" u="1"/>
        <n v="34.618498310475054" u="1"/>
        <n v="66.853800000000007" u="1"/>
        <n v="67.071899999999999" u="1"/>
        <n v="100.94117571059431" u="1"/>
        <n v="152.37639999999999" u="1"/>
        <n v="3.8155249343832018" u="1"/>
        <n v="11.513051666666659" u="1"/>
        <n v="12.87445343915344" u="1"/>
        <n v="14.422499999999999" u="1"/>
        <n v="16.172301816267442" u="1"/>
        <n v="20.685091863517059" u="1"/>
        <n v="25.17474" u="1"/>
        <n v="25.621046666666665" u="1"/>
        <n v="40.381679389312978" u="1"/>
        <n v="57.356273333333327" u="1"/>
        <n v="73.311969477553745" u="1"/>
        <n v="118.08425661375662" u="1"/>
        <n v="12.631600000000001" u="1"/>
        <n v="20.561256544502619" u="1"/>
        <n v="24.423483330000003" u="1"/>
        <n v="27.254799999999996" u="1"/>
        <n v="35.370043316666674" u="1"/>
        <n v="45.913749999999993" u="1"/>
        <n v="51.296662893333334" u="1"/>
        <n v="62.855999999999995" u="1"/>
        <n v="75.374743333333328" u="1"/>
        <n v="93.54032500000001" u="1"/>
        <n v="13.809249999999995" u="1"/>
        <n v="75.72378333333333" u="1"/>
        <n v="12.089312977099237" u="1"/>
        <n v="20.453433204022989" u="1"/>
        <n v="20.699072615923008" u="1"/>
        <n v="22.011098298643411" u="1"/>
        <n v="23.498999999999999" u="1"/>
        <n v="25.35858" u="1"/>
        <n v="26.996841666666668" u="1"/>
        <n v="29.275590551181111" u="1"/>
        <n v="63.095767195767195" u="1"/>
        <n v="141.92035999999999" u="1"/>
        <n v="0.77324666666666397" u="1"/>
        <n v="2.2018705962059628" u="1"/>
        <n v="2.280416666666667" u="1"/>
        <n v="6.8870699999999978" u="1"/>
        <n v="8.8017900000000004" u="1"/>
        <n v="9.2630066666666551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21.691099476439792" u="1"/>
        <n v="32.739000000000004" u="1"/>
        <n v="61.368763807252179" u="1"/>
        <n v="62.788712500000003" u="1"/>
        <n v="9.9930333333333348" u="1"/>
        <n v="10.729080687830688" u="1"/>
        <n v="13.671206341880342" u="1"/>
        <n v="18.858699999999999" u="1"/>
        <n v="29.601166666666657" u="1"/>
        <n v="34.430363333333325" u="1"/>
        <n v="39.353630000000003" u="1"/>
        <n v="41.358900000000006" u="1"/>
        <n v="51.465739999999997" u="1"/>
        <n v="53.943834776334775" u="1"/>
        <n v="0.57993499999999798" u="1"/>
        <n v="1.270813333333328" u="1"/>
        <n v="12.633779999999996" u="1"/>
        <n v="14.340156249999996" u="1"/>
        <n v="18.438582677165353" u="1"/>
        <n v="23.700489999999999" u="1"/>
        <n v="26.774100000000001" u="1"/>
        <n v="30.478507612179488" u="1"/>
        <n v="100.70047833333332" u="1"/>
        <n v="3.0404365079365081" u="1"/>
        <n v="14.614000000000001" u="1"/>
        <n v="17.01226166666666" u="1"/>
        <n v="22.3491" u="1"/>
        <n v="54.397716666666668" u="1"/>
        <n v="7.8484344776119404" u="1"/>
        <n v="11.812620833333334" u="1"/>
        <n v="13.709519999999999" u="1"/>
        <n v="17.968333333333334" u="1"/>
        <n v="22.535873333333328" u="1"/>
        <n v="25.4297" u="1"/>
        <n v="37.671206341880342" u="1"/>
        <n v="37.903500000000001" u="1"/>
        <n v="48.445599999999999" u="1"/>
        <n v="55.060381666666643" u="1"/>
        <n v="63.265485564304463" u="1"/>
        <n v="69.375395592286509" u="1"/>
        <n v="71.700946666666653" u="1"/>
        <n v="2.4389312977099236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39.260069999999999" u="1"/>
        <n v="66.343795796803448" u="1"/>
        <n v="86.926717557251905" u="1"/>
        <n v="101.01570105820106" u="1"/>
        <n v="147.55246499999998" u="1"/>
        <n v="8.1846350000000001" u="1"/>
        <n v="8.6727748691099471" u="1"/>
        <n v="10.281203007518798" u="1"/>
        <n v="27.039199999999994" u="1"/>
        <n v="27.332306666666668" u="1"/>
        <n v="36.557289999999995" u="1"/>
        <n v="42.230799999999981" u="1"/>
        <n v="50.957672176308542" u="1"/>
        <n v="69.001620000000003" u="1"/>
        <n v="0.85954268292682956" u="1"/>
        <n v="0.94019473544973553" u="1"/>
        <n v="10.315748031496062" u="1"/>
        <n v="12.494736666666652" u="1"/>
        <n v="12.550664451827242" u="1"/>
        <n v="23.762387365591398" u="1"/>
        <n v="31.349536307961504" u="1"/>
        <n v="32.822446251531694" u="1"/>
        <n v="65.378284293410701" u="1"/>
        <n v="0.49533333333333351" u="1"/>
        <n v="12.305633608815427" u="1"/>
        <n v="13.0146" u="1"/>
        <n v="14.98821207961565" u="1"/>
        <n v="20.708660000000002" u="1"/>
        <n v="37.826599999999999" u="1"/>
        <n v="50.759263038548752" u="1"/>
        <n v="56.307316666666637" u="1"/>
        <n v="64.014713541666666" u="1"/>
        <n v="1.2178650137741047" u="1"/>
        <n v="6.4406334545454529" u="1"/>
        <n v="20.056241991041674" u="1"/>
        <n v="28.148471666666666" u="1"/>
        <n v="31.275399999999998" u="1"/>
        <n v="34.137283330000002" u="1"/>
        <n v="55.011874999999996" u="1"/>
        <n v="59.218045112781958" u="1"/>
        <n v="70.320043333333331" u="1"/>
        <n v="87.446300000000008" u="1"/>
        <n v="8.6470166666666604" u="1"/>
        <n v="17.242524916943523" u="1"/>
        <n v="20.170019477611941" u="1"/>
        <n v="29.032000000000004" u="1"/>
        <n v="31.440466666666666" u="1"/>
        <n v="61.348601669648183" u="1"/>
        <n v="83.071100000000001" u="1"/>
        <n v="95.653300000000002" u="1"/>
        <n v="1.8547750000000001" u="1"/>
        <n v="9.0441699999999994" u="1"/>
        <n v="17.015658914728682" u="1"/>
        <n v="18.103666666666669" u="1"/>
        <n v="25.514933333333332" u="1"/>
        <n v="51.140019490011362" u="1"/>
        <n v="11.076434999999993" u="1"/>
        <n v="15.244599999999991" u="1"/>
        <n v="18.504461805555557" u="1"/>
        <n v="36.150514550264553" u="1"/>
        <n v="49.421677248677248" u="1"/>
        <n v="72.160249999999991" u="1"/>
        <n v="81.070793333333327" u="1"/>
        <n v="5.3934022038567493" u="1"/>
        <n v="8.7337150000000001" u="1"/>
        <n v="14.692041343669251" u="1"/>
        <n v="16.485367056944444" u="1"/>
        <n v="17.422599999999999" u="1"/>
        <n v="18.203007518796994" u="1"/>
        <n v="18.702984206989246" u="1"/>
        <n v="20.692041343669249" u="1"/>
        <n v="32.403324999999995" u="1"/>
        <n v="35.689612499999996" u="1"/>
        <n v="37.100999999999999" u="1"/>
        <n v="42.10613" u="1"/>
        <n v="62.801550387596897" u="1"/>
        <n v="68.727724823870716" u="1"/>
        <n v="73.624761552732579" u="1"/>
        <n v="0.5060761154855643" u="1"/>
        <n v="0.68828899999999993" u="1"/>
        <n v="2.2272584328358209" u="1"/>
        <n v="2.4197799999999998" u="1"/>
        <n v="14.885181290064102" u="1"/>
        <n v="34.897325000000002" u="1"/>
        <n v="2.9411757105943153" u="1"/>
        <n v="18.125648102500001" u="1"/>
        <n v="28.949468333333328" u="1"/>
        <n v="33.333333333333336" u="1"/>
        <n v="33.719047619047622" u="1"/>
        <n v="39.546493333333331" u="1"/>
        <n v="46.794379057315901" u="1"/>
        <n v="0.5803435887096775" u="1"/>
        <n v="1.2106632791327914" u="1"/>
        <n v="2.3407583333333326" u="1"/>
        <n v="10.4541" u="1"/>
        <n v="29.196766666666662" u="1"/>
        <n v="34.271646107456142" u="1"/>
        <n v="1.3594666666666639" u="1"/>
        <n v="10.283099999999999" u="1"/>
        <n v="12.006786666666665" u="1"/>
        <n v="12.906411375661378" u="1"/>
        <n v="14.464238952536824" u="1"/>
        <n v="15.852780000000001" u="1"/>
        <n v="25.694499999999998" u="1"/>
        <n v="68.411359999999988" u="1"/>
        <n v="8.9904000000000011" u="1"/>
        <n v="9.9227041666666675" u="1"/>
        <n v="10.966888020833331" u="1"/>
        <n v="11.731653439153439" u="1"/>
        <n v="12.519847328244275" u="1"/>
        <n v="14.878426933333333" u="1"/>
        <n v="22.836190476190474" u="1"/>
        <n v="24.207129629629634" u="1"/>
        <n v="51.571317199935031" u="1"/>
        <n v="95.077912499999996" u="1"/>
        <n v="124.71745666666666" u="1"/>
        <n v="0.39649420289855086" u="1"/>
        <n v="14.493082010582011" u="1"/>
        <n v="22.836190476190477" u="1"/>
        <n v="32.325369999999999" u="1"/>
        <n v="32.377800000000001" u="1"/>
        <n v="53.424312499999999" u="1"/>
        <n v="86.849133333333327" u="1"/>
        <n v="126.3642" u="1"/>
        <n v="11.42245" u="1"/>
        <n v="11.75705" u="1"/>
        <n v="15.901933333333332" u="1"/>
        <n v="20.565911881372553" u="1"/>
        <n v="20.806666666666668" u="1"/>
        <n v="34.032708230625005" u="1"/>
        <n v="47.39664333333333" u="1"/>
        <n v="57.277255515533021" u="1"/>
        <n v="70.276506666666663" u="1"/>
        <n v="109.18809523809524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34.567950000000003" u="1"/>
        <n v="56.528746556473834" u="1"/>
        <n v="58.186384163000007" u="1"/>
        <n v="6.1853750000000005" u="1"/>
        <n v="6.3293933333333339" u="1"/>
        <n v="13.018582500000001" u="1"/>
        <n v="18.454000000000001" u="1"/>
        <n v="18.753489602526983" u="1"/>
        <n v="19.869" u="1"/>
        <n v="27.836746031746031" u="1"/>
        <n v="34.654278215223094" u="1"/>
        <n v="74.764752604166659" u="1"/>
        <n v="9.5458666666666598" u="1"/>
        <n v="12.203503937007874" u="1"/>
        <n v="13.48657552083333" u="1"/>
        <n v="14.913322730434784" u="1"/>
        <n v="16.300506585612972" u="1"/>
        <n v="26.093953488372094" u="1"/>
        <n v="31.300763358778624" u="1"/>
        <n v="49.364934383202097" u="1"/>
        <n v="53.885866666666651" u="1"/>
        <n v="55.220518575641961" u="1"/>
        <n v="69.9363125" u="1"/>
        <n v="69.987243333333325" u="1"/>
        <n v="7.4672974999999999" u="1"/>
        <n v="19.812220833333335" u="1"/>
        <n v="20.324959349593502" u="1"/>
        <n v="20.57718334145834" u="1"/>
        <n v="20.65031746031746" u="1"/>
        <n v="26.614000000000001" u="1"/>
        <n v="27.121052631578948" u="1"/>
        <n v="55.867251666666661" u="1"/>
        <n v="60.285714285714292" u="1"/>
        <n v="113.52394666666666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48.503937007874015" u="1"/>
        <n v="48.894246031746036" u="1"/>
        <n v="0.44520105698005707" u="1"/>
        <n v="4.6361595522388059" u="1"/>
        <n v="6.0276834770370389" u="1"/>
        <n v="7.0236566666666578" u="1"/>
        <n v="7.1486000000000001" u="1"/>
        <n v="10.513051666666659" u="1"/>
        <n v="18.433199999999999" u="1"/>
        <n v="18.685091863517059" u="1"/>
        <n v="18.91075" u="1"/>
        <n v="22.710180000000001" u="1"/>
        <n v="26.316656000000002" u="1"/>
        <n v="30.162302500000003" u="1"/>
        <n v="30.572441742654515" u="1"/>
        <n v="36.814888888888888" u="1"/>
        <n v="40.486580000000004" u="1"/>
        <n v="49.405973333333336" u="1"/>
        <n v="70.275590551181111" u="1"/>
        <n v="82.172013845833334" u="1"/>
        <n v="0.19344786290322585" u="1"/>
        <n v="11.755023333333325" u="1"/>
        <n v="12.519444444444446" u="1"/>
        <n v="15.015816666666659" u="1"/>
        <n v="18.605625" u="1"/>
        <n v="20.216699999999999" u="1"/>
        <n v="80.126315789473693" u="1"/>
        <n v="3.0711023622047247" u="1"/>
        <n v="7.9814000000000007" u="1"/>
        <n v="13.039199999999996" u="1"/>
        <n v="25.508333333333333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6.119233488671057" u="1"/>
        <n v="18.453700000000001" u="1"/>
        <n v="18.469623333333335" u="1"/>
        <n v="19.195013020833333" u="1"/>
        <n v="19.236374999999999" u="1"/>
        <n v="19.824816272965879" u="1"/>
        <n v="36.780568475452199" u="1"/>
        <n v="1.8266454608695659" u="1"/>
        <n v="8.4933666666666667" u="1"/>
        <n v="12.972849999999999" u="1"/>
        <n v="15.33596" u="1"/>
        <n v="22.841026455026455" u="1"/>
        <n v="27.629777777777775" u="1"/>
        <n v="41.404113633612042" u="1"/>
        <n v="62.513624338624339" u="1"/>
        <n v="14.4085" u="1"/>
        <n v="17.484186666666655" u="1"/>
        <n v="18.462790697674418" u="1"/>
        <n v="21.135680000000001" u="1"/>
        <n v="24.4731640625" u="1"/>
        <n v="39.843609022556393" u="1"/>
        <n v="90.67626535433071" u="1"/>
        <n v="101.26672227839569" u="1"/>
        <n v="26.983110236220469" u="1"/>
        <n v="62.941338582677162" u="1"/>
        <n v="118.04056549393758" u="1"/>
        <n v="0.32736979166666658" u="1"/>
        <n v="2.0869283333333271" u="1"/>
        <n v="3.0890079365079353" u="1"/>
        <n v="14.121052631578948" u="1"/>
        <n v="15.393119454545456" u="1"/>
        <n v="19.285939999999989" u="1"/>
        <n v="20.527760000000001" u="1"/>
        <n v="20.854263565891468" u="1"/>
        <n v="24.213265582655829" u="1"/>
        <n v="27.064365079365079" u="1"/>
        <n v="33.044784163000003" u="1"/>
        <n v="49.744167281899834" u="1"/>
        <n v="50.397716666666668" u="1"/>
        <n v="67.425200000000004" u="1"/>
        <n v="71.928393333333332" u="1"/>
        <n v="85.758010335917305" u="1"/>
        <n v="0.51363999999999987" u="1"/>
        <n v="1.318059999999996" u="1"/>
        <n v="3.0890079365079357" u="1"/>
        <n v="27.253449803149607" u="1"/>
        <n v="30.411706349206348" u="1"/>
        <n v="33.222558139534883" u="1"/>
        <n v="34.251968503937007" u="1"/>
        <n v="38.620400000000004" u="1"/>
        <n v="68.478975000000005" u="1"/>
        <n v="69.403315375051818" u="1"/>
        <n v="101.87289744063" u="1"/>
        <n v="3.0164166666666596" u="1"/>
        <n v="13.722966666666661" u="1"/>
        <n v="15.800533854166666" u="1"/>
        <n v="29.689791666666668" u="1"/>
        <n v="35.179564999999997" u="1"/>
        <n v="47.638468333333329" u="1"/>
        <n v="83.056488549618322" u="1"/>
        <n v="0.31052333333333199" u="1"/>
        <n v="3.058799999999994" u="1"/>
        <n v="12.718069826086957" u="1"/>
        <n v="12.896100000000001" u="1"/>
        <n v="13.498051181102362" u="1"/>
        <n v="17.386118777708333" u="1"/>
        <n v="41.788549618320609" u="1"/>
        <n v="66.130516666666665" u="1"/>
        <n v="0.496468253968254" u="1"/>
        <n v="10.86398666666666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34.216311011669745" u="1"/>
        <n v="56.939054763690919" u="1"/>
        <n v="0.75247747311827951" u="1"/>
        <n v="12.149026666666668" u="1"/>
        <n v="12.23922" u="1"/>
        <n v="20.446073298429319" u="1"/>
        <n v="31.539023437499999" u="1"/>
        <n v="73.526042754278905" u="1"/>
        <n v="74.886020384951877" u="1"/>
        <n v="142.12234333333333" u="1"/>
        <n v="10.142483333333324" u="1"/>
        <n v="10.509599999999999" u="1"/>
        <n v="10.93447862903226" u="1"/>
        <n v="11.496472868217054" u="1"/>
        <n v="18.848869999999998" u="1"/>
        <n v="19.852283330000002" u="1"/>
        <n v="39.828346456692913" u="1"/>
        <n v="117.81741602067183" u="1"/>
        <n v="0.43711500000000003" u="1"/>
        <n v="1.2429490740740745" u="1"/>
        <n v="4.8021266666666662" u="1"/>
        <n v="11.897261904761907" u="1"/>
        <n v="16.940182249322493" u="1"/>
        <n v="17.854800000000001" u="1"/>
        <n v="23.514933333333332" u="1"/>
        <n v="29.681893687707642" u="1"/>
        <n v="35.705256666666656" u="1"/>
        <n v="40.272409999999994" u="1"/>
        <n v="45.611126666666649" u="1"/>
        <n v="47.421293333333331" u="1"/>
        <n v="54.946584000000001" u="1"/>
        <n v="87.343316666666652" u="1"/>
        <n v="8.1590699999999945" u="1"/>
        <n v="9.1219383333333326" u="1"/>
        <n v="12.301925064599484" u="1"/>
        <n v="13.04397" u="1"/>
        <n v="13.25585298387097" u="1"/>
        <n v="14.028963358778627" u="1"/>
        <n v="15.357398816189409" u="1"/>
        <n v="16.763849206349207" u="1"/>
        <n v="18.289728682170541" u="1"/>
        <n v="28.315748031496064" u="1"/>
        <n v="46.448175000000006" u="1"/>
        <n v="0.71337499999999998" u="1"/>
        <n v="1.3918457300275482" u="1"/>
        <n v="11.941119083969468" u="1"/>
        <n v="12.378897637795275" u="1"/>
        <n v="16.48981666666667" u="1"/>
        <n v="18.273697916666666" u="1"/>
        <n v="18.692041343669249" u="1"/>
        <n v="20.844000000000001" u="1"/>
        <n v="25.212899999999998" u="1"/>
        <n v="27.052500000000002" u="1"/>
        <n v="57.199891882951654" u="1"/>
        <n v="5.7579933333333333" u="1"/>
        <n v="7.2714083289999998" u="1"/>
        <n v="10.8893725" u="1"/>
        <n v="16.168399999999998" u="1"/>
        <n v="16.787958115183248" u="1"/>
        <n v="19.270092620865142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22.732459016393442" u="1"/>
        <n v="35.546493333333331" u="1"/>
        <n v="36.296819080741955" u="1"/>
        <n v="42.711300000000001" u="1"/>
        <n v="42.794379057315901" u="1"/>
        <n v="50.903237704918034" u="1"/>
        <n v="58.007585122965139" u="1"/>
        <n v="58.411428571428559" u="1"/>
        <n v="60.636848958333331" u="1"/>
        <n v="67.601740571902212" u="1"/>
        <n v="112.22786869558973" u="1"/>
        <n v="5.4211599999999995" u="1"/>
        <n v="14.868770764119601" u="1"/>
        <n v="18.878426933333333" u="1"/>
        <n v="26.495200000000001" u="1"/>
        <n v="28.256625" u="1"/>
        <n v="34.607619047619046" u="1"/>
        <n v="45.669256666666662" u="1"/>
        <n v="48" u="1"/>
        <n v="58.411428571428566" u="1"/>
        <n v="117.92833333333334" u="1"/>
        <n v="151.82348273067743" u="1"/>
        <n v="1.82822499999999" u="1"/>
        <n v="23.694499999999998" u="1"/>
        <n v="35.198493333333332" u="1"/>
        <n v="46.866204000000003" u="1"/>
        <n v="50.110700000000001" u="1"/>
        <n v="13.066799999999995" u="1"/>
        <n v="20.836190476190474" u="1"/>
        <n v="23.208385" u="1"/>
        <n v="29.230658914728682" u="1"/>
        <n v="31.565354330708665" u="1"/>
        <n v="88.262939325056834" u="1"/>
        <n v="105.99915999999999" u="1"/>
        <n v="6.4522566666666581" u="1"/>
        <n v="8.897361666666658" u="1"/>
        <n v="10.279500000000001" u="1"/>
        <n v="11.079783333333324" u="1"/>
        <n v="13.824165000000001" u="1"/>
        <n v="14.679715762273903" u="1"/>
        <n v="15.4886" u="1"/>
        <n v="17.690112499999998" u="1"/>
        <n v="20.836190476190477" u="1"/>
        <n v="26.13472999999999" u="1"/>
        <n v="35.739804999999997" u="1"/>
        <n v="58.604889999999997" u="1"/>
        <n v="61.177300000000002" u="1"/>
        <n v="4.2574603174603176" u="1"/>
        <n v="4.5443075652173928" u="1"/>
        <n v="12.309175" u="1"/>
        <n v="24.021700000000003" u="1"/>
        <n v="27.023622047244103" u="1"/>
        <n v="29.223840666666668" u="1"/>
        <n v="51.731766666666658" u="1"/>
        <n v="76.735283333333342" u="1"/>
        <n v="88.891543333333317" u="1"/>
        <n v="8.4245800000000006" u="1"/>
        <n v="13.819246031746026" u="1"/>
        <n v="24.055647840531563" u="1"/>
        <n v="50.987693333333333" u="1"/>
        <n v="73.153400000000005" u="1"/>
        <n v="0.68763414634146369" u="1"/>
        <n v="0.70166666666666677" u="1"/>
        <n v="2.1607499999999997" u="1"/>
        <n v="10.728999999999999" u="1"/>
        <n v="15.887480620155038" u="1"/>
        <n v="16.739145000000001" u="1"/>
        <n v="21.362333333333321" u="1"/>
        <n v="21.513051666666659" u="1"/>
        <n v="21.901894411437919" u="1"/>
        <n v="26.317847769028873" u="1"/>
        <n v="28.081890331890328" u="1"/>
        <n v="32.439370078740161" u="1"/>
        <n v="53.228026666666665" u="1"/>
        <n v="60.665725000000009" u="1"/>
        <n v="62.365049999999997" u="1"/>
        <n v="13.81924603174603" u="1"/>
        <n v="14.0334821375" u="1"/>
        <n v="19.966558333333332" u="1"/>
        <n v="20.146190476190476" u="1"/>
        <n v="45.001785714285717" u="1"/>
        <n v="56.421187500000002" u="1"/>
        <n v="74.427131782945736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39.249130000000001" u="1"/>
        <n v="0.49163499999999999" u="1"/>
        <n v="1.8941650000000001" u="1"/>
        <n v="5.4339666666666595" u="1"/>
        <n v="14.414322916666666" u="1"/>
        <n v="18.07539677777778" u="1"/>
        <n v="20.319369999999999" u="1"/>
        <n v="29.300763358778624" u="1"/>
        <n v="33.775641534391532" u="1"/>
        <n v="36.063149606299213" u="1"/>
        <n v="58.803750000000001" u="1"/>
        <n v="64.568200000000004" u="1"/>
        <n v="3.1086283333333231" u="1"/>
        <n v="21.777999999999999" u="1"/>
        <n v="30.92755905511811" u="1"/>
        <n v="111.8481" u="1"/>
        <n v="2.7575580597014926" u="1"/>
        <n v="2.7947099999999878" u="1"/>
        <n v="10.286298333333322" u="1"/>
        <n v="23.675459420289858" u="1"/>
        <n v="24.448605813390316" u="1"/>
        <n v="27.81182083333333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18.373840769903762" u="1"/>
        <n v="32.814888888888888" u="1"/>
        <n v="54.801784722222223" u="1"/>
        <n v="61.932632499999997" u="1"/>
        <n v="8.2813716666666615" u="1"/>
        <n v="11.01859060846561" u="1"/>
        <n v="16.793973333333334" u="1"/>
        <n v="17.953109999999995" u="1"/>
        <n v="19.211072351421187" u="1"/>
        <n v="21.397821522309712" u="1"/>
        <n v="23.382294402985075" u="1"/>
        <n v="27.494806201550386" u="1"/>
        <n v="43.652475478260868" u="1"/>
        <n v="49.07285499999999" u="1"/>
        <n v="83.66413" u="1"/>
        <n v="0.1629761904761905" u="1"/>
        <n v="2.681396666666652" u="1"/>
        <n v="3.5796999999999901" u="1"/>
        <n v="3.8062566137566138" u="1"/>
        <n v="11.0428" u="1"/>
        <n v="12.060697674418606" u="1"/>
        <n v="15.624316109422494" u="1"/>
        <n v="19.841000000000001" u="1"/>
        <n v="23.508333333333333" u="1"/>
        <n v="26.652308333333327" u="1"/>
        <n v="29.212699999999998" u="1"/>
        <n v="29.521428571428572" u="1"/>
        <n v="30.2148078242965" u="1"/>
        <n v="35.681893687707642" u="1"/>
        <n v="36.799886666666652" u="1"/>
        <n v="63.440600000000003" u="1"/>
        <n v="96.478243333333324" u="1"/>
        <n v="3.5556299999999998" u="1"/>
        <n v="11.386118777708333" u="1"/>
        <n v="14.869266666666663" u="1"/>
        <n v="16.95114503816794" u="1"/>
        <n v="28.449738219895288" u="1"/>
        <n v="1.5885166666666599" u="1"/>
        <n v="4.7898500000000004" u="1"/>
        <n v="13.83674603174603" u="1"/>
        <n v="14.290000000000001" u="1"/>
        <n v="15.953205687830689" u="1"/>
        <n v="17.236374999999999" u="1"/>
        <n v="22.811946666666667" u="1"/>
        <n v="22.992936507936509" u="1"/>
        <n v="26.33821989528796" u="1"/>
        <n v="37.357251908396947" u="1"/>
        <n v="41.986609999999999" u="1"/>
        <n v="80.182881226918042" u="1"/>
        <n v="90.094992801151818" u="1"/>
        <n v="1.1011725000000001" u="1"/>
        <n v="9.2032000000000007" u="1"/>
        <n v="9.471449999999999" u="1"/>
        <n v="15.920446310432572" u="1"/>
        <n v="16.19761904761905" u="1"/>
        <n v="17.691099476439792" u="1"/>
        <n v="19.342649999999999" u="1"/>
        <n v="20.841026455026455" u="1"/>
        <n v="32.402646974576271" u="1"/>
        <n v="62.929965004374452" u="1"/>
        <n v="10.380849999999995" u="1"/>
        <n v="12.093953488372094" u="1"/>
        <n v="14.381919999999997" u="1"/>
        <n v="20.938495333333336" u="1"/>
        <n v="22.373418731343282" u="1"/>
        <n v="29.250849999999996" u="1"/>
        <n v="44.989514111261876" u="1"/>
        <n v="75.707350000000005" u="1"/>
        <n v="2.3083339947089954" u="1"/>
        <n v="7.1607500000000002" u="1"/>
        <n v="8.4575516666666601" u="1"/>
        <n v="10.300763358778626" u="1"/>
        <n v="19.554799999999993" u="1"/>
        <n v="19.700489999999999" u="1"/>
        <n v="29.081954887218046" u="1"/>
        <n v="62.678460050890585" u="1"/>
        <n v="72.063269876819703" u="1"/>
        <n v="117.87647883597883" u="1"/>
        <n v="0.902504999999997" u="1"/>
        <n v="4.4182666666666579" u="1"/>
        <n v="10.205383333333325" u="1"/>
        <n v="16.892800000000001" u="1"/>
        <n v="25.601166666666664" u="1"/>
        <n v="28.006180000000001" u="1"/>
        <n v="64.222312500000001" u="1"/>
        <n v="69.42195000000001" u="1"/>
        <n v="142.24374333333333" u="1"/>
        <n v="3.1634399999999996" u="1"/>
        <n v="3.3180583333333256" u="1"/>
        <n v="16.118690476190476" u="1"/>
        <n v="16.522462238102971" u="1"/>
        <n v="18.098500000000001" u="1"/>
        <n v="25.414322916666666" u="1"/>
        <n v="30.264900000000001" u="1"/>
        <n v="33.811745000000002" u="1"/>
        <n v="77.11011540479106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61.283306826086957" u="1"/>
        <n v="70.527100000000004" u="1"/>
        <n v="77.18950000000001" u="1"/>
        <n v="117.66542649861111" u="1"/>
        <n v="133.7087217800877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34385826771653538" u="1"/>
        <n v="0.68686333333333305" u="1"/>
        <n v="0.8562153392330385" u="1"/>
        <n v="3.3874932249322502" u="1"/>
        <n v="12.196154761904763" u="1"/>
        <n v="14.68015503875969" u="1"/>
        <n v="17.137920000000001" u="1"/>
        <n v="20.44793388429752" u="1"/>
        <n v="23.556172619047619" u="1"/>
        <n v="31.389642857142857" u="1"/>
        <n v="32.180534666666667" u="1"/>
        <n v="75.466604166666656" u="1"/>
        <n v="86.739560000000012" u="1"/>
        <n v="2.9021744791666664" u="1"/>
        <n v="3.5389705720338993" u="1"/>
        <n v="3.7535695538057747" u="1"/>
        <n v="12.219285714285714" u="1"/>
        <n v="13.6" u="1"/>
        <n v="14.863786666666664" u="1"/>
        <n v="15.042857142857144" u="1"/>
        <n v="15.272153782608697" u="1"/>
        <n v="39.202657807308967" u="1"/>
        <n v="0.19705852417302802" u="1"/>
        <n v="10.763849206349205" u="1"/>
        <n v="13.1401" u="1"/>
        <n v="13.343044000000001" u="1"/>
        <n v="14.58865343915344" u="1"/>
        <n v="17.406109312865496" u="1"/>
        <n v="18.446073298429319" u="1"/>
        <n v="18.710025000000002" u="1"/>
        <n v="21.316851851851851" u="1"/>
        <n v="37.895557941620929" u="1"/>
        <n v="38.222534435261707" u="1"/>
        <n v="42.1151832460733" u="1"/>
        <n v="50.281946666666656" u="1"/>
        <n v="57.109394999999999" u="1"/>
        <n v="91.856441666666655" u="1"/>
        <n v="0.49804166499999997" u="1"/>
        <n v="3.4837401574803146" u="1"/>
        <n v="6.1399249999999999" u="1"/>
        <n v="10.763849206349207" u="1"/>
        <n v="16.033460000000002" u="1"/>
        <n v="16.438002466954028" u="1"/>
        <n v="16.795643044619421" u="1"/>
        <n v="16.902174479166668" u="1"/>
        <n v="21.720780000000001" u="1"/>
        <n v="30.340076190476193" u="1"/>
        <n v="42.860391659000001" u="1"/>
        <n v="74.000674803149607" u="1"/>
        <n v="79.909193939458703" u="1"/>
        <n v="0.70904761904761893" u="1"/>
        <n v="1.1952999959999999" u="1"/>
        <n v="2.9004855643044625" u="1"/>
        <n v="3.8633462532299747" u="1"/>
        <n v="13.30456349206349" u="1"/>
        <n v="14.369432" u="1"/>
        <n v="21.514933333333332" u="1"/>
        <n v="22.78079" u="1"/>
        <n v="23.498051181102362" u="1"/>
        <n v="25.674768153980754" u="1"/>
        <n v="35.440286458333333" u="1"/>
        <n v="40.0948031496063" u="1"/>
        <n v="40.963329999999999" u="1"/>
        <n v="55.485049833887047" u="1"/>
        <n v="0.70904761904761904" u="1"/>
        <n v="8.7533999999999992" u="1"/>
        <n v="14.667669999999999" u="1"/>
        <n v="75.315717840531562" u="1"/>
        <n v="10.982083333333334" u="1"/>
        <n v="11.954640000000001" u="1"/>
        <n v="23.598077380952382" u="1"/>
        <n v="46.747985" u="1"/>
        <n v="53.346826368246198" u="1"/>
        <n v="64.701003333333318" u="1"/>
        <n v="15.084199999999999" u="1"/>
        <n v="22.664501312335958" u="1"/>
        <n v="24.279296666666653" u="1"/>
        <n v="27.340812499999998" u="1"/>
        <n v="35.846000000000004" u="1"/>
        <n v="60.625793650793653" u="1"/>
        <n v="74.653588333333317" u="1"/>
        <n v="0.67132499999999995" u="1"/>
        <n v="0.68311475409836053" u="1"/>
        <n v="1.3007633587786258" u="1"/>
        <n v="1.302353376041667" u="1"/>
        <n v="10.125648102500001" u="1"/>
        <n v="15.017849999999999" u="1"/>
        <n v="15.8755825" u="1"/>
        <n v="20.732459016393442" u="1"/>
        <n v="26.084199999999999" u="1"/>
        <n v="26.588333333333335" u="1"/>
        <n v="30.026771653543307" u="1"/>
        <n v="34.677930000000003" u="1"/>
        <n v="42.508400000000002" u="1"/>
        <n v="51.040436507936505" u="1"/>
        <n v="83.091006666666658" u="1"/>
        <n v="104.59967333333333" u="1"/>
        <n v="10.205629545454546" u="1"/>
        <n v="13.868770764119601" u="1"/>
        <n v="25.196766666666662" u="1"/>
        <n v="31.167530803333335" u="1"/>
        <n v="31.303809523809523" u="1"/>
        <n v="41.404724409448818" u="1"/>
        <n v="44" u="1"/>
        <n v="57.251296205000003" u="1"/>
        <n v="5.7303548545833349" u="1"/>
        <n v="6.5220096692111955" u="1"/>
        <n v="11.454153333333323" u="1"/>
        <n v="21.566483330000001" u="1"/>
        <n v="21.694499999999998" u="1"/>
        <n v="21.7077482382353" u="1"/>
        <n v="24.564921465968588" u="1"/>
        <n v="62.124300000000005" u="1"/>
        <n v="120.763475" u="1"/>
        <n v="2.7026770833333331" u="1"/>
        <n v="3.7623873655913975" u="1"/>
        <n v="7.5077040476190477" u="1"/>
        <n v="13.052949999999999" u="1"/>
        <n v="13.055992063492067" u="1"/>
        <n v="15.064975" u="1"/>
        <n v="15.423719999999999" u="1"/>
        <n v="20.103245833333325" u="1"/>
        <n v="22.857693333333327" u="1"/>
        <n v="28.822800000000001" u="1"/>
        <n v="30.214173228346461" u="1"/>
        <n v="31.511811023622052" u="1"/>
        <n v="1.4469666666666601" u="1"/>
        <n v="13.679715762273903" u="1"/>
        <n v="14.279299999999999" u="1"/>
        <n v="22.562256666666656" u="1"/>
        <n v="23.533595041322315" u="1"/>
        <n v="29.429664999999993" u="1"/>
        <n v="39.285498333333322" u="1"/>
        <n v="43.700809999999997" u="1"/>
        <n v="47.186652644230769" u="1"/>
        <n v="55.581310000000002" u="1"/>
        <n v="57.177300000000002" u="1"/>
        <n v="129.72107333333332" u="1"/>
        <n v="24.033482137500002" u="1"/>
        <n v="25.650381679389312" u="1"/>
        <n v="29.127903645833332" u="1"/>
        <n v="31.375268292682929" u="1"/>
        <n v="40.217919999999999" u="1"/>
        <n v="56.971973333333324" u="1"/>
        <n v="93.903925000000015" u="1"/>
        <n v="5.0048681933842243" u="1"/>
        <n v="6.353365090909092" u="1"/>
        <n v="8.5783866666666633" u="1"/>
        <n v="14.277583979328167" u="1"/>
        <n v="14.635119918699187" u="1"/>
        <n v="21.237449999999999" u="1"/>
        <n v="31.863139999999991" u="1"/>
        <n v="37.1061525" u="1"/>
        <n v="43.897423333333322" u="1"/>
        <n v="68.458923333333317" u="1"/>
        <n v="73.943882182199701" u="1"/>
        <n v="10.743611111111111" u="1"/>
        <n v="11.933538333333335" u="1"/>
        <n v="12.983110236220471" u="1"/>
        <n v="14.887480620155038" u="1"/>
        <n v="18.38749322493225" u="1"/>
        <n v="19.392912000000003" u="1"/>
        <n v="25.551283068783071" u="1"/>
        <n v="58.365049999999997" u="1"/>
        <n v="60.460732984293195" u="1"/>
        <n v="75.284328165374674" u="1"/>
        <n v="78.459863333333331" u="1"/>
        <n v="0.38784269333333338" u="1"/>
        <n v="0.76886833333333093" u="1"/>
        <n v="10.024304461942258" u="1"/>
        <n v="17.266653543307086" u="1"/>
        <n v="20.025354330708659" u="1"/>
        <n v="24.976355000000002" u="1"/>
        <n v="26.027280000000001" u="1"/>
        <n v="29.076033333333328" u="1"/>
        <n v="37.169747999999998" u="1"/>
        <n v="67.650712499999997" u="1"/>
        <n v="3.3891666666666667" u="1"/>
        <n v="13.737855297157623" u="1"/>
        <n v="36.868770764119603" u="1"/>
        <n v="60.10492" u="1"/>
        <n v="7.0668061515151503" u="1"/>
        <n v="10.203503937007874" u="1"/>
        <n v="12.755075" u="1"/>
        <n v="14.137666666666664" u="1"/>
        <n v="14.771770025839791" u="1"/>
        <n v="18.77142446633826" u="1"/>
        <n v="28.789530000000003" u="1"/>
        <n v="32.063149606299213" u="1"/>
        <n v="33.94603" u="1"/>
        <n v="35.12972222222222" u="1"/>
        <n v="70.469904166666652" u="1"/>
        <n v="5.9968837500000012" u="1"/>
        <n v="19.261249305555555" u="1"/>
        <n v="34.695039636752142" u="1"/>
        <n v="36.236204071246824" u="1"/>
        <n v="62.977863333333332" u="1"/>
        <n v="102.45396922538907" u="1"/>
        <n v="136.2526433070866" u="1"/>
        <n v="6.3082399999999996" u="1"/>
        <n v="22.722966666666661" u="1"/>
        <n v="26.523" u="1"/>
        <n v="54.135824999999997" u="1"/>
        <n v="68.825096825396827" u="1"/>
        <n v="0.15384833333333339" u="1"/>
        <n v="14.55128306878307" u="1"/>
        <n v="21.579149999999998" u="1"/>
        <n v="27.938000000000002" u="1"/>
        <n v="35.533724932249328" u="1"/>
        <n v="53.553162230056984" u="1"/>
        <n v="66.172013845833334" u="1"/>
        <n v="85.835399999999993" u="1"/>
        <n v="99.048433333333335" u="1"/>
        <n v="8.73245" u="1"/>
        <n v="10.447915000000002" u="1"/>
        <n v="19.93447862903226" u="1"/>
        <n v="20.406420000000001" u="1"/>
        <n v="31.4284" u="1"/>
        <n v="31.618746000000002" u="1"/>
        <n v="46.320574782903662" u="1"/>
        <n v="141.98670000000001" u="1"/>
        <n v="18.380952380952383" u="1"/>
        <n v="139.75957999999997" u="1"/>
        <n v="2.2151928374655645" u="1"/>
        <n v="4.6846402777777776" u="1"/>
        <n v="6.5996966666666612" u="1"/>
        <n v="11.065071666666658" u="1"/>
        <n v="15.349536307961504" u="1"/>
        <n v="17.313019477611938" u="1"/>
        <n v="19.445916043478263" u="1"/>
        <n v="26.449738219895288" u="1"/>
        <n v="37.319739999999989" u="1"/>
        <n v="56.63944833333332" u="1"/>
        <n v="61.468699999999998" u="1"/>
        <n v="62.824671916010502" u="1"/>
        <n v="1.384807588075881" u="1"/>
      </sharedItems>
    </cacheField>
    <cacheField name="Check 1" numFmtId="0">
      <sharedItems containsBlank="1" count="9">
        <m/>
        <s v="Check 1"/>
        <s v="2H"/>
        <s v="1H"/>
        <s v=""/>
        <s v="Set 1"/>
        <s v="Set 3"/>
        <s v="Set 2"/>
        <s v="Except"/>
      </sharedItems>
    </cacheField>
    <cacheField name="Item Name" numFmtId="0">
      <sharedItems containsBlank="1" count="648">
        <m/>
        <s v="Item Name"/>
        <s v="Brimstone Staff"/>
        <s v="Blessed Qiraji Acolyte Staff"/>
        <s v="Jin'do's Judgement"/>
        <s v="Staff of the Ruins"/>
        <s v="Lord Valthalak's Staff of Command"/>
        <s v="The End of Dreams"/>
        <s v="Soulseeker"/>
        <s v="Midnight Haze"/>
        <s v="Lok'amir il Romathis"/>
        <s v="Grand Marshal's Mageblade"/>
        <s v="Claw of Chromaggus"/>
        <s v="Staff of the Shadow Flame"/>
        <s v="Fang of the Mystics"/>
        <s v="Stinger of Ayamiss"/>
        <s v="Mace of Unending Life"/>
        <s v="Sageclaw"/>
        <s v="Grand Marshal's Stave"/>
        <s v="Aurastone Hammer"/>
        <s v="Fang of Venoxis"/>
        <s v="Sorcerous Dagger"/>
        <s v="The Lost Kris of Zedd"/>
        <s v="Verimonde's Last Resort"/>
        <s v="Dark Whisper Blade"/>
        <s v="Dire Nail of Arcane Wrath"/>
        <s v="Demon Blade of Arcane Wrath"/>
        <s v="Bloodstrike Dagger of Arcane Wrath"/>
        <s v="Witchblade"/>
        <s v="Mastersmith's Hammer"/>
        <s v="Energetic Rod"/>
        <s v="Blesswind Hammer of Arcane Wrath"/>
        <s v="Shadow Wing Focus Staff"/>
        <s v="Shivsprocket's Shiv"/>
        <s v="Staff of the Qiraji Prophets"/>
        <s v="Ironbark Staff"/>
        <s v="Jin'do's Hexxer"/>
        <s v="Fist of Cenarius"/>
        <s v="Blood-etched Blade"/>
        <s v="Staff of Dominance"/>
        <s v="Blade of Eternal Darkness"/>
        <s v="Amberseal Keeper"/>
        <s v="Maul of the Redeemed Crusader"/>
        <s v="Solstice Staff of Arcane Wrath"/>
        <s v="Magus Long Staff of Arcane Wrath"/>
        <s v="Staff of Balzaphon"/>
        <s v="Amethyst War Staff"/>
        <s v="Zulian Ceremonial Staff"/>
        <s v="Hammer of Ji'Zhi"/>
        <s v="Rod of the Ogre Magi"/>
        <s v="Grand Marshal's Demolisher"/>
        <s v="Hammer of Divine Might"/>
        <s v="Corrupted Blackwood Staff"/>
        <s v="Moonshadow Stave"/>
        <s v="Lavastone Hammer"/>
        <s v="Gavel of Qiraji Authority"/>
        <s v="Trindlehaven Staff"/>
        <s v="Whiteout Staff"/>
        <s v="Crackling Staff"/>
        <s v="Stoneflower Staff"/>
        <s v="--- Empty ---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Sapphiron's Left Eye"/>
        <s v="Royal Scepter of Vek'lor"/>
        <s v="Jin'do's Bag of Whammies"/>
        <s v="Scepter of Interminable Focus"/>
        <s v="Tome of Arcane Domination"/>
        <s v="Therazane's Touch"/>
        <s v="Master Dragonslayer's Orb"/>
        <s v="Talon of Furious Concentration"/>
        <s v="Drakestone of Arcane Wrath"/>
        <s v="Gem of Nerubis"/>
        <s v="Trance Stone"/>
        <s v="Master's Rod of Arcane Wrath"/>
        <s v="High Councillor's Scepter of Arcane Wrath"/>
        <s v="Eternal Rod of Arcane Wrath"/>
        <s v="Grand Marshal's Tome of Power"/>
        <s v="Resplendent Orb of Arcane Wrath"/>
        <s v="Mystical Orb of Arcane Wrath"/>
        <s v="Elegant Scepter of Arcane Wrath"/>
        <s v="Councillor's Scepter of Arcane Wrath"/>
        <s v="Bonecaster's Star of Arcane Wrath"/>
        <s v="Astral Orb of Arcane Wrath"/>
        <s v="Spirit of Aquementas"/>
        <s v="Opulent Scepter of Arcane Wrath"/>
        <s v="Duskwoven Branch of Arcane Wrath"/>
        <s v="Arachnidian Branch of Arcane Wrath"/>
        <s v="Tome of the Lost"/>
        <s v="Fire Runed Grimoire"/>
        <s v="Glowing Black Orb"/>
        <s v="Omega Orb"/>
        <s v="Blackwood's Thigh"/>
        <s v="Flask of Forest Mojo"/>
        <s v="Arlokk's Hoodoo Stick"/>
        <s v="Idol of the Moon"/>
        <s v="Bloodvine Goggles"/>
        <s v="Spellweaver's Turban"/>
        <s v="Preceptor's Hat"/>
        <s v="Mish'undare, Circlet of the Mind Flayer"/>
        <s v="The Hexxer's Cover"/>
        <s v="Supreme Crown of Arcane Wrath"/>
        <s v="Eternal Crown of Arcane Wrath"/>
        <s v="Resplendent Circlet of Arcane Wrath"/>
        <s v="Nightshade Helmet of Arcane Wrath"/>
        <s v="Mighty Helmet of Arcane Wrath"/>
        <s v="Master's Hat of Arcane Wrath"/>
        <s v="High Councillor's Circlet of Arcane Wrath"/>
        <s v="Grand Crown of Arcane Wrath"/>
        <s v="Celestial Crown of Arcane Wrath"/>
        <s v="Adventurer's Bandana of Arcane Wrath"/>
        <s v="Peerless Headband of Arcane Wrath"/>
        <s v="Elegant Circlet of Arcane Wrath"/>
        <s v="Bonecaster's Crown of Arcane Wrath"/>
        <s v="Wanderer's Hat of Arcane Wrath"/>
        <s v="Swashbuckler's Eyepatch of Arcane Wrath"/>
        <s v="Praetorian Coif of Arcane Wrath"/>
        <s v="Mystical Headwrap of Arcane Wrath"/>
        <s v="Jadefire Cap of Arcane Wrath"/>
        <s v="Arachnidian Circlet of Arcane Wrath"/>
        <s v="Duskwoven Turban of Arcane Wrath"/>
        <s v="Crimson Felt Hat"/>
        <s v="Genesis Helm"/>
        <s v="Spellpower Goggles Xtreme Plus"/>
        <s v="Field Marshal's Dragonhide Helmet"/>
        <s v="Helm of the New Moon"/>
        <s v="Dreamweave Circlet"/>
        <s v="Spellpower Goggles Xtreme"/>
        <s v="Glacial Headdress"/>
        <s v="Lieutenant Commander's Dragonhide Headguard"/>
        <s v="Dragonskin Cowl"/>
        <s v="Sylvan Crown"/>
        <s v="Feralheart Cowl"/>
        <s v="Cap of the Scarlet Savant"/>
        <s v="Cenarion Helm"/>
        <s v="Dustwind Turban"/>
        <s v="Crown of the Ogre King"/>
        <s v="Insightful Hood"/>
        <s v="Deviate Growth Cap"/>
        <s v="Stormrage Cover"/>
        <s v="Arcanum of Focus"/>
        <s v="Animists's Caress"/>
        <s v="Lesser Arcanum of Voracity"/>
        <s v="Diana's Pearl Necklace"/>
        <s v="Soul Corrupter's Necklace"/>
        <s v="Star of Mystaria"/>
        <s v="Choker of the Fire Lord"/>
        <s v="Amulet of Vek'nilash"/>
        <s v="Gem of Trapped Innocents"/>
        <s v="Malice Stone Pendant"/>
        <s v="Charm of the Shifting Sands"/>
        <s v="Orb of the Darkmoon"/>
        <s v="Jeklik's Opaline Talisman"/>
        <s v="Chains of the Lich"/>
        <s v="Choker of Enlightenment"/>
        <s v="Amulet of the Dawn"/>
        <s v="Pristine Enchanted South Seas Kelp"/>
        <s v="Beads of Ogre Mojo"/>
        <s v="Necklace of Purity"/>
        <s v="Scorn's Icy Choker"/>
        <s v="Tempest Talisman"/>
        <s v="Abyssal Cloth Amice of Sorcery"/>
        <s v="Abyssal Cloth Amice of Restoration"/>
        <s v="Rime Covered Mantle"/>
        <s v="Mantle of the Blackwing Cabal"/>
        <s v="Resplendent Epaulets of Arcane Wrath"/>
        <s v="Master's Mantle of Arcane Wrath"/>
        <s v="High Councillor's Mantle of Arcane Wrath"/>
        <s v="Eternal Spaulders of Arcane Wrath"/>
        <s v="Elegant Mantle of Arcane Wrath"/>
        <s v="Celestial Pauldrons of Arcane Wrath"/>
        <s v="Mystical Mantle of Arcane Wrath"/>
        <s v="Councillor's Shoulders of Arcane Wrath"/>
        <s v="Bonecaster's Spaulders of Arcane Wrath"/>
        <s v="Arachnidian Pauldrons of Arcane Wrath"/>
        <s v="Duskwoven Amice of Arcane Wrath"/>
        <s v="Mantle of Maz'Nadir"/>
        <s v="Burial Shawl"/>
        <s v="Genesis Shoulderpads"/>
        <s v="Field Marshal's Dragonhide Spaulders"/>
        <s v="Abyssal Leather Shoulders of Sorcery"/>
        <s v="Glacial Mantle"/>
        <s v="Kentic Amice"/>
        <s v="Lieutenant Commander's Dragonhide Shoulders"/>
        <s v="Cyclone Spaulders"/>
        <s v="Thuzadin Mantle"/>
        <s v="Elder Wizard's Mantle"/>
        <s v="Splinthide Shoulders"/>
        <s v="Sunderseer Mantle"/>
        <s v="Shroud of the Nathrezim"/>
        <s v="Feralheart Spaulders"/>
        <s v="Sylvan Shoulders"/>
        <s v="Stormrage Pauldrons"/>
        <s v="Cenarion Spaulders"/>
        <s v="Power of the Scourge"/>
        <s v="Zandalar Signet of Mojo"/>
        <s v="Resilience of the Scourge"/>
        <s v="Garb of Royal Ascension"/>
        <s v="Bloodvine Vest"/>
        <s v="Crystal Webbed Robe"/>
        <s v="Robe of Undead Cleansing"/>
        <s v="Jade Inlaid Vestments"/>
        <s v="Master's Vest of Arcane Wrath"/>
        <s v="Master's Robe of Arcane Wrath"/>
        <s v="High Councillor's Tunic of Arcane Wrath"/>
        <s v="High Councillor's Robe of Arcane Wrath"/>
        <s v="Eternal Wraps of Arcane Wrath"/>
        <s v="Eternal Chestguard of Arcane Wrath"/>
        <s v="Vestments of the Shifting Sands"/>
        <s v="Resplendent Tunic of Arcane Wrath"/>
        <s v="Resplendent Robes of Arcane Wrath"/>
        <s v="Elegant Tunic of Arcane Wrath"/>
        <s v="Elegant Robes of Arcane Wrath"/>
        <s v="Celestial Tunic of Arcane Wrath"/>
        <s v="Celestial Silk Robes of Arcane Wrath"/>
        <s v="Robe of Volatile Power"/>
        <s v="Robes of the Battleguard"/>
        <s v="Genesis Vest"/>
        <s v="Mystical Robe of Arcane Wrath"/>
        <s v="Mystical Armor of Arcane Wrath"/>
        <s v="Councillor's Tunic of Arcane Wrath"/>
        <s v="Councillor's Robes of Arcane Wrath"/>
        <s v="Bonecaster's Vest of Arcane Wrath"/>
        <s v="Bonecaster's Shroud of Arcane Wrath"/>
        <s v="Duskwoven Tunic of Arcane Wrath"/>
        <s v="Duskwoven Robe of Arcane Wrath"/>
        <s v="Arachnidian Robes of Arcane Wrath"/>
        <s v="Arachnidian Armor of Arcane Wrath"/>
        <s v="Earthpower Vest"/>
        <s v="Field Marshal's Dragonhide Breastplate"/>
        <s v="Robe of Everlasting Night"/>
        <s v="Chestplate of Tranquility"/>
        <s v="Flarecore Robe"/>
        <s v="Flowing Ritual Robes"/>
        <s v="Tunic of the Crescent Moon"/>
        <s v="Robe of the Magi"/>
        <s v="Alanna's Embrace"/>
        <s v="Glacial Vest"/>
        <s v="Robes of the Royal Crown"/>
        <s v="Dreamweave Vest"/>
        <s v="The Postmaster's Tunic"/>
        <s v="Knight-Captain's Dragonhide Chestpiece"/>
        <s v="Feralheart Vest"/>
        <s v="Sylvan Vest"/>
        <s v="Stormrage Chestguard"/>
        <s v="Necropile Robe"/>
        <s v="Cenarion Vestments"/>
        <s v="Enchant Chest - Greater Stats"/>
        <s v="Enchant Chest - Stats"/>
        <s v="Enchant Chest - Lesser Stats"/>
        <s v="Enchant Chest - Minor Stats"/>
        <s v="Cloak of the Necropolis"/>
        <s v="Cloak of the Devoured"/>
        <s v="Cloak of Consumption"/>
        <s v="Shroud of Arcane Mastery"/>
        <s v="Cloak of the Brood Lord"/>
        <s v="Veil of Eclipse"/>
        <s v="Cloak of the Hakkari Worshipers"/>
        <s v="Cape of the Trinity"/>
        <s v="Supreme Cape of Arcane Wrath"/>
        <s v="Mighty Cloak of Arcane Wrath"/>
        <s v="Master's Cloak of Arcane Wrath"/>
        <s v="High Councillor's Cloak of Arcane Wrath"/>
        <s v="Eternal Cloak of Arcane Wrath"/>
        <s v="Archivist Cape of Arcane Wrath"/>
        <s v="Adventurer's Cape of Arcane Wrath"/>
        <s v="Crystalline Threaded Cape"/>
        <s v="Resplendent Cloak of Arcane Wrath"/>
        <s v="Nightshade Cloak of Arcane Wrath"/>
        <s v="Magnificent Cloak of Arcane Wrath"/>
        <s v="Grand Cloak of Arcane Wrath"/>
        <s v="Engraved Cape of Arcane Wrath"/>
        <s v="Elegant Cloak of Arcane Wrath"/>
        <s v="Wanderer's Cloak of Arcane Wrath"/>
        <s v="Peerless Cloak of Arcane Wrath"/>
        <s v="Mystical Cape of Arcane Wrath"/>
        <s v="Councillor's Cloak of Arcane Wrath"/>
        <s v="Celestial Cape of Arcane Wrath"/>
        <s v="Bonecaster's Cape of Arcane Wrath"/>
        <s v="Amplifying Cloak"/>
        <s v="Swashbuckler's Cape of Nature's Wrath"/>
        <s v="Swashbuckler's Cape of Arcane Wrath"/>
        <s v="Praetorian Cloak of Arcane Wrath"/>
        <s v="Jadefire Cloak of Arcane Wrath"/>
        <s v="Duskwoven Cape of Arcane Wrath"/>
        <s v="Arachnidian Cape of Arcane Wrath"/>
        <s v="Sapphiron Drape"/>
        <s v="Spritecaster Cape"/>
        <s v="Stormpike Sage's Cloak"/>
        <s v="Frostwolf Advisor's Cloak"/>
        <s v="Deep Woodlands Cloak"/>
        <s v="Cloak of Unending Life"/>
        <s v="Heliotrope Cloak"/>
        <s v="Chromatic Cloak"/>
        <s v="Enchant Cloak - Subtlety"/>
        <s v="Rockfury Bracers"/>
        <s v="Bracers of Arcane Accuracy"/>
        <s v="Burrower Bracers"/>
        <s v="The Soul Harvester's Bindings"/>
        <s v="Bracers of Undead Cleansing"/>
        <s v="Black Bark Wristbands"/>
        <s v="Dryad's Wrist Bindings"/>
        <s v="Shackles of the Unscarred"/>
        <s v="Tearfall Bracers of Arcane Wrath"/>
        <s v="Supreme Bracers of Arcane Wrath"/>
        <s v="Nightshade Armguards of Arcane Wrath"/>
        <s v="Mighty Armsplints of Arcane Wrath"/>
        <s v="Master's Bracers of Arcane Wrath"/>
        <s v="High Councillor's Bracers of Arcane Wrath"/>
        <s v="Flameweave Cuffs of Arcane Wrath"/>
        <s v="Eternal Bindings of Arcane Wrath"/>
        <s v="Elegant Bracers of Arcane Wrath"/>
        <s v="Adventurer's Bracers of Arcane Wrath"/>
        <s v="Cinderhide Armsplints of Arcane Wrath"/>
        <s v="Peerless Bracers of Arcane Wrath"/>
        <s v="Grand Armguards of Arcane Wrath"/>
        <s v="Celestial Bindings of Arcane Wrath"/>
        <s v="Resplendent Bracelets of Arcane Wrath"/>
        <s v="Wanderer's Bracers of Arcane Wrath"/>
        <s v="Swashbuckler's Bracers of Arcane Wrath"/>
        <s v="Mystical Bracers of Arcane Wrath"/>
        <s v="Councillor's Cuffs of Arcane Wrath"/>
        <s v="Bonecaster's Bindings of Arcane Wrath"/>
        <s v="Praetorian Wristbands of Arcane Wrath"/>
        <s v="Jadefire Bracelets of Arcane Wrath"/>
        <s v="Duskwoven Bracers of Arcane Wrath"/>
        <s v="Arachnidian Bracelets of Arcane Wrath"/>
        <s v="Abyssal Cloth Wristbands of Sorcery"/>
        <s v="Abyssal Leather Bracers of Sorcery"/>
        <s v="Sublime Wristguards"/>
        <s v="Glacial Wrists"/>
        <s v="Orphic Bracers"/>
        <s v="Blacklight Bracer"/>
        <s v="Cenarion Bracers"/>
        <s v="Feralheart Bracers"/>
        <s v="Magiskull Cuffs"/>
        <s v="Stormrage Bracers"/>
        <s v="Enchant Bracer - Greater Intellect"/>
        <s v="Enchant Bracer - Intellect"/>
        <s v="Enchant Bracer - Lesser Intellect"/>
        <s v="Enchant Bracer - Mana Regeneration"/>
        <s v="Dark Storm Gauntlets"/>
        <s v="Bloodtinged Gloves"/>
        <s v="Gloves of Undead Cleansing"/>
        <s v="Gloves of Ebru"/>
        <s v="Supreme Gloves of Arcane Wrath"/>
        <s v="Slaghide Gauntlets of Arcane Wrath"/>
        <s v="Mighty Gauntlets of Arcane Wrath"/>
        <s v="Adventurer's Gloves of Arcane Wrath"/>
        <s v="Peerless Gloves of Arcane Wrath"/>
        <s v="Nightshade Gloves of Arcane Wrath"/>
        <s v="Grand Gauntlets of Arcane Wrath"/>
        <s v="Gloves of Delusional Power"/>
        <s v="Gloves of Earthen Power"/>
        <s v="Sandworm Skin Gloves"/>
        <s v="Hands of Power"/>
        <s v="Gauntlets of Southwind"/>
        <s v="Wanderer's Gloves of Arcane Wrath"/>
        <s v="Swashbuckler's Gloves of Arcane Wrath"/>
        <s v="Praetorian Gloves of Arcane Wrath"/>
        <s v="Jadefire Gloves of Arcane Wrath"/>
        <s v="Earth Warder's Gloves"/>
        <s v="Dreamweave Gloves"/>
        <s v="Mana Shaping Handwraps"/>
        <s v="Glacial Gloves"/>
        <s v="Abyssal Leather Gloves of Sorcery"/>
        <s v="Ogreseer Fists"/>
        <s v="Abyssal Cloth Handwraps of Sorcery"/>
        <s v="Feralheart Gloves"/>
        <s v="Marshal's Dragonhide Gauntlets"/>
        <s v="Gloves of the Hypnotic Flame"/>
        <s v="Taut Dragonhide Gloves"/>
        <s v="Brightspark Gloves"/>
        <s v="Gordok's Handwraps"/>
        <s v="Gordok's Gloves"/>
        <s v="Stormrage Handguards"/>
        <s v="Cenarion Gloves"/>
        <s v="Enchant Gloves - Healing Power"/>
        <s v="Angelista's Grasp"/>
        <s v="Ban'thok Sash"/>
        <s v="Clutch of Andros"/>
        <s v="Eyestalk Waist Cord"/>
        <s v="Firemaw's Clutch"/>
        <s v="Mana Igniting Cord"/>
        <s v="Supreme Sash of Arcane Wrath"/>
        <s v="Adventurer's Belt of Arcane Wrath"/>
        <s v="Belt of Untapped Power"/>
        <s v="Nightshade Girdle of Arcane Wrath"/>
        <s v="Peerless Belt of Arcane Wrath"/>
        <s v="Grand Belt of Arcane Wrath"/>
        <s v="Southwind's Grasp"/>
        <s v="Wanderer's Belt of Arcane Wrath"/>
        <s v="Swashbuckler's Belt of Arcane Wrath"/>
        <s v="Praetorian Girdle of Arcane Wrath"/>
        <s v="Jadefire Belt of Arcane Wrath"/>
        <s v="Flayed Doomguard Belt"/>
        <s v="Stormpike Cloth Girdle"/>
        <s v="Frostwolf Cloth Belt"/>
        <s v="Oddly Magical Belt"/>
        <s v="Belt of the Dark Bog"/>
        <s v="Abyssal Leather Belt of Sorcery"/>
        <s v="Abyssal Cloth Sash of Sorcery"/>
        <s v="Thuzadin Sash"/>
        <s v="Cenarion Belt"/>
        <s v="Crystallized Girdle"/>
        <s v="Dustfeather Sash"/>
        <s v="Belt of the Archmage"/>
        <s v="Highlander's Lizardhide Girdle"/>
        <s v="Defiler's Lizardhide Girdle"/>
        <s v="Feralheart Belt"/>
        <s v="Stormrage Belt"/>
        <s v="Bloodvine Leggings"/>
        <s v="Leggings of Polarity"/>
        <s v="Leggings of the Black Blizzard"/>
        <s v="Flarecore Leggings"/>
        <s v="Leggings of Immersion"/>
        <s v="Adventurer's Legguards of Arcane Wrath"/>
        <s v="Supreme Leggings of Arcane Wrath"/>
        <s v="Nightshade Leggings of Arcane Wrath"/>
        <s v="Mighty Leggings of Arcane Wrath"/>
        <s v="Grand Legguards of Arcane Wrath"/>
        <s v="Leggings of Arcane Supremacy"/>
        <s v="Wanderer's Leggings of Arcane Wrath"/>
        <s v="Peerless Leggings of Arcane Wrath"/>
        <s v="Swashbuckler's Leggings of Arcane Wrath"/>
        <s v="Praetorian Leggings of Arcane Wrath"/>
        <s v="Skyshroud Leggings"/>
        <s v="Jadefire Pants of Arcane Wrath"/>
        <s v="Bloodtinged Kilt"/>
        <s v="Sentinel's Silk Leggings"/>
        <s v="Outrider's Silk Leggings"/>
        <s v="Genesis Trousers"/>
        <s v="Abyssal Cloth Pants of Sorcery"/>
        <s v="Luminary Kilt"/>
        <s v="Knight-Captain's Dragonhide Leggings"/>
        <s v="Spiritshroud Leggings"/>
        <s v="Tressermane Leggings"/>
        <s v="Leggings of Arcana"/>
        <s v="Glacial Leggings"/>
        <s v="Leggings of Frenzied Magic"/>
        <s v="Sacred Cloth Leggings"/>
        <s v="Outrider's Lizardhide Pants"/>
        <s v="Sentinel's Lizardhide Pants"/>
        <s v="Feralheart Kilt"/>
        <s v="Tanglemoss Leggings"/>
        <s v="Cenarion Leggings"/>
        <s v="Empowered Leggings"/>
        <s v="Stormrage Legguards"/>
        <s v="Animist's Caress"/>
        <s v="Bloodvine Boots"/>
        <s v="Kayser's Boots of Precision"/>
        <s v="Ringo's Blizzard Boots"/>
        <s v="Boots of Epiphany"/>
        <s v="Boots of Fright"/>
        <s v="Snowblind Shoes"/>
        <s v="Betrayer's Boots"/>
        <s v="Master's Boots of Arcane Wrath"/>
        <s v="High Councillor's Boots of Arcane Wrath"/>
        <s v="Resplendent Boots of Arcane Wrath"/>
        <s v="Elegant Boots of Arcane Wrath"/>
        <s v="Celestial Slippers of Arcane Wrath"/>
        <s v="Councillor's Boots of Arcane Wrath"/>
        <s v="Waterspout Boots"/>
        <s v="Mystical Boots of Arcane Wrath"/>
        <s v="Bonecaster's Boots of Arcane Wrath"/>
        <s v="Omnicast Boots"/>
        <s v="Duskwoven Sandals of Arcane Wrath"/>
        <s v="Arachnidian Footpads of Arcane Wrath"/>
        <s v="Genesis Boots"/>
        <s v="Recomposed Boots"/>
        <s v="Dragonrider Boots"/>
        <s v="Quicksand Waders"/>
        <s v="Marshal's Dragonhide Boots"/>
        <s v="Sandstorm Boots"/>
        <s v="Knight-Lieutenant's Dragonhide Treads"/>
        <s v="Wolfrunner Shoes"/>
        <s v="Abyssal Leather Boots of Sorcery"/>
        <s v="Boots of the Shrieker"/>
        <s v="Abyssal Cloth Slippers of Sorcery"/>
        <s v="Feralheart Boots"/>
        <s v="Necropile Boots"/>
        <s v="Stormrage Boots"/>
        <s v="The Postmaster's Treads"/>
        <s v="Cenarion Boots"/>
        <s v="Enchant Boots - Spirit"/>
        <s v="Enchant Boots - Minor Speed"/>
        <s v="Ring of the Fallen God"/>
        <s v="Band of the Inevitable"/>
        <s v="Seal of the Damned"/>
        <s v="Band of Forced Concentration"/>
        <s v="Rune Band of Wizardry"/>
        <s v="Zanzil's Seal"/>
        <s v="Zanzil's Band"/>
        <s v="Ring of Spell Power"/>
        <s v="Ritssyn's Ring of Chaos"/>
        <s v="Mindtear Band"/>
        <s v="Signet Ring of the Bronze Dragonflight"/>
        <s v="Ring of Swarming Thought"/>
        <s v="Band of Servitude"/>
        <s v="Elemental Focus Band"/>
        <s v="Wrath of Cenarius"/>
        <s v="Ring of Blackrock"/>
        <s v="Songstone of Ironforge"/>
        <s v="Maiden's Circle"/>
        <s v="Don Mauricio's Band of Domination"/>
        <s v="Ring of the Desert Winds"/>
        <s v="Lorekeeper's Ring"/>
        <s v="Advisor's Ring"/>
        <s v="Band of the Unicorn"/>
        <s v="Cyclopean Band"/>
        <s v="Ring of Entropy"/>
        <s v="Dragonslayer's Signet"/>
        <s v="Ring of the Eternal Flame"/>
        <s v="Band of Earthen Wrath"/>
        <s v="Band of Rumination"/>
        <s v="Mark of the Champion"/>
        <s v="The Restrained Essence of Sapphiron"/>
        <s v="Praetorian Pauldrons of Nature's Wrath" u="1"/>
        <s v="Grand Breastplate of Nature's Wrath" u="1"/>
        <s v="Mighty Boots of Nature's Wrath" u="1"/>
        <s v="Mighty Cloak of Nature's Wrath" u="1"/>
        <s v="Mighty Tunic of Nature's Wrath" u="1"/>
        <s v="Orb of the Darkmoon (Patch 1.6)" u="1"/>
        <s v="Engraved Cape of Nature's Wrath" u="1"/>
        <s v="Orb of the Darkmoon (Patch 1.7)" u="1"/>
        <s v="Eye of the Beast" u="1"/>
        <s v="Jadefire Chestguard of Nature's Wrath" u="1"/>
        <s v="Bloodstrike Dagger of Nature's Wrath" u="1"/>
        <s v="Legionnaire's Dragonhide Chestpiece" u="1"/>
        <s v="Swashbuckler's Shoulderpads of Nature's Wrath" u="1"/>
        <s v="Jadefire Bracelets of Nature's Wrath" u="1"/>
        <s v="Masterwork Cape of Nature's Wrath" u="1"/>
        <s v="Magus Long Staff of Nature's Wrath" u="1"/>
        <s v="Jadefire Epaulets of Nature's Wrath" u="1"/>
        <s v="Empty" u="1"/>
        <s v="Legionnaire's Dragonhide Leggings" u="1"/>
        <s v="Warlord's Dragonhide Hauberk" u="1"/>
        <s v="Swashbuckler's Bracers of Nature's Wrath" u="1"/>
        <s v="Rune of the Dawn" u="1"/>
        <s v="Blesswind Hammer of Nature's Wrath" u="1"/>
        <s v="Nightshade Boots of Nature's Wrath" u="1"/>
        <s v="Nightshade Cloak of Nature's Wrath" u="1"/>
        <s v="Nightshade Tunic of Nature's Wrath" u="1"/>
        <s v="Verdant Footpads" u="1"/>
        <s v="Talisman of Ascendance" u="1"/>
        <s v="Nightshade Helmet of Nature's Wrath" u="1"/>
        <s v="Beads of Ogre Magi" u="1"/>
        <s v="Praetorian Padded Armor of Nature's Wrath" u="1"/>
        <s v="Deep Rooted Ring" u="1"/>
        <s v="Swashbuckler's Boots of Nature's Wrath" u="1"/>
        <s v="Burst of Knowledge (Patch 1.2)" u="1"/>
        <s v="Adventurer's Boots of Nature's Wrath" u="1"/>
        <s v="Adventurer's Tunic of Nature's Wrath" u="1"/>
        <s v="Adventurer's Cape of Nature's Wrath" u="1"/>
        <s v="Praetorian Boots of Nature's Wrath" u="1"/>
        <s v="Praetorian Cloak of Nature's Wrath" u="1"/>
        <s v="Wrath of Cenarius (Wrath)" u="1"/>
        <s v="Eye of Moam" u="1"/>
        <s v="Praetorian Coif of Nature's Wrath" u="1"/>
        <s v="Corrupted Blackwoof Staff" u="1"/>
        <s v="Wrath of Cenarius (Starfire)" u="1"/>
        <s v="Supreme Cape of Nature's Wrath" u="1"/>
        <s v="Wanderer's Shoulders of Nature's Wrath" u="1"/>
        <s v="Grand Boots of Nature's Wrath" u="1"/>
        <s v="Grand Cloak of Nature's Wrath" u="1"/>
        <s v="Grand Crown of Nature's Wrath" u="1"/>
        <s v="Swashbuckler's Eyepatch of Nature's Wrath" u="1"/>
        <s v="Peerless Armor of Nature's Wrath" u="1"/>
        <s v="Peerless Boots of Nature's Wrath" u="1"/>
        <s v="Peerless Cloak of Nature's Wrath" u="1"/>
        <s v="Atal'ai Spaulders of Nature's Wrath" u="1"/>
        <s v="Warlord's Dragonhide Helmet" u="1"/>
        <s v="Solstice Staff of Nature's Wrath" u="1"/>
        <s v="Jadefire Cap of Nature's Wrath" u="1"/>
        <s v="Abyssal Leather Bracers of Sorery" u="1"/>
        <s v="Nat Pagle's Broken Reel" u="1"/>
        <s v="Peerless Bracers of Nature's Wrath" u="1"/>
        <s v="Peerless Shoulders of Nature's Wrath" u="1"/>
        <s v="Neltharion's Tear" u="1"/>
        <s v="Mercurial Cloak of Nature's Wrath" u="1"/>
        <s v="Eye of Orgrimmar" u="1"/>
        <s v="Peerless Headband of Nature's Wrath" u="1"/>
        <s v="Wanderer's Hat of Nature's Wrath" u="1"/>
        <s v="Dustwind Turbin" u="1"/>
        <s v="Mighty Helmet of Nature's Wrath" u="1"/>
        <s v="Orb of the Darkmoon 1.6" u="1"/>
        <s v="Swashbuckler's Breastplate of Nature's Wrath" u="1"/>
        <s v="General's Dragonhide Boots" u="1"/>
        <s v="High Warlord's Destroyer" u="1"/>
        <s v="[W] Wrath of Cenarius" u="1"/>
        <s v="Eternal Boots of Arcane Wrath" u="1"/>
        <s v="Draconic Infused Emblem" u="1"/>
        <s v="[S] Wrath of Cenarius" u="1"/>
        <s v="Arachnidian Cape of Aracne Wrath" u="1"/>
        <s v="Wanderer's Armor of Nature's Wrath" u="1"/>
        <s v="Wanderer's Boots of Nature's Wrath" u="1"/>
        <s v="Wanderer's Cloak of Nature's Wrath" u="1"/>
        <s v="Mighty Spaulders of Nature's Wrath" u="1"/>
        <s v="Wanderer's Bracers of Nature's Wrath" u="1"/>
        <s v="Champion's Dragonhide Shoulders" u="1"/>
        <s v="High Warlord's War Staff" u="1"/>
        <s v="Mighty Armsplints of Nature's Wrath" u="1"/>
        <s v="General's Dragonhide Gloves" u="1"/>
        <s v="Burst of Knowledge" u="1"/>
        <s v="Warlord's Dragonhide Epaulets" u="1"/>
        <s v="Briarwood Reed" u="1"/>
        <s v="Demon Blade of Nature's Wrath" u="1"/>
        <s v="Champion's Dragonhide Headguard" u="1"/>
        <s v="Field Marshal's Dragohide Helmet" u="1"/>
        <s v="Zandalarian Hero Charm" u="1"/>
        <s v="Wrath of Cenarius 2" u="1"/>
        <s v="Replsendent Bracelets of Arcane Wrath" u="1"/>
        <s v="Sentinel's Lizardhie Pants" u="1"/>
        <s v="Cenarion Chestguard" u="1"/>
        <s v="Triumphant Cloak of Nature's Wrath" u="1"/>
        <s v="Dire Nail of Nature's Wrath" u="1"/>
        <s v="Praetorian Wristbands of Nature's Wrath" u="1"/>
        <s v="Supreme Crown of Nature's Wrath" u="1"/>
        <s v="Supreme Shoes of Nature's Wrath" u="1"/>
        <s v="Energetic Rod (Patch 1.3)" u="1"/>
        <s v="High Warlord's Spellblade" u="1"/>
        <s v="Eye of Diminution" u="1"/>
        <s v="Adventurer's Shoulders of Nature's Wrath" u="1"/>
        <s v="Magnificent Cloak of Nature's Wrath" u="1"/>
        <s v="Nightshade Armguards of Nature's Wrath" u="1"/>
        <s v="Nightshade Spaulders of Nature's Wrath" u="1"/>
        <s v="Eye of Ogrimmar" u="1"/>
        <s v="Stormrage Spaulders" u="1"/>
        <s v="Rune of Perfection" u="1"/>
        <s v="Barbed Thorn Necklace" u="1"/>
        <s v="Supreme Breastplate of Nature's Wrath" u="1"/>
        <s v="Talisman of Ephemeral Power" u="1"/>
        <s v="Jadefire Cloak of Nature's Wrath" u="1"/>
        <s v="High Warlord's Tome of Destruction" u="1"/>
        <s v="Supreme Bracers of Nature's Wrath" u="1"/>
        <s v="Adventurer's Bandana of Nature's Wrath" u="1"/>
        <s v="Adventurer's Bracers of Nature's Wrath" u="1"/>
        <s v="Supreme Shoulders of Nature's Wrath" u="1"/>
        <s v="Blood Guard's Dragonhide Treads" u="1"/>
        <s v="Mindfang" u="1"/>
        <s v="Grand Armguards of Nature's Wrath" u="1"/>
        <s v="Grand Shoulders of Nature's Wrath" u="1"/>
        <s v="Cinderhide Armsplints of Nature's Wrath" u="1"/>
      </sharedItems>
    </cacheField>
    <cacheField name="Score" numFmtId="0">
      <sharedItems containsBlank="1" containsMixedTypes="1" containsNumber="1" minValue="0" maxValue="247.9583820434884" count="8000">
        <m/>
        <s v="Score"/>
        <n v="150.38829787234042"/>
        <n v="113.72819148936171"/>
        <n v="55.324468085106389"/>
        <n v="82.999468085106386"/>
        <n v="44.728723404255319"/>
        <n v="97.039361702127664"/>
        <n v="143.10797872340424"/>
        <n v="86.3595744680851"/>
        <n v="86.039361702127664"/>
        <n v="79.704255319148928"/>
        <n v="65.926063829787239"/>
        <n v="100.88138297872341"/>
        <n v="47.930851063829792"/>
        <n v="43.590957446808517"/>
        <n v="41.246276595744682"/>
        <n v="36.797872340425535"/>
        <n v="73.605851063829789"/>
        <n v="26.132978723404257"/>
        <n v="24.906382978723403"/>
        <n v="21.926063829787235"/>
        <n v="20.797872340425535"/>
        <n v="19.906382978723403"/>
        <n v="19"/>
        <n v="17"/>
        <n v="14.906382978723405"/>
        <n v="14.566489361702128"/>
        <n v="14"/>
        <n v="60.531914893617021"/>
        <n v="13"/>
        <n v="58.945744680851064"/>
        <n v="55.728723404255327"/>
        <n v="7.8175531914893641"/>
        <n v="53.59574468085107"/>
        <n v="6"/>
        <n v="50.989893617021281"/>
        <n v="0"/>
        <n v="46.265957446808514"/>
        <n v="37.719148936170214"/>
        <n v="37"/>
        <n v="36.930851063829792"/>
        <n v="35.019680851063832"/>
        <n v="33.812765957446807"/>
        <n v="32.492553191489364"/>
        <n v="31.384042553191492"/>
        <n v="30.059042553191489"/>
        <n v="28.699468085106382"/>
        <n v="26"/>
        <n v="24.797872340425535"/>
        <n v="21.359574468085107"/>
        <n v="20.81276595744681"/>
        <n v="16.832446808510639"/>
        <n v="16.81276595744681"/>
        <n v="9.5170212765957487"/>
        <n v="30"/>
        <n v="2.4925531914893626"/>
        <n v="60"/>
        <n v="42.797872340425535"/>
        <n v="24"/>
        <n v="16"/>
        <n v="8"/>
        <n v="47.3"/>
        <n v="41.413297872340436"/>
        <n v="32.842021276595744"/>
        <n v="29.393617021276601"/>
        <n v="34"/>
        <n v="33"/>
        <n v="29.586170212765957"/>
        <n v="28.704255319148938"/>
        <n v="28"/>
        <n v="25.906382978723403"/>
        <n v="23"/>
        <n v="21.81276595744681"/>
        <n v="21"/>
        <n v="20"/>
        <n v="18.793085106382978"/>
        <n v="13.379255319148937"/>
        <n v="13.132978723404255"/>
        <n v="11"/>
        <n v="10.472872340425532"/>
        <n v="9.9063829787234052"/>
        <n v="6.7978723404255339"/>
        <n v="33.989361702127667"/>
        <n v="50.615425531914894"/>
        <n v="53.719148936170214"/>
        <n v="51.314893617021283"/>
        <n v="42.132978723404257"/>
        <n v="41"/>
        <n v="40"/>
        <n v="36"/>
        <n v="31"/>
        <n v="30.906382978723403"/>
        <n v="29.492553191489364"/>
        <n v="27"/>
        <n v="26.497340425531917"/>
        <n v="24.472872340425532"/>
        <n v="22.132978723404257"/>
        <n v="20.379255319148939"/>
        <n v="19.81276595744681"/>
        <n v="19.699468085106382"/>
        <n v="18"/>
        <n v="17.926063829787235"/>
        <n v="15.86170212765958"/>
        <n v="15.172340425531916"/>
        <n v="10.083510638297875"/>
        <n v="8.8372340425531952"/>
        <n v="8.4973404255319167"/>
        <n v="8.3840425531914917"/>
        <n v="3.5122340425531928"/>
        <n v="1.1329787234042556"/>
        <n v="0.90638297872340456"/>
        <n v="23.502127659574469"/>
        <n v="15.408510638297875"/>
        <n v="14.615425531914896"/>
        <n v="34.793085106382982"/>
        <n v="34.36436170212766"/>
        <n v="29.388829787234044"/>
        <n v="28.906382978723403"/>
        <n v="26.359574468085107"/>
        <n v="22"/>
        <n v="19.132978723404257"/>
        <n v="16.472872340425532"/>
        <n v="14.728723404255323"/>
        <n v="13.793085106382978"/>
        <n v="9.4728723404255319"/>
        <n v="7.6797872340425535"/>
        <n v="7.5909574468085133"/>
        <n v="30.068617021276598"/>
        <n v="13.595744680851066"/>
        <n v="47.157446808510642"/>
        <n v="35.812765957446807"/>
        <n v="29"/>
        <n v="22.699468085106382"/>
        <n v="21.472872340425532"/>
        <n v="19.246276595744682"/>
        <n v="15.472872340425532"/>
        <n v="15.359574468085107"/>
        <n v="15.246276595744682"/>
        <n v="14.03936170212766"/>
        <n v="13.26595744680851"/>
        <n v="10.132978723404255"/>
        <n v="9.9260638297872354"/>
        <n v="8.6106382978723435"/>
        <n v="7.8127659574468087"/>
        <n v="7"/>
        <n v="2.3792553191489372"/>
        <n v="2.2659574468085113"/>
        <n v="21.797872340425535"/>
        <n v="57.191489361702132"/>
        <n v="55.664361702127664"/>
        <n v="55.152659574468089"/>
        <n v="49.472872340425532"/>
        <n v="46.039361702127664"/>
        <n v="40.384042553191492"/>
        <n v="38.295212765957451"/>
        <n v="37.926063829787232"/>
        <n v="37.517021276595749"/>
        <n v="34.290425531914899"/>
        <n v="29.270744680851067"/>
        <n v="28.472872340425532"/>
        <n v="25.26595744680851"/>
        <n v="25"/>
        <n v="24.605851063829789"/>
        <n v="23.157446808510642"/>
        <n v="22.679787234042553"/>
        <n v="22.26595744680851"/>
        <n v="19.359574468085107"/>
        <n v="19.019680851063832"/>
        <n v="17.26595744680851"/>
        <n v="16.359574468085107"/>
        <n v="13.926063829787235"/>
        <n v="12"/>
        <n v="9.6303191489361737"/>
        <n v="9.359574468085107"/>
        <n v="2.7191489361702139"/>
        <n v="0.45319148936170228"/>
        <n v="0.33989361702127674"/>
        <n v="0.22659574468085114"/>
        <n v="0.11329787234042557"/>
        <n v="47.639893617021286"/>
        <n v="37.728723404255319"/>
        <n v="14.842021276595748"/>
        <n v="29.132978723404257"/>
        <n v="23.679787234042553"/>
        <n v="22.359574468085107"/>
        <n v="20.453191489361704"/>
        <n v="15.926063829787235"/>
        <n v="14.453191489361702"/>
        <n v="13.01968085106383"/>
        <n v="12.132978723404255"/>
        <n v="7.93085106382979"/>
        <n v="40.59574468085107"/>
        <n v="35.955319148936169"/>
        <n v="29.472872340425532"/>
        <n v="29.384042553191492"/>
        <n v="26.793085106382978"/>
        <n v="25.453191489361704"/>
        <n v="22.906382978723403"/>
        <n v="11.793085106382978"/>
        <n v="8.2707446808510667"/>
        <n v="7.5861702127659578"/>
        <n v="6.359574468085107"/>
        <n v="1.9260638297872348"/>
        <n v="1.6994680851063835"/>
        <n v="0.79308510638297902"/>
        <n v="0.56648936170212782"/>
        <n v="52.295212765957444"/>
        <n v="33.728723404255319"/>
        <n v="36.132978723404257"/>
        <n v="35.497340425531917"/>
        <n v="28.81276595744681"/>
        <n v="28.019680851063832"/>
        <n v="27.566489361702128"/>
        <n v="26.679787234042553"/>
        <n v="26.472872340425532"/>
        <n v="18.453191489361704"/>
        <n v="17.246276595744682"/>
        <n v="15"/>
        <n v="14.132978723404255"/>
        <n v="12.359574468085107"/>
        <n v="11.152659574468085"/>
        <n v="9.0638297872340452"/>
        <n v="2.1526595744680859"/>
        <n v="2.0393617021276604"/>
        <n v="29.457446808510642"/>
        <n v="26.842021276595748"/>
        <n v="15.748404255319151"/>
        <n v="48.817553191489367"/>
        <n v="36.359574468085107"/>
        <n v="33.610638297872342"/>
        <n v="29.793085106382978"/>
        <n v="24.270744680851067"/>
        <n v="22.837234042553195"/>
        <n v="14.246276595744682"/>
        <n v="11.492553191489362"/>
        <n v="11.03936170212766"/>
        <n v="8.7239361702127685"/>
        <n v="8.359574468085107"/>
        <n v="2.605851063829788"/>
        <n v="51.27553191489362"/>
        <n v="59.181914893617027"/>
        <n v="49.610638297872342"/>
        <n v="43"/>
        <n v="41.492553191489364"/>
        <n v="38.719148936170214"/>
        <n v="34.906382978723407"/>
        <n v="30.26595744680851"/>
        <n v="30.152659574468085"/>
        <n v="24.26595744680851"/>
        <n v="22.157446808510642"/>
        <n v="20.586170212765957"/>
        <n v="20.26595744680851"/>
        <n v="17.699468085106382"/>
        <n v="16.152659574468085"/>
        <n v="13.492553191489362"/>
        <n v="10.586170212765959"/>
        <n v="8.9505319148936202"/>
        <n v="8.1574468085106417"/>
        <n v="2.9457446808510648"/>
        <n v="34.408510638297876"/>
        <n v="15.635106382978726"/>
        <n v="14.955319148936173"/>
        <n v="36.152659574468089"/>
        <n v="35.359574468085107"/>
        <n v="33.132978723404257"/>
        <n v="31.359574468085107"/>
        <n v="25.679787234042553"/>
        <n v="23.019680851063832"/>
        <n v="21.586170212765957"/>
        <n v="17.586170212765957"/>
        <n v="17.132978723404257"/>
        <n v="14.679787234042553"/>
        <n v="8.6994680851063837"/>
        <n v="1.4728723404255324"/>
        <n v="49.59574468085107"/>
        <n v="41.393617021276597"/>
        <n v="29.595744680851066"/>
        <n v="25.728723404255319"/>
        <n v="15.068617021276598"/>
        <n v="31.797872340425535"/>
        <n v="29.477659574468088"/>
        <n v="29.019680851063832"/>
        <n v="24.019680851063832"/>
        <n v="23.246276595744682"/>
        <n v="17.797872340425535"/>
        <n v="16.817553191489363"/>
        <n v="9.7930851063829785"/>
        <n v="7.7042553191489382"/>
        <n v="85"/>
        <n v="65.087719298245617"/>
        <n v="1.867251666666661" u="1"/>
        <n v="8.705529454545454" u="1"/>
        <n v="14.707878333333326" u="1"/>
        <n v="17.924629260869565" u="1"/>
        <n v="22.007187426900586" u="1"/>
        <n v="60.401816666666662" u="1"/>
        <n v="0.25305135533333334" u="1"/>
        <n v="2.1929965004374452" u="1"/>
        <n v="20.664285714285718" u="1"/>
        <n v="40.340600000000002" u="1"/>
        <n v="0.86505167958656326" u="1"/>
        <n v="14.981373281609196" u="1"/>
        <n v="17.377979029850746" u="1"/>
        <n v="19.420701370229565" u="1"/>
        <n v="21.375590551181102" u="1"/>
        <n v="30.225919083969469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8.1212624584717616" u="1"/>
        <n v="12.254186351706036" u="1"/>
        <n v="13.5081875" u="1"/>
        <n v="14.688653333333328" u="1"/>
        <n v="22.69842931937173" u="1"/>
        <n v="28.311764576271194" u="1"/>
        <n v="0.17465410052910052" u="1"/>
        <n v="3.8816216043478278" u="1"/>
        <n v="15.029534883720931" u="1"/>
        <n v="15.06931305107527" u="1"/>
        <n v="21.460206718346253" u="1"/>
        <n v="42.338655833333334" u="1"/>
        <n v="44.492910000000002" u="1"/>
        <n v="2.9394371693121695" u="1"/>
        <n v="6.4444080952380949" u="1"/>
        <n v="6.2031992537313432" u="1"/>
        <n v="8.6303267175572529" u="1"/>
        <n v="11.510695" u="1"/>
        <n v="13.354761904761908" u="1"/>
        <n v="13.388670833333329" u="1"/>
        <n v="13.544535" u="1"/>
        <n v="15.455268490374877" u="1"/>
        <n v="19.990708661417322" u="1"/>
        <n v="21.866233333333319" u="1"/>
        <n v="24.023700787401573" u="1"/>
        <n v="31.612100062500001" u="1"/>
        <n v="55.922226666666674" u="1"/>
        <n v="7.7504" u="1"/>
        <n v="9.0192433333333248" u="1"/>
        <n v="20.319739999999992" u="1"/>
        <n v="22.943372093023257" u="1"/>
        <n v="26.546493333333327" u="1"/>
        <n v="30.185516666666658" u="1"/>
        <n v="37.549959999999984" u="1"/>
        <n v="53.601740571902205" u="1"/>
        <n v="0.34602067183462532" u="1"/>
        <n v="5.0618166666666671" u="1"/>
        <n v="8.5628240512500007" u="1"/>
        <n v="14.765253333333332" u="1"/>
        <n v="37.1267" u="1"/>
        <n v="50.098356000000003" u="1"/>
        <n v="2.0092583333333334" u="1"/>
        <n v="3.4481833333333269" u="1"/>
        <n v="4.9489428289583346" u="1"/>
        <n v="10.882125" u="1"/>
        <n v="13.778559552238807" u="1"/>
        <n v="14.098383333333331" u="1"/>
        <n v="19.327999999999999" u="1"/>
        <n v="23.702362204724409" u="1"/>
        <n v="24.351181102362204" u="1"/>
        <n v="32.735683330000001" u="1"/>
        <n v="39.181986666666667" u="1"/>
        <n v="40.340000000000003" u="1"/>
        <n v="43.252600000000001" u="1"/>
        <n v="55.481545275590548" u="1"/>
        <n v="58.703561206235626" u="1"/>
        <n v="94.770345833333337" u="1"/>
        <n v="2.2483746612466127" u="1"/>
        <n v="3.601166666666666" u="1"/>
        <n v="23.10274154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35.363195592286502" u="1"/>
        <n v="46.164534883720933" u="1"/>
        <n v="9.5319000000000003" u="1"/>
        <n v="12.526611570247933" u="1"/>
        <n v="20.700937499999998" u="1"/>
        <n v="65.865576666666655" u="1"/>
        <n v="118.08547432410815" u="1"/>
        <n v="3.414322916666666" u="1"/>
        <n v="13.7372" u="1"/>
        <n v="16.127903645833332" u="1"/>
        <n v="16.807649442755828" u="1"/>
        <n v="21.621416666666665" u="1"/>
        <n v="21.729868766404199" u="1"/>
        <n v="0.10605992537313433" u="1"/>
        <n v="3.5452380952380946" u="1"/>
        <n v="11.372816666666662" u="1"/>
        <n v="13.127142857142857" u="1"/>
        <n v="27.682500000000001" u="1"/>
        <n v="29.598700000000001" u="1"/>
        <n v="83.562635658914729" u="1"/>
        <n v="90.2376" u="1"/>
        <n v="133.56899999999999" u="1"/>
        <n v="138.01480000000001" u="1"/>
        <n v="2.9830833333333251" u="1"/>
        <n v="3.5452380952380951" u="1"/>
        <n v="3.5813316666666672" u="1"/>
        <n v="10.693746612466125" u="1"/>
        <n v="13.658923884514437" u="1"/>
        <n v="14.691632275132275" u="1"/>
        <n v="14.873809523809523" u="1"/>
        <n v="14.883346666666666" u="1"/>
        <n v="23.924370000000003" u="1"/>
        <n v="39.148499999999999" u="1"/>
        <n v="12.160218333333329" u="1"/>
        <n v="19.773803632534882" u="1"/>
        <n v="22.706167979002625" u="1"/>
        <n v="23.495016611295682" u="1"/>
        <n v="23.807539677777779" u="1"/>
        <n v="26.630000000000003" u="1"/>
        <n v="34.095600000000005" u="1"/>
        <n v="37.189672305232563" u="1"/>
        <n v="44.357203108565898" u="1"/>
        <n v="46.34258928571429" u="1"/>
        <n v="165.33107195645835" u="1"/>
        <n v="12.70813333333332" u="1"/>
        <n v="14.873270502645502" u="1"/>
        <n v="19.31005" u="1"/>
        <n v="20.124858331000002" u="1"/>
        <n v="23.343772609819123" u="1"/>
        <n v="35.185622628726286" u="1"/>
        <n v="35.234601532665025" u="1"/>
        <n v="52.600049999999996" u="1"/>
        <n v="54.012200000000007" u="1"/>
        <n v="14.856215339233039" u="1"/>
        <n v="15.000274999999995" u="1"/>
        <n v="21.407988980716254" u="1"/>
        <n v="27.104399999999991" u="1"/>
        <n v="35.195450819672132" u="1"/>
        <n v="36.977863333333325" u="1"/>
        <n v="9.4611591666666666" u="1"/>
        <n v="12.807" u="1"/>
        <n v="19.56582644628099" u="1"/>
        <n v="20.017399999999991" u="1"/>
        <n v="21.1112" u="1"/>
        <n v="21.529800000000002" u="1"/>
        <n v="24.604533333333329" u="1"/>
        <n v="34.891199999999998" u="1"/>
        <n v="1.8009499999999949" u="1"/>
        <n v="7.2200399999999956" u="1"/>
        <n v="15.23672" u="1"/>
        <n v="22.603149606299212" u="1"/>
        <n v="23.251968503937007" u="1"/>
        <n v="23.323915343915345" u="1"/>
        <n v="27.845238095238095" u="1"/>
        <n v="3.7621133333333159" u="1"/>
        <n v="9.9287949999999974" u="1"/>
        <n v="10.3242975" u="1"/>
        <n v="11.348102303523039" u="1"/>
        <n v="12.498573333333331" u="1"/>
        <n v="21.456050000000001" u="1"/>
        <n v="23.080349999999999" u="1"/>
        <n v="32.056488549618322" u="1"/>
        <n v="43.527911666666668" u="1"/>
        <n v="56.78200258397932" u="1"/>
        <n v="0.55759162303664933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87.190714285714279" u="1"/>
        <n v="1.1408333333333336" u="1"/>
        <n v="10.690476190476192" u="1"/>
        <n v="15.414157218442933" u="1"/>
        <n v="22.615079355555554" u="1"/>
        <n v="30.944068000000001" u="1"/>
        <n v="41.479936382608699" u="1"/>
        <n v="57.874639999999985" u="1"/>
        <n v="6.3491666666666635" u="1"/>
        <n v="14.6258" u="1"/>
        <n v="16.64498687664042" u="1"/>
        <n v="25.365729166666668" u="1"/>
        <n v="9.0422249999999948" u="1"/>
        <n v="12.722755905511811" u="1"/>
        <n v="12.964218749999999" u="1"/>
        <n v="14.915890748031496" u="1"/>
        <n v="18.51762166666667" u="1"/>
        <n v="21.388635170603674" u="1"/>
        <n v="31.43079365079365" u="1"/>
        <n v="33.133674540682414" u="1"/>
        <n v="33.411469999999994" u="1"/>
        <n v="37.765839793281657" u="1"/>
        <n v="70.837999999999994" u="1"/>
        <n v="75.835319999999982" u="1"/>
        <n v="2.7044600000000001" u="1"/>
        <n v="8.6898666666666564" u="1"/>
        <n v="10.521809669211196" u="1"/>
        <n v="11.885410052910052" u="1"/>
        <n v="14.977857142857143" u="1"/>
        <n v="16.518888888888888" u="1"/>
        <n v="17.868770764119603" u="1"/>
        <n v="18.026388000000001" u="1"/>
        <n v="18.324351145038168" u="1"/>
        <n v="20.651904761904763" u="1"/>
        <n v="23.118499999999997" u="1"/>
        <n v="38.229610000000001" u="1"/>
        <n v="74.806256613756617" u="1"/>
        <n v="2.5357142857142865" u="1"/>
        <n v="10.791458703703704" u="1"/>
        <n v="11.210526315789476" u="1"/>
        <n v="13.545853333333328" u="1"/>
        <n v="18.39866666666666" u="1"/>
        <n v="21.654278215223098" u="1"/>
        <n v="23.226701570680628" u="1"/>
        <n v="27.332625" u="1"/>
        <n v="33.15085958005249" u="1"/>
        <n v="48.700524999999999" u="1"/>
        <n v="53.072726666666661" u="1"/>
        <n v="13.7826" u="1"/>
        <n v="14.659029999999998" u="1"/>
        <n v="14.933213333333333" u="1"/>
        <n v="15.898823333333318" u="1"/>
        <n v="18.438931297709924" u="1"/>
        <n v="21.259523809523809" u="1"/>
        <n v="35.11289" u="1"/>
        <n v="83.25328042328043" u="1"/>
        <n v="1.8682129999999999" u="1"/>
        <n v="9.4526374999999927" u="1"/>
        <n v="9.6303191489361719" u="1"/>
        <n v="11.071899999999999" u="1"/>
        <n v="14.19153439153439" u="1"/>
        <n v="15.012152230971129" u="1"/>
        <n v="15.3642" u="1"/>
        <n v="19.197452666666667" u="1"/>
        <n v="26.820530000000002" u="1"/>
        <n v="27.504883720930231" u="1"/>
        <n v="74.866575520833337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26.491729323308274" u="1"/>
        <n v="30.129722222222224" u="1"/>
        <n v="30.892146596858638" u="1"/>
        <n v="47.613999999999997" u="1"/>
        <n v="54.995229999999999" u="1"/>
        <n v="61.980555555555554" u="1"/>
        <n v="1.1259842519685042" u="1"/>
        <n v="2.1058449999999929" u="1"/>
        <n v="4.1258048780487826" u="1"/>
        <n v="7.1790000000000003" u="1"/>
        <n v="7.9531099999999961" u="1"/>
        <n v="10.502020000000002" u="1"/>
        <n v="11.268469999999999" u="1"/>
        <n v="14.542532808398949" u="1"/>
        <n v="21.035809999999998" u="1"/>
        <n v="22.15275590551181" u="1"/>
        <n v="24.301070000000003" u="1"/>
        <n v="34.226005284900282" u="1"/>
        <n v="35.412686666666666" u="1"/>
        <n v="51.838680521194128" u="1"/>
        <n v="62.56601049868766" u="1"/>
        <n v="4.2486749999999995" u="1"/>
        <n v="8.6149933333333344" u="1"/>
        <n v="10.525000000000002" u="1"/>
        <n v="13.004736031746033" u="1"/>
        <n v="15.023256666666658" u="1"/>
        <n v="20.859479999999998" u="1"/>
        <n v="32.65496590312992" u="1"/>
        <n v="0.90078740157480341" u="1"/>
        <n v="6.529990433456792" u="1"/>
        <n v="10.857983333333323" u="1"/>
        <n v="10.863916666666659" u="1"/>
        <n v="11.986062992125984" u="1"/>
        <n v="14.849666666666664" u="1"/>
        <n v="22.782643229166666" u="1"/>
        <n v="39.147009966777411" u="1"/>
        <n v="3.335884999999986" u="1"/>
        <n v="3.7219633333333229" u="1"/>
        <n v="5.6942183333333336" u="1"/>
        <n v="9.4342000000000006" u="1"/>
        <n v="10.266999999999999" u="1"/>
        <n v="15.3549972899729" u="1"/>
        <n v="18.616599999999998" u="1"/>
        <n v="23.735959999999988" u="1"/>
        <n v="27.142250000000001" u="1"/>
        <n v="33.545900000000003" u="1"/>
        <n v="35.780804227920228" u="1"/>
        <n v="8.0500333333333298" u="1"/>
        <n v="10.803499999999998" u="1"/>
        <n v="10.977089999999993" u="1"/>
        <n v="17.376483465608466" u="1"/>
        <n v="20.306604999999994" u="1"/>
        <n v="25.576984126984129" u="1"/>
        <n v="31.294642857142854" u="1"/>
        <n v="32.242800000000003" u="1"/>
        <n v="35.662198547979798" u="1"/>
        <n v="58.160872589942358" u="1"/>
        <n v="5.5044887566137586" u="1"/>
        <n v="15.90311369509044" u="1"/>
        <n v="23.88165" u="1"/>
        <n v="31.294642857142858" u="1"/>
        <n v="34.718933333333325" u="1"/>
        <n v="3.1941276041666669" u="1"/>
        <n v="3.8410218152777782" u="1"/>
        <n v="10.242968749999998" u="1"/>
        <n v="11.575733333333321" u="1"/>
        <n v="12.4211875" u="1"/>
        <n v="17.583476666666662" u="1"/>
        <n v="23.986559999999997" u="1"/>
        <n v="24.294019933554818" u="1"/>
        <n v="26.706870229007635" u="1"/>
        <n v="47.2515873015873" u="1"/>
        <n v="3.7408527131782949" u="1"/>
        <n v="5.1536625000000003" u="1"/>
        <n v="9.883700000000001" u="1"/>
        <n v="16.16075" u="1"/>
        <n v="27.061027106666668" u="1"/>
        <n v="30.422144702842377" u="1"/>
        <n v="2.4393782835820894" u="1"/>
        <n v="7.7652900000000002" u="1"/>
        <n v="18.964942028985508" u="1"/>
        <n v="25.924186351706037" u="1"/>
        <n v="28.846" u="1"/>
        <n v="54.275799999999997" u="1"/>
        <n v="56.089929548280153" u="1"/>
        <n v="59.087629166666659" u="1"/>
        <n v="9.7008749999999999" u="1"/>
        <n v="18.065384920634919" u="1"/>
        <n v="22.820170603674541" u="1"/>
        <n v="25.227777777777778" u="1"/>
        <n v="144.64238952536823" u="1"/>
        <n v="3.0544071246819344" u="1"/>
        <n v="13.65935185185185" u="1"/>
        <n v="15.45064" u="1"/>
        <n v="17.733374999999995" u="1"/>
        <n v="22.80369" u="1"/>
        <n v="23.7105" u="1"/>
        <n v="32.015780730897006" u="1"/>
        <n v="50.340812499999998" u="1"/>
        <n v="3.1961547619047628" u="1"/>
        <n v="13.098383333333331" u="1"/>
        <n v="14.610511811023621" u="1"/>
        <n v="17.7879" u="1"/>
        <n v="18.327523712737129" u="1"/>
        <n v="19.019014954160696" u="1"/>
        <n v="26.939606299212599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38.040775193798446" u="1"/>
        <n v="58.679903597694292" u="1"/>
        <n v="8.466708324999999" u="1"/>
        <n v="12.66826" u="1"/>
        <n v="14.58851666666666" u="1"/>
        <n v="14.840583333333329" u="1"/>
        <n v="22.520875" u="1"/>
        <n v="67.368421052631575" u="1"/>
        <n v="11.111928333333328" u="1"/>
        <n v="16.583177083333332" u="1"/>
        <n v="18.700937499999998" u="1"/>
        <n v="21.941338582677155" u="1"/>
        <n v="24.593326322115384" u="1"/>
        <n v="47.840789821882957" u="1"/>
        <n v="0.7228" u="1"/>
        <n v="3.9754" u="1"/>
        <n v="13.040775193798449" u="1"/>
        <n v="16.668139830434789" u="1"/>
        <n v="23.948125633232017" u="1"/>
        <n v="32.295348837209303" u="1"/>
        <n v="72.670013968792404" u="1"/>
        <n v="74.863346253229977" u="1"/>
        <n v="3.2192857142857148" u="1"/>
        <n v="10.662579365079367" u="1"/>
        <n v="13.902842377260979" u="1"/>
        <n v="21.008988000000002" u="1"/>
        <n v="22.6372" u="1"/>
        <n v="48.45" u="1"/>
        <n v="3.0886046511627905" u="1"/>
        <n v="8.7797599999999996" u="1"/>
        <n v="12.658923884514437" u="1"/>
        <n v="16.055275590551179" u="1"/>
        <n v="21.021333328000001" u="1"/>
        <n v="33.100446412499998" u="1"/>
        <n v="43.111295681063126" u="1"/>
        <n v="6.872974997" u="1"/>
        <n v="8.4357300275482103" u="1"/>
        <n v="11.431325459317586" u="1"/>
        <n v="13.918457300275481" u="1"/>
        <n v="6.8504100000000001" u="1"/>
        <n v="15.684882442748094" u="1"/>
        <n v="17.536999999999999" u="1"/>
        <n v="22.790400000000002" u="1"/>
        <n v="24.229729166666665" u="1"/>
        <n v="27.138167938931296" u="1"/>
        <n v="27.160687177419355" u="1"/>
        <n v="27.950238095238099" u="1"/>
        <n v="0.20035937134502921" u="1"/>
        <n v="1.3657291666666664" u="1"/>
        <n v="2.1836304909560726" u="1"/>
        <n v="8.7189333333333288" u="1"/>
        <n v="12.272174479166669" u="1"/>
        <n v="29.529399999999995" u="1"/>
        <n v="34.033900000000003" u="1"/>
        <n v="47.554193121693125" u="1"/>
        <n v="58.307515000000002" u="1"/>
        <n v="3.2515873015873002" u="1"/>
        <n v="15.30063492063492" u="1"/>
        <n v="16.735099999999999" u="1"/>
        <n v="17.226548556430444" u="1"/>
        <n v="28.730952380952381" u="1"/>
        <n v="29.110799999999998" u="1"/>
        <n v="29.715384615384615" u="1"/>
        <n v="31.445599999999999" u="1"/>
        <n v="50.081954887218046" u="1"/>
        <n v="0.1715891472868217" u="1"/>
        <n v="3.2515873015873007" u="1"/>
        <n v="4.0895867768595036" u="1"/>
        <n v="11.624174999999999" u="1"/>
        <n v="16.207314626865671" u="1"/>
        <n v="17.370200724637684" u="1"/>
        <n v="29.474875000000001" u="1"/>
        <n v="29.856599999999997" u="1"/>
        <n v="32.299729999999997" u="1"/>
        <n v="39.977000000000004" u="1"/>
        <n v="42.807000000000002" u="1"/>
        <n v="54.6875" u="1"/>
        <n v="59.475000000000001" u="1"/>
        <n v="17.331735880398671" u="1"/>
        <n v="19.387729710144928" u="1"/>
        <n v="19.878706666666663" u="1"/>
        <n v="20.784913333333325" u="1"/>
        <n v="21.427898333333328" u="1"/>
        <n v="23.134354166666661" u="1"/>
        <n v="25.814900000000002" u="1"/>
        <n v="26.982109375" u="1"/>
        <n v="27.066257936507938" u="1"/>
        <n v="29.625954198473281" u="1"/>
        <n v="0.49061666666666648" u="1"/>
        <n v="0.84523809523809545" u="1"/>
        <n v="4.7185666666666579" u="1"/>
        <n v="7.1050666666666658" u="1"/>
        <n v="9.1652400000000007" u="1"/>
        <n v="9.5203051212121217" u="1"/>
        <n v="10.198910761154856" u="1"/>
        <n v="12.842390211640211" u="1"/>
        <n v="12.849360000000001" u="1"/>
        <n v="13.067022861356932" u="1"/>
        <n v="14.967200000000002" u="1"/>
        <n v="18.573879999999996" u="1"/>
        <n v="20.826237739130434" u="1"/>
        <n v="34.063157894736847" u="1"/>
        <n v="3.3704894179894178" u="1"/>
        <n v="9.4823412698412692" u="1"/>
        <n v="14.878733333333333" u="1"/>
        <n v="38.023256666666654" u="1"/>
        <n v="53.500055555555548" u="1"/>
        <n v="8.2913999999999994" u="1"/>
        <n v="14.483953168044076" u="1"/>
        <n v="15.953199999999995" u="1"/>
        <n v="18.129300000000001" u="1"/>
        <n v="20.257432419354839" u="1"/>
        <n v="23.365729166666668" u="1"/>
        <n v="26.547883597883597" u="1"/>
        <n v="26.964500000000001" u="1"/>
        <n v="30.175317371042905" u="1"/>
        <n v="31.734349999999999" u="1"/>
        <n v="33.032061068702291" u="1"/>
        <n v="64.408124999999998" u="1"/>
        <n v="2.2857142857142856" u="1"/>
        <n v="14.68311475409836" u="1"/>
        <n v="14.823294726458334" u="1"/>
        <n v="16.688472153750002" u="1"/>
        <n v="16.908099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33.455026246719157" u="1"/>
        <n v="48.021562280701751" u="1"/>
        <n v="9.692941660999999" u="1"/>
        <n v="16.921804511278197" u="1"/>
        <n v="22.825400000000002" u="1"/>
        <n v="25.738" u="1"/>
        <n v="60.227480916030537" u="1"/>
        <n v="110.37840244391026" u="1"/>
        <n v="1.096934999999994" u="1"/>
        <n v="13.452437499999991" u="1"/>
        <n v="14.578388429752065" u="1"/>
        <n v="15.612565445026179" u="1"/>
        <n v="17.971291666666652" u="1"/>
        <n v="19.1151832460733" u="1"/>
        <n v="30.308139534883722" u="1"/>
        <n v="37.950358126721767" u="1"/>
        <n v="45.565144542735048" u="1"/>
        <n v="114.89742333333331" u="1"/>
        <n v="1.7648236363636367" u="1"/>
        <n v="23.6478" u="1"/>
        <n v="31.048869436533202" u="1"/>
        <n v="12.39813492063492" u="1"/>
        <n v="13.248283333333328" u="1"/>
        <n v="14.128407000000001" u="1"/>
        <n v="28.892146596858638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19.503937007874015" u="1"/>
        <n v="22.981913880597016" u="1"/>
        <n v="31.672921666666653" u="1"/>
        <n v="39.3157" u="1"/>
        <n v="7.6260416666666666" u="1"/>
        <n v="14.868957258064517" u="1"/>
        <n v="16.806579029850749" u="1"/>
        <n v="17.876069999999999" u="1"/>
        <n v="22.315786666666668" u="1"/>
        <n v="25.516616666666661" u="1"/>
        <n v="44.874914207275225" u="1"/>
        <n v="47.516999999999996" u="1"/>
        <n v="55.64122758159742" u="1"/>
        <n v="62.427999999999997" u="1"/>
        <n v="2.4167700000000001" u="1"/>
        <n v="16.54" u="1"/>
        <n v="23.450669999999995" u="1"/>
        <n v="31.156250000000004" u="1"/>
        <n v="31.674767441860464" u="1"/>
        <n v="66.63944833333332" u="1"/>
        <n v="0.13136999999999999" u="1"/>
        <n v="0.30918000000000001" u="1"/>
        <n v="1.8391799999999998" u="1"/>
        <n v="11.79340833333333" u="1"/>
        <n v="13.124958805970151" u="1"/>
        <n v="14.992620000000001" u="1"/>
        <n v="19.010349999999995" u="1"/>
        <n v="23.78422391304348" u="1"/>
        <n v="45.830599999999997" u="1"/>
        <n v="3.3160500000000002" u="1"/>
        <n v="8.6818000000000008" u="1"/>
        <n v="9.6198115079365074" u="1"/>
        <n v="10.158425925925926" u="1"/>
        <n v="10.404312456140349" u="1"/>
        <n v="16.757413333333329" u="1"/>
        <n v="17.244795081967212" u="1"/>
        <n v="19.892303333333327" u="1"/>
        <n v="23.576984126984129" u="1"/>
        <n v="24.609022556390979" u="1"/>
        <n v="37.4818" u="1"/>
        <n v="51.773699999999998" u="1"/>
        <n v="53.77465986394558" u="1"/>
        <n v="9.8034999999999997" u="1"/>
        <n v="14.014733333333334" u="1"/>
        <n v="14.90311369509044" u="1"/>
        <n v="21.405826666666663" u="1"/>
        <n v="26.438170731707316" u="1"/>
        <n v="31.359466666666663" u="1"/>
        <n v="44.530953333333329" u="1"/>
        <n v="0.72071388888888888" u="1"/>
        <n v="11.281916666666667" u="1"/>
        <n v="19.858730158730157" u="1"/>
        <n v="36.213999999999999" u="1"/>
        <n v="38.016745406824143" u="1"/>
        <n v="62.839241657000002" u="1"/>
        <n v="15.080375" u="1"/>
        <n v="19.938852631578946" u="1"/>
        <n v="23.947398838141027" u="1"/>
        <n v="25.061027106666668" u="1"/>
        <n v="33.955800000000004" u="1"/>
        <n v="40.20232558139535" u="1"/>
        <n v="4.4386197916666656" u="1"/>
        <n v="17.866233333333319" u="1"/>
        <n v="20.4282" u="1"/>
        <n v="26.400775193798449" u="1"/>
        <n v="31.807500000000001" u="1"/>
        <n v="35.175801033591732" u="1"/>
        <n v="6.2790099999999995" u="1"/>
        <n v="12.96392638888889" u="1"/>
        <n v="15.838000000000001" u="1"/>
        <n v="16.319739999999992" u="1"/>
        <n v="18.5473" u="1"/>
        <n v="20.077266666666659" u="1"/>
        <n v="21.739413333333331" u="1"/>
        <n v="23.227777777777778" u="1"/>
        <n v="25.915238095238095" u="1"/>
        <n v="30.985465116279066" u="1"/>
        <n v="43.1828" u="1"/>
        <n v="2.0513249999999998" u="1"/>
        <n v="10.311449998000001" u="1"/>
        <n v="12.110723514211886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6.873666666666637" u="1"/>
        <n v="100.61623036649215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42.913434782098768" u="1"/>
        <n v="4.4229250000000002" u="1"/>
        <n v="6.1702499999999905" u="1"/>
        <n v="11.594249999999999" u="1"/>
        <n v="13.58851666666666" u="1"/>
        <n v="13.74193548387097" u="1"/>
        <n v="23.176910299003321" u="1"/>
        <n v="34.016421356421354" u="1"/>
        <n v="42.413049999999998" u="1"/>
        <n v="3.6844999999999999" u="1"/>
        <n v="5.2034000000000002" u="1"/>
        <n v="8.3988530000000008" u="1"/>
        <n v="11.178965217391305" u="1"/>
        <n v="12.268760330578512" u="1"/>
        <n v="12.339186666666667" u="1"/>
        <n v="17.931569999999997" u="1"/>
        <n v="24.201877500000002" u="1"/>
        <n v="27.588650000000001" u="1"/>
        <n v="29.871299179894184" u="1"/>
        <n v="74.979237726098191" u="1"/>
        <n v="87.09116452817932" u="1"/>
        <n v="0.95187499999999992" u="1"/>
        <n v="1.095691663" u="1"/>
        <n v="5.4716499999999995" u="1"/>
        <n v="10.269486666666648" u="1"/>
        <n v="10.908306666666647" u="1"/>
        <n v="17.729868766404199" u="1"/>
        <n v="56.542641890508378" u="1"/>
        <n v="8.5948591791044784" u="1"/>
        <n v="10.350159552238807" u="1"/>
        <n v="12.512558139534882" u="1"/>
        <n v="14.680741666666664" u="1"/>
        <n v="15.236466666666667" u="1"/>
        <n v="20.177299999999999" u="1"/>
        <n v="23.397354999999994" u="1"/>
        <n v="25.598700000000001" u="1"/>
        <n v="47.287162096774196" u="1"/>
        <n v="0.30911666666666665" u="1"/>
        <n v="2.7826200000000001" u="1"/>
        <n v="6.3810499999999966" u="1"/>
        <n v="12.617125" u="1"/>
        <n v="15.02763779527559" u="1"/>
        <n v="23.700150000000001" u="1"/>
        <n v="29.215192837465565" u="1"/>
        <n v="12.150859580052492" u="1"/>
        <n v="13.581720000000001" u="1"/>
        <n v="18.547000000000001" u="1"/>
        <n v="27.530435118482536" u="1"/>
        <n v="27.988544999999998" u="1"/>
        <n v="32.509729999999998" u="1"/>
        <n v="53.440437499999994" u="1"/>
        <n v="66.722556390977445" u="1"/>
        <n v="87.071102362204726" u="1"/>
        <n v="0.81297709923664119" u="1"/>
        <n v="11.616279069767442" u="1"/>
        <n v="12.104166666666668" u="1"/>
        <n v="13.998250000000001" u="1"/>
        <n v="20.328924999999991" u="1"/>
        <n v="20.426325000000002" u="1"/>
        <n v="0.7117" u="1"/>
        <n v="6.0115617466666675" u="1"/>
        <n v="12.115817073170732" u="1"/>
        <n v="15.454049998" u="1"/>
        <n v="16.183630490956073" u="1"/>
        <n v="21.750536585365854" u="1"/>
        <n v="29.019680851063828" u="1"/>
        <n v="33.418682170542638" u="1"/>
        <n v="61.913600000000002" u="1"/>
        <n v="2.7354766363636367" u="1"/>
        <n v="10.807" u="1"/>
        <n v="12.713149606299211" u="1"/>
        <n v="14.900291666666666" u="1"/>
        <n v="15.36755" u="1"/>
        <n v="16.017399999999991" u="1"/>
        <n v="16.098055555555554" u="1"/>
        <n v="16.431491666666648" u="1"/>
        <n v="19.111961666666662" u="1"/>
        <n v="21.735359999999993" u="1"/>
        <n v="29.369000000000003" u="1"/>
        <n v="29.445599999999999" u="1"/>
        <n v="35.4405" u="1"/>
        <n v="100.95475" u="1"/>
        <n v="3.181165" u="1"/>
        <n v="5.8520804071246824" u="1"/>
        <n v="12.018181666666655" u="1"/>
        <n v="13.701837270341207" u="1"/>
        <n v="15.352380952380953" u="1"/>
        <n v="17.187799999999999" u="1"/>
        <n v="17.969785241730282" u="1"/>
        <n v="18.344638242894057" u="1"/>
        <n v="18.603149606299212" u="1"/>
        <n v="21.330301837270341" u="1"/>
        <n v="27.474875000000001" u="1"/>
        <n v="37.433300000000003" u="1"/>
        <n v="82.599577563953488" u="1"/>
        <n v="34.414157218442931" u="1"/>
        <n v="52.599946666666654" u="1"/>
        <n v="74.939278215223098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2.719085365853658" u="1"/>
        <n v="22.83258012820513" u="1"/>
        <n v="25.672447916666666" u="1"/>
        <n v="45.865579268292691" u="1"/>
        <n v="45.940999999999995" u="1"/>
        <n v="46.461046511627899" u="1"/>
        <n v="59.511450381679388" u="1"/>
        <n v="3.1575000000000006" u="1"/>
        <n v="8.4720916666666675" u="1"/>
        <n v="12.243606770833333" u="1"/>
        <n v="13.536775" u="1"/>
        <n v="15.492759552238807" u="1"/>
        <n v="16.179165000000001" u="1"/>
        <n v="18.615079355555554" u="1"/>
        <n v="21.168447789327281" u="1"/>
        <n v="25.8843" u="1"/>
        <n v="56.183050666666666" u="1"/>
        <n v="11.982158805970149" u="1"/>
        <n v="13.737459179104478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1.876547619047619" u="1"/>
        <n v="14.934385382059801" u="1"/>
        <n v="15.105320767195771" u="1"/>
        <n v="29.089186666666663" u="1"/>
        <n v="34.700472440944878" u="1"/>
        <n v="36.985873015873018" u="1"/>
        <n v="42.681119791666667" u="1"/>
        <n v="55.408611666666644" u="1"/>
        <n v="60.858803986710967" u="1"/>
        <n v="7.7678130000000003" u="1"/>
        <n v="17.506369999999986" u="1"/>
        <n v="17.654278215223098" u="1"/>
        <n v="19.226701570680628" u="1"/>
        <n v="22.790493333333334" u="1"/>
        <n v="23.738" u="1"/>
        <n v="26.84225" u="1"/>
        <n v="32.780230000000003" u="1"/>
        <n v="39.272300000000001" u="1"/>
        <n v="40.610700000000001" u="1"/>
        <n v="17.1151832460733" u="1"/>
        <n v="36.876975000000002" u="1"/>
        <n v="59.20812500000001" u="1"/>
        <n v="6.28132" u="1"/>
        <n v="16.596106666666667" u="1"/>
        <n v="17.970175000000001" u="1"/>
        <n v="18.012677165354329" u="1"/>
        <n v="26.400000000000002" u="1"/>
        <n v="27.157979002624671" u="1"/>
        <n v="13.112133333333334" u="1"/>
        <n v="14.812206047032477" u="1"/>
        <n v="17.250228666666665" u="1"/>
        <n v="17.647830687830687" u="1"/>
        <n v="24.883175000000001" u="1"/>
        <n v="29.003664921465969" u="1"/>
        <n v="37.895811518324606" u="1"/>
        <n v="43.15156666666666" u="1"/>
        <n v="48.352874925373136" u="1"/>
        <n v="10.700624999999999" u="1"/>
        <n v="14.7616163349348" u="1"/>
        <n v="17.474154999999993" u="1"/>
        <n v="47.023488372093027" u="1"/>
        <n v="204.17703625801283" u="1"/>
        <n v="0.67619047619047634" u="1"/>
        <n v="3.9712916666666502" u="1"/>
        <n v="7.5711590000000006" u="1"/>
        <n v="15.681961740435108" u="1"/>
        <n v="16.427814166666668" u="1"/>
        <n v="29.201870596205964" u="1"/>
        <n v="34.631699999999995" u="1"/>
        <n v="88.246764686440684" u="1"/>
        <n v="3.1769102990033224" u="1"/>
        <n v="5.0625870370370372" u="1"/>
        <n v="8.1638166666666656" u="1"/>
        <n v="10.397829999999999" u="1"/>
        <n v="20.21908396946565" u="1"/>
        <n v="30.553162230056984" u="1"/>
        <n v="35.513049999999993" u="1"/>
        <n v="46.930800000000005" u="1"/>
        <n v="47.373840769903765" u="1"/>
        <n v="0.56317499999999998" u="1"/>
        <n v="7.457373333333333" u="1"/>
        <n v="8.4329974160206724" u="1"/>
        <n v="10.856679633649934" u="1"/>
        <n v="18.421293333333335" u="1"/>
        <n v="32.134549999999997" u="1"/>
        <n v="35.933964576139026" u="1"/>
        <n v="41.959470833333327" u="1"/>
        <n v="83.646561679790025" u="1"/>
        <n v="5.6154641666666674" u="1"/>
        <n v="15.793208333333331" u="1"/>
        <n v="18.107961173076923" u="1"/>
        <n v="21.576984126984129" u="1"/>
        <n v="23.41516" u="1"/>
        <n v="31.164073988603995" u="1"/>
        <n v="57.817912817732577" u="1"/>
        <n v="1.3631955922865013" u="1"/>
        <n v="7.5909574468085115" u="1"/>
        <n v="11.00842671957672" u="1"/>
        <n v="12.472300000000001" u="1"/>
        <n v="24.884450000000001" u="1"/>
        <n v="27.22209999999999" u="1"/>
        <n v="33.622289021164022" u="1"/>
        <n v="51.119616666666666" u="1"/>
        <n v="10.852249999999991" u="1"/>
        <n v="17.04740157480315" u="1"/>
        <n v="18.031451219512196" u="1"/>
        <n v="26.87725" u="1"/>
        <n v="35.198910761154856" u="1"/>
        <n v="2.7826998525073749" u="1"/>
        <n v="3.6064686842105256" u="1"/>
        <n v="5.809649999999996" u="1"/>
        <n v="15.281716666666668" u="1"/>
        <n v="22.314521666666661" u="1"/>
        <n v="22.768165374677004" u="1"/>
        <n v="23.061027106666668" u="1"/>
        <n v="38.684750000000001" u="1"/>
        <n v="10.867764654418197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57.015416666666667" u="1"/>
        <n v="2.8967906336088154" u="1"/>
        <n v="4.8911035752688168" u="1"/>
        <n v="10.09346" u="1"/>
        <n v="15.159869999999996" u="1"/>
        <n v="16.943372093023257" u="1"/>
        <n v="19.881711333333332" u="1"/>
        <n v="20.325326666666651" u="1"/>
        <n v="20.546493333333327" u="1"/>
        <n v="21.227777777777778" u="1"/>
        <n v="26.529250000000001" u="1"/>
        <n v="0.78141202562500012" u="1"/>
        <n v="3.9998" u="1"/>
        <n v="10.713054999999994" u="1"/>
        <n v="12.236009669211196" u="1"/>
        <n v="13.221704047619047" u="1"/>
        <n v="13.68825" u="1"/>
        <n v="15.985873015873016" u="1"/>
        <n v="17.336729999999999" u="1"/>
        <n v="22.900485564304461" u="1"/>
        <n v="24.940249999999999" u="1"/>
        <n v="25.748452380952383" u="1"/>
        <n v="29.968298873913046" u="1"/>
        <n v="34.012" u="1"/>
        <n v="4.495609788359789" u="1"/>
        <n v="11.04664166666665" u="1"/>
        <n v="11.098383333333331" u="1"/>
        <n v="11.113740458015267" u="1"/>
        <n v="14.10523333333332" u="1"/>
        <n v="15.167411818181819" u="1"/>
        <n v="17.702362204724409" u="1"/>
        <n v="13.558333333333319" u="1"/>
        <n v="14.554193121693121" u="1"/>
        <n v="23.876784776902888" u="1"/>
        <n v="26.281499999999998" u="1"/>
        <n v="54.440159587606843" u="1"/>
        <n v="4.4161797672413803" u="1"/>
        <n v="12.58851666666666" u="1"/>
        <n v="17.012004337349396" u="1"/>
        <n v="18.520875" u="1"/>
        <n v="27.133766659999999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3.639186046511625" u="1"/>
        <n v="37.018181666666656" u="1"/>
        <n v="42.590299999999999" u="1"/>
        <n v="97.905500000000004" u="1"/>
        <n v="6.4832416666666672" u="1"/>
        <n v="12.02224" u="1"/>
        <n v="17.10896" u="1"/>
        <n v="25.545238095238094" u="1"/>
        <n v="30.503888888888888" u="1"/>
        <n v="35.924403439153437" u="1"/>
        <n v="37.791508646392366" u="1"/>
        <n v="0.67511811023622015" u="1"/>
        <n v="0.88854828042328049" u="1"/>
        <n v="10.127142857142857" u="1"/>
        <n v="12.060238095238098" u="1"/>
        <n v="12.253053333333334" u="1"/>
        <n v="23.555070000000001" u="1"/>
        <n v="25.974800000000002" u="1"/>
        <n v="26.354418604651165" u="1"/>
        <n v="30.317644166666668" u="1"/>
        <n v="30.362913385826772" u="1"/>
        <n v="33.314518810148734" u="1"/>
        <n v="35.504954946236559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6.618958333333332" u="1"/>
        <n v="39.863786666666662" u="1"/>
        <n v="56.84375" u="1"/>
        <n v="11.148400000000001" u="1"/>
        <n v="11.282525" u="1"/>
        <n v="18.219697584000002" u="1"/>
        <n v="21.348613333333329" u="1"/>
        <n v="23.160687177419355" u="1"/>
        <n v="27.800751879699249" u="1"/>
        <n v="32.540323249067555" u="1"/>
        <n v="0.76924166666666693" u="1"/>
        <n v="8.996316666666667" u="1"/>
        <n v="12.201124031007751" u="1"/>
        <n v="40.325800000000001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9.3842350000000003" u="1"/>
        <n v="11.95450819672131" u="1"/>
        <n v="12.190271317829458" u="1"/>
        <n v="17.313299999999998" u="1"/>
        <n v="18.110691666666661" u="1"/>
        <n v="19.689399999999999" u="1"/>
        <n v="20.698776524425288" u="1"/>
        <n v="25.474875000000001" u="1"/>
        <n v="29.156601049868765" u="1"/>
        <n v="37.27035999999999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9.137449999999994" u="1"/>
        <n v="40.331499999999998" u="1"/>
        <n v="58.468571428571437" u="1"/>
        <n v="65.133227304347827" u="1"/>
        <n v="89.071899999999999" u="1"/>
        <n v="0.52396230158730162" u="1"/>
        <n v="5.867251666666661" u="1"/>
        <n v="8.9331600000000009" u="1"/>
        <n v="8.9746533333333289" u="1"/>
        <n v="20.302499999999998" u="1"/>
        <n v="20.83258012820513" u="1"/>
        <n v="23.535551181102363" u="1"/>
        <n v="31.789642857142859" u="1"/>
        <n v="35.195999999999998" u="1"/>
        <n v="43.372678333333319" u="1"/>
        <n v="51.381679389312978" u="1"/>
        <n v="5.2072323809523811" u="1"/>
        <n v="11.902713178294574" u="1"/>
        <n v="19.35134587020649" u="1"/>
        <n v="22.428000000000001" u="1"/>
        <n v="28.078294573643412" u="1"/>
        <n v="29.990033222591361" u="1"/>
        <n v="30.529049999999998" u="1"/>
        <n v="30.570349999999998" u="1"/>
        <n v="0.11151832460732986" u="1"/>
        <n v="7.8445920153333333" u="1"/>
        <n v="18.349517906336089" u="1"/>
        <n v="22.541626666666655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6.613477690288718" u="1"/>
        <n v="5.1413349999999998" u="1"/>
        <n v="7.1021999999999998" u="1"/>
        <n v="10.452056666666657" u="1"/>
        <n v="11.952999999999999" u="1"/>
        <n v="16.959216666666656" u="1"/>
        <n v="18.353633333333324" u="1"/>
        <n v="31.27771935096154" u="1"/>
        <n v="31.350236220472439" u="1"/>
        <n v="33.248860000000001" u="1"/>
        <n v="33.462278645833329" u="1"/>
        <n v="55.862172423245617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7.226701570680628" u="1"/>
        <n v="19.6397994843962" u="1"/>
        <n v="21.738" u="1"/>
        <n v="26.063571428571429" u="1"/>
        <n v="0.57858137566137569" u="1"/>
        <n v="3.9249000000000005" u="1"/>
        <n v="5.3615088075880761" u="1"/>
        <n v="11.659029999999998" u="1"/>
        <n v="12.894797676282051" u="1"/>
        <n v="20.567599999999999" u="1"/>
        <n v="23.653290921739131" u="1"/>
        <n v="35.416290064102562" u="1"/>
        <n v="54.843609022556393" u="1"/>
        <n v="61.096699999999998" u="1"/>
        <n v="62.137404580152669" u="1"/>
        <n v="1.6933416609999998" u="1"/>
        <n v="7.7435633587786263" u="1"/>
        <n v="12.3642" u="1"/>
        <n v="13.82890365448505" u="1"/>
        <n v="14.30978835978836" u="1"/>
        <n v="25.654739583333335" u="1"/>
        <n v="36.048593750000002" u="1"/>
        <n v="38.255499999999998" u="1"/>
        <n v="55.163959999999989" u="1"/>
        <n v="1.1767838541666666" u="1"/>
        <n v="11.751813333333327" u="1"/>
        <n v="12.996023622047238" u="1"/>
        <n v="18.523705897972054" u="1"/>
        <n v="21.891200000000001" u="1"/>
        <n v="24.892146596858638" u="1"/>
        <n v="37.128730158730157" u="1"/>
        <n v="66.922795275590545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10.987693333333333" u="1"/>
        <n v="14.498374999999989" u="1"/>
        <n v="22.85030798326105" u="1"/>
        <n v="33.136075000000005" u="1"/>
        <n v="38.592539682539687" u="1"/>
        <n v="10.237007874015749" u="1"/>
        <n v="12.233178000000001" u="1"/>
        <n v="16.782643229166666" u="1"/>
        <n v="17.923734" u="1"/>
        <n v="19.773941798941799" u="1"/>
        <n v="20.337500000000002" u="1"/>
        <n v="75.03458333333333" u="1"/>
        <n v="4.7758083249999999" u="1"/>
        <n v="6.5167307671957673" u="1"/>
        <n v="9.1755399999999998" u="1"/>
        <n v="12.951881666666662" u="1"/>
        <n v="14.308299999999999" u="1"/>
        <n v="21.142250000000001" u="1"/>
        <n v="42.691099476439788" u="1"/>
        <n v="6.9909800000000004" u="1"/>
        <n v="12.806828055555556" u="1"/>
        <n v="20.609022556390979" u="1"/>
        <n v="21.333270919476746" u="1"/>
        <n v="22.745426356589146" u="1"/>
        <n v="26.121400000000001" u="1"/>
        <n v="35.060238095238098" u="1"/>
        <n v="5.9118416666666667" u="1"/>
        <n v="9.2264199999999921" u="1"/>
        <n v="11.47996" u="1"/>
        <n v="12.230226666666667" u="1"/>
        <n v="14.576139999999992" u="1"/>
        <n v="28.404421768707483" u="1"/>
        <n v="29.066970000000001" u="1"/>
        <n v="34.740367454068242" u="1"/>
        <n v="1.513049999999994" u="1"/>
        <n v="13.207159552238807" u="1"/>
        <n v="14.730103359173127" u="1"/>
        <n v="15.00822671957672" u="1"/>
        <n v="21.313099999999999" u="1"/>
        <n v="39.812439999999981" u="1"/>
        <n v="46.058741693121696" u="1"/>
        <n v="10.092600000000001" u="1"/>
        <n v="15.337748130434784" u="1"/>
        <n v="16.151362433862435" u="1"/>
        <n v="18.979166616666667" u="1"/>
        <n v="19.947398838141027" u="1"/>
        <n v="20.768165374677004" u="1"/>
        <n v="22.083360340440471" u="1"/>
        <n v="32.20232558139535" u="1"/>
        <n v="35.441427777777776" u="1"/>
        <n v="37.052482725373615" u="1"/>
        <n v="48.331099999999999" u="1"/>
        <n v="62.096732433357573" u="1"/>
        <n v="3.4620189701897024" u="1"/>
        <n v="5.7938999999999998" u="1"/>
        <n v="8.3650083333333303" u="1"/>
        <n v="11.114790026246718" u="1"/>
        <n v="14.93311666666666" u="1"/>
        <n v="14.933964576139022" u="1"/>
        <n v="18.956177536231884" u="1"/>
        <n v="55.6126" u="1"/>
        <n v="5.7939000000000007" u="1"/>
        <n v="6.4033424782608721" u="1"/>
        <n v="7.1684000000000001" u="1"/>
        <n v="12.909612433862435" u="1"/>
        <n v="16.054512500000001" u="1"/>
        <n v="16.820170603674541" u="1"/>
        <n v="17.739413333333331" u="1"/>
        <n v="22.185516666666658" u="1"/>
        <n v="34.636687500000001" u="1"/>
        <n v="57.191489361702125" u="1"/>
        <n v="0.50714285714285723" u="1"/>
        <n v="3.8815416666666498" u="1"/>
        <n v="5.4379166666666672" u="1"/>
        <n v="11.937713178294572" u="1"/>
        <n v="13.478727034120736" u="1"/>
        <n v="24.701675000000002" u="1"/>
        <n v="32.423400000000001" u="1"/>
        <n v="35.372713178294575" u="1"/>
        <n v="70.125" u="1"/>
        <n v="0.67476815398075241" u="1"/>
        <n v="0.73889999999999989" u="1"/>
        <n v="7.5484533333333275" u="1"/>
        <n v="7.7484000000000002" u="1"/>
        <n v="10.098383333333331" u="1"/>
        <n v="10.113740458015267" u="1"/>
        <n v="11.858432000000001" u="1"/>
        <n v="14.762719999999998" u="1"/>
        <n v="17.780568475452196" u="1"/>
        <n v="26.894673129567906" u="1"/>
        <n v="29.589424999999999" u="1"/>
        <n v="29.626300000000001" u="1"/>
        <n v="33.098383333333331" u="1"/>
        <n v="36.083765401666668" u="1"/>
        <n v="0.69180758807588083" u="1"/>
        <n v="3.1907142857142849" u="1"/>
        <n v="7.9975000000000005" u="1"/>
        <n v="11.833333333333337" u="1"/>
        <n v="15.551370773333334" u="1"/>
        <n v="15.86144" u="1"/>
        <n v="17.607619047619046" u="1"/>
        <n v="22.781570000000002" u="1"/>
        <n v="22.91701550387597" u="1"/>
        <n v="27.209413504166669" u="1"/>
        <n v="30.523308270676694" u="1"/>
        <n v="0.17574666666666663" u="1"/>
        <n v="2.2924483333333341" u="1"/>
        <n v="7.5005004545454552" u="1"/>
        <n v="9.4790575916230377" u="1"/>
        <n v="13.681119791666667" u="1"/>
        <n v="19.176910299003321" u="1"/>
        <n v="22.491343669250647" u="1"/>
        <n v="23.570999999999998" u="1"/>
        <n v="31.686838208955223" u="1"/>
        <n v="0.71539682539682548" u="1"/>
        <n v="3.1907142857142858" u="1"/>
        <n v="24.131188695652178" u="1"/>
        <n v="25.683458646616543" u="1"/>
        <n v="39.765124999999998" u="1"/>
        <n v="3.459037940379404" u="1"/>
        <n v="4.8238033333333341" u="1"/>
        <n v="9.5616803278688529" u="1"/>
        <n v="21.312800000000003" u="1"/>
        <n v="21.783691460055095" u="1"/>
        <n v="23.545238095238094" u="1"/>
        <n v="29.3962" u="1"/>
        <n v="29.920914626865674" u="1"/>
        <n v="38.356746666666666" u="1"/>
        <n v="54.440476666666662" u="1"/>
        <n v="2.4014249999999997" u="1"/>
        <n v="16.603686023622046" u="1"/>
        <n v="24.239534883720928" u="1"/>
        <n v="29.682099999999998" u="1"/>
        <n v="6.407" u="1"/>
        <n v="9.1248133333333286" u="1"/>
        <n v="10.16905" u="1"/>
        <n v="10.873809523809523" u="1"/>
        <n v="22.64106" u="1"/>
        <n v="25.230366492146597" u="1"/>
        <n v="26.08467027559055" u="1"/>
        <n v="27.037448412698414" u="1"/>
        <n v="27.112734375000002" u="1"/>
        <n v="36.838306878306881" u="1"/>
        <n v="37.215597132365801" u="1"/>
        <n v="65.867251666666661" u="1"/>
        <n v="9.5427189746666663" u="1"/>
        <n v="9.8214600000000001" u="1"/>
        <n v="10.363195592286502" u="1"/>
        <n v="15.942016661999999" u="1"/>
        <n v="22.881" u="1"/>
        <n v="23.891220472440946" u="1"/>
        <n v="23.988544999999998" u="1"/>
        <n v="31.01448155478586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51.758010335917312" u="1"/>
        <n v="53.424400000000006" u="1"/>
        <n v="58.129300000000001" u="1"/>
        <n v="12.110409999999987" u="1"/>
        <n v="14.703994490358127" u="1"/>
        <n v="19.222578703703704" u="1"/>
        <n v="19.31683557795699" u="1"/>
        <n v="23.529399999999995" u="1"/>
        <n v="0.41311886956521754" u="1"/>
        <n v="0.7973733333333336" u="1"/>
        <n v="4.4855999999999998" u="1"/>
        <n v="6.3062016666666594" u="1"/>
        <n v="10.767994999999999" u="1"/>
        <n v="12.98469262086514" u="1"/>
        <n v="13.36755" u="1"/>
        <n v="21.142857142857146" u="1"/>
        <n v="24.741100000000003" u="1"/>
        <n v="25.445599999999999" u="1"/>
        <n v="35.30506333333332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9.145699999999998" u="1"/>
        <n v="24.123382343220339" u="1"/>
        <n v="26.156100000000002" u="1"/>
        <n v="31.235500000000002" u="1"/>
        <n v="39.928100000000001" u="1"/>
        <n v="0.16589238845144355" u="1"/>
        <n v="3.4283999999999999" u="1"/>
        <n v="4.2205983333333235" u="1"/>
        <n v="39.664566929133862" u="1"/>
        <n v="1.4952000000000001" u="1"/>
        <n v="2.7820499999999999" u="1"/>
        <n v="5.2947083289999997" u="1"/>
        <n v="10.569850000000001" u="1"/>
        <n v="17.897124999999999" u="1"/>
        <n v="58.061654135338351" u="1"/>
        <n v="69.041528239202663" u="1"/>
        <n v="5.479936382608698" u="1"/>
        <n v="9.576039999999999" u="1"/>
        <n v="9.5789370078740159" u="1"/>
        <n v="14.7545" u="1"/>
        <n v="27.355654758333333" u="1"/>
        <n v="36.059069767441862" u="1"/>
        <n v="43.111800000000002" u="1"/>
        <n v="46.882706766917295" u="1"/>
        <n v="47.114186046511627" u="1"/>
        <n v="50.706870229007635" u="1"/>
        <n v="1.6548941798941799" u="1"/>
        <n v="13.584359999999993" u="1"/>
        <n v="20.541626666666655" u="1"/>
        <n v="26.412335958005251" u="1"/>
        <n v="26.718627429378532" u="1"/>
        <n v="36.015658914728682" u="1"/>
        <n v="37.974427083333332" u="1"/>
        <n v="58.112625000000001" u="1"/>
        <n v="1.158425925925926" u="1"/>
        <n v="8.0327400000000004" u="1"/>
        <n v="11.508725" u="1"/>
        <n v="23.43079365079365" u="1"/>
        <n v="36.171999999999997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74.775373333333334" u="1"/>
        <n v="5.8415333333333272" u="1"/>
        <n v="7.8797100000000002" u="1"/>
        <n v="13.420760000000001" u="1"/>
        <n v="18.265419947506562" u="1"/>
        <n v="19.332625" u="1"/>
        <n v="21.63367115591398" u="1"/>
        <n v="23.452500000000001" u="1"/>
        <n v="35.192796143250689" u="1"/>
        <n v="51.984933333333331" u="1"/>
        <n v="161.12430000000001" u="1"/>
        <n v="3.2738199999999997" u="1"/>
        <n v="3.4157566666666517" u="1"/>
        <n v="12.0334" u="1"/>
        <n v="14.251908396946565" u="1"/>
        <n v="14.345409836065571" u="1"/>
        <n v="14.468449999999999" u="1"/>
        <n v="14.55759162303665" u="1"/>
        <n v="19.0275" u="1"/>
        <n v="21.445157407407407" u="1"/>
        <n v="21.653290921739131" u="1"/>
        <n v="36.806282722513089" u="1"/>
        <n v="53.401574803149614" u="1"/>
        <n v="3.9244186046511627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1.709049999999994" u="1"/>
        <n v="15.895811518324608" u="1"/>
        <n v="18.820530000000002" u="1"/>
        <n v="32.048593750000002" u="1"/>
        <n v="47.308437499999997" u="1"/>
        <n v="48.694764397905757" u="1"/>
        <n v="1.706343333333324" u="1"/>
        <n v="2.9267175572519082" u="1"/>
        <n v="5.0989266666666619" u="1"/>
        <n v="13.63179186698718" u="1"/>
        <n v="22.626346666666667" u="1"/>
        <n v="22.892146596858638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43.954330708661416" u="1"/>
        <n v="44.549633333333318" u="1"/>
        <n v="59.277999999999999" u="1"/>
        <n v="5.3140784620000003" u="1"/>
        <n v="9.7633749999999999" u="1"/>
        <n v="13.137493438320211" u="1"/>
        <n v="14.003593713450293" u="1"/>
        <n v="15.122513089005235" u="1"/>
        <n v="15.71245" u="1"/>
        <n v="23.493031496062994" u="1"/>
        <n v="24.126428333333326" u="1"/>
        <n v="24.332275000000003" u="1"/>
        <n v="26.534374999999997" u="1"/>
        <n v="35.516999999999996" u="1"/>
        <n v="0.20055666666666599" u="1"/>
        <n v="2.1188481675392672" u="1"/>
        <n v="4.175537190082645" u="1"/>
        <n v="17.773941798941799" u="1"/>
        <n v="30.353181666666661" u="1"/>
        <n v="49.508200000000002" u="1"/>
        <n v="50.437319999999993" u="1"/>
        <n v="52.15209966405375" u="1"/>
        <n v="102.2898" u="1"/>
        <n v="2.4534031413612567" u="1"/>
        <n v="3.3280233333333182" u="1"/>
        <n v="8.1736633333333231" u="1"/>
        <n v="11.977300000000001" u="1"/>
        <n v="13.687795275590551" u="1"/>
        <n v="25.890402113960114" u="1"/>
        <n v="34.604706752083331" u="1"/>
        <n v="46.210433070866138" u="1"/>
        <n v="49.449738219895288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9.437166666666656" u="1"/>
        <n v="52.279166666666669" u="1"/>
        <n v="2.9820833333333336" u="1"/>
        <n v="9.5303833333333312" u="1"/>
        <n v="14.653595041322314" u="1"/>
        <n v="18.700000000000003" u="1"/>
        <n v="19.027200000000001" u="1"/>
        <n v="25.359466666666663" u="1"/>
        <n v="26.719291338582678" u="1"/>
        <n v="31.370183727034121" u="1"/>
        <n v="32.527500000000003" u="1"/>
        <n v="36.024304461942258" u="1"/>
        <n v="42.302999999999997" u="1"/>
        <n v="3.2411249999999998" u="1"/>
        <n v="7.8000141666666671" u="1"/>
        <n v="13.730103359173127" u="1"/>
        <n v="15.479609999999987" u="1"/>
        <n v="34.359313714689264" u="1"/>
        <n v="9.5715749999999939" u="1"/>
        <n v="13.095849206349207" u="1"/>
        <n v="16.987058745762717" u="1"/>
        <n v="17.569324999999999" u="1"/>
        <n v="18.250968992248062" u="1"/>
        <n v="19.183333333333334" u="1"/>
        <n v="26.816889999999997" u="1"/>
        <n v="29.3127" u="1"/>
        <n v="31.704001000250059" u="1"/>
        <n v="13.93311666666666" u="1"/>
        <n v="14.139524999999999" u="1"/>
        <n v="15.359436465811969" u="1"/>
        <n v="18.092986666666654" u="1"/>
        <n v="25.807500000000001" u="1"/>
        <n v="56.715516666666659" u="1"/>
        <n v="5.8745039527777783" u="1"/>
        <n v="9.0209200000000003" u="1"/>
        <n v="11.429401993355482" u="1"/>
        <n v="12.194127604166667" u="1"/>
        <n v="13.678459999999999" u="1"/>
        <n v="18.7971" u="1"/>
        <n v="18.87835999999999" u="1"/>
        <n v="40.191698412698415" u="1"/>
        <n v="41.980687500000002" u="1"/>
        <n v="83.055396825396826" u="1"/>
        <n v="88.530953333333329" u="1"/>
        <n v="104.09546499999999" u="1"/>
        <n v="1.7940900000000006" u="1"/>
        <n v="8.60900833333333" u="1"/>
        <n v="14.97547619047619" u="1"/>
        <n v="19.402515599415203" u="1"/>
        <n v="32.608460000000001" u="1"/>
        <n v="53.794379057315894" u="1"/>
        <n v="12.392538060897436" u="1"/>
        <n v="12.489685039370073" u="1"/>
        <n v="14.470992366412212" u="1"/>
        <n v="19.71272965879265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058510638297876" u="1"/>
        <n v="2.6413933333333257" u="1"/>
        <n v="3.0740163934426223" u="1"/>
        <n v="15.385116279069766" u="1"/>
        <n v="19.876784776902888" u="1"/>
        <n v="25.209413504166669" u="1"/>
        <n v="53.637549999999997" u="1"/>
        <n v="10.58851666666666" u="1"/>
        <n v="12.285253306878307" u="1"/>
        <n v="12.681119791666667" u="1"/>
        <n v="12.966876640419949" u="1"/>
        <n v="13.4511" u="1"/>
        <n v="17.17691029900332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42.706167979002622" u="1"/>
        <n v="13.853475000000001" u="1"/>
        <n v="15.830951443569553" u="1"/>
        <n v="16.632933333333327" u="1"/>
        <n v="19.062200000000001" u="1"/>
        <n v="21.545238095238094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6.641466666666666" u="1"/>
        <n v="28.332074999999996" u="1"/>
        <n v="34.473439999999997" u="1"/>
        <n v="38.012213333333328" u="1"/>
        <n v="3.5685999999999929" u="1"/>
        <n v="14.714174999999994" u="1"/>
        <n v="14.7813125" u="1"/>
        <n v="23.017160000000001" u="1"/>
        <n v="25.306000000000001" u="1"/>
        <n v="0.36161335978835979" u="1"/>
        <n v="0.92309000000000041" u="1"/>
        <n v="10.365925000000001" u="1"/>
        <n v="14.05973333333333" u="1"/>
        <n v="14.747508305647841" u="1"/>
        <n v="14.90376983888889" u="1"/>
        <n v="20.881" u="1"/>
        <n v="8.6162790697674421" u="1"/>
        <n v="14.671886304909561" u="1"/>
        <n v="19.138167938931296" u="1"/>
        <n v="20.242440000000002" u="1"/>
        <n v="22.028571428571428" u="1"/>
        <n v="33.202210884353747" u="1"/>
        <n v="35.951145038167937" u="1"/>
        <n v="52.736374999999995" u="1"/>
        <n v="4.8229166619999999" u="1"/>
        <n v="9.1662591791044772" u="1"/>
        <n v="10.201124031007751" u="1"/>
        <n v="13.582401574803148" u="1"/>
        <n v="13.703994490358127" u="1"/>
        <n v="20.440476666666665" u="1"/>
        <n v="23.019680851063828" u="1"/>
        <n v="56.273444248920171" u="1"/>
        <n v="3.2410499999999991" u="1"/>
        <n v="3.7393253968253952" u="1"/>
        <n v="8.7691043256997467" u="1"/>
        <n v="12.36755" u="1"/>
        <n v="16.741900000000001" u="1"/>
        <n v="17.044997222222221" u="1"/>
        <n v="17.451535238958339" u="1"/>
        <n v="19.118000000000002" u="1"/>
        <n v="23.445599999999999" u="1"/>
        <n v="27.399681913043487" u="1"/>
        <n v="1.6996116060606057" u="1"/>
        <n v="9.6361999999999988" u="1"/>
        <n v="10.190271317829458" u="1"/>
        <n v="10.23672" u="1"/>
        <n v="14.661957671957673" u="1"/>
        <n v="16.698776524425288" u="1"/>
        <n v="23.027000000000001" u="1"/>
        <n v="31.547582903225805" u="1"/>
        <n v="0.16645013123359578" u="1"/>
        <n v="3.7393253968253961" u="1"/>
        <n v="12.386148629032258" u="1"/>
        <n v="22.941175710594315" u="1"/>
        <n v="33.304015748031496" u="1"/>
        <n v="9.8326999999999998E-2" u="1"/>
        <n v="8.3516020671834639" u="1"/>
        <n v="11.975878333333322" u="1"/>
        <n v="12.796259842519685" u="1"/>
        <n v="12.808804071246822" u="1"/>
        <n v="14.924900000000001" u="1"/>
        <n v="19.535551181102363" u="1"/>
        <n v="22.046675" u="1"/>
        <n v="52.664285714285718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40.427131782945736" u="1"/>
        <n v="42.577099236641217" u="1"/>
        <n v="54.405807499999995" u="1"/>
        <n v="134.60213999999999" u="1"/>
        <n v="10.280803333333328" u="1"/>
        <n v="13.575839999999999" u="1"/>
        <n v="14.0434" u="1"/>
        <n v="18.547883597883597" u="1"/>
        <n v="24.315320407732568" u="1"/>
        <n v="24.718627429378532" u="1"/>
        <n v="32.015658914728682" u="1"/>
        <n v="36.16075" u="1"/>
        <n v="3.4796099999999877" u="1"/>
        <n v="3.672921666666654" u="1"/>
        <n v="6.6431883333333221" u="1"/>
        <n v="10.823294726458334" u="1"/>
        <n v="12.091976545454546" u="1"/>
        <n v="16.337800000000001" u="1"/>
        <n v="18.425906450320511" u="1"/>
        <n v="19.06544660777778" u="1"/>
        <n v="31.400357142857143" u="1"/>
        <n v="33.03863333333333" u="1"/>
        <n v="3.2862983333333218" u="1"/>
        <n v="12.314518810148732" u="1"/>
        <n v="15.508525000000001" u="1"/>
        <n v="33.125648102500001" u="1"/>
        <n v="35.868440162822253" u="1"/>
        <n v="58.810370626666668" u="1"/>
        <n v="6.3145216666666606" u="1"/>
        <n v="8.0391300000000001" u="1"/>
        <n v="16.741600000000002" u="1"/>
        <n v="16.790493333333334" u="1"/>
        <n v="20.447535000000002" u="1"/>
        <n v="21.361688538932633" u="1"/>
        <n v="23.205749941520466" u="1"/>
        <n v="25.803750000000001" u="1"/>
        <n v="26.171428571428574" u="1"/>
        <n v="29.144562499999999" u="1"/>
        <n v="87.168400000000005" u="1"/>
        <n v="0.56435810483870963" u="1"/>
        <n v="2.89967499999999" u="1"/>
        <n v="5.5906988805970155" u="1"/>
        <n v="13.629761904761905" u="1"/>
        <n v="17.397569398611111" u="1"/>
        <n v="2.2350787401574799" u="1"/>
        <n v="2.5130516666666578" u="1"/>
        <n v="2.7063633333333241" u="1"/>
        <n v="16.820530000000002" u="1"/>
        <n v="18.462018970189703" u="1"/>
        <n v="19.43743830423243" u="1"/>
        <n v="26.02467213114754" u="1"/>
        <n v="30.87715" u="1"/>
        <n v="35.782413333333331" u="1"/>
        <n v="96.97708999999999" u="1"/>
        <n v="0.81488095238095248" u="1"/>
        <n v="2.3197399999999919" u="1"/>
        <n v="5.2642000000000007" u="1"/>
        <n v="12.082913385826771" u="1"/>
        <n v="12.55355880597015" u="1"/>
        <n v="15.901988756613758" u="1"/>
        <n v="17.241719160104989" u="1"/>
        <n v="17.891200000000001" u="1"/>
        <n v="23.003664921465969" u="1"/>
        <n v="29.806999999999999" u="1"/>
        <n v="37.146190476190476" u="1"/>
        <n v="52.75344663088849" u="1"/>
        <n v="2.126428333333326" u="1"/>
        <n v="9.0139750000000003" u="1"/>
        <n v="11.344094181818182" u="1"/>
        <n v="13.711309516666667" u="1"/>
        <n v="18.846299999999999" u="1"/>
        <n v="22.30495095652174" u="1"/>
        <n v="34.502143333333322" u="1"/>
        <n v="34.60126984126984" u="1"/>
        <n v="42.707161458333331" u="1"/>
        <n v="4.7386833333333325" u="1"/>
        <n v="5.5818083333333322" u="1"/>
        <n v="12.523922950819671" u="1"/>
        <n v="12.944983333333322" u="1"/>
        <n v="13.003593713450293" u="1"/>
        <n v="13.463358778625954" u="1"/>
        <n v="15.950516666666658" u="1"/>
        <n v="17.364539999999995" u="1"/>
        <n v="30.351602067183464" u="1"/>
        <n v="2.6045399999999881" u="1"/>
        <n v="9.7557251908396942" u="1"/>
        <n v="11.179732424242424" u="1"/>
        <n v="16.851003623188411" u="1"/>
        <n v="29.899674999999991" u="1"/>
        <n v="33.613888888888887" u="1"/>
        <n v="37.827244094488186" u="1"/>
        <n v="10.3549972899729" u="1"/>
        <n v="12.308299999999999" u="1"/>
        <n v="12.625643044619423" u="1"/>
        <n v="12.687795275590551" u="1"/>
        <n v="14.665800524934383" u="1"/>
        <n v="19.194317585301839" u="1"/>
        <n v="20.803156146179401" u="1"/>
        <n v="22.132060000000003" u="1"/>
        <n v="26.699599999999997" u="1"/>
        <n v="30.441929133858267" u="1"/>
        <n v="2.5195736434108529" u="1"/>
        <n v="3.4381707317073182" u="1"/>
        <n v="3.8819291338582658" u="1"/>
        <n v="8.7550033333333293" u="1"/>
        <n v="20.801329166666662" u="1"/>
        <n v="21.366666666666667" u="1"/>
        <n v="40.227312222222217" u="1"/>
        <n v="41.226701570680632" u="1"/>
        <n v="45.817912817732577" u="1"/>
        <n v="0.19921666599999999" u="1"/>
        <n v="1.9813333333333341" u="1"/>
        <n v="2.8570000000000002" u="1"/>
        <n v="9.7400499979999999" u="1"/>
        <n v="10.230226666666667" u="1"/>
        <n v="17.972476589375006" u="1"/>
        <n v="18.438170731707316" u="1"/>
        <n v="20.072500000000002" u="1"/>
        <n v="22.179741468549647" u="1"/>
        <n v="23.359466666666663" u="1"/>
        <n v="32.024304461942258" u="1"/>
        <n v="44.444974999999985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31.90621999999999" u="1"/>
        <n v="0.88310999999999973" u="1"/>
        <n v="14.613976377952755" u="1"/>
        <n v="16.314521666666661" u="1"/>
        <n v="19.140833333333333" u="1"/>
        <n v="27.042713178294573" u="1"/>
        <n v="41.637795275590555" u="1"/>
        <n v="53.474154999999996" u="1"/>
        <n v="83.608697916666671" u="1"/>
        <n v="2.743611111111111" u="1"/>
        <n v="8.8018266666666634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5.682400000000001" u="1"/>
        <n v="29.731458333333332" u="1"/>
        <n v="56.527333333333331" u="1"/>
        <n v="8.2523560209424094" u="1"/>
        <n v="10.429401993355482" u="1"/>
        <n v="12.159869999999996" u="1"/>
        <n v="17.991366660000001" u="1"/>
        <n v="0.1679715762273902" u="1"/>
        <n v="0.34254593175853015" u="1"/>
        <n v="1.7703625801282052" u="1"/>
        <n v="9.6555438701923073" u="1"/>
        <n v="12.985873015873016" u="1"/>
        <n v="14.684853333333333" u="1"/>
        <n v="15.026099999999989" u="1"/>
        <n v="16.900485564304461" u="1"/>
        <n v="20.825810000000001" u="1"/>
        <n v="21.80503119883041" u="1"/>
        <n v="27.274249999999999" u="1"/>
        <n v="33.157142857142858" u="1"/>
        <n v="46.846000000000004" u="1"/>
        <n v="71.53" u="1"/>
        <n v="8.9090337313432837" u="1"/>
        <n v="9.6791199999999993" u="1"/>
        <n v="10.985975" u="1"/>
        <n v="11.083765401666668" u="1"/>
        <n v="17.71272965879265" u="1"/>
        <n v="31.540725160256411" u="1"/>
        <n v="35.649618320610685" u="1"/>
        <n v="36.421800000000005" u="1"/>
        <n v="40.835319999999989" u="1"/>
        <n v="76.584410000000005" u="1"/>
        <n v="0.67559055118110256" u="1"/>
        <n v="18.559280000000001" u="1"/>
        <n v="23.209413504166669" u="1"/>
        <n v="30.390026041666665" u="1"/>
        <n v="1.6475749999999949" u="1"/>
        <n v="5.4018749999999995" u="1"/>
        <n v="8.3900260416666654" u="1"/>
        <n v="8.7239361702127667" u="1"/>
        <n v="12.408333333333331" u="1"/>
        <n v="14.2604375" u="1"/>
        <n v="46.033267716535434" u="1"/>
        <n v="63.475083056478404" u="1"/>
        <n v="2.1638517060367453" u="1"/>
        <n v="4.1708527131782942" u="1"/>
        <n v="9.7480600000000006" u="1"/>
        <n v="10.859099999999996" u="1"/>
        <n v="12.408333333333333" u="1"/>
        <n v="29.421855853848726" u="1"/>
        <n v="52.429490740740739" u="1"/>
        <n v="9.4613399999999874" u="1"/>
        <n v="12.455026246719161" u="1"/>
        <n v="12.807409669211197" u="1"/>
        <n v="14.830951443569553" u="1"/>
        <n v="17.54367268746579" u="1"/>
        <n v="30.104166666666668" u="1"/>
        <n v="39.179560000000002" u="1"/>
        <n v="42.279150000000001" u="1"/>
        <n v="53.968000000000004" u="1"/>
        <n v="91.760513333333307" u="1"/>
        <n v="0.51011627906976753" u="1"/>
        <n v="12.138055555555555" u="1"/>
        <n v="12.5582036994302" u="1"/>
        <n v="12.712142857142858" u="1"/>
        <n v="19.741849999999999" u="1"/>
        <n v="26.654894179894178" u="1"/>
        <n v="31.236719999999998" u="1"/>
        <n v="34.704761904761902" u="1"/>
        <n v="62.71886304909561" u="1"/>
        <n v="0.50139166666666501" u="1"/>
        <n v="6.2833000000000006" u="1"/>
        <n v="7.731853439153439" u="1"/>
        <n v="11.453125" u="1"/>
        <n v="11.644624999999989" u="1"/>
        <n v="23.037448412698414" u="1"/>
        <n v="12.075049999999994" u="1"/>
        <n v="17.710599999999999" u="1"/>
        <n v="18.239062499999999" u="1"/>
        <n v="19.891220472440946" u="1"/>
        <n v="32.495238095238093" u="1"/>
        <n v="39.565258333333333" u="1"/>
        <n v="51.933599999999998" u="1"/>
        <n v="65.265655495208335" u="1"/>
        <n v="4.4982687338501295" u="1"/>
        <n v="13.5079925" u="1"/>
        <n v="14.675468333333328" u="1"/>
        <n v="18.147309711286088" u="1"/>
        <n v="20.028571428571428" u="1"/>
        <n v="20.125301666666669" u="1"/>
        <n v="28.704255319148935" u="1"/>
        <n v="38.054973821989527" u="1"/>
        <n v="12.703994490358127" u="1"/>
        <n v="12.989286964129484" u="1"/>
        <n v="13.642026578073089" u="1"/>
        <n v="20.051840025350145" u="1"/>
        <n v="26.69890817469205" u="1"/>
        <n v="10.30063492063492" u="1"/>
        <n v="11.36755" u="1"/>
        <n v="13.640768412698414" u="1"/>
        <n v="14.93459552238806" u="1"/>
        <n v="17.4039" u="1"/>
        <n v="26.679774999999996" u="1"/>
        <n v="28.668149999999994" u="1"/>
        <n v="59.208799999999982" u="1"/>
        <n v="62.951421188630491" u="1"/>
        <n v="9.3516199999999934" u="1"/>
        <n v="18.834588333333336" u="1"/>
        <n v="36.100683092948721" u="1"/>
        <n v="2.8637599999999921" u="1"/>
        <n v="13.278420000000001" u="1"/>
        <n v="16.758133333333323" u="1"/>
        <n v="19.625954198473281" u="1"/>
        <n v="51.612467191601048" u="1"/>
        <n v="59.663307086614168" u="1"/>
        <n v="11.07358" u="1"/>
        <n v="15.416290064102565" u="1"/>
        <n v="23.030243333333321" u="1"/>
        <n v="1.7808042279202283" u="1"/>
        <n v="1.9331166666666599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0.77379145161290341" u="1"/>
        <n v="3.8647499999999999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38.262941660999999" u="1"/>
        <n v="40.109119999999997" u="1"/>
        <n v="12.284409448818899" u="1"/>
        <n v="19.611180000000001" u="1"/>
        <n v="107.13398833333331" u="1"/>
        <n v="3.0943536585365865" u="1"/>
        <n v="6.5113733333333341" u="1"/>
        <n v="14.176816666666662" u="1"/>
        <n v="22.720620155038759" u="1"/>
        <n v="24.44464" u="1"/>
        <n v="25.350236220472439" u="1"/>
        <n v="29.25751666666666" u="1"/>
        <n v="30.793363728470116" u="1"/>
        <n v="31.60125" u="1"/>
        <n v="93.997855000000015" u="1"/>
        <n v="8.2237493915343922" u="1"/>
        <n v="11.567875000000001" u="1"/>
        <n v="19.452500000000001" u="1"/>
        <n v="20.077674418604651" u="1"/>
        <n v="20.35617753623189" u="1"/>
        <n v="21.205749941520466" u="1"/>
        <n v="21.276335877862596" u="1"/>
        <n v="26.784619047619053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60.525714285714287" u="1"/>
        <n v="13.895811518324608" u="1"/>
        <n v="15.42675" u="1"/>
        <n v="35.598889999999997" u="1"/>
        <n v="48.7134" u="1"/>
        <n v="8.0803250000000002" u="1"/>
        <n v="14.7369" u="1"/>
        <n v="14.901988756613758" u="1"/>
        <n v="23.01570105820106" u="1"/>
        <n v="25.467926666666653" u="1"/>
        <n v="27.008671875000001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16.218018372703412" u="1"/>
        <n v="20.126428333333326" u="1"/>
        <n v="29.301471354166665" u="1"/>
        <n v="8.7964666640000004" u="1"/>
        <n v="8.8785799999999995" u="1"/>
        <n v="14.700478333333322" u="1"/>
        <n v="14.886970899470899" u="1"/>
        <n v="21.7104" u="1"/>
        <n v="34.188249999999996" u="1"/>
        <n v="34.342599992000004" u="1"/>
        <n v="50.158739999999995" u="1"/>
        <n v="50.530827067669179" u="1"/>
        <n v="1.2420933333333279" u="1"/>
        <n v="1.2930749999999998" u="1"/>
        <n v="10.917339999999994" u="1"/>
        <n v="13.741030766129033" u="1"/>
        <n v="15.936666666666667" u="1"/>
        <n v="18.803156146179401" u="1"/>
        <n v="19.801784722222223" u="1"/>
        <n v="0.78062827225130893" u="1"/>
        <n v="12.67166666666666" u="1"/>
        <n v="14.788492063492065" u="1"/>
        <n v="19.366666666666667" u="1"/>
        <n v="26.388850000000001" u="1"/>
        <n v="40.380620155038756" u="1"/>
        <n v="41.422449999999998" u="1"/>
        <n v="74.881929133858264" u="1"/>
        <n v="1.2957316666666672" u="1"/>
        <n v="13.016666666666669" u="1"/>
        <n v="15.282381169354842" u="1"/>
        <n v="19.499962499999992" u="1"/>
        <n v="22.719291338582678" u="1"/>
        <n v="23.595357142857143" u="1"/>
        <n v="37.850179166666663" u="1"/>
        <n v="58.178736000000001" u="1"/>
        <n v="0.6934666666666669" u="1"/>
        <n v="13.441353383458647" u="1"/>
        <n v="13.557093023255813" u="1"/>
        <n v="15.117173252279638" u="1"/>
        <n v="15.8865" u="1"/>
        <n v="16.560099999999998" u="1"/>
        <n v="20.60995114503817" u="1"/>
        <n v="27.019599999999997" u="1"/>
        <n v="37.265616666666659" u="1"/>
        <n v="41.869276666666664" u="1"/>
        <n v="52.219083969465643" u="1"/>
        <n v="56.647660000000002" u="1"/>
        <n v="0.2169680158730159" u="1"/>
        <n v="5.7119" u="1"/>
        <n v="12.726242547425475" u="1"/>
        <n v="14.424266666666666" u="1"/>
        <n v="15.384082687338502" u="1"/>
        <n v="15.886500000000002" u="1"/>
        <n v="17.456250000000001" u="1"/>
        <n v="42.081395348837212" u="1"/>
        <n v="58.413740458015269" u="1"/>
        <n v="160.2700646966253" u="1"/>
        <n v="0.43408999999999798" u="1"/>
        <n v="1.4038966666666619" u="1"/>
        <n v="11.93311666666666" u="1"/>
        <n v="12.695374677002585" u="1"/>
        <n v="16.183914143464026" u="1"/>
        <n v="20.634166666666665" u="1"/>
        <n v="21.807500000000001" u="1"/>
        <n v="22.306589147286822" u="1"/>
        <n v="25.818560000000002" u="1"/>
        <n v="31.5565" u="1"/>
        <n v="40.152248062015502" u="1"/>
        <n v="40.700000000000003" u="1"/>
        <n v="47.116511627906974" u="1"/>
        <n v="47.307874999999996" u="1"/>
        <n v="49.841719104477612" u="1"/>
        <n v="3.114186046511628" u="1"/>
        <n v="13.831176457627119" u="1"/>
        <n v="15.799500000000002" u="1"/>
        <n v="18.43154761904762" u="1"/>
        <n v="21.875166666666662" u="1"/>
        <n v="50.362259999999999" u="1"/>
        <n v="76.179527559055117" u="1"/>
        <n v="0.52094135041666678" u="1"/>
        <n v="2.8534999999999999" u="1"/>
        <n v="15.252600000000001" u="1"/>
        <n v="21.335884999999987" u="1"/>
        <n v="22.544438208955228" u="1"/>
        <n v="26.906866408045978" u="1"/>
        <n v="29.284706666666665" u="1"/>
        <n v="34.871650000000002" u="1"/>
        <n v="37.776510416666667" u="1"/>
        <n v="47.460206718346257" u="1"/>
        <n v="8.3477133333333278" u="1"/>
        <n v="13.212604694938275" u="1"/>
        <n v="23.626300000000001" u="1"/>
        <n v="24.903939999999999" u="1"/>
        <n v="31.10523333333332" u="1"/>
        <n v="73.105514163086468" u="1"/>
        <n v="154.82507714796168" u="1"/>
        <n v="7.9980333333333338" u="1"/>
        <n v="10.267958805970149" u="1"/>
        <n v="10.780804227920228" u="1"/>
        <n v="11.036616263999999" u="1"/>
        <n v="16.91701550387597" u="1"/>
        <n v="22.767230352303525" u="1"/>
        <n v="29.741935483870968" u="1"/>
        <n v="51" u="1"/>
        <n v="3.7557552083333325" u="1"/>
        <n v="8.5126584328358206" u="1"/>
        <n v="8.9364083333333308" u="1"/>
        <n v="10.681119791666667" u="1"/>
        <n v="14.695922865013774" u="1"/>
        <n v="16.524734999999996" u="1"/>
        <n v="16.979003333333331" u="1"/>
        <n v="26.464933333333317" u="1"/>
        <n v="57.753888615000008" u="1"/>
        <n v="12.06566666666666" u="1"/>
        <n v="12.235199999999995" u="1"/>
        <n v="12.462278645833329" u="1"/>
        <n v="13.747859999999999" u="1"/>
        <n v="24.357300275482093" u="1"/>
        <n v="38.141013227513227" u="1"/>
        <n v="47.385533333333328" u="1"/>
        <n v="1.2110723514211885" u="1"/>
        <n v="11.408333333333335" u="1"/>
        <n v="17.974799999999998" u="1"/>
        <n v="20.205813333333328" u="1"/>
        <n v="22.980533333333334" u="1"/>
        <n v="25.4451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31.352380952380951" u="1"/>
        <n v="32.415500000000002" u="1"/>
        <n v="0.75915406600000002" u="1"/>
        <n v="3.5506644518272426" u="1"/>
        <n v="8.3526333333333298" u="1"/>
        <n v="8.4134926208651404" u="1"/>
        <n v="11.4407" u="1"/>
        <n v="11.943175853018374" u="1"/>
        <n v="12.682442748091603" u="1"/>
        <n v="26.309479166666666" u="1"/>
        <n v="53.451535238958343" u="1"/>
        <n v="5.9399733333333335" u="1"/>
        <n v="7.7172799999999961" u="1"/>
        <n v="14.553775" u="1"/>
        <n v="35.760513333333314" u="1"/>
        <n v="0.34212933333333334" u="1"/>
        <n v="1.8352875" u="1"/>
        <n v="7.6747183333333338" u="1"/>
        <n v="10.425075" u="1"/>
        <n v="10.890658914728682" u="1"/>
        <n v="14.902470867208672" u="1"/>
        <n v="19.877877604166667" u="1"/>
        <n v="20.273479999999999" u="1"/>
        <n v="20.478713217391306" u="1"/>
        <n v="34.265397536394183" u="1"/>
        <n v="55.6168496911462" u="1"/>
        <n v="59.319898583668483" u="1"/>
        <n v="13.040465116279069" u="1"/>
        <n v="19.019680851063828" u="1"/>
        <n v="1.278251" u="1"/>
        <n v="5.2795550529100534" u="1"/>
        <n v="10.36755" u="1"/>
        <n v="13.269754521963826" u="1"/>
        <n v="38.79222" u="1"/>
        <n v="0.31817977611940296" u="1"/>
        <n v="3.4233909722222222" u="1"/>
        <n v="10.352380952380953" u="1"/>
        <n v="10.46283155216285" u="1"/>
        <n v="17.474875000000001" u="1"/>
        <n v="47.259523809523813" u="1"/>
        <n v="65.895811518324606" u="1"/>
        <n v="0.11329787234042556" u="1"/>
        <n v="0.69725833100000001" u="1"/>
        <n v="8.3749872773536911" u="1"/>
        <n v="8.3785050000000005" u="1"/>
        <n v="17.625954198473281" u="1"/>
        <n v="17.863958333333333" u="1"/>
        <n v="31.729900000000001" u="1"/>
        <n v="46.087699999999998" u="1"/>
        <n v="48.566613652173913" u="1"/>
        <n v="14.924418604651162" u="1"/>
        <n v="24.11572" u="1"/>
        <n v="27.062217548076923" u="1"/>
        <n v="39.873333333333335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1.990033222591361" u="1"/>
        <n v="32.427131782945736" u="1"/>
        <n v="41.453400000000002" u="1"/>
        <n v="47.094724409448816" u="1"/>
        <n v="2.1642600000000001" u="1"/>
        <n v="15.270813333333328" u="1"/>
        <n v="35.34493333333333" u="1"/>
        <n v="7.749009999999994" u="1"/>
        <n v="12.400980000000001" u="1"/>
        <n v="16.884774552238806" u="1"/>
        <n v="21.687545219638242" u="1"/>
        <n v="35.369706666666666" u="1"/>
        <n v="43.96032499999999" u="1"/>
        <n v="50.325326666666648" u="1"/>
        <n v="62.836304909560724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23.761654135338347" u="1"/>
        <n v="33.884124999999997" u="1"/>
        <n v="65.813732816091957" u="1"/>
        <n v="4.4360367454068248" u="1"/>
        <n v="11.772559055118112" u="1"/>
        <n v="14.869" u="1"/>
        <n v="18.998363287037037" u="1"/>
        <n v="21.803750000000001" u="1"/>
        <n v="27.242799999999999" u="1"/>
        <n v="30.291588541666666" u="1"/>
        <n v="44.238179999999986" u="1"/>
        <n v="8.2816666666666663" u="1"/>
        <n v="8.5646749999999994" u="1"/>
        <n v="12.240833333333333" u="1"/>
        <n v="15.826645460869566" u="1"/>
        <n v="16.021359999999991" u="1"/>
        <n v="18.985399999999998" u="1"/>
        <n v="24.126864000000001" u="1"/>
        <n v="25.708145032051281" u="1"/>
        <n v="27.043884297520663" u="1"/>
        <n v="38.843609022556393" u="1"/>
        <n v="10.14744" u="1"/>
        <n v="18.348566666666663" u="1"/>
        <n v="18.852699999999999" u="1"/>
        <n v="23.009909892473118" u="1"/>
        <n v="26.024296875000001" u="1"/>
        <n v="50.680089172979791" u="1"/>
        <n v="0.1729080687830688" u="1"/>
        <n v="1.0030000000000001" u="1"/>
        <n v="2.1135317460317453" u="1"/>
        <n v="12.390429999999988" u="1"/>
        <n v="14.054976143478262" u="1"/>
        <n v="15.9877" u="1"/>
        <n v="16.895200000000003" u="1"/>
        <n v="19.003664921465969" u="1"/>
        <n v="55.118848167539269" u="1"/>
        <n v="74.926471354166665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11.003593713450293" u="1"/>
        <n v="12.653759999999998" u="1"/>
        <n v="18.126428333333326" u="1"/>
        <n v="22.048821685333333" u="1"/>
        <n v="30.796259842519685" u="1"/>
        <n v="31.504687499999999" u="1"/>
        <n v="7.8238833333333337" u="1"/>
        <n v="9.6589285714285715" u="1"/>
        <n v="12.648995522388059" u="1"/>
        <n v="20.764023333333331" u="1"/>
        <n v="76.196676573611114" u="1"/>
        <n v="10.308299999999999" u="1"/>
        <n v="10.687795275590551" u="1"/>
        <n v="12.074016393442623" u="1"/>
        <n v="13.5364453125" u="1"/>
        <n v="29.74982841455045" u="1"/>
        <n v="31.431782945736433" u="1"/>
        <n v="33.13818968533333" u="1"/>
        <n v="35.699240000000003" u="1"/>
        <n v="56.445966666666656" u="1"/>
        <n v="62.772237555416666" u="1"/>
        <n v="1.3754330708661415" u="1"/>
        <n v="5.8323048346055977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5.415573770491804" u="1"/>
        <n v="56.363127734033249" u="1"/>
        <n v="2.3646599999999998" u="1"/>
        <n v="12.767421874999997" u="1"/>
        <n v="14.155882288135597" u="1"/>
        <n v="17.48403895522388" u="1"/>
        <n v="19.217865013774105" u="1"/>
        <n v="22.53295833333333" u="1"/>
        <n v="22.910626666666666" u="1"/>
        <n v="25.231154166666666" u="1"/>
        <n v="25.370183727034121" u="1"/>
        <n v="26.327359999999999" u="1"/>
        <n v="35.473799999999997" u="1"/>
        <n v="76.990825529791664" u="1"/>
        <n v="0.78823409669211209" u="1"/>
        <n v="6.9511450381679385" u="1"/>
        <n v="10.730103359173127" u="1"/>
        <n v="12.479609999999987" u="1"/>
        <n v="12.61505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0.93311666666666" u="1"/>
        <n v="11.706363333333325" u="1"/>
        <n v="13.054559999999999" u="1"/>
        <n v="15.225718333333328" u="1"/>
        <n v="17.385440000000003" u="1"/>
        <n v="21.638166666666667" u="1"/>
        <n v="24.329974160206714" u="1"/>
        <n v="29.59622499999999" u="1"/>
        <n v="39.778571428571432" u="1"/>
        <n v="13.113099999999989" u="1"/>
        <n v="13.613888888888889" u="1"/>
        <n v="14.363157894736842" u="1"/>
        <n v="25.329002624671915" u="1"/>
        <n v="27.121262458471762" u="1"/>
        <n v="0.17301033591731266" u="1"/>
        <n v="6.8489433333333238" u="1"/>
        <n v="8.3459900000000005" u="1"/>
        <n v="9.2822750000000003" u="1"/>
        <n v="24.906866408045978" u="1"/>
        <n v="25.686356589147287" u="1"/>
        <n v="27.455268490374877" u="1"/>
        <n v="87.116511627906974" u="1"/>
        <n v="1.387729710144928" u="1"/>
        <n v="14.856364829396325" u="1"/>
        <n v="17.584600000000002" u="1"/>
        <n v="24.425425000000001" u="1"/>
        <n v="26.041882700833334" u="1"/>
        <n v="26.098383333333331" u="1"/>
        <n v="26.150126666666651" u="1"/>
        <n v="31.551370773333332" u="1"/>
        <n v="42.700387596899226" u="1"/>
        <n v="100.77295000000001" u="1"/>
        <n v="2.6852999999999998" u="1"/>
        <n v="5.209413504166668" u="1"/>
        <n v="8.0366999999999997" u="1"/>
        <n v="11.591692506459948" u="1"/>
        <n v="20.767230352303525" u="1"/>
        <n v="26.232810000000001" u="1"/>
        <n v="26.446166666666663" u="1"/>
        <n v="43.330856666666662" u="1"/>
        <n v="48.482280000000003" u="1"/>
        <n v="50.817277486910996" u="1"/>
        <n v="0.16414666666666669" u="1"/>
        <n v="12.2604375" u="1"/>
        <n v="12.512458432835821" u="1"/>
        <n v="27.840583333333331" u="1"/>
        <n v="27.988" u="1"/>
        <n v="50.881209999999996" u="1"/>
        <n v="11.178839999999992" u="1"/>
        <n v="19.054041666666667" u="1"/>
        <n v="30.138055555555557" u="1"/>
        <n v="33.737855297157623" u="1"/>
        <n v="70.063917525773192" u="1"/>
        <n v="1.707161458333333" u="1"/>
        <n v="8.8674720634920643" u="1"/>
        <n v="13.53056430446194" u="1"/>
        <n v="15.447575572519085" u="1"/>
        <n v="32.24324" u="1"/>
        <n v="8.6807416666666644" u="1"/>
        <n v="10.053644999999999" u="1"/>
        <n v="10.138055555555555" u="1"/>
        <n v="10.5582036994302" u="1"/>
        <n v="13.13608" u="1"/>
        <n v="14.3188" u="1"/>
        <n v="18.52174999999999" u="1"/>
        <n v="22.582222222222221" u="1"/>
        <n v="35.222578703703704" u="1"/>
        <n v="35.712430678466077" u="1"/>
        <n v="59.583124999999995" u="1"/>
        <n v="6.7186483333333307" u="1"/>
        <n v="8.4839458333333315" u="1"/>
        <n v="17.230366492146597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080749391534392" u="1"/>
        <n v="11.364556666666665" u="1"/>
        <n v="16.028571428571428" u="1"/>
        <n v="27.823294726458332" u="1"/>
        <n v="84.074362433862433" u="1"/>
        <n v="1.5513707733333335" u="1"/>
        <n v="7.338469166666667" u="1"/>
        <n v="10.703994490358127" u="1"/>
        <n v="18.989159999999991" u="1"/>
        <n v="19.180844269466316" u="1"/>
        <n v="31.324060150375942" u="1"/>
        <n v="3.9613749999999999" u="1"/>
        <n v="4.8808499999999997" u="1"/>
        <n v="6.7336987830687827" u="1"/>
        <n v="12.302266666666664" u="1"/>
        <n v="13.556666666666667" u="1"/>
        <n v="43.706953333333331" u="1"/>
        <n v="45.159800000000004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6.941175710594315" u="1"/>
        <n v="27.678538402331078" u="1"/>
        <n v="33.773941798941799" u="1"/>
        <n v="35.158150695888658" u="1"/>
        <n v="2.5510349999999997" u="1"/>
        <n v="6.97258333" u="1"/>
        <n v="9.4022556390977456" u="1"/>
        <n v="10.0795925" u="1"/>
        <n v="11.386979260515606" u="1"/>
        <n v="21.420712962962963" u="1"/>
        <n v="22.977089999999993" u="1"/>
        <n v="34.957201876169478" u="1"/>
        <n v="0.51319400000000004" u="1"/>
        <n v="0.61539333333333357" u="1"/>
        <n v="9.8834000000000017" u="1"/>
        <n v="10.53754" u="1"/>
        <n v="12.318427910052909" u="1"/>
        <n v="18.161280000000001" u="1"/>
        <n v="19.53700819672131" u="1"/>
        <n v="20.739968191304349" u="1"/>
        <n v="21.385240000000003" u="1"/>
        <n v="24.170836446839083" u="1"/>
        <n v="26.029534883720931" u="1"/>
        <n v="31.421187499999998" u="1"/>
        <n v="34.609022556390983" u="1"/>
        <n v="1.8069999999999999" u="1"/>
        <n v="7.3129" u="1"/>
        <n v="8.32249343832021" u="1"/>
        <n v="11.781388888888889" u="1"/>
        <n v="12.461400000000001" u="1"/>
        <n v="13.2942" u="1"/>
        <n v="18.412335958005251" u="1"/>
        <n v="26.007829457364341" u="1"/>
        <n v="29.93311666666666" u="1"/>
        <n v="1.2417592592592592" u="1"/>
        <n v="15.196245000000001" u="1"/>
        <n v="26.5459" u="1"/>
        <n v="26.601503759398497" u="1"/>
        <n v="35.402515599415203" u="1"/>
        <n v="35.418999999999997" u="1"/>
        <n v="48.878359999999986" u="1"/>
        <n v="1.1808442694663168" u="1"/>
        <n v="3.7666933333333326" u="1"/>
        <n v="8.2594444444444441" u="1"/>
        <n v="12.176816666666662" u="1"/>
        <n v="12.193452380952376" u="1"/>
        <n v="26.562824051250001" u="1"/>
        <n v="49.741935483870968" u="1"/>
        <n v="11.870266666666668" u="1"/>
        <n v="13.869" u="1"/>
        <n v="15.528666666666661" u="1"/>
        <n v="16.077674418604651" u="1"/>
        <n v="16.842653116531167" u="1"/>
        <n v="43.889763779527563" u="1"/>
        <n v="10.629761904761905" u="1"/>
        <n v="12.19345238095238" u="1"/>
        <n v="22.998700787401575" u="1"/>
        <n v="23.020232558139536" u="1"/>
        <n v="60.395238095238099" u="1"/>
        <n v="86.836576666666673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24.024296875000001" u="1"/>
        <n v="36.881" u="1"/>
        <n v="37.898710001675326" u="1"/>
        <n v="41.212624584717609" u="1"/>
        <n v="1.3675499999999998" u="1"/>
        <n v="2.6827380952380957" u="1"/>
        <n v="13.212364341085271" u="1"/>
        <n v="14.9877" u="1"/>
        <n v="15.313173333333333" u="1"/>
        <n v="23.008671875000001" u="1"/>
        <n v="35.138167938931296" u="1"/>
        <n v="2.6609126984126981" u="1"/>
        <n v="8.3384833333333344" u="1"/>
        <n v="10.711309516666667" u="1"/>
        <n v="16.814015748031494" u="1"/>
        <n v="17.672921666666653" u="1"/>
        <n v="39.841119345770508" u="1"/>
        <n v="73.452747252747258" u="1"/>
        <n v="10.429739999999999" u="1"/>
        <n v="14.925503919372902" u="1"/>
        <n v="16.126428333333326" u="1"/>
        <n v="17.132515873015873" u="1"/>
        <n v="24.332839999999997" u="1"/>
        <n v="30.752906976744185" u="1"/>
        <n v="0.45039370078740171" u="1"/>
        <n v="3.264995216728396" u="1"/>
        <n v="13.744476584022038" u="1"/>
        <n v="14.855" u="1"/>
        <n v="16.3621167791948" u="1"/>
        <n v="16.93725197638889" u="1"/>
        <n v="19.712133333333334" u="1"/>
        <n v="22.353181666666661" u="1"/>
        <n v="23.899674999999991" u="1"/>
        <n v="24.879351851851855" u="1"/>
        <n v="25.997067183462534" u="1"/>
        <n v="26.78062827225131" u="1"/>
        <n v="27.764289999999999" u="1"/>
        <n v="32.051900000000003" u="1"/>
        <n v="74.41146999999998" u="1"/>
        <n v="2.9546400000000004" u="1"/>
        <n v="9.8921583270000006" u="1"/>
        <n v="11.867979999999994" u="1"/>
        <n v="18.611126666666653" u="1"/>
        <n v="32.851127819548879" u="1"/>
        <n v="39.167087967644079" u="1"/>
        <n v="2.8901399999999997" u="1"/>
        <n v="12.177036258012821" u="1"/>
        <n v="12.788492063492065" u="1"/>
        <n v="15.384294299171675" u="1"/>
        <n v="19.731395348837211" u="1"/>
        <n v="23.415573770491804" u="1"/>
        <n v="24.515029166666665" u="1"/>
        <n v="33.422449999999998" u="1"/>
        <n v="5.7058400000000002" u="1"/>
        <n v="12.353765454545456" u="1"/>
        <n v="14.90111111111111" u="1"/>
        <n v="15.7644" u="1"/>
        <n v="19.595357142857143" u="1"/>
        <n v="21.414503816793893" u="1"/>
        <n v="23.370183727034121" u="1"/>
        <n v="26.012152230971129" u="1"/>
        <n v="26.452010569800571" u="1"/>
        <n v="34.484186666666659" u="1"/>
        <n v="35.67419947506562" u="1"/>
        <n v="40.458921488700568" u="1"/>
        <n v="42.121799999999979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4.502427821522311" u="1"/>
        <n v="18.816889999999997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5.2114713541666671" u="1"/>
        <n v="8.9939400000000003" u="1"/>
        <n v="12.613888888888889" u="1"/>
        <n v="14.917688964474678" u="1"/>
        <n v="16.879971426444037" u="1"/>
        <n v="19.636848958333331" u="1"/>
        <n v="23.329002624671915" u="1"/>
        <n v="26.363874345549739" u="1"/>
        <n v="38.024000000000001" u="1"/>
        <n v="123.83069592586116" u="1"/>
        <n v="2.1526595744680854" u="1"/>
        <n v="4.0948031496062995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817494656488552" u="1"/>
        <n v="22.906866408045978" u="1"/>
        <n v="11.3474375" u="1"/>
        <n v="14.469823333333334" u="1"/>
        <n v="14.822446251531693" u="1"/>
        <n v="17.040900000000001" u="1"/>
        <n v="25.540725160256411" u="1"/>
        <n v="27.083765401666668" u="1"/>
        <n v="39.971746031746029" u="1"/>
        <n v="47.540725160256407" u="1"/>
        <n v="10.551370773333334" u="1"/>
        <n v="11.924189999999999" u="1"/>
        <n v="12.011278195488725" u="1"/>
        <n v="14.459037940379403" u="1"/>
        <n v="18.234366531165314" u="1"/>
        <n v="19.509523809523802" u="1"/>
        <n v="22.2883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27.022396694214876" u="1"/>
        <n v="38.084670275590547" u="1"/>
        <n v="39.575791082940896" u="1"/>
        <n v="0.3614" u="1"/>
        <n v="1.2895749999999999" u="1"/>
        <n v="6.6810833333333335" u="1"/>
        <n v="7.0367649999999999" u="1"/>
        <n v="29.281211750305999" u="1"/>
        <n v="31.617125000000001" u="1"/>
        <n v="36.863139999999994" u="1"/>
        <n v="42.274399999999986" u="1"/>
        <n v="1.3239153439153439" u="1"/>
        <n v="9.367539267015708" u="1"/>
        <n v="10.023159999999992" u="1"/>
        <n v="13.623019841269841" u="1"/>
        <n v="19.682099999999998" u="1"/>
        <n v="20.582222222222221" u="1"/>
        <n v="25.236719999999998" u="1"/>
        <n v="35.529399999999995" u="1"/>
        <n v="40.086718750000003" u="1"/>
        <n v="1.451866666666664" u="1"/>
        <n v="10.606935" u="1"/>
        <n v="10.881679999999999" u="1"/>
        <n v="12.151400000000001" u="1"/>
        <n v="20.640601503759399" u="1"/>
        <n v="25.967199999999998" u="1"/>
        <n v="50.390627705627708" u="1"/>
        <n v="29.53773666666666" u="1"/>
        <n v="1.16564" u="1"/>
        <n v="6.7985190839694667" u="1"/>
        <n v="10.319459999999999" u="1"/>
        <n v="14.13654" u="1"/>
        <n v="14.331811023622048" u="1"/>
        <n v="15.014285714285714" u="1"/>
        <n v="17.346479999999993" u="1"/>
        <n v="19.739474999999999" u="1"/>
        <n v="25.975572519083968" u="1"/>
        <n v="27.063633333333318" u="1"/>
        <n v="34.798099999999998" u="1"/>
        <n v="43.184295000000006" u="1"/>
        <n v="57.20723544973545" u="1"/>
        <n v="108.2267175572519" u="1"/>
        <n v="119.27384999999998" u="1"/>
        <n v="0.68286458333333322" u="1"/>
        <n v="1.2612493055555556" u="1"/>
        <n v="9.4997000909090907" u="1"/>
        <n v="12.190714285714286" u="1"/>
        <n v="14.889999999999997" u="1"/>
        <n v="23.061062499999998" u="1"/>
        <n v="23.896508039629691" u="1"/>
        <n v="24.463214285714287" u="1"/>
        <n v="33.785155838921185" u="1"/>
        <n v="39.821399999999997" u="1"/>
        <n v="109.61744094488189" u="1"/>
        <n v="1.6257936507936501" u="1"/>
        <n v="10.823669166666667" u="1"/>
        <n v="10.893893129770992" u="1"/>
        <n v="36.142199999999995" u="1"/>
        <n v="47.232947264583338" u="1"/>
        <n v="47.904800000000002" u="1"/>
        <n v="59.894350000000003" u="1"/>
        <n v="1.6257936507936503" u="1"/>
        <n v="13.004440000000001" u="1"/>
        <n v="14.89" u="1"/>
        <n v="19.18953333333333" u="1"/>
        <n v="28.463358778625953" u="1"/>
        <n v="6.0030799999999962" u="1"/>
        <n v="10.392456666666662" u="1"/>
        <n v="14.81297709923664" u="1"/>
        <n v="15.153179999999995" u="1"/>
        <n v="32.549266171663504" u="1"/>
        <n v="53.776866666666649" u="1"/>
        <n v="87.023488372093027" u="1"/>
        <n v="2.359283333333329" u="1"/>
        <n v="18.827336666666653" u="1"/>
        <n v="23.062217548076923" u="1"/>
        <n v="25.36814833333333" u="1"/>
        <n v="31.936666666666667" u="1"/>
        <n v="37.334828756313129" u="1"/>
        <n v="88.688472153749998" u="1"/>
        <n v="1.9927599999999999" u="1"/>
        <n v="13.712199999999999" u="1"/>
        <n v="17.990033222591361" u="1"/>
        <n v="24.029534883720931" u="1"/>
        <n v="29.441353383458647" u="1"/>
        <n v="1.4738" u="1"/>
        <n v="10.252700000000001" u="1"/>
        <n v="13.135824999999999" u="1"/>
        <n v="14.536628333333324" u="1"/>
        <n v="14.53734" u="1"/>
        <n v="20.568646017699116" u="1"/>
        <n v="24.007829457364341" u="1"/>
        <n v="26.080375" u="1"/>
        <n v="26.995354330708661" u="1"/>
        <n v="4.3710333333333162" u="1"/>
        <n v="11.285069999999999" u="1"/>
        <n v="14.715396825396825" u="1"/>
        <n v="17.687545219638242" u="1"/>
        <n v="28.84244142101285" u="1"/>
        <n v="36.319739999999989" u="1"/>
        <n v="41.662352915254239" u="1"/>
        <n v="48.00680951282051" u="1"/>
        <n v="87.242524916943523" u="1"/>
        <n v="5.0610271066666668" u="1"/>
        <n v="12.806706666666656" u="1"/>
        <n v="14.095349999999996" u="1"/>
        <n v="15.317945000000002" u="1"/>
        <n v="15.498331428571431" u="1"/>
        <n v="19.739175000000003" u="1"/>
        <n v="19.761654135338347" u="1"/>
        <n v="20.691807588075882" u="1"/>
        <n v="24.562824051250001" u="1"/>
        <n v="25.60125" u="1"/>
        <n v="26.554193121693121" u="1"/>
        <n v="3.4242666666666661" u="1"/>
        <n v="12.869" u="1"/>
        <n v="13.161975572519085" u="1"/>
        <n v="15.038837209302326" u="1"/>
        <n v="15.602874970760233" u="1"/>
        <n v="22.178965217391305" u="1"/>
        <n v="23.242799999999999" u="1"/>
        <n v="27.284500000000001" u="1"/>
        <n v="30.113740458015268" u="1"/>
        <n v="79" u="1"/>
        <n v="7.8062827225130897" u="1"/>
        <n v="10.240833333333333" u="1"/>
        <n v="23.043884297520663" u="1"/>
        <n v="31.62276" u="1"/>
        <n v="34.180068027210879" u="1"/>
        <n v="9.7213799999999999" u="1"/>
        <n v="10.12769262086514" u="1"/>
        <n v="12.42675" u="1"/>
        <n v="12.940119047619046" u="1"/>
        <n v="19.693746612466125" u="1"/>
        <n v="22.542718974666666" u="1"/>
        <n v="35.237874999999995" u="1"/>
        <n v="47.545238095238098" u="1"/>
        <n v="67.061062500000006" u="1"/>
        <n v="5.5303199999999997" u="1"/>
        <n v="12.255749999999999" u="1"/>
        <n v="12.940119047619048" u="1"/>
        <n v="14.200000000000003" u="1"/>
        <n v="14.261279999999999" u="1"/>
        <n v="14.446073298429319" u="1"/>
        <n v="15.202182539682543" u="1"/>
        <n v="17.01570105820106" u="1"/>
        <n v="31.521348126700012" u="1"/>
        <n v="37.025354330708659" u="1"/>
        <n v="13.832645502645505" u="1"/>
        <n v="17.418875" u="1"/>
        <n v="25.30063492063492" u="1"/>
        <n v="35.445599999999999" u="1"/>
        <n v="60.6982" u="1"/>
        <n v="86.921804511278197" u="1"/>
        <n v="9.0789566666666666" u="1"/>
        <n v="10.672574999999995" u="1"/>
        <n v="11.475288713910761" u="1"/>
        <n v="11.743546666666656" u="1"/>
        <n v="16.123133333333328" u="1"/>
        <n v="18.002580997813556" u="1"/>
        <n v="25.884" u="1"/>
        <n v="31.419492187499998" u="1"/>
        <n v="36.017399999999995" u="1"/>
        <n v="74.471000000000004" u="1"/>
        <n v="16.097153333333328" u="1"/>
        <n v="17.712133333333334" u="1"/>
        <n v="26.69047619047619" u="1"/>
        <n v="43.008778283582089" u="1"/>
        <n v="60.036265173913051" u="1"/>
        <n v="83.145658888126292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4.900892361111111" u="1"/>
        <n v="16.469884179375001" u="1"/>
        <n v="17.348813333333329" u="1"/>
        <n v="22.857903645833332" u="1"/>
        <n v="29.350749999999998" u="1"/>
        <n v="48.688472153749998" u="1"/>
        <n v="8.6517250000000008" u="1"/>
        <n v="8.8677799999999962" u="1"/>
        <n v="17.731395348837211" u="1"/>
        <n v="20.179333333333318" u="1"/>
        <n v="21.415573770491804" u="1"/>
        <n v="7.007366666666667" u="1"/>
        <n v="13.90111111111111" u="1"/>
        <n v="17.779800000000002" u="1"/>
        <n v="24.012152230971129" u="1"/>
        <n v="24.452010569800571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003593713450293" u="1"/>
        <n v="27.456625000000003" u="1"/>
        <n v="29.354431004016064" u="1"/>
        <n v="1.0046139128395064" u="1"/>
        <n v="15.485367056944444" u="1"/>
        <n v="16.816889999999997" u="1"/>
        <n v="17.760574999999999" u="1"/>
        <n v="33.024749999999997" u="1"/>
        <n v="51.264854628495044" u="1"/>
        <n v="2.2193098958333328" u="1"/>
        <n v="4.792558333333325" u="1"/>
        <n v="5.6446389090909088" u="1"/>
        <n v="11.340945833333331" u="1"/>
        <n v="15.27029262086514" u="1"/>
        <n v="21.731458333333332" u="1"/>
        <n v="31.3549972899729" u="1"/>
        <n v="1.3236177272727274" u="1"/>
        <n v="8.1598699999999962" u="1"/>
        <n v="10.831176457627119" u="1"/>
        <n v="14.003404756410257" u="1"/>
        <n v="21.329002624671915" u="1"/>
        <n v="23.121262458471762" u="1"/>
        <n v="37.047401574803146" u="1"/>
        <n v="12.252600000000001" u="1"/>
        <n v="17.530591133004926" u="1"/>
        <n v="20.253" u="1"/>
        <n v="44.598249999999986" u="1"/>
        <n v="86.888225883858581" u="1"/>
        <n v="214.28689999999997" u="1"/>
        <n v="3.4385826771653538" u="1"/>
        <n v="17.589424999999999" u="1"/>
        <n v="18.436833333333318" u="1"/>
        <n v="19.991057071333334" u="1"/>
        <n v="23.540725160256411" u="1"/>
        <n v="25.10523333333332" u="1"/>
        <n v="31.535232558139533" u="1"/>
        <n v="9.4211425000000002" u="1"/>
        <n v="10.385116279069766" u="1"/>
        <n v="11.86164" u="1"/>
        <n v="11.984409448818896" u="1"/>
        <n v="12.755755208333333" u="1"/>
        <n v="15.604706752083334" u="1"/>
        <n v="18.785431946725048" u="1"/>
        <n v="20.13795" u="1"/>
        <n v="37.702362204724409" u="1"/>
        <n v="39" u="1"/>
        <n v="58.39910308125296" u="1"/>
        <n v="70.392839764850407" u="1"/>
        <n v="93.493634192673014" u="1"/>
        <n v="142.83926701570681" u="1"/>
        <n v="2.8793692411924128" u="1"/>
        <n v="3.04704166666665" u="1"/>
        <n v="7.8041761111111114" u="1"/>
        <n v="10.324835" u="1"/>
        <n v="13.087839999999984" u="1"/>
        <n v="21.929965004374456" u="1"/>
        <n v="27.988399999999999" u="1"/>
        <n v="29.535714285714285" u="1"/>
        <n v="47.362239583333334" u="1"/>
        <n v="69.53265306122449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5.1347433333333239" u="1"/>
        <n v="5.4541533333333234" u="1"/>
        <n v="6.1617825000000002" u="1"/>
        <n v="13.281216666666653" u="1"/>
        <n v="13.772619047619047" u="1"/>
        <n v="37.968000000000004" u="1"/>
        <n v="14.510466663999999" u="1"/>
        <n v="21.616279069767444" u="1"/>
        <n v="23.236719999999998" u="1"/>
        <n v="25.352380952380951" u="1"/>
        <n v="61.208726666666664" u="1"/>
        <n v="0.15455833333333333" u="1"/>
        <n v="1.39131" u="1"/>
        <n v="4.2662696266666673" u="1"/>
        <n v="12.911660000000001" u="1"/>
        <n v="13.394540000000001" u="1"/>
        <n v="14.363195522388061" u="1"/>
        <n v="15.3184" u="1"/>
        <n v="18.640601503759399" u="1"/>
        <n v="34.412393286739594" u="1"/>
        <n v="44.35146987169076" u="1"/>
        <n v="3.5667749999999994" u="1"/>
        <n v="10.562856666666658" u="1"/>
        <n v="14.234099305555555" u="1"/>
        <n v="12.740852713178295" u="1"/>
        <n v="12.950358126721763" u="1"/>
        <n v="18.417759999999994" u="1"/>
        <n v="23.975572519083968" u="1"/>
        <n v="27.12871620967742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10.308200000000001" u="1"/>
        <n v="12.211976744186046" u="1"/>
        <n v="12.60782152230971" u="1"/>
        <n v="15.78129718599863" u="1"/>
        <n v="31.642086614173227" u="1"/>
        <n v="1.5905825" u="1"/>
        <n v="2.7641221374045797" u="1"/>
        <n v="2.8555167958656336" u="1"/>
        <n v="11.551034999999999" u="1"/>
        <n v="12.030873015873011" u="1"/>
        <n v="12.961375" u="1"/>
        <n v="17.675509395161292" u="1"/>
        <n v="35.28031798245614" u="1"/>
        <n v="41.717199999999991" u="1"/>
        <n v="11.11295" u="1"/>
        <n v="12.030873015873013" u="1"/>
        <n v="13.044793388429753" u="1"/>
        <n v="13.202739999999995" u="1"/>
        <n v="16.185455729166666" u="1"/>
        <n v="27.900312499999998" u="1"/>
        <n v="33.034508329000005" u="1"/>
        <n v="66.941175710594308" u="1"/>
        <n v="2.9224451219512209" u="1"/>
        <n v="3.3891368958333334" u="1"/>
        <n v="10.960764999999995" u="1"/>
        <n v="19.158425925925926" u="1"/>
        <n v="26.166150000000002" u="1"/>
        <n v="33.334828756313129" u="1"/>
        <n v="84.084256613756622" u="1"/>
        <n v="14.38749322493225" u="1"/>
        <n v="21.529520000000002" u="1"/>
        <n v="23.90311369509044" u="1"/>
        <n v="47.613" u="1"/>
        <n v="0.99123550724637721" u="1"/>
        <n v="5.9910794029850747" u="1"/>
        <n v="13.917899999999999" u="1"/>
        <n v="18.471230158730158" u="1"/>
        <n v="19.799414166666665" u="1"/>
        <n v="21.089599999999997" u="1"/>
        <n v="24.080375" u="1"/>
        <n v="26.489022333333335" u="1"/>
        <n v="38.273711640211637" u="1"/>
        <n v="18.504200000000001" u="1"/>
        <n v="20.747599999999998" u="1"/>
        <n v="21.907339999999998" u="1"/>
        <n v="22.601503759398497" u="1"/>
        <n v="32.319739999999989" u="1"/>
        <n v="0.50434999999999797" u="1"/>
        <n v="2.6046718274853795" u="1"/>
        <n v="14.762387365591398" u="1"/>
        <n v="15.360310077519379" u="1"/>
        <n v="15.865177427291668" u="1"/>
        <n v="17.761654135338347" u="1"/>
        <n v="18.638578346045204" u="1"/>
        <n v="20.117304834605601" u="1"/>
        <n v="21.279036458333326" u="1"/>
        <n v="23.60125" u="1"/>
        <n v="30.429401993355484" u="1"/>
        <n v="80.579189999999983" u="1"/>
        <n v="2.3792553191489367" u="1"/>
        <n v="13.416179767241381" u="1"/>
        <n v="14.475710594315245" u="1"/>
        <n v="20.687716535433072" u="1"/>
        <n v="22.763358778625953" u="1"/>
        <n v="5.0695583333333341" u="1"/>
        <n v="10.698599999999999" u="1"/>
        <n v="12.3672" u="1"/>
        <n v="16.80886666666666" u="1"/>
        <n v="37.617760000000004" u="1"/>
        <n v="39.787937499999998" u="1"/>
        <n v="71.256481025000014" u="1"/>
        <n v="1.0891866666666641" u="1"/>
        <n v="7.5788449999999967" u="1"/>
        <n v="8.2980533333333337" u="1"/>
        <n v="9.8958115183246083" u="1"/>
        <n v="13.200000000000001" u="1"/>
        <n v="15.450800000000001" u="1"/>
        <n v="16.391235507246378" u="1"/>
        <n v="41.598700000000001" u="1"/>
        <n v="66.700478333333322" u="1"/>
        <n v="14.52499025894959" u="1"/>
        <n v="17.313000000000002" u="1"/>
        <n v="19.806999999999999" u="1"/>
        <n v="21.723199999999999" u="1"/>
        <n v="27.259587819379721" u="1"/>
        <n v="33.446210000000001" u="1"/>
        <n v="37.397716666666668" u="1"/>
        <n v="8.7407566666666625" u="1"/>
        <n v="11.85094" u="1"/>
        <n v="13.649343832021" u="1"/>
        <n v="20.656586666666666" u="1"/>
        <n v="23.30063492063492" u="1"/>
        <n v="23.511744186046514" u="1"/>
        <n v="26.165850000000002" u="1"/>
        <n v="26.335603170940171" u="1"/>
        <n v="35.18953333333333" u="1"/>
        <n v="38.244597455470739" u="1"/>
        <n v="0.33809523809523817" u="1"/>
        <n v="8.0338600000000007" u="1"/>
        <n v="13.743146666666657" u="1"/>
        <n v="22.990179999999999" u="1"/>
        <n v="29.213999999999999" u="1"/>
        <n v="32.017399999999995" u="1"/>
        <n v="35.323915343915345" u="1"/>
        <n v="36.642034518412459" u="1"/>
        <n v="53.319700000000005" u="1"/>
        <n v="67.01570105820106" u="1"/>
        <n v="2.4506699999999944" u="1"/>
        <n v="10.700478333333322" u="1"/>
        <n v="12.608398437500002" u="1"/>
        <n v="13.820610687022899" u="1"/>
        <n v="17.191459948320414" u="1"/>
        <n v="20.162141666666667" u="1"/>
        <n v="26.443650381679394" u="1"/>
        <n v="30.322493438320208" u="1"/>
        <n v="37.650209973753277" u="1"/>
        <n v="65.776776666666649" u="1"/>
        <n v="4.0068095128205137" u="1"/>
        <n v="14.845598544973544" u="1"/>
        <n v="25.431782945736433" u="1"/>
        <n v="35.350236220472439" u="1"/>
        <n v="35.501800000000003" u="1"/>
        <n v="10.788492063492065" u="1"/>
        <n v="15.582036994301998" u="1"/>
        <n v="16.93721" u="1"/>
        <n v="20.490096666666663" u="1"/>
        <n v="22.689866666666656" u="1"/>
        <n v="53.861899999999999" u="1"/>
        <n v="55.306672607775425" u="1"/>
        <n v="107.86240601503761" u="1"/>
        <n v="0.68159779614325067" u="1"/>
        <n v="3.7749612403100774" u="1"/>
        <n v="14.7225" u="1"/>
        <n v="16.910626666666666" u="1"/>
        <n v="17.018698880597015" u="1"/>
        <n v="21.483518518518519" u="1"/>
        <n v="22.452010569800571" u="1"/>
        <n v="33.1151832460733" u="1"/>
        <n v="19.62579365079365" u="1"/>
        <n v="26.58993333333332" u="1"/>
        <n v="30.265076666666666" u="1"/>
        <n v="39.272016666666659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3.595744680851062" u="1"/>
        <n v="14.175599999999999" u="1"/>
        <n v="19.627465632183913" u="1"/>
        <n v="7.72309" u="1"/>
        <n v="8.706363333333325" u="1"/>
        <n v="10.054559999999999" u="1"/>
        <n v="10.054861666666667" u="1"/>
        <n v="13.595744680851064" u="1"/>
        <n v="14.90375" u="1"/>
        <n v="15.0084" u="1"/>
        <n v="15.787429999999988" u="1"/>
        <n v="18.092122395833332" u="1"/>
        <n v="21.472300000000001" u="1"/>
        <n v="2.4455517876344084" u="1"/>
        <n v="10.521106666666656" u="1"/>
        <n v="10.613888888888889" u="1"/>
        <n v="24.8035" u="1"/>
        <n v="29.765000000000001" u="1"/>
        <n v="34.474763333333321" u="1"/>
        <n v="109.02776485788114" u="1"/>
        <n v="13.176460000000001" u="1"/>
        <n v="18.770200724637686" u="1"/>
        <n v="23.774901943502826" u="1"/>
        <n v="25.407666666666657" u="1"/>
        <n v="43.151283333333325" u="1"/>
        <n v="2.2478048941798945" u="1"/>
        <n v="11.780275" u="1"/>
        <n v="13.883356666666664" u="1"/>
        <n v="21.540725160256411" u="1"/>
        <n v="21.834800000000001" u="1"/>
        <n v="23.10523333333332" u="1"/>
        <n v="31.985873015873015" u="1"/>
        <n v="32.484209999999997" u="1"/>
        <n v="53.472300000000004" u="1"/>
        <n v="0.85389344262295064" u="1"/>
        <n v="1.4779389312977103" u="1"/>
        <n v="1.6154075000000006" u="1"/>
        <n v="5.2891207349081375" u="1"/>
        <n v="7.891836666666654" u="1"/>
        <n v="8.1408376963350797" u="1"/>
        <n v="9.7018999999999984" u="1"/>
        <n v="13.8306" u="1"/>
        <n v="14.604706752083334" u="1"/>
        <n v="15.383615176151762" u="1"/>
        <n v="15.517549192129259" u="1"/>
        <n v="20.327056160000001" u="1"/>
        <n v="23.771676260308645" u="1"/>
        <n v="24.19009999999999" u="1"/>
        <n v="26.4254593175853" u="1"/>
        <n v="32.2125482382353" u="1"/>
        <n v="32.949524999999987" u="1"/>
        <n v="34.770232558139533" u="1"/>
        <n v="35" u="1"/>
        <n v="45.944776666666669" u="1"/>
        <n v="9.3248350000000002" u="1"/>
        <n v="25.702500000000001" u="1"/>
        <n v="29.700472440944882" u="1"/>
        <n v="56.367870106662203" u="1"/>
        <n v="7.6629000000000005" u="1"/>
        <n v="11.6564" u="1"/>
        <n v="13.065594347826089" u="1"/>
        <n v="18.70957671957672" u="1"/>
        <n v="21.461339999999989" u="1"/>
        <n v="22.750866141732281" u="1"/>
        <n v="23.022396694214876" u="1"/>
        <n v="24.518849194444446" u="1"/>
        <n v="34.942777777777778" u="1"/>
        <n v="11.519251968503935" u="1"/>
        <n v="12.772619047619047" u="1"/>
        <n v="15.3635" u="1"/>
        <n v="24.685299999999998" u="1"/>
        <n v="26.658923884514437" u="1"/>
        <n v="38.868283499446292" u="1"/>
        <n v="62.836879999999979" u="1"/>
        <n v="80.24067500000001" u="1"/>
        <n v="0.33755905511811007" u="1"/>
        <n v="2.2061233333333261" u="1"/>
        <n v="14.556867886178862" u="1"/>
        <n v="20.754227642276426" u="1"/>
        <n v="23.352380952380951" u="1"/>
        <n v="27.43975808662281" u="1"/>
        <n v="32.086718750000003" u="1"/>
        <n v="35.239253806089742" u="1"/>
        <n v="59.162148894607569" u="1"/>
        <n v="3.954370078740157" u="1"/>
        <n v="12.194216666666653" u="1"/>
        <n v="13.087768595041322" u="1"/>
        <n v="16.167182236258864" u="1"/>
        <n v="20.761500000000002" u="1"/>
        <n v="35.111751666666656" u="1"/>
        <n v="35.27603674540682" u="1"/>
        <n v="53.280049999999989" u="1"/>
        <n v="19.846359999999997" u="1"/>
        <n v="36.83258012820513" u="1"/>
        <n v="39.054089999999988" u="1"/>
        <n v="45.755725190839698" u="1"/>
        <n v="78.056831666666668" u="1"/>
        <n v="3.3755905511811006" u="1"/>
        <n v="9.4388720634920631" u="1"/>
        <n v="11.170780000000001" u="1"/>
        <n v="12.429896640826875" u="1"/>
        <n v="0.38462083333333347" u="1"/>
        <n v="12.735710833333334" u="1"/>
        <n v="17.237589531680442" u="1"/>
        <n v="19.061062499999998" u="1"/>
        <n v="19.777096560846562" u="1"/>
        <n v="32.730238095238093" u="1"/>
        <n v="40.257460317460314" u="1"/>
        <n v="9.5557999999999996" u="1"/>
        <n v="13.70748" u="1"/>
        <n v="17.808042279202283" u="1"/>
        <n v="26.282933333333332" u="1"/>
        <n v="85.145193333333324" u="1"/>
        <n v="0.78498666666666639" u="1"/>
        <n v="0.96960673333333347" u="1"/>
        <n v="6.6014605597964389" u="1"/>
        <n v="13.292906734722223" u="1"/>
        <n v="19.275466666666667" u="1"/>
        <n v="20.614989999999995" u="1"/>
        <n v="23.648318462594375" u="1"/>
        <n v="24.463358778625953" u="1"/>
        <n v="30.407007874015747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29.261749311294764" u="1"/>
        <n v="0.53705999999999998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14.586352459016393" u="1"/>
        <n v="26.788492063492065" u="1"/>
        <n v="27.755725190839694" u="1"/>
        <n v="32.63832" u="1"/>
        <n v="11.214" u="1"/>
        <n v="15.0464" u="1"/>
        <n v="16.771184573002756" u="1"/>
        <n v="18.170836446839083" u="1"/>
        <n v="27.530513553333332" u="1"/>
        <n v="77.308256666666651" u="1"/>
        <n v="2.3333183582089552" u="1"/>
        <n v="3.969733333333334" u="1"/>
        <n v="6.3545999999999996" u="1"/>
        <n v="10.503500000000001" u="1"/>
        <n v="13.518228346456693" u="1"/>
        <n v="14.359313714689266" u="1"/>
        <n v="17.70524" u="1"/>
        <n v="22.995354330708661" u="1"/>
        <n v="25.672466666666665" u="1"/>
        <n v="26.424266666666668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42.427799999999998" u="1"/>
        <n v="51.808442694663171" u="1"/>
        <n v="3.5510999999999999" u="1"/>
        <n v="5.9764999999999997" u="1"/>
        <n v="13.729056847545216" u="1"/>
        <n v="17.205766666666666" u="1"/>
        <n v="20.831800000000001" u="1"/>
        <n v="24.454899999999999" u="1"/>
        <n v="33.139448818897634" u="1"/>
        <n v="39.15176103808561" u="1"/>
        <n v="40.087000000000003" u="1"/>
        <n v="48.906866408045978" u="1"/>
        <n v="58.466324999999998" u="1"/>
        <n v="59.91348837209302" u="1"/>
        <n v="3.5511000000000004" u="1"/>
        <n v="10.869" u="1"/>
        <n v="13.085426356589148" u="1"/>
        <n v="14.716860465116278" u="1"/>
        <n v="18.687716535433072" u="1"/>
        <n v="21.996753687315636" u="1"/>
        <n v="23.284500000000001" u="1"/>
        <n v="57.692969999999995" u="1"/>
        <n v="57.828000000000003" u="1"/>
        <n v="0.28929068783068784" u="1"/>
        <n v="4.7773916666666674" u="1"/>
        <n v="15.598819477611942" u="1"/>
        <n v="42.315600000000003" u="1"/>
        <n v="50.281100000000002" u="1"/>
        <n v="15.504954946236559" u="1"/>
        <n v="17.705543333333324" u="1"/>
        <n v="25.05734" u="1"/>
        <n v="25.458161375661376" u="1"/>
        <n v="26.512558139534882" u="1"/>
        <n v="27.581979999999994" u="1"/>
        <n v="35.317309711286086" u="1"/>
        <n v="11.406109312865496" u="1"/>
        <n v="17.806999999999999" u="1"/>
        <n v="21.43573002754821" u="1"/>
        <n v="29.644624999999991" u="1"/>
        <n v="0.17890648484848481" u="1"/>
        <n v="9.0198633333333262" u="1"/>
        <n v="12.033659999999999" u="1"/>
        <n v="21.718933333333329" u="1"/>
        <n v="25.681100000000001" u="1"/>
        <n v="40.21052631578948" u="1"/>
        <n v="2.5316929133858257" u="1"/>
        <n v="12.550826771653542" u="1"/>
        <n v="12.80906976744186" u="1"/>
        <n v="14.528683261183259" u="1"/>
        <n v="19.549199999999999" u="1"/>
        <n v="20.545599999999997" u="1"/>
        <n v="24.301400000000001" u="1"/>
        <n v="57.17403242816092" u="1"/>
        <n v="87.31338582677165" u="1"/>
        <n v="1.5229999999999999" u="1"/>
        <n v="3.2463899999999999" u="1"/>
        <n v="6.9722633333333333" u="1"/>
        <n v="10.168750000000001" u="1"/>
        <n v="14.528683261183261" u="1"/>
        <n v="14.856066666666667" u="1"/>
        <n v="22.69047619047619" u="1"/>
        <n v="29.402255639097746" u="1"/>
        <n v="30.198910761154856" u="1"/>
        <n v="32.140124999999998" u="1"/>
        <n v="3.1942166666666538" u="1"/>
        <n v="13.795344999999999" u="1"/>
        <n v="16.945684479166665" u="1"/>
        <n v="20.683114754098362" u="1"/>
        <n v="23.397855666666668" u="1"/>
        <n v="23.431782945736433" u="1"/>
        <n v="26.915126717557253" u="1"/>
        <n v="0.48892857142857149" u="1"/>
        <n v="0.70779411440677986" u="1"/>
        <n v="2.7229666666666601" u="1"/>
        <n v="5.4939249950000004" u="1"/>
        <n v="11.63975065616798" u="1"/>
        <n v="14.705878552971576" u="1"/>
        <n v="14.865697674418605" u="1"/>
        <n v="20.689866666666656" u="1"/>
        <n v="35.955714285714286" u="1"/>
        <n v="39.374324999999999" u="1"/>
        <n v="40.274829965416671" u="1"/>
        <n v="56.602906139184398" u="1"/>
        <n v="3.71904761904762" u="1"/>
        <n v="4.1639097744360907" u="1"/>
        <n v="7.2817800000000004" u="1"/>
        <n v="8.5974000000000004" u="1"/>
        <n v="10.855516795865633" u="1"/>
        <n v="26.659029999999998" u="1"/>
        <n v="52.119767441860468" u="1"/>
        <n v="3.5505555555555555" u="1"/>
        <n v="5.0462999999999996" u="1"/>
        <n v="12.840999999999998" u="1"/>
        <n v="17.62579365079365" u="1"/>
        <n v="19.741774552238805" u="1"/>
        <n v="19.90621999999999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2.211072351421189" u="1"/>
        <n v="15.773990000000001" u="1"/>
        <n v="15.911640826873384" u="1"/>
        <n v="27.703720000000001" u="1"/>
        <n v="36.689866666666653" u="1"/>
        <n v="36.944696999999998" u="1"/>
        <n v="37.215190298507466" u="1"/>
        <n v="13.90375" u="1"/>
        <n v="14.635930232558138" u="1"/>
        <n v="14.783222222222221" u="1"/>
        <n v="15.426400000000001" u="1"/>
        <n v="17.731458333333332" u="1"/>
        <n v="29.00967" u="1"/>
        <n v="35.855080000000001" u="1"/>
        <n v="7.5027000000000008" u="1"/>
        <n v="9.7281627513227509" u="1"/>
        <n v="14.818424479166666" u="1"/>
        <n v="17.131499999999999" u="1"/>
        <n v="26.845199999999998" u="1"/>
        <n v="36.745426356589149" u="1"/>
        <n v="58.441110650642358" u="1"/>
        <n v="8.2777099999999972" u="1"/>
        <n v="14.162463333333326" u="1"/>
        <n v="21.70504" u="1"/>
        <n v="21.774901943502826" u="1"/>
        <n v="23.258891666666663" u="1"/>
        <n v="25.984349999999999" u="1"/>
        <n v="34.768165374677004" u="1"/>
        <n v="0.3373840769903762" u="1"/>
        <n v="0.36944999999999995" u="1"/>
        <n v="14.876175572519085" u="1"/>
        <n v="17.669726666666662" u="1"/>
        <n v="18.219488188976378" u="1"/>
        <n v="21.083765401666668" u="1"/>
        <n v="21.10523333333332" u="1"/>
        <n v="0.34590379403794042" u="1"/>
        <n v="2.43763333333332" u="1"/>
        <n v="13.604706752083334" u="1"/>
        <n v="23.014713541666666" u="1"/>
        <n v="29.482471014492759" u="1"/>
        <n v="31.385116279069766" u="1"/>
        <n v="83.928333333333342" u="1"/>
        <n v="3.1453649999999995" u="1"/>
        <n v="36.750866141732281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3.7819878048780504" u="1"/>
        <n v="10.19545081967213" u="1"/>
        <n v="22.685299999999998" u="1"/>
        <n v="55.086928333333326" u="1"/>
        <n v="69.938068703703706" u="1"/>
        <n v="1.6727748691099478" u="1"/>
        <n v="8.8372340425531934" u="1"/>
        <n v="9.5357142857142865" u="1"/>
        <n v="11.5275" u="1"/>
        <n v="12.089007936507935" u="1"/>
        <n v="12.119767441860464" u="1"/>
        <n v="15.29111111111111" u="1"/>
        <n v="16.997401574803149" u="1"/>
        <n v="19.190271317829456" u="1"/>
        <n v="23.764942028985509" u="1"/>
        <n v="12.089007936507937" u="1"/>
        <n v="12.577195767195766" u="1"/>
        <n v="23.548999999999996" u="1"/>
        <n v="35.142857142857146" u="1"/>
        <n v="51.833083333333327" u="1"/>
        <n v="13.467845000000001" u="1"/>
        <n v="23.79066666666666" u="1"/>
        <n v="35.535551181102363" u="1"/>
        <n v="45.365049999999997" u="1"/>
        <n v="63.091333333333324" u="1"/>
        <n v="0.289393333333332" u="1"/>
        <n v="9.8393733333333291" u="1"/>
        <n v="10.581979999999996" u="1"/>
        <n v="13.985864383012821" u="1"/>
        <n v="14.438582677165353" u="1"/>
        <n v="14.67410666666666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27.934385382059801" u="1"/>
        <n v="34.541626666666659" u="1"/>
        <n v="51.396616666666667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2.700719104477614" u="1"/>
        <n v="13.50239166666665" u="1"/>
        <n v="14.479614325068869" u="1"/>
        <n v="17.674894656488551" u="1"/>
        <n v="19.314074999999999" u="1"/>
        <n v="47.738" u="1"/>
        <n v="1.3083" u="1"/>
        <n v="2.2428000000000003" u="1"/>
        <n v="9.572849999999999" u="1"/>
        <n v="5.5819374999999996" u="1"/>
        <n v="10.746745000000001" u="1"/>
        <n v="13.055145833333331" u="1"/>
        <n v="13.962336960000002" u="1"/>
        <n v="28.784293193717279" u="1"/>
        <n v="31.828928571428573" u="1"/>
        <n v="36.62634666666667" u="1"/>
        <n v="62.974624999999996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4.7880199999999995" u="1"/>
        <n v="6.5318708333333291" u="1"/>
        <n v="16.249134366925066" u="1"/>
        <n v="16.518396283468032" u="1"/>
        <n v="17.65496590312992" u="1"/>
        <n v="18.029534883720931" u="1"/>
        <n v="19.90311369509044" u="1"/>
        <n v="23.441353383458647" u="1"/>
        <n v="23.557093023255813" u="1"/>
        <n v="0.82744708994708993" u="1"/>
        <n v="1.1490266666666669" u="1"/>
        <n v="2.6917550000000001" u="1"/>
        <n v="3.6985666666666521" u="1"/>
        <n v="9.4946750000000009" u="1"/>
        <n v="10.270813333333328" u="1"/>
        <n v="10.911640419947506" u="1"/>
        <n v="11.050375939849626" u="1"/>
        <n v="18.007829457364341" u="1"/>
        <n v="19.984549999999999" u="1"/>
        <n v="21.1313" u="1"/>
        <n v="29.179400000000001" u="1"/>
        <n v="31.252856666666652" u="1"/>
        <n v="38.871173333333324" u="1"/>
        <n v="52.985100000000003" u="1"/>
        <n v="7.4628800000000002" u="1"/>
        <n v="8.8743266666666614" u="1"/>
        <n v="10.277609999999999" u="1"/>
        <n v="11.281283329999999" u="1"/>
        <n v="11.708600000000001" u="1"/>
        <n v="48.951881666666665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3.08031496062992" u="1"/>
        <n v="35.15176103808561" u="1"/>
        <n v="62.148076213043481" u="1"/>
        <n v="15.724579999999996" u="1"/>
        <n v="17.242799999999999" u="1"/>
        <n v="19.939213466666668" u="1"/>
        <n v="24.787132173913051" u="1"/>
        <n v="30.260437499999998" u="1"/>
        <n v="32.469203065330056" u="1"/>
        <n v="37.131455000000003" u="1"/>
        <n v="37.561608455840457" u="1"/>
        <n v="6.0167000000000002" u="1"/>
        <n v="10.826645460869566" u="1"/>
        <n v="1.3697066666666664" u="1"/>
        <n v="4.6029427083333339" u="1"/>
        <n v="11.009616386217949" u="1"/>
        <n v="12.746610576923077" u="1"/>
        <n v="13.271391076115485" u="1"/>
        <n v="14.846873306233062" u="1"/>
        <n v="21.708270080645161" u="1"/>
        <n v="23.458161375661376" u="1"/>
        <n v="26.4405" u="1"/>
        <n v="33.598700000000001" u="1"/>
        <n v="83.87647883597883" u="1"/>
        <n v="0.853171666666662" u="1"/>
        <n v="21.843354497354497" u="1"/>
        <n v="27.027637795275592" u="1"/>
        <n v="28.768017499999999" u="1"/>
        <n v="36.782399999999996" u="1"/>
        <n v="52.310874999999989" u="1"/>
        <n v="13.242524916943522" u="1"/>
        <n v="15.954558800847458" u="1"/>
        <n v="19.511744186046514" u="1"/>
        <n v="36.028571428571432" u="1"/>
        <n v="3.3622395833333334" u="1"/>
        <n v="7.5612565445026174" u="1"/>
        <n v="8.1706194776119414" u="1"/>
        <n v="11.774800000000001" u="1"/>
        <n v="13.378106666666657" u="1"/>
        <n v="17.301471354166665" u="1"/>
        <n v="20.220133333333337" u="1"/>
        <n v="25.213999999999999" u="1"/>
        <n v="62.828645833333333" u="1"/>
        <n v="0.100278333333333" u="1"/>
        <n v="13.733375572519085" u="1"/>
        <n v="17.230481040666668" u="1"/>
        <n v="18.78062827225131" u="1"/>
        <n v="19.686920384951883" u="1"/>
        <n v="26.133234477611943" u="1"/>
        <n v="0.50979999999999892" u="1"/>
        <n v="8.7845866666666659" u="1"/>
        <n v="9.9366666666666674" u="1"/>
        <n v="12.118786666666667" u="1"/>
        <n v="13.015658914728682" u="1"/>
        <n v="16.857903645833332" u="1"/>
        <n v="18.683114754098362" u="1"/>
        <n v="19.729518970189702" u="1"/>
        <n v="21.431782945736433" u="1"/>
        <n v="21.742373333333333" u="1"/>
        <n v="22.562406015037595" u="1"/>
        <n v="75.298699999999997" u="1"/>
        <n v="4.1181395348837206" u="1"/>
        <n v="8.6718666666666593" u="1"/>
        <n v="10.372713178294573" u="1"/>
        <n v="11.658174999999989" u="1"/>
        <n v="18.848033666666666" u="1"/>
        <n v="35.430793650793653" u="1"/>
        <n v="37.382547106666664" u="1"/>
        <n v="53.3262" u="1"/>
        <n v="74.934487333333337" u="1"/>
        <n v="89.712005914166667" u="1"/>
        <n v="11.283849999999999" u="1"/>
        <n v="13.611249999999995" u="1"/>
        <n v="14.278983333333329" u="1"/>
        <n v="21.493500000000001" u="1"/>
        <n v="25.242093333333329" u="1"/>
        <n v="30.19345238095238" u="1"/>
        <n v="31.809793243478268" u="1"/>
        <n v="35.721231707317081" u="1"/>
        <n v="51.599198190789473" u="1"/>
        <n v="56.121348254310355" u="1"/>
        <n v="1.6205624999999999" u="1"/>
        <n v="11.78205" u="1"/>
        <n v="12.032061068702289" u="1"/>
        <n v="31.557047244094484" u="1"/>
        <n v="32.992661666666649" u="1"/>
        <n v="9.7938683333333305" u="1"/>
        <n v="10.636465000000001" u="1"/>
        <n v="14.091799999999999" u="1"/>
        <n v="14.203007518796994" u="1"/>
        <n v="16.247804894179893" u="1"/>
        <n v="23.408125000000002" u="1"/>
        <n v="25.868957258064519" u="1"/>
        <n v="30.950516666666658" u="1"/>
        <n v="51.960764999999995" u="1"/>
        <n v="11.471293333333332" u="1"/>
        <n v="12.90375" u="1"/>
        <n v="19.84783447761194" u="1"/>
        <n v="34.741699999999994" u="1"/>
        <n v="1.9231041666666675" u="1"/>
        <n v="2.9372519763888891" u="1"/>
        <n v="9.628651666666654" u="1"/>
        <n v="10.210699999999999" u="1"/>
        <n v="10.619569999999996" u="1"/>
        <n v="15.188559812755365" u="1"/>
        <n v="15.951145038167938" u="1"/>
        <n v="17.783664173913046" u="1"/>
        <n v="19.504304999999999" u="1"/>
        <n v="20.095849206349207" u="1"/>
        <n v="20.8035" u="1"/>
        <n v="32.138611432679738" u="1"/>
        <n v="0.89704500000000031" u="1"/>
        <n v="12.71904761904762" u="1"/>
        <n v="13.531306666666664" u="1"/>
        <n v="19.883700000000001" u="1"/>
        <n v="31.384082687338502" u="1"/>
        <n v="45.423717111534359" u="1"/>
        <n v="7.0285714285714285" u="1"/>
        <n v="11.557919104477612" u="1"/>
        <n v="23.618699999999993" u="1"/>
        <n v="40.336799999999997" u="1"/>
        <n v="40.838000000000001" u="1"/>
        <n v="2.9463281249999991" u="1"/>
        <n v="4.0986885245901634" u="1"/>
        <n v="4.9244016666666459" u="1"/>
        <n v="11.697058909090909" u="1"/>
        <n v="22.487269999999999" u="1"/>
        <n v="23.535714285714285" u="1"/>
        <n v="25.806256613756613" u="1"/>
        <n v="33.753888615000008" u="1"/>
        <n v="35.281211750305999" u="1"/>
        <n v="2.7459583333333248" u="1"/>
        <n v="3.0428571428571436" u="1"/>
        <n v="11.065594347826089" u="1"/>
        <n v="13.445169999999999" u="1"/>
        <n v="17.178373333333329" u="1"/>
        <n v="19.24701833333333" u="1"/>
        <n v="29.594250000000002" u="1"/>
        <n v="29.628240512500007" u="1"/>
        <n v="5.9604708333333285" u="1"/>
        <n v="9.5311000000000003" u="1"/>
        <n v="10.156066666666668" u="1"/>
        <n v="10.772619047619047" u="1"/>
        <n v="12.944622395833335" u="1"/>
        <n v="13.814466666666661" u="1"/>
        <n v="19.7302" u="1"/>
        <n v="20.685299999999998" u="1"/>
        <n v="27.239356608695651" u="1"/>
        <n v="32.687019999999997" u="1"/>
        <n v="2.9882499899999999" u="1"/>
        <n v="5.829463333333333" u="1"/>
        <n v="10.454956666666664" u="1"/>
        <n v="10.535159999999999" u="1"/>
        <n v="13.47190476190476" u="1"/>
        <n v="14.6945" u="1"/>
        <n v="15.3425952498763" u="1"/>
        <n v="17.260304834605599" u="1"/>
        <n v="20.517903333333336" u="1"/>
        <n v="45.61333333333333" u="1"/>
        <n v="54.379678333333317" u="1"/>
        <n v="55.817443560175406" u="1"/>
        <n v="87.479609999999994" u="1"/>
        <n v="1.4162900641025642" u="1"/>
        <n v="10.565799999999999" u="1"/>
        <n v="12.653" u="1"/>
        <n v="13.471904761904762" u="1"/>
        <n v="18.845700000000001" u="1"/>
        <n v="20.184016666666658" u="1"/>
        <n v="32.35146987169076" u="1"/>
        <n v="52.709049999999991" u="1"/>
        <n v="55.468449999999997" u="1"/>
        <n v="3.4820615322580655" u="1"/>
        <n v="3.5233082706766923" u="1"/>
        <n v="3.7177614182692311" u="1"/>
        <n v="5.1539191666666673" u="1"/>
        <n v="10.315351666666654" u="1"/>
        <n v="10.4405" u="1"/>
        <n v="15.922015" u="1"/>
        <n v="33.625954198473281" u="1"/>
        <n v="36.181295921806537" u="1"/>
        <n v="1.3603100775193799" u="1"/>
        <n v="16.086300000000001" u="1"/>
        <n v="26.82876666666666" u="1"/>
        <n v="2.3549599999999993" u="1"/>
        <n v="10.145365" u="1"/>
        <n v="10.851699999999999" u="1"/>
        <n v="11.946328124999999" u="1"/>
        <n v="12.433299999999999" u="1"/>
        <n v="20.720246312500002" u="1"/>
        <n v="22.265485564304459" u="1"/>
        <n v="31.270813333333329" u="1"/>
        <n v="56.293242894056853" u="1"/>
        <n v="2.0000283333333342" u="1"/>
        <n v="8.5224986111111107" u="1"/>
        <n v="13.699840956521744" u="1"/>
        <n v="21.596762499999997" u="1"/>
        <n v="10.942716124661247" u="1"/>
        <n v="13.211223577235776" u="1"/>
        <n v="14.261712499999994" u="1"/>
        <n v="15.889800000000001" u="1"/>
        <n v="16.484210526315792" u="1"/>
        <n v="17.206811023622045" u="1"/>
        <n v="26.30978835978836" u="1"/>
        <n v="31.826645460869567" u="1"/>
        <n v="56.60769333333333" u="1"/>
        <n v="0.51941860465116274" u="1"/>
        <n v="10.044793388429753" u="1"/>
        <n v="13.6205625" u="1"/>
        <n v="14.129087301587305" u="1"/>
        <n v="17.198217129567901" u="1"/>
        <n v="20.6084" u="1"/>
        <n v="22.700478333333322" u="1"/>
        <n v="28.672574999999995" u="1"/>
        <n v="29.618958333333332" u="1"/>
        <n v="32.766925000000001" u="1"/>
        <n v="42.171626938888892" u="1"/>
        <n v="2.4615899999999997" u="1"/>
        <n v="6.9751048346055979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3.755725190839694" u="1"/>
        <n v="26.687795275590549" u="1"/>
        <n v="34.424346666666658" u="1"/>
        <n v="36.553162230056984" u="1"/>
        <n v="36.800511918093108" u="1"/>
        <n v="37.776866666666656" u="1"/>
        <n v="65.048433333333335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35.217865013774102" u="1"/>
        <n v="46.2076524390244" u="1"/>
        <n v="52.907457597482079" u="1"/>
        <n v="2.7614566666666587" u="1"/>
        <n v="18.080375" u="1"/>
        <n v="19.93311666666666" u="1"/>
        <n v="39.719742019444446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87.363787375415285" u="1"/>
        <n v="15.28108333" u="1"/>
        <n v="15.708400000000001" u="1"/>
        <n v="18.554193121693121" u="1"/>
        <n v="32.087000000000003" u="1"/>
        <n v="32.557560000000002" u="1"/>
        <n v="33.453475000000005" u="1"/>
        <n v="48.837600000000002" u="1"/>
        <n v="1.5464933333333279" u="1"/>
        <n v="4.4037411924119256" u="1"/>
        <n v="4.560833333333334" u="1"/>
        <n v="8.3771749930000006" u="1"/>
        <n v="8.7152259393939389" u="1"/>
        <n v="8.9397947354497358" u="1"/>
        <n v="13.077211382113822" u="1"/>
        <n v="15.182471014492755" u="1"/>
        <n v="15.263820000000001" u="1"/>
        <n v="22.113740458015268" u="1"/>
        <n v="27.235199999999992" u="1"/>
        <n v="0.87708333333333344" u="1"/>
        <n v="0.88782076719576741" u="1"/>
        <n v="32.3581" u="1"/>
        <n v="114.0205730954015" u="1"/>
        <n v="1.3531816666666621" u="1"/>
        <n v="7.1258433333333313" u="1"/>
        <n v="19.558203699430202" u="1"/>
        <n v="20.67188630490956" u="1"/>
        <n v="20.747508305647841" u="1"/>
        <n v="20.903769838888888" u="1"/>
        <n v="21.458161375661376" u="1"/>
        <n v="22.873809523809523" u="1"/>
        <n v="23.980599999999999" u="1"/>
        <n v="75.378625" u="1"/>
        <n v="2.996175" u="1"/>
        <n v="10.313173333333333" u="1"/>
        <n v="14.357764999999995" u="1"/>
        <n v="14.903499999999999" u="1"/>
        <n v="19.316600085987655" u="1"/>
        <n v="29.740367454068242" u="1"/>
        <n v="1.1984933333333332" u="1"/>
        <n v="7.4188749999999999" u="1"/>
        <n v="16.647358095238097" u="1"/>
        <n v="17.598099999999999" u="1"/>
        <n v="17.718933333333329" u="1"/>
        <n v="25.722799999999999" u="1"/>
        <n v="30.201124031007751" u="1"/>
        <n v="30.242105263157896" u="1"/>
        <n v="32.028571428571432" u="1"/>
        <n v="35.18084426946632" u="1"/>
        <n v="11.869117407407408" u="1"/>
        <n v="12.585162751322752" u="1"/>
        <n v="15.448605813390314" u="1"/>
        <n v="26.008699999999997" u="1"/>
        <n v="31.842464999999997" u="1"/>
        <n v="35.936666666666667" u="1"/>
        <n v="43.226005284900282" u="1"/>
        <n v="57.1150545766844" u="1"/>
        <n v="9.6044" u="1"/>
        <n v="11.7712" u="1"/>
        <n v="15.440000000000001" u="1"/>
        <n v="17.686920384951883" u="1"/>
        <n v="25.280550000000002" u="1"/>
        <n v="12.678571428571432" u="1"/>
        <n v="14.543720930232556" u="1"/>
        <n v="20.562406015037595" u="1"/>
        <n v="26.361743079987345" u="1"/>
        <n v="1.8803894708994711" u="1"/>
        <n v="3.8090697674418603" u="1"/>
        <n v="8.4611450000000001" u="1"/>
        <n v="20.631496062992124" u="1"/>
        <n v="27.783266666666663" u="1"/>
        <n v="27.896062499999999" u="1"/>
        <n v="34.720620155038759" u="1"/>
        <n v="42.545900000000003" u="1"/>
        <n v="9.9608332999999993E-2" u="1"/>
        <n v="0.99066666666666703" u="1"/>
        <n v="9.3121566666666631" u="1"/>
        <n v="14.098600000000001" u="1"/>
        <n v="14.532868217054263" u="1"/>
        <n v="14.68509186351706" u="1"/>
        <n v="23.242093333333329" u="1"/>
        <n v="26.251908396946565" u="1"/>
        <n v="33.272174479166665" u="1"/>
        <n v="77.519819999999996" u="1"/>
        <n v="3.908466666666659" u="1"/>
        <n v="11.87716666666666" u="1"/>
        <n v="14.812896825396825" u="1"/>
        <n v="19.01435929020834" u="1"/>
        <n v="24.6082" u="1"/>
        <n v="22.596175000000002" u="1"/>
        <n v="23.868957258064519" u="1"/>
        <n v="30.6083984375" u="1"/>
        <n v="80.541773333333325" u="1"/>
        <n v="3.7095500000000001" u="1"/>
        <n v="7.0391999999999957" u="1"/>
        <n v="31.683333333333334" u="1"/>
        <n v="8.4206666666666674" u="1"/>
        <n v="8.9784199999999998" u="1"/>
        <n v="8.9956833300000003" u="1"/>
        <n v="10.902279999999999" u="1"/>
        <n v="13.359291338582675" u="1"/>
        <n v="13.438979999999995" u="1"/>
        <n v="17.504304999999999" u="1"/>
        <n v="18.8035" u="1"/>
        <n v="27.883299999999998" u="1"/>
        <n v="32.741068220183635" u="1"/>
        <n v="56.052473544973545" u="1"/>
        <n v="67.828346456692913" u="1"/>
        <n v="0.17127296587926508" u="1"/>
        <n v="0.88518129006410262" u="1"/>
        <n v="8.3545145038167945" u="1"/>
        <n v="13.1684" u="1"/>
        <n v="14.453433204022989" u="1"/>
        <n v="24.12284" u="1"/>
        <n v="27.359291338582675" u="1"/>
        <n v="15.647574999999994" u="1"/>
        <n v="16.166056666666659" u="1"/>
        <n v="16.181904166666666" u="1"/>
        <n v="25.878144458982568" u="1"/>
        <n v="34.344000000000001" u="1"/>
        <n v="41.015780730897006" u="1"/>
        <n v="73.891111111111101" u="1"/>
        <n v="11.604706752083334" u="1"/>
        <n v="11.998000000000001" u="1"/>
        <n v="15.236374999999999" u="1"/>
        <n v="15.557719104477613" u="1"/>
        <n v="15.824816272965879" u="1"/>
        <n v="19.179777339130442" u="1"/>
        <n v="35.589424999999999" u="1"/>
        <n v="74.739694656488552" u="1"/>
        <n v="2.7009374999999998" u="1"/>
        <n v="4.6815166666666652" u="1"/>
        <n v="31.737541528239202" u="1"/>
        <n v="32.491930000000004" u="1"/>
        <n v="4.8740300000000003" u="1"/>
        <n v="10.530135" u="1"/>
        <n v="13.266269626666666" u="1"/>
        <n v="15.912145833333332" u="1"/>
        <n v="18.322800000000001" u="1"/>
        <n v="28.928477905073649" u="1"/>
        <n v="35.509523809523813" u="1"/>
        <n v="70.329438137931049" u="1"/>
        <n v="3.5708139534883725" u="1"/>
        <n v="10.734063333333326" u="1"/>
        <n v="12.251944444444444" u="1"/>
        <n v="15.832126666666667" u="1"/>
        <n v="45.880256666666654" u="1"/>
        <n v="0.58176404000000004" u="1"/>
        <n v="0.79298840579710173" u="1"/>
        <n v="9.7368000000000006" u="1"/>
        <n v="12.181456692913386" u="1"/>
        <n v="12.452536585365856" u="1"/>
        <n v="21.597899999999999" u="1"/>
        <n v="31.359431524547805" u="1"/>
        <n v="32.476309999999998" u="1"/>
        <n v="39.061062499999998" u="1"/>
        <n v="9.6609126984126981" u="1"/>
        <n v="10.087768595041322" u="1"/>
        <n v="11.71195" u="1"/>
        <n v="22.844899999999999" u="1"/>
        <n v="30.634951333333333" u="1"/>
        <n v="31.315126398673854" u="1"/>
        <n v="37.356031746031739" u="1"/>
        <n v="3.5769841269841276" u="1"/>
        <n v="8.37242" u="1"/>
        <n v="19.907086614173227" u="1"/>
        <n v="21.782471014492756" u="1"/>
        <n v="24.518228346456691" u="1"/>
        <n v="36.543773333333327" u="1"/>
        <n v="37.356031746031746" u="1"/>
        <n v="56.90569" u="1"/>
        <n v="2.2491343669250647" u="1"/>
        <n v="9.2290854232804236" u="1"/>
        <n v="10.406637499999997" u="1"/>
        <n v="16.250312330623306" u="1"/>
        <n v="22.303039200564974" u="1"/>
        <n v="27.284323008849558" u="1"/>
        <n v="66.902174479166661" u="1"/>
        <n v="2.8158749999999997" u="1"/>
        <n v="5.3298031496062981" u="1"/>
        <n v="14.888548280423281" u="1"/>
        <n v="16.042224999999995" u="1"/>
        <n v="29.270813333333329" u="1"/>
        <n v="32.756428571428572" u="1"/>
        <n v="32.890975949115486" u="1"/>
        <n v="0.42701999999999996" u="1"/>
        <n v="7.6211533333333286" u="1"/>
        <n v="12.658786666666668" u="1"/>
        <n v="13.01246166666666" u="1"/>
        <n v="13.291157024793389" u="1"/>
        <n v="20.042993333333335" u="1"/>
        <n v="20.38672" u="1"/>
        <n v="31.475710594315245" u="1"/>
        <n v="31.602874970760233" u="1"/>
        <n v="50.620289999999997" u="1"/>
        <n v="4.8079757513333332" u="1"/>
        <n v="5.0399603174603156" u="1"/>
        <n v="14.773791451612903" u="1"/>
        <n v="15.124066666666657" u="1"/>
        <n v="19.535300640625007" u="1"/>
        <n v="36.33305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2.1794666666666673" u="1"/>
        <n v="11.442362751322751" u="1"/>
        <n v="11.946627906976744" u="1"/>
        <n v="27.148988533333338" u="1"/>
        <n v="33.712133333333334" u="1"/>
        <n v="51.814566929133854" u="1"/>
        <n v="0.89040211396011415" u="1"/>
        <n v="0.96655833333332997" u="1"/>
        <n v="7.8823409669211211" u="1"/>
        <n v="9.2723191044776119" u="1"/>
        <n v="11.027619477611941" u="1"/>
        <n v="14.2972" u="1"/>
        <n v="19.441353383458647" u="1"/>
        <n v="19.557093023255813" u="1"/>
        <n v="33.731395348837211" u="1"/>
        <n v="41.765520099461256" u="1"/>
        <n v="0.38689572580645171" u="1"/>
        <n v="9.5679799999999986" u="1"/>
        <n v="11.359313714689266" u="1"/>
        <n v="17.93311666666666" u="1"/>
        <n v="20.054559999999999" u="1"/>
        <n v="21.020319999999998" u="1"/>
        <n v="25.038888888888891" u="1"/>
        <n v="31.627839999999999" u="1"/>
        <n v="56.414338997099051" u="1"/>
        <n v="2.5738372093023254" u="1"/>
        <n v="5.3192635658914726" u="1"/>
        <n v="13.765619999999998" u="1"/>
        <n v="21.467230000000001" u="1"/>
        <n v="24.159869999999994" u="1"/>
        <n v="25.886146666666654" u="1"/>
        <n v="28.094334673894039" u="1"/>
        <n v="33.272516666666661" u="1"/>
        <n v="2.9901500000000012" u="1"/>
        <n v="13.01734375" u="1"/>
        <n v="22.429401993355484" u="1"/>
        <n v="25.944251968503934" u="1"/>
        <n v="52.164987080103359" u="1"/>
        <n v="10.085426356589148" u="1"/>
        <n v="10.4544" u="1"/>
        <n v="10.602874970760233" u="1"/>
        <n v="17.260193798449613" u="1"/>
        <n v="17.284500000000001" u="1"/>
        <n v="33.405133333333332" u="1"/>
        <n v="13.171746666666657" u="1"/>
        <n v="22.322600000000001" u="1"/>
        <n v="37.127142857142857" u="1"/>
        <n v="51.628240512500007" u="1"/>
        <n v="55.485599999999998" u="1"/>
        <n v="58.570624999999993" u="1"/>
        <n v="2.3064016666666589" u="1"/>
        <n v="4.1622149999999998" u="1"/>
        <n v="12.97918032786885" u="1"/>
        <n v="18.67188630490956" u="1"/>
        <n v="18.747508305647841" u="1"/>
        <n v="21.424861356932155" u="1"/>
        <n v="32.586710128495845" u="1"/>
        <n v="34.582222222222221" u="1"/>
        <n v="45.156773333333319" u="1"/>
        <n v="7.7261599999999966" u="1"/>
        <n v="8.2802000000000007" u="1"/>
        <n v="17.843354497354497" u="1"/>
        <n v="22.601526717557253" u="1"/>
        <n v="23.027637795275592" u="1"/>
        <n v="24.141399999999997" u="1"/>
        <n v="30.860727487333335" u="1"/>
        <n v="0.65473958333333315" u="1"/>
        <n v="4.1708364468390817" u="1"/>
        <n v="6.5213790298507464" u="1"/>
        <n v="18.335603170940171" u="1"/>
        <n v="47.399050000000003" u="1"/>
        <n v="50.966421372580392" u="1"/>
        <n v="0.18772499999999998" u="1"/>
        <n v="2.636119999999992" u="1"/>
        <n v="4.2542857142857136" u="1"/>
        <n v="4.5053383333333334" u="1"/>
        <n v="21.379066666666663" u="1"/>
        <n v="25.661957671957673" u="1"/>
        <n v="27.171860559796439" u="1"/>
        <n v="2.8195649999999999" u="1"/>
        <n v="3.8062273901808785" u="1"/>
        <n v="3.994803149606299" u="1"/>
        <n v="4.2542857142857144" u="1"/>
        <n v="12.97442708333333" u="1"/>
        <n v="15.668014650000003" u="1"/>
        <n v="23.402255639097746" u="1"/>
        <n v="31.468180006784259" u="1"/>
        <n v="33.167375" u="1"/>
        <n v="35.158425925925926" u="1"/>
        <n v="37.691888333333331" u="1"/>
        <n v="0.62104666666666397" u="1"/>
        <n v="2.5621199999999997" u="1"/>
        <n v="7.4037083333333253" u="1"/>
        <n v="25.67511811023622" u="1"/>
        <n v="26.669109947643978" u="1"/>
        <n v="29.210503875968993" u="1"/>
        <n v="30.344236076874999" u="1"/>
        <n v="34.499323333333322" u="1"/>
        <n v="57.23783664021164" u="1"/>
        <n v="6.3358333333333299" u="1"/>
        <n v="7.5491175000000004" u="1"/>
        <n v="8.9492499999999957" u="1"/>
        <n v="9.6833333333333336" u="1"/>
        <n v="13.707786885245902" u="1"/>
        <n v="15.344933333333328" u="1"/>
        <n v="16.808979999999998" u="1"/>
        <n v="31.360310077519379" u="1"/>
        <n v="37.475146666666667" u="1"/>
        <n v="44.710927926924363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1.504954946236559" u="1"/>
        <n v="3.1914599483204138" u="1"/>
        <n v="9.5367800000000003" u="1"/>
        <n v="9.5912633333333268" u="1"/>
        <n v="10.304975572519085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8.7281250000000004" u="1"/>
        <n v="14.273697916666666" u="1"/>
        <n v="15.135633333333335" u="1"/>
        <n v="21.868957258064519" u="1"/>
        <n v="22.002428411872913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076124031007751" u="1"/>
        <n v="20.754403333333329" u="1"/>
        <n v="23.558255813953487" u="1"/>
        <n v="34.945684479166665" u="1"/>
        <n v="13.664501312335958" u="1"/>
        <n v="16.095849206349207" u="1"/>
        <n v="17.254186351706036" u="1"/>
        <n v="19.717403242816093" u="1"/>
        <n v="26.85200050012503" u="1"/>
        <n v="30.558900000000001" u="1"/>
        <n v="31.929365079365077" u="1"/>
        <n v="33.703135498320272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58.141823333333321" u="1"/>
        <n v="65.286123333333322" u="1"/>
        <n v="66.857903645833332" u="1"/>
        <n v="86.318060000000003" u="1"/>
        <n v="0.48773809523809514" u="1"/>
        <n v="3.7842089843304851" u="1"/>
        <n v="7.1683533333333234" u="1"/>
        <n v="7.7042553191489374" u="1"/>
        <n v="11.515986666666667" u="1"/>
        <n v="11.995263333333327" u="1"/>
        <n v="14.770362580128205" u="1"/>
        <n v="16.679330673758866" u="1"/>
        <n v="17.757393333333333" u="1"/>
        <n v="19.951335978835978" u="1"/>
        <n v="33.749749338624341" u="1"/>
        <n v="5.4242003968253973" u="1"/>
        <n v="11.944251968503936" u="1"/>
        <n v="11.99207" u="1"/>
        <n v="14.824816272965879" u="1"/>
        <n v="18.4254593175853" u="1"/>
        <n v="21.513624338624336" u="1"/>
        <n v="24.14083769633508" u="1"/>
        <n v="25.385116279069766" u="1"/>
        <n v="27.455149501661133" u="1"/>
        <n v="31.754761904761899" u="1"/>
        <n v="38.802889999999998" u="1"/>
        <n v="74.748452380952386" u="1"/>
        <n v="10.842319999999999" u="1"/>
        <n v="12.072726666666657" u="1"/>
        <n v="20.70904761904762" u="1"/>
        <n v="20.824400000000001" u="1"/>
        <n v="21.700472440944882" u="1"/>
        <n v="22.029319371727748" u="1"/>
        <n v="30.655999999999999" u="1"/>
        <n v="31.754761904761903" u="1"/>
        <n v="32.761099999999992" u="1"/>
        <n v="43.067399999999999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26.322400000000002" u="1"/>
        <n v="10.813320105820106" u="1"/>
        <n v="11.490266666666667" u="1"/>
        <n v="13.495363079615048" u="1"/>
        <n v="23.239356608695651" u="1"/>
        <n v="27.683410852713173" u="1"/>
        <n v="32.417759999999987" u="1"/>
        <n v="37.243196999999995" u="1"/>
        <n v="56.306861979166669" u="1"/>
        <n v="9.0150936567164184" u="1"/>
        <n v="11.590038759689923" u="1"/>
        <n v="17.281211750306003" u="1"/>
        <n v="19.260408333333334" u="1"/>
        <n v="22.890658914728682" u="1"/>
        <n v="32.295200000000001" u="1"/>
        <n v="9.4856000000000016" u="1"/>
        <n v="37.58867404869067" u="1"/>
        <n v="75.424346666666636" u="1"/>
        <n v="6.6041591666666672" u="1"/>
        <n v="12.449380952380954" u="1"/>
        <n v="15.71175" u="1"/>
        <n v="17.53773666666666" u="1"/>
        <n v="17.880256666666657" u="1"/>
        <n v="22.414674999999999" u="1"/>
        <n v="26.416290064102565" u="1"/>
        <n v="31.590299999999999" u="1"/>
        <n v="35.547582903225809" u="1"/>
        <n v="48.578844999999994" u="1"/>
        <n v="123.2801" u="1"/>
        <n v="0.17106466666666667" u="1"/>
        <n v="1.3752682926829274" u="1"/>
        <n v="1.4033333333333335" u="1"/>
        <n v="4.3214999999999995" u="1"/>
        <n v="11.613204166666662" u="1"/>
        <n v="24.489404761904762" u="1"/>
        <n v="56.551099999999998" u="1"/>
        <n v="61.844094488188979" u="1"/>
        <n v="3.6296666666666599" u="1"/>
        <n v="5.1522097284482777" u="1"/>
        <n v="5.2516057000000016" u="1"/>
        <n v="8.6015267175572525" u="1"/>
        <n v="9.9017179435483875" u="1"/>
        <n v="11.286339999999988" u="1"/>
        <n v="13.642199999999999" u="1"/>
        <n v="20.036999999999999" u="1"/>
        <n v="21.259444444444444" u="1"/>
        <n v="36.601503759398497" u="1"/>
        <n v="40.292380952380952" u="1"/>
        <n v="11.7075625" u="1"/>
        <n v="18.282933333333332" u="1"/>
        <n v="60.990600000000001" u="1"/>
        <n v="3.7883300000000002" u="1"/>
        <n v="7.2476183333333291" u="1"/>
        <n v="7.3013133333333329" u="1"/>
        <n v="11.4297" u="1"/>
        <n v="12.0989" u="1"/>
        <n v="19.933213333333335" u="1"/>
        <n v="20.709049999999994" u="1"/>
        <n v="31.671279069767444" u="1"/>
        <n v="4.4826960579096058" u="1"/>
        <n v="10.98714833333333" u="1"/>
        <n v="18.700478333333322" u="1"/>
        <n v="61.855118110236219" u="1"/>
        <n v="101.28689999999997" u="1"/>
        <n v="5.9499790298507467" u="1"/>
        <n v="10.209133333333329" u="1"/>
        <n v="19.936666666666667" u="1"/>
        <n v="22.857983333333323" u="1"/>
        <n v="7.2318666666666669" u="1"/>
        <n v="9.3240299999999863" u="1"/>
        <n v="13.272119104477611" u="1"/>
        <n v="15.245506666666664" u="1"/>
        <n v="17.421187499999998" u="1"/>
        <n v="17.479609999999987" u="1"/>
        <n v="17.567925000000002" u="1"/>
        <n v="23.547362204724408" u="1"/>
        <n v="27.226005284900285" u="1"/>
        <n v="34.348064856321848" u="1"/>
        <n v="1.08213" u="1"/>
        <n v="15.769049994" u="1"/>
        <n v="18.424266666666668" u="1"/>
        <n v="35.90621999999999" u="1"/>
        <n v="0.32595238095238099" u="1"/>
        <n v="20.210699999999999" u="1"/>
        <n v="39.929365079365077" u="1"/>
        <n v="48.177036258012819" u="1"/>
        <n v="4.2294100413105422" u="1"/>
        <n v="10.360310077519379" u="1"/>
        <n v="11.131824999999999" u="1"/>
        <n v="14.800625" u="1"/>
        <n v="28.864732697886453" u="1"/>
        <n v="36.431516953237988" u="1"/>
        <n v="49.347713333333324" u="1"/>
        <n v="63.18018372703412" u="1"/>
        <n v="66.053874844591803" u="1"/>
        <n v="2.2180183727034124" u="1"/>
        <n v="3.1770333333333198" u="1"/>
        <n v="14.969606733333334" u="1"/>
        <n v="15.92319573689652" u="1"/>
        <n v="28.580000000000002" u="1"/>
        <n v="2.2023450000000002" u="1"/>
        <n v="9.0047499999999943" u="1"/>
        <n v="13.992833333333333" u="1"/>
        <n v="22.813320105820107" u="1"/>
        <n v="53.286749999999991" u="1"/>
        <n v="8.3199699999999996" u="1"/>
        <n v="9.158100000000001" u="1"/>
        <n v="12.795095238095239" u="1"/>
        <n v="18.873809523809523" u="1"/>
        <n v="28.469006666666662" u="1"/>
        <n v="31.29111111111111" u="1"/>
        <n v="32.781388888888884" u="1"/>
        <n v="35.030873015873013" u="1"/>
        <n v="56.955811825679014" u="1"/>
        <n v="4.6166679894179907" u="1"/>
        <n v="13.969065833333334" u="1"/>
        <n v="15.208221666666663" u="1"/>
        <n v="20.601526717557253" u="1"/>
        <n v="29.965634999999992" u="1"/>
        <n v="33.777096560846559" u="1"/>
        <n v="1.805009999999994" u="1"/>
        <n v="10.242524916943522" u="1"/>
        <n v="14.65031746031746" u="1"/>
        <n v="20.40265333333333" u="1"/>
        <n v="109.1481496062992" u="1"/>
        <n v="0.4924400000000001" u="1"/>
        <n v="13.75928" u="1"/>
        <n v="14.346259842519679" u="1"/>
        <n v="15.913787878787879" u="1"/>
        <n v="26.2515873015873" u="1"/>
        <n v="0.5138188976377952" u="1"/>
        <n v="14.843460192475941" u="1"/>
        <n v="16.964518982309681" u="1"/>
        <n v="30.443397758648693" u="1"/>
        <n v="34.479959999999998" u="1"/>
        <n v="55.763779527559059" u="1"/>
        <n v="10.015658914728682" u="1"/>
        <n v="13.59466666666666" u="1"/>
        <n v="14.864759485094851" u="1"/>
        <n v="17.849620000000002" u="1"/>
        <n v="31.386118777708333" u="1"/>
        <n v="31.624370078740156" u="1"/>
        <n v="32.252400000000002" u="1"/>
        <n v="0.68771653543307076" u="1"/>
        <n v="1.3737266666666661" u="1"/>
        <n v="1.712430678466077" u="1"/>
        <n v="6.9973749999999999" u="1"/>
        <n v="7.1717999959999998" u="1"/>
        <n v="12.707786885245902" u="1"/>
        <n v="14.373840769903762" u="1"/>
        <n v="16.964218750000001" u="1"/>
        <n v="25.977857142857143" u="1"/>
        <n v="26.64818" u="1"/>
        <n v="1.1823299999999999" u="1"/>
        <n v="3.5548416666666665" u="1"/>
        <n v="10.982683333333325" u="1"/>
        <n v="11.178799999999999" u="1"/>
        <n v="14.226005284900285" u="1"/>
        <n v="14.389166666666666" u="1"/>
        <n v="16.461590000000001" u="1"/>
        <n v="18.659029999999998" u="1"/>
        <n v="20.562239999999999" u="1"/>
        <n v="42.409256666666664" u="1"/>
        <n v="42.531816666666657" u="1"/>
        <n v="0.39411704834605604" u="1"/>
        <n v="2.9227952755905506" u="1"/>
        <n v="3.9800183333333337" u="1"/>
        <n v="6.5065333333333344" u="1"/>
        <n v="8.490216666666667" u="1"/>
        <n v="8.9601066666666647" u="1"/>
        <n v="11.848000000000001" u="1"/>
        <n v="17.39813492063492" u="1"/>
        <n v="19.275431666666666" u="1"/>
        <n v="21.186904761904767" u="1"/>
        <n v="37.988095238095241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1.4180952380952379" u="1"/>
        <n v="2.3905999919999998" u="1"/>
        <n v="12.164987080103357" u="1"/>
        <n v="17.562900000000003" u="1"/>
        <n v="23.741030766129033" u="1"/>
        <n v="25.92754" u="1"/>
        <n v="35.246216931216928" u="1"/>
        <n v="1.4180952380952381" u="1"/>
        <n v="12.664501312335958" u="1"/>
        <n v="12.890360000000001" u="1"/>
        <n v="12.951145038167938" u="1"/>
        <n v="15.047924603174604" u="1"/>
        <n v="19.230226666666667" u="1"/>
        <n v="26.372713178294575" u="1"/>
        <n v="35.257374999999996" u="1"/>
        <n v="46.59928" u="1"/>
        <n v="51.443399999999997" u="1"/>
        <n v="175.17703625801283" u="1"/>
        <n v="1.2033597560975615" u="1"/>
        <n v="4.2100000000000009" u="1"/>
        <n v="6.9584175000000004" u="1"/>
        <n v="7.1630033333333332" u="1"/>
        <n v="13.063949999999998" u="1"/>
        <n v="17.306819999999995" u="1"/>
        <n v="25.384082687338502" u="1"/>
        <n v="31.22556390977444" u="1"/>
        <n v="31.69220930232558" u="1"/>
        <n v="35.140833333333333" u="1"/>
        <n v="7.7536300000000002" u="1"/>
        <n v="10.13182333333333" u="1"/>
        <n v="10.886146666666656" u="1"/>
        <n v="13.455149501661129" u="1"/>
        <n v="13.770362580128205" u="1"/>
        <n v="14.55261666666666" u="1"/>
        <n v="25.908466666666659" u="1"/>
        <n v="52.7769942605156" u="1"/>
        <n v="0.90029166666666649" u="1"/>
        <n v="1.3662295081967211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1.861587301587303" u="1"/>
        <n v="23.385116279069766" u="1"/>
        <n v="27.259424597222221" u="1"/>
        <n v="39.550581666666659" u="1"/>
        <n v="135.95744680851067" u="1"/>
        <n v="5.4698841793750015" u="1"/>
        <n v="12.112345238095239" u="1"/>
        <n v="17.339186666666667" u="1"/>
        <n v="18.70904761904762" u="1"/>
        <n v="26.375433070866141" u="1"/>
        <n v="31.996812499999997" u="1"/>
        <n v="42.835573027989824" u="1"/>
        <n v="64.250396825396834" u="1"/>
        <n v="3.1316528925619833" u="1"/>
        <n v="3.5805083289999997" u="1"/>
        <n v="18.698444393162397" u="1"/>
        <n v="20.990634477611941" u="1"/>
        <n v="22.908306666666647" u="1"/>
        <n v="45.695117187500003" u="1"/>
        <n v="51.49026666666667" u="1"/>
        <n v="0.8535807291666665" u="1"/>
        <n v="3.6619028871391071" u="1"/>
        <n v="8.02931937172775" u="1"/>
        <n v="10.251944444444444" u="1"/>
        <n v="17.617125000000001" u="1"/>
        <n v="25.12715" u="1"/>
        <n v="0.88630952380952366" u="1"/>
        <n v="2.8939333333333201" u="1"/>
        <n v="3.8232816537467693" u="1"/>
        <n v="4.0507086614173211" u="1"/>
        <n v="7.1593999999999998" u="1"/>
        <n v="10.181456692913386" u="1"/>
        <n v="11.661119999999993" u="1"/>
        <n v="14.676190476190476" u="1"/>
        <n v="28.713374999999999" u="1"/>
        <n v="33.35755655443549" u="1"/>
        <n v="151.88753999999997" u="1"/>
        <n v="0.88630952380952377" u="1"/>
        <n v="1.3077108333333338" u="1"/>
        <n v="8.6187183582089553" u="1"/>
        <n v="12.243967592592593" u="1"/>
        <n v="12.808220867208673" u="1"/>
        <n v="13.099057539682539" u="1"/>
        <n v="13.4854" u="1"/>
        <n v="22.837863106666667" u="1"/>
        <n v="30.867819195472912" u="1"/>
        <n v="73.430769230769229" u="1"/>
        <n v="16.73141833333333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84.709199999999996" u="1"/>
        <n v="10.115489999999999" u="1"/>
        <n v="10.175345000000002" u="1"/>
        <n v="12.819770833333326" u="1"/>
        <n v="13.570495867768596" u="1"/>
        <n v="15.70049" u="1"/>
        <n v="19.981758805970149" u="1"/>
        <n v="20.318850000000001" u="1"/>
        <n v="38.78582400000000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5.270813333333329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8.28355" u="1"/>
        <n v="10.4297" u="1"/>
        <n v="35.558203699430202" u="1"/>
        <n v="38.873809523809527" u="1"/>
        <n v="47.414322916666663" u="1"/>
        <n v="1.8530648181818183" u="1"/>
        <n v="8.6564499999999995" u="1"/>
        <n v="11.160741666666663" u="1"/>
        <n v="11.271324999999999" u="1"/>
        <n v="13.102997455470739" u="1"/>
        <n v="15.894595058339055" u="1"/>
        <n v="16.700478333333322" u="1"/>
        <n v="18.117053333333327" u="1"/>
        <n v="20.784293193717279" u="1"/>
        <n v="29.225773333333333" u="1"/>
        <n v="33.261925064599481" u="1"/>
        <n v="45.76329333333333" u="1"/>
        <n v="159.738" u="1"/>
        <n v="9.2029399999999963" u="1"/>
        <n v="12.616479999999999" u="1"/>
        <n v="13.04859375" u="1"/>
        <n v="16.851800000000001" u="1"/>
        <n v="20.609930000000002" u="1"/>
        <n v="25.874914207275225" u="1"/>
        <n v="26.715891472868218" u="1"/>
        <n v="33.686920384951883" u="1"/>
        <n v="35.360310077519379" u="1"/>
        <n v="36.562406015037595" u="1"/>
        <n v="0.30769666666666678" u="1"/>
        <n v="8.1378599999999999" u="1"/>
        <n v="13.149560367454066" u="1"/>
        <n v="14.755833333333333" u="1"/>
        <n v="36.668325000000003" u="1"/>
        <n v="0.90349999999999997" u="1"/>
        <n v="13.323829999999987" u="1"/>
        <n v="14.544370078740156" u="1"/>
        <n v="14.96655833333333" u="1"/>
        <n v="16.054559999999999" u="1"/>
        <n v="20.73715" u="1"/>
        <n v="20.895830000000004" u="1"/>
        <n v="54.572900000000004" u="1"/>
        <n v="7.6852824427480932" u="1"/>
        <n v="11.263816666666662" u="1"/>
        <n v="21.706363333333325" u="1"/>
        <n v="26.217500000000001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75.444186046511632" u="1"/>
        <n v="0.29498099999999999" u="1"/>
        <n v="5.0030555555555551" u="1"/>
        <n v="5.9351333333333338" u="1"/>
        <n v="8.4213265582655836" u="1"/>
        <n v="8.4847940298507467" u="1"/>
        <n v="10.077211382113822" u="1"/>
        <n v="16.113740458015268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1.50401666666666" u="1"/>
        <n v="12.151955380577427" u="1"/>
        <n v="13.555542635658913" u="1"/>
        <n v="16.437014634534314" u="1"/>
        <n v="22.837234042553192" u="1"/>
        <n v="30.19761904761905" u="1"/>
        <n v="31.691099476439792" u="1"/>
        <n v="37.617125000000001" u="1"/>
        <n v="55.569000000000003" u="1"/>
        <n v="57.357679999999981" u="1"/>
        <n v="180.63157894736847" u="1"/>
        <n v="3.1165116279069762" u="1"/>
        <n v="3.5478835978835974" u="1"/>
        <n v="10.504954946236559" u="1"/>
        <n v="16.873809523809523" u="1"/>
        <n v="17.253053333333334" u="1"/>
        <n v="21.781312499999999" u="1"/>
        <n v="24.531100000000002" u="1"/>
        <n v="26.76886833333333" u="1"/>
        <n v="29.484186666666655" u="1"/>
        <n v="40.153179999999992" u="1"/>
        <n v="47.438188494492053" u="1"/>
        <n v="62.79733333333332" u="1"/>
        <n v="0.68377499999999991" u="1"/>
        <n v="3.4061093128654965" u="1"/>
        <n v="14.208221666666663" u="1"/>
        <n v="16.685272652173914" u="1"/>
        <n v="47.551283068783071" u="1"/>
        <n v="8.2423599999999997" u="1"/>
        <n v="8.407007874015747" u="1"/>
        <n v="9.2425249169435215" u="1"/>
        <n v="9.8518804071246819" u="1"/>
        <n v="26.014285714285716" u="1"/>
        <n v="48.393566086956525" u="1"/>
        <n v="3.9814173228346452" u="1"/>
        <n v="7.6536200000000001" u="1"/>
        <n v="12.175801033591732" u="1"/>
        <n v="13.160489999999999" u="1"/>
        <n v="14.003690476190474" u="1"/>
        <n v="14.726661666666658" u="1"/>
        <n v="14.913787878787879" u="1"/>
        <n v="23.535677083333336" u="1"/>
        <n v="28.620562499999998" u="1"/>
        <n v="36.496606184513162" u="1"/>
        <n v="56.794534883720928" u="1"/>
        <n v="0.22519685039370085" u="1"/>
        <n v="7.8400699999999999" u="1"/>
        <n v="12.439675925925927" u="1"/>
        <n v="13.882145" u="1"/>
        <n v="14.003690476190476" u="1"/>
        <n v="21.924900000000001" u="1"/>
        <n v="27.359313714689264" u="1"/>
        <n v="34.643700000000003" u="1"/>
        <n v="65.296999999999997" u="1"/>
        <n v="15.281203007518798" u="1"/>
        <n v="22.669109947643978" u="1"/>
        <n v="30.065071666666658" u="1"/>
        <n v="31.924500000000002" u="1"/>
        <n v="32.59066" u="1"/>
        <n v="56.550664451827245" u="1"/>
        <n v="3.4156199999999997" u="1"/>
        <n v="3.9392782152230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8.3842208333333339" u="1"/>
        <n v="13.226005284900285" u="1"/>
        <n v="16.659029999999998" u="1"/>
        <n v="17.908359999999995" u="1"/>
        <n v="23.350108333333331" u="1"/>
        <n v="25.711944444444445" u="1"/>
        <n v="2.5607421874999994" u="1"/>
        <n v="14.345800000000001" u="1"/>
        <n v="29.16282722513089" u="1"/>
        <n v="32.416443333333326" u="1"/>
        <n v="33.309056666666656" u="1"/>
        <n v="2.893806870370371" u="1"/>
        <n v="27.242524916943523" u="1"/>
        <n v="29.304404761904763" u="1"/>
        <n v="30.175801033591732" u="1"/>
        <n v="37.213999999999999" u="1"/>
        <n v="12.945449999999999" u="1"/>
        <n v="13.59654761904762" u="1"/>
        <n v="16.076124031007751" u="1"/>
        <n v="23.409813333333329" u="1"/>
        <n v="0.48045112781954896" u="1"/>
        <n v="13.97421666666666" u="1"/>
        <n v="18.248333333333324" u="1"/>
        <n v="2.3289249999999897" u="1"/>
        <n v="10.1684" u="1"/>
        <n v="11.453433204022989" u="1"/>
        <n v="19.730103359173128" u="1"/>
        <n v="23.384082687338502" u="1"/>
        <n v="26.739362499999999" u="1"/>
        <n v="26.903749999999999" u="1"/>
        <n v="27.038062015503876" u="1"/>
        <n v="2.6280299999999999" u="1"/>
        <n v="8.3912449999999925" u="1"/>
        <n v="12.770362580128205" u="1"/>
        <n v="13.55261666666666" u="1"/>
        <n v="14.775685386666666" u="1"/>
        <n v="19.985873015873015" u="1"/>
        <n v="24.619569999999996" u="1"/>
        <n v="31.887450971751413" u="1"/>
        <n v="87.082913385826771" u="1"/>
        <n v="9.7547619047619012" u="1"/>
        <n v="12.066388888888889" u="1"/>
        <n v="12.195013020833333" u="1"/>
        <n v="28.125648102500001" u="1"/>
        <n v="35.694852860169497" u="1"/>
        <n v="42.098383333333331" u="1"/>
        <n v="48.168399999999998" u="1"/>
        <n v="9.754761904761903" u="1"/>
        <n v="13.727131782945737" u="1"/>
        <n v="17.700472440944882" u="1"/>
        <n v="25.737541528239202" u="1"/>
        <n v="2.17044999999999" u="1"/>
        <n v="14.259424597222223" u="1"/>
        <n v="27.457768975210836" u="1"/>
        <n v="35.260408333333331" u="1"/>
        <n v="62.855166666666662" u="1"/>
        <n v="67.023622047244103" u="1"/>
        <n v="0.1807" u="1"/>
        <n v="3.2601937984496123" u="1"/>
        <n v="6.7916587037037042" u="1"/>
        <n v="14.442047244094486" u="1"/>
        <n v="14.737541528239202" u="1"/>
        <n v="21.597627500000002" u="1"/>
        <n v="30.543292214912285" u="1"/>
        <n v="37.94411984482759" u="1"/>
        <n v="42.055647840531563" u="1"/>
        <n v="71.746139999999983" u="1"/>
        <n v="0.66195767195767197" u="1"/>
        <n v="3.4757105943152449" u="1"/>
        <n v="10.29111111111111" u="1"/>
        <n v="12.173369999999988" u="1"/>
        <n v="17.191324999999999" u="1"/>
        <n v="18.610230000000001" u="1"/>
        <n v="18.6845" u="1"/>
        <n v="19.703994490358127" u="1"/>
        <n v="24.544302325581395" u="1"/>
        <n v="25.359431524547805" u="1"/>
        <n v="37.334346504559278" u="1"/>
        <n v="38.087658685521454" u="1"/>
        <n v="0.72593333333333199" u="1"/>
        <n v="5.2294531933508308" u="1"/>
        <n v="17.30885666666666" u="1"/>
        <n v="20.650716666666661" u="1"/>
        <n v="39.468449999999997" u="1"/>
        <n v="40.615200000000002" u="1"/>
        <n v="45.221698879324343" u="1"/>
        <n v="3.4796143250688703" u="1"/>
        <n v="14.305063333333322" u="1"/>
        <n v="15.078309999999988" u="1"/>
        <n v="20.932559999999999" u="1"/>
        <n v="39.678571428571431" u="1"/>
        <n v="44.620300751879704" u="1"/>
        <n v="58.127076411960132" u="1"/>
        <n v="0.58282" u="1"/>
        <n v="8.6787206349206354" u="1"/>
        <n v="13.531816666666659" u="1"/>
        <n v="14.70049" u="1"/>
        <n v="20.252700000000001" u="1"/>
        <n v="27.369984095652175" u="1"/>
        <n v="47.479609999999987" u="1"/>
        <n v="55.676249999999982" u="1"/>
        <n v="0.34143229166666661" u="1"/>
        <n v="8.7699283333333291" u="1"/>
        <n v="13.544302325581395" u="1"/>
        <n v="16.791733333333333" u="1"/>
        <n v="23.270813333333329" u="1"/>
        <n v="26.393566086956525" u="1"/>
        <n v="47.347437499999998" u="1"/>
        <n v="65.294019933554821" u="1"/>
        <n v="67.013452380952387" u="1"/>
        <n v="0.81289682539682506" u="1"/>
        <n v="14.359431524547805" u="1"/>
        <n v="18.083050431111115" u="1"/>
        <n v="25.475710594315245" u="1"/>
        <n v="29.869" u="1"/>
        <n v="34.560160814249365" u="1"/>
        <n v="0.81289682539682517" u="1"/>
        <n v="6.2783333333333342" u="1"/>
        <n v="18.30978835978836" u="1"/>
        <n v="19.629761904761907" u="1"/>
        <n v="23.826645460869567" u="1"/>
        <n v="23.9877" u="1"/>
        <n v="33.259587819379718" u="1"/>
        <n v="34.483000000000004" u="1"/>
        <n v="10.890225563909777" u="1"/>
        <n v="12.031283333333333" u="1"/>
        <n v="20.283306826086957" u="1"/>
        <n v="21.618958333333332" u="1"/>
        <n v="48.928100000000001" u="1"/>
        <n v="50.3491" u="1"/>
        <n v="53.527100000000004" u="1"/>
        <n v="4.2615396825396843" u="1"/>
        <n v="5.5443253968253972" u="1"/>
        <n v="14.69242" u="1"/>
        <n v="17.944967333333334" u="1"/>
        <n v="18.857983333333323" u="1"/>
        <n v="20.665800524934383" u="1"/>
        <n v="48.664566929133862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0.195999999999998" u="1"/>
        <n v="43.930593888541672" u="1"/>
        <n v="109.56678294573643" u="1"/>
        <n v="0.7369" u="1"/>
        <n v="7.2686700000000002" u="1"/>
        <n v="15.027279999999999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7.3181348507462687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12.812030075187973" u="1"/>
        <n v="16.429401993355484" u="1"/>
        <n v="26.036299999999997" u="1"/>
        <n v="26.97547619047619" u="1"/>
        <n v="31.692979999999999" u="1"/>
        <n v="37.816749999999999" u="1"/>
        <n v="66.763849206349207" u="1"/>
        <n v="83.691181102362194" u="1"/>
        <n v="0.42802499999999999" u="1"/>
        <n v="9.8437191044776107" u="1"/>
        <n v="10.480173333333328" u="1"/>
        <n v="12.013762751322751" u="1"/>
        <n v="13.066964275" u="1"/>
        <n v="13.128730158730159" u="1"/>
        <n v="41.539807824296503" u="1"/>
        <n v="54.729869999999991" u="1"/>
        <n v="7.7272000000000007" u="1"/>
        <n v="13.47125" u="1"/>
        <n v="18.30396666" u="1"/>
        <n v="19.251944444444444" u="1"/>
        <n v="26.422449999999998" u="1"/>
        <n v="39.028233333333333" u="1"/>
        <n v="60.035700000000006" u="1"/>
        <n v="0.44120590909090918" u="1"/>
        <n v="10.710425000000001" u="1"/>
        <n v="12.922945736434109" u="1"/>
        <n v="14.035800000000002" u="1"/>
        <n v="15.50381666666666" u="1"/>
        <n v="15.712430678466077" u="1"/>
        <n v="32.106300000000005" u="1"/>
        <n v="48.755074999999998" u="1"/>
        <n v="4.485049833887043" u="1"/>
        <n v="7.3353766666666669" u="1"/>
        <n v="7.4097433333333269" u="1"/>
        <n v="15.443399999999997" u="1"/>
        <n v="16.633703703703702" u="1"/>
        <n v="19.058869999999999" u="1"/>
        <n v="21.436696666666663" u="1"/>
        <n v="21.740367454068242" u="1"/>
        <n v="25.984223913043483" u="1"/>
        <n v="26.438582677165353" u="1"/>
        <n v="2.62269" u="1"/>
        <n v="13.642887499999997" u="1"/>
        <n v="15.9806875" u="1"/>
        <n v="16.794066666666659" u="1"/>
        <n v="21.555199999999999" u="1"/>
        <n v="22.242105263157896" u="1"/>
        <n v="23.303018372703409" u="1"/>
        <n v="24.014285714285716" u="1"/>
        <n v="30.3491" u="1"/>
        <n v="33.869" u="1"/>
        <n v="36.498331428571433" u="1"/>
        <n v="36.694339999999997" u="1"/>
        <n v="38.222990117231646" u="1"/>
        <n v="41.987699999999997" u="1"/>
        <n v="11.90756" u="1"/>
        <n v="17.278220000000001" u="1"/>
        <n v="18.008699999999997" u="1"/>
        <n v="25.968333333333334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10.817397455470738" u="1"/>
        <n v="13.715891472868217" u="1"/>
        <n v="17.085426356589146" u="1"/>
        <n v="19.352659751333334" u="1"/>
        <n v="20.032139999999998" u="1"/>
        <n v="20.682864583333334" u="1"/>
        <n v="22.911640419947506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0.707786885245902" u="1"/>
        <n v="11.201979999999995" u="1"/>
        <n v="14.171143860479795" u="1"/>
        <n v="25.360310077519379" u="1"/>
        <n v="43.604706752083331" u="1"/>
        <n v="63.105038759689926" u="1"/>
        <n v="0.59474130434782624" u="1"/>
        <n v="18.251908396946565" u="1"/>
        <n v="18.434854497354497" u="1"/>
        <n v="22.107775" u="1"/>
        <n v="92.554599999999994" u="1"/>
        <n v="0.18017847222222222" u="1"/>
        <n v="19.557675" u="1"/>
        <n v="22.321695149253735" u="1"/>
        <n v="23.89032077666667" u="1"/>
        <n v="33.961374999999997" u="1"/>
        <n v="51.302999999999997" u="1"/>
        <n v="0.5023069564197532" u="1"/>
        <n v="2.4164433333333259" u="1"/>
        <n v="10.739750000000001" u="1"/>
        <n v="14.380952380952381" u="1"/>
        <n v="26.653759999999998" u="1"/>
        <n v="31.715660714285715" u="1"/>
        <n v="33.213999999999999" u="1"/>
        <n v="37.089312977099233" u="1"/>
        <n v="142.60311740484013" u="1"/>
        <n v="4.5168549999999996" u="1"/>
        <n v="5.4951190476190463" u="1"/>
        <n v="13.231018731343283" u="1"/>
        <n v="15.038062015503876" u="1"/>
        <n v="17.00967" u="1"/>
        <n v="18.266454608695661" u="1"/>
        <n v="21.855233327999997" u="1"/>
        <n v="31.042857142857144" u="1"/>
        <n v="47.363787375415285" u="1"/>
        <n v="52.519444444444446" u="1"/>
        <n v="84.05380952380952" u="1"/>
        <n v="5.4951190476190472" u="1"/>
        <n v="10.664501312335958" u="1"/>
        <n v="15.484317652925531" u="1"/>
        <n v="26.767421874999997" u="1"/>
        <n v="28.044875000000001" u="1"/>
        <n v="9.1684000000000001" u="1"/>
        <n v="11.495238095238099" u="1"/>
        <n v="16.493799559722223" u="1"/>
        <n v="17.730103359173128" u="1"/>
        <n v="23.571886904761904" u="1"/>
        <n v="26.091799999999999" u="1"/>
        <n v="26.203007518796994" u="1"/>
        <n v="29.448979999999999" u="1"/>
        <n v="37.270200000000003" u="1"/>
        <n v="65.683090245024232" u="1"/>
        <n v="0.48416666666666663" u="1"/>
        <n v="1.7192913385826769" u="1"/>
        <n v="7.9495666666666605" u="1"/>
        <n v="10.335823636363637" u="1"/>
        <n v="12.55261666666666" u="1"/>
        <n v="15.954806216931217" u="1"/>
        <n v="18.085000000000001" u="1"/>
        <n v="21.363157894736844" u="1"/>
        <n v="25.677859999999999" u="1"/>
        <n v="38.85200050012503" u="1"/>
        <n v="8.0952499999999965" u="1"/>
        <n v="11.236374999999999" u="1"/>
        <n v="13.852976190476193" u="1"/>
        <n v="14.224937500000001" u="1"/>
        <n v="15.332256666666659" u="1"/>
        <n v="17.861587301587303" u="1"/>
        <n v="33.536475000000003" u="1"/>
        <n v="37.5413" u="1"/>
        <n v="42.903750000000002" u="1"/>
        <n v="6.7527583636363637" u="1"/>
        <n v="10.197619047619048" u="1"/>
        <n v="20.695922865013774" u="1"/>
        <n v="23.737541528239202" u="1"/>
        <n v="40.907800000000002" u="1"/>
        <n v="53.894518272425252" u="1"/>
        <n v="0.92112499999999997" u="1"/>
        <n v="3.0671900826446281" u="1"/>
        <n v="9.1764375000000005" u="1"/>
        <n v="9.3737307671957666" u="1"/>
        <n v="13.259424597222223" u="1"/>
        <n v="19.830951443569553" u="1"/>
        <n v="26.420878333333327" u="1"/>
        <n v="39.683410852713173" u="1"/>
        <n v="51.132418812989918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45.474049999999991" u="1"/>
        <n v="2.6764397905759165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34.087658685521454" u="1"/>
        <n v="10.243967592592593" u="1"/>
        <n v="12.859166666666667" u="1"/>
        <n v="25.479614325068869" u="1"/>
        <n v="27.016247967479675" u="1"/>
        <n v="42.86517742729167" u="1"/>
        <n v="58.751231666666641" u="1"/>
        <n v="76.42642154378531" u="1"/>
        <n v="13.76886833333333" u="1"/>
        <n v="17.2563" u="1"/>
        <n v="8.9505319148936184" u="1"/>
        <n v="9.6156193384223911" u="1"/>
        <n v="31.362333333333321" u="1"/>
        <n v="53.933205105787735" u="1"/>
        <n v="20.980555555555554" u="1"/>
        <n v="24.865177427291666" u="1"/>
        <n v="49.356031709401712" u="1"/>
        <n v="0.74241947761194027" u="1"/>
        <n v="2.5617608142493644" u="1"/>
        <n v="4.8538399999999999" u="1"/>
        <n v="13.468447826086958" u="1"/>
        <n v="15.469726666666656" u="1"/>
        <n v="23.038837209302326" u="1"/>
        <n v="23.475710594315245" u="1"/>
        <n v="36.005253333333329" u="1"/>
        <n v="49.730013333333332" u="1"/>
        <n v="3.4254593175853016" u="1"/>
        <n v="11.242105263157896" u="1"/>
        <n v="13.237849999999996" u="1"/>
        <n v="13.466785714285715" u="1"/>
        <n v="17.629761904761907" u="1"/>
        <n v="26.795095238095239" u="1"/>
        <n v="37.6113" u="1"/>
        <n v="40.907200000000003" u="1"/>
        <n v="3.8275757575757576" u="1"/>
        <n v="4.1311886956521757" u="1"/>
        <n v="13.631955922865014" u="1"/>
        <n v="16.784293193717279" u="1"/>
        <n v="17.603999999999999" u="1"/>
        <n v="17.991959999999999" u="1"/>
        <n v="18.283306826086957" u="1"/>
        <n v="34.049999999999997" u="1"/>
        <n v="39.048375" u="1"/>
        <n v="0.87327050264550254" u="1"/>
        <n v="3.0588125000000002" u="1"/>
        <n v="14.968333333333334" u="1"/>
        <n v="15.286298333333322" u="1"/>
        <n v="16.857983333333323" u="1"/>
        <n v="18.665800524934383" u="1"/>
        <n v="19.707786885245902" u="1"/>
        <n v="20.398700000000002" u="1"/>
        <n v="28.672774869109947" u="1"/>
        <n v="65.00787401574803" u="1"/>
        <n v="2.0295471818181823" u="1"/>
        <n v="2.071988333333322" u="1"/>
        <n v="11.889653333333328" u="1"/>
        <n v="12.708880407124683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9.2214600000000004" u="1"/>
        <n v="10.182489602526983" u="1"/>
        <n v="10.544799999999999" u="1"/>
        <n v="13.333582677165349" u="1"/>
        <n v="34.940670000000004" u="1"/>
        <n v="50.07396" u="1"/>
        <n v="9.2815750000000001" u="1"/>
        <n v="9.6745974554707388" u="1"/>
        <n v="18.674633999999998" u="1"/>
        <n v="23.423200000000001" u="1"/>
        <n v="26.613888888888887" u="1"/>
        <n v="29.381765294802065" u="1"/>
        <n v="33.086124031007756" u="1"/>
        <n v="40.315748031496064" u="1"/>
        <n v="47.042857142857144" u="1"/>
        <n v="74.711944444444441" u="1"/>
        <n v="2.5505813953488374" u="1"/>
        <n v="10.360064848484848" u="1"/>
        <n v="25.946550387596901" u="1"/>
        <n v="26.378897637795276" u="1"/>
        <n v="26.95114503816794" u="1"/>
        <n v="27.163528079999999" u="1"/>
        <n v="33.730103359173128" u="1"/>
        <n v="50.169333333333334" u="1"/>
        <n v="83.47700787401574" u="1"/>
        <n v="5.6488587037037039" u="1"/>
        <n v="5.9231608333333341" u="1"/>
        <n v="11.12046333333333" u="1"/>
        <n v="11.381679389312977" u="1"/>
        <n v="12.145794270833333" u="1"/>
        <n v="14.68375" u="1"/>
        <n v="15.193051041492158" u="1"/>
        <n v="23.604706752083334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113.56269355018379" u="1"/>
        <n v="0.54459333333333204" u="1"/>
        <n v="2.3846491666666676" u="1"/>
        <n v="3.7112248468941385" u="1"/>
        <n v="6.6000000000000005" u="1"/>
        <n v="13.729080687830688" u="1"/>
        <n v="13.749531249999997" u="1"/>
        <n v="14.952000000000002" u="1"/>
        <n v="21.747460000000004" u="1"/>
        <n v="24.018198333333327" u="1"/>
        <n v="25.29111111111111" u="1"/>
        <n v="26.462790697674418" u="1"/>
        <n v="29.789482608695653" u="1"/>
        <n v="10.861599999999999" u="1"/>
        <n v="15.300763358778626" u="1"/>
        <n v="15.633779999999996" u="1"/>
        <n v="18.517499999999998" u="1"/>
        <n v="20.134961666666655" u="1"/>
        <n v="34.755023333333327" u="1"/>
        <n v="37.048593750000002" u="1"/>
        <n v="37.607821522309713" u="1"/>
        <n v="51.048740000000002" u="1"/>
        <n v="1.8643433333333326" u="1"/>
        <n v="2.6251133333333261" u="1"/>
        <n v="14.9806875" u="1"/>
        <n v="20.58517333333333" u="1"/>
        <n v="29.308256666666658" u="1"/>
        <n v="32.69890817469205" u="1"/>
        <n v="59.533908382107569" u="1"/>
        <n v="0.16904761904761909" u="1"/>
        <n v="0.53312896825396838" u="1"/>
        <n v="10.175801033591732" u="1"/>
        <n v="10.902174479166666" u="1"/>
        <n v="18.589351285189721" u="1"/>
        <n v="20.494979999999998" u="1"/>
        <n v="23.968333333333334" u="1"/>
        <n v="24.620562499999998" u="1"/>
        <n v="33.629761904761907" u="1"/>
        <n v="52.228122969197912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3.592539682539684" u="1"/>
        <n v="14.728847222222223" u="1"/>
        <n v="26.947476666666663" u="1"/>
        <n v="35.167323333333314" u="1"/>
        <n v="37.874914207275225" u="1"/>
        <n v="38.666164872507125" u="1"/>
        <n v="42.055900000000001" u="1"/>
        <n v="1.9145699999999999" u="1"/>
        <n v="3.866426666666666" u="1"/>
        <n v="6.1349" u="1"/>
        <n v="12.715891472868217" u="1"/>
        <n v="14.564233333333334" u="1"/>
        <n v="18.682864583333334" u="1"/>
        <n v="28.618498310475054" u="1"/>
        <n v="42.613888888888887" u="1"/>
        <n v="59.880529812904363" u="1"/>
        <n v="13.424733333333327" u="1"/>
        <n v="23.360310077519379" u="1"/>
        <n v="31.089312977099237" u="1"/>
        <n v="32.338530000000006" u="1"/>
        <n v="0.34079889807162533" u="1"/>
        <n v="11.226005284900285" u="1"/>
        <n v="13.230795000000001" u="1"/>
        <n v="17.158300000000001" u="1"/>
        <n v="46.358595367083339" u="1"/>
        <n v="3.1314799999999998" u="1"/>
        <n v="9.7756116666666575" u="1"/>
        <n v="33.544268785620751" u="1"/>
        <n v="37.194216666666655" u="1"/>
        <n v="82.89022556390978" u="1"/>
        <n v="0.43935333333333199" u="1"/>
        <n v="5.4965230687830688" u="1"/>
        <n v="6.1258699999999999" u="1"/>
        <n v="7.051678656716418" u="1"/>
        <n v="16.614593333333335" u="1"/>
        <n v="23.242524916943523" u="1"/>
        <n v="10.586170212765957" u="1"/>
        <n v="10.962739559023067" u="1"/>
        <n v="14.67749864498645" u="1"/>
        <n v="17.124758805970149" u="1"/>
        <n v="27.343043999999999" u="1"/>
        <n v="40.21" u="1"/>
        <n v="45.821093749999996" u="1"/>
        <n v="75.427199999999999" u="1"/>
        <n v="6.797872340425533" u="1"/>
        <n v="9.9511450381679385" u="1"/>
        <n v="12.252003333333334" u="1"/>
        <n v="12.549166666666668" u="1"/>
        <n v="51.566218207293147" u="1"/>
        <n v="4.7719160859876553" u="1"/>
        <n v="11.416763085399449" u="1"/>
        <n v="12.703833333333328" u="1"/>
        <n v="14.230799999999984" u="1"/>
        <n v="23.038062015503876" u="1"/>
        <n v="26.273697916666666" u="1"/>
        <n v="6.9817799999999997" u="1"/>
        <n v="9.3018166666666602" u="1"/>
        <n v="10.770362580128205" u="1"/>
        <n v="10.917400000000001" u="1"/>
        <n v="12.583" u="1"/>
        <n v="13.513049999999994" u="1"/>
        <n v="14.954806216931217" u="1"/>
        <n v="15.859523809523811" u="1"/>
        <n v="19.770362580128204" u="1"/>
        <n v="34.85200050012503" u="1"/>
        <n v="0.49105468749999986" u="1"/>
        <n v="6.9153000000000002" u="1"/>
        <n v="10.195013020833333" u="1"/>
        <n v="12.095049999999995" u="1"/>
        <n v="13.140149999999998" u="1"/>
        <n v="14.278074999999999" u="1"/>
        <n v="19.647574999999996" u="1"/>
        <n v="24.125648102500001" u="1"/>
        <n v="37.265555555555551" u="1"/>
        <n v="45.978883333333329" u="1"/>
        <n v="48.053543307086613" u="1"/>
        <n v="66.867764654418195" u="1"/>
        <n v="18.695922865013774" u="1"/>
        <n v="21.737541528239202" u="1"/>
        <n v="22.054221117900067" u="1"/>
        <n v="36.990400000000001" u="1"/>
        <n v="57.047426666666667" u="1"/>
        <n v="93.786266666666634" u="1"/>
        <n v="14.888283333333332" u="1"/>
        <n v="15.807401888418084" u="1"/>
        <n v="35.683410852713173" u="1"/>
        <n v="39.45776897521084" u="1"/>
        <n v="40.105552000000003" u="1"/>
        <n v="56.197019999999995" u="1"/>
        <n v="133.68367346938777" u="1"/>
        <n v="3.649632545931758" u="1"/>
        <n v="7.1400499999999996" u="1"/>
        <n v="9.3827749999999899" u="1"/>
        <n v="12.342649999999999" u="1"/>
        <n v="12.657485423280423" u="1"/>
        <n v="16.192996500437445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20.316926666666664" u="1"/>
        <n v="21.359431524547805" u="1"/>
        <n v="34.112437564197535" u="1"/>
        <n v="46.859329999999986" u="1"/>
        <n v="8.2788333333333348" u="1"/>
        <n v="8.5317974554707376" u="1"/>
        <n v="11.868293650793646" u="1"/>
        <n v="18.199289405684755" u="1"/>
        <n v="19.211976744186046" u="1"/>
        <n v="23.479614325068869" u="1"/>
        <n v="27.213399999999993" u="1"/>
        <n v="35.121052631578948" u="1"/>
        <n v="4.5549243960000005" u="1"/>
        <n v="5.2679333333333229" u="1"/>
        <n v="12.36368890224359" u="1"/>
        <n v="13.999684999999999" u="1"/>
        <n v="29.277619999999999" u="1"/>
        <n v="31.890225563909777" u="1"/>
        <n v="32.850999999999999" u="1"/>
        <n v="1.6877952755905503" u="1"/>
        <n v="7.3591683333333311" u="1"/>
        <n v="11.86829365079365" u="1"/>
        <n v="11.99532" u="1"/>
        <n v="17.680086666666661" u="1"/>
        <n v="29.20913333333333" u="1"/>
        <n v="29.513051666666659" u="1"/>
        <n v="32.477019999999996" u="1"/>
        <n v="32.897261904761905" u="1"/>
        <n v="37.831134198000001" u="1"/>
        <n v="13.337173333333329" u="1"/>
        <n v="17.017343750000002" u="1"/>
        <n v="18.536428333333326" u="1"/>
        <n v="20.128730158730157" u="1"/>
        <n v="20.69514211886305" u="1"/>
        <n v="27.966558333333332" u="1"/>
        <n v="47.508333333333333" u="1"/>
        <n v="13.713374999999999" u="1"/>
        <n v="14.44441666666666" u="1"/>
        <n v="15.86781919547291" u="1"/>
        <n v="21.421326558265584" u="1"/>
        <n v="21.475710594315245" u="1"/>
        <n v="23.029101816267442" u="1"/>
        <n v="56.845120000000001" u="1"/>
        <n v="59.568818897637797" u="1"/>
        <n v="0.39249333333333319" u="1"/>
        <n v="10.782413333333329" u="1"/>
        <n v="10.945418731343285" u="1"/>
        <n v="19.966069166666667" u="1"/>
        <n v="19.9877" u="1"/>
        <n v="26.865400000000001" u="1"/>
        <n v="48.522300000000001" u="1"/>
        <n v="58.943455497382203" u="1"/>
        <n v="2.2332899999999998" u="1"/>
        <n v="3.527403100775194" u="1"/>
        <n v="3.8799168853893264" u="1"/>
        <n v="9.7187999999999999" u="1"/>
        <n v="15.059544999999986" u="1"/>
        <n v="17.618958333333332" u="1"/>
        <n v="18.299573333333328" u="1"/>
        <n v="35.511744186046514" u="1"/>
        <n v="53.462999999999994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0.04859375" u="1"/>
        <n v="13.449333333333319" u="1"/>
        <n v="15.0452380952381" u="1"/>
        <n v="20.879709999999999" u="1"/>
        <n v="24.220598333333324" u="1"/>
        <n v="36.344236076874999" u="1"/>
        <n v="47.060697674418606" u="1"/>
        <n v="50.559719999999999" u="1"/>
        <n v="1.3018080952380953" u="1"/>
        <n v="5.6070000000000002" u="1"/>
        <n v="5.7511239999999999" u="1"/>
        <n v="8.3855922865013781" u="1"/>
        <n v="14.392825" u="1"/>
        <n v="14.764559999999999" u="1"/>
        <n v="21.12455880597015" u="1"/>
        <n v="26.373840769903762" u="1"/>
        <n v="32.195999999999998" u="1"/>
        <n v="35.145794270833335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27.357398816189409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6.552616666666658" u="1"/>
        <n v="28.513049999999993" u="1"/>
        <n v="13.18788" u="1"/>
        <n v="13.461459999999999" u="1"/>
        <n v="14.359864848484849" u="1"/>
        <n v="23.599386904761904" u="1"/>
        <n v="26.822446251531694" u="1"/>
        <n v="28.914000000000001" u="1"/>
        <n v="33.347713333333331" u="1"/>
        <n v="33.770362580128207" u="1"/>
        <n v="38.125648102500001" u="1"/>
        <n v="53.357251908396947" u="1"/>
        <n v="0.14464534391534392" u="1"/>
        <n v="9.8017866666666666" u="1"/>
        <n v="20.238" u="1"/>
        <n v="22.422449999999998" u="1"/>
        <n v="25.493082010582011" u="1"/>
        <n v="27.065594347826089" u="1"/>
        <n v="52.725399999999993" u="1"/>
        <n v="59.470399999999984" u="1"/>
        <n v="74.738282499999997" u="1"/>
        <n v="12.729080687830688" u="1"/>
        <n v="19.772619047619049" u="1"/>
        <n v="20.493442622950816" u="1"/>
        <n v="20.937840000000001" u="1"/>
        <n v="23.29111111111111" u="1"/>
        <n v="35.438188494492053" u="1"/>
        <n v="40.126299212598425" u="1"/>
        <n v="1.3006349206349201" u="1"/>
        <n v="3.0481370000000001" u="1"/>
        <n v="9.6050666666666604" u="1"/>
        <n v="14.224608333333331" u="1"/>
        <n v="14.595479999999998" u="1"/>
        <n v="17.740367454068242" u="1"/>
        <n v="19.854700000000001" u="1"/>
        <n v="20.779159999999997" u="1"/>
        <n v="30.098145000000002" u="1"/>
        <n v="8.9453242424242407E-2" u="1"/>
        <n v="1.3006349206349204" u="1"/>
        <n v="10.017453439153439" u="1"/>
        <n v="12.933811369509044" u="1"/>
        <n v="18.242105263157896" u="1"/>
        <n v="19.430099999999996" u="1"/>
        <n v="24.412692620865144" u="1"/>
        <n v="40.544200000000004" u="1"/>
        <n v="10.272799999999998" u="1"/>
        <n v="11.943729999999999" u="1"/>
        <n v="13.807975751333334" u="1"/>
        <n v="18.2515873015873" u="1"/>
        <n v="29.4297" u="1"/>
        <n v="43.118426758397931" u="1"/>
        <n v="47.707800000000006" u="1"/>
        <n v="79.469006666666658" u="1"/>
        <n v="0.76149999999999995" u="1"/>
        <n v="2.5592519685039372" u="1"/>
        <n v="3.8423902116402116" u="1"/>
        <n v="13.188018372703411" u="1"/>
        <n v="13.192823636363638" u="1"/>
        <n v="21.8828" u="1"/>
        <n v="33.69856666666665" u="1"/>
        <n v="33.874914207275225" u="1"/>
        <n v="36.519095" u="1"/>
        <n v="7.6947643979057601" u="1"/>
        <n v="9.6099560000000004" u="1"/>
        <n v="13.457563358778627" u="1"/>
        <n v="18.239694402985073" u="1"/>
        <n v="19.705256666666656" u="1"/>
        <n v="20.344236076874999" u="1"/>
        <n v="23.386118777708333" u="1"/>
        <n v="33.487720666666668" u="1"/>
        <n v="33.88258883814192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2.0819548872180453" u="1"/>
        <n v="2.2812033333333268" u="1"/>
        <n v="4.2987000000000002" u="1"/>
        <n v="12.162115" u="1"/>
        <n v="17.809793243478268" u="1"/>
        <n v="19.120227943890736" u="1"/>
        <n v="22.633779999999994" u="1"/>
        <n v="27.028901816267442" u="1"/>
        <n v="33.772619047619045" u="1"/>
        <n v="37.925493126436784" u="1"/>
        <n v="30.394496880499119" u="1"/>
        <n v="31.527559055118118" u="1"/>
        <n v="37.024304461942258" u="1"/>
        <n v="55.202657807308974" u="1"/>
        <n v="2.9116404199475063" u="1"/>
        <n v="3.0083499999999899" u="1"/>
        <n v="4.7447916541666668" u="1"/>
        <n v="11.245357142857145" u="1"/>
        <n v="13.85186" u="1"/>
        <n v="13.93447862903226" u="1"/>
        <n v="28.340476190476195" u="1"/>
        <n v="37.485620833333321" u="1"/>
        <n v="42.745179999999998" u="1"/>
        <n v="0.8655047425474256" u="1"/>
        <n v="2.9952633333333263" u="1"/>
        <n v="12.086831666666662" u="1"/>
        <n v="14.453545" u="1"/>
        <n v="17.92754" u="1"/>
        <n v="22.940182249322493" u="1"/>
        <n v="28.014399999999998" u="1"/>
        <n v="35.349536307961507" u="1"/>
        <n v="8.0744648484848476" u="1"/>
        <n v="8.9511450381679385" u="1"/>
        <n v="13.711499999999999" u="1"/>
        <n v="15.22556390977444" u="1"/>
        <n v="20.679733333333331" u="1"/>
        <n v="21.271428571428569" u="1"/>
        <n v="22.763849206349207" u="1"/>
        <n v="23.912094128598312" u="1"/>
        <n v="79.853520000000003" u="1"/>
        <n v="10.887450971751413" u="1"/>
        <n v="12.194373333333328" u="1"/>
        <n v="14.865051679586564" u="1"/>
        <n v="20.485367056944444" u="1"/>
        <n v="21.271428571428572" u="1"/>
        <n v="36.650223333333329" u="1"/>
        <n v="40.261539682539684" u="1"/>
        <n v="74.997067183462534" u="1"/>
        <n v="0.1686920384951881" u="1"/>
        <n v="0.18472499999999997" u="1"/>
        <n v="5.3034183333333287" u="1"/>
        <n v="6.9161267175572521" u="1"/>
        <n v="10.55261666666666" u="1"/>
        <n v="13.301616666666659" u="1"/>
        <n v="14.859523809523811" u="1"/>
        <n v="14.992936507936507" u="1"/>
        <n v="15.497631666666663" u="1"/>
        <n v="17.770362580128204" u="1"/>
        <n v="18.1267" u="1"/>
        <n v="20.74350181626744" u="1"/>
        <n v="22.168399999999998" u="1"/>
        <n v="22.863580000000002" u="1"/>
        <n v="23.051324999999999" u="1"/>
        <n v="25.791499999999999" u="1"/>
        <n v="0.17295189701897021" u="1"/>
        <n v="1.21881666666666" u="1"/>
        <n v="9.8026187313432835" u="1"/>
        <n v="12.738533333333326" u="1"/>
        <n v="12.902671957671958" u="1"/>
        <n v="14.125648102500001" u="1"/>
        <n v="15.75" u="1"/>
        <n v="25.331600000000002" u="1"/>
        <n v="36.168399999999998" u="1"/>
        <n v="39.939520000000002" u="1"/>
        <n v="40.622175480769229" u="1"/>
        <n v="84.161746031746034" u="1"/>
        <n v="87.136835937321933" u="1"/>
        <n v="1.8232947264583337" u="1"/>
        <n v="3.611226666666667" u="1"/>
        <n v="8.4949333333333339" u="1"/>
        <n v="19.681119791666667" u="1"/>
        <n v="35.181456692913386" u="1"/>
        <n v="0.17884920634920637" u="1"/>
        <n v="1.390284237726098" u="1"/>
        <n v="1.5910987830687831" u="1"/>
        <n v="9.4709433333333273" u="1"/>
        <n v="10.375433070866141" u="1"/>
        <n v="11.259424597222223" u="1"/>
        <n v="22.243579260515606" u="1"/>
        <n v="35.45776897521084" u="1"/>
        <n v="37.325358333333334" u="1"/>
        <n v="47.359431524547801" u="1"/>
        <n v="54.921271666666655" u="1"/>
        <n v="0.86475948509485101" u="1"/>
        <n v="5.2876666666666674" u="1"/>
        <n v="50.317460000000004" u="1"/>
        <n v="0.95458666666666403" u="1"/>
        <n v="9.821790524193549" u="1"/>
        <n v="11.882471014492754" u="1"/>
        <n v="13.62176" u="1"/>
        <n v="14.851997245179064" u="1"/>
        <n v="15.565880407124682" u="1"/>
        <n v="24.043124561403506" u="1"/>
        <n v="32.465466666666671" u="1"/>
        <n v="55.078386224449204" u="1"/>
        <n v="11.340471666666657" u="1"/>
        <n v="12.278633333333334" u="1"/>
        <n v="17.048593749999998" u="1"/>
        <n v="18.3918" u="1"/>
        <n v="21.479614325068869" u="1"/>
        <n v="23.016247967479675" u="1"/>
        <n v="35.300763358778624" u="1"/>
        <n v="3.1100130208333323" u="1"/>
        <n v="4.3027248677248675" u="1"/>
        <n v="11.76886833333333" u="1"/>
        <n v="11.89533333333333" u="1"/>
        <n v="13.100683092948717" u="1"/>
        <n v="13.482696057909607" u="1"/>
        <n v="13.554136666666661" u="1"/>
        <n v="21.590299999999999" u="1"/>
        <n v="29.220122950819672" u="1"/>
        <n v="0.144696666666666" u="1"/>
        <n v="4.3213999999999988" u="1"/>
        <n v="13.49151639344262" u="1"/>
        <n v="16.791508646392366" u="1"/>
        <n v="24.300245901639343" u="1"/>
        <n v="24.701304999999998" u="1"/>
        <n v="26.38749322493225" u="1"/>
        <n v="27.20913333333333" u="1"/>
        <n v="27.513051666666659" u="1"/>
        <n v="38.78556666666665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6.087658685521454" u="1"/>
        <n v="32.252800000000001" u="1"/>
        <n v="33.738533333333322" u="1"/>
        <n v="36.951145038167937" u="1"/>
        <n v="55.944709999999993" u="1"/>
        <n v="0.1993433333333334" u="1"/>
        <n v="1.1214" u="1"/>
        <n v="8.1681449999999991" u="1"/>
        <n v="12.640767195767197" u="1"/>
        <n v="14.861791659" u="1"/>
        <n v="26.094749999999998" u="1"/>
        <n v="1.2439675925925928" u="1"/>
        <n v="3.4007751937984496" u="1"/>
        <n v="14.814880952380953" u="1"/>
        <n v="19.025399999999998" u="1"/>
        <n v="26.729080687830688" u="1"/>
        <n v="29.967536873156348" u="1"/>
        <n v="30.613999999999997" u="1"/>
        <n v="33.095699999999994" u="1"/>
        <n v="72.984766666666644" u="1"/>
        <n v="91.296374999999998" u="1"/>
        <n v="11.442079999999992" u="1"/>
        <n v="15.055647840531561" u="1"/>
        <n v="15.141653413043478" u="1"/>
        <n v="22.019863333333326" u="1"/>
        <n v="34.642026578073093" u="1"/>
        <n v="35.203503937007874" u="1"/>
        <n v="52.998000319948808" u="1"/>
        <n v="0.37380000000000002" u="1"/>
        <n v="7.4786333333333301" u="1"/>
        <n v="14.3421" u="1"/>
        <n v="25.68015503875969" u="1"/>
        <n v="26.162790697674417" u="1"/>
        <n v="26.281203007518798" u="1"/>
        <n v="37.045999999999999" u="1"/>
        <n v="55.45602603246023" u="1"/>
        <n v="3.00961638621794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9.8094499999999965" u="1"/>
        <n v="14.950166112956811" u="1"/>
        <n v="16.971796296296297" u="1"/>
        <n v="22.613888888888887" u="1"/>
        <n v="26.380952380952383" u="1"/>
        <n v="35.71740324281609" u="1"/>
        <n v="37.16075" u="1"/>
        <n v="9.7883725541809277" u="1"/>
        <n v="22.699072615923008" u="1"/>
        <n v="22.95114503816794" u="1"/>
        <n v="23.163528079999999" u="1"/>
        <n v="23.35078173425703" u="1"/>
        <n v="9.2804804071246814" u="1"/>
        <n v="10.128730158730159" u="1"/>
        <n v="10.145794270833333" u="1"/>
        <n v="12.393566086956525" u="1"/>
        <n v="14.366103896103894" u="1"/>
        <n v="21.176060000000003" u="1"/>
        <n v="23.236374999999999" u="1"/>
        <n v="10.627491666666666" u="1"/>
        <n v="18.385416666666668" u="1"/>
        <n v="21.743351666666655" u="1"/>
        <n v="22.19761904761905" u="1"/>
        <n v="23.493082010582011" u="1"/>
        <n v="33.32090551181102" u="1"/>
        <n v="39.569000000000003" u="1"/>
        <n v="0.6848533333333332" u="1"/>
        <n v="1.255767391049383" u="1"/>
        <n v="2.3014713541666669" u="1"/>
        <n v="13.544307565217393" u="1"/>
        <n v="15.07234828" u="1"/>
        <n v="17.772619047619049" u="1"/>
        <n v="18.76886833333333" u="1"/>
        <n v="25.861499999999999" u="1"/>
        <n v="13.659737433862436" u="1"/>
        <n v="17.194216666666655" u="1"/>
        <n v="20.900000000000002" u="1"/>
        <n v="32.766325000000002" u="1"/>
        <n v="46.730075187969931" u="1"/>
        <n v="14.530449999999986" u="1"/>
        <n v="17.827927854780413" u="1"/>
        <n v="35.327139107611551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7.4297" u="1"/>
        <n v="68.402000000000001" u="1"/>
        <n v="8.6598187313432824" u="1"/>
        <n v="13.666694927536234" u="1"/>
        <n v="14.915729551663185" u="1"/>
        <n v="20.14322593939394" u="1"/>
        <n v="23.045999999999999" u="1"/>
        <n v="1.0557458333333309" u="1"/>
        <n v="7.6386299999999991" u="1"/>
        <n v="10.715891472868217" u="1"/>
        <n v="12.911111111111111" u="1"/>
        <n v="16.911640419947506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9.813936224899599" u="1"/>
        <n v="34.699072615923008" u="1"/>
        <n v="20.077211382113823" u="1"/>
        <n v="35.195013020833336" u="1"/>
        <n v="37.166319999999999" u="1"/>
        <n v="46.356395348837211" u="1"/>
        <n v="90.736361251967125" u="1"/>
        <n v="14.423080407124683" u="1"/>
        <n v="15.075473333333324" u="1"/>
        <n v="21.032400000000003" u="1"/>
        <n v="23.406109312865496" u="1"/>
        <n v="28.195999999999998" u="1"/>
        <n v="4.2467646864406792" u="1"/>
        <n v="11.135833333333334" u="1"/>
        <n v="12.93447862903226" u="1"/>
        <n v="14.26143623188406" u="1"/>
        <n v="17.218118563685639" u="1"/>
        <n v="22.902174479166668" u="1"/>
        <n v="76.251605699999999" u="1"/>
        <n v="10.343059999999996" u="1"/>
        <n v="14.508333333333333" u="1"/>
        <n v="16.133906666666668" u="1"/>
        <n v="1.2812030075187972" u="1"/>
        <n v="7.9755725190839692" u="1"/>
        <n v="8.8918320869565228" u="1"/>
        <n v="16.707135416666667" u="1"/>
        <n v="17.181529999999999" u="1"/>
        <n v="28.098600000000001" u="1"/>
        <n v="11.851127819548875" u="1"/>
        <n v="12.074264848484848" u="1"/>
        <n v="13.137458333333333" u="1"/>
        <n v="14.852319999999999" u="1"/>
        <n v="20.877685950413223" u="1"/>
        <n v="28.667466666666659" u="1"/>
        <n v="52.014399999999995" u="1"/>
        <n v="8.6475749999999945" u="1"/>
        <n v="11.92642857142857" u="1"/>
        <n v="20.168399999999998" u="1"/>
        <n v="20.419" u="1"/>
        <n v="23.887450971751413" u="1"/>
        <n v="29.23507874015748" u="1"/>
        <n v="31.208633333333331" u="1"/>
        <n v="47.400775193798452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2.1967666666666599" u="1"/>
        <n v="3.088095" u="1"/>
        <n v="3.2417191601049873" u="1"/>
        <n v="3.9070601281250008" u="1"/>
        <n v="11.705714285714283" u="1"/>
        <n v="14.568599999999993" u="1"/>
        <n v="17.681119791666667" u="1"/>
        <n v="26.271646107456142" u="1"/>
        <n v="27.955759999999998" u="1"/>
        <n v="29.539807824296503" u="1"/>
        <n v="38.271646107456142" u="1"/>
        <n v="1.0819083333333332" u="1"/>
        <n v="1.2164987080103358" u="1"/>
        <n v="13.599386904761905" u="1"/>
        <n v="17.363688902243588" u="1"/>
        <n v="19.181456692913386" u="1"/>
        <n v="19.778865" u="1"/>
        <n v="35.429896640826875" u="1"/>
        <n v="36.836190476190474" u="1"/>
        <n v="46.916535433070869" u="1"/>
        <n v="49.511811023622052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68.010833314971748" u="1"/>
        <n v="87.088604651162797" u="1"/>
        <n v="1.494124995" u="1"/>
        <n v="4.0844499999999906" u="1"/>
        <n v="5.2675799999999997" u="1"/>
        <n v="12.320905511811018" u="1"/>
        <n v="13.4731640625" u="1"/>
        <n v="20.761240310077518" u="1"/>
        <n v="33.75416666666667" u="1"/>
        <n v="0.7081450320512821" u="1"/>
        <n v="4.1544227642276432" u="1"/>
        <n v="11.171963358778626" u="1"/>
        <n v="13.129949999999999" u="1"/>
        <n v="13.737266666666667" u="1"/>
        <n v="14.405000000000001" u="1"/>
        <n v="14.462790697674418" u="1"/>
        <n v="22.806666666666668" u="1"/>
        <n v="24.466785714285713" u="1"/>
        <n v="37.267771381578953" u="1"/>
        <n v="50.277080000000005" u="1"/>
        <n v="56.735359999999986" u="1"/>
        <n v="0.2307725000000001" u="1"/>
        <n v="3.5149333333333326" u="1"/>
        <n v="5.0692416649999998" u="1"/>
        <n v="7.1481666666666595" u="1"/>
        <n v="16.325039682539682" u="1"/>
        <n v="22.60841333333332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454755608974359" u="1"/>
        <n v="47.786084420041185" u="1"/>
        <n v="1.1774799999999996" u="1"/>
        <n v="5.4258499999999996" u="1"/>
        <n v="7.7276591666666672" u="1"/>
        <n v="12.46326829268293" u="1"/>
        <n v="13.024304461942258" u="1"/>
        <n v="16.128730158730157" u="1"/>
        <n v="18.865177427291666" u="1"/>
        <n v="19.708200000000001" u="1"/>
        <n v="86.379344610465125" u="1"/>
        <n v="1.0000141666666671" u="1"/>
        <n v="2.0574245757575755" u="1"/>
        <n v="3.7101600000000001" u="1"/>
        <n v="4.0193399999999997" u="1"/>
        <n v="4.152248062015504" u="1"/>
        <n v="5.2941393442622937" u="1"/>
        <n v="10.483421666666661" u="1"/>
        <n v="11.949971666666654" u="1"/>
        <n v="20.188079999999999" u="1"/>
        <n v="22.650392499999999" u="1"/>
        <n v="30.239253806089742" u="1"/>
        <n v="35.921804511278197" u="1"/>
        <n v="8.2421052631578959" u="1"/>
        <n v="12.325049999999999" u="1"/>
        <n v="34.601526717557249" u="1"/>
        <n v="68.221800000000002" u="1"/>
        <n v="0.53110877403846157" u="1"/>
        <n v="1.1414" u="1"/>
        <n v="13.31912" u="1"/>
        <n v="13.859114999999994" u="1"/>
        <n v="18.750918840579715" u="1"/>
        <n v="26.697800000000001" u="1"/>
        <n v="27.903500000000001" u="1"/>
        <n v="1.2307949999999999" u="1"/>
        <n v="6.0250118181818184" u="1"/>
        <n v="6.1176533333333278" u="1"/>
        <n v="9.9872499999999995" u="1"/>
        <n v="10.770595238095238" u="1"/>
        <n v="12.820594925634296" u="1"/>
        <n v="14.853893442622951" u="1"/>
        <n v="19.708267065217392" u="1"/>
        <n v="21.307040000000001" u="1"/>
        <n v="22.672774869109947" u="1"/>
        <n v="34.618498310475054" u="1"/>
        <n v="67.071899999999999" u="1"/>
        <n v="3.8155249343832018" u="1"/>
        <n v="11.513051666666659" u="1"/>
        <n v="12.87445343915344" u="1"/>
        <n v="14.422499999999999" u="1"/>
        <n v="16.172301816267442" u="1"/>
        <n v="20.685091863517059" u="1"/>
        <n v="25.17474" u="1"/>
        <n v="25.621046666666665" u="1"/>
        <n v="40.381679389312978" u="1"/>
        <n v="12.631600000000001" u="1"/>
        <n v="20.561256544502619" u="1"/>
        <n v="24.423483330000003" u="1"/>
        <n v="27.254799999999996" u="1"/>
        <n v="35.370043316666674" u="1"/>
        <n v="45.913749999999993" u="1"/>
        <n v="62.855999999999995" u="1"/>
        <n v="93.54032500000001" u="1"/>
        <n v="13.809249999999995" u="1"/>
        <n v="12.089312977099237" u="1"/>
        <n v="20.453433204022989" u="1"/>
        <n v="20.699072615923008" u="1"/>
        <n v="22.011098298643411" u="1"/>
        <n v="23.498999999999999" u="1"/>
        <n v="25.35858" u="1"/>
        <n v="29.275590551181111" u="1"/>
        <n v="63.095767195767195" u="1"/>
        <n v="0.77324666666666397" u="1"/>
        <n v="2.2018705962059628" u="1"/>
        <n v="2.280416666666667" u="1"/>
        <n v="6.8870699999999978" u="1"/>
        <n v="8.8017900000000004" u="1"/>
        <n v="9.2630066666666551" u="1"/>
        <n v="15.019114999999999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21.691099476439792" u="1"/>
        <n v="32.739000000000004" u="1"/>
        <n v="9.9930333333333348" u="1"/>
        <n v="10.729080687830688" u="1"/>
        <n v="13.671206341880342" u="1"/>
        <n v="18.858699999999999" u="1"/>
        <n v="34.430363333333325" u="1"/>
        <n v="39.353630000000003" u="1"/>
        <n v="51.465739999999997" u="1"/>
        <n v="53.943834776334775" u="1"/>
        <n v="0.57993499999999798" u="1"/>
        <n v="1.270813333333328" u="1"/>
        <n v="12.633779999999996" u="1"/>
        <n v="14.340156249999996" u="1"/>
        <n v="18.438582677165353" u="1"/>
        <n v="23.700489999999999" u="1"/>
        <n v="26.774100000000001" u="1"/>
        <n v="28.240691666666667" u="1"/>
        <n v="30.478507612179488" u="1"/>
        <n v="3.0404365079365081" u="1"/>
        <n v="14.614000000000001" u="1"/>
        <n v="17.01226166666666" u="1"/>
        <n v="22.3491" u="1"/>
        <n v="7.8484344776119404" u="1"/>
        <n v="13.709519999999999" u="1"/>
        <n v="17.968333333333334" u="1"/>
        <n v="22.535873333333328" u="1"/>
        <n v="25.4297" u="1"/>
        <n v="37.671206341880342" u="1"/>
        <n v="55.060381666666643" u="1"/>
        <n v="63.265485564304463" u="1"/>
        <n v="2.4389312977099236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86.926717557251905" u="1"/>
        <n v="8.1846350000000001" u="1"/>
        <n v="8.6727748691099471" u="1"/>
        <n v="10.281203007518798" u="1"/>
        <n v="27.039199999999994" u="1"/>
        <n v="27.332306666666668" u="1"/>
        <n v="36.557289999999995" u="1"/>
        <n v="42.230799999999981" u="1"/>
        <n v="0.85954268292682956" u="1"/>
        <n v="0.94019473544973553" u="1"/>
        <n v="10.315748031496062" u="1"/>
        <n v="12.494736666666652" u="1"/>
        <n v="12.550664451827242" u="1"/>
        <n v="23.762387365591398" u="1"/>
        <n v="31.349536307961504" u="1"/>
        <n v="32.822446251531694" u="1"/>
        <n v="40.635714285714286" u="1"/>
        <n v="65.378284293410701" u="1"/>
        <n v="0.49533333333333351" u="1"/>
        <n v="12.305633608815427" u="1"/>
        <n v="13.0146" u="1"/>
        <n v="14.98821207961565" u="1"/>
        <n v="20.708660000000002" u="1"/>
        <n v="37.826599999999999" u="1"/>
        <n v="50.759263038548752" u="1"/>
        <n v="56.307316666666637" u="1"/>
        <n v="64.014713541666666" u="1"/>
        <n v="1.2178650137741047" u="1"/>
        <n v="6.4406334545454529" u="1"/>
        <n v="20.056241991041674" u="1"/>
        <n v="28.148471666666666" u="1"/>
        <n v="31.275399999999998" u="1"/>
        <n v="55.011874999999996" u="1"/>
        <n v="59.218045112781958" u="1"/>
        <n v="8.6470166666666604" u="1"/>
        <n v="17.242524916943523" u="1"/>
        <n v="20.170019477611941" u="1"/>
        <n v="31.440466666666666" u="1"/>
        <n v="87.241124999999997" u="1"/>
        <n v="1.8547750000000001" u="1"/>
        <n v="9.0441699999999994" u="1"/>
        <n v="17.015658914728682" u="1"/>
        <n v="18.103666666666669" u="1"/>
        <n v="25.514933333333332" u="1"/>
        <n v="51.140019490011362" u="1"/>
        <n v="11.076434999999993" u="1"/>
        <n v="15.244599999999991" u="1"/>
        <n v="18.504461805555557" u="1"/>
        <n v="36.150514550264553" u="1"/>
        <n v="72.160249999999991" u="1"/>
        <n v="5.3934022038567493" u="1"/>
        <n v="8.7337150000000001" u="1"/>
        <n v="14.692041343669251" u="1"/>
        <n v="16.485367056944444" u="1"/>
        <n v="17.422599999999999" u="1"/>
        <n v="18.203007518796994" u="1"/>
        <n v="18.702984206989246" u="1"/>
        <n v="20.692041343669249" u="1"/>
        <n v="32.403324999999995" u="1"/>
        <n v="35.689612499999996" u="1"/>
        <n v="37.100999999999999" u="1"/>
        <n v="62.801550387596897" u="1"/>
        <n v="0.5060761154855643" u="1"/>
        <n v="0.68828899999999993" u="1"/>
        <n v="2.2272584328358209" u="1"/>
        <n v="2.4197799999999998" u="1"/>
        <n v="14.885181290064102" u="1"/>
        <n v="26.664501312335958" u="1"/>
        <n v="34.897325000000002" u="1"/>
        <n v="2.9411757105943153" u="1"/>
        <n v="18.125648102500001" u="1"/>
        <n v="28.949468333333328" u="1"/>
        <n v="33.333333333333336" u="1"/>
        <n v="33.719047619047622" u="1"/>
        <n v="46.794379057315901" u="1"/>
        <n v="0.5803435887096775" u="1"/>
        <n v="1.2106632791327914" u="1"/>
        <n v="2.3407583333333326" u="1"/>
        <n v="10.4541" u="1"/>
        <n v="26.847249999999999" u="1"/>
        <n v="29.196766666666662" u="1"/>
        <n v="34.271646107456142" u="1"/>
        <n v="1.3594666666666639" u="1"/>
        <n v="10.283099999999999" u="1"/>
        <n v="12.006786666666665" u="1"/>
        <n v="12.906411375661378" u="1"/>
        <n v="14.464238952536824" u="1"/>
        <n v="15.852780000000001" u="1"/>
        <n v="25.694499999999998" u="1"/>
        <n v="8.9904000000000011" u="1"/>
        <n v="9.9227041666666675" u="1"/>
        <n v="10.966888020833331" u="1"/>
        <n v="11.731653439153439" u="1"/>
        <n v="12.519847328244275" u="1"/>
        <n v="14.878426933333333" u="1"/>
        <n v="22.836190476190474" u="1"/>
        <n v="24.207129629629634" u="1"/>
        <n v="51.571317199935031" u="1"/>
        <n v="0.39649420289855086" u="1"/>
        <n v="14.493082010582011" u="1"/>
        <n v="22.836190476190477" u="1"/>
        <n v="32.325369999999999" u="1"/>
        <n v="32.377800000000001" u="1"/>
        <n v="53.424312499999999" u="1"/>
        <n v="103.02944333333332" u="1"/>
        <n v="11.42245" u="1"/>
        <n v="11.75705" u="1"/>
        <n v="15.901933333333332" u="1"/>
        <n v="20.565911881372553" u="1"/>
        <n v="20.806666666666668" u="1"/>
        <n v="34.032708230625005" u="1"/>
        <n v="47.39664333333333" u="1"/>
        <n v="109.18809523809524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51.08818897637795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47.412335958005251" u="1"/>
        <n v="56.528746556473834" u="1"/>
        <n v="56.997774999999997" u="1"/>
        <n v="6.1853750000000005" u="1"/>
        <n v="6.3293933333333339" u="1"/>
        <n v="13.018582500000001" u="1"/>
        <n v="18.454000000000001" u="1"/>
        <n v="18.753489602526983" u="1"/>
        <n v="19.869" u="1"/>
        <n v="27.836746031746031" u="1"/>
        <n v="34.654278215223094" u="1"/>
        <n v="74.764752604166659" u="1"/>
        <n v="9.5458666666666598" u="1"/>
        <n v="12.203503937007874" u="1"/>
        <n v="13.48657552083333" u="1"/>
        <n v="14.913322730434784" u="1"/>
        <n v="16.300506585612972" u="1"/>
        <n v="26.093953488372094" u="1"/>
        <n v="31.300763358778624" u="1"/>
        <n v="53.885866666666651" u="1"/>
        <n v="55.220518575641961" u="1"/>
        <n v="7.4672974999999999" u="1"/>
        <n v="20.324959349593502" u="1"/>
        <n v="20.57718334145834" u="1"/>
        <n v="20.65031746031746" u="1"/>
        <n v="26.614000000000001" u="1"/>
        <n v="27.121052631578948" u="1"/>
        <n v="50.712374999999994" u="1"/>
        <n v="60.285714285714292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48.503937007874015" u="1"/>
        <n v="0.44520105698005707" u="1"/>
        <n v="4.6361595522388059" u="1"/>
        <n v="6.0276834770370389" u="1"/>
        <n v="7.0236566666666578" u="1"/>
        <n v="7.1486000000000001" u="1"/>
        <n v="10.513051666666659" u="1"/>
        <n v="18.433199999999999" u="1"/>
        <n v="18.685091863517059" u="1"/>
        <n v="18.91075" u="1"/>
        <n v="22.710180000000001" u="1"/>
        <n v="26.316656000000002" u="1"/>
        <n v="30.572441742654515" u="1"/>
        <n v="36.814888888888888" u="1"/>
        <n v="50.980173333333326" u="1"/>
        <n v="70.275590551181111" u="1"/>
        <n v="0.19344786290322585" u="1"/>
        <n v="8.9665583333333299" u="1"/>
        <n v="11.755023333333325" u="1"/>
        <n v="12.519444444444446" u="1"/>
        <n v="15.015816666666659" u="1"/>
        <n v="18.605625" u="1"/>
        <n v="20.216699999999999" u="1"/>
        <n v="24.42174" u="1"/>
        <n v="39.275399999999998" u="1"/>
        <n v="39.609022556390983" u="1"/>
        <n v="80.126315789473693" u="1"/>
        <n v="3.0711023622047247" u="1"/>
        <n v="7.9814000000000007" u="1"/>
        <n v="13.039199999999996" u="1"/>
        <n v="25.508333333333333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6.119233488671057" u="1"/>
        <n v="18.453700000000001" u="1"/>
        <n v="18.469623333333335" u="1"/>
        <n v="19.195013020833333" u="1"/>
        <n v="19.236374999999999" u="1"/>
        <n v="19.824816272965879" u="1"/>
        <n v="36.780568475452199" u="1"/>
        <n v="56.887539999999987" u="1"/>
        <n v="1.8266454608695659" u="1"/>
        <n v="8.4933666666666667" u="1"/>
        <n v="12.972849999999999" u="1"/>
        <n v="15.33596" u="1"/>
        <n v="22.841026455026455" u="1"/>
        <n v="27.629777777777775" u="1"/>
        <n v="41.404113633612042" u="1"/>
        <n v="62.513624338624339" u="1"/>
        <n v="66.743611111111107" u="1"/>
        <n v="14.4085" u="1"/>
        <n v="14.886309523809524" u="1"/>
        <n v="17.484186666666655" u="1"/>
        <n v="18.462790697674418" u="1"/>
        <n v="21.135680000000001" u="1"/>
        <n v="24.4731640625" u="1"/>
        <n v="29.753048346055984" u="1"/>
        <n v="39.843609022556393" u="1"/>
        <n v="26.983110236220469" u="1"/>
        <n v="50.602139999999984" u="1"/>
        <n v="62.941338582677162" u="1"/>
        <n v="0.32736979166666658" u="1"/>
        <n v="2.0869283333333271" u="1"/>
        <n v="3.0890079365079353" u="1"/>
        <n v="14.121052631578948" u="1"/>
        <n v="15.393119454545456" u="1"/>
        <n v="19.285939999999989" u="1"/>
        <n v="20.527760000000001" u="1"/>
        <n v="20.854263565891468" u="1"/>
        <n v="24.213265582655829" u="1"/>
        <n v="27.064365079365079" u="1"/>
        <n v="0.51363999999999987" u="1"/>
        <n v="1.318059999999996" u="1"/>
        <n v="3.0890079365079357" u="1"/>
        <n v="27.253449803149607" u="1"/>
        <n v="30.411706349206348" u="1"/>
        <n v="33.222558139534883" u="1"/>
        <n v="34.251968503937007" u="1"/>
        <n v="38.620400000000004" u="1"/>
        <n v="3.0164166666666596" u="1"/>
        <n v="13.722966666666661" u="1"/>
        <n v="15.800533854166666" u="1"/>
        <n v="29.689791666666668" u="1"/>
        <n v="35.179564999999997" u="1"/>
        <n v="83.056488549618322" u="1"/>
        <n v="0.31052333333333199" u="1"/>
        <n v="1.2810599999999999" u="1"/>
        <n v="3.058799999999994" u="1"/>
        <n v="12.718069826086957" u="1"/>
        <n v="12.896100000000001" u="1"/>
        <n v="13.498051181102362" u="1"/>
        <n v="17.386118777708333" u="1"/>
        <n v="41.788549618320609" u="1"/>
        <n v="66.130516666666665" u="1"/>
        <n v="0.496468253968254" u="1"/>
        <n v="10.86398666666666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34.216311011669745" u="1"/>
        <n v="0.75247747311827951" u="1"/>
        <n v="12.149026666666668" u="1"/>
        <n v="12.23922" u="1"/>
        <n v="20.446073298429319" u="1"/>
        <n v="24.195999999999998" u="1"/>
        <n v="31.539023437499999" u="1"/>
        <n v="10.142483333333324" u="1"/>
        <n v="10.509599999999999" u="1"/>
        <n v="10.93447862903226" u="1"/>
        <n v="11.496472868217054" u="1"/>
        <n v="18.848869999999998" u="1"/>
        <n v="39.828346456692913" u="1"/>
        <n v="0.43711500000000003" u="1"/>
        <n v="1.2429490740740745" u="1"/>
        <n v="4.8021266666666662" u="1"/>
        <n v="11.897261904761907" u="1"/>
        <n v="16.940182249322493" u="1"/>
        <n v="17.854800000000001" u="1"/>
        <n v="23.514933333333332" u="1"/>
        <n v="29.681893687707642" u="1"/>
        <n v="35.705256666666656" u="1"/>
        <n v="45.611126666666649" u="1"/>
        <n v="47.421293333333331" u="1"/>
        <n v="8.1590699999999945" u="1"/>
        <n v="9.1219383333333326" u="1"/>
        <n v="12.301925064599484" u="1"/>
        <n v="13.04397" u="1"/>
        <n v="13.25585298387097" u="1"/>
        <n v="14.028963358778627" u="1"/>
        <n v="15.357398816189409" u="1"/>
        <n v="16.763849206349207" u="1"/>
        <n v="18.289728682170541" u="1"/>
        <n v="28.315748031496064" u="1"/>
        <n v="0.71337499999999998" u="1"/>
        <n v="1.3918457300275482" u="1"/>
        <n v="11.941119083969468" u="1"/>
        <n v="12.378897637795275" u="1"/>
        <n v="18.273697916666666" u="1"/>
        <n v="18.692041343669249" u="1"/>
        <n v="20.844000000000001" u="1"/>
        <n v="25.212899999999998" u="1"/>
        <n v="27.052500000000002" u="1"/>
        <n v="5.7579933333333333" u="1"/>
        <n v="7.2714083289999998" u="1"/>
        <n v="10.8893725" u="1"/>
        <n v="16.168399999999998" u="1"/>
        <n v="16.787958115183248" u="1"/>
        <n v="19.270092620865142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22.732459016393442" u="1"/>
        <n v="35.546493333333331" u="1"/>
        <n v="36.296819080741955" u="1"/>
        <n v="42.794379057315901" u="1"/>
        <n v="58.007585122965139" u="1"/>
        <n v="58.411428571428559" u="1"/>
        <n v="5.4211599999999995" u="1"/>
        <n v="14.840559895833334" u="1"/>
        <n v="14.868770764119601" u="1"/>
        <n v="18.878426933333333" u="1"/>
        <n v="26.495200000000001" u="1"/>
        <n v="28.256625" u="1"/>
        <n v="34.607619047619046" u="1"/>
        <n v="48" u="1"/>
        <n v="58.411428571428566" u="1"/>
        <n v="1.82822499999999" u="1"/>
        <n v="23.694499999999998" u="1"/>
        <n v="35.198493333333332" u="1"/>
        <n v="46.866204000000003" u="1"/>
        <n v="13.066799999999995" u="1"/>
        <n v="20.836190476190474" u="1"/>
        <n v="23.208385" u="1"/>
        <n v="29.230658914728682" u="1"/>
        <n v="31.565354330708665" u="1"/>
        <n v="86.933571428571426" u="1"/>
        <n v="6.4522566666666581" u="1"/>
        <n v="8.897361666666658" u="1"/>
        <n v="11.079783333333324" u="1"/>
        <n v="13.824165000000001" u="1"/>
        <n v="14.679715762273903" u="1"/>
        <n v="15.4886" u="1"/>
        <n v="17.690112499999998" u="1"/>
        <n v="20.836190476190477" u="1"/>
        <n v="26.13472999999999" u="1"/>
        <n v="35.739804999999997" u="1"/>
        <n v="61.177300000000002" u="1"/>
        <n v="4.2574603174603176" u="1"/>
        <n v="4.5443075652173928" u="1"/>
        <n v="12.309175" u="1"/>
        <n v="24.021700000000003" u="1"/>
        <n v="26.737855297157623" u="1"/>
        <n v="27.023622047244103" u="1"/>
        <n v="29.223840666666668" u="1"/>
        <n v="51.024199999999993" u="1"/>
        <n v="51.731766666666658" u="1"/>
        <n v="66.79049333333333" u="1"/>
        <n v="87.03645669291339" u="1"/>
        <n v="8.4245800000000006" u="1"/>
        <n v="13.819246031746026" u="1"/>
        <n v="24.055647840531563" u="1"/>
        <n v="0.68763414634146369" u="1"/>
        <n v="0.70166666666666677" u="1"/>
        <n v="2.1607499999999997" u="1"/>
        <n v="10.728999999999999" u="1"/>
        <n v="11.725399999999997" u="1"/>
        <n v="15.887480620155038" u="1"/>
        <n v="16.739145000000001" u="1"/>
        <n v="21.362333333333321" u="1"/>
        <n v="21.513051666666659" u="1"/>
        <n v="21.901894411437919" u="1"/>
        <n v="23.018590608465608" u="1"/>
        <n v="26.317847769028873" u="1"/>
        <n v="28.081890331890328" u="1"/>
        <n v="32.439370078740161" u="1"/>
        <n v="13.81924603174603" u="1"/>
        <n v="14.0334821375" u="1"/>
        <n v="20.146190476190476" u="1"/>
        <n v="45.001785714285717" u="1"/>
        <n v="56.421187500000002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0.49163499999999999" u="1"/>
        <n v="1.8941650000000001" u="1"/>
        <n v="5.4339666666666595" u="1"/>
        <n v="14.414322916666666" u="1"/>
        <n v="18.07539677777778" u="1"/>
        <n v="20.319369999999999" u="1"/>
        <n v="29.300763358778624" u="1"/>
        <n v="33.775641534391532" u="1"/>
        <n v="36.063149606299213" u="1"/>
        <n v="64.568200000000004" u="1"/>
        <n v="3.1086283333333231" u="1"/>
        <n v="21.777999999999999" u="1"/>
        <n v="30.92755905511811" u="1"/>
        <n v="111.8481" u="1"/>
        <n v="2.7575580597014926" u="1"/>
        <n v="2.7947099999999878" u="1"/>
        <n v="10.286298333333322" u="1"/>
        <n v="20.281203007518798" u="1"/>
        <n v="23.675459420289858" u="1"/>
        <n v="24.44860581339031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18.373840769903762" u="1"/>
        <n v="32.814888888888888" u="1"/>
        <n v="8.2813716666666615" u="1"/>
        <n v="11.01859060846561" u="1"/>
        <n v="16.793973333333334" u="1"/>
        <n v="17.953109999999995" u="1"/>
        <n v="19.211072351421187" u="1"/>
        <n v="21.397821522309712" u="1"/>
        <n v="23.382294402985075" u="1"/>
        <n v="27.494806201550386" u="1"/>
        <n v="49.07285499999999" u="1"/>
        <n v="0.1629761904761905" u="1"/>
        <n v="2.681396666666652" u="1"/>
        <n v="3.5796999999999901" u="1"/>
        <n v="3.8062566137566138" u="1"/>
        <n v="11.0428" u="1"/>
        <n v="12.060697674418606" u="1"/>
        <n v="15.624316109422494" u="1"/>
        <n v="19.841000000000001" u="1"/>
        <n v="23.508333333333333" u="1"/>
        <n v="26.652308333333327" u="1"/>
        <n v="29.212699999999998" u="1"/>
        <n v="29.521428571428572" u="1"/>
        <n v="30.2148078242965" u="1"/>
        <n v="35.681893687707642" u="1"/>
        <n v="36.799886666666652" u="1"/>
        <n v="3.5556299999999998" u="1"/>
        <n v="11.386118777708333" u="1"/>
        <n v="14.869266666666663" u="1"/>
        <n v="16.95114503816794" u="1"/>
        <n v="28.449738219895288" u="1"/>
        <n v="1.5885166666666599" u="1"/>
        <n v="4.7898500000000004" u="1"/>
        <n v="13.83674603174603" u="1"/>
        <n v="14.290000000000001" u="1"/>
        <n v="15.953205687830689" u="1"/>
        <n v="17.236374999999999" u="1"/>
        <n v="22.811946666666667" u="1"/>
        <n v="22.992936507936509" u="1"/>
        <n v="26.33821989528796" u="1"/>
        <n v="37.357251908396947" u="1"/>
        <n v="1.1011725000000001" u="1"/>
        <n v="9.2032000000000007" u="1"/>
        <n v="9.471449999999999" u="1"/>
        <n v="15.920446310432572" u="1"/>
        <n v="16.19761904761905" u="1"/>
        <n v="17.691099476439792" u="1"/>
        <n v="19.342649999999999" u="1"/>
        <n v="20.841026455026455" u="1"/>
        <n v="32.402646974576271" u="1"/>
        <n v="62.929965004374452" u="1"/>
        <n v="10.380849999999995" u="1"/>
        <n v="12.093953488372094" u="1"/>
        <n v="14.381919999999997" u="1"/>
        <n v="20.938495333333336" u="1"/>
        <n v="22.373418731343282" u="1"/>
        <n v="29.250849999999996" u="1"/>
        <n v="2.3083339947089954" u="1"/>
        <n v="7.1607500000000002" u="1"/>
        <n v="8.4575516666666601" u="1"/>
        <n v="10.300763358778626" u="1"/>
        <n v="19.554799999999993" u="1"/>
        <n v="19.700489999999999" u="1"/>
        <n v="26.739807162534436" u="1"/>
        <n v="29.081954887218046" u="1"/>
        <n v="62.678460050890585" u="1"/>
        <n v="0.902504999999997" u="1"/>
        <n v="4.4182666666666579" u="1"/>
        <n v="10.205383333333325" u="1"/>
        <n v="16.892800000000001" u="1"/>
        <n v="25.601166666666664" u="1"/>
        <n v="28.006180000000001" u="1"/>
        <n v="86.954639999999998" u="1"/>
        <n v="3.1634399999999996" u="1"/>
        <n v="3.3180583333333256" u="1"/>
        <n v="16.118690476190476" u="1"/>
        <n v="16.522462238102971" u="1"/>
        <n v="18.098500000000001" u="1"/>
        <n v="25.414322916666666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34385826771653538" u="1"/>
        <n v="0.68686333333333305" u="1"/>
        <n v="0.8562153392330385" u="1"/>
        <n v="3.3874932249322502" u="1"/>
        <n v="12.196154761904763" u="1"/>
        <n v="14.68015503875969" u="1"/>
        <n v="17.137920000000001" u="1"/>
        <n v="20.44793388429752" u="1"/>
        <n v="23.556172619047619" u="1"/>
        <n v="31.389642857142857" u="1"/>
        <n v="32.180534666666667" u="1"/>
        <n v="2.9021744791666664" u="1"/>
        <n v="3.5389705720338993" u="1"/>
        <n v="3.7535695538057747" u="1"/>
        <n v="12.219285714285714" u="1"/>
        <n v="13.6" u="1"/>
        <n v="14.863786666666664" u="1"/>
        <n v="15.042857142857144" u="1"/>
        <n v="15.272153782608697" u="1"/>
        <n v="39.202657807308967" u="1"/>
        <n v="86.946328124999994" u="1"/>
        <n v="0.19705852417302802" u="1"/>
        <n v="10.763849206349205" u="1"/>
        <n v="13.1401" u="1"/>
        <n v="13.343044000000001" u="1"/>
        <n v="14.58865343915344" u="1"/>
        <n v="17.406109312865496" u="1"/>
        <n v="18.446073298429319" u="1"/>
        <n v="18.710025000000002" u="1"/>
        <n v="21.316851851851851" u="1"/>
        <n v="37.895557941620929" u="1"/>
        <n v="38.222534435261707" u="1"/>
        <n v="42.1151832460733" u="1"/>
        <n v="50.281946666666656" u="1"/>
        <n v="0.49804166499999997" u="1"/>
        <n v="3.4837401574803146" u="1"/>
        <n v="6.1399249999999999" u="1"/>
        <n v="7.8516900000000005" u="1"/>
        <n v="10.763849206349207" u="1"/>
        <n v="16.033460000000002" u="1"/>
        <n v="16.438002466954028" u="1"/>
        <n v="16.795643044619421" u="1"/>
        <n v="16.902174479166668" u="1"/>
        <n v="21.720780000000001" u="1"/>
        <n v="30.340076190476193" u="1"/>
        <n v="42.860391659000001" u="1"/>
        <n v="0.70904761904761893" u="1"/>
        <n v="1.1952999959999999" u="1"/>
        <n v="2.9004855643044625" u="1"/>
        <n v="3.8633462532299747" u="1"/>
        <n v="13.30456349206349" u="1"/>
        <n v="14.369432" u="1"/>
        <n v="21.514933333333332" u="1"/>
        <n v="22.78079" u="1"/>
        <n v="23.498051181102362" u="1"/>
        <n v="25.674768153980754" u="1"/>
        <n v="35.440286458333333" u="1"/>
        <n v="40.0948031496063" u="1"/>
        <n v="55.485049833887047" u="1"/>
        <n v="0.70904761904761904" u="1"/>
        <n v="8.7533999999999992" u="1"/>
        <n v="14.667669999999999" u="1"/>
        <n v="10.982083333333334" u="1"/>
        <n v="11.954640000000001" u="1"/>
        <n v="23.598077380952382" u="1"/>
        <n v="53.346826368246198" u="1"/>
        <n v="15.084199999999999" u="1"/>
        <n v="22.664501312335958" u="1"/>
        <n v="24.279296666666653" u="1"/>
        <n v="27.340812499999998" u="1"/>
        <n v="35.846000000000004" u="1"/>
        <n v="74.653588333333317" u="1"/>
        <n v="0.67132499999999995" u="1"/>
        <n v="0.68311475409836053" u="1"/>
        <n v="1.3007633587786258" u="1"/>
        <n v="1.302353376041667" u="1"/>
        <n v="10.125648102500001" u="1"/>
        <n v="15.017849999999999" u="1"/>
        <n v="15.8755825" u="1"/>
        <n v="20.732459016393442" u="1"/>
        <n v="26.084199999999999" u="1"/>
        <n v="26.588333333333335" u="1"/>
        <n v="30.026771653543307" u="1"/>
        <n v="42.508400000000002" u="1"/>
        <n v="10.205629545454546" u="1"/>
        <n v="13.868770764119601" u="1"/>
        <n v="25.196766666666662" u="1"/>
        <n v="31.167530803333335" u="1"/>
        <n v="31.303809523809523" u="1"/>
        <n v="41.404724409448818" u="1"/>
        <n v="44" u="1"/>
        <n v="57.251296205000003" u="1"/>
        <n v="5.7303548545833349" u="1"/>
        <n v="6.5220096692111955" u="1"/>
        <n v="8.4912349999999996" u="1"/>
        <n v="11.454153333333323" u="1"/>
        <n v="21.694499999999998" u="1"/>
        <n v="21.7077482382353" u="1"/>
        <n v="24.564921465968588" u="1"/>
        <n v="2.7026770833333331" u="1"/>
        <n v="3.7623873655913975" u="1"/>
        <n v="7.5077040476190477" u="1"/>
        <n v="13.052949999999999" u="1"/>
        <n v="13.055992063492067" u="1"/>
        <n v="15.064975" u="1"/>
        <n v="15.423719999999999" u="1"/>
        <n v="20.103245833333325" u="1"/>
        <n v="22.857693333333327" u="1"/>
        <n v="28.822800000000001" u="1"/>
        <n v="30.214173228346461" u="1"/>
        <n v="31.511811023622052" u="1"/>
        <n v="1.4469666666666601" u="1"/>
        <n v="13.679715762273903" u="1"/>
        <n v="14.279299999999999" u="1"/>
        <n v="22.562256666666656" u="1"/>
        <n v="23.533595041322315" u="1"/>
        <n v="29.429664999999993" u="1"/>
        <n v="47.186652644230769" u="1"/>
        <n v="55.581310000000002" u="1"/>
        <n v="22.879369241192414" u="1"/>
        <n v="24.033482137500002" u="1"/>
        <n v="25.650381679389312" u="1"/>
        <n v="29.127903645833332" u="1"/>
        <n v="31.375268292682929" u="1"/>
        <n v="40.217919999999999" u="1"/>
        <n v="93.903925000000015" u="1"/>
        <n v="5.0048681933842243" u="1"/>
        <n v="6.353365090909092" u="1"/>
        <n v="8.5783866666666633" u="1"/>
        <n v="14.277583979328167" u="1"/>
        <n v="14.635119918699187" u="1"/>
        <n v="21.237449999999999" u="1"/>
        <n v="31.863139999999991" u="1"/>
        <n v="43.897423333333322" u="1"/>
        <n v="10.743611111111111" u="1"/>
        <n v="11.933538333333335" u="1"/>
        <n v="12.983110236220471" u="1"/>
        <n v="14.887480620155038" u="1"/>
        <n v="18.38749322493225" u="1"/>
        <n v="19.392912000000003" u="1"/>
        <n v="25.551283068783071" u="1"/>
        <n v="60.460732984293195" u="1"/>
        <n v="0.38784269333333338" u="1"/>
        <n v="0.76886833333333093" u="1"/>
        <n v="10.024304461942258" u="1"/>
        <n v="17.266653543307086" u="1"/>
        <n v="20.025354330708659" u="1"/>
        <n v="24.976355000000002" u="1"/>
        <n v="26.027280000000001" u="1"/>
        <n v="29.076033333333328" u="1"/>
        <n v="29.218789999999998" u="1"/>
        <n v="37.169747999999998" u="1"/>
        <n v="3.3891666666666667" u="1"/>
        <n v="13.737855297157623" u="1"/>
        <n v="15.09404" u="1"/>
        <n v="26.746541005291004" u="1"/>
        <n v="36.868770764119603" u="1"/>
        <n v="66.943372093023257" u="1"/>
        <n v="7.0668061515151503" u="1"/>
        <n v="10.203503937007874" u="1"/>
        <n v="12.755075" u="1"/>
        <n v="14.137666666666664" u="1"/>
        <n v="14.771770025839791" u="1"/>
        <n v="18.77142446633826" u="1"/>
        <n v="28.789530000000003" u="1"/>
        <n v="32.063149606299213" u="1"/>
        <n v="33.94603" u="1"/>
        <n v="35.12972222222222" u="1"/>
        <n v="70.469904166666652" u="1"/>
        <n v="5.9968837500000012" u="1"/>
        <n v="19.261249305555555" u="1"/>
        <n v="34.695039636752142" u="1"/>
        <n v="36.236204071246824" u="1"/>
        <n v="62.977863333333332" u="1"/>
        <n v="6.3082399999999996" u="1"/>
        <n v="22.722966666666661" u="1"/>
        <n v="26.523" u="1"/>
        <n v="54.135824999999997" u="1"/>
        <n v="0.15384833333333339" u="1"/>
        <n v="14.55128306878307" u="1"/>
        <n v="21.579149999999998" u="1"/>
        <n v="27.938000000000002" u="1"/>
        <n v="35.533724932249328" u="1"/>
        <n v="8.73245" u="1"/>
        <n v="10.447915000000002" u="1"/>
        <n v="19.93447862903226" u="1"/>
        <n v="20.406420000000001" u="1"/>
        <n v="31.618746000000002" u="1"/>
        <n v="18.380952380952383" u="1"/>
        <n v="2.2151928374655645" u="1"/>
        <n v="4.6846402777777776" u="1"/>
        <n v="6.5996966666666612" u="1"/>
        <n v="11.065071666666658" u="1"/>
        <n v="15.226716602011495" u="1"/>
        <n v="15.349536307961504" u="1"/>
        <n v="17.313019477611938" u="1"/>
        <n v="19.445916043478263" u="1"/>
        <n v="26.449738219895288" u="1"/>
        <n v="37.319739999999989" u="1"/>
        <n v="61.468699999999998" u="1"/>
        <n v="62.824671916010502" u="1"/>
        <n v="1.384807588075881" u="1"/>
        <n v="9.1383200000000002" u="1"/>
        <n v="11.997299999999999" u="1"/>
        <n v="12.067190082644629" u="1"/>
        <n v="14.953205687830689" u="1"/>
        <n v="15.133479402985074" u="1"/>
        <n v="18.439103835978838" u="1"/>
        <n v="20.811946666666667" u="1"/>
        <n v="66.85551679586564" u="1"/>
        <n v="3.5303515625000004" u="1"/>
        <n v="3.9022900763358774" u="1"/>
        <n v="11.587416666666659" u="1"/>
        <n v="13.486829365079368" u="1"/>
        <n v="14.039234693877551" u="1"/>
        <n v="22.663202099737532" u="1"/>
        <n v="34.145193333333324" u="1"/>
        <n v="35.303809523809527" u="1"/>
        <n v="57.348373015873015" u="1"/>
        <n v="3.3290026246719155" u="1"/>
        <n v="5.9926616666666455" u="1"/>
        <n v="10.671206341880342" u="1"/>
        <n v="11.219284999999999" u="1"/>
        <n v="13.124435096153846" u="1"/>
        <n v="14.645555555555555" u="1"/>
        <n v="15.036365" u="1"/>
        <n v="31.39866666666666" u="1"/>
        <n v="31.921804511278197" u="1"/>
        <n v="37.18155999999999" u="1"/>
        <n v="3.8082208672086728" u="1"/>
        <n v="13.012213333333332" u="1"/>
        <n v="14.728723404255321" u="1"/>
        <n v="17.700489999999999" u="1"/>
        <n v="18.202799479166668" u="1"/>
        <n v="26.318059999999996" u="1"/>
        <n v="26.437166666666663" u="1"/>
        <n v="27.081954887218046" u="1"/>
        <n v="34.323350185372426" u="1"/>
        <n v="0.51572560975609782" u="1"/>
        <n v="7.3487233333333259" u="1"/>
        <n v="8.4922463104325701" u="1"/>
        <n v="10.196" u="1"/>
        <n v="12.121052631578948" u="1"/>
        <n v="20.173027435104366" u="1"/>
        <n v="23.064365079365079" u="1"/>
        <n v="23.601166666666664" u="1"/>
        <n v="25.663569553805775" u="1"/>
        <n v="27.073095238095238" u="1"/>
        <n v="3.6196999999999919" u="1"/>
        <n v="4.4461683333333175" u="1"/>
        <n v="4.8327916666666502" u="1"/>
        <n v="11.767838541666668" u="1"/>
        <n v="15.590515" u="1"/>
        <n v="23.414322916666666" u="1"/>
        <n v="4.0595449999999857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26.071833934294872" u="1"/>
        <n v="27.179527559055121" u="1"/>
        <n v="37.017399999999995" u="1"/>
        <n v="11.73569666666666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042519685039377" u="1"/>
        <n v="20.160699999999999" u="1"/>
        <n v="25.349536307961504" u="1"/>
        <n v="26.281076696165194" u="1"/>
        <n v="26.699333333333328" u="1"/>
        <n v="32.418399999999998" u="1"/>
        <n v="36.661123403133907" u="1"/>
        <n v="57.034769999999995" u="1"/>
        <n v="88.125648102499994" u="1"/>
        <n v="2.5057899999999931" u="1"/>
        <n v="2.8718549999999996" u="1"/>
        <n v="3.7252777777777775" u="1"/>
        <n v="10.54158524173028" u="1"/>
        <n v="13.797673941798941" u="1"/>
        <n v="14.71776141826923" u="1"/>
        <n v="16.478451447768357" u="1"/>
        <n v="31.821093749999996" u="1"/>
        <n v="3.54253280839895" u="1"/>
        <n v="10.149026666666668" u="1"/>
        <n v="12.452433333333319" u="1"/>
        <n v="16.152209728448277" u="1"/>
        <n v="22.148471666666666" u="1"/>
        <n v="33.895557941620929" u="1"/>
        <n v="53.171428571428578" u="1"/>
        <n v="5.3873514211886295" u="1"/>
        <n v="10.561256544502617" u="1"/>
        <n v="12.698566666666652" u="1"/>
        <n v="14.788360881542701" u="1"/>
        <n v="16.907457597482082" u="1"/>
        <n v="18.606999999999999" u="1"/>
        <n v="178.82170537921513" u="1"/>
        <n v="7.7399099999999992" u="1"/>
        <n v="17.042857142857144" u="1"/>
        <n v="18.501562499999999" u="1"/>
        <n v="18.951849999999997" u="1"/>
        <n v="52.276562499999997" u="1"/>
        <n v="11.28158" u="1"/>
        <n v="29.452631578947368" u="1"/>
        <n v="34.452200000000005" u="1"/>
        <n v="38.207700258397928" u="1"/>
        <n v="49.790549993999996" u="1"/>
        <n v="80.059174999999996" u="1"/>
        <n v="8.8480794029850749" u="1"/>
        <n v="12.487720666666668" u="1"/>
        <n v="14.825883443813128" u="1"/>
        <n v="15.127926491935485" u="1"/>
        <n v="15.449738219895288" u="1"/>
        <n v="15.829139999999999" u="1"/>
        <n v="22.016526666666664" u="1"/>
        <n v="23.052500000000002" u="1"/>
        <n v="24.850800000000003" u="1"/>
        <n v="32.844209999999997" u="1"/>
        <n v="36.238103873379458" u="1"/>
        <n v="80.2196" u="1"/>
        <n v="2.3921200000000007" u="1"/>
        <n v="12.048743902439025" u="1"/>
        <n v="12.058019999999999" u="1"/>
        <n v="15.969760000000001" u="1"/>
        <n v="23.047924603174604" u="1"/>
        <n v="25.340812499999998" u="1"/>
        <n v="32.401148226408345" u="1"/>
        <n v="65.874366666666646" u="1"/>
        <n v="13.19676666666666" u="1"/>
        <n v="13.514108666666667" u="1"/>
        <n v="20.193973333333329" u="1"/>
        <n v="24.084199999999999" u="1"/>
        <n v="34.794379057315901" u="1"/>
        <n v="38.530591133004926" u="1"/>
        <n v="4.0313178294573646" u="1"/>
        <n v="4.0346875000000004" u="1"/>
        <n v="10.58666" u="1"/>
        <n v="11.4390625" u="1"/>
        <n v="12.868770764119601" u="1"/>
        <n v="13.656666666666663" u="1"/>
        <n v="14.540496666666666" u="1"/>
        <n v="16.911666666666669" u="1"/>
        <n v="19.293178905833337" u="1"/>
        <n v="20.9311325" u="1"/>
        <n v="23.196766666666662" u="1"/>
        <n v="27.354639999999996" u="1"/>
        <n v="33.679715762273901" u="1"/>
        <n v="35.082129999999999" u="1"/>
        <n v="44.787500000000001" u="1"/>
        <n v="71.191489361702139" u="1"/>
        <n v="122.81013060604168" u="1"/>
        <n v="2.4066799999999917" u="1"/>
        <n v="4.3176749999999995" u="1"/>
        <n v="9.569094488188977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5.929583333333333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0.33097883597883598" u="1"/>
        <n v="1.7378552971576224" u="1"/>
        <n v="2.341884816753927" u="1"/>
        <n v="7.783993333333326" u="1"/>
        <n v="12.679715762273903" u="1"/>
        <n v="18.120819999999998" u="1"/>
        <n v="21.838773333333329" u="1"/>
        <n v="30.436966666666663" u="1"/>
        <n v="0.36296666666666599" u="1"/>
        <n v="12.703099593495939" u="1"/>
        <n v="13.739807162534435" u="1"/>
        <n v="15.403333333333334" u="1"/>
        <n v="25.720580521070119" u="1"/>
        <n v="45.785236220472427" u="1"/>
        <n v="55.038241881299001" u="1"/>
        <n v="9.5195736434108529" u="1"/>
        <n v="17.370489417989418" u="1"/>
        <n v="20.055647840531563" u="1"/>
        <n v="23.721400000000003" u="1"/>
        <n v="59.426799999999986" u="1"/>
        <n v="0.29141" u="1"/>
        <n v="3.5829527559055121" u="1"/>
        <n v="4.3393603174603177" u="1"/>
        <n v="8.0181983333333289" u="1"/>
        <n v="17.20913333333333" u="1"/>
        <n v="17.513051666666659" u="1"/>
        <n v="23.551283068783071" u="1"/>
        <n v="23.739804999999993" u="1"/>
        <n v="55.278983333333329" u="1"/>
        <n v="59.181914893617019" u="1"/>
        <n v="0.1707161458333333" u="1"/>
        <n v="3.7224999999999993" u="1"/>
        <n v="10.748836666666655" u="1"/>
        <n v="10.879369241192412" u="1"/>
        <n v="16.146190476190476" u="1"/>
        <n v="20.333966457977212" u="1"/>
        <n v="27.03771138211382" u="1"/>
        <n v="32.27343770689923" u="1"/>
        <n v="36.990033222591364" u="1"/>
        <n v="37.615079355555558" u="1"/>
        <n v="12.213399999999991" u="1"/>
        <n v="12.332916666666668" u="1"/>
        <n v="12.737855297157623" u="1"/>
        <n v="14.9345" u="1"/>
        <n v="17.280080407124682" u="1"/>
        <n v="25.960902255639098" u="1"/>
        <n v="36.687545219638245" u="1"/>
        <n v="0.51119834710743794" u="1"/>
        <n v="3.7225000000000001" u="1"/>
        <n v="10.829652230971128" u="1"/>
        <n v="13.381485788113693" u="1"/>
        <n v="24.15156666666666" u="1"/>
        <n v="25.300763358778624" u="1"/>
        <n v="40.954500000000003" u="1"/>
        <n v="21.566010498687664" u="1"/>
        <n v="22.277270000000001" u="1"/>
        <n v="29.735099999999999" u="1"/>
        <n v="1.7929499939999998" u="1"/>
        <n v="8.8449149999999861" u="1"/>
        <n v="20.448605813390316" u="1"/>
        <n v="20.722966666666661" u="1"/>
        <n v="23.021064153439156" u="1"/>
        <n v="25.310099999999998" u="1"/>
        <n v="29.704761904761906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83.950773333333331" u="1"/>
        <n v="0.36845" u="1"/>
        <n v="7.7471399999999875" u="1"/>
        <n v="12.289651162790697" u="1"/>
        <n v="13.131733333333335" u="1"/>
        <n v="19.141732283464574" u="1"/>
        <n v="25.437319999999993" u="1"/>
        <n v="35.652475478260868" u="1"/>
        <n v="37.617000000000004" u="1"/>
        <n v="41.155405709770122" u="1"/>
        <n v="44.948214285714279" u="1"/>
        <n v="46.456625000000003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26.757466666666666" u="1"/>
        <n v="31.413690476190482" u="1"/>
        <n v="43.86965" u="1"/>
        <n v="44.948214285714286" u="1"/>
        <n v="50.37885" u="1"/>
        <n v="0.26835972727272722" u="1"/>
        <n v="0.55417499999999986" u="1"/>
        <n v="1.2652567766666667" u="1"/>
        <n v="10.065071666666658" u="1"/>
        <n v="12.266653543307086" u="1"/>
        <n v="15.79494433478261" u="1"/>
        <n v="24.449738219895288" u="1"/>
        <n v="31.48795432835821" u="1"/>
        <n v="64.427399999999992" u="1"/>
        <n v="0.85606666666666653" u="1"/>
        <n v="11.882554999999996" u="1"/>
        <n v="12.301873040666667" u="1"/>
        <n v="13.016745406824146" u="1"/>
        <n v="13.146190476190476" u="1"/>
        <n v="15.9971" u="1"/>
        <n v="19.219909558232935" u="1"/>
        <n v="22.33821989528796" u="1"/>
        <n v="26.477350000000001" u="1"/>
        <n v="31.18825" u="1"/>
        <n v="54.902290076335881" u="1"/>
        <n v="7.4882239185750654" u="1"/>
        <n v="18.291417985074627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8.601774891774891" u="1"/>
        <n v="29.634550000000001" u="1"/>
        <n v="31.403333333333332" u="1"/>
        <n v="61.607500000000002" u="1"/>
        <n v="1.4404666666666663" u="1"/>
        <n v="3.5500000000000007" u="1"/>
        <n v="8.3168518518518511" u="1"/>
        <n v="10.218573333333325" u="1"/>
        <n v="19.648561493055556" u="1"/>
        <n v="19.711549999999999" u="1"/>
        <n v="20.882855555555555" u="1"/>
        <n v="22.739807162534436" u="1"/>
        <n v="25.081954887218046" u="1"/>
        <n v="29.438931297709924" u="1"/>
        <n v="34.729868766404202" u="1"/>
        <n v="44.646120620700685" u="1"/>
        <n v="0.54053541666666671" u="1"/>
        <n v="3.4581613756613763" u="1"/>
        <n v="3.9213416666666578" u="1"/>
        <n v="8.3970333333333294" u="1"/>
        <n v="11.651509186351705" u="1"/>
        <n v="13.658015267175571" u="1"/>
        <n v="13.89356666666666" u="1"/>
        <n v="15.159230000000001" u="1"/>
        <n v="17.018382500000001" u="1"/>
        <n v="17.393716661999999" u="1"/>
        <n v="20.635406666666665" u="1"/>
        <n v="21.601166666666664" u="1"/>
        <n v="22.350787401574802" u="1"/>
        <n v="51.989107611548562" u="1"/>
        <n v="54.440750000000001" u="1"/>
        <n v="11.294257812499996" u="1"/>
        <n v="11.485099999999999" u="1"/>
        <n v="16.920906666666667" u="1"/>
        <n v="16.949971666666656" u="1"/>
        <n v="17.4297" u="1"/>
        <n v="21.414322916666666" u="1"/>
        <n v="37.949835" u="1"/>
        <n v="40.46772" u="1"/>
        <n v="56.270445000000002" u="1"/>
        <n v="6.5162266666666646" u="1"/>
        <n v="12.42093333333332" u="1"/>
        <n v="19.566613652173913" u="1"/>
        <n v="22.095165806451615" u="1"/>
        <n v="31.303000000000001" u="1"/>
        <n v="35.603149606299212" u="1"/>
        <n v="44.623649999999998" u="1"/>
        <n v="75.071833934294872" u="1"/>
        <n v="9.3511999960000001" u="1"/>
        <n v="13.105" u="1"/>
        <n v="13.928187499999996" u="1"/>
        <n v="14.588562499999998" u="1"/>
        <n v="19.227916666666665" u="1"/>
        <n v="31.368517333333333" u="1"/>
        <n v="2.1177883636363637" u="1"/>
        <n v="5.4481466666666654" u="1"/>
        <n v="13.516199999999998" u="1"/>
        <n v="17.089312977099237" u="1"/>
        <n v="18.293400000000002" u="1"/>
        <n v="23.349536307961504" u="1"/>
        <n v="24.281076696165194" u="1"/>
        <n v="7.1328000000000005" u="1"/>
        <n v="7.4481749999999947" u="1"/>
        <n v="11.125643333333331" u="1"/>
        <n v="17.191479111258865" u="1"/>
        <n v="19.192036132315522" u="1"/>
        <n v="31.45289833333333" u="1"/>
        <n v="32.995024999999998" u="1"/>
        <n v="39.191064563750004" u="1"/>
        <n v="76.891576666666637" u="1"/>
        <n v="1.1796568573446331" u="1"/>
        <n v="2.4823412698412697" u="1"/>
        <n v="3.4752777777777779" u="1"/>
        <n v="14.54138524173028" u="1"/>
        <n v="24.275658015267176" u="1"/>
        <n v="35.160249999999991" u="1"/>
        <n v="41.724863333333325" u="1"/>
        <n v="58.718336666666659" u="1"/>
        <n v="60.49322115384615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42.477165354330708" u="1"/>
        <n v="113.19036000000001" u="1"/>
        <n v="1.6048" u="1"/>
        <n v="19.498051181102362" u="1"/>
        <n v="23.681893687707642" u="1"/>
        <n v="27.275800000000004" u="1"/>
        <n v="61.91641859305556" u="1"/>
        <n v="17.305633608815427" u="1"/>
        <n v="27.16075" u="1"/>
        <n v="30.613138316666671" u="1"/>
        <n v="33.719291338582678" u="1"/>
        <n v="61.028799999999997" u="1"/>
        <n v="9.7117000000000004" u="1"/>
        <n v="12.400283333333334" u="1"/>
        <n v="13.61278195488722" u="1"/>
        <n v="15.087400000000001" u="1"/>
        <n v="21.886766666666666" u="1"/>
        <n v="21.90444678209877" u="1"/>
        <n v="30.866233333333319" u="1"/>
        <n v="32.982706666666672" u="1"/>
        <n v="87.242800000000003" u="1"/>
        <n v="0.85964566929133845" u="1"/>
        <n v="9.0425000000000004" u="1"/>
        <n v="14.1676" u="1"/>
        <n v="14.517821666666668" u="1"/>
        <n v="14.943725485875706" u="1"/>
        <n v="24.519015748031496" u="1"/>
        <n v="26.712063418803424" u="1"/>
        <n v="161.86674999999997" u="1"/>
        <n v="2.996102362204724" u="1"/>
        <n v="7.8535166666666667" u="1"/>
        <n v="8.1256481025000014" u="1"/>
        <n v="9.0513250000000003" u="1"/>
        <n v="12.28204" u="1"/>
        <n v="28.622175480769229" u="1"/>
        <n v="44.623050000000006" u="1"/>
        <n v="47.880499999999998" u="1"/>
        <n v="1.195450819672131" u="1"/>
        <n v="8.8738299999999999" u="1"/>
        <n v="20.495200000000001" u="1"/>
        <n v="27.852779999999999" u="1"/>
        <n v="8.931732499999999" u="1"/>
        <n v="10.973488999999999" u="1"/>
        <n v="11.915526666666665" u="1"/>
        <n v="12.566775" u="1"/>
        <n v="20.990400000000001" u="1"/>
        <n v="26.054479999999998" u="1"/>
        <n v="38.888866666666658" u="1"/>
        <n v="45.874937500000001" u="1"/>
        <n v="1.344933333333328" u="1"/>
        <n v="7.6035256060606038" u="1"/>
        <n v="14.929583333333333" u="1"/>
        <n v="15.418095238095237" u="1"/>
        <n v="20.676190476190477" u="1"/>
        <n v="21.1083" u="1"/>
        <n v="27.511811023622052" u="1"/>
        <n v="7.2844999999999995" u="1"/>
        <n v="8.3216000000000001" u="1"/>
        <n v="11.717079999999996" u="1"/>
        <n v="15.418095238095239" u="1"/>
        <n v="19.533595041322315" u="1"/>
        <n v="41.713000000000001" u="1"/>
        <n v="65.88703666666666" u="1"/>
        <n v="5.6931416610000003" u="1"/>
        <n v="12.739807162534435" u="1"/>
        <n v="12.773713910761154" u="1"/>
        <n v="15.820383597883598" u="1"/>
        <n v="20.801437485380116" u="1"/>
        <n v="2.3183750000000001" u="1"/>
        <n v="8.6281499999999998" u="1"/>
        <n v="13.685173333333333" u="1"/>
        <n v="14.599409602317033" u="1"/>
        <n v="16.049399999999999" u="1"/>
        <n v="18.055647840531563" u="1"/>
        <n v="23.28629833333332" u="1"/>
        <n v="26.361483333333329" u="1"/>
        <n v="40.142857142857146" u="1"/>
        <n v="4.8078096692111956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42.625954198473281" u="1"/>
        <n v="63.508139534883725" u="1"/>
        <n v="6.8830499979999997" u="1"/>
        <n v="7.7392118181818184" u="1"/>
        <n v="8.255985241730281" u="1"/>
        <n v="11.991201550387593" u="1"/>
        <n v="15.073095238095238" u="1"/>
        <n v="16.025354330708659" u="1"/>
        <n v="18.415588228813561" u="1"/>
        <n v="21.520816666666665" u="1"/>
        <n v="21.726391184573004" u="1"/>
        <n v="22.138425000000002" u="1"/>
        <n v="31.619881553333332" u="1"/>
        <n v="33.204699999999995" u="1"/>
        <n v="87.827683333333326" u="1"/>
        <n v="1.2808804071246822" u="1"/>
        <n v="1.3649343832020999" u="1"/>
        <n v="3.1519553805774274" u="1"/>
        <n v="7.0481850000000001" u="1"/>
        <n v="12.12813953488372" u="1"/>
        <n v="15.4778" u="1"/>
        <n v="23.621606249999999" u="1"/>
        <n v="23.960902255639098" u="1"/>
        <n v="25.327139107611547" u="1"/>
        <n v="27.486829365079366" u="1"/>
        <n v="37.956900000000005" u="1"/>
        <n v="52.110723514211884" u="1"/>
        <n v="52.44140356897735" u="1"/>
        <n v="1.7127296587926508" u="1"/>
        <n v="11.3491" u="1"/>
        <n v="17.671206341880342" u="1"/>
        <n v="19.707161458333331" u="1"/>
        <n v="23.300763358778624" u="1"/>
        <n v="29.183630490956073" u="1"/>
        <n v="29.36020942408377" u="1"/>
        <n v="31.420513227513229" u="1"/>
        <n v="34.195099999999996" u="1"/>
        <n v="34.332225000000001" u="1"/>
        <n v="46.803750000000001" u="1"/>
        <n v="56.570399999999999" u="1"/>
        <n v="77.889799999999994" u="1"/>
        <n v="80.240975000000006" u="1"/>
        <n v="1.2911111111111111" u="1"/>
        <n v="8.166071666666662" u="1"/>
        <n v="8.6483899999999991" u="1"/>
        <n v="8.8327916666666511" u="1"/>
        <n v="9.8933616666666673" u="1"/>
        <n v="12.72719104477612" u="1"/>
        <n v="13.021733328" u="1"/>
        <n v="17.42595" u="1"/>
        <n v="18.614000000000001" u="1"/>
        <n v="19.121052631578948" u="1"/>
        <n v="26.800583333333332" u="1"/>
        <n v="29.098055555555554" u="1"/>
        <n v="30.529800000000002" u="1"/>
        <n v="37.885866666666658" u="1"/>
        <n v="4.0108333149717526" u="1"/>
        <n v="9.6348000000000003" u="1"/>
        <n v="10.199350000000001" u="1"/>
        <n v="12.646719999999997" u="1"/>
        <n v="13.861353174603178" u="1"/>
        <n v="14.016430000000001" u="1"/>
        <n v="16.024410842666668" u="1"/>
        <n v="17.280259999999998" u="1"/>
        <n v="19.303542832209473" u="1"/>
        <n v="21.838306878306877" u="1"/>
        <n v="32.503937007874015" u="1"/>
        <n v="5.944826666666664" u="1"/>
        <n v="10.467600000000001" u="1"/>
        <n v="13.873069999999995" u="1"/>
        <n v="17.790551181102366" u="1"/>
        <n v="18.119555000000002" u="1"/>
        <n v="30.878706666666663" u="1"/>
        <n v="36.878252638632937" u="1"/>
        <n v="12.415756666666653" u="1"/>
        <n v="16.578844999999998" u="1"/>
        <n v="18.161253280839894" u="1"/>
        <n v="24.055900000000001" u="1"/>
        <n v="8.8732699999999998" u="1"/>
        <n v="14.0877" u="1"/>
        <n v="17.301925064599484" u="1"/>
        <n v="20.159069999999993" u="1"/>
        <n v="23.521428571428572" u="1"/>
        <n v="15.84461666666666" u="1"/>
        <n v="17.050159999999998" u="1"/>
        <n v="36.731458333333336" u="1"/>
        <n v="8.7911899999999932" u="1"/>
        <n v="11.168153333333324" u="1"/>
        <n v="13.456800000000001" u="1"/>
        <n v="17.0808" u="1"/>
        <n v="26.3902842377261" u="1"/>
        <n v="30.388635170603674" u="1"/>
        <n v="47.029319371727745" u="1"/>
        <n v="79.195319999999995" u="1"/>
        <n v="3.0918000000000001" u="1"/>
        <n v="7.476" u="1"/>
        <n v="7.7936083333333297" u="1"/>
        <n v="13.398585241730281" u="1"/>
        <n v="13.746541005291006" u="1"/>
        <n v="14.671325" u="1"/>
        <n v="15.420513227513228" u="1"/>
        <n v="26.868770764119603" u="1"/>
        <n v="27.026388000000001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2.453403141361257" u="1"/>
        <n v="33.654894179894178" u="1"/>
        <n v="35.632933333333327" u="1"/>
        <n v="38.543672687465786" u="1"/>
        <n v="48.228405315614616" u="1"/>
        <n v="19.775641534391536" u="1"/>
        <n v="22.318059999999996" u="1"/>
        <n v="23.925493126436784" u="1"/>
        <n v="24.748836666666651" u="1"/>
        <n v="31.364934383202101" u="1"/>
        <n v="74.538461538461533" u="1"/>
        <n v="3.4123359580052499" u="1"/>
        <n v="8.2764580152671776" u="1"/>
        <n v="10.121052631578948" u="1"/>
        <n v="23.073095238095238" u="1"/>
        <n v="36.375799999999998" u="1"/>
        <n v="49.712600000000002" u="1"/>
        <n v="3.5767460317460302" u="1"/>
        <n v="9.1770800000000001" u="1"/>
        <n v="9.9497790298507454" u="1"/>
        <n v="11.705079402985074" u="1"/>
        <n v="12.010833314971752" u="1"/>
        <n v="14.7774" u="1"/>
        <n v="15.4849" u="1"/>
        <n v="23.828346456692913" u="1"/>
        <n v="24.477165354330708" u="1"/>
        <n v="38.4039" u="1"/>
        <n v="13.05906976744186" u="1"/>
        <n v="13.138626102150537" u="1"/>
        <n v="17.583661666666657" u="1"/>
        <n v="21.689791666666668" u="1"/>
        <n v="31.15275590551181" u="1"/>
        <n v="31.801574803149606" u="1"/>
        <n v="0.95728499999999994" u="1"/>
        <n v="3.5767460317460311" u="1"/>
        <n v="7.282116666666667" u="1"/>
        <n v="17.340157480314964" u="1"/>
        <n v="19.580366666666663" u="1"/>
        <n v="36.180999999999997" u="1"/>
        <n v="38.655033798758865" u="1"/>
        <n v="1.6923316666666672" u="1"/>
        <n v="3.0210641534391538" u="1"/>
        <n v="3.9465503875968992" u="1"/>
        <n v="14.01587" u="1"/>
        <n v="16.272477638640428" u="1"/>
        <n v="22.281076696165194" u="1"/>
        <n v="31.405973333333332" u="1"/>
        <n v="34.546559999999999" u="1"/>
        <n v="42.734349999999999" u="1"/>
        <n v="0.17039944903581267" u="1"/>
        <n v="7.751332424242424" u="1"/>
        <n v="8.5791500000000003" u="1"/>
        <n v="12.042857142857144" u="1"/>
        <n v="14.514933333333332" u="1"/>
        <n v="19.145794270833335" u="1"/>
        <n v="30.2763671875" u="1"/>
        <n v="36.955714285714286" u="1"/>
        <n v="1.2408333333333332" u="1"/>
        <n v="8.7969733333333338" u="1"/>
        <n v="12.038031496062992" u="1"/>
        <n v="13.0144" u="1"/>
        <n v="18.035600000000002" u="1"/>
        <n v="21.022628198063135" u="1"/>
        <n v="21.425750000000001" u="1"/>
        <n v="22.954354005167957" u="1"/>
        <n v="23.592695516698967" u="1"/>
        <n v="0.21967666666666599" u="1"/>
        <n v="4.9068664080459783" u="1"/>
        <n v="12.908174603174603" u="1"/>
        <n v="30.067107829096045" u="1"/>
        <n v="10.216699999999999" u="1"/>
        <n v="11.392596899224808" u="1"/>
        <n v="20.105" u="1"/>
        <n v="36.789140000000003" u="1"/>
        <n v="37.7136" u="1"/>
        <n v="1.7890648484848481" u="1"/>
        <n v="2.377600000000001" u="1"/>
        <n v="10.840200000000001" u="1"/>
        <n v="15.747368333333327" u="1"/>
        <n v="18.280719999999999" u="1"/>
        <n v="36.855080000000001" u="1"/>
        <n v="5.2955316666666672" u="1"/>
        <n v="6.1677" u="1"/>
        <n v="12.588333333333333" u="1"/>
        <n v="24.5130078125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17.23507874015748" u="1"/>
        <n v="27.065384920634919" u="1"/>
        <n v="27.319739999999992" u="1"/>
        <n v="28.427812499999998" u="1"/>
        <n v="35.092986666666654" u="1"/>
        <n v="35.541456692913385" u="1"/>
        <n v="38.674399999999999" u="1"/>
        <n v="10.769383333333334" u="1"/>
        <n v="11.19676666666666" u="1"/>
        <n v="15.366229508196721" u="1"/>
        <n v="17.066388888888888" u="1"/>
        <n v="17.72612403100775" u="1"/>
        <n v="22.982083333333335" u="1"/>
        <n v="24.026771653543307" u="1"/>
        <n v="25.773246666666665" u="1"/>
        <n v="34.2132875" u="1"/>
        <n v="46.368628048780494" u="1"/>
        <n v="10.868770764119601" u="1"/>
        <n v="11.878933327999999" u="1"/>
        <n v="21.244350961538462" u="1"/>
        <n v="25.303809523809523" u="1"/>
        <n v="32" u="1"/>
        <n v="46.893133333333317" u="1"/>
        <n v="72.303225806451607" u="1"/>
        <n v="1.2279166666666668" u="1"/>
        <n v="2.9140999999999999" u="1"/>
        <n v="10.813055555555556" u="1"/>
        <n v="12.104062500000001" u="1"/>
        <n v="16.889763779527563" u="1"/>
        <n v="20.052776000000001" u="1"/>
        <n v="33.136375000000001" u="1"/>
        <n v="34.511898797929284" u="1"/>
        <n v="36.69163488034188" u="1"/>
        <n v="69.720669999999998" u="1"/>
        <n v="3.8039775132275135" u="1"/>
        <n v="9.1995000000000005" u="1"/>
        <n v="11.95383" u="1"/>
        <n v="18.676190476190477" u="1"/>
        <n v="19.198493333333332" u="1"/>
        <n v="21.270162000000003" u="1"/>
        <n v="26.362239583333334" u="1"/>
        <n v="44.509523809523813" u="1"/>
        <n v="7.8175531914893632" u="1"/>
        <n v="10.679715762273903" u="1"/>
        <n v="11.634550000000001" u="1"/>
        <n v="17.056218782098767" u="1"/>
        <n v="23.429664999999993" u="1"/>
        <n v="28.706949999999999" u="1"/>
        <n v="38.494875661375666" u="1"/>
        <n v="1.3417986363636361" u="1"/>
        <n v="2.4530833333333324" u="1"/>
        <n v="13.425450000000001" u="1"/>
        <n v="13.496114932913169" u="1"/>
        <n v="14.17703333333332" u="1"/>
        <n v="14.820383597883598" u="1"/>
        <n v="16.879369241192414" u="1"/>
        <n v="18.402646974576278" u="1"/>
        <n v="23.471719999999987" u="1"/>
        <n v="12.064187500000001" u="1"/>
        <n v="15.58925" u="1"/>
        <n v="16.055647840531563" u="1"/>
        <n v="18.338282969565221" u="1"/>
        <n v="58.102398045163461" u="1"/>
        <n v="87.128139534883715" u="1"/>
        <n v="0.84389763779527516" u="1"/>
        <n v="3.93468253968254" u="1"/>
        <n v="7.7574133333333277" u="1"/>
        <n v="14.681166666666661" u="1"/>
        <n v="16.708680407124682" u="1"/>
        <n v="18.317847769028873" u="1"/>
        <n v="4.3952380952380965" u="1"/>
        <n v="12.25578524173028" u="1"/>
        <n v="15.012677165354329" u="1"/>
        <n v="15.203953084795321" u="1"/>
        <n v="23.03771138211382" u="1"/>
        <n v="25.816389000000001" u="1"/>
        <n v="26.769949999999998" u="1"/>
        <n v="36.546889719019006" u="1"/>
        <n v="45.977089999999997" u="1"/>
        <n v="3.1388499999999997" u="1"/>
        <n v="4.4520105698005707" u="1"/>
        <n v="8.2235999999999994" u="1"/>
        <n v="9.1026616666666627" u="1"/>
        <n v="10.737855297157623" u="1"/>
        <n v="12.144466666666668" u="1"/>
        <n v="14.886669999999999" u="1"/>
        <n v="19.953205687830689" u="1"/>
        <n v="23.327139107611547" u="1"/>
        <n v="27.456800000000001" u="1"/>
        <n v="32.843868000000001" u="1"/>
        <n v="87.319739999999996" u="1"/>
        <n v="0.1962466666666666" u="1"/>
        <n v="8.2236000000000011" u="1"/>
        <n v="10.3491" u="1"/>
        <n v="12.82985" u="1"/>
        <n v="17.707161458333331" u="1"/>
        <n v="21.402248062015502" u="1"/>
        <n v="26.031574803149606" u="1"/>
        <n v="27.14716666666666" u="1"/>
        <n v="38.331666666666671" u="1"/>
        <n v="44.26005" u="1"/>
        <n v="1.3448958333333334" u="1"/>
        <n v="2.7587699999999997" u="1"/>
        <n v="4.8593999999999999" u="1"/>
        <n v="12.87581" u="1"/>
        <n v="12.99578" u="1"/>
        <n v="22.92755905511811" u="1"/>
        <n v="25.735099999999999" u="1"/>
        <n v="27.017399999999991" u="1"/>
        <n v="30.111961666666662" u="1"/>
        <n v="35.397232804232807" u="1"/>
        <n v="52.653000000000006" u="1"/>
        <n v="0.134265" u="1"/>
        <n v="3.2736979166666655" u="1"/>
        <n v="4.8594000000000008" u="1"/>
        <n v="12.370489417989418" u="1"/>
        <n v="16.448605813390316" u="1"/>
        <n v="16.722966666666661" u="1"/>
        <n v="20.523" u="1"/>
        <n v="21.380542635658916" u="1"/>
        <n v="21.906153333333329" u="1"/>
        <n v="34.686236978109697" u="1"/>
        <n v="60.471000000000004" u="1"/>
        <n v="2.8035000000000001" u="1"/>
        <n v="12.766693333333333" u="1"/>
        <n v="16.439370078740161" u="1"/>
        <n v="19.278849999999995" u="1"/>
        <n v="28.878706666666663" u="1"/>
        <n v="4.5016279069767435" u="1"/>
        <n v="9.0459999999999994" u="1"/>
        <n v="10.465164999999999" u="1"/>
        <n v="11.41677" u="1"/>
        <n v="13.505933862433864" u="1"/>
        <n v="14.96723931451613" u="1"/>
        <n v="23.788549618320609" u="1"/>
        <n v="42.731395348837211" u="1"/>
        <n v="0.71025661375661397" u="1"/>
        <n v="1.2119767441860465" u="1"/>
        <n v="6.7107166666666673" u="1"/>
        <n v="13.991954166666662" u="1"/>
        <n v="15.566613652173915" u="1"/>
        <n v="20.262863333333332" u="1"/>
        <n v="22.757466666666666" u="1"/>
        <n v="25.926471354166665" u="1"/>
        <n v="28.238420000000001" u="1"/>
        <n v="38.15860465116279" u="1"/>
        <n v="15.607870065789475" u="1"/>
        <n v="16.847679402985076" u="1"/>
        <n v="18.167400000000001" u="1"/>
        <n v="22.766529100529102" u="1"/>
        <n v="35.363874345549739" u="1"/>
        <n v="41.001999999999995" u="1"/>
        <n v="7.1799324242424243" u="1"/>
        <n v="12.113134146341464" u="1"/>
        <n v="12.381516666666657" u="1"/>
        <n v="13.407906169590643" u="1"/>
        <n v="15.405973333333334" u="1"/>
        <n v="16.872233058264566" u="1"/>
        <n v="22.646589452916668" u="1"/>
        <n v="25.98488" u="1"/>
        <n v="35.940249999999999" u="1"/>
        <n v="38.066614173228345" u="1"/>
        <n v="7.2322671957671961E-2" u="1"/>
        <n v="3.0878583229999998" u="1"/>
        <n v="9.431479999999997" u="1"/>
        <n v="10.1615825" u="1"/>
        <n v="12.291247500000001" u="1"/>
        <n v="12.746541005291006" u="1"/>
        <n v="13.025354330708661" u="1"/>
        <n v="16.094849999999997" u="1"/>
        <n v="17.373718915343915" u="1"/>
        <n v="20.268043333333331" u="1"/>
        <n v="25.686460176991154" u="1"/>
        <n v="56.677125984251965" u="1"/>
        <n v="113.09460000000001" u="1"/>
        <n v="10.124435096153846" u="1"/>
        <n v="10.246721311475408" u="1"/>
        <n v="10.468920000000001" u="1"/>
        <n v="19.833755" u="1"/>
        <n v="20.063149606299213" u="1"/>
        <n v="22.969119708994707" u="1"/>
        <n v="25.39866666666666" u="1"/>
        <n v="26.104062500000005" u="1"/>
        <n v="51.408333333333339" u="1"/>
        <n v="0.65031746031746007" u="1"/>
        <n v="7.4742000000000006" u="1"/>
        <n v="11.955148333333321" u="1"/>
        <n v="12.145826771653544" u="1"/>
        <n v="12.157500000000001" u="1"/>
        <n v="14.691139455782313" u="1"/>
        <n v="17.775641534391536" u="1"/>
        <n v="19.025100000000002" u="1"/>
        <n v="21.925493126436784" u="1"/>
        <n v="29.131860167944506" u="1"/>
        <n v="39.738022346666668" u="1"/>
        <n v="57.893799999999999" u="1"/>
        <n v="0.65031746031746018" u="1"/>
        <n v="7.2911653944020376" u="1"/>
        <n v="11.861429286858975" u="1"/>
        <n v="17.332916666666666" u="1"/>
        <n v="17.336973333333329" u="1"/>
        <n v="18.748436666666656" u="1"/>
        <n v="21.580039210457517" u="1"/>
        <n v="36.118848167539269" u="1"/>
        <n v="10.067559999999993" u="1"/>
        <n v="12.116511627906977" u="1"/>
        <n v="12.340476190476194" u="1"/>
        <n v="13.176879999999999" u="1"/>
        <n v="22.264900000000001" u="1"/>
        <n v="37.028571428571432" u="1"/>
        <n v="0.38074999999999998" u="1"/>
        <n v="8.722966666666661" u="1"/>
        <n v="10.356199999999999" u="1"/>
        <n v="16.280416666666667" u="1"/>
        <n v="18.074132500000001" u="1"/>
        <n v="22.880933333333331" u="1"/>
        <n v="30.311425" u="1"/>
        <n v="51.608399999999996" u="1"/>
        <n v="1.4749049999999999" u="1"/>
        <n v="4.8049780000000002" u="1"/>
        <n v="15.13904" u="1"/>
        <n v="34.655033798758865" u="1"/>
        <n v="0.68074166666666502" u="1"/>
        <n v="8.3943000000000012" u="1"/>
        <n v="11.869465648854961" u="1"/>
        <n v="13.238543307086612" u="1"/>
        <n v="13.3941" u="1"/>
        <n v="13.881193682795699" u="1"/>
        <n v="21.441076666666664" u="1"/>
        <n v="24.428001478541667" u="1"/>
        <n v="24.870799999999999" u="1"/>
        <n v="34.085333333333331" u="1"/>
        <n v="68.004856666666655" u="1"/>
        <n v="11.587469999999994" u="1"/>
        <n v="13.092984496124032" u="1"/>
        <n v="17.124435096153846" u="1"/>
        <n v="21.7099945799458" u="1"/>
        <n v="26.375590551181102" u="1"/>
        <n v="28.4526" u="1"/>
        <n v="36.284500000000001" u="1"/>
        <n v="11.982896825396827" u="1"/>
        <n v="13.454755608974359" u="1"/>
        <n v="14.631989837398375" u="1"/>
        <n v="15.763779527559059" u="1"/>
        <n v="18.645555555555557" u="1"/>
        <n v="27.697979797979794" u="1"/>
        <n v="1.5041749999999949" u="1"/>
        <n v="13.130769841269842" u="1"/>
        <n v="18.957284999999999" u="1"/>
        <n v="21.460453333333334" u="1"/>
        <n v="63.350787401574806" u="1"/>
        <n v="1.4976316666666631" u="1"/>
        <n v="8.2909666666666606" u="1"/>
        <n v="13.521428571428572" u="1"/>
        <n v="19.681893687707642" u="1"/>
        <n v="21.896100000000001" u="1"/>
        <n v="26.460206718346253" u="1"/>
        <n v="34.889783333333327" u="1"/>
        <n v="39.485049833887047" u="1"/>
        <n v="7.1353599999999995" u="1"/>
        <n v="10.635714285714284" u="1"/>
        <n v="13.519015748031496" u="1"/>
        <n v="14.700911246612467" u="1"/>
        <n v="14.747368333333327" u="1"/>
        <n v="15.101509951956077" u="1"/>
        <n v="17.205148731408574" u="1"/>
        <n v="23.16075" u="1"/>
        <n v="28.272516666666657" u="1"/>
        <n v="29.151362433862435" u="1"/>
        <n v="42.697575000000001" u="1"/>
        <n v="55.2044" u="1"/>
        <n v="6.0971866666666639" u="1"/>
        <n v="7.5800267195767193" u="1"/>
        <n v="7.6281333333333343" u="1"/>
        <n v="9.5607421874999989" u="1"/>
        <n v="10.635714285714286" u="1"/>
        <n v="11.600049999999994" u="1"/>
        <n v="20.130769841269842" u="1"/>
        <n v="25.964942028985508" u="1"/>
        <n v="26.866233333333319" u="1"/>
        <n v="59.485581395348838" u="1"/>
        <n v="247.9583820434884" u="1"/>
        <n v="6.6508083333333294" u="1"/>
        <n v="10.939437169312169" u="1"/>
        <n v="12.969760000000001" u="1"/>
        <n v="20.545833333333334" u="1"/>
        <n v="30.975775193798448" u="1"/>
        <n v="31.546493333333327" u="1"/>
        <n v="31.852589999999999" u="1"/>
        <n v="40.765000000000001" u="1"/>
        <n v="69.619775000000004" u="1"/>
        <n v="0.60940833333333" u="1"/>
        <n v="3.2675599999999925" u="1"/>
        <n v="7.1060150000000002" u="1"/>
        <n v="8.367099992" u="1"/>
        <n v="11.068799484396202" u="1"/>
        <n v="18.084199999999999" u="1"/>
        <n v="19.969760000000001" u="1"/>
        <n v="21.377952755905511" u="1"/>
        <n v="22.167200000000001" u="1"/>
        <n v="25.672400000000003" u="1"/>
        <n v="45.446166666666656" u="1"/>
        <n v="49.001599999999996" u="1"/>
        <n v="10.55795" u="1"/>
        <n v="17.196766666666662" u="1"/>
        <n v="23.167530803333335" u="1"/>
        <n v="23.303809523809523" u="1"/>
        <n v="23.434179999999998" u="1"/>
        <n v="25.866683333333317" u="1"/>
        <n v="36.641220000000004" u="1"/>
        <n v="41.251296205000003" u="1"/>
        <n v="0.695142118863049" u="1"/>
        <n v="13.954033333333333" u="1"/>
        <n v="14.872279304347831" u="1"/>
        <n v="19.929583333333333" u="1"/>
        <n v="29.770232558139533" u="1"/>
        <n v="10.028096666666661" u="1"/>
        <n v="12.4918" u="1"/>
        <n v="13.455743" u="1"/>
        <n v="14.337183333333327" u="1"/>
        <n v="12.021562280701753" u="1"/>
        <n v="13.437726098191217" u="1"/>
        <n v="20.725399999999997" u="1"/>
        <n v="26.931569999999997" u="1"/>
        <n v="3.9903316666666608" u="1"/>
        <n v="6.1393166666666668" u="1"/>
        <n v="8.8536400000000004" u="1"/>
        <n v="9.1959" u="1"/>
        <n v="10.739807162534435" u="1"/>
        <n v="11.730269999999999" u="1"/>
        <n v="13.144344173441736" u="1"/>
        <n v="15.538582677165358" u="1"/>
        <n v="21.33677333333333" u="1"/>
        <n v="35.42718974666667" u="1"/>
        <n v="67.307692307692307" u="1"/>
        <n v="2.1513624338624338" u="1"/>
        <n v="3.144298941798942" u="1"/>
        <n v="3.1980292607526879" u="1"/>
        <n v="7.874061666666667" u="1"/>
        <n v="11.0251" u="1"/>
        <n v="12.866426666666666" u="1"/>
        <n v="13.43356666666666" u="1"/>
        <n v="14.398916666666651" u="1"/>
        <n v="19.28629833333332" u="1"/>
        <n v="26.212624584717609" u="1"/>
        <n v="66.813320105820111" u="1"/>
        <n v="13.681166666666661" u="1"/>
        <n v="17.966000000000001" u="1"/>
        <n v="23.533908382107565" u="1"/>
        <n v="27.808828124999998" u="1"/>
        <n v="28.121522309711288" u="1"/>
        <n v="31.606653543307086" u="1"/>
        <n v="39.282119999999999" u="1"/>
        <n v="40.643650793650792" u="1"/>
        <n v="10.040676666666661" u="1"/>
        <n v="9.96716666666667E-2" u="1"/>
        <n v="0.56069999999999998" u="1"/>
        <n v="6.5272350000000001" u="1"/>
        <n v="7.9373699999999969" u="1"/>
        <n v="11.09404" u="1"/>
        <n v="21.907060128125" u="1"/>
        <n v="22.524974999999998" u="1"/>
        <n v="1.7003875968992248" u="1"/>
      </sharedItems>
    </cacheField>
    <cacheField name="Check" numFmtId="0">
      <sharedItems containsBlank="1" count="5">
        <m/>
        <s v="Check"/>
        <s v="Yes"/>
        <s v="N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eftenk" refreshedDate="44163.849905671297" createdVersion="5" refreshedVersion="6" minRefreshableVersion="3" recordCount="1200">
  <cacheSource type="worksheet">
    <worksheetSource ref="AV1:AY1048576" sheet="Settings"/>
  </cacheSource>
  <cacheFields count="4">
    <cacheField name="Equipment Type" numFmtId="0">
      <sharedItems containsBlank="1" count="5">
        <s v="n/a"/>
        <s v=""/>
        <s v="Finger2"/>
        <s v="Trinket2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Deep Rooted Ring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eftenk" refreshedDate="44163.849905902774" createdVersion="5" refreshedVersion="6" minRefreshableVersion="3" recordCount="1200">
  <cacheSource type="worksheet">
    <worksheetSource ref="AQ1:AT1048576" sheet="Settings"/>
  </cacheSource>
  <cacheFields count="4">
    <cacheField name="Equipment Type" numFmtId="0">
      <sharedItems containsBlank="1" count="5">
        <s v="n/a"/>
        <s v=""/>
        <s v="Finger1"/>
        <s v="Trinket1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Deep Rooted Ring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eftenk" refreshedDate="44163.84990601852" createdVersion="6" refreshedVersion="6" minRefreshableVersion="3" recordCount="21">
  <cacheSource type="worksheet">
    <worksheetSource ref="A1:A1048576" sheet="Gear Sets"/>
  </cacheSource>
  <cacheFields count="1">
    <cacheField name="Gear Set Name" numFmtId="0">
      <sharedItems containsBlank="1" containsMixedTypes="1" containsNumber="1" minValue="0.05" maxValue="11" count="25">
        <s v="--- Select Gear Set ---"/>
        <s v="Phase 1 - PreBiS - Alliance - Starfire - 1%"/>
        <s v="Phase 1  - PreBiS (No Suffix) - Alliance - Starfire - 2%"/>
        <s v="Phase 1 - BiS - Alliance - Starfire - 0%"/>
        <s v="Phase 2 - PreBiS - Alliance - Starfire - 1%"/>
        <s v="Phase 2 - PreBiS (No Suffix) - Alliance - Starfire - 2%"/>
        <s v="Phase 2 - BiS - Alliance - Starfire - 0%"/>
        <s v="Phase 3 - PreBiS - Alliance - Starfire - 0%"/>
        <s v="Phase 3 - PreBiS (No Suffix) - Alliance - Starfire - 1%"/>
        <s v="Phase 3 - BiS - Alliance - Starfire - 4%"/>
        <s v="Phase 4 - PreBiS - Alliance - Starfire - 5%"/>
        <s v="Phase 4 - PreBiS (No Suffix) - Alliance - Starfire - 7%"/>
        <s v="Phase 4 - BiS - Alliance - Starfire - 11%"/>
        <s v="Phase 5 - PreBiS - Alliance - Starfire - 9%"/>
        <s v="Phase 5 - PreBiS (No Suffix) - Alliance - Starfire - 9%"/>
        <s v="Phase 5 - BiS - Alliance - Starfire - 12%"/>
        <s v="Phase 6 - PreBiS - Alliance - Starfire - 11%"/>
        <s v="Phase 6 - PreBiS (No Suffix) - Alliance - Starfire - 9%"/>
        <s v="Phase 6 - BiS - Alliance - Starfire - 11%"/>
        <s v="Phase 6 - 150s Loatheb - Alliance - Starfire - 11%"/>
        <m/>
        <n v="0.12" u="1"/>
        <n v="0.05" u="1"/>
        <n v="7.0000000000000007E-2" u="1"/>
        <n v="1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Keftenk" refreshedDate="44163.849906249998" createdVersion="5" refreshedVersion="6" minRefreshableVersion="3" recordCount="1200">
  <cacheSource type="worksheet">
    <worksheetSource ref="AE1:AN1048576" sheet="Settings"/>
  </cacheSource>
  <cacheFields count="10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 count="9">
        <s v=""/>
        <s v="2H"/>
        <s v="1H"/>
        <s v="Set 1"/>
        <s v="Set 3"/>
        <s v="Except"/>
        <s v="Set 2"/>
        <m/>
        <s v="Set" u="1"/>
      </sharedItems>
    </cacheField>
    <cacheField name="Item Name" numFmtId="0">
      <sharedItems containsBlank="1" count="650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reamweave Circlet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reamweave Vest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Dreamweave Glove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Ogreseer Fists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Orb of the Darkmoon (Patch 1.6)" u="1"/>
        <s v="Orb of the Darkmoon (Patch 1.7)" u="1"/>
        <s v="Empty" u="1"/>
        <s v="Beads of Ogre Magi" u="1"/>
        <s v="Deep Rooted Ring" u="1"/>
        <s v="Burst of Knowledge (Patch 1.2)" u="1"/>
        <s v="--- Select Item ---" u="1"/>
        <s v="Corrupted Blackwoof Staff" u="1"/>
        <s v="Wrath of Cenarius (Starfire)" u="1"/>
        <s v="Abyssal Cloth Wristbands of Sorcyer" u="1"/>
        <s v="Abyssal Leather Bracers of Sorery" u="1"/>
        <s v="Dustwind Turbin" u="1"/>
        <s v="Orb of the Darkmoon 1.6" u="1"/>
        <s v="[W] Wrath of Cenarius" u="1"/>
        <s v="Eternal Boots of Arcane Wrath" u="1"/>
        <s v="[S] Wrath of Cenarius" u="1"/>
        <s v="Arachnidian Cape of Aracne Wrath" u="1"/>
        <s v="Field Marshal's Dragohide Helmet" u="1"/>
        <s v="Wrath of Cenarius 2" u="1"/>
        <s v="Replsendent Bracelets of Arcane Wrath" u="1"/>
        <s v="Sentinel's Lizardhie Pants" u="1"/>
        <s v="Cenarion Chestguard" u="1"/>
        <s v="Energetic Rod (Patch 1.3)" u="1"/>
        <s v="Eye of Ogrimmar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10" count="6">
        <n v="0"/>
        <n v="2"/>
        <n v="1"/>
        <s v=""/>
        <n v="10"/>
        <m/>
      </sharedItems>
    </cacheField>
    <cacheField name="Score" numFmtId="2">
      <sharedItems containsBlank="1" containsMixedTypes="1" containsNumber="1" minValue="0" maxValue="241.83633065533334" count="8000">
        <n v="0"/>
        <n v="46.265957446808514"/>
        <n v="35.019680851063832"/>
        <n v="26.132978723404257"/>
        <n v="113.72819148936171"/>
        <n v="14"/>
        <n v="6"/>
        <n v="17"/>
        <n v="150.38829787234042"/>
        <n v="65.926063829787239"/>
        <n v="26"/>
        <n v="16.81276595744681"/>
        <n v="19"/>
        <n v="14.566489361702128"/>
        <n v="47.930851063829792"/>
        <n v="24.906382978723403"/>
        <n v="53.59574468085107"/>
        <n v="20.81276595744681"/>
        <n v="30.059042553191489"/>
        <n v="79.704255319148928"/>
        <n v="73.605851063829789"/>
        <n v="28.699468085106382"/>
        <n v="32.492553191489364"/>
        <n v="55.728723404255327"/>
        <n v="7.8175531914893641"/>
        <n v="55.324468085106389"/>
        <n v="21.359574468085107"/>
        <n v="86.039361702127664"/>
        <n v="44.728723404255319"/>
        <n v="41.246276595744682"/>
        <n v="37"/>
        <n v="37.719148936170214"/>
        <n v="86.3595744680851"/>
        <n v="36.797872340425535"/>
        <n v="24.797872340425535"/>
        <n v="31.384042553191492"/>
        <n v="60.531914893617021"/>
        <n v="13"/>
        <n v="21.926063829787235"/>
        <n v="143.10797872340424"/>
        <n v="36.930851063829792"/>
        <n v="50.989893617021281"/>
        <n v="58.945744680851064"/>
        <n v="82.999468085106386"/>
        <n v="100.88138297872341"/>
        <n v="43.590957446808517"/>
        <n v="9.5170212765957487"/>
        <n v="97.039361702127664"/>
        <n v="20.797872340425535"/>
        <n v="16.832446808510639"/>
        <n v="19.906382978723403"/>
        <n v="14.906382978723405"/>
        <n v="33.812765957446807"/>
        <s v=""/>
        <n v="30"/>
        <n v="2.4925531914893626"/>
        <n v="60"/>
        <n v="42.797872340425535"/>
        <n v="24"/>
        <n v="16"/>
        <n v="8"/>
        <n v="20"/>
        <n v="6.7978723404255339"/>
        <n v="21"/>
        <n v="10.472872340425532"/>
        <n v="28"/>
        <n v="23"/>
        <n v="13.379255319148937"/>
        <n v="9.9063829787234052"/>
        <n v="13.132978723404255"/>
        <n v="21.81276595744681"/>
        <n v="32.842021276595744"/>
        <n v="29.586170212765957"/>
        <n v="11"/>
        <n v="41.413297872340436"/>
        <n v="47.3"/>
        <n v="29.393617021276601"/>
        <n v="28.704255319148938"/>
        <n v="33"/>
        <n v="34"/>
        <n v="18.793085106382978"/>
        <n v="25.906382978723403"/>
        <n v="40"/>
        <n v="36"/>
        <n v="33.989361702127667"/>
        <n v="15.86170212765958"/>
        <n v="15.172340425531916"/>
        <n v="19.81276595744681"/>
        <n v="30.906382978723403"/>
        <n v="8.8372340425531952"/>
        <n v="8.3840425531914917"/>
        <n v="19.699468085106382"/>
        <n v="22.132978723404257"/>
        <n v="31"/>
        <n v="10.083510638297875"/>
        <n v="41"/>
        <n v="17.926063829787235"/>
        <n v="26.497340425531917"/>
        <n v="29.492553191489364"/>
        <n v="20.379255319148939"/>
        <n v="24.472872340425532"/>
        <n v="8.4973404255319167"/>
        <n v="51.314893617021283"/>
        <n v="53.719148936170214"/>
        <n v="27"/>
        <n v="50.615425531914894"/>
        <n v="3.5122340425531928"/>
        <n v="18"/>
        <n v="42.132978723404257"/>
        <n v="1.1329787234042556"/>
        <n v="0.90638297872340456"/>
        <n v="16.472872340425532"/>
        <n v="34.36436170212766"/>
        <n v="17.679787234042553"/>
        <n v="13.793085106382978"/>
        <n v="22"/>
        <n v="26.359574468085107"/>
        <n v="19.132978723404257"/>
        <n v="34.793085106382982"/>
        <n v="23.502127659574469"/>
        <n v="29.388829787234044"/>
        <n v="28.906382978723403"/>
        <n v="9.4728723404255319"/>
        <n v="14.728723404255323"/>
        <n v="7.6797872340425535"/>
        <n v="15.408510638297875"/>
        <n v="14.615425531914896"/>
        <n v="7.5909574468085133"/>
        <n v="13.595744680851066"/>
        <n v="30.068617021276598"/>
        <n v="29"/>
        <n v="2.2659574468085113"/>
        <n v="15.359574468085107"/>
        <n v="15.246276595744682"/>
        <n v="13.26595744680851"/>
        <n v="7.8127659574468087"/>
        <n v="19.246276595744682"/>
        <n v="21.472872340425532"/>
        <n v="15.472872340425532"/>
        <n v="22.699468085106382"/>
        <n v="35.812765957446807"/>
        <n v="47.157446808510642"/>
        <n v="8.6106382978723435"/>
        <n v="10.132978723404255"/>
        <n v="2.3792553191489372"/>
        <n v="9.9260638297872354"/>
        <n v="7"/>
        <n v="14.03936170212766"/>
        <n v="21.797872340425535"/>
        <n v="22.26595744680851"/>
        <n v="55.664361702127664"/>
        <n v="2.7191489361702139"/>
        <n v="25.26595744680851"/>
        <n v="55.152659574468089"/>
        <n v="19.019680851063832"/>
        <n v="34.290425531914899"/>
        <n v="13.926063829787235"/>
        <n v="29.270744680851067"/>
        <n v="25"/>
        <n v="24.605851063829789"/>
        <n v="57.191489361702132"/>
        <n v="37.517021276595749"/>
        <n v="46.039361702127664"/>
        <n v="16.359574468085107"/>
        <n v="9.359574468085107"/>
        <n v="28.472872340425532"/>
        <n v="22.679787234042553"/>
        <n v="49.472872340425532"/>
        <n v="38.295212765957451"/>
        <n v="37.926063829787232"/>
        <n v="19.359574468085107"/>
        <n v="9.6303191489361737"/>
        <n v="12"/>
        <n v="17.26595744680851"/>
        <n v="23.157446808510642"/>
        <n v="40.384042553191492"/>
        <n v="0.45319148936170228"/>
        <n v="0.33989361702127674"/>
        <n v="0.22659574468085114"/>
        <n v="0.11329787234042557"/>
        <n v="22.359574468085107"/>
        <n v="37.728723404255319"/>
        <n v="23.679787234042553"/>
        <n v="47.639893617021286"/>
        <n v="12.132978723404255"/>
        <n v="20.453191489361704"/>
        <n v="13.01968085106383"/>
        <n v="7.93085106382979"/>
        <n v="15.926063829787235"/>
        <n v="14.842021276595748"/>
        <n v="14.453191489361702"/>
        <n v="29.132978723404257"/>
        <n v="25.453191489361704"/>
        <n v="8.2707446808510667"/>
        <n v="35.955319148936169"/>
        <n v="26.793085106382978"/>
        <n v="29.472872340425532"/>
        <n v="7.5861702127659578"/>
        <n v="22.906382978723403"/>
        <n v="6.359574468085107"/>
        <n v="1.9260638297872348"/>
        <n v="11.793085106382978"/>
        <n v="40.59574468085107"/>
        <n v="1.6994680851063835"/>
        <n v="29.384042553191492"/>
        <n v="0.79308510638297902"/>
        <n v="0.56648936170212782"/>
        <n v="14.132978723404255"/>
        <n v="33.728723404255319"/>
        <n v="2.0393617021276604"/>
        <n v="52.295212765957444"/>
        <n v="18.453191489361704"/>
        <n v="12.359574468085107"/>
        <n v="26.472872340425532"/>
        <n v="15"/>
        <n v="28.81276595744681"/>
        <n v="28.019680851063832"/>
        <n v="35.497340425531917"/>
        <n v="11.152659574468085"/>
        <n v="36.132978723404257"/>
        <n v="26.679787234042553"/>
        <n v="17.246276595744682"/>
        <n v="27.566489361702128"/>
        <n v="2.1526595744680859"/>
        <n v="9.0638297872340452"/>
        <n v="14.246276595744682"/>
        <n v="29.457446808510642"/>
        <n v="26.842021276595748"/>
        <n v="29.793085106382978"/>
        <n v="11.492553191489362"/>
        <n v="15.748404255319151"/>
        <n v="8.7239361702127685"/>
        <n v="11.03936170212766"/>
        <n v="48.817553191489367"/>
        <n v="8.359574468085107"/>
        <n v="36.359574468085107"/>
        <n v="22.837234042553195"/>
        <n v="33.610638297872342"/>
        <n v="24.270744680851067"/>
        <n v="2.605851063829788"/>
        <n v="30.26595744680851"/>
        <n v="51.27553191489362"/>
        <n v="8.9505319148936202"/>
        <n v="8.1574468085106417"/>
        <n v="10.586170212765959"/>
        <n v="43"/>
        <n v="22.157446808510642"/>
        <n v="20.26595744680851"/>
        <n v="38.719148936170214"/>
        <n v="17.699468085106382"/>
        <n v="41.492553191489364"/>
        <n v="59.181914893617027"/>
        <n v="49.610638297872342"/>
        <n v="24.26595744680851"/>
        <n v="13.492553191489362"/>
        <n v="30.152659574468085"/>
        <n v="16.152659574468085"/>
        <n v="34.906382978723407"/>
        <n v="2.9457446808510648"/>
        <n v="20.586170212765957"/>
        <n v="31.359574468085107"/>
        <n v="14.679787234042553"/>
        <n v="34.408510638297876"/>
        <n v="36.152659574468089"/>
        <n v="35.359574468085107"/>
        <n v="1.4728723404255324"/>
        <n v="17.132978723404257"/>
        <n v="21.586170212765957"/>
        <n v="15.635106382978726"/>
        <n v="23.019680851063832"/>
        <n v="17.586170212765957"/>
        <n v="14.955319148936173"/>
        <n v="33.132978723404257"/>
        <n v="8.6994680851063837"/>
        <n v="25.679787234042553"/>
        <n v="7.7042553191489382"/>
        <n v="24.019680851063832"/>
        <n v="49.59574468085107"/>
        <n v="9.7930851063829785"/>
        <n v="17.797872340425535"/>
        <n v="23.246276595744682"/>
        <n v="29.477659574468088"/>
        <n v="16.817553191489363"/>
        <n v="31.797872340425535"/>
        <n v="29.595744680851066"/>
        <n v="41.393617021276597"/>
        <n v="29.019680851063832"/>
        <n v="44"/>
        <n v="15.068617021276598"/>
        <n v="25.728723404255319"/>
        <n v="85"/>
        <n v="65.087719298245617"/>
        <m/>
        <n v="8.705529454545454" u="1"/>
        <n v="12.25213611111111" u="1"/>
        <n v="13.024066666666668" u="1"/>
        <n v="14.707878333333326" u="1"/>
        <n v="14.987693333333333" u="1"/>
        <n v="17.924629260869565" u="1"/>
        <n v="22.007187426900586" u="1"/>
        <n v="23.062902439024391" u="1"/>
        <n v="30.218018372703412" u="1"/>
        <n v="60.401816666666662" u="1"/>
        <n v="66.343181666666666" u="1"/>
        <n v="87.131652892561988" u="1"/>
        <n v="0.25305135533333334" u="1"/>
        <n v="2.1929965004374452" u="1"/>
        <n v="5.9957716666666618" u="1"/>
        <n v="6.7442366666666587" u="1"/>
        <n v="20.664285714285718" u="1"/>
        <n v="24.655969999999996" u="1"/>
        <n v="27.917928333333329" u="1"/>
        <n v="31.253033333333335" u="1"/>
        <n v="34.754265685333337" u="1"/>
        <n v="40.340600000000002" u="1"/>
        <n v="53.498364337349393" u="1"/>
        <n v="65.841099923972166" u="1"/>
        <n v="89.236076930673505" u="1"/>
        <n v="120.56157717266667" u="1"/>
        <n v="0.86505167958656326" u="1"/>
        <n v="11.432997416020672" u="1"/>
        <n v="14.981373281609196" u="1"/>
        <n v="17.377979029850746" u="1"/>
        <n v="19.420701370229565" u="1"/>
        <n v="21.375590551181102" u="1"/>
        <n v="25.331601049868766" u="1"/>
        <n v="30.225919083969469" u="1"/>
        <n v="45.822572983333338" u="1"/>
        <n v="46.086414433306054" u="1"/>
        <n v="48.506600000000006" u="1"/>
        <n v="62.863565891472867" u="1"/>
        <n v="12.158425925925926" u="1"/>
        <n v="17.475474999999999" u="1"/>
        <n v="20.757413333333329" u="1"/>
        <n v="23.539581999999999" u="1"/>
        <n v="24.109933333333331" u="1"/>
        <n v="36.242800000000003" u="1"/>
        <n v="50.259211886304911" u="1"/>
        <n v="56.593272666666664" u="1"/>
        <n v="68.242130255628183" u="1"/>
        <n v="8.1212624584717616" u="1"/>
        <n v="12.254186351706036" u="1"/>
        <n v="13.739849998" u="1"/>
        <n v="14.293075" u="1"/>
        <n v="14.688653333333328" u="1"/>
        <n v="22.69842931937173" u="1"/>
        <n v="23.067107829096045" u="1"/>
        <n v="24.54092" u="1"/>
        <n v="28.311764576271194" u="1"/>
        <n v="28.705451" u="1"/>
        <n v="54.678159999999991" u="1"/>
        <n v="0.17465410052910052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1.460206718346253" u="1"/>
        <n v="23.04740157480315" u="1"/>
        <n v="24.031451219512196" u="1"/>
        <n v="25.38605691056911" u="1"/>
        <n v="40.457942708333327" u="1"/>
        <n v="42.338655833333334" u="1"/>
        <n v="44.213999999999999" u="1"/>
        <n v="44.492910000000002" u="1"/>
        <n v="2.9394371693121695" u="1"/>
        <n v="6.4444080952380949" u="1"/>
        <n v="6.9146333333333301" u="1"/>
        <n v="11.691181102362204" u="1"/>
        <n v="17.874850000000002" u="1"/>
        <n v="20.272153782608697" u="1"/>
        <n v="27.264199999999999" u="1"/>
        <n v="31.898500000000002" u="1"/>
        <n v="55.21" u="1"/>
        <n v="62.813520000000004" u="1"/>
        <n v="11.510695" u="1"/>
        <n v="13.354761904761908" u="1"/>
        <n v="13.544535" u="1"/>
        <n v="15.455268490374877" u="1"/>
        <n v="19.990708661417322" u="1"/>
        <n v="20.593621031746032" u="1"/>
        <n v="21.866233333333319" u="1"/>
        <n v="24.023700787401573" u="1"/>
        <n v="24.967633333333332" u="1"/>
        <n v="25.720599224137935" u="1"/>
        <n v="29.83085106382979" u="1"/>
        <n v="31.612100062500001" u="1"/>
        <n v="33.700592286501376" u="1"/>
        <n v="36.054976143478264" u="1"/>
        <n v="55.922226666666674" u="1"/>
        <n v="7.7504" u="1"/>
        <n v="9.0192433333333248" u="1"/>
        <n v="14.96392638888889" u="1"/>
        <n v="20.319739999999992" u="1"/>
        <n v="20.535613455626603" u="1"/>
        <n v="22.943372093023257" u="1"/>
        <n v="30.185516666666658" u="1"/>
        <n v="37.549959999999984" u="1"/>
        <n v="42.54372093023256" u="1"/>
        <n v="53.601740571902205" u="1"/>
        <n v="60.485937499999991" u="1"/>
        <n v="61.606999999999999" u="1"/>
        <n v="0.34602067183462532" u="1"/>
        <n v="5.0618166666666671" u="1"/>
        <n v="6.1238333333333328" u="1"/>
        <n v="8.5628240512500007" u="1"/>
        <n v="10.628029999999999" u="1"/>
        <n v="14.765253333333332" u="1"/>
        <n v="14.863581375661376" u="1"/>
        <n v="16.884143000000002" u="1"/>
        <n v="18.560742187500001" u="1"/>
        <n v="19.705064999999994" u="1"/>
        <n v="25.369706666666666" u="1"/>
        <n v="33.726242547425478" u="1"/>
        <n v="37.1267" u="1"/>
        <n v="50.098356000000003" u="1"/>
        <n v="63.828400833333333" u="1"/>
        <n v="2.0092583333333334" u="1"/>
        <n v="3.3329166666666672" u="1"/>
        <n v="3.4481833333333269" u="1"/>
        <n v="4.9489428289583346" u="1"/>
        <n v="10.882125" u="1"/>
        <n v="13.778559552238807" u="1"/>
        <n v="14.098383333333331" u="1"/>
        <n v="15.507709999999987" u="1"/>
        <n v="19.327999999999999" u="1"/>
        <n v="22.205300000000001" u="1"/>
        <n v="23.702362204724409" u="1"/>
        <n v="24.351181102362204" u="1"/>
        <n v="29.71272965879265" u="1"/>
        <n v="32.735683330000001" u="1"/>
        <n v="39.181986666666667" u="1"/>
        <n v="40.340000000000003" u="1"/>
        <n v="43.723115973913053" u="1"/>
        <n v="55.481545275590548" u="1"/>
        <n v="58.703561206235626" u="1"/>
        <n v="94.770345833333337" u="1"/>
        <n v="2.2483746612466127" u="1"/>
        <n v="3.601166666666666" u="1"/>
        <n v="9.7017350000000011" u="1"/>
        <n v="14.476915" u="1"/>
        <n v="18.026475000000001" u="1"/>
        <n v="23.102741546666667" u="1"/>
        <n v="96.964560000000006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5.363195592286502" u="1"/>
        <n v="38.859273000000002" u="1"/>
        <n v="46.164534883720933" u="1"/>
        <n v="54.903000000000006" u="1"/>
        <n v="55.105552000000003" u="1"/>
        <n v="9.1928333333333292" u="1"/>
        <n v="9.5319000000000003" u="1"/>
        <n v="12.526611570247933" u="1"/>
        <n v="20.700937499999998" u="1"/>
        <n v="35.556547583333334" u="1"/>
        <n v="37.242959999999982" u="1"/>
        <n v="65.865576666666655" u="1"/>
        <n v="118.08547432410815" u="1"/>
        <n v="3.414322916666666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6.807649442755828" u="1"/>
        <n v="18.180718115942028" u="1"/>
        <n v="21.215501802884617" u="1"/>
        <n v="21.621416666666665" u="1"/>
        <n v="21.729868766404199" u="1"/>
        <n v="23.10896" u="1"/>
        <n v="29.783691460055095" u="1"/>
        <n v="31.545238095238094" u="1"/>
        <n v="33.722755905511811" u="1"/>
        <n v="45.087658685521454" u="1"/>
        <n v="49.299186666666664" u="1"/>
        <n v="54.356746666666666" u="1"/>
        <n v="61.370599999999996" u="1"/>
        <n v="0.10605992537313433" u="1"/>
        <n v="3.5452380952380946" u="1"/>
        <n v="11.372816666666662" u="1"/>
        <n v="13.127142857142857" u="1"/>
        <n v="17.361483333333329" u="1"/>
        <n v="21.725096064322258" u="1"/>
        <n v="24.404249999999998" u="1"/>
        <n v="26.189482608695652" u="1"/>
        <n v="27.682500000000001" u="1"/>
        <n v="29.598700000000001" u="1"/>
        <n v="35.281122950819672" u="1"/>
        <n v="68.935299999999998" u="1"/>
        <n v="83.562635658914729" u="1"/>
        <n v="90.2376" u="1"/>
        <n v="133.56899999999999" u="1"/>
        <n v="2.9830833333333251" u="1"/>
        <n v="3.5452380952380951" u="1"/>
        <n v="3.5813316666666672" u="1"/>
        <n v="4.4601909733333338" u="1"/>
        <n v="10.693746612466125" u="1"/>
        <n v="11.708270080645162" u="1"/>
        <n v="13.658923884514437" u="1"/>
        <n v="14.691632275132275" u="1"/>
        <n v="14.873809523809523" u="1"/>
        <n v="14.883346666666666" u="1"/>
        <n v="15.388818121693124" u="1"/>
        <n v="29.273791304347831" u="1"/>
        <n v="33.042332231927716" u="1"/>
        <n v="39.148499999999999" u="1"/>
        <n v="43.104556416666668" u="1"/>
        <n v="2.2856000000000001" u="1"/>
        <n v="12.160218333333329" u="1"/>
        <n v="14.260408333333332" u="1"/>
        <n v="22.706167979002625" u="1"/>
        <n v="23.495016611295682" u="1"/>
        <n v="23.807539677777779" u="1"/>
        <n v="26.630000000000003" u="1"/>
        <n v="37.189672305232563" u="1"/>
        <n v="44.357203108565898" u="1"/>
        <n v="87.074016393442619" u="1"/>
        <n v="165.33107195645835" u="1"/>
        <n v="6.082820484848483" u="1"/>
        <n v="8.3106118181818189" u="1"/>
        <n v="8.8657433333333238" u="1"/>
        <n v="12.70813333333332" u="1"/>
        <n v="14.873270502645502" u="1"/>
        <n v="19.31005" u="1"/>
        <n v="20.124858331000002" u="1"/>
        <n v="23.343772609819123" u="1"/>
        <n v="26.584115833333335" u="1"/>
        <n v="27.816474999999997" u="1"/>
        <n v="35.185622628726286" u="1"/>
        <n v="35.234601532665025" u="1"/>
        <n v="39.292380952380952" u="1"/>
        <n v="44.489685039370073" u="1"/>
        <n v="49.241248118197049" u="1"/>
        <n v="52.600049999999996" u="1"/>
        <n v="54.012200000000007" u="1"/>
        <n v="14.856215339233039" u="1"/>
        <n v="14.900393333333334" u="1"/>
        <n v="15.000274999999995" u="1"/>
        <n v="21.407988980716254" u="1"/>
        <n v="27.222578703703704" u="1"/>
        <n v="27.31683557795699" u="1"/>
        <n v="35.195450819672132" u="1"/>
        <n v="36.977863333333325" u="1"/>
        <n v="44.756366002941178" u="1"/>
        <n v="8.64" u="1"/>
        <n v="9.4611591666666666" u="1"/>
        <n v="12.376574999999999" u="1"/>
        <n v="12.795197089947091" u="1"/>
        <n v="12.807" u="1"/>
        <n v="14.713149606299211" u="1"/>
        <n v="17.800583333333332" u="1"/>
        <n v="19.56582644628099" u="1"/>
        <n v="20.017399999999991" u="1"/>
        <n v="21.1112" u="1"/>
        <n v="21.126519999999999" u="1"/>
        <n v="21.529800000000002" u="1"/>
        <n v="24.604533333333329" u="1"/>
        <n v="28.281122950819672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2.603149606299212" u="1"/>
        <n v="23.251968503937007" u="1"/>
        <n v="23.323915343915345" u="1"/>
        <n v="27.331653543307084" u="1"/>
        <n v="27.378965217391304" u="1"/>
        <n v="27.845238095238095" u="1"/>
        <n v="93.128300062499989" u="1"/>
        <n v="3.7621133333333159" u="1"/>
        <n v="7.4122592727272734" u="1"/>
        <n v="9.9287949999999974" u="1"/>
        <n v="10.3242975" u="1"/>
        <n v="12.289574999999999" u="1"/>
        <n v="12.498573333333331" u="1"/>
        <n v="21.187800000000003" u="1"/>
        <n v="21.456050000000001" u="1"/>
        <n v="23.080349999999999" u="1"/>
        <n v="32.056488549618322" u="1"/>
        <n v="36.686920384951883" u="1"/>
        <n v="36.729518970189702" u="1"/>
        <n v="39.131824999999999" u="1"/>
        <n v="43.527911666666668" u="1"/>
        <n v="52.946627906976744" u="1"/>
        <n v="56.78200258397932" u="1"/>
        <n v="62.635892527999999" u="1"/>
        <n v="87.017399999999995" u="1"/>
        <n v="99.661323300000006" u="1"/>
        <n v="0.55759162303664933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87.190714285714279" u="1"/>
        <n v="90.663366000000011" u="1"/>
        <n v="130.82355424685244" u="1"/>
        <n v="1.1408333333333336" u="1"/>
        <n v="10.690476190476192" u="1"/>
        <n v="15.414157218442933" u="1"/>
        <n v="22.615079355555554" u="1"/>
        <n v="28.502926509186349" u="1"/>
        <n v="29.886026666666663" u="1"/>
        <n v="30.250813953488372" u="1"/>
        <n v="33.095066355882366" u="1"/>
        <n v="33.538465336756857" u="1"/>
        <n v="41.479936382608699" u="1"/>
        <n v="42.121406250000007" u="1"/>
        <n v="57.874639999999985" u="1"/>
        <n v="6.3491666666666635" u="1"/>
        <n v="14.6258" u="1"/>
        <n v="16.64498687664042" u="1"/>
        <n v="21.299700000000001" u="1"/>
        <n v="22.257432419354839" u="1"/>
        <n v="23.501799999999999" u="1"/>
        <n v="25.365729166666668" u="1"/>
        <n v="29.777815" u="1"/>
        <n v="44.625643044619423" u="1"/>
        <n v="51.460189531878555" u="1"/>
        <n v="51.87716666666666" u="1"/>
        <n v="53.974427083333332" u="1"/>
        <n v="9.0422249999999948" u="1"/>
        <n v="12.964218749999999" u="1"/>
        <n v="14.915890748031496" u="1"/>
        <n v="18.51762166666667" u="1"/>
        <n v="18.908099333333332" u="1"/>
        <n v="21.388635170603674" u="1"/>
        <n v="22.554571333333335" u="1"/>
        <n v="31.43079365079365" u="1"/>
        <n v="31.611180000000001" u="1"/>
        <n v="33.133674540682414" u="1"/>
        <n v="33.411469999999994" u="1"/>
        <n v="70.837999999999994" u="1"/>
        <n v="75.835319999999982" u="1"/>
        <n v="83.431933333333333" u="1"/>
        <n v="151.08668999999998" u="1"/>
        <n v="5.9778633333333309" u="1"/>
        <n v="8.6898666666666564" u="1"/>
        <n v="10.521809669211196" u="1"/>
        <n v="11.885410052910052" u="1"/>
        <n v="12.924403439153439" u="1"/>
        <n v="14.977857142857143" u="1"/>
        <n v="16.518888888888888" u="1"/>
        <n v="17.868770764119603" u="1"/>
        <n v="18.026388000000001" u="1"/>
        <n v="18.324351145038168" u="1"/>
        <n v="20.651904761904763" u="1"/>
        <n v="21.389136895833332" u="1"/>
        <n v="23.118499999999997" u="1"/>
        <n v="26.603569444444446" u="1"/>
        <n v="34.178373333333326" u="1"/>
        <n v="38.229610000000001" u="1"/>
        <n v="39.511510391304348" u="1"/>
        <n v="74.806256613756617" u="1"/>
        <n v="2.5357142857142865" u="1"/>
        <n v="10.791458703703704" u="1"/>
        <n v="11.210526315789476" u="1"/>
        <n v="14.567955729166663" u="1"/>
        <n v="17.059039650000003" u="1"/>
        <n v="17.641904761904762" u="1"/>
        <n v="20.403333333333332" u="1"/>
        <n v="22.57721231884058" u="1"/>
        <n v="23.226701570680628" u="1"/>
        <n v="27.332625" u="1"/>
        <n v="27.762857142857143" u="1"/>
        <n v="28.803234342105263" u="1"/>
        <n v="30.294486666666664" u="1"/>
        <n v="32.127142857142857" u="1"/>
        <n v="41.93787365217392" u="1"/>
        <n v="48.700524999999999" u="1"/>
        <n v="53.072726666666661" u="1"/>
        <n v="6.3432333333333295" u="1"/>
        <n v="12.061804999999996" u="1"/>
        <n v="13.7826" u="1"/>
        <n v="14.659029999999998" u="1"/>
        <n v="14.933213333333333" u="1"/>
        <n v="15.898823333333318" u="1"/>
        <n v="18.438931297709924" u="1"/>
        <n v="19.283318333333327" u="1"/>
        <n v="21.259523809523809" u="1"/>
        <n v="22.481666666666666" u="1"/>
        <n v="24.058799999999994" u="1"/>
        <n v="35.11289" u="1"/>
        <n v="41.635280800000004" u="1"/>
        <n v="44.609559228650141" u="1"/>
        <n v="55.126299212598425" u="1"/>
        <n v="64.579798873333345" u="1"/>
        <n v="83.25328042328043" u="1"/>
        <n v="1.8682129999999999" u="1"/>
        <n v="9.4526374999999927" u="1"/>
        <n v="9.6303191489361719" u="1"/>
        <n v="11.658826666666664" u="1"/>
        <n v="14.19153439153439" u="1"/>
        <n v="15.01215223097112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47.597763550135504" u="1"/>
        <n v="50.039234693877546" u="1"/>
        <n v="62.916322751322753" u="1"/>
        <n v="74.866575520833337" u="1"/>
        <n v="0.86569767441860457" u="1"/>
        <n v="2.7350999999999996" u="1"/>
        <n v="3.2896511627906975" u="1"/>
        <n v="12.112682291666664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25.473800000000001" u="1"/>
        <n v="26.491729323308274" u="1"/>
        <n v="30.129722222222224" u="1"/>
        <n v="30.892146596858638" u="1"/>
        <n v="33.142920000000004" u="1"/>
        <n v="36.535400000000003" u="1"/>
        <n v="36.964890921409221" u="1"/>
        <n v="47.613999999999997" u="1"/>
        <n v="50.653668333333329" u="1"/>
        <n v="61.980555555555554" u="1"/>
        <n v="151.95818902439024" u="1"/>
        <n v="1.1259842519685042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4.542532808398949" u="1"/>
        <n v="17.021533328" u="1"/>
        <n v="21.035809999999998" u="1"/>
        <n v="22.15275590551181" u="1"/>
        <n v="24.301070000000003" u="1"/>
        <n v="27.216498708010334" u="1"/>
        <n v="34.226005284900282" u="1"/>
        <n v="35.412686666666666" u="1"/>
        <n v="47.818235203389833" u="1"/>
        <n v="51.838680521194128" u="1"/>
        <n v="62.56601049868766" u="1"/>
        <n v="4.2486749999999995" u="1"/>
        <n v="8.6149933333333344" u="1"/>
        <n v="10.525000000000002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2.65496590312992" u="1"/>
        <n v="34.484924999999997" u="1"/>
        <n v="0.90078740157480341" u="1"/>
        <n v="6.529990433456792" u="1"/>
        <n v="10.857983333333323" u="1"/>
        <n v="10.863916666666659" u="1"/>
        <n v="11.986062992125984" u="1"/>
        <n v="14.849666666666664" u="1"/>
        <n v="22.782643229166666" u="1"/>
        <n v="23.041599999999999" u="1"/>
        <n v="33.111376666666665" u="1"/>
        <n v="39.147009966777411" u="1"/>
        <n v="75.001556473829197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8.547176829268292" u="1"/>
        <n v="31.169913419913414" u="1"/>
        <n v="33.545900000000003" u="1"/>
        <n v="35.780804227920228" u="1"/>
        <n v="43.203499999999998" u="1"/>
        <n v="8.0500333333333298" u="1"/>
        <n v="10.803499999999998" u="1"/>
        <n v="10.977089999999993" u="1"/>
        <n v="17.376483465608466" u="1"/>
        <n v="20.306604999999994" u="1"/>
        <n v="25.576984126984129" u="1"/>
        <n v="27.354135040322582" u="1"/>
        <n v="31.169913419913417" u="1"/>
        <n v="31.294642857142854" u="1"/>
        <n v="32.242800000000003" u="1"/>
        <n v="35.662198547979798" u="1"/>
        <n v="58.130354759974431" u="1"/>
        <n v="58.160872589942358" u="1"/>
        <n v="5.5044887566137586" u="1"/>
        <n v="7.2923033333333329" u="1"/>
        <n v="15.90311369509044" u="1"/>
        <n v="20.652475478260872" u="1"/>
        <n v="22.492111111111107" u="1"/>
        <n v="23.88165" u="1"/>
        <n v="24.987007874015745" u="1"/>
        <n v="31.294642857142858" u="1"/>
        <n v="34.718933333333325" u="1"/>
        <n v="36.843354497354497" u="1"/>
        <n v="41.772584853654195" u="1"/>
        <n v="3.8410218152777782" u="1"/>
        <n v="10.242968749999998" u="1"/>
        <n v="10.835741661" u="1"/>
        <n v="11.575733333333321" u="1"/>
        <n v="12.4211875" u="1"/>
        <n v="17.583476666666662" u="1"/>
        <n v="23.986559999999997" u="1"/>
        <n v="24.294019933554818" u="1"/>
        <n v="26.706870229007635" u="1"/>
        <n v="40.887625" u="1"/>
        <n v="47.2515873015873" u="1"/>
        <n v="49.256313847999998" u="1"/>
        <n v="55.698609523809523" u="1"/>
        <n v="3.7408527131782949" u="1"/>
        <n v="3.7812249999999992" u="1"/>
        <n v="5.1536625000000003" u="1"/>
        <n v="14.506133333333333" u="1"/>
        <n v="14.544101000000003" u="1"/>
        <n v="16.16075" u="1"/>
        <n v="18.272153782608697" u="1"/>
        <n v="22.151362433862435" u="1"/>
        <n v="27.061027106666668" u="1"/>
        <n v="27.183333333333334" u="1"/>
        <n v="30.422144702842377" u="1"/>
        <n v="35.112276744774377" u="1"/>
        <n v="55.420701370229565" u="1"/>
        <n v="2.4393782835820894" u="1"/>
        <n v="7.7652900000000002" u="1"/>
        <n v="9.7749019435028259" u="1"/>
        <n v="12.928608000000001" u="1"/>
        <n v="18.964942028985508" u="1"/>
        <n v="25.924186351706037" u="1"/>
        <n v="28.846" u="1"/>
        <n v="54.275799999999997" u="1"/>
        <n v="56.089929548280153" u="1"/>
        <n v="59.087629166666659" u="1"/>
        <n v="9.7008749999999999" u="1"/>
        <n v="18.065384920634919" u="1"/>
        <n v="22.003599999999999" u="1"/>
        <n v="22.820170603674541" u="1"/>
        <n v="25.227777777777778" u="1"/>
        <n v="32.547125062500001" u="1"/>
        <n v="55.261539682539684" u="1"/>
        <n v="144.64238952536823" u="1"/>
        <n v="241.54975120969135" u="1"/>
        <n v="3.0544071246819344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369706666666666" u="1"/>
        <n v="23.7105" u="1"/>
        <n v="26.263443000000002" u="1"/>
        <n v="27.402515599415203" u="1"/>
        <n v="30.88476" u="1"/>
        <n v="32.015780730897006" u="1"/>
        <n v="33.728837301587305" u="1"/>
        <n v="35.8035" u="1"/>
        <n v="45.85200050012503" u="1"/>
        <n v="50.340812499999998" u="1"/>
        <n v="3.1961547619047628" u="1"/>
        <n v="12.168894999999999" u="1"/>
        <n v="13.098383333333331" u="1"/>
        <n v="14.610511811023621" u="1"/>
        <n v="17.7879" u="1"/>
        <n v="18.327523712737129" u="1"/>
        <n v="19.019014954160696" u="1"/>
        <n v="20.758064219872399" u="1"/>
        <n v="26.939606299212599" u="1"/>
        <n v="50.151612903225804" u="1"/>
        <n v="54.939520000000002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8.679903597694292" u="1"/>
        <n v="62.008978460594385" u="1"/>
        <n v="8.466708324999999" u="1"/>
        <n v="12.66826" u="1"/>
        <n v="13.058294181818182" u="1"/>
        <n v="14.58851666666666" u="1"/>
        <n v="14.840583333333329" u="1"/>
        <n v="22.520875" u="1"/>
        <n v="25.391845730027548" u="1"/>
        <n v="42.640767195767197" u="1"/>
        <n v="43.69984095652174" u="1"/>
        <n v="46.683410852713173" u="1"/>
        <n v="52.612230000000004" u="1"/>
        <n v="67.368421052631575" u="1"/>
        <n v="9.5606666666666591" u="1"/>
        <n v="16.024900000000002" u="1"/>
        <n v="16.583177083333332" u="1"/>
        <n v="17.219309895833334" u="1"/>
        <n v="18.700937499999998" u="1"/>
        <n v="21.941338582677155" u="1"/>
        <n v="24.593326322115384" u="1"/>
        <n v="45.127169312169308" u="1"/>
        <n v="47.840789821882957" u="1"/>
        <n v="57.713427000000003" u="1"/>
        <n v="0.7228" u="1"/>
        <n v="3.9754" u="1"/>
        <n v="12.746024999999999" u="1"/>
        <n v="13.040775193798449" u="1"/>
        <n v="16.180718115942028" u="1"/>
        <n v="22.87625850340136" u="1"/>
        <n v="23.948125633232017" u="1"/>
        <n v="32.295348837209303" u="1"/>
        <n v="37.318427910052911" u="1"/>
        <n v="72.670013968792404" u="1"/>
        <n v="74.863346253229977" u="1"/>
        <n v="3.2192857142857148" u="1"/>
        <n v="10.662579365079367" u="1"/>
        <n v="12.8094701897019" u="1"/>
        <n v="13.902842377260979" u="1"/>
        <n v="16.863139999999991" u="1"/>
        <n v="18.27611111111111" u="1"/>
        <n v="19.1164073988604" u="1"/>
        <n v="19.8743939393939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746433333333336" u="1"/>
        <n v="48.45" u="1"/>
        <n v="51.972850000000001" u="1"/>
        <n v="53.879529767647064" u="1"/>
        <n v="54.012213333333328" u="1"/>
        <n v="3.0886046511627905" u="1"/>
        <n v="8.7797599999999996" u="1"/>
        <n v="9.009909892473118" u="1"/>
        <n v="12.658923884514437" u="1"/>
        <n v="16.055275590551179" u="1"/>
        <n v="17.892961666666668" u="1"/>
        <n v="21.021333328000001" u="1"/>
        <n v="21.121522309711288" u="1"/>
        <n v="42.026952850877194" u="1"/>
        <n v="43.111295681063126" u="1"/>
        <n v="49.748924000000002" u="1"/>
        <n v="155.31113075657893" u="1"/>
        <n v="6.872974997" u="1"/>
        <n v="8.4357300275482103" u="1"/>
        <n v="11.431325459317586" u="1"/>
        <n v="12.542718974666666" u="1"/>
        <n v="13.918457300275481" u="1"/>
        <n v="28.57024333333333" u="1"/>
        <n v="32.18948833333333" u="1"/>
        <n v="32.833680000000001" u="1"/>
        <n v="6.8504100000000001" u="1"/>
        <n v="15.684882442748094" u="1"/>
        <n v="17.536999999999999" u="1"/>
        <n v="22.790400000000002" u="1"/>
        <n v="24.229729166666665" u="1"/>
        <n v="27.138167938931296" u="1"/>
        <n v="27.160687177419355" u="1"/>
        <n v="27.950238095238099" u="1"/>
        <n v="37.964982502187226" u="1"/>
        <n v="39.050708661417318" u="1"/>
        <n v="58.965039651358026" u="1"/>
        <n v="98.114186046511634" u="1"/>
        <n v="0.20035937134502921" u="1"/>
        <n v="1.3657291666666664" u="1"/>
        <n v="2.1836304909560726" u="1"/>
        <n v="7.0324959349593499" u="1"/>
        <n v="8.7189333333333288" u="1"/>
        <n v="10.518978000000001" u="1"/>
        <n v="12.272174479166669" u="1"/>
        <n v="14.201124031007751" u="1"/>
        <n v="20.420513227513229" u="1"/>
        <n v="29.47878" u="1"/>
        <n v="29.529399999999995" u="1"/>
        <n v="33.84225" u="1"/>
        <n v="34.033900000000003" u="1"/>
        <n v="47.554193121693125" u="1"/>
        <n v="50.139119252728051" u="1"/>
        <n v="58.307515000000002" u="1"/>
        <n v="3.2515873015873002" u="1"/>
        <n v="4.3575883333333216" u="1"/>
        <n v="12.230326666666667" u="1"/>
        <n v="15.30063492063492" u="1"/>
        <n v="16.735099999999999" u="1"/>
        <n v="28.730952380952381" u="1"/>
        <n v="29.110799999999998" u="1"/>
        <n v="29.715384615384615" u="1"/>
        <n v="31.445599999999999" u="1"/>
        <n v="45.531100000000002" u="1"/>
        <n v="50.081954887218046" u="1"/>
        <n v="52.393999999999998" u="1"/>
        <n v="55.439809147826097" u="1"/>
        <n v="0.1715891472868217" u="1"/>
        <n v="3.2515873015873007" u="1"/>
        <n v="4.0895867768595036" u="1"/>
        <n v="11.624174999999999" u="1"/>
        <n v="14.190271317829458" u="1"/>
        <n v="16.207314626865671" u="1"/>
        <n v="17.234810975609758" u="1"/>
        <n v="17.370200724637684" u="1"/>
        <n v="24.698776524425288" u="1"/>
        <n v="27.957879451691063" u="1"/>
        <n v="29.474875000000001" u="1"/>
        <n v="29.856599999999997" u="1"/>
        <n v="30.123382343220339" u="1"/>
        <n v="32.299729999999997" u="1"/>
        <n v="38.364047619047625" u="1"/>
        <n v="39.977000000000004" u="1"/>
        <n v="42.807000000000002" u="1"/>
        <n v="54.6875" u="1"/>
        <n v="59.475000000000001" u="1"/>
        <n v="61.851100000000002" u="1"/>
        <n v="110.47873875661377" u="1"/>
        <n v="3.2852533068783072" u="1"/>
        <n v="6.8555349999999997" u="1"/>
        <n v="8.8000000000000007" u="1"/>
        <n v="17.331735880398671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29.625954198473281" u="1"/>
        <n v="43.897211626780631" u="1"/>
        <n v="0.49061666666666648" u="1"/>
        <n v="0.84523809523809545" u="1"/>
        <n v="4.7185666666666579" u="1"/>
        <n v="6.846504999999997" u="1"/>
        <n v="7.1050666666666658" u="1"/>
        <n v="9.1652400000000007" u="1"/>
        <n v="10.12567" u="1"/>
        <n v="10.198910761154856" u="1"/>
        <n v="12.849360000000001" u="1"/>
        <n v="14.967200000000002" u="1"/>
        <n v="18.573879999999996" u="1"/>
        <n v="20.826237739130434" u="1"/>
        <n v="34.063157894736847" u="1"/>
        <n v="3.3704894179894178" u="1"/>
        <n v="9.4823412698412692" u="1"/>
        <n v="11.562529454545455" u="1"/>
        <n v="14.878733333333333" u="1"/>
        <n v="29.658715000000001" u="1"/>
        <n v="53.500055555555548" u="1"/>
        <n v="8.2913999999999994" u="1"/>
        <n v="8.7763083333333292" u="1"/>
        <n v="14.483953168044076" u="1"/>
        <n v="15.953199999999995" u="1"/>
        <n v="18.129300000000001" u="1"/>
        <n v="19.126823333333324" u="1"/>
        <n v="20.257432419354839" u="1"/>
        <n v="23.252601000000006" u="1"/>
        <n v="23.365729166666668" u="1"/>
        <n v="24.443313333333332" u="1"/>
        <n v="26.964500000000001" u="1"/>
        <n v="30.175317371042905" u="1"/>
        <n v="31.734349999999999" u="1"/>
        <n v="33.032061068702291" u="1"/>
        <n v="34.929365079365077" u="1"/>
        <n v="41.137292035398232" u="1"/>
        <n v="47.982896825396828" u="1"/>
        <n v="64.408124999999998" u="1"/>
        <n v="66.922665333333327" u="1"/>
        <n v="2.2857142857142856" u="1"/>
        <n v="7.0156589147286823" u="1"/>
        <n v="14.68311475409836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29.43079365079365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33.455026246719157" u="1"/>
        <n v="48.021562280701751" u="1"/>
        <n v="52.122300000000003" u="1"/>
        <n v="147.54934999999998" u="1"/>
        <n v="1.7121" u="1"/>
        <n v="9.692941660999999" u="1"/>
        <n v="13.651369999999996" u="1"/>
        <n v="16.921804511278197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29.452500000000001" u="1"/>
        <n v="44.35793043478261" u="1"/>
        <n v="60.227480916030537" u="1"/>
        <n v="89.075242496521554" u="1"/>
        <n v="110.37840244391026" u="1"/>
        <n v="1.096934999999994" u="1"/>
        <n v="4.0624051209677425" u="1"/>
        <n v="8.4872583333333242" u="1"/>
        <n v="13.452437499999991" u="1"/>
        <n v="14.578388429752065" u="1"/>
        <n v="14.894797676282051" u="1"/>
        <n v="15.612565445026179" u="1"/>
        <n v="17.971291666666652" u="1"/>
        <n v="19.1151832460733" u="1"/>
        <n v="19.353169999999999" u="1"/>
        <n v="20.364934383202101" u="1"/>
        <n v="25.298079999999999" u="1"/>
        <n v="30.308139534883722" u="1"/>
        <n v="37.950358126721767" u="1"/>
        <n v="45.565144542735048" u="1"/>
        <n v="51.782413333333324" u="1"/>
        <n v="114.89742333333331" u="1"/>
        <n v="1.7648236363636367" u="1"/>
        <n v="6.0096699999999998" u="1"/>
        <n v="6.423480407124682" u="1"/>
        <n v="9.8746183333333288" u="1"/>
        <n v="26.462018970189703" u="1"/>
        <n v="31.048869436533202" u="1"/>
        <n v="36.049344262295079" u="1"/>
        <n v="95.035499999999985" u="1"/>
        <n v="11.030000000000001" u="1"/>
        <n v="12.39813492063492" u="1"/>
        <n v="13.248283333333328" u="1"/>
        <n v="14.128407000000001" u="1"/>
        <n v="23.473800000000001" u="1"/>
        <n v="28.892146596858638" u="1"/>
        <n v="31.002446666666668" u="1"/>
        <n v="34.229630062500007" u="1"/>
        <n v="36.869" u="1"/>
        <n v="61.370545304347829" u="1"/>
        <n v="4.3242833333333337" u="1"/>
        <n v="9.3156999999999996" u="1"/>
        <n v="10.384807588075882" u="1"/>
        <n v="10.49076" u="1"/>
        <n v="11.283306826086957" u="1"/>
        <n v="13.789249999999996" u="1"/>
        <n v="15.775982044956141" u="1"/>
        <n v="19.503937007874015" u="1"/>
        <n v="20.801574803149606" u="1"/>
        <n v="22.981913880597016" u="1"/>
        <n v="29.125865040000001" u="1"/>
        <n v="31.672921666666653" u="1"/>
        <n v="39.3157" u="1"/>
        <n v="43.580354563787743" u="1"/>
        <n v="60.958492063492059" u="1"/>
        <n v="68.53414433333333" u="1"/>
        <n v="9.7509239999999995" u="1"/>
        <n v="14.868957258064517" u="1"/>
        <n v="16.806579029850749" u="1"/>
        <n v="17.876069999999999" u="1"/>
        <n v="25.516616666666661" u="1"/>
        <n v="29.493031496062994" u="1"/>
        <n v="35.5364453125" u="1"/>
        <n v="44.874914207275225" u="1"/>
        <n v="47.516999999999996" u="1"/>
        <n v="53.827244094488179" u="1"/>
        <n v="55.64122758159742" u="1"/>
        <n v="62.427999999999997" u="1"/>
        <n v="98.060697674418606" u="1"/>
        <n v="2.4167700000000001" u="1"/>
        <n v="7.0485937500000002" u="1"/>
        <n v="9.8579833333333227" u="1"/>
        <n v="16.54" u="1"/>
        <n v="20.405973333333332" u="1"/>
        <n v="23.450669999999995" u="1"/>
        <n v="30.93725197638889" u="1"/>
        <n v="31.156250000000004" u="1"/>
        <n v="31.674767441860464" u="1"/>
        <n v="43.776050347469138" u="1"/>
        <n v="50.157444999999996" u="1"/>
        <n v="66.63944833333332" u="1"/>
        <n v="73.454761904761909" u="1"/>
        <n v="169.39403232490676" u="1"/>
        <n v="0.13136999999999999" u="1"/>
        <n v="1.8391799999999998" u="1"/>
        <n v="11.173663333333323" u="1"/>
        <n v="11.79340833333333" u="1"/>
        <n v="13.124958805970151" u="1"/>
        <n v="14.992620000000001" u="1"/>
        <n v="17.466488095238098" u="1"/>
        <n v="19.010349999999995" u="1"/>
        <n v="23.78422391304348" u="1"/>
        <n v="27.194317585301839" u="1"/>
        <n v="29.801784722222223" u="1"/>
        <n v="37.210700000000003" u="1"/>
        <n v="39.321399999999997" u="1"/>
        <n v="45.830599999999997" u="1"/>
        <n v="62.512622999999991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6.757413333333329" u="1"/>
        <n v="17.244795081967212" u="1"/>
        <n v="19.892303333333327" u="1"/>
        <n v="22.478048941798946" u="1"/>
        <n v="23.576984126984129" u="1"/>
        <n v="24.609022556390979" u="1"/>
        <n v="26.250398333333337" u="1"/>
        <n v="30.691235507246379" u="1"/>
        <n v="32.696857670682732" u="1"/>
        <n v="33.697596899224806" u="1"/>
        <n v="37.4818" u="1"/>
        <n v="53.77465986394558" u="1"/>
        <n v="56.227312222222217" u="1"/>
        <n v="8.2483333333333242" u="1"/>
        <n v="8.8896333333333342" u="1"/>
        <n v="9.8034999999999997" u="1"/>
        <n v="12.293075" u="1"/>
        <n v="14.014733333333334" u="1"/>
        <n v="14.469563492063486" u="1"/>
        <n v="14.90311369509044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54.82778303295828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38.016745406824143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19.938852631578946" u="1"/>
        <n v="23.947398838141027" u="1"/>
        <n v="25.061027106666668" u="1"/>
        <n v="27.140833333333333" u="1"/>
        <n v="30.241759259259258" u="1"/>
        <n v="33.955800000000004" u="1"/>
        <n v="38.052519379844966" u="1"/>
        <n v="40.20232558139535" u="1"/>
        <n v="54.035656666666654" u="1"/>
        <n v="63.737914516129038" u="1"/>
        <n v="75.725861062500002" u="1"/>
        <n v="4.4386197916666656" u="1"/>
        <n v="6.8527200000000006" u="1"/>
        <n v="17.866233333333319" u="1"/>
        <n v="18.065090000000001" u="1"/>
        <n v="20.4282" u="1"/>
        <n v="26.400775193798449" u="1"/>
        <n v="31.807500000000001" u="1"/>
        <n v="35.175801033591732" u="1"/>
        <n v="35.276379116465868" u="1"/>
        <n v="40.795051825679018" u="1"/>
        <n v="42.551004417338717" u="1"/>
        <n v="59.697600000000001" u="1"/>
        <n v="6.2790099999999995" u="1"/>
        <n v="11.963222950819672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1.739413333333331" u="1"/>
        <n v="23.455273437500001" u="1"/>
        <n v="25.915238095238095" u="1"/>
        <n v="30.985465116279066" u="1"/>
        <n v="32.80710666666667" u="1"/>
        <n v="43.1828" u="1"/>
        <n v="51.836501836693557" u="1"/>
        <n v="2.0513249999999998" u="1"/>
        <n v="6.5380033333333341" u="1"/>
        <n v="10.311449998000001" u="1"/>
        <n v="12.110723514211886" u="1"/>
        <n v="13.234841269841272" u="1"/>
        <n v="15.442573333333328" u="1"/>
        <n v="15.572339999999999" u="1"/>
        <n v="19.95095238095238" u="1"/>
        <n v="21.339066666666668" u="1"/>
        <n v="26.194975609756099" u="1"/>
        <n v="26.421400000000002" u="1"/>
        <n v="27.151761038085606" u="1"/>
        <n v="29.590526315789475" u="1"/>
        <n v="30.722093023255816" u="1"/>
        <n v="40.506" u="1"/>
        <n v="47.496472868217054" u="1"/>
        <n v="51.705064999999991" u="1"/>
        <n v="55.075855227148331" u="1"/>
        <n v="11.511510391304348" u="1"/>
        <n v="12.098383333333331" u="1"/>
        <n v="21.780568475452196" u="1"/>
        <n v="26.237259999999985" u="1"/>
        <n v="36.873666666666637" u="1"/>
        <n v="37.194127604166667" u="1"/>
        <n v="48.964889999999997" u="1"/>
        <n v="89.218802999999994" u="1"/>
        <n v="100.61623036649215" u="1"/>
        <n v="6.6822483333333302" u="1"/>
        <n v="9.2844999999999995" u="1"/>
        <n v="14.60125" u="1"/>
        <n v="15.780804227920228" u="1"/>
        <n v="20.53038057742782" u="1"/>
        <n v="20.770232558139533" u="1"/>
        <n v="21.607619047619046" u="1"/>
        <n v="23.35357333333333" u="1"/>
        <n v="23.723279999999999" u="1"/>
        <n v="30.581000000000003" u="1"/>
        <n v="33.37014702966102" u="1"/>
        <n v="42.913434782098768" u="1"/>
        <n v="58.669954742227468" u="1"/>
        <n v="71.901438333333331" u="1"/>
        <n v="4.4229250000000002" u="1"/>
        <n v="6.1702499999999905" u="1"/>
        <n v="11.594249999999999" u="1"/>
        <n v="13.74193548387097" u="1"/>
        <n v="18.951100000000004" u="1"/>
        <n v="23.176910299003321" u="1"/>
        <n v="23.391845730027548" u="1"/>
        <n v="29.514822217741937" u="1"/>
        <n v="29.674822695035466" u="1"/>
        <n v="34.016421356421354" u="1"/>
        <n v="39.273499999999999" u="1"/>
        <n v="42.413049999999998" u="1"/>
        <n v="46.45776897521084" u="1"/>
        <n v="53.215501802884617" u="1"/>
        <n v="3.6844999999999999" u="1"/>
        <n v="5.2034000000000002" u="1"/>
        <n v="6.6195399393939383" u="1"/>
        <n v="8.3775051212121205" u="1"/>
        <n v="8.3988530000000008" u="1"/>
        <n v="11.178965217391305" u="1"/>
        <n v="12.268760330578512" u="1"/>
        <n v="16.700937499999998" u="1"/>
        <n v="17.931569999999997" u="1"/>
        <n v="24.201877500000002" u="1"/>
        <n v="27.588650000000001" u="1"/>
        <n v="29.871299179894184" u="1"/>
        <n v="30.084491663000001" u="1"/>
        <n v="30.753569553805775" u="1"/>
        <n v="35.85903491304348" u="1"/>
        <n v="36.94411984482759" u="1"/>
        <n v="40.280269826470587" u="1"/>
        <n v="41.433079983333336" u="1"/>
        <n v="52.962336960000002" u="1"/>
        <n v="66.652380952380952" u="1"/>
        <n v="74.979237726098191" u="1"/>
        <n v="87.09116452817932" u="1"/>
        <n v="0.95187499999999992" u="1"/>
        <n v="1.095691663" u="1"/>
        <n v="5.4716499999999995" u="1"/>
        <n v="10.269486666666648" u="1"/>
        <n v="10.908306666666647" u="1"/>
        <n v="11.435181375661376" u="1"/>
        <n v="17.729868766404199" u="1"/>
        <n v="27.291562499999998" u="1"/>
        <n v="27.572448979591837" u="1"/>
        <n v="38.285398173913052" u="1"/>
        <n v="46.906604999999999" u="1"/>
        <n v="51.494826086956529" u="1"/>
        <n v="56.542641890508378" u="1"/>
        <n v="8.5948591791044784" u="1"/>
        <n v="10.383673333333327" u="1"/>
        <n v="12.512558139534882" u="1"/>
        <n v="14.527959349593498" u="1"/>
        <n v="14.680741666666664" u="1"/>
        <n v="17.87439393939394" u="1"/>
        <n v="20.163706666666663" u="1"/>
        <n v="23.397354999999994" u="1"/>
        <n v="25.598700000000001" u="1"/>
        <n v="26.083759999999984" u="1"/>
        <n v="42.336149999999996" u="1"/>
        <n v="47.087791005291002" u="1"/>
        <n v="47.287162096774196" u="1"/>
        <n v="49.797815191367775" u="1"/>
        <n v="146.55839833333334" u="1"/>
        <n v="0.30911666666666665" u="1"/>
        <n v="2.7826200000000001" u="1"/>
        <n v="6.3810499999999966" u="1"/>
        <n v="7.4153933333333333" u="1"/>
        <n v="12.617125" u="1"/>
        <n v="15.02763779527559" u="1"/>
        <n v="18.470400000000001" u="1"/>
        <n v="23.700150000000001" u="1"/>
        <n v="26.248674999999999" u="1"/>
        <n v="26.64106" u="1"/>
        <n v="27.843897637795276" u="1"/>
        <n v="28.920363333333327" u="1"/>
        <n v="29.215192837465565" u="1"/>
        <n v="37.118786666666665" u="1"/>
        <n v="12.150859580052492" u="1"/>
        <n v="12.260408333333332" u="1"/>
        <n v="13.581720000000001" u="1"/>
        <n v="18.547000000000001" u="1"/>
        <n v="20.596514227642277" u="1"/>
        <n v="27.530435118482536" u="1"/>
        <n v="27.988544999999998" u="1"/>
        <n v="32.509729999999998" u="1"/>
        <n v="35.59654761904762" u="1"/>
        <n v="45.777297101449285" u="1"/>
        <n v="53.440437499999994" u="1"/>
        <n v="66.722556390977445" u="1"/>
        <n v="87.071102362204726" u="1"/>
        <n v="98.157499999999999" u="1"/>
        <n v="0.81297709923664119" u="1"/>
        <n v="11.616279069767442" u="1"/>
        <n v="12.104166666666668" u="1"/>
        <n v="13.998250000000001" u="1"/>
        <n v="20.426325000000002" u="1"/>
        <n v="21.993332307590364" u="1"/>
        <n v="26.244166666666665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29.019680851063828" u="1"/>
        <n v="31.459200000000003" u="1"/>
        <n v="33.418682170542638" u="1"/>
        <n v="36.469047619047629" u="1"/>
        <n v="36.936608333333332" u="1"/>
        <n v="38.785182291666665" u="1"/>
        <n v="53.112206003289472" u="1"/>
        <n v="151.90996124031008" u="1"/>
        <n v="2.7354766363636367" u="1"/>
        <n v="10.807" u="1"/>
        <n v="12.713149606299211" u="1"/>
        <n v="14.900291666666666" u="1"/>
        <n v="15.36755" u="1"/>
        <n v="16.098055555555554" u="1"/>
        <n v="16.431491666666648" u="1"/>
        <n v="19.111961666666662" u="1"/>
        <n v="20.616400000000002" u="1"/>
        <n v="21.735359999999993" u="1"/>
        <n v="22.03249593495935" u="1"/>
        <n v="25.142857142857146" u="1"/>
        <n v="29.369000000000003" u="1"/>
        <n v="29.445599999999999" u="1"/>
        <n v="32.956507120588242" u="1"/>
        <n v="35.4405" u="1"/>
        <n v="49.313800000000001" u="1"/>
        <n v="100.95475" u="1"/>
        <n v="104.28610166666665" u="1"/>
        <n v="159.79536124794745" u="1"/>
        <n v="3.181165" u="1"/>
        <n v="5.8520804071246824" u="1"/>
        <n v="8.5822222222222226" u="1"/>
        <n v="12.018181666666655" u="1"/>
        <n v="13.701837270341207" u="1"/>
        <n v="14.515826666666664" u="1"/>
        <n v="15.352380952380953" u="1"/>
        <n v="17.187799999999999" u="1"/>
        <n v="17.969785241730282" u="1"/>
        <n v="18.603149606299212" u="1"/>
        <n v="23.378965217391304" u="1"/>
        <n v="27.474875000000001" u="1"/>
        <n v="28.526007751937982" u="1"/>
        <n v="30.71122484689414" u="1"/>
        <n v="37.433300000000003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0.808401639344261" u="1"/>
        <n v="34.414157218442931" u="1"/>
        <n v="52.599946666666654" u="1"/>
        <n v="55.89002773110267" u="1"/>
        <n v="56.574267997311829" u="1"/>
        <n v="86.936666666666667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17.144298941798944" u="1"/>
        <n v="20.312543000000002" u="1"/>
        <n v="22.302499999999998" u="1"/>
        <n v="22.719085365853658" u="1"/>
        <n v="22.83258012820513" u="1"/>
        <n v="25.672447916666666" u="1"/>
        <n v="28.53158333333333" u="1"/>
        <n v="45.865579268292691" u="1"/>
        <n v="45.940999999999995" u="1"/>
        <n v="46.461046511627899" u="1"/>
        <n v="50.524990258949586" u="1"/>
        <n v="54.107961173076923" u="1"/>
        <n v="54.295207473529416" u="1"/>
        <n v="59.511450381679388" u="1"/>
        <n v="3.1575000000000006" u="1"/>
        <n v="8.4720916666666675" u="1"/>
        <n v="11.471993333333334" u="1"/>
        <n v="12.243606770833333" u="1"/>
        <n v="13.536775" u="1"/>
        <n v="15.492759552238807" u="1"/>
        <n v="16.179165000000001" u="1"/>
        <n v="18.615079355555554" u="1"/>
        <n v="21.168447789327281" u="1"/>
        <n v="25.8843" u="1"/>
        <n v="32.632496650000007" u="1"/>
        <n v="39.167571312500002" u="1"/>
        <n v="56.183050666666666" u="1"/>
        <n v="66.969119708994711" u="1"/>
        <n v="1.9824710144927544" u="1"/>
        <n v="11.982158805970149" u="1"/>
        <n v="13.737459179104478" u="1"/>
        <n v="20.496751968503936" u="1"/>
        <n v="50.00967" u="1"/>
        <n v="51.403448275862068" u="1"/>
        <n v="56.20514873140857" u="1"/>
        <n v="89.7072" u="1"/>
        <n v="159.86130952380952" u="1"/>
        <n v="6.8131266666666619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6.730103359173128" u="1"/>
        <n v="38.475451368794836" u="1"/>
        <n v="42.400283333333334" u="1"/>
        <n v="48.505600000000001" u="1"/>
        <n v="56.337609" u="1"/>
        <n v="5.209343654970759" u="1"/>
        <n v="10.20232558139535" u="1"/>
        <n v="11.876547619047619" u="1"/>
        <n v="14.934385382059801" u="1"/>
        <n v="15.105320767195771" u="1"/>
        <n v="27.440633333333324" u="1"/>
        <n v="29.089186666666663" u="1"/>
        <n v="36.985873015873018" u="1"/>
        <n v="42.140749999999997" u="1"/>
        <n v="42.681119791666667" u="1"/>
        <n v="55.408611666666644" u="1"/>
        <n v="60.858803986710967" u="1"/>
        <n v="7.7678130000000003" u="1"/>
        <n v="17.506369999999986" u="1"/>
        <n v="17.654278215223098" u="1"/>
        <n v="19.226701570680628" u="1"/>
        <n v="22.790493333333334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13.281665" u="1"/>
        <n v="10.139116666666668" u="1"/>
        <n v="17.113531746031747" u="1"/>
        <n v="17.1151832460733" u="1"/>
        <n v="18.481666666666666" u="1"/>
        <n v="33.635280800000004" u="1"/>
        <n v="36.876975000000002" u="1"/>
        <n v="59.20812500000001" u="1"/>
        <n v="16.596106666666667" u="1"/>
        <n v="17.970175000000001" u="1"/>
        <n v="18.012677165354329" u="1"/>
        <n v="23.578628048780487" u="1"/>
        <n v="26.400000000000002" u="1"/>
        <n v="27.157979002624671" u="1"/>
        <n v="32.049344262295079" u="1"/>
        <n v="32.782471014492756" u="1"/>
        <n v="13.112133333333334" u="1"/>
        <n v="14.812206047032477" u="1"/>
        <n v="15.029800000000002" u="1"/>
        <n v="15.082913385826771" u="1"/>
        <n v="15.825749944592198" u="1"/>
        <n v="16.261699999999998" u="1"/>
        <n v="17.250228666666665" u="1"/>
        <n v="17.647830687830687" u="1"/>
        <n v="20.074120000000001" u="1"/>
        <n v="24.883175000000001" u="1"/>
        <n v="29.003664921465969" u="1"/>
        <n v="34.158048000000001" u="1"/>
        <n v="37.895811518324606" u="1"/>
        <n v="39.027302666666671" u="1"/>
        <n v="43.15156666666666" u="1"/>
        <n v="48.352874925373136" u="1"/>
        <n v="48.608838913793107" u="1"/>
        <n v="64.457787564307367" u="1"/>
        <n v="82.249230017188779" u="1"/>
        <n v="2.596514227642277" u="1"/>
        <n v="10.700624999999999" u="1"/>
        <n v="14.7616163349348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55.039284337349393" u="1"/>
        <n v="55.979024575882121" u="1"/>
        <n v="57.807975751333331" u="1"/>
        <n v="204.17703625801283" u="1"/>
        <n v="0.67619047619047634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88.246764686440684" u="1"/>
        <n v="3.1769102990033224" u="1"/>
        <n v="8.1638166666666656" u="1"/>
        <n v="10.397829999999999" u="1"/>
        <n v="17.076138333333333" u="1"/>
        <n v="17.352869999999989" u="1"/>
        <n v="18.782643229166666" u="1"/>
        <n v="20.21908396946565" u="1"/>
        <n v="26.647449999999999" u="1"/>
        <n v="30.553162230056984" u="1"/>
        <n v="35.513049999999993" u="1"/>
        <n v="40.324283333333334" u="1"/>
        <n v="44.637622950819676" u="1"/>
        <n v="46.930800000000005" u="1"/>
        <n v="47.373840769903765" u="1"/>
        <n v="121.39284990026596" u="1"/>
        <n v="0.56317499999999998" u="1"/>
        <n v="7.457373333333333" u="1"/>
        <n v="8.4329974160206724" u="1"/>
        <n v="10.856679633649934" u="1"/>
        <n v="18.421293333333335" u="1"/>
        <n v="24.547176829268292" u="1"/>
        <n v="29.291800000000002" u="1"/>
        <n v="32.134549999999997" u="1"/>
        <n v="34.065594347826085" u="1"/>
        <n v="34.086414433306054" u="1"/>
        <n v="35.933964576139026" u="1"/>
        <n v="38.337236908666668" u="1"/>
        <n v="41.959470833333327" u="1"/>
        <n v="47.459037940379403" u="1"/>
        <n v="49.914000000000001" u="1"/>
        <n v="52.825741833923658" u="1"/>
        <n v="83.646561679790025" u="1"/>
        <n v="9.4043124561403495" u="1"/>
        <n v="15.793208333333331" u="1"/>
        <n v="18.107961173076923" u="1"/>
        <n v="21.576984126984129" u="1"/>
        <n v="22.957201876169478" u="1"/>
        <n v="23.41516" u="1"/>
        <n v="27.734466000000001" u="1"/>
        <n v="57.817912817732577" u="1"/>
        <n v="1.3631955922865013" u="1"/>
        <n v="7.5909574468085115" u="1"/>
        <n v="11.00842671957672" u="1"/>
        <n v="12.472300000000001" u="1"/>
        <n v="20.987007874015745" u="1"/>
        <n v="24.884450000000001" u="1"/>
        <n v="27.22209999999999" u="1"/>
        <n v="29.359466666666663" u="1"/>
        <n v="33.622289021164022" u="1"/>
        <n v="44.068493300000007" u="1"/>
        <n v="51.119616666666666" u="1"/>
        <n v="10.852249999999991" u="1"/>
        <n v="17.04740157480315" u="1"/>
        <n v="18.031451219512196" u="1"/>
        <n v="23.381662500000001" u="1"/>
        <n v="23.520522782098769" u="1"/>
        <n v="26.87725" u="1"/>
        <n v="35.198910761154856" u="1"/>
        <n v="43.257930434782608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314521666666661" u="1"/>
        <n v="22.768165374677004" u="1"/>
        <n v="23.061027106666668" u="1"/>
        <n v="25.93882833333333" u="1"/>
        <n v="38.684750000000001" u="1"/>
        <n v="42.861848333333334" u="1"/>
        <n v="6.8356000000000003" u="1"/>
        <n v="10.867764654418197" u="1"/>
        <n v="14.995354330708661" u="1"/>
        <n v="15.93311666666666" u="1"/>
        <n v="18.023700787401573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57.015416666666667" u="1"/>
        <n v="2.8967906336088154" u="1"/>
        <n v="4.8911035752688168" u="1"/>
        <n v="10.09346" u="1"/>
        <n v="13.0854" u="1"/>
        <n v="15.159869999999996" u="1"/>
        <n v="16.943372093023257" u="1"/>
        <n v="18.003599999999999" u="1"/>
        <n v="19.881711333333332" u="1"/>
        <n v="20.325326666666651" u="1"/>
        <n v="20.546493333333327" u="1"/>
        <n v="21.227777777777778" u="1"/>
        <n v="26.529250000000001" u="1"/>
        <n v="39.6083984375" u="1"/>
        <n v="58.129394276090935" u="1"/>
        <n v="58.815359999999998" u="1"/>
        <n v="0.78141202562500012" u="1"/>
        <n v="3.9998" u="1"/>
        <n v="10.713054999999994" u="1"/>
        <n v="12.236009669211196" u="1"/>
        <n v="13.221704047619047" u="1"/>
        <n v="13.68825" u="1"/>
        <n v="15.985873015873016" u="1"/>
        <n v="17.336729999999999" u="1"/>
        <n v="22.900485564304461" u="1"/>
        <n v="24.940249999999999" u="1"/>
        <n v="25.748452380952383" u="1"/>
        <n v="29.487809999999996" u="1"/>
        <n v="29.968298873913046" u="1"/>
        <n v="34.012" u="1"/>
        <n v="53.776510416666667" u="1"/>
        <n v="4.495609788359789" u="1"/>
        <n v="10.340758333333333" u="1"/>
        <n v="11.098383333333331" u="1"/>
        <n v="11.113740458015267" u="1"/>
        <n v="11.304490000000001" u="1"/>
        <n v="14.10523333333332" u="1"/>
        <n v="15.167411818181819" u="1"/>
        <n v="17.702362204724409" u="1"/>
        <n v="18.3308" u="1"/>
        <n v="18.351181102362204" u="1"/>
        <n v="46.499600000000001" u="1"/>
        <n v="47.95003333333333" u="1"/>
        <n v="76.168371106666669" u="1"/>
        <n v="77.246048333333334" u="1"/>
        <n v="83.867281666666671" u="1"/>
        <n v="1.7077868852459013" u="1"/>
        <n v="7.0195150000000002" u="1"/>
        <n v="13.558333333333319" u="1"/>
        <n v="13.74389833333333" u="1"/>
        <n v="14.554193121693121" u="1"/>
        <n v="17.423390972222222" u="1"/>
        <n v="18.53038057742782" u="1"/>
        <n v="22.371245257452575" u="1"/>
        <n v="23.876784776902888" u="1"/>
        <n v="32.551343333333328" u="1"/>
        <n v="40.654112320000003" u="1"/>
        <n v="54.440159587606843" u="1"/>
        <n v="11.390026041666665" u="1"/>
        <n v="12.58851666666666" u="1"/>
        <n v="14.681119791666667" u="1"/>
        <n v="16.446966666666668" u="1"/>
        <n v="17.012004337349396" u="1"/>
        <n v="18.520875" u="1"/>
        <n v="27.133766659999999" u="1"/>
        <n v="27.514822217741937" u="1"/>
        <n v="35.69984095652174" u="1"/>
        <n v="36.414383333333333" u="1"/>
        <n v="43.129950000000001" u="1"/>
        <n v="48.064187500000003" u="1"/>
        <n v="51.02214089912281" u="1"/>
        <n v="52.560600000000001" u="1"/>
        <n v="68.632000000000005" u="1"/>
        <n v="0.54444999999999899" u="1"/>
        <n v="8.2879533333333271" u="1"/>
        <n v="9.1632599999999993" u="1"/>
        <n v="15.325800000000001" u="1"/>
        <n v="23.25039682539683" u="1"/>
        <n v="26.131188695652178" u="1"/>
        <n v="32.94411984482759" u="1"/>
        <n v="33.639186046511625" u="1"/>
        <n v="35.289574999999999" u="1"/>
        <n v="37.018181666666656" u="1"/>
        <n v="37.433079983333336" u="1"/>
        <n v="42.590299999999999" u="1"/>
        <n v="50.220122950819672" u="1"/>
        <n v="50.591836666666666" u="1"/>
        <n v="53.147116666666662" u="1"/>
        <n v="54.141013227513227" u="1"/>
        <n v="6.4832416666666672" u="1"/>
        <n v="9.6965666666666674" u="1"/>
        <n v="11.259211886304909" u="1"/>
        <n v="12.02224" u="1"/>
        <n v="17.10896" u="1"/>
        <n v="22.390901639344261" u="1"/>
        <n v="25.545238095238094" u="1"/>
        <n v="25.63890573851852" u="1"/>
        <n v="30.503888888888888" u="1"/>
        <n v="35.924403439153437" u="1"/>
        <n v="36.625929941002951" u="1"/>
        <n v="37.791508646392366" u="1"/>
        <n v="50.73498" u="1"/>
        <n v="0.88854828042328049" u="1"/>
        <n v="10.127142857142857" u="1"/>
        <n v="12.060238095238098" u="1"/>
        <n v="12.253053333333334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33.314518810148734" u="1"/>
        <n v="47.861429286858971" u="1"/>
        <n v="58.553979300000009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27.215192837465565" u="1"/>
        <n v="36.618958333333332" u="1"/>
        <n v="39.863786666666662" u="1"/>
        <n v="54.726279999999981" u="1"/>
        <n v="55.836177000000006" u="1"/>
        <n v="56.84375" u="1"/>
        <n v="5.9030166666666499" u="1"/>
        <n v="8.8433544973544969" u="1"/>
        <n v="9.629894181818182" u="1"/>
        <n v="11.148400000000001" u="1"/>
        <n v="11.282525" u="1"/>
        <n v="11.685272652173914" u="1"/>
        <n v="18.210497670682731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83.011181666666658" u="1"/>
        <n v="11.472859999999992" u="1"/>
        <n v="14.890658914728682" u="1"/>
        <n v="16.426318333333327" u="1"/>
        <n v="18.328924999999991" u="1"/>
        <n v="21.348613333333329" u="1"/>
        <n v="23.160687177419355" u="1"/>
        <n v="27.800751879699249" u="1"/>
        <n v="30.768005249343833" u="1"/>
        <n v="32.540323249067555" u="1"/>
        <n v="37.241248118197049" u="1"/>
        <n v="43.453433204022986" u="1"/>
        <n v="56.297222583952532" u="1"/>
        <n v="62.129300000000001" u="1"/>
        <n v="0.76924166666666693" u="1"/>
        <n v="8.996316666666667" u="1"/>
        <n v="12.201124031007751" u="1"/>
        <n v="14.121693991935487" u="1"/>
        <n v="27.201000000000001" u="1"/>
        <n v="28.725233454545457" u="1"/>
        <n v="32.756366002941178" u="1"/>
        <n v="40.325800000000001" u="1"/>
        <n v="42.906411375661378" u="1"/>
        <n v="54.347902540322586" u="1"/>
        <n v="70.516850703488387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4.730952380952381" u="1"/>
        <n v="27.445599999999999" u="1"/>
        <n v="36.729199999999999" u="1"/>
        <n v="37.783640201251401" u="1"/>
        <n v="1.9392134666666669" u="1"/>
        <n v="9.3842350000000003" u="1"/>
        <n v="11.95450819672131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54.283372687918146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9.137449999999994" u="1"/>
        <n v="39.796259842519689" u="1"/>
        <n v="40.331499999999998" u="1"/>
        <n v="52.485059055118107" u="1"/>
        <n v="58.468571428571437" u="1"/>
        <n v="65.133227304347827" u="1"/>
        <n v="89.071899999999999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20.83258012820513" u="1"/>
        <n v="23.535551181102363" u="1"/>
        <n v="31.789642857142859" u="1"/>
        <n v="35.195999999999998" u="1"/>
        <n v="36.580802898550729" u="1"/>
        <n v="43.372678333333319" u="1"/>
        <n v="51.381679389312978" u="1"/>
        <n v="82.356634873333334" u="1"/>
        <n v="5.2072323809523811" u="1"/>
        <n v="11.902713178294574" u="1"/>
        <n v="12.607924000000001" u="1"/>
        <n v="15.471793333333334" u="1"/>
        <n v="19.35134587020649" u="1"/>
        <n v="22.428000000000001" u="1"/>
        <n v="28.078294573643412" u="1"/>
        <n v="29.53700819672131" u="1"/>
        <n v="29.990033222591361" u="1"/>
        <n v="30.529049999999998" u="1"/>
        <n v="30.570349999999998" u="1"/>
        <n v="33.576746031746033" u="1"/>
        <n v="41.268091445427729" u="1"/>
        <n v="48.697979797979798" u="1"/>
        <n v="50.861600000000003" u="1"/>
        <n v="0.11151832460732986" u="1"/>
        <n v="7.8445920153333333" u="1"/>
        <n v="15.069208692592595" u="1"/>
        <n v="16.257432419354839" u="1"/>
        <n v="18.349517906336089" u="1"/>
        <n v="18.496751968503936" u="1"/>
        <n v="22.541626666666655" u="1"/>
        <n v="22.964500000000001" u="1"/>
        <n v="39.321636243386244" u="1"/>
        <n v="41.025860000000002" u="1"/>
        <n v="90.400531666666652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5.4307936507936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56.613477690288718" u="1"/>
        <n v="118.29404239242822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27771935096154" u="1"/>
        <n v="31.350236220472439" u="1"/>
        <n v="33.248860000000001" u="1"/>
        <n v="33.462278645833329" u="1"/>
        <n v="36.770362580128207" u="1"/>
        <n v="52.990771428571435" u="1"/>
        <n v="55.64274870967742" u="1"/>
        <n v="55.862172423245617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7.226701570680628" u="1"/>
        <n v="19.6397994843962" u="1"/>
        <n v="21.738" u="1"/>
        <n v="26.063571428571429" u="1"/>
        <n v="52.499861998466649" u="1"/>
        <n v="73.828470817663828" u="1"/>
        <n v="154.346475" u="1"/>
        <n v="0.57858137566137569" u="1"/>
        <n v="3.9249000000000005" u="1"/>
        <n v="11.659029999999998" u="1"/>
        <n v="12.894797676282051" u="1"/>
        <n v="20.567599999999999" u="1"/>
        <n v="23.653290921739131" u="1"/>
        <n v="33.047132705795498" u="1"/>
        <n v="35.416290064102562" u="1"/>
        <n v="36.240021666666664" u="1"/>
        <n v="38.292906734722223" u="1"/>
        <n v="54.843609022556393" u="1"/>
        <n v="56.970660828629036" u="1"/>
        <n v="61.096699999999998" u="1"/>
        <n v="62.137404580152669" u="1"/>
        <n v="1.6933416609999998" u="1"/>
        <n v="3.6426250000000002" u="1"/>
        <n v="7.7435633587786263" u="1"/>
        <n v="12.3642" u="1"/>
        <n v="13.82890365448505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54.494843333333328" u="1"/>
        <n v="61.325158730158734" u="1"/>
        <n v="99.066964275000004" u="1"/>
        <n v="1.1767838541666666" u="1"/>
        <n v="11.751813333333327" u="1"/>
        <n v="12.996023622047238" u="1"/>
        <n v="18.523705897972054" u="1"/>
        <n v="21.891200000000001" u="1"/>
        <n v="24.892146596858638" u="1"/>
        <n v="33.222990117231646" u="1"/>
        <n v="37.128730158730157" u="1"/>
        <n v="52.520344589658251" u="1"/>
        <n v="58.513359000000001" u="1"/>
        <n v="66.922795275590545" u="1"/>
        <n v="87.063149606299206" u="1"/>
        <n v="0.35781296969696963" u="1"/>
        <n v="10.547582903225807" u="1"/>
        <n v="12.206811023622045" u="1"/>
        <n v="12.432314583333332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5.8661083290000002" u="1"/>
        <n v="10.987693333333333" u="1"/>
        <n v="14.498374999999989" u="1"/>
        <n v="15.003593713450293" u="1"/>
        <n v="21.867526214705887" u="1"/>
        <n v="22.218018372703412" u="1"/>
        <n v="27.132515873015873" u="1"/>
        <n v="27.201870596205964" u="1"/>
        <n v="33.136075000000005" u="1"/>
        <n v="38.592539682539687" u="1"/>
        <n v="46.641153000000003" u="1"/>
        <n v="6.7612566666666591" u="1"/>
        <n v="10.237007874015749" u="1"/>
        <n v="12.233178000000001" u="1"/>
        <n v="16.782643229166666" u="1"/>
        <n v="17.766694927536232" u="1"/>
        <n v="17.923734" u="1"/>
        <n v="19.773941798941799" u="1"/>
        <n v="20.337500000000002" u="1"/>
        <n v="29.712133333333334" u="1"/>
        <n v="31.191459948320414" u="1"/>
        <n v="35.445180000000001" u="1"/>
        <n v="40.171399999999998" u="1"/>
        <n v="42.328217383064526" u="1"/>
        <n v="75.03458333333333" u="1"/>
        <n v="120.24810000000001" u="1"/>
        <n v="4.7758083249999999" u="1"/>
        <n v="6.5167307671957673" u="1"/>
        <n v="9.1755399999999998" u="1"/>
        <n v="12.951881666666662" u="1"/>
        <n v="14.308299999999999" u="1"/>
        <n v="14.687795275590551" u="1"/>
        <n v="15.427671593567249" u="1"/>
        <n v="16.553911825679013" u="1"/>
        <n v="21.855080000000001" u="1"/>
        <n v="42.691099476439788" u="1"/>
        <n v="46.795711333333337" u="1"/>
        <n v="52.598453979853836" u="1"/>
        <n v="52.749777646595831" u="1"/>
        <n v="6.9909800000000004" u="1"/>
        <n v="20.609022556390979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35.581719999999997" u="1"/>
        <n v="36.772619047619045" u="1"/>
        <n v="5.9118416666666667" u="1"/>
        <n v="9.2264199999999921" u="1"/>
        <n v="11.255853" u="1"/>
        <n v="11.47996" u="1"/>
        <n v="12.230226666666667" u="1"/>
        <n v="14.292181375661375" u="1"/>
        <n v="14.576139999999992" u="1"/>
        <n v="27.217865013774105" u="1"/>
        <n v="28.404421768707483" u="1"/>
        <n v="29.066970000000001" u="1"/>
        <n v="29.595357142857143" u="1"/>
        <n v="34.740367454068242" u="1"/>
        <n v="1.513049999999994" u="1"/>
        <n v="13.207159552238807" u="1"/>
        <n v="14.730103359173127" u="1"/>
        <n v="15.00822671957672" u="1"/>
        <n v="19.434806485632183" u="1"/>
        <n v="21.313099999999999" u="1"/>
        <n v="39.812439999999981" u="1"/>
        <n v="41.556666666666672" u="1"/>
        <n v="46.058741693121696" u="1"/>
        <n v="47.852969026548671" u="1"/>
        <n v="49.181494628957445" u="1"/>
        <n v="10.092600000000001" u="1"/>
        <n v="11.646561679790025" u="1"/>
        <n v="14.639448333333322" u="1"/>
        <n v="15.337748130434784" u="1"/>
        <n v="16.151362433862435" u="1"/>
        <n v="19.947398838141027" u="1"/>
        <n v="20.768165374677004" u="1"/>
        <n v="22.083360340440471" u="1"/>
        <n v="29.609710743801653" u="1"/>
        <n v="31.07883873913044" u="1"/>
        <n v="32.20232558139535" u="1"/>
        <n v="33.599279999999993" u="1"/>
        <n v="35.441427777777776" u="1"/>
        <n v="37.052482725373615" u="1"/>
        <n v="39.21" u="1"/>
        <n v="42.424375062500005" u="1"/>
        <n v="48.331099999999999" u="1"/>
        <n v="57.888828505275448" u="1"/>
        <n v="62.096732433357573" u="1"/>
        <n v="67.060991666666666" u="1"/>
        <n v="73.889393999999996" u="1"/>
        <n v="3.4620189701897024" u="1"/>
        <n v="5.7938999999999998" u="1"/>
        <n v="8.3650083333333303" u="1"/>
        <n v="11.114790026246718" u="1"/>
        <n v="14.93311666666666" u="1"/>
        <n v="14.933964576139022" u="1"/>
        <n v="18.956177536231884" u="1"/>
        <n v="22.787050000000001" u="1"/>
        <n v="55.6126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73941333333333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7.105000000000004" u="1"/>
        <n v="41.935610000000004" u="1"/>
        <n v="57.191489361702125" u="1"/>
        <n v="90.116186371100156" u="1"/>
        <n v="0.50714285714285723" u="1"/>
        <n v="3.8815416666666498" u="1"/>
        <n v="5.4379166666666672" u="1"/>
        <n v="11.284706666666667" u="1"/>
        <n v="11.937713178294572" u="1"/>
        <n v="13.478727034120736" u="1"/>
        <n v="24.085793333333328" u="1"/>
        <n v="24.701675000000002" u="1"/>
        <n v="27.968298873913046" u="1"/>
        <n v="28.18321767068273" u="1"/>
        <n v="32.423400000000001" u="1"/>
        <n v="35.372713178294575" u="1"/>
        <n v="37.095849206349207" u="1"/>
        <n v="70.125" u="1"/>
        <n v="165.20141942729026" u="1"/>
        <n v="0.67476815398075241" u="1"/>
        <n v="0.73889999999999989" u="1"/>
        <n v="7.5484533333333275" u="1"/>
        <n v="7.7484000000000002" u="1"/>
        <n v="10.098383333333331" u="1"/>
        <n v="10.113740458015267" u="1"/>
        <n v="11.858432000000001" u="1"/>
        <n v="13.186450000000001" u="1"/>
        <n v="14.762719999999998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42.026474999999998" u="1"/>
        <n v="63.431245901639343" u="1"/>
        <n v="0.69180758807588083" u="1"/>
        <n v="3.1907142857142849" u="1"/>
        <n v="7.9975000000000005" u="1"/>
        <n v="8.3227324242424245" u="1"/>
        <n v="11.082656666666661" u="1"/>
        <n v="11.833333333333337" u="1"/>
        <n v="12.60125" u="1"/>
        <n v="14.036616263999999" u="1"/>
        <n v="15.86144" u="1"/>
        <n v="17.607619047619046" u="1"/>
        <n v="21.164259999999999" u="1"/>
        <n v="22.781570000000002" u="1"/>
        <n v="22.91701550387597" u="1"/>
        <n v="24.424960239130435" u="1"/>
        <n v="24.802679999999995" u="1"/>
        <n v="27.209413504166669" u="1"/>
        <n v="30.523308270676694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0.17574666666666663" u="1"/>
        <n v="2.2924483333333341" u="1"/>
        <n v="2.5786280487804887" u="1"/>
        <n v="7.1287301587301588" u="1"/>
        <n v="8.241435000000001" u="1"/>
        <n v="9.4790575916230377" u="1"/>
        <n v="10.826533333333334" u="1"/>
        <n v="11.58851666666666" u="1"/>
        <n v="13.681119791666667" u="1"/>
        <n v="19.176910299003321" u="1"/>
        <n v="19.854773333333334" u="1"/>
        <n v="22.491343669250647" u="1"/>
        <n v="23.570999999999998" u="1"/>
        <n v="25.514822217741937" u="1"/>
        <n v="25.681597796143251" u="1"/>
        <n v="30.074333333333335" u="1"/>
        <n v="30.982571138211384" u="1"/>
        <n v="31.686838208955223" u="1"/>
        <n v="32.414383333333333" u="1"/>
        <n v="39.105552000000003" u="1"/>
        <n v="39.535476190476189" u="1"/>
        <n v="42.859166666666667" u="1"/>
        <n v="45.884287321830456" u="1"/>
        <n v="55.214173228346461" u="1"/>
        <n v="87.398484450807288" u="1"/>
        <n v="0.71539682539682548" u="1"/>
        <n v="3.1907142857142858" u="1"/>
        <n v="8.9603499999999947" u="1"/>
        <n v="24.131188695652178" u="1"/>
        <n v="25.683458646616543" u="1"/>
        <n v="39.765124999999998" u="1"/>
        <n v="47.058593322386422" u="1"/>
        <n v="53.273791304347831" u="1"/>
        <n v="3.459037940379404" u="1"/>
        <n v="4.8238033333333341" u="1"/>
        <n v="9.5616803278688529" u="1"/>
        <n v="21.312800000000003" u="1"/>
        <n v="21.783691460055095" u="1"/>
        <n v="22.163189130434784" u="1"/>
        <n v="23.545238095238094" u="1"/>
        <n v="29.3962" u="1"/>
        <n v="29.920914626865674" u="1"/>
        <n v="36.726391184573004" u="1"/>
        <n v="37.877310833333333" u="1"/>
        <n v="38.356746666666666" u="1"/>
        <n v="54.440476666666662" u="1"/>
        <n v="55.8171482005814" u="1"/>
        <n v="60.38599300087489" u="1"/>
        <n v="64.774723333333327" u="1"/>
        <n v="2.4014249999999997" u="1"/>
        <n v="9.1271428571428572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35.246721311475412" u="1"/>
        <n v="56.684505586666667" u="1"/>
        <n v="163.75238965294119" u="1"/>
        <n v="6.407" u="1"/>
        <n v="9.1248133333333286" u="1"/>
        <n v="10.16905" u="1"/>
        <n v="10.873809523809523" u="1"/>
        <n v="17.772083333333327" u="1"/>
        <n v="18.597093023255812" u="1"/>
        <n v="22.64106" u="1"/>
        <n v="25.215192837465565" u="1"/>
        <n v="25.230366492146597" u="1"/>
        <n v="26.08467027559055" u="1"/>
        <n v="27.037448412698414" u="1"/>
        <n v="27.112734375000002" u="1"/>
        <n v="28.427214166666666" u="1"/>
        <n v="28.85903491304348" u="1"/>
        <n v="32.507813333333331" u="1"/>
        <n v="36.838306878306881" u="1"/>
        <n v="37.215597132365801" u="1"/>
        <n v="65.867251666666661" u="1"/>
        <n v="67.974082342741951" u="1"/>
        <n v="69.018065000000007" u="1"/>
        <n v="9.5427189746666663" u="1"/>
        <n v="9.8214600000000001" u="1"/>
        <n v="10.363195592286502" u="1"/>
        <n v="10.685272652173914" u="1"/>
        <n v="13.758509999999999" u="1"/>
        <n v="15.942016661999999" u="1"/>
        <n v="20.599726562500003" u="1"/>
        <n v="22.881" u="1"/>
        <n v="23.891220472440946" u="1"/>
        <n v="31.01448155478586" u="1"/>
        <n v="36.07602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53.424400000000006" u="1"/>
        <n v="58.129300000000001" u="1"/>
        <n v="59.57509634759036" u="1"/>
        <n v="12.110409999999987" u="1"/>
        <n v="13.734818333333326" u="1"/>
        <n v="14.703994490358127" u="1"/>
        <n v="16.708500666666666" u="1"/>
        <n v="17.750536585365854" u="1"/>
        <n v="19.222578703703704" u="1"/>
        <n v="19.31683557795699" u="1"/>
        <n v="21.306348333333332" u="1"/>
        <n v="23.529399999999995" u="1"/>
        <n v="27.180844269466316" u="1"/>
        <n v="31.237589531680442" u="1"/>
        <n v="42.342649999999999" u="1"/>
        <n v="50.690544761904768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2.98469262086514" u="1"/>
        <n v="13.36755" u="1"/>
        <n v="21.142857142857146" u="1"/>
        <n v="24.741100000000003" u="1"/>
        <n v="25.445599999999999" u="1"/>
        <n v="28.086718750000003" u="1"/>
        <n v="35.305063333333322" u="1"/>
        <n v="42.757131147540981" u="1"/>
        <n v="50.199100000000001" u="1"/>
        <n v="54.156648238235292" u="1"/>
        <n v="175" u="1"/>
        <n v="2.6166" u="1"/>
        <n v="4.4856000000000007" u="1"/>
        <n v="4.954558800847459" u="1"/>
        <n v="10.419153439153439" u="1"/>
        <n v="11.23672" u="1"/>
        <n v="13.308110236220474" u="1"/>
        <n v="13.603100775193798" u="1"/>
        <n v="18.698776524425288" u="1"/>
        <n v="19.145699999999998" u="1"/>
        <n v="20.559251968503936" u="1"/>
        <n v="24.123382343220339" u="1"/>
        <n v="26.156100000000002" u="1"/>
        <n v="27.156601049868765" u="1"/>
        <n v="28.557908536585366" u="1"/>
        <n v="31.235500000000002" u="1"/>
        <n v="35.095165806451611" u="1"/>
        <n v="36.09482608695653" u="1"/>
        <n v="39.928100000000001" u="1"/>
        <n v="54.156648238235299" u="1"/>
        <n v="67.550053333333324" u="1"/>
        <n v="0.16589238845144355" u="1"/>
        <n v="3.4283999999999999" u="1"/>
        <n v="13.384035000000001" u="1"/>
        <n v="25.248374661246611" u="1"/>
        <n v="35.272115003012054" u="1"/>
        <n v="39.664566929133862" u="1"/>
        <n v="51.605489614257031" u="1"/>
        <n v="122.00530959905194" u="1"/>
        <n v="1.4952000000000001" u="1"/>
        <n v="2.7820499999999999" u="1"/>
        <n v="5.2947083289999997" u="1"/>
        <n v="10.569850000000001" u="1"/>
        <n v="12.038465544871794" u="1"/>
        <n v="20.262157212047939" u="1"/>
        <n v="37.139974333333335" u="1"/>
        <n v="42.731009485094852" u="1"/>
        <n v="53.34059523809524" u="1"/>
        <n v="58.061654135338351" u="1"/>
        <n v="69.041528239202663" u="1"/>
        <n v="9.576039999999999" u="1"/>
        <n v="9.5789370078740159" u="1"/>
        <n v="14.7545" u="1"/>
        <n v="21.984017294257708" u="1"/>
        <n v="22.250813953488372" u="1"/>
        <n v="27.355654758333333" u="1"/>
        <n v="30.782440944881891" u="1"/>
        <n v="33.585476190476193" u="1"/>
        <n v="36.059069767441862" u="1"/>
        <n v="37.001763749211719" u="1"/>
        <n v="42.177480314960619" u="1"/>
        <n v="43.023333333333333" u="1"/>
        <n v="43.111800000000002" u="1"/>
        <n v="46.882706766917295" u="1"/>
        <n v="47.114186046511627" u="1"/>
        <n v="50.706870229007635" u="1"/>
        <n v="1.6548941798941799" u="1"/>
        <n v="12.801726666666667" u="1"/>
        <n v="13.584359999999993" u="1"/>
        <n v="15.128716209677419" u="1"/>
        <n v="20.541626666666655" u="1"/>
        <n v="21.777815" u="1"/>
        <n v="26.412335958005251" u="1"/>
        <n v="26.718627429378532" u="1"/>
        <n v="35.315748031496064" u="1"/>
        <n v="36.015658914728682" u="1"/>
        <n v="37.974427083333332" u="1"/>
        <n v="42.262599999999999" u="1"/>
        <n v="58.112625000000001" u="1"/>
        <n v="1.158425925925926" u="1"/>
        <n v="6.4195799999999998" u="1"/>
        <n v="8.0327400000000004" u="1"/>
        <n v="11.377212318840581" u="1"/>
        <n v="11.508725" u="1"/>
        <n v="23.43079365079365" u="1"/>
        <n v="36.171999999999997" u="1"/>
        <n v="0.98854499999999701" u="1"/>
        <n v="10.755718333333327" u="1"/>
        <n v="13.74529212" u="1"/>
        <n v="14.96406" u="1"/>
        <n v="21.860046666666669" u="1"/>
        <n v="25.089186666666663" u="1"/>
        <n v="29.350236220472439" u="1"/>
        <n v="32.608897500000005" u="1"/>
        <n v="37.072726666666654" u="1"/>
        <n v="37.125648102500001" u="1"/>
        <n v="41.004856666666662" u="1"/>
        <n v="42.073232527999998" u="1"/>
        <n v="55.150845528455285" u="1"/>
        <n v="57.223722883597887" u="1"/>
        <n v="74.775373333333334" u="1"/>
        <n v="5.8415333333333272" u="1"/>
        <n v="7.8797100000000002" u="1"/>
        <n v="10.113053000000001" u="1"/>
        <n v="13.420760000000001" u="1"/>
        <n v="15.495130530973451" u="1"/>
        <n v="18.265419947506562" u="1"/>
        <n v="18.790493333333334" u="1"/>
        <n v="19.332625" u="1"/>
        <n v="20.573837209302326" u="1"/>
        <n v="21.63367115591398" u="1"/>
        <n v="23.452500000000001" u="1"/>
        <n v="24.063571428571429" u="1"/>
        <n v="27.296065573770491" u="1"/>
        <n v="27.431375442739078" u="1"/>
        <n v="32.729854842666668" u="1"/>
        <n v="35.192796143250689" u="1"/>
        <n v="37.088650000000001" u="1"/>
        <n v="50.230658914728679" u="1"/>
        <n v="55.598345000000002" u="1"/>
        <n v="161.12430000000001" u="1"/>
        <n v="3.2738199999999997" u="1"/>
        <n v="3.4157566666666517" u="1"/>
        <n v="11.281666666666666" u="1"/>
        <n v="12.0334" u="1"/>
        <n v="14.251908396946565" u="1"/>
        <n v="14.345409836065571" u="1"/>
        <n v="14.468449999999999" u="1"/>
        <n v="14.55759162303665" u="1"/>
        <n v="14.629761904761905" u="1"/>
        <n v="19.0275" u="1"/>
        <n v="21.445157407407407" u="1"/>
        <n v="21.653290921739131" u="1"/>
        <n v="36.806282722513089" u="1"/>
        <n v="39.126299212598425" u="1"/>
        <n v="53.401574803149614" u="1"/>
        <n v="109.48863533333333" u="1"/>
        <n v="3.9244186046511627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1.709049999999994" u="1"/>
        <n v="13.304544999999997" u="1"/>
        <n v="15.895811518324608" u="1"/>
        <n v="18.820530000000002" u="1"/>
        <n v="20.819565000000001" u="1"/>
        <n v="29.693746612466125" u="1"/>
        <n v="32.048593750000002" u="1"/>
        <n v="40.425788198924735" u="1"/>
        <n v="41.039119252728057" u="1"/>
        <n v="47.308437499999997" u="1"/>
        <n v="48.694764397905757" u="1"/>
        <n v="2.9267175572519082" u="1"/>
        <n v="5.0989266666666619" u="1"/>
        <n v="13.63179186698718" u="1"/>
        <n v="14.101073333333332" u="1"/>
        <n v="16.440524999999997" u="1"/>
        <n v="17.809679216728398" u="1"/>
        <n v="22.626346666666667" u="1"/>
        <n v="22.875974999999997" u="1"/>
        <n v="22.892146596858638" u="1"/>
        <n v="29.208089883620691" u="1"/>
        <n v="36.794465608465607" u="1"/>
        <n v="51.4953" u="1"/>
        <n v="60.544761904761899" u="1"/>
        <n v="87.831176457627123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40.257784999999998" u="1"/>
        <n v="43.954330708661416" u="1"/>
        <n v="44.549633333333318" u="1"/>
        <n v="52.106632791327911" u="1"/>
        <n v="59.277999999999999" u="1"/>
        <n v="5.3140784620000003" u="1"/>
        <n v="9.7633749999999999" u="1"/>
        <n v="14.003593713450293" u="1"/>
        <n v="14.222769999999997" u="1"/>
        <n v="15.122513089005235" u="1"/>
        <n v="15.71245" u="1"/>
        <n v="23.493031496062994" u="1"/>
        <n v="25.201870596205964" u="1"/>
        <n v="26.534374999999997" u="1"/>
        <n v="27.894246031746032" u="1"/>
        <n v="35.516999999999996" u="1"/>
        <n v="42.934478629032256" u="1"/>
        <n v="0.20055666666666599" u="1"/>
        <n v="2.1188481675392672" u="1"/>
        <n v="4.175537190082645" u="1"/>
        <n v="8.9003125000000001" u="1"/>
        <n v="12.537869166666667" u="1"/>
        <n v="17.773941798941799" u="1"/>
        <n v="29.482341269841271" u="1"/>
        <n v="30.353181666666661" u="1"/>
        <n v="44.27244932" u="1"/>
        <n v="49.508200000000002" u="1"/>
        <n v="52.15209966405375" u="1"/>
        <n v="55.125804878048783" u="1"/>
        <n v="56.09654761904762" u="1"/>
        <n v="102.2898" u="1"/>
        <n v="2.4534031413612567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46.210433070866138" u="1"/>
        <n v="49.449738219895288" u="1"/>
        <n v="52.156125147286822" u="1"/>
        <n v="74.908466666666655" u="1"/>
        <n v="75.468699999999998" u="1"/>
        <n v="98.042857142857144" u="1"/>
        <n v="1.4025155994152045" u="1"/>
        <n v="7.5686460176991153" u="1"/>
        <n v="9.8488000000000007" u="1"/>
        <n v="12.193095238095237" u="1"/>
        <n v="16.31091" u="1"/>
        <n v="18.73236666666666" u="1"/>
        <n v="19.354135040322582" u="1"/>
        <n v="20.745426356589146" u="1"/>
        <n v="21.34059523809524" u="1"/>
        <n v="22.255216666666662" u="1"/>
        <n v="24.121400000000001" u="1"/>
        <n v="31.415573770491804" u="1"/>
        <n v="34.199663450132235" u="1"/>
        <n v="43.536284132000006" u="1"/>
        <n v="49.437166666666656" u="1"/>
        <n v="52.279166666666669" u="1"/>
        <n v="2.9820833333333336" u="1"/>
        <n v="9.5303833333333312" u="1"/>
        <n v="11.001139999999998" u="1"/>
        <n v="14.653595041322314" u="1"/>
        <n v="18.700000000000003" u="1"/>
        <n v="19.027200000000001" u="1"/>
        <n v="20.138611432679738" u="1"/>
        <n v="25.359466666666663" u="1"/>
        <n v="26.421677248677248" u="1"/>
        <n v="26.719291338582678" u="1"/>
        <n v="30.771359487333335" u="1"/>
        <n v="31.370183727034121" u="1"/>
        <n v="31.941910666666665" u="1"/>
        <n v="32.527500000000003" u="1"/>
        <n v="36.024304461942258" u="1"/>
        <n v="37.181070767195763" u="1"/>
        <n v="37.896470513043482" u="1"/>
        <n v="42.302999999999997" u="1"/>
        <n v="135.5971491716509" u="1"/>
        <n v="3.2411249999999998" u="1"/>
        <n v="13.730103359173127" u="1"/>
        <n v="14.976952909090908" u="1"/>
        <n v="15.479609999999987" u="1"/>
        <n v="19.71605187878788" u="1"/>
        <n v="33.415756666666653" u="1"/>
        <n v="34.359313714689264" u="1"/>
        <n v="67.047582608695663" u="1"/>
        <n v="93.525687267802681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7.947398838141027" u="1"/>
        <n v="18.250968992248062" u="1"/>
        <n v="19.183333333333334" u="1"/>
        <n v="22.422144702842377" u="1"/>
        <n v="26.816889999999997" u="1"/>
        <n v="29.3127" u="1"/>
        <n v="31.704001000250059" u="1"/>
        <n v="38.424375062500005" u="1"/>
        <n v="51.536904761904765" u="1"/>
        <n v="55.0948031496063" u="1"/>
        <n v="80.526216000000005" u="1"/>
        <n v="147.45498833333335" u="1"/>
        <n v="1.7004900000000001" u="1"/>
        <n v="14.139524999999999" u="1"/>
        <n v="14.695374677002585" u="1"/>
        <n v="15.359436465811969" u="1"/>
        <n v="18.092986666666654" u="1"/>
        <n v="22.435000000000002" u="1"/>
        <n v="23.552414000000002" u="1"/>
        <n v="24.063912887022077" u="1"/>
        <n v="25.807500000000001" u="1"/>
        <n v="40.396875000000001" u="1"/>
        <n v="51.11662863658411" u="1"/>
        <n v="56.715516666666659" u="1"/>
        <n v="63.67780110030742" u="1"/>
        <n v="83.760728997289974" u="1"/>
        <n v="5.8745039527777783" u="1"/>
        <n v="9.0209200000000003" u="1"/>
        <n v="11.429401993355482" u="1"/>
        <n v="12.19412760416666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2.471058617672789" u="1"/>
        <n v="36.213909999999998" u="1"/>
        <n v="39.261539682539684" u="1"/>
        <n v="39.836501836693557" u="1"/>
        <n v="40.191698412698415" u="1"/>
        <n v="41.980687500000002" u="1"/>
        <n v="45.162585" u="1"/>
        <n v="49.275253333333325" u="1"/>
        <n v="63.587736666666657" u="1"/>
        <n v="83.055396825396826" u="1"/>
        <n v="88.530953333333329" u="1"/>
        <n v="104.09546499999999" u="1"/>
        <n v="1.7940900000000006" u="1"/>
        <n v="8.60900833333333" u="1"/>
        <n v="10.284706666666667" u="1"/>
        <n v="12.486894181818183" u="1"/>
        <n v="14.97547619047619" u="1"/>
        <n v="15.837114166666666" u="1"/>
        <n v="18.900485564304461" u="1"/>
        <n v="19.402515599415203" u="1"/>
        <n v="20.612446666666667" u="1"/>
        <n v="21.783747916666666" u="1"/>
        <n v="31.060079999999992" u="1"/>
        <n v="31.382100000000001" u="1"/>
        <n v="32.608460000000001" u="1"/>
        <n v="44.567129817333331" u="1"/>
        <n v="53.794379057315894" u="1"/>
        <n v="12.10523333333332" u="1"/>
        <n v="12.392538060897436" u="1"/>
        <n v="12.489685039370073" u="1"/>
        <n v="14.470992366412212" u="1"/>
        <n v="19.71272965879265" u="1"/>
        <n v="21.494399999999999" u="1"/>
        <n v="23.115838208955225" u="1"/>
        <n v="31.476349999999996" u="1"/>
        <n v="32.083765401666668" u="1"/>
        <n v="33.903750000000002" u="1"/>
        <n v="38.167530803333335" u="1"/>
        <n v="38.939520000000002" u="1"/>
        <n v="43.690513333333335" u="1"/>
        <n v="45.643310333333339" u="1"/>
        <n v="76.221068231927717" u="1"/>
        <n v="152.26939999999999" u="1"/>
        <n v="2.6058510638297876" u="1"/>
        <n v="2.6413933333333257" u="1"/>
        <n v="3.0740163934426223" u="1"/>
        <n v="15.385116279069766" u="1"/>
        <n v="19.876784776902888" u="1"/>
        <n v="25.209413504166669" u="1"/>
        <n v="39.567878588709689" u="1"/>
        <n v="53.637549999999997" u="1"/>
        <n v="55.019014954160696" u="1"/>
        <n v="56.404724409448818" u="1"/>
        <n v="99.053543307086613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2.966876640419949" u="1"/>
        <n v="13.4511" u="1"/>
        <n v="17.176910299003321" u="1"/>
        <n v="22.281500000000001" u="1"/>
        <n v="28.80541666666667" u="1"/>
        <n v="45.117380952380955" u="1"/>
        <n v="50.195356666666662" u="1"/>
        <n v="60.8579304347826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29.875483333333332" u="1"/>
        <n v="40.974526666666662" u="1"/>
        <n v="42.706167979002622" u="1"/>
        <n v="59.688925677810076" u="1"/>
        <n v="97.859329999999986" u="1"/>
        <n v="145.74278833333335" u="1"/>
        <n v="13.853475000000001" u="1"/>
        <n v="15.830951443569553" u="1"/>
        <n v="17.550403333333328" u="1"/>
        <n v="18.390901639344261" u="1"/>
        <n v="19.062200000000001" u="1"/>
        <n v="21.545238095238094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36.75416666666667" u="1"/>
        <n v="52.295999999999999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8.012213333333328" u="1"/>
        <n v="45.951347894529711" u="1"/>
        <n v="50.988240000000005" u="1"/>
        <n v="55.217919999999999" u="1"/>
        <n v="88.036616264000003" u="1"/>
        <n v="3.5685999999999929" u="1"/>
        <n v="14.714174999999994" u="1"/>
        <n v="23.017160000000001" u="1"/>
        <n v="25.306000000000001" u="1"/>
        <n v="27.985976811594206" u="1"/>
        <n v="28.639186046511625" u="1"/>
        <n v="30.487935185185187" u="1"/>
        <n v="41.127008133488964" u="1"/>
        <n v="0.36161335978835979" u="1"/>
        <n v="0.92309000000000041" u="1"/>
        <n v="6.6337799999999962" u="1"/>
        <n v="10.365925000000001" u="1"/>
        <n v="14.05973333333333" u="1"/>
        <n v="14.747508305647841" u="1"/>
        <n v="14.90376983888889" u="1"/>
        <n v="17.171159999999993" u="1"/>
        <n v="20.555991735537191" u="1"/>
        <n v="20.881" u="1"/>
        <n v="21.035671120588244" u="1"/>
        <n v="29.37870687022901" u="1"/>
        <n v="88.447559477037046" u="1"/>
        <n v="8.6162790697674421" u="1"/>
        <n v="8.9702529999999996" u="1"/>
        <n v="14.671886304909561" u="1"/>
        <n v="19.138167938931296" u="1"/>
        <n v="20.242440000000002" u="1"/>
        <n v="22.028571428571428" u="1"/>
        <n v="23.877877604166667" u="1"/>
        <n v="26.161738333333336" u="1"/>
        <n v="33.202210884353747" u="1"/>
        <n v="35.951145038167937" u="1"/>
        <n v="38.908099333333332" u="1"/>
        <n v="52.736374999999995" u="1"/>
        <n v="86.099472789115651" u="1"/>
        <n v="4.8229166619999999" u="1"/>
        <n v="9.1662591791044772" u="1"/>
        <n v="10.201124031007751" u="1"/>
        <n v="13.582401574803148" u="1"/>
        <n v="13.703994490358127" u="1"/>
        <n v="20.440476666666665" u="1"/>
        <n v="23.019680851063828" u="1"/>
        <n v="23.590083333333329" u="1"/>
        <n v="30.163851706036745" u="1"/>
        <n v="37.618646999999996" u="1"/>
        <n v="38.507356770833333" u="1"/>
        <n v="56.273444248920171" u="1"/>
        <n v="3.2410499999999991" u="1"/>
        <n v="3.7393253968253952" u="1"/>
        <n v="7.9987007874015745" u="1"/>
        <n v="8.7691043256997467" u="1"/>
        <n v="12.36755" u="1"/>
        <n v="13.014633333333332" u="1"/>
        <n v="16.03249593495935" u="1"/>
        <n v="16.741900000000001" u="1"/>
        <n v="17.044997222222221" u="1"/>
        <n v="17.451535238958339" u="1"/>
        <n v="18.423953488372092" u="1"/>
        <n v="19.118000000000002" u="1"/>
        <n v="23.445599999999999" u="1"/>
        <n v="27.377414634146348" u="1"/>
        <n v="34.26626962666667" u="1"/>
        <n v="42.677608333333332" u="1"/>
        <n v="42.808220867208675" u="1"/>
        <n v="1.6996116060606057" u="1"/>
        <n v="9.6361999999999988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18.559251968503936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0.16645013123359578" u="1"/>
        <n v="3.7393253968253961" u="1"/>
        <n v="11.325039682539682" u="1"/>
        <n v="12.386148629032258" u="1"/>
        <n v="22.584237000000002" u="1"/>
        <n v="22.941175710594315" u="1"/>
        <n v="28.525000000000002" u="1"/>
        <n v="33.304015748031496" u="1"/>
        <n v="35.544799999999995" u="1"/>
        <n v="42.574494266666669" u="1"/>
        <n v="9.8326999999999998E-2" u="1"/>
        <n v="8.3516020671834639" u="1"/>
        <n v="12.796259842519685" u="1"/>
        <n v="12.808804071246822" u="1"/>
        <n v="14.924900000000001" u="1"/>
        <n v="19.535551181102363" u="1"/>
        <n v="22.046675" u="1"/>
        <n v="22.241958999999998" u="1"/>
        <n v="37.376483465608466" u="1"/>
        <n v="43.814888888888888" u="1"/>
        <n v="52.664285714285718" u="1"/>
        <n v="74.946550387596901" u="1"/>
        <n v="107.864200000000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078294573643412" u="1"/>
        <n v="24.649212000000002" u="1"/>
        <n v="28.686343669250647" u="1"/>
        <n v="30.249134366925066" u="1"/>
        <n v="32.059069767441862" u="1"/>
        <n v="40.427131782945736" u="1"/>
        <n v="42.577099236641217" u="1"/>
        <n v="54.405807499999995" u="1"/>
        <n v="134.60213999999999" u="1"/>
        <n v="2.5936210317460322" u="1"/>
        <n v="10.280803333333328" u="1"/>
        <n v="11.32249343832021" u="1"/>
        <n v="13.575839999999999" u="1"/>
        <n v="16.411637790677851" u="1"/>
        <n v="18.547883597883597" u="1"/>
        <n v="24.315320407732568" u="1"/>
        <n v="24.718627429378532" u="1"/>
        <n v="32.015658914728682" u="1"/>
        <n v="36.16075" u="1"/>
        <n v="38.711600694444442" u="1"/>
        <n v="39.003852459016386" u="1"/>
        <n v="39.506902588307035" u="1"/>
        <n v="42.710646666666669" u="1"/>
        <n v="89.978250000000003" u="1"/>
        <n v="3.4796099999999877" u="1"/>
        <n v="6.6431883333333221" u="1"/>
        <n v="7.9821093749999994" u="1"/>
        <n v="8.5409333333333333" u="1"/>
        <n v="10.823294726458334" u="1"/>
        <n v="12.091976545454546" u="1"/>
        <n v="14.683686666666667" u="1"/>
        <n v="15.087226666666664" u="1"/>
        <n v="16.337800000000001" u="1"/>
        <n v="18.425906450320511" u="1"/>
        <n v="19.06544660777778" u="1"/>
        <n v="21.611180000000001" u="1"/>
        <n v="23.044047619047618" u="1"/>
        <n v="27.45674418604651" u="1"/>
        <n v="31.400357142857143" u="1"/>
        <n v="33.03863333333333" u="1"/>
        <n v="57.131149916055534" u="1"/>
        <n v="3.2862983333333218" u="1"/>
        <n v="11.259444444444444" u="1"/>
        <n v="12.314518810148732" u="1"/>
        <n v="15.508525000000001" u="1"/>
        <n v="23.044047619047621" u="1"/>
        <n v="23.089186666666663" u="1"/>
        <n v="33.125648102500001" u="1"/>
        <n v="35.868440162822253" u="1"/>
        <n v="38.396574999999999" u="1"/>
        <n v="58.810370626666668" u="1"/>
        <n v="6.3145216666666606" u="1"/>
        <n v="6.4448166666666591" u="1"/>
        <n v="8.0391300000000001" u="1"/>
        <n v="9.8583399999999983" u="1"/>
        <n v="16.741600000000002" u="1"/>
        <n v="16.790493333333334" u="1"/>
        <n v="17.738" u="1"/>
        <n v="20.447535000000002" u="1"/>
        <n v="21.361688538932633" u="1"/>
        <n v="22.575364999999998" u="1"/>
        <n v="23.205749941520466" u="1"/>
        <n v="25.803750000000001" u="1"/>
        <n v="26.171428571428574" u="1"/>
        <n v="29.144562499999999" u="1"/>
        <n v="40.768166666666659" u="1"/>
        <n v="43.997996691304358" u="1"/>
        <n v="1.7541666666666669" u="1"/>
        <n v="1.7756415343915348" u="1"/>
        <n v="2.89967499999999" u="1"/>
        <n v="5.5906988805970155" u="1"/>
        <n v="13.629761904761905" u="1"/>
        <n v="14.240833333333333" u="1"/>
        <n v="17.397569398611111" u="1"/>
        <n v="24.653849206349207" u="1"/>
        <n v="28.620525000000001" u="1"/>
        <n v="31.792290000000001" u="1"/>
        <n v="32.431614583333335" u="1"/>
        <n v="44.377371428571429" u="1"/>
        <n v="60.754227642276426" u="1"/>
        <n v="93.111461432679747" u="1"/>
        <n v="2.2350787401574799" u="1"/>
        <n v="2.5130516666666578" u="1"/>
        <n v="2.7063633333333241" u="1"/>
        <n v="18.462018970189703" u="1"/>
        <n v="19.43743830423243" u="1"/>
        <n v="21.130479999999999" u="1"/>
        <n v="21.296126214705886" u="1"/>
        <n v="26.02467213114754" u="1"/>
        <n v="30.87715" u="1"/>
        <n v="34.628908333333335" u="1"/>
        <n v="35.782413333333331" u="1"/>
        <n v="57.338282969565221" u="1"/>
        <n v="96.97708999999999" u="1"/>
        <n v="0.81488095238095248" u="1"/>
        <n v="2.3197399999999919" u="1"/>
        <n v="3.5568678861788627" u="1"/>
        <n v="5.2642000000000007" u="1"/>
        <n v="10.279714166666666" u="1"/>
        <n v="12.082913385826771" u="1"/>
        <n v="12.55355880597015" u="1"/>
        <n v="15.901988756613758" u="1"/>
        <n v="16.109952286956524" u="1"/>
        <n v="17.241719160104989" u="1"/>
        <n v="17.891200000000001" u="1"/>
        <n v="23.003664921465969" u="1"/>
        <n v="24.909713333333329" u="1"/>
        <n v="27.864540343915344" u="1"/>
        <n v="37.146190476190476" u="1"/>
        <n v="52.75344663088849" u="1"/>
        <n v="2.126428333333326" u="1"/>
        <n v="9.0139750000000003" u="1"/>
        <n v="11.344094181818182" u="1"/>
        <n v="13.711309516666667" u="1"/>
        <n v="15.105999999999998" u="1"/>
        <n v="18.846299999999999" u="1"/>
        <n v="21.181619999999992" u="1"/>
        <n v="22.30495095652174" u="1"/>
        <n v="23.904534883720931" u="1"/>
        <n v="34.502143333333322" u="1"/>
        <n v="34.60126984126984" u="1"/>
        <n v="38.344521119592876" u="1"/>
        <n v="38.352516534391533" u="1"/>
        <n v="42.269932624173535" u="1"/>
        <n v="42.545583333333333" u="1"/>
        <n v="42.707161458333331" u="1"/>
        <n v="43.979024575882121" u="1"/>
        <n v="46.126260000000002" u="1"/>
        <n v="163.04684138074714" u="1"/>
        <n v="4.7386833333333325" u="1"/>
        <n v="5.5818083333333322" u="1"/>
        <n v="11.261749311294766" u="1"/>
        <n v="12.161746031746034" u="1"/>
        <n v="12.523922950819671" u="1"/>
        <n v="13.003593713450293" u="1"/>
        <n v="13.463358778625954" u="1"/>
        <n v="15.950516666666658" u="1"/>
        <n v="16.683345787356327" u="1"/>
        <n v="17.364539999999995" u="1"/>
        <n v="23.132515873015873" u="1"/>
        <n v="30.351602067183464" u="1"/>
        <n v="45.727286402925529" u="1"/>
        <n v="46.766384356322931" u="1"/>
        <n v="2.6045399999999881" u="1"/>
        <n v="9.7557251908396942" u="1"/>
        <n v="11.179732424242424" u="1"/>
        <n v="16.851003623188411" u="1"/>
        <n v="22.93725197638889" u="1"/>
        <n v="24.511922980745183" u="1"/>
        <n v="29.899674999999991" u="1"/>
        <n v="30.423413279132792" u="1"/>
        <n v="31.416499999999999" u="1"/>
        <n v="32.950773333333331" u="1"/>
        <n v="34.530513553333336" u="1"/>
        <n v="37.827244094488186" u="1"/>
        <n v="53.03381327144708" u="1"/>
        <n v="53.075683333333338" u="1"/>
        <n v="66.604733158355202" u="1"/>
        <n v="75.462123333333338" u="1"/>
        <n v="8.0622175480769229" u="1"/>
        <n v="10.3549972899729" u="1"/>
        <n v="12.308299999999999" u="1"/>
        <n v="12.625643044619423" u="1"/>
        <n v="12.687795275590551" u="1"/>
        <n v="14.665800524934383" u="1"/>
        <n v="19.194317585301839" u="1"/>
        <n v="20.803156146179401" u="1"/>
        <n v="22.132060000000003" u="1"/>
        <n v="30.441929133858267" u="1"/>
        <n v="31.218072289156627" u="1"/>
        <n v="56.636109000000005" u="1"/>
        <n v="2.5195736434108529" u="1"/>
        <n v="3.4381707317073182" u="1"/>
        <n v="3.8819291338582658" u="1"/>
        <n v="8.7550033333333293" u="1"/>
        <n v="20.801329166666662" u="1"/>
        <n v="21.366666666666667" u="1"/>
        <n v="21.388372093023257" u="1"/>
        <n v="21.950506733870967" u="1"/>
        <n v="29.520977506666668" u="1"/>
        <n v="40.227312222222217" u="1"/>
        <n v="41.226701570680632" u="1"/>
        <n v="41.464238952536824" u="1"/>
        <n v="45.817912817732577" u="1"/>
        <n v="51.104062500000005" u="1"/>
        <n v="0.19921666599999999" u="1"/>
        <n v="1.9813333333333341" u="1"/>
        <n v="2.8570000000000002" u="1"/>
        <n v="9.7400499979999999" u="1"/>
        <n v="10.230226666666667" u="1"/>
        <n v="17.972476589375006" u="1"/>
        <n v="18.438170731707316" u="1"/>
        <n v="20.072500000000002" u="1"/>
        <n v="20.53706" u="1"/>
        <n v="22.179741468549647" u="1"/>
        <n v="23.359466666666663" u="1"/>
        <n v="28.700592286501376" u="1"/>
        <n v="31.414942528735629" u="1"/>
        <n v="32.024304461942258" u="1"/>
        <n v="44.444974999999985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.7339149999999997" u="1"/>
        <n v="14.613976377952755" u="1"/>
        <n v="16.314521666666661" u="1"/>
        <n v="19.140833333333333" u="1"/>
        <n v="21.667736111111111" u="1"/>
        <n v="27.042713178294573" u="1"/>
        <n v="30.247804894179893" u="1"/>
        <n v="41.637795275590555" u="1"/>
        <n v="53.474154999999996" u="1"/>
        <n v="75.923238200589978" u="1"/>
        <n v="83.608697916666671" u="1"/>
        <n v="2.743611111111111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5.682400000000001" u="1"/>
        <n v="29.731458333333332" u="1"/>
        <n v="32.063569826470591" u="1"/>
        <n v="37.244795081967212" u="1"/>
        <n v="46.993499999999997" u="1"/>
        <n v="56.527333333333331" u="1"/>
        <n v="60.267813333333336" u="1"/>
        <n v="2.476985" u="1"/>
        <n v="8.2523560209424094" u="1"/>
        <n v="10.429401993355482" u="1"/>
        <n v="17.991366660000001" u="1"/>
        <n v="24.1097675" u="1"/>
        <n v="25.394925000000001" u="1"/>
        <n v="35.556567073170733" u="1"/>
        <n v="0.1679715762273902" u="1"/>
        <n v="0.34254593175853015" u="1"/>
        <n v="1.7703625801282052" u="1"/>
        <n v="9.6555438701923073" u="1"/>
        <n v="12.295872063492064" u="1"/>
        <n v="12.985873015873016" u="1"/>
        <n v="14.684853333333333" u="1"/>
        <n v="15.026099999999989" u="1"/>
        <n v="16.900485564304461" u="1"/>
        <n v="20.825810000000001" u="1"/>
        <n v="33.157142857142858" u="1"/>
        <n v="71.53" u="1"/>
        <n v="7.8661400000000006" u="1"/>
        <n v="8.9090337313432837" u="1"/>
        <n v="9.6791199999999993" u="1"/>
        <n v="10.985975" u="1"/>
        <n v="11.083765401666668" u="1"/>
        <n v="17.71272965879265" u="1"/>
        <n v="31.540725160256411" u="1"/>
        <n v="35.622175480769229" u="1"/>
        <n v="35.649618320610685" u="1"/>
        <n v="36.421800000000005" u="1"/>
        <n v="40.835319999999989" u="1"/>
        <n v="51.145881312708255" u="1"/>
        <n v="0.67559055118110256" u="1"/>
        <n v="11.764702842377261" u="1"/>
        <n v="13.995866666666666" u="1"/>
        <n v="17.876784776902888" u="1"/>
        <n v="18.559280000000001" u="1"/>
        <n v="20.318375" u="1"/>
        <n v="23.209413504166669" u="1"/>
        <n v="30.390026041666665" u="1"/>
        <n v="41.436250000000001" u="1"/>
        <n v="49.674822695035466" u="1"/>
        <n v="74.981321815718161" u="1"/>
        <n v="1.6475749999999949" u="1"/>
        <n v="5.4018749999999995" u="1"/>
        <n v="8.3900260416666654" u="1"/>
        <n v="8.7239361702127667" u="1"/>
        <n v="12.408333333333331" u="1"/>
        <n v="14.2604375" u="1"/>
        <n v="14.324835" u="1"/>
        <n v="42.0622213125" u="1"/>
        <n v="42.611226666666667" u="1"/>
        <n v="46.033267716535434" u="1"/>
        <n v="53.012004337349396" u="1"/>
        <n v="63.475083056478404" u="1"/>
        <n v="2.1638517060367453" u="1"/>
        <n v="4.1708527131782942" u="1"/>
        <n v="8.4915233333333262" u="1"/>
        <n v="9.7480600000000006" u="1"/>
        <n v="10.859099999999996" u="1"/>
        <n v="11.291588541666666" u="1"/>
        <n v="12.408333333333333" u="1"/>
        <n v="15.225194735449735" u="1"/>
        <n v="29.421855853848726" u="1"/>
        <n v="37.070954999999998" u="1"/>
        <n v="44.860129198966405" u="1"/>
        <n v="52.429490740740739" u="1"/>
        <n v="67.859002161175709" u="1"/>
        <n v="9.4613399999999874" u="1"/>
        <n v="12.669786666666665" u="1"/>
        <n v="12.807409669211197" u="1"/>
        <n v="13.703924999999998" u="1"/>
        <n v="14.830951443569553" u="1"/>
        <n v="17.54367268746579" u="1"/>
        <n v="17.783691460055095" u="1"/>
        <n v="20.732674418604653" u="1"/>
        <n v="30.104166666666668" u="1"/>
        <n v="34.180836717379684" u="1"/>
        <n v="38.548726666666667" u="1"/>
        <n v="39.179560000000002" u="1"/>
        <n v="42.279150000000001" u="1"/>
        <n v="53.968000000000004" u="1"/>
        <n v="91.760513333333307" u="1"/>
        <n v="0.51011627906976753" u="1"/>
        <n v="1.5859768115942035" u="1"/>
        <n v="12.138055555555555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4.704761904761902" u="1"/>
        <n v="35.391309999999997" u="1"/>
        <n v="50.18363049095607" u="1"/>
        <n v="62.71886304909561" u="1"/>
        <n v="87.32137435483871" u="1"/>
        <n v="0.50139166666666501" u="1"/>
        <n v="6.0717883333333216" u="1"/>
        <n v="6.2833000000000006" u="1"/>
        <n v="7.731853439153439" u="1"/>
        <n v="11.453125" u="1"/>
        <n v="11.644624999999989" u="1"/>
        <n v="12.609559228650138" u="1"/>
        <n v="23.037448412698414" u="1"/>
        <n v="24.85903491304348" u="1"/>
        <n v="37.536686255628183" u="1"/>
        <n v="42.698776524425291" u="1"/>
        <n v="47.028199999999998" u="1"/>
        <n v="50.098055555555554" u="1"/>
        <n v="56.230736434108529" u="1"/>
        <n v="92.219141749633366" u="1"/>
        <n v="3.4211083333333328" u="1"/>
        <n v="12.075049999999994" u="1"/>
        <n v="17.710599999999999" u="1"/>
        <n v="18.239062499999999" u="1"/>
        <n v="18.555991735537191" u="1"/>
        <n v="19.891220472440946" u="1"/>
        <n v="23.606782945736434" u="1"/>
        <n v="28.477319999999999" u="1"/>
        <n v="29.939855000000001" u="1"/>
        <n v="32.495238095238093" u="1"/>
        <n v="37.144298941798944" u="1"/>
        <n v="39.565258333333333" u="1"/>
        <n v="51.933599999999998" u="1"/>
        <n v="60.650079365079364" u="1"/>
        <n v="63.547582608695663" u="1"/>
        <n v="65.265655495208335" u="1"/>
        <n v="4.4982687338501295" u="1"/>
        <n v="13.5079925" u="1"/>
        <n v="14.675468333333328" u="1"/>
        <n v="20.028571428571428" u="1"/>
        <n v="20.125301666666669" u="1"/>
        <n v="22.478713217391306" u="1"/>
        <n v="28.704255319148935" u="1"/>
        <n v="37.075422764227639" u="1"/>
        <n v="38.054973821989527" u="1"/>
        <n v="49.675400000000003" u="1"/>
        <n v="66.229580052493432" u="1"/>
        <n v="12.703994490358127" u="1"/>
        <n v="12.989286964129484" u="1"/>
        <n v="13.642026578073089" u="1"/>
        <n v="15.190714285714286" u="1"/>
        <n v="20.051840025350145" u="1"/>
        <n v="20.575802326937449" u="1"/>
        <n v="22.365399999999998" u="1"/>
        <n v="26.69890817469205" u="1"/>
        <n v="29.777096560846562" u="1"/>
        <n v="56.337800000000001" u="1"/>
        <n v="63.503123306233064" u="1"/>
        <n v="10.30063492063492" u="1"/>
        <n v="11.36755" u="1"/>
        <n v="12.008699999999996" u="1"/>
        <n v="14.93459552238806" u="1"/>
        <n v="15.016247967479675" u="1"/>
        <n v="15.081866664" u="1"/>
        <n v="17.4039" u="1"/>
        <n v="20.643699999999992" u="1"/>
        <n v="24.086718750000003" u="1"/>
        <n v="26.679774999999996" u="1"/>
        <n v="28.668149999999994" u="1"/>
        <n v="40.742800000000003" u="1"/>
        <n v="41.887480620155038" u="1"/>
        <n v="59.208799999999982" u="1"/>
        <n v="62.951421188630491" u="1"/>
        <n v="9.3516199999999934" u="1"/>
        <n v="18.834588333333336" u="1"/>
        <n v="19.166694927536234" u="1"/>
        <n v="20.922090000000004" u="1"/>
        <n v="24.557908536585366" u="1"/>
        <n v="29.547582903225805" u="1"/>
        <n v="31.206811023622045" u="1"/>
        <n v="36.100683092948721" u="1"/>
        <n v="37.250228666666665" u="1"/>
        <n v="42.899761904761903" u="1"/>
        <n v="55.471108692592601" u="1"/>
        <n v="56.356431956567079" u="1"/>
        <n v="2.8637599999999921" u="1"/>
        <n v="10.325039682539682" u="1"/>
        <n v="13.278420000000001" u="1"/>
        <n v="16.758133333333323" u="1"/>
        <n v="19.625954198473281" u="1"/>
        <n v="25.643650793650792" u="1"/>
        <n v="26.073706521739133" u="1"/>
        <n v="28.126771653543301" u="1"/>
        <n v="29.468239999999998" u="1"/>
        <n v="38.782643229166666" u="1"/>
        <n v="42.601067708333332" u="1"/>
        <n v="43.336833333333331" u="1"/>
        <n v="51.612467191601048" u="1"/>
        <n v="54.877996312500002" u="1"/>
        <n v="59.663307086614168" u="1"/>
        <n v="86.801027004356428" u="1"/>
        <n v="11.07358" u="1"/>
        <n v="11.194133858267715" u="1"/>
        <n v="15.416290064102565" u="1"/>
        <n v="23.030243333333321" u="1"/>
        <n v="37.35776427665392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8.176067323481114" u="1"/>
        <n v="35.366278507571607" u="1"/>
        <n v="42.550555555555555" u="1"/>
        <n v="51.067107829096045" u="1"/>
        <n v="0.77379145161290341" u="1"/>
        <n v="3.8647499999999999" u="1"/>
        <n v="10.036932424242424" u="1"/>
        <n v="10.250312330623306" u="1"/>
        <n v="13.252700000000001" u="1"/>
        <n v="13.356746666666664" u="1"/>
        <n v="14.682864583333334" u="1"/>
        <n v="18.253021650000004" u="1"/>
        <n v="22.718627429378532" u="1"/>
        <n v="25.357203108565901" u="1"/>
        <n v="32.16075" u="1"/>
        <n v="38.262941660999999" u="1"/>
        <n v="39.720599224137935" u="1"/>
        <n v="40.109119999999997" u="1"/>
        <n v="46.406086666666667" u="1"/>
        <n v="48.219706666666667" u="1"/>
        <n v="54.273711640211637" u="1"/>
        <n v="11.009258333333333" u="1"/>
        <n v="12.284409448818899" u="1"/>
        <n v="15.394869166666668" u="1"/>
        <n v="15.970456666666667" u="1"/>
        <n v="19.611180000000001" u="1"/>
        <n v="27.832250656167979" u="1"/>
        <n v="44.632994791666661" u="1"/>
        <n v="107.13398833333331" u="1"/>
        <n v="3.0943536585365865" u="1"/>
        <n v="6.5113733333333341" u="1"/>
        <n v="8.507556666666666" u="1"/>
        <n v="14.357449426666667" u="1"/>
        <n v="20.699738183367742" u="1"/>
        <n v="22.720620155038759" u="1"/>
        <n v="22.903175000000001" u="1"/>
        <n v="24.44464" u="1"/>
        <n v="25.350236220472439" u="1"/>
        <n v="27.923625000000001" u="1"/>
        <n v="29.25751666666666" u="1"/>
        <n v="30.793363728470116" u="1"/>
        <n v="31.60125" u="1"/>
        <n v="37.423390972222222" u="1"/>
        <n v="41.243400000000001" u="1"/>
        <n v="47.263502604166668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19.452500000000001" u="1"/>
        <n v="20.077674418604651" u="1"/>
        <n v="20.35617753623189" u="1"/>
        <n v="21.205749941520466" u="1"/>
        <n v="21.276335877862596" u="1"/>
        <n v="25.928689107758625" u="1"/>
        <n v="26.784619047619053" u="1"/>
        <n v="38.274331666666662" u="1"/>
        <n v="42.734999999999999" u="1"/>
        <n v="0.6261726969696968" u="1"/>
        <n v="5.4278983333333288" u="1"/>
        <n v="11.0677225" u="1"/>
        <n v="12.629761904761905" u="1"/>
        <n v="13.7327138844086" u="1"/>
        <n v="13.858139999999999" u="1"/>
        <n v="21.585039062499998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53.115654761904764" u="1"/>
        <n v="60.525714285714287" u="1"/>
        <n v="63.112547500000005" u="1"/>
        <n v="121.70465194466667" u="1"/>
        <n v="13.323017727272727" u="1"/>
        <n v="13.895811518324608" u="1"/>
        <n v="15.42675" u="1"/>
        <n v="18.445959999999999" u="1"/>
        <n v="24.02467213114754" u="1"/>
        <n v="28.984908066824797" u="1"/>
        <n v="30.435869565217388" u="1"/>
        <n v="32.77355" u="1"/>
        <n v="33.891653227081555" u="1"/>
        <n v="35.598889999999997" u="1"/>
        <n v="48.7134" u="1"/>
        <n v="73.3618173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56.444139999999997" u="1"/>
        <n v="83.61194916666667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0.934682539682541" u="1"/>
        <n v="31.30063492063492" u="1"/>
        <n v="36.671206341880342" u="1"/>
        <n v="37.251968503937007" u="1"/>
        <n v="1.560823333333329" u="1"/>
        <n v="2.1401249999999998" u="1"/>
        <n v="10.261749311294766" u="1"/>
        <n v="12.356031746031743" u="1"/>
        <n v="16.218018372703412" u="1"/>
        <n v="20.126428333333326" u="1"/>
        <n v="24.048821685333333" u="1"/>
        <n v="29.301471354166665" u="1"/>
        <n v="36.707786885245902" u="1"/>
        <n v="36.744452280241944" u="1"/>
        <n v="8.7964666640000004" u="1"/>
        <n v="8.8496666666666641" u="1"/>
        <n v="8.8785799999999995" u="1"/>
        <n v="14.700478333333322" u="1"/>
        <n v="21.7104" u="1"/>
        <n v="24.031974999999999" u="1"/>
        <n v="34.188249999999996" u="1"/>
        <n v="34.342599992000004" u="1"/>
        <n v="40.722293606767877" u="1"/>
        <n v="42.915388888888891" u="1"/>
        <n v="50.158739999999995" u="1"/>
        <n v="50.530827067669179" u="1"/>
        <n v="51.456744186046507" u="1"/>
        <n v="53.650209973753277" u="1"/>
        <n v="57.256399999999999" u="1"/>
        <n v="60.388267716535431" u="1"/>
        <n v="125.06198499999998" u="1"/>
        <n v="1.2420933333333279" u="1"/>
        <n v="1.2930749999999998" u="1"/>
        <n v="13.741030766129033" u="1"/>
        <n v="15.936666666666667" u="1"/>
        <n v="18.803156146179401" u="1"/>
        <n v="19.801784722222223" u="1"/>
        <n v="21.374484126984129" u="1"/>
        <n v="40.438842975206612" u="1"/>
        <n v="47.597008333333321" u="1"/>
        <n v="66.875963541666664" u="1"/>
        <n v="0.78062827225130893" u="1"/>
        <n v="12.67166666666666" u="1"/>
        <n v="12.961006814516132" u="1"/>
        <n v="14.788492063492065" u="1"/>
        <n v="17.278726876007969" u="1"/>
        <n v="19.366666666666667" u="1"/>
        <n v="26.388850000000001" u="1"/>
        <n v="27.520977506666668" u="1"/>
        <n v="31.1174" u="1"/>
        <n v="40.380620155038756" u="1"/>
        <n v="41.422449999999998" u="1"/>
        <n v="51.979266666666661" u="1"/>
        <n v="54.830303030303028" u="1"/>
        <n v="55.667635000000004" u="1"/>
        <n v="60.01851666666667" u="1"/>
        <n v="74.881929133858264" u="1"/>
        <n v="87.198773809523814" u="1"/>
        <n v="12.575135363636365" u="1"/>
        <n v="13.016666666666669" u="1"/>
        <n v="13.650156666666666" u="1"/>
        <n v="14.082394735449736" u="1"/>
        <n v="15.282381169354842" u="1"/>
        <n v="15.840540000000001" u="1"/>
        <n v="19.499962499999992" u="1"/>
        <n v="20.741068220183635" u="1"/>
        <n v="22.719291338582678" u="1"/>
        <n v="23.595357142857143" u="1"/>
        <n v="23.660089999999997" u="1"/>
        <n v="30.114161666666664" u="1"/>
        <n v="30.894797676282053" u="1"/>
        <n v="37.850179166666663" u="1"/>
        <n v="43.098660069332652" u="1"/>
        <n v="44.895557941620929" u="1"/>
        <n v="58.178736000000001" u="1"/>
        <n v="8.029534883720931" u="1"/>
        <n v="13.366349391534392" u="1"/>
        <n v="13.441353383458647" u="1"/>
        <n v="13.557093023255813" u="1"/>
        <n v="14.717403242816092" u="1"/>
        <n v="15.117173252279638" u="1"/>
        <n v="15.8865" u="1"/>
        <n v="16.560099999999998" u="1"/>
        <n v="20.60995114503817" u="1"/>
        <n v="27.019599999999997" u="1"/>
        <n v="37.265616666666659" u="1"/>
        <n v="41.869276666666664" u="1"/>
        <n v="43.983768436578174" u="1"/>
        <n v="49.764299996000005" u="1"/>
        <n v="52.219083969465643" u="1"/>
        <n v="56.647660000000002" u="1"/>
        <n v="0.2169680158730159" u="1"/>
        <n v="5.7119" u="1"/>
        <n v="10.906076666666662" u="1"/>
        <n v="12.726242547425475" u="1"/>
        <n v="14.424266666666666" u="1"/>
        <n v="15.384082687338502" u="1"/>
        <n v="15.530513553333334" u="1"/>
        <n v="15.886500000000002" u="1"/>
        <n v="17.456250000000001" u="1"/>
        <n v="18.422144702842377" u="1"/>
        <n v="23.609710743801653" u="1"/>
        <n v="23.667079999999999" u="1"/>
        <n v="42.081395348837212" u="1"/>
        <n v="49.382235000000001" u="1"/>
        <n v="58.413740458015269" u="1"/>
        <n v="160.2700646966253" u="1"/>
        <n v="0.43408999999999798" u="1"/>
        <n v="1.4038966666666619" u="1"/>
        <n v="1.7484600000000001" u="1"/>
        <n v="4.0639499999999993" u="1"/>
        <n v="6.6111800000000001" u="1"/>
        <n v="11.93311666666666" u="1"/>
        <n v="12.695374677002585" u="1"/>
        <n v="16.183914143464026" u="1"/>
        <n v="18.550581395348836" u="1"/>
        <n v="20.634166666666665" u="1"/>
        <n v="20.686851626016264" u="1"/>
        <n v="21.807500000000001" u="1"/>
        <n v="22.151928374655647" u="1"/>
        <n v="25.818560000000002" u="1"/>
        <n v="28.541456692913385" u="1"/>
        <n v="31.5565" u="1"/>
        <n v="33.453800000000001" u="1"/>
        <n v="40.152248062015502" u="1"/>
        <n v="40.700000000000003" u="1"/>
        <n v="44.14685333333334" u="1"/>
        <n v="47.116511627906974" u="1"/>
        <n v="47.307874999999996" u="1"/>
        <n v="49.841719104477612" u="1"/>
        <n v="3.114186046511628" u="1"/>
        <n v="13.831176457627119" u="1"/>
        <n v="14.613888888888889" u="1"/>
        <n v="15.799500000000002" u="1"/>
        <n v="21.875166666666662" u="1"/>
        <n v="22.97707999999999" u="1"/>
        <n v="26.001556473829201" u="1"/>
        <n v="46.939653000000007" u="1"/>
        <n v="50.362259999999999" u="1"/>
        <n v="76.179527559055117" u="1"/>
        <n v="0.52094135041666678" u="1"/>
        <n v="2.8534999999999999" u="1"/>
        <n v="10.932249999999996" u="1"/>
        <n v="15.252600000000001" u="1"/>
        <n v="21.335884999999987" u="1"/>
        <n v="22.544438208955228" u="1"/>
        <n v="26.906866408045978" u="1"/>
        <n v="34.871650000000002" u="1"/>
        <n v="43.255852983870966" u="1"/>
        <n v="47.460206718346257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66.899425470010911" u="1"/>
        <n v="73.105514163086468" u="1"/>
        <n v="154.82507714796168" u="1"/>
        <n v="7.9980333333333338" u="1"/>
        <n v="9.6012500000000003" u="1"/>
        <n v="10.267958805970149" u="1"/>
        <n v="10.780804227920228" u="1"/>
        <n v="11.036616263999999" u="1"/>
        <n v="16.91701550387597" u="1"/>
        <n v="18.318375" u="1"/>
        <n v="22.767230352303525" u="1"/>
        <n v="29.741935483870968" u="1"/>
        <n v="51" u="1"/>
        <n v="67.606516005882355" u="1"/>
        <n v="3.7557552083333325" u="1"/>
        <n v="8.5126584328358206" u="1"/>
        <n v="8.8405833333333295" u="1"/>
        <n v="8.9364083333333308" u="1"/>
        <n v="9.0584941818181814" u="1"/>
        <n v="10.681119791666667" u="1"/>
        <n v="14.695922865013774" u="1"/>
        <n v="16.524734999999996" u="1"/>
        <n v="16.979003333333331" u="1"/>
        <n v="36.669649999999997" u="1"/>
        <n v="38.0622213125" u="1"/>
        <n v="40.584259259259255" u="1"/>
        <n v="57.753888615000008" u="1"/>
        <n v="12.06566666666666" u="1"/>
        <n v="12.235199999999995" u="1"/>
        <n v="12.462278645833329" u="1"/>
        <n v="13.005253333333332" u="1"/>
        <n v="13.747859999999999" u="1"/>
        <n v="24.357300275482093" u="1"/>
        <n v="24.472059922413795" u="1"/>
        <n v="27.127142857142857" u="1"/>
        <n v="28.15085958005249" u="1"/>
        <n v="29.178373333333329" u="1"/>
        <n v="29.947872340425533" u="1"/>
        <n v="35.058593322386422" u="1"/>
        <n v="35.425522891566267" u="1"/>
        <n v="38.141013227513227" u="1"/>
        <n v="42.203953084795323" u="1"/>
        <n v="46.276377952755908" u="1"/>
        <n v="47.385533333333328" u="1"/>
        <n v="68.853529801847401" u="1"/>
        <n v="98.067190082644629" u="1"/>
        <n v="1.2110723514211885" u="1"/>
        <n v="6.9736890000000002" u="1"/>
        <n v="11.408333333333335" u="1"/>
        <n v="17.974799999999998" u="1"/>
        <n v="20.205813333333328" u="1"/>
        <n v="22.503888888888888" u="1"/>
        <n v="22.980533333333334" u="1"/>
        <n v="24.619549999999997" u="1"/>
        <n v="25.445100000000004" u="1"/>
        <n v="32.228509999999993" u="1"/>
        <n v="53.52471600301206" u="1"/>
        <n v="53.627231004016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17.829570661896241" u="1"/>
        <n v="20.399448238235298" u="1"/>
        <n v="21.596732283464569" u="1"/>
        <n v="22.362913385826772" u="1"/>
        <n v="23.682099999999998" u="1"/>
        <n v="25.75247747311828" u="1"/>
        <n v="26.997401574803149" u="1"/>
        <n v="27.57923333333332" u="1"/>
        <n v="29.236719999999998" u="1"/>
        <n v="31.352380952380951" u="1"/>
        <n v="32.415500000000002" u="1"/>
        <n v="37.361436231884056" u="1"/>
        <n v="47.407988980716254" u="1"/>
        <n v="0.75915406600000002" u="1"/>
        <n v="3.5506644518272426" u="1"/>
        <n v="8.3526333333333298" u="1"/>
        <n v="8.4134926208651404" u="1"/>
        <n v="11.4407" u="1"/>
        <n v="11.943175853018374" u="1"/>
        <n v="12.682442748091603" u="1"/>
        <n v="16.64106" u="1"/>
        <n v="24.176696666666665" u="1"/>
        <n v="26.309479166666666" u="1"/>
        <n v="26.845300000000002" u="1"/>
        <n v="27.857945736434107" u="1"/>
        <n v="34.024999999999999" u="1"/>
        <n v="38.110790045427613" u="1"/>
        <n v="38.726279999999981" u="1"/>
        <n v="53.451535238958343" u="1"/>
        <n v="62.959228650137739" u="1"/>
        <n v="5.9399733333333335" u="1"/>
        <n v="7.7172799999999961" u="1"/>
        <n v="14.553775" u="1"/>
        <n v="16.190490172316387" u="1"/>
        <n v="20.997573333333335" u="1"/>
        <n v="24.391024999999999" u="1"/>
        <n v="28.556547583333334" u="1"/>
        <n v="35.760513333333314" u="1"/>
        <n v="46.078294573643412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19.877877604166667" u="1"/>
        <n v="20.273479999999999" u="1"/>
        <n v="20.478713217391306" u="1"/>
        <n v="30.250312330623306" u="1"/>
        <n v="34.144258333333333" u="1"/>
        <n v="34.265397536394183" u="1"/>
        <n v="43.600000000000009" u="1"/>
        <n v="55.6168496911462" u="1"/>
        <n v="59.319898583668483" u="1"/>
        <n v="100.17703625801282" u="1"/>
        <n v="13.040465116279069" u="1"/>
        <n v="19.019680851063828" u="1"/>
        <n v="28.463214285714287" u="1"/>
        <n v="30.900232000000003" u="1"/>
        <n v="56.385939913305329" u="1"/>
        <n v="1.278251" u="1"/>
        <n v="4.7091843657817121" u="1"/>
        <n v="5.2795550529100534" u="1"/>
        <n v="10.36755" u="1"/>
        <n v="13.269754521963826" u="1"/>
        <n v="30.789509666666667" u="1"/>
        <n v="32.077860000000001" u="1"/>
        <n v="36.775641534391532" u="1"/>
        <n v="38.79222" u="1"/>
        <n v="44.568532608695662" u="1"/>
        <n v="0.31817977611940296" u="1"/>
        <n v="3.4233909722222222" u="1"/>
        <n v="10.352380952380953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47.259523809523813" u="1"/>
        <n v="62.974389652941184" u="1"/>
        <n v="65.895811518324606" u="1"/>
        <n v="0.11329787234042556" u="1"/>
        <n v="0.69725833100000001" u="1"/>
        <n v="8.3749872773536911" u="1"/>
        <n v="8.3785050000000005" u="1"/>
        <n v="17.625954198473281" u="1"/>
        <n v="17.863958333333333" u="1"/>
        <n v="18.941175710594315" u="1"/>
        <n v="20.559899999999999" u="1"/>
        <n v="22.185455729166666" u="1"/>
        <n v="24.525000000000002" u="1"/>
        <n v="28.0489250625" u="1"/>
        <n v="29.088933306451615" u="1"/>
        <n v="31.729900000000001" u="1"/>
        <n v="46.087699999999998" u="1"/>
        <n v="48.566613652173913" u="1"/>
        <n v="55.757930434782608" u="1"/>
        <n v="64.490069020388972" u="1"/>
        <n v="151.47249781277338" u="1"/>
        <n v="5.1678166666666652" u="1"/>
        <n v="10.194133858267715" u="1"/>
        <n v="14.924418604651162" u="1"/>
        <n v="18.349725181718611" u="1"/>
        <n v="24.11572" u="1"/>
        <n v="27.062217548076923" u="1"/>
        <n v="34.295207473529416" u="1"/>
        <n v="34.79445333333333" u="1"/>
        <n v="39.873333333333335" u="1"/>
        <n v="49.474313333333328" u="1"/>
        <n v="76.820181172666665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1.990033222591361" u="1"/>
        <n v="22.739968191304349" u="1"/>
        <n v="25.632696666666661" u="1"/>
        <n v="28.001796856725147" u="1"/>
        <n v="30.785846666666664" u="1"/>
        <n v="32.427131782945736" u="1"/>
        <n v="41.453400000000002" u="1"/>
        <n v="47.094724409448816" u="1"/>
        <n v="2.1642600000000001" u="1"/>
        <n v="15.184895013123361" u="1"/>
        <n v="15.270813333333328" u="1"/>
        <n v="40.223966942148763" u="1"/>
        <n v="57.272070163598983" u="1"/>
        <n v="62.106999999999999" u="1"/>
        <n v="7.749009999999994" u="1"/>
        <n v="10.009258333333333" u="1"/>
        <n v="12.400980000000001" u="1"/>
        <n v="16.859051878787881" u="1"/>
        <n v="16.884774552238806" u="1"/>
        <n v="20.918632373622788" u="1"/>
        <n v="21.687545219638242" u="1"/>
        <n v="30.880722891566268" u="1"/>
        <n v="34.949011666666664" u="1"/>
        <n v="35.369706666666666" u="1"/>
        <n v="40.421399999999998" u="1"/>
        <n v="43.96032499999999" u="1"/>
        <n v="50.325326666666648" u="1"/>
        <n v="53.688301355736954" u="1"/>
        <n v="60.272060000000003" u="1"/>
        <n v="62.836304909560724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3.761654135338347" u="1"/>
        <n v="29.704433333333334" u="1"/>
        <n v="33.884124999999997" u="1"/>
        <n v="39.64274870967742" u="1"/>
        <n v="51.882563333333337" u="1"/>
        <n v="4.4360367454068248" u="1"/>
        <n v="14.869" u="1"/>
        <n v="16.635279999999998" u="1"/>
        <n v="18.063571428571429" u="1"/>
        <n v="18.970079999999996" u="1"/>
        <n v="18.998363287037037" u="1"/>
        <n v="21.803750000000001" u="1"/>
        <n v="27.242799999999999" u="1"/>
        <n v="28.17792" u="1"/>
        <n v="29.939213466666668" u="1"/>
        <n v="31.260193798449613" u="1"/>
        <n v="37.052776000000001" u="1"/>
        <n v="47.752916666666664" u="1"/>
        <n v="48.658000000000001" u="1"/>
        <n v="8.5646749999999994" u="1"/>
        <n v="12.240833333333333" u="1"/>
        <n v="16.021359999999991" u="1"/>
        <n v="18.985399999999998" u="1"/>
        <n v="24.126864000000001" u="1"/>
        <n v="24.620525000000001" u="1"/>
        <n v="25.314512195121956" u="1"/>
        <n v="25.708145032051281" u="1"/>
        <n v="27.043884297520663" u="1"/>
        <n v="27.259211886304911" u="1"/>
        <n v="38.843609022556393" u="1"/>
        <n v="8.0121522309711288" u="1"/>
        <n v="10.14744" u="1"/>
        <n v="11.298053333333334" u="1"/>
        <n v="12.612493055555554" u="1"/>
        <n v="18.348566666666663" u="1"/>
        <n v="18.852699999999999" u="1"/>
        <n v="26.024296875000001" u="1"/>
        <n v="28.581720000000001" u="1"/>
        <n v="34.333206944444441" u="1"/>
        <n v="46.637652000000003" u="1"/>
        <n v="53.280026088606391" u="1"/>
        <n v="66.527633333333313" u="1"/>
        <n v="98.186652644230776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003664921465969" u="1"/>
        <n v="19.347296666666661" u="1"/>
        <n v="27.873270502645504" u="1"/>
        <n v="42.381919999999994" u="1"/>
        <n v="50.143758503401358" u="1"/>
        <n v="55.118848167539269" u="1"/>
        <n v="71.671078290960452" u="1"/>
        <n v="74.926471354166665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37.694272692592598" u="1"/>
        <n v="59.539856666666658" u="1"/>
        <n v="11.003593713450293" u="1"/>
        <n v="12.653759999999998" u="1"/>
        <n v="15.152872063492064" u="1"/>
        <n v="18.126428333333326" u="1"/>
        <n v="20.462199999999999" u="1"/>
        <n v="21.55" u="1"/>
        <n v="27.301471354166665" u="1"/>
        <n v="29.364124" u="1"/>
        <n v="30.796259842519685" u="1"/>
        <n v="30.845100000000002" u="1"/>
        <n v="31.504687499999999" u="1"/>
        <n v="43.140538348082593" u="1"/>
        <n v="50.249134366925063" u="1"/>
        <n v="6.3424999999999994" u="1"/>
        <n v="7.8238833333333337" u="1"/>
        <n v="9.6589285714285715" u="1"/>
        <n v="10.823286666666663" u="1"/>
        <n v="12.648995522388059" u="1"/>
        <n v="20.764023333333331" u="1"/>
        <n v="23.482341269841271" u="1"/>
        <n v="29.686920384951883" u="1"/>
        <n v="66.374332083188762" u="1"/>
        <n v="76.196676573611114" u="1"/>
        <n v="7.3588389090909088" u="1"/>
        <n v="10.308299999999999" u="1"/>
        <n v="10.687795275590551" u="1"/>
        <n v="11.477007874015744" u="1"/>
        <n v="12.074016393442623" u="1"/>
        <n v="13.5364453125" u="1"/>
        <n v="14.92754" u="1"/>
        <n v="25.20232558139535" u="1"/>
        <n v="29.729518970189702" u="1"/>
        <n v="29.74982841455045" u="1"/>
        <n v="31.431782945736433" u="1"/>
        <n v="33.13818968533333" u="1"/>
        <n v="35.635714285714286" u="1"/>
        <n v="35.699240000000003" u="1"/>
        <n v="56.445966666666656" u="1"/>
        <n v="62.772237555416666" u="1"/>
        <n v="1.3754330708661415" u="1"/>
        <n v="5.8323048346055977" u="1"/>
        <n v="11.608697916666664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54.787862532352946" u="1"/>
        <n v="56.363127734033249" u="1"/>
        <n v="65.455517876344089" u="1"/>
        <n v="2.3646599999999998" u="1"/>
        <n v="12.767421874999997" u="1"/>
        <n v="14.155882288135597" u="1"/>
        <n v="14.855516795865633" u="1"/>
        <n v="17.48403895522388" u="1"/>
        <n v="19.217865013774105" u="1"/>
        <n v="20.421677248677248" u="1"/>
        <n v="22.53295833333333" u="1"/>
        <n v="22.910626666666666" u="1"/>
        <n v="25.231154166666666" u="1"/>
        <n v="25.370183727034121" u="1"/>
        <n v="26.141341666666666" u="1"/>
        <n v="26.327359999999999" u="1"/>
        <n v="76.990825529791664" u="1"/>
        <n v="0.78823409669211209" u="1"/>
        <n v="6.9511450381679385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33.079989626470592" u="1"/>
        <n v="33.265616666666659" u="1"/>
        <n v="36.689791666666665" u="1"/>
        <n v="1.9921666599999999" u="1"/>
        <n v="10.095849206349207" u="1"/>
        <n v="10.639448333333322" u="1"/>
        <n v="11.601942257217848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57403333333312" u="1"/>
        <n v="10.93311666666666" u="1"/>
        <n v="11.706363333333325" u="1"/>
        <n v="13.054559999999999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39.778571428571432" u="1"/>
        <n v="47.482061532258065" u="1"/>
        <n v="13.113099999999989" u="1"/>
        <n v="13.613888888888889" u="1"/>
        <n v="14.363157894736842" u="1"/>
        <n v="16.006809512820514" u="1"/>
        <n v="16.905738931297712" u="1"/>
        <n v="27.121262458471762" u="1"/>
        <n v="31.254186351706036" u="1"/>
        <n v="59.858730158730154" u="1"/>
        <n v="0.17301033591731266" u="1"/>
        <n v="6.4367178042328046" u="1"/>
        <n v="6.8489433333333238" u="1"/>
        <n v="8.3459900000000005" u="1"/>
        <n v="9.2822750000000003" u="1"/>
        <n v="12.354314503816795" u="1"/>
        <n v="22.780347487333337" u="1"/>
        <n v="24.906866408045978" u="1"/>
        <n v="25.686356589147287" u="1"/>
        <n v="27.284706666666665" u="1"/>
        <n v="27.455268490374877" u="1"/>
        <n v="32.567129817333331" u="1"/>
        <n v="37.130769841269839" u="1"/>
        <n v="87.116511627906974" u="1"/>
        <n v="1.387729710144928" u="1"/>
        <n v="9.1052333333333202" u="1"/>
        <n v="14.856364829396325" u="1"/>
        <n v="17.584600000000002" u="1"/>
        <n v="24.418066666666668" u="1"/>
        <n v="24.425425000000001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6.506441848000009" u="1"/>
        <n v="95.764200000000002" u="1"/>
        <n v="1.800583333333333" u="1"/>
        <n v="2.6852999999999998" u="1"/>
        <n v="5.209413504166668" u="1"/>
        <n v="8.0366999999999997" u="1"/>
        <n v="10.036616263999999" u="1"/>
        <n v="11.591692506459948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0.817277486910996" u="1"/>
        <n v="58.32058172137944" u="1"/>
        <n v="62.37892633045977" u="1"/>
        <n v="0.16414666666666669" u="1"/>
        <n v="12.2604375" u="1"/>
        <n v="12.512458432835821" u="1"/>
        <n v="15.146939999999997" u="1"/>
        <n v="17.514822217741937" u="1"/>
        <n v="26.268760330578512" u="1"/>
        <n v="27.840583333333331" u="1"/>
        <n v="27.988" u="1"/>
        <n v="35.39735499999999" u="1"/>
        <n v="40.048576322720209" u="1"/>
        <n v="50.881209999999996" u="1"/>
        <n v="69.397000000000006" u="1"/>
        <n v="11.178839999999992" u="1"/>
        <n v="19.054041666666667" u="1"/>
        <n v="30.138055555555557" u="1"/>
        <n v="33.737855297157623" u="1"/>
        <n v="34.889400000000002" u="1"/>
        <n v="35.809200000000004" u="1"/>
        <n v="42.884333333333331" u="1"/>
        <n v="70.063917525773192" u="1"/>
        <n v="1.707161458333333" u="1"/>
        <n v="8.1514267195767207" u="1"/>
        <n v="8.8674720634920643" u="1"/>
        <n v="10.546213333333327" u="1"/>
        <n v="10.810708333333332" u="1"/>
        <n v="13.53056430446194" u="1"/>
        <n v="14.19545081967213" u="1"/>
        <n v="15.04954946236559" u="1"/>
        <n v="15.447575572519085" u="1"/>
        <n v="26.363195592286502" u="1"/>
        <n v="29.031958762886596" u="1"/>
        <n v="30.685299999999998" u="1"/>
        <n v="32.24324" u="1"/>
        <n v="40.301873040666663" u="1"/>
        <n v="52.418769841269842" u="1"/>
        <n v="1.7726190476190473" u="1"/>
        <n v="7.5847533333333281" u="1"/>
        <n v="8.6807416666666644" u="1"/>
        <n v="10.053644999999999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352380952380951" u="1"/>
        <n v="29.401425" u="1"/>
        <n v="33.951347894529711" u="1"/>
        <n v="35.222578703703704" u="1"/>
        <n v="59.583124999999995" u="1"/>
        <n v="1.7726190476190475" u="1"/>
        <n v="1.8030187313432835" u="1"/>
        <n v="6.7186483333333307" u="1"/>
        <n v="8.4839458333333315" u="1"/>
        <n v="11.192996500437445" u="1"/>
        <n v="17.215192837465565" u="1"/>
        <n v="17.230366492146597" u="1"/>
        <n v="17.590534999999999" u="1"/>
        <n v="17.614864166666667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42.71122484689414" u="1"/>
        <n v="3.9422249999999996" u="1"/>
        <n v="15.4405" u="1"/>
        <n v="24.477319999999999" u="1"/>
        <n v="27.878733333333333" u="1"/>
        <n v="39.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16.028571428571428" u="1"/>
        <n v="17.877877604166667" u="1"/>
        <n v="20.350690000000004" u="1"/>
        <n v="26.127600000000001" u="1"/>
        <n v="27.823294726458332" u="1"/>
        <n v="28.079099999999997" u="1"/>
        <n v="28.713000000000001" u="1"/>
        <n v="29.289224999999991" u="1"/>
        <n v="38.998723958333329" u="1"/>
        <n v="48.992730226666673" u="1"/>
        <n v="77.57164800000001" u="1"/>
        <n v="84.074362433862433" u="1"/>
        <n v="1.5513707733333335" u="1"/>
        <n v="7.338469166666667" u="1"/>
        <n v="10.703994490358127" u="1"/>
        <n v="18.989159999999991" u="1"/>
        <n v="19.180844269466316" u="1"/>
        <n v="28.524371951219514" u="1"/>
        <n v="31.324060150375942" u="1"/>
        <n v="47.258425351744194" u="1"/>
        <n v="51.013544999999993" u="1"/>
        <n v="3.9613749999999999" u="1"/>
        <n v="4.8808499999999997" u="1"/>
        <n v="6.7336987830687827" u="1"/>
        <n v="12.302266666666664" u="1"/>
        <n v="13.556666666666667" u="1"/>
        <n v="14.211976744186046" u="1"/>
        <n v="15.191324999999999" u="1"/>
        <n v="26.353343333333335" u="1"/>
        <n v="27.314074999999999" u="1"/>
        <n v="33.658785333333334" u="1"/>
        <n v="33.739807162534433" u="1"/>
        <n v="45.159800000000004" u="1"/>
        <n v="50.435869565217388" u="1"/>
        <n v="75.133176807333342" u="1"/>
        <n v="4.2087041666666671" u="1"/>
        <n v="4.5691000000000006" u="1"/>
        <n v="14.2515873015873" u="1"/>
        <n v="14.961375" u="1"/>
        <n v="25.547582903225805" u="1"/>
        <n v="35.632444316220742" u="1"/>
        <n v="42.675418701676286" u="1"/>
        <n v="1.8810566666666579" u="1"/>
        <n v="16.941175710594315" u="1"/>
        <n v="17.248374661246611" u="1"/>
        <n v="17.812449166666667" u="1"/>
        <n v="20.980233333333334" u="1"/>
        <n v="21.643650793650792" u="1"/>
        <n v="24.126771653543301" u="1"/>
        <n v="25.237007874015749" u="1"/>
        <n v="27.678538402331078" u="1"/>
        <n v="30.920279999999998" u="1"/>
        <n v="33.773941798941799" u="1"/>
        <n v="35.158150695888658" u="1"/>
        <n v="39.198029260752691" u="1"/>
        <n v="51.164108691532263" u="1"/>
        <n v="56.243606770833331" u="1"/>
        <n v="2.5510349999999997" u="1"/>
        <n v="6.97258333" u="1"/>
        <n v="9.4022556390977456" u="1"/>
        <n v="10.0795925" u="1"/>
        <n v="11.386979260515606" u="1"/>
        <n v="12.378305000000001" u="1"/>
        <n v="20.595155038759689" u="1"/>
        <n v="21.420712962962963" u="1"/>
        <n v="22.977089999999993" u="1"/>
        <n v="26.479959999999998" u="1"/>
        <n v="34.957201876169478" u="1"/>
        <n v="47.415573770491804" u="1"/>
        <n v="51.204140000000002" u="1"/>
        <n v="0.51319400000000004" u="1"/>
        <n v="0.61539333333333357" u="1"/>
        <n v="9.3188500000000012" u="1"/>
        <n v="10.53754" u="1"/>
        <n v="12.318427910052909" u="1"/>
        <n v="18.161280000000001" u="1"/>
        <n v="20.49841" u="1"/>
        <n v="20.739968191304349" u="1"/>
        <n v="21.385240000000003" u="1"/>
        <n v="24.170836446839083" u="1"/>
        <n v="26.029534883720931" u="1"/>
        <n v="31.421187499999998" u="1"/>
        <n v="34.275399999999998" u="1"/>
        <n v="34.609022556390983" u="1"/>
        <n v="41.704400000000007" u="1"/>
        <n v="86.843737000000004" u="1"/>
        <n v="98.094353658536591" u="1"/>
        <n v="7.3129" u="1"/>
        <n v="11.653466664" u="1"/>
        <n v="11.781388888888889" u="1"/>
        <n v="12.461400000000001" u="1"/>
        <n v="14.911640419947506" u="1"/>
        <n v="18.412335958005251" u="1"/>
        <n v="22.568646017699116" u="1"/>
        <n v="26.007829457364341" u="1"/>
        <n v="29.183971202754439" u="1"/>
        <n v="29.93311666666666" u="1"/>
        <n v="33.874160262834224" u="1"/>
        <n v="1.2417592592592592" u="1"/>
        <n v="13.839482130434787" u="1"/>
        <n v="15.196245000000001" u="1"/>
        <n v="26.5459" u="1"/>
        <n v="26.601503759398497" u="1"/>
        <n v="34.991176978550939" u="1"/>
        <n v="35.402515599415203" u="1"/>
        <n v="35.418999999999997" u="1"/>
        <n v="35.519015748031492" u="1"/>
        <n v="48.878359999999986" u="1"/>
        <n v="49.83085106382979" u="1"/>
        <n v="1.1808442694663168" u="1"/>
        <n v="3.7666933333333326" u="1"/>
        <n v="8.2594444444444441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49.741935483870968" u="1"/>
        <n v="11.870266666666668" u="1"/>
        <n v="13.869" u="1"/>
        <n v="15.528666666666661" u="1"/>
        <n v="16.077674418604651" u="1"/>
        <n v="16.842653116531167" u="1"/>
        <n v="26.785312499999996" u="1"/>
        <n v="28.188884327677428" u="1"/>
        <n v="42.750828220403363" u="1"/>
        <n v="43.889763779527563" u="1"/>
        <n v="74.122891566265054" u="1"/>
        <n v="79.212141000000003" u="1"/>
        <n v="80.776465000000002" u="1"/>
        <n v="153.00623015873018" u="1"/>
        <n v="7.7829199999999998" u="1"/>
        <n v="10.629761904761905" u="1"/>
        <n v="12.19345238095238" u="1"/>
        <n v="16.434703333333331" u="1"/>
        <n v="23.020232558139536" u="1"/>
        <n v="26.60687177419355" u="1"/>
        <n v="29.521679687500001" u="1"/>
        <n v="32.377371428571429" u="1"/>
        <n v="36.688893442622948" u="1"/>
        <n v="42.641466666666666" u="1"/>
        <n v="51.291562499999998" u="1"/>
        <n v="53.205203272463287" u="1"/>
        <n v="60.395238095238099" u="1"/>
        <n v="62.986164021164022" u="1"/>
        <n v="86.836576666666673" u="1"/>
        <n v="10.13141166666666" u="1"/>
        <n v="13.316010498687662" u="1"/>
        <n v="15.009616386217949" u="1"/>
        <n v="18.064484126984127" u="1"/>
        <n v="19.821400000000004" u="1"/>
        <n v="21.009909892473118" u="1"/>
        <n v="21.019138333333334" u="1"/>
        <n v="21.868725000000001" u="1"/>
        <n v="24.024296875000001" u="1"/>
        <n v="31.458161375661376" u="1"/>
        <n v="35.35332922824302" u="1"/>
        <n v="35.733860557075879" u="1"/>
        <n v="36.881" u="1"/>
        <n v="37.898710001675326" u="1"/>
        <n v="41.212624584717609" u="1"/>
        <n v="41.87439393939394" u="1"/>
        <n v="1.3675499999999998" u="1"/>
        <n v="2.6827380952380957" u="1"/>
        <n v="13.212364341085271" u="1"/>
        <n v="14.9877" u="1"/>
        <n v="15.313173333333333" u="1"/>
        <n v="19.01570105820106" u="1"/>
        <n v="23.008671875000001" u="1"/>
        <n v="26.095840000000003" u="1"/>
        <n v="26.397232804232804" u="1"/>
        <n v="29.843354497354497" u="1"/>
        <n v="31.226494125879249" u="1"/>
        <n v="33.766693333333336" u="1"/>
        <n v="35.138167938931296" u="1"/>
        <n v="41.930749999999996" u="1"/>
        <n v="44.289393120000007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6.814015748031494" u="1"/>
        <n v="17.672921666666653" u="1"/>
        <n v="17.904534883720931" u="1"/>
        <n v="19.044162891566266" u="1"/>
        <n v="27.900291666666668" u="1"/>
        <n v="39.841119345770508" u="1"/>
        <n v="42.324190431111113" u="1"/>
        <n v="66.90809933333334" u="1"/>
        <n v="73.452747252747258" u="1"/>
        <n v="10.429739999999999" u="1"/>
        <n v="14.925503919372902" u="1"/>
        <n v="16.126428333333326" u="1"/>
        <n v="17.132515873015873" u="1"/>
        <n v="17.201870596205964" u="1"/>
        <n v="23.702165833333336" u="1"/>
        <n v="24.332839999999997" u="1"/>
        <n v="25.301471354166665" u="1"/>
        <n v="26.964199999999998" u="1"/>
        <n v="30.752906976744185" u="1"/>
        <n v="38.941175710594315" u="1"/>
        <n v="39.184223913043482" u="1"/>
        <n v="60.237380952380953" u="1"/>
        <n v="0.45039370078740171" u="1"/>
        <n v="3.264995216728396" u="1"/>
        <n v="13.744476584022038" u="1"/>
        <n v="14.855" u="1"/>
        <n v="16.93725197638889" u="1"/>
        <n v="18.553162230056984" u="1"/>
        <n v="19.712133333333334" u="1"/>
        <n v="20.009283120588247" u="1"/>
        <n v="20.031974999999999" u="1"/>
        <n v="22.353181666666661" u="1"/>
        <n v="23.899674999999991" u="1"/>
        <n v="24.879351851851855" u="1"/>
        <n v="25.997067183462534" u="1"/>
        <n v="26.78062827225131" u="1"/>
        <n v="27.764289999999999" u="1"/>
        <n v="32.051900000000003" u="1"/>
        <n v="36.905942857142861" u="1"/>
        <n v="48.180279000000006" u="1"/>
        <n v="50.832021770588241" u="1"/>
        <n v="69.922013629032264" u="1"/>
        <n v="74.41146999999998" u="1"/>
        <n v="2.9546400000000004" u="1"/>
        <n v="9.8921583270000006" u="1"/>
        <n v="11.867979999999994" u="1"/>
        <n v="13.341198636363636" u="1"/>
        <n v="15.369033" u="1"/>
        <n v="18.611126666666653" u="1"/>
        <n v="24.88052901663939" u="1"/>
        <n v="27.776308333333329" u="1"/>
        <n v="32.851127819548879" u="1"/>
        <n v="39.167087967644079" u="1"/>
        <n v="60.130143333333315" u="1"/>
        <n v="61.089599999999997" u="1"/>
        <n v="2.8901399999999997" u="1"/>
        <n v="12.177036258012821" u="1"/>
        <n v="12.788492063492065" u="1"/>
        <n v="15.384294299171675" u="1"/>
        <n v="19.731395348837211" u="1"/>
        <n v="20.498968377124186" u="1"/>
        <n v="22.244366666666668" u="1"/>
        <n v="23.415573770491804" u="1"/>
        <n v="24.515029166666665" u="1"/>
        <n v="28.745292120000002" u="1"/>
        <n v="33.422449999999998" u="1"/>
        <n v="46.594419427290269" u="1"/>
        <n v="51.005891428571431" u="1"/>
        <n v="52.930656746031751" u="1"/>
        <n v="57.928689107758622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19.595357142857143" u="1"/>
        <n v="21.414503816793893" u="1"/>
        <n v="23.370183727034121" u="1"/>
        <n v="26.012152230971129" u="1"/>
        <n v="26.452010569800571" u="1"/>
        <n v="29.91081982647059" u="1"/>
        <n v="34.484186666666659" u="1"/>
        <n v="35.67419947506562" u="1"/>
        <n v="40.458921488700568" u="1"/>
        <n v="42.121799999999979" u="1"/>
        <n v="86.997401574803149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29.926484513274335" u="1"/>
        <n v="31.39813492063492" u="1"/>
        <n v="33.324883720930231" u="1"/>
        <n v="60.1113013136289" u="1"/>
        <n v="69.313296476470597" u="1"/>
        <n v="78.439942625000015" u="1"/>
        <n v="5.787613740740742" u="1"/>
        <n v="8.0803750000000001" u="1"/>
        <n v="9.0958492063492073" u="1"/>
        <n v="13.530513553333334" u="1"/>
        <n v="14.502427821522311" u="1"/>
        <n v="18.816889999999997" u="1"/>
        <n v="19.598961666666661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31.848800000000001" u="1"/>
        <n v="34.7099945799458" u="1"/>
        <n v="36.877249999999997" u="1"/>
        <n v="42.87729710144928" u="1"/>
        <n v="45.894433303888896" u="1"/>
        <n v="55.377212318840584" u="1"/>
        <n v="67.311797955195374" u="1"/>
        <n v="87.112345238095244" u="1"/>
        <n v="98.490584240000004" u="1"/>
        <n v="129.20273759038281" u="1"/>
        <n v="5.2114713541666671" u="1"/>
        <n v="8.9939400000000003" u="1"/>
        <n v="12.613888888888889" u="1"/>
        <n v="14.917688964474678" u="1"/>
        <n v="15.488339999999996" u="1"/>
        <n v="16.879971426444037" u="1"/>
        <n v="18.552924337349396" u="1"/>
        <n v="19.636848958333331" u="1"/>
        <n v="20.444642857142856" u="1"/>
        <n v="23.329002624671915" u="1"/>
        <n v="26.363874345549739" u="1"/>
        <n v="28.242968749999996" u="1"/>
        <n v="28.8035" u="1"/>
        <n v="32.282758333333334" u="1"/>
        <n v="38.024000000000001" u="1"/>
        <n v="87.17004" u="1"/>
        <n v="123.83069592586116" u="1"/>
        <n v="2.1526595744680854" u="1"/>
        <n v="3.6100792682926843" u="1"/>
        <n v="4.0948031496062995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2.46684426229508" u="1"/>
        <n v="17.968298873913046" u="1"/>
        <n v="21.131149916055534" u="1"/>
        <n v="22.817494656488552" u="1"/>
        <n v="22.906866408045978" u="1"/>
        <n v="25.284706666666665" u="1"/>
        <n v="42.898760000000003" u="1"/>
        <n v="14.469823333333334" u="1"/>
        <n v="14.642549999999998" u="1"/>
        <n v="14.822446251531693" u="1"/>
        <n v="17.040900000000001" u="1"/>
        <n v="25.540725160256411" u="1"/>
        <n v="27.083765401666668" u="1"/>
        <n v="29.551370773333332" u="1"/>
        <n v="32.437316666666668" u="1"/>
        <n v="37.174800000000005" u="1"/>
        <n v="39.971746031746029" u="1"/>
        <n v="47.540725160256407" u="1"/>
        <n v="10.551370773333334" u="1"/>
        <n v="11.924189999999999" u="1"/>
        <n v="12.011278195488725" u="1"/>
        <n v="14.459037940379403" u="1"/>
        <n v="18.234366531165314" u="1"/>
        <n v="19.509523809523802" u="1"/>
        <n v="22.2883" u="1"/>
        <n v="36.679715762273901" u="1"/>
        <n v="40.404724409448818" u="1"/>
        <n v="57.655443540310074" u="1"/>
        <n v="10.010579999999996" u="1"/>
        <n v="16.238179999999982" u="1"/>
        <n v="19.509523809523806" u="1"/>
        <n v="21.874359999999999" u="1"/>
        <n v="28.455026246719161" u="1"/>
        <n v="31.339186666666667" u="1"/>
        <n v="44.98560961532398" u="1"/>
        <n v="75.083975529100528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27.022396694214876" u="1"/>
        <n v="36.47293333333333" u="1"/>
        <n v="38.084670275590547" u="1"/>
        <n v="39.575791082940896" u="1"/>
        <n v="42.78198780487805" u="1"/>
        <n v="46.713594873333335" u="1"/>
        <n v="57.263034650000002" u="1"/>
        <n v="57.477311805555551" u="1"/>
        <n v="0.3614" u="1"/>
        <n v="6.6810833333333335" u="1"/>
        <n v="7.0367649999999999" u="1"/>
        <n v="12.867272063492063" u="1"/>
        <n v="14.772619047619047" u="1"/>
        <n v="15.701222950819673" u="1"/>
        <n v="18.503888888888888" u="1"/>
        <n v="29.281211750305999" u="1"/>
        <n v="31.617125000000001" u="1"/>
        <n v="35.8171482005814" u="1"/>
        <n v="42.274399999999986" u="1"/>
        <n v="44.545070000000003" u="1"/>
        <n v="48.713000000000001" u="1"/>
        <n v="4.017044312169312" u="1"/>
        <n v="9.367539267015708" u="1"/>
        <n v="10.023159999999992" u="1"/>
        <n v="13.623019841269841" u="1"/>
        <n v="16.52174999999999" u="1"/>
        <n v="18.362913385826772" u="1"/>
        <n v="19.17624" u="1"/>
        <n v="19.682099999999998" u="1"/>
        <n v="20.582222222222221" u="1"/>
        <n v="22.997401574803149" u="1"/>
        <n v="25.236719999999998" u="1"/>
        <n v="27.401425" u="1"/>
        <n v="35.529399999999995" u="1"/>
        <n v="39.217919999999999" u="1"/>
        <n v="40.086718750000003" u="1"/>
        <n v="41.083500000000001" u="1"/>
        <n v="64.487139999999997" u="1"/>
        <n v="1.451866666666664" u="1"/>
        <n v="8.0276377952755897" u="1"/>
        <n v="8.966796666666653" u="1"/>
        <n v="10.192996500437445" u="1"/>
        <n v="10.606935" u="1"/>
        <n v="10.881679999999999" u="1"/>
        <n v="12.151400000000001" u="1"/>
        <n v="12.26845890909091" u="1"/>
        <n v="20.640601503759399" u="1"/>
        <n v="25.967199999999998" u="1"/>
        <n v="27.342320138888887" u="1"/>
        <n v="37.069658333333329" u="1"/>
        <n v="40.297222222222217" u="1"/>
        <n v="49.809594826470587" u="1"/>
        <n v="50.390627705627708" u="1"/>
        <n v="53.126519999999999" u="1"/>
        <n v="83.517476964769656" u="1"/>
        <n v="15.51943333333333" u="1"/>
        <n v="23.846359999999997" u="1"/>
        <n v="24.556547583333334" u="1"/>
        <n v="26.2866962248996" u="1"/>
        <n v="29.53773666666666" u="1"/>
        <n v="30.6624780952381" u="1"/>
        <n v="30.842390211640211" u="1"/>
        <n v="40.316900000000004" u="1"/>
        <n v="54.282119999999999" u="1"/>
        <n v="87.124435096153846" u="1"/>
        <n v="97.030246433456796" u="1"/>
        <n v="1.16564" u="1"/>
        <n v="6.7985190839694667" u="1"/>
        <n v="10.319459999999999" u="1"/>
        <n v="11.395200000000001" u="1"/>
        <n v="14.13654" u="1"/>
        <n v="14.289335363636365" u="1"/>
        <n v="14.331811023622048" u="1"/>
        <n v="15.014285714285714" u="1"/>
        <n v="16.478713217391306" u="1"/>
        <n v="17.346479999999993" u="1"/>
        <n v="19.739474999999999" u="1"/>
        <n v="25.975572519083968" u="1"/>
        <n v="27.063633333333318" u="1"/>
        <n v="34.798099999999998" u="1"/>
        <n v="40.505400000000002" u="1"/>
        <n v="43.184295000000006" u="1"/>
        <n v="57.20723544973545" u="1"/>
        <n v="108.2267175572519" u="1"/>
        <n v="119.27384999999998" u="1"/>
        <n v="0.68286458333333322" u="1"/>
        <n v="1.2612493055555556" u="1"/>
        <n v="9.4997000909090907" u="1"/>
        <n v="12.190714285714286" u="1"/>
        <n v="14.889999999999997" u="1"/>
        <n v="22.163851706036745" u="1"/>
        <n v="23.061062499999998" u="1"/>
        <n v="23.896508039629691" u="1"/>
        <n v="24.463214285714287" u="1"/>
        <n v="25.295348837209303" u="1"/>
        <n v="29.790666666666667" u="1"/>
        <n v="32.562635658914729" u="1"/>
        <n v="33.785155838921185" u="1"/>
        <n v="35.452500000000001" u="1"/>
        <n v="53.425874736842104" u="1"/>
        <n v="54.323466649629445" u="1"/>
        <n v="67.046718274853802" u="1"/>
        <n v="109.61744094488189" u="1"/>
        <n v="1.6257936507936501" u="1"/>
        <n v="10.823669166666667" u="1"/>
        <n v="10.893893129770992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89" u="1"/>
        <n v="14.942716124661247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28.463358778625953" u="1"/>
        <n v="34.156648238235299" u="1"/>
        <n v="35.49303149606299" u="1"/>
        <n v="39.01570105820106" u="1"/>
        <n v="53.664145442307692" u="1"/>
        <n v="6.0030799999999962" u="1"/>
        <n v="10.392456666666662" u="1"/>
        <n v="14.81297709923664" u="1"/>
        <n v="15.153179999999995" u="1"/>
        <n v="27.074896825396827" u="1"/>
        <n v="32.549266171663504" u="1"/>
        <n v="39.250413436692504" u="1"/>
        <n v="58.171626938888892" u="1"/>
        <n v="60.545599999999993" u="1"/>
        <n v="70.366162639999999" u="1"/>
        <n v="87.023488372093027" u="1"/>
        <n v="151.65993333333333" u="1"/>
        <n v="2.359283333333329" u="1"/>
        <n v="6.7331824999999998" u="1"/>
        <n v="12.971392276422765" u="1"/>
        <n v="18.595155038759689" u="1"/>
        <n v="18.827336666666653" u="1"/>
        <n v="23.062217548076923" u="1"/>
        <n v="31.936666666666667" u="1"/>
        <n v="35.611187619333336" u="1"/>
        <n v="37.334828756313129" u="1"/>
        <n v="41.035039370078742" u="1"/>
        <n v="47.878278000000002" u="1"/>
        <n v="64.989286005882363" u="1"/>
        <n v="88.688472153749998" u="1"/>
        <n v="149.47520166666666" u="1"/>
        <n v="1.9927599999999999" u="1"/>
        <n v="11.927143000000001" u="1"/>
        <n v="13.712199999999999" u="1"/>
        <n v="17.192979999999991" u="1"/>
        <n v="17.990033222591361" u="1"/>
        <n v="19.417697" u="1"/>
        <n v="22.249134366925066" u="1"/>
        <n v="24.029534883720931" u="1"/>
        <n v="24.06931305107527" u="1"/>
        <n v="29.441353383458647" u="1"/>
        <n v="29.557093023255813" u="1"/>
        <n v="48.486959999999996" u="1"/>
        <n v="1.4738" u="1"/>
        <n v="10.252700000000001" u="1"/>
        <n v="10.867375000000001" u="1"/>
        <n v="12.861339999999995" u="1"/>
        <n v="13.135824999999999" u="1"/>
        <n v="14.536628333333324" u="1"/>
        <n v="14.53734" u="1"/>
        <n v="20.568646017699116" u="1"/>
        <n v="23.505266666666664" u="1"/>
        <n v="24.007829457364341" u="1"/>
        <n v="26.080375" u="1"/>
        <n v="26.995354330708661" u="1"/>
        <n v="39.436459999999997" u="1"/>
        <n v="41.690000000000005" u="1"/>
        <n v="45.139747354497359" u="1"/>
        <n v="4.3710333333333162" u="1"/>
        <n v="11.285069999999999" u="1"/>
        <n v="13.084622950819671" u="1"/>
        <n v="14.715396825396825" u="1"/>
        <n v="14.80559" u="1"/>
        <n v="17.687545219638242" u="1"/>
        <n v="22.747599999999998" u="1"/>
        <n v="28.84244142101285" u="1"/>
        <n v="30.96392638888889" u="1"/>
        <n v="36.319739999999989" u="1"/>
        <n v="38.423533333333332" u="1"/>
        <n v="41.662352915254239" u="1"/>
        <n v="48.00680951282051" u="1"/>
        <n v="55.51089097042086" u="1"/>
        <n v="87.242524916943523" u="1"/>
        <n v="157.80087500000002" u="1"/>
        <n v="5.0610271066666668" u="1"/>
        <n v="12.806706666666656" u="1"/>
        <n v="14.095349999999996" u="1"/>
        <n v="15.317945000000002" u="1"/>
        <n v="19.739175000000003" u="1"/>
        <n v="19.761654135338347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3.4242666666666661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30.113740458015268" u="1"/>
        <n v="40.134205650000006" u="1"/>
        <n v="47.061904761904763" u="1"/>
        <n v="48.802679999999995" u="1"/>
        <n v="79" u="1"/>
        <n v="7.8062827225130897" u="1"/>
        <n v="10.240833333333333" u="1"/>
        <n v="18.281300000000002" u="1"/>
        <n v="20.770875" u="1"/>
        <n v="23.043884297520663" u="1"/>
        <n v="31.62276" u="1"/>
        <n v="0.88241181818181835" u="1"/>
        <n v="9.7213799999999999" u="1"/>
        <n v="10.12769262086514" u="1"/>
        <n v="12.42675" u="1"/>
        <n v="12.940119047619046" u="1"/>
        <n v="18.02467213114754" u="1"/>
        <n v="19.693746612466125" u="1"/>
        <n v="22.542718974666666" u="1"/>
        <n v="24.581720000000001" u="1"/>
        <n v="29.085976811594207" u="1"/>
        <n v="31.253053333333334" u="1"/>
        <n v="34.920363333333327" u="1"/>
        <n v="35.237874999999995" u="1"/>
        <n v="41.604083333333328" u="1"/>
        <n v="47.545238095238098" u="1"/>
        <n v="87.316050000000004" u="1"/>
        <n v="5.5303199999999997" u="1"/>
        <n v="12.255749999999999" u="1"/>
        <n v="12.940119047619048" u="1"/>
        <n v="14.200000000000003" u="1"/>
        <n v="14.261279999999999" u="1"/>
        <n v="14.446073298429319" u="1"/>
        <n v="15.202182539682543" u="1"/>
        <n v="17.01570105820106" u="1"/>
        <n v="22.331113333333331" u="1"/>
        <n v="30.685272652173914" u="1"/>
        <n v="31.521348126700012" u="1"/>
        <n v="37.025354330708659" u="1"/>
        <n v="47.896798280423283" u="1"/>
        <n v="51.968447826086965" u="1"/>
        <n v="64.102255291005292" u="1"/>
        <n v="7.5438666666666592" u="1"/>
        <n v="8.5615316666666601" u="1"/>
        <n v="9.5111947354497346" u="1"/>
        <n v="9.7113095166666668" u="1"/>
        <n v="13.832645502645505" u="1"/>
        <n v="18.9297" u="1"/>
        <n v="20.460873333333332" u="1"/>
        <n v="25.30063492063492" u="1"/>
        <n v="30.522498611111111" u="1"/>
        <n v="30.551034999999999" u="1"/>
        <n v="30.713149606299211" u="1"/>
        <n v="60.6982" u="1"/>
        <n v="86.921804511278197" u="1"/>
        <n v="9.0789566666666666" u="1"/>
        <n v="10.672574999999995" u="1"/>
        <n v="11.475288713910761" u="1"/>
        <n v="11.743546666666656" u="1"/>
        <n v="14.80906976744186" u="1"/>
        <n v="16.123133333333328" u="1"/>
        <n v="18.002580997813556" u="1"/>
        <n v="25.884" u="1"/>
        <n v="31.419492187499998" u="1"/>
        <n v="35.565826446280994" u="1"/>
        <n v="36.017399999999995" u="1"/>
        <n v="44.684115378434839" u="1"/>
        <n v="74.471000000000004" u="1"/>
        <n v="4.0344800000000003" u="1"/>
        <n v="16.097153333333328" u="1"/>
        <n v="16.461436231884061" u="1"/>
        <n v="17.712133333333334" u="1"/>
        <n v="18.031974999999999" u="1"/>
        <n v="22.162141666666667" u="1"/>
        <n v="22.423413279132792" u="1"/>
        <n v="26.69047619047619" u="1"/>
        <n v="29.578937007874014" u="1"/>
        <n v="43.008778283582089" u="1"/>
        <n v="60.036265173913051" u="1"/>
        <n v="67.131825000000006" u="1"/>
        <n v="83.145658888126292" u="1"/>
        <n v="87.132515873015876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2.957316666666667" u="1"/>
        <n v="14.900892361111111" u="1"/>
        <n v="16.469884179375001" u="1"/>
        <n v="21.20232558139535" u="1"/>
        <n v="22.857903645833332" u="1"/>
        <n v="25.660503333333335" u="1"/>
        <n v="29.350749999999998" u="1"/>
        <n v="33.440633333333324" u="1"/>
        <n v="43.717500000000001" u="1"/>
        <n v="48.688472153749998" u="1"/>
        <n v="51.853841991341987" u="1"/>
        <n v="3.5742679973118276" u="1"/>
        <n v="8.6517250000000008" u="1"/>
        <n v="8.8677799999999962" u="1"/>
        <n v="17.731395348837211" u="1"/>
        <n v="20.179333333333318" u="1"/>
        <n v="21.415573770491804" u="1"/>
        <n v="23.815874999999998" u="1"/>
        <n v="49.667153787254911" u="1"/>
        <n v="63.524774731182795" u="1"/>
        <n v="160.47793307391305" u="1"/>
        <n v="173.17225225327161" u="1"/>
        <n v="7.007366666666667" u="1"/>
        <n v="13.90111111111111" u="1"/>
        <n v="17.779800000000002" u="1"/>
        <n v="22.072099999999999" u="1"/>
        <n v="24.012152230971129" u="1"/>
        <n v="24.452010569800571" u="1"/>
        <n v="25.609918019184175" u="1"/>
        <n v="26.521504999999998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29.354431004016064" u="1"/>
        <n v="36.76961517615176" u="1"/>
        <n v="47.780641553333339" u="1"/>
        <n v="56.880394258154382" u="1"/>
        <n v="57.224046198000003" u="1"/>
        <n v="1.0046139128395064" u="1"/>
        <n v="7.3757033333333339" u="1"/>
        <n v="14.211072351421189" u="1"/>
        <n v="14.3428" u="1"/>
        <n v="16.816889999999997" u="1"/>
        <n v="17.760574999999999" u="1"/>
        <n v="21.62016587878788" u="1"/>
        <n v="22.247804894179893" u="1"/>
        <n v="26.1904" u="1"/>
        <n v="33.024749999999997" u="1"/>
        <n v="37.062902439024391" u="1"/>
        <n v="42.119869999999999" u="1"/>
        <n v="51.264854628495044" u="1"/>
        <n v="66.427999999999997" u="1"/>
        <n v="2.2193098958333328" u="1"/>
        <n v="4.792558333333325" u="1"/>
        <n v="5.6446389090909088" u="1"/>
        <n v="11.340945833333331" u="1"/>
        <n v="13.355786666666667" u="1"/>
        <n v="15.27029262086514" u="1"/>
        <n v="21.731458333333332" u="1"/>
        <n v="23.951691663000002" u="1"/>
        <n v="30.884773333333335" u="1"/>
        <n v="31.3549972899729" u="1"/>
        <n v="34.709184365781709" u="1"/>
        <n v="36.719291338582678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8.444642857142856" u="1"/>
        <n v="21.329002624671915" u="1"/>
        <n v="23.121262458471762" u="1"/>
        <n v="37.047401574803146" u="1"/>
        <n v="56.162552493438319" u="1"/>
        <n v="12.252600000000001" u="1"/>
        <n v="14.429225939393939" u="1"/>
        <n v="17.530591133004926" u="1"/>
        <n v="18.700875" u="1"/>
        <n v="20.253" u="1"/>
        <n v="41.947398838141027" u="1"/>
        <n v="44.598249999999986" u="1"/>
        <n v="47.143773809523807" u="1"/>
        <n v="63.15174866666667" u="1"/>
        <n v="63.483746612466128" u="1"/>
        <n v="86.888225883858581" u="1"/>
        <n v="214.28689999999997" u="1"/>
        <n v="3.4385826771653538" u="1"/>
        <n v="8.3569000909090914" u="1"/>
        <n v="17.589424999999999" u="1"/>
        <n v="18.436833333333318" u="1"/>
        <n v="19.991057071333334" u="1"/>
        <n v="23.540725160256411" u="1"/>
        <n v="25.10523333333332" u="1"/>
        <n v="31.535232558139533" u="1"/>
        <n v="36.767230352303521" u="1"/>
        <n v="38.820170603674541" u="1"/>
        <n v="39.975775193798448" u="1"/>
        <n v="62.243876666666665" u="1"/>
        <n v="109.44602459016394" u="1"/>
        <n v="8.0366162639999992" u="1"/>
        <n v="8.8615873015873028" u="1"/>
        <n v="9.4211425000000002" u="1"/>
        <n v="10.385116279069766" u="1"/>
        <n v="11.86164" u="1"/>
        <n v="11.984409448818896" u="1"/>
        <n v="12.185622628726287" u="1"/>
        <n v="12.755755208333333" u="1"/>
        <n v="15.604706752083334" u="1"/>
        <n v="17.7029" u="1"/>
        <n v="18.785431946725048" u="1"/>
        <n v="20.13795" u="1"/>
        <n v="22.327056160000001" u="1"/>
        <n v="37.702362204724409" u="1"/>
        <n v="38.946833333333331" u="1"/>
        <n v="39" u="1"/>
        <n v="58.39910308125296" u="1"/>
        <n v="66.833526170798905" u="1"/>
        <n v="67.268607316666674" u="1"/>
        <n v="70.392839764850407" u="1"/>
        <n v="93.493634192673014" u="1"/>
        <n v="142.83926701570681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1.929965004374456" u="1"/>
        <n v="23.980641666666667" u="1"/>
        <n v="27.988399999999999" u="1"/>
        <n v="29.535714285714285" u="1"/>
        <n v="40.98560961532398" u="1"/>
        <n v="42.985599999999998" u="1"/>
        <n v="44.582868217054262" u="1"/>
        <n v="47.362239583333334" u="1"/>
        <n v="54.60535999999999" u="1"/>
        <n v="69.532653061224494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41.256262318840584" u="1"/>
        <n v="46.180718115942028" u="1"/>
        <n v="47.431325459317591" u="1"/>
        <n v="5.1347433333333239" u="1"/>
        <n v="5.4541533333333234" u="1"/>
        <n v="6.1617825000000002" u="1"/>
        <n v="12.19545081967213" u="1"/>
        <n v="13.281216666666653" u="1"/>
        <n v="13.4892" u="1"/>
        <n v="13.772619047619047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062376847290636" u="1"/>
        <n v="7.0610625000000002" u="1"/>
        <n v="10.115988333333327" u="1"/>
        <n v="21.616279069767444" u="1"/>
        <n v="23.236719999999998" u="1"/>
        <n v="25.352380952380951" u="1"/>
        <n v="25.401425" u="1"/>
        <n v="55.062376847290643" u="1"/>
        <n v="61.208726666666664" u="1"/>
        <n v="78.468287062499996" u="1"/>
        <n v="0.15455833333333333" u="1"/>
        <n v="1.39131" u="1"/>
        <n v="4.2662696266666673" u="1"/>
        <n v="12.911660000000001" u="1"/>
        <n v="13.394540000000001" u="1"/>
        <n v="14.363195522388061" u="1"/>
        <n v="15.3184" u="1"/>
        <n v="18.640601503759399" u="1"/>
        <n v="20.309479166666666" u="1"/>
        <n v="25.342320138888887" u="1"/>
        <n v="27.869444999999999" u="1"/>
        <n v="34.412393286739594" u="1"/>
        <n v="36.957387655185968" u="1"/>
        <n v="42.698463541666669" u="1"/>
        <n v="44.35146987169076" u="1"/>
        <n v="53.356031746031739" u="1"/>
        <n v="80.959906241176469" u="1"/>
        <n v="3.5667749999999994" u="1"/>
        <n v="5.8545750000000005" u="1"/>
        <n v="9.2735000000000003" u="1"/>
        <n v="10.562856666666658" u="1"/>
        <n v="14.234099305555555" u="1"/>
        <n v="17.691788333333335" u="1"/>
        <n v="35.53700819672131" u="1"/>
        <n v="35.84964166666667" u="1"/>
        <n v="37.367976190476192" u="1"/>
        <n v="38.316360260308642" u="1"/>
        <n v="40.368367346938776" u="1"/>
        <n v="53.356031746031746" u="1"/>
        <n v="54.042332231927716" u="1"/>
        <n v="80.959906241176483" u="1"/>
        <n v="103.52311166666667" u="1"/>
        <n v="12.950358126721763" u="1"/>
        <n v="15.239356608695653" u="1"/>
        <n v="18.417759999999994" u="1"/>
        <n v="20.543386905380206" u="1"/>
        <n v="23.975572519083968" u="1"/>
        <n v="27.128716209677421" u="1"/>
        <n v="42.369050000000001" u="1"/>
        <n v="46.769232668378429" u="1"/>
        <n v="62.724666666666643" u="1"/>
        <n v="66.942586666666656" u="1"/>
        <n v="9.047606666666665" u="1"/>
        <n v="10.040465116279069" u="1"/>
        <n v="14.946328124999999" u="1"/>
        <n v="93.489739999999998" u="1"/>
        <n v="3.6990233333333231" u="1"/>
        <n v="4.1299499999999991" u="1"/>
        <n v="7.3138725155367252" u="1"/>
        <n v="8.0086999999999957" u="1"/>
        <n v="10.308200000000001" u="1"/>
        <n v="11.522498611111111" u="1"/>
        <n v="15.78129718599863" u="1"/>
        <n v="31.642086614173227" u="1"/>
        <n v="37.009909892473118" u="1"/>
        <n v="51.252918247292321" u="1"/>
        <n v="1.5905825" u="1"/>
        <n v="2.7641221374045797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182828282828282" u="1"/>
        <n v="40.434743216728393" u="1"/>
        <n v="41.160709127575487" u="1"/>
        <n v="41.717199999999991" u="1"/>
        <n v="42.934682539682541" u="1"/>
        <n v="65.850968333333313" u="1"/>
        <n v="12.030873015873013" u="1"/>
        <n v="13.044793388429753" u="1"/>
        <n v="13.202739999999995" u="1"/>
        <n v="16.185455729166666" u="1"/>
        <n v="17.241125" u="1"/>
        <n v="17.589880000000001" u="1"/>
        <n v="21.237007874015749" u="1"/>
        <n v="27.900312499999998" u="1"/>
        <n v="33.034508329000005" u="1"/>
        <n v="42.329545000000003" u="1"/>
        <n v="66.941175710594308" u="1"/>
        <n v="1.7465410052910051" u="1"/>
        <n v="2.9224451219512209" u="1"/>
        <n v="3.3891368958333334" u="1"/>
        <n v="16.04333325988701" u="1"/>
        <n v="19.158425925925926" u="1"/>
        <n v="19.270800000000001" u="1"/>
        <n v="28.5364453125" u="1"/>
        <n v="33.334828756313129" u="1"/>
        <n v="35.335361738518522" u="1"/>
        <n v="35.595357142857139" u="1"/>
        <n v="45.158338333333333" u="1"/>
        <n v="74.436144578313247" u="1"/>
        <n v="84.084256613756622" u="1"/>
        <n v="14.38749322493225" u="1"/>
        <n v="16.739968191304349" u="1"/>
        <n v="20.170836446839083" u="1"/>
        <n v="21.529520000000002" u="1"/>
        <n v="23.90311369509044" u="1"/>
        <n v="46.461590000000001" u="1"/>
        <n v="47.613" u="1"/>
        <n v="0.99123550724637721" u="1"/>
        <n v="5.9910794029850747" u="1"/>
        <n v="7.2813249999999998" u="1"/>
        <n v="9.2527000000000008" u="1"/>
        <n v="13.917899999999999" u="1"/>
        <n v="15.359313714689266" u="1"/>
        <n v="18.471230158730158" u="1"/>
        <n v="19.534910347469136" u="1"/>
        <n v="19.799414166666665" u="1"/>
        <n v="21.089599999999997" u="1"/>
        <n v="24.080375" u="1"/>
        <n v="26.489022333333335" u="1"/>
        <n v="29.674199999999999" u="1"/>
        <n v="34.464994826470587" u="1"/>
        <n v="38.273711640211637" u="1"/>
        <n v="50.151362433862431" u="1"/>
        <n v="52.574968918358898" u="1"/>
        <n v="98.08184" u="1"/>
        <n v="8.1344533333333278" u="1"/>
        <n v="18.504200000000001" u="1"/>
        <n v="20.747599999999998" u="1"/>
        <n v="21.907339999999998" u="1"/>
        <n v="22.601503759398497" u="1"/>
        <n v="29.445551787634408" u="1"/>
        <n v="32.319739999999989" u="1"/>
        <n v="41.688301355736954" u="1"/>
        <n v="0.50434999999999797" u="1"/>
        <n v="2.6046718274853795" u="1"/>
        <n v="10.176816666666662" u="1"/>
        <n v="14.598314778260871" u="1"/>
        <n v="14.762387365591398" u="1"/>
        <n v="15.360310077519379" u="1"/>
        <n v="15.865177427291668" u="1"/>
        <n v="17.761654135338347" u="1"/>
        <n v="18.638578346045204" u="1"/>
        <n v="20.117304834605601" u="1"/>
        <n v="21.279036458333326" u="1"/>
        <n v="27.340758333333333" u="1"/>
        <n v="28.129712298611111" u="1"/>
        <n v="30.429401993355484" u="1"/>
        <n v="37.187253654257034" u="1"/>
        <n v="41.980641666666664" u="1"/>
        <n v="78.550048342788685" u="1"/>
        <n v="80.579189999999983" u="1"/>
        <n v="2.3792553191489367" u="1"/>
        <n v="5.8939649999999997" u="1"/>
        <n v="13.416179767241381" u="1"/>
        <n v="14.475710594315245" u="1"/>
        <n v="20.687716535433072" u="1"/>
        <n v="22.763358778625953" u="1"/>
        <n v="24.313601507092198" u="1"/>
        <n v="25.810708333333331" u="1"/>
        <n v="26.17883999999999" u="1"/>
        <n v="36.068333333333328" u="1"/>
        <n v="46.35540833333333" u="1"/>
        <n v="5.0695583333333341" u="1"/>
        <n v="10.698599999999999" u="1"/>
        <n v="12.3672" u="1"/>
        <n v="16.80886666666666" u="1"/>
        <n v="18.770875" u="1"/>
        <n v="20.053772696969698" u="1"/>
        <n v="22.60687177419355" u="1"/>
        <n v="26.526611570247933" u="1"/>
        <n v="36.654894179894178" u="1"/>
        <n v="37.617760000000004" u="1"/>
        <n v="39.787937499999998" u="1"/>
        <n v="44.874573002754822" u="1"/>
        <n v="59.592131147540982" u="1"/>
        <n v="71.256481025000014" u="1"/>
        <n v="1.0891866666666641" u="1"/>
        <n v="7.5788449999999967" u="1"/>
        <n v="8.2980533333333337" u="1"/>
        <n v="9.8958115183246083" u="1"/>
        <n v="9.9828589090909094" u="1"/>
        <n v="13.200000000000001" u="1"/>
        <n v="15.450800000000001" u="1"/>
        <n v="16.391235507246378" u="1"/>
        <n v="17.693746612466125" u="1"/>
        <n v="22.327171202754439" u="1"/>
        <n v="41.598700000000001" u="1"/>
        <n v="49.282555797101452" u="1"/>
        <n v="51.284409448818892" u="1"/>
        <n v="59.304400000000001" u="1"/>
        <n v="66.700478333333322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27.259587819379721" u="1"/>
        <n v="33.446210000000001" u="1"/>
        <n v="37.397716666666668" u="1"/>
        <n v="8.7407566666666625" u="1"/>
        <n v="11.85094" u="1"/>
        <n v="13.649343832021" u="1"/>
        <n v="20.656586666666666" u="1"/>
        <n v="23.30063492063492" u="1"/>
        <n v="23.511744186046514" u="1"/>
        <n v="26.335603170940171" u="1"/>
        <n v="28.47924603174603" u="1"/>
        <n v="29.183081319999999" u="1"/>
        <n v="35.18953333333333" u="1"/>
        <n v="38.244597455470739" u="1"/>
        <n v="0.33809523809523817" u="1"/>
        <n v="8.0338600000000007" u="1"/>
        <n v="13.28642593939394" u="1"/>
        <n v="13.743146666666657" u="1"/>
        <n v="22.990179999999999" u="1"/>
        <n v="29.213999999999999" u="1"/>
        <n v="32.017399999999995" u="1"/>
        <n v="35.323915343915345" u="1"/>
        <n v="36.642034518412459" u="1"/>
        <n v="53.319700000000005" u="1"/>
        <n v="67.01570105820106" u="1"/>
        <n v="153.99423248640312" u="1"/>
        <n v="2.4506699999999944" u="1"/>
        <n v="6.9476099999999938" u="1"/>
        <n v="10.700478333333322" u="1"/>
        <n v="12.608398437500002" u="1"/>
        <n v="13.820610687022899" u="1"/>
        <n v="16.031974999999999" u="1"/>
        <n v="20.162141666666667" u="1"/>
        <n v="26.443650381679394" u="1"/>
        <n v="30.322493438320208" u="1"/>
        <n v="37.650209973753277" u="1"/>
        <n v="42.880722891566265" u="1"/>
        <n v="52.928567913385827" u="1"/>
        <n v="55.265031746031745" u="1"/>
        <n v="65.776776666666649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0.788492063492065" u="1"/>
        <n v="12.084256613756615" u="1"/>
        <n v="15.582036994301998" u="1"/>
        <n v="16.93721" u="1"/>
        <n v="17.580718115942034" u="1"/>
        <n v="20.490096666666663" u="1"/>
        <n v="22.689866666666656" u="1"/>
        <n v="23.1587" u="1"/>
        <n v="24.745292120000002" u="1"/>
        <n v="26.964218750000001" u="1"/>
        <n v="31.531999991999999" u="1"/>
        <n v="35.129842098270373" u="1"/>
        <n v="41.473444999999998" u="1"/>
        <n v="53.861899999999999" u="1"/>
        <n v="55.306672607775425" u="1"/>
        <n v="66.230409548054794" u="1"/>
        <n v="107.86240601503761" u="1"/>
        <n v="0.68159779614325067" u="1"/>
        <n v="3.7749612403100774" u="1"/>
        <n v="7.4205966666666621" u="1"/>
        <n v="14.7225" u="1"/>
        <n v="16.910626666666666" u="1"/>
        <n v="17.018698880597015" u="1"/>
        <n v="21.483518518518519" u="1"/>
        <n v="22.452010569800571" u="1"/>
        <n v="24.408633333333334" u="1"/>
        <n v="29.242093333333329" u="1"/>
        <n v="32.385080000000002" u="1"/>
        <n v="33.1151832460733" u="1"/>
        <n v="36.591129129567904" u="1"/>
        <n v="46.653849206349207" u="1"/>
        <n v="53.475146666666674" u="1"/>
        <n v="67.191325000000006" u="1"/>
        <n v="5.5903825000000005" u="1"/>
        <n v="19.019599999999997" u="1"/>
        <n v="19.62579365079365" u="1"/>
        <n v="20.5507250625" u="1"/>
        <n v="20.763375" u="1"/>
        <n v="21.542532808398949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60.882367473529428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3.595744680851062" u="1"/>
        <n v="14.156258306666668" u="1"/>
        <n v="14.175599999999999" u="1"/>
        <n v="19.627465632183913" u="1"/>
        <n v="31.987900000000003" u="1"/>
        <n v="40.633094999999997" u="1"/>
        <n v="109.92312672176308" u="1"/>
        <n v="8.706363333333325" u="1"/>
        <n v="10.054559999999999" u="1"/>
        <n v="10.054861666666667" u="1"/>
        <n v="13.595744680851064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60.806896551724137" u="1"/>
        <n v="63.029866666666663" u="1"/>
        <n v="2.4455517876344084" u="1"/>
        <n v="7.1562593939393926" u="1"/>
        <n v="9.8311764576271194" u="1"/>
        <n v="10.521106666666656" u="1"/>
        <n v="10.613888888888889" u="1"/>
        <n v="16.132159999999992" u="1"/>
        <n v="21.520848238235299" u="1"/>
        <n v="23.504304999999999" u="1"/>
        <n v="24.242968749999996" u="1"/>
        <n v="24.8035" u="1"/>
        <n v="27.717403242816093" u="1"/>
        <n v="49.305106666666667" u="1"/>
        <n v="69.076000000000008" u="1"/>
        <n v="109.02776485788114" u="1"/>
        <n v="7.9929365079365082" u="1"/>
        <n v="13.176460000000001" u="1"/>
        <n v="14.71904761904762" u="1"/>
        <n v="18.770200724637686" u="1"/>
        <n v="20.995346840817795" u="1"/>
        <n v="22.201229508196718" u="1"/>
        <n v="23.774901943502826" u="1"/>
        <n v="29.917688964474678" u="1"/>
        <n v="43.151283333333325" u="1"/>
        <n v="53.547125062500001" u="1"/>
        <n v="1.2294854232804233" u="1"/>
        <n v="2.2478048941798945" u="1"/>
        <n v="11.780275" u="1"/>
        <n v="13.883356666666664" u="1"/>
        <n v="21.540725160256411" u="1"/>
        <n v="21.610511811023621" u="1"/>
        <n v="21.834800000000001" u="1"/>
        <n v="23.10523333333332" u="1"/>
        <n v="25.551370773333332" u="1"/>
        <n v="28.673310725806449" u="1"/>
        <n v="31.985873015873015" u="1"/>
        <n v="32.484209999999997" u="1"/>
        <n v="38.965016666666656" u="1"/>
        <n v="47.638189558232938" u="1"/>
        <n v="49.757800000000003" u="1"/>
        <n v="53.472300000000004" u="1"/>
        <n v="0.85389344262295064" u="1"/>
        <n v="1.4779389312977103" u="1"/>
        <n v="5.2891207349081375" u="1"/>
        <n v="7.891836666666654" u="1"/>
        <n v="8.1408376963350797" u="1"/>
        <n v="9.7018999999999984" u="1"/>
        <n v="13.140749999999999" u="1"/>
        <n v="13.8306" u="1"/>
        <n v="14.604706752083334" u="1"/>
        <n v="15.383615176151762" u="1"/>
        <n v="15.517549192129259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5.944776666666669" u="1"/>
        <n v="55.171919826470592" u="1"/>
        <n v="9.3248350000000002" u="1"/>
        <n v="20.54702" u="1"/>
        <n v="20.693541787254912" u="1"/>
        <n v="25.702500000000001" u="1"/>
        <n v="29.700472440944882" u="1"/>
        <n v="33.89772295081967" u="1"/>
        <n v="56.367870106662203" u="1"/>
        <n v="3.6677361111111111" u="1"/>
        <n v="7.6629000000000005" u="1"/>
        <n v="9.9701500000000003" u="1"/>
        <n v="11.6564" u="1"/>
        <n v="18.70957671957672" u="1"/>
        <n v="21.178373333333329" u="1"/>
        <n v="21.461339999999989" u="1"/>
        <n v="23.022396694214876" u="1"/>
        <n v="24.518849194444446" u="1"/>
        <n v="29.660912698412698" u="1"/>
        <n v="30.272134999999999" u="1"/>
        <n v="35.472070000000002" u="1"/>
        <n v="42.180718115942028" u="1"/>
        <n v="63.388999999999996" u="1"/>
        <n v="12.772619047619047" u="1"/>
        <n v="14.349148264" u="1"/>
        <n v="14.813320105820106" u="1"/>
        <n v="15.3635" u="1"/>
        <n v="20.363195592286502" u="1"/>
        <n v="24.685299999999998" u="1"/>
        <n v="26.658923884514437" u="1"/>
        <n v="38.868283499446292" u="1"/>
        <n v="39.893140243902444" u="1"/>
        <n v="62.836879999999979" u="1"/>
        <n v="80.24067500000001" u="1"/>
        <n v="87.07489682539682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3.352380952380951" u="1"/>
        <n v="27.260408333333334" u="1"/>
        <n v="27.43975808662281" u="1"/>
        <n v="32.086718750000003" u="1"/>
        <n v="33.083500000000001" u="1"/>
        <n v="35.239253806089742" u="1"/>
        <n v="59.162148894607569" u="1"/>
        <n v="139.61916000000002" u="1"/>
        <n v="3.954370078740157" u="1"/>
        <n v="5.3671945454545442" u="1"/>
        <n v="11.608817727272728" u="1"/>
        <n v="12.194216666666653" u="1"/>
        <n v="13.087768595041322" u="1"/>
        <n v="16.167182236258864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9.8474400000000006" u="1"/>
        <n v="13.658025" u="1"/>
        <n v="15.220927500000002" u="1"/>
        <n v="19.846359999999997" u="1"/>
        <n v="33.364350271002714" u="1"/>
        <n v="36.719085365853658" u="1"/>
        <n v="36.83258012820513" u="1"/>
        <n v="39.054089999999988" u="1"/>
        <n v="39.447210198000001" u="1"/>
        <n v="45.755725190839698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61.787613740740738" u="1"/>
        <n v="68.311764576271202" u="1"/>
        <n v="75.662268396000002" u="1"/>
        <n v="87.71130951666666" u="1"/>
        <n v="115.41116666666667" u="1"/>
        <n v="0.38462083333333347" u="1"/>
        <n v="9.0404651162790692" u="1"/>
        <n v="10.154917407407408" u="1"/>
        <n v="12.735710833333334" u="1"/>
        <n v="17.237589531680442" u="1"/>
        <n v="19.061062499999998" u="1"/>
        <n v="19.777096560846562" u="1"/>
        <n v="21.295348837209303" u="1"/>
        <n v="27.049344262295083" u="1"/>
        <n v="32.730238095238093" u="1"/>
        <n v="35.258425351744194" u="1"/>
        <n v="40.257460317460314" u="1"/>
        <n v="9.5557999999999996" u="1"/>
        <n v="13.70748" u="1"/>
        <n v="15.08023333333332" u="1"/>
        <n v="16.463091756387595" u="1"/>
        <n v="17.808042279202283" u="1"/>
        <n v="20.790677738518518" u="1"/>
        <n v="26.282933333333332" u="1"/>
        <n v="67.6098243538502" u="1"/>
        <n v="85.145193333333324" u="1"/>
        <n v="0.78498666666666639" u="1"/>
        <n v="6.6014605597964389" u="1"/>
        <n v="13.292906734722223" u="1"/>
        <n v="14.306986666666656" u="1"/>
        <n v="17.148240000000001" u="1"/>
        <n v="23.648318462594375" u="1"/>
        <n v="24.463358778625953" u="1"/>
        <n v="25.895617208672089" u="1"/>
        <n v="30.407007874015747" u="1"/>
        <n v="34.45975" u="1"/>
        <n v="35.223199999999999" u="1"/>
        <n v="35.445489999999999" u="1"/>
        <n v="35.543012367709309" u="1"/>
        <n v="48.33305" u="1"/>
        <n v="59.754829268292696" u="1"/>
        <n v="60.527760000000001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29.261749311294764" u="1"/>
        <n v="32.566613652173913" u="1"/>
        <n v="36.594922480620156" u="1"/>
        <n v="39.223214285714285" u="1"/>
        <n v="39.757930434782608" u="1"/>
        <n v="53.284328165374667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26.788492063492065" u="1"/>
        <n v="27.755725190839694" u="1"/>
        <n v="32.63832" u="1"/>
        <n v="41.910819826470586" u="1"/>
        <n v="11.214" u="1"/>
        <n v="12.368194735449736" u="1"/>
        <n v="15.0464" u="1"/>
        <n v="15.369984095652175" u="1"/>
        <n v="16.771184573002756" u="1"/>
        <n v="18.170836446839083" u="1"/>
        <n v="26.042173333333331" u="1"/>
        <n v="27.530513553333332" u="1"/>
        <n v="40.810234842666674" u="1"/>
        <n v="59.454761904761902" u="1"/>
        <n v="77.308256666666651" u="1"/>
        <n v="2.3333183582089552" u="1"/>
        <n v="6.3545999999999996" u="1"/>
        <n v="6.8888666666666607" u="1"/>
        <n v="8.1287162096774193" u="1"/>
        <n v="10.503500000000001" u="1"/>
        <n v="11.270813333333328" u="1"/>
        <n v="13.518228346456693" u="1"/>
        <n v="14.359313714689266" u="1"/>
        <n v="16.568646017699116" u="1"/>
        <n v="22.995354330708661" u="1"/>
        <n v="25.672466666666665" u="1"/>
        <n v="26.424266666666668" u="1"/>
        <n v="44.980833333333337" u="1"/>
        <n v="51.298155734782611" u="1"/>
        <n v="88.870535222353411" u="1"/>
        <n v="99.109952286956528" u="1"/>
        <n v="0.34627906976744183" u="1"/>
        <n v="2.8557966666666581" u="1"/>
        <n v="3.0609916666666659" u="1"/>
        <n v="6.3546000000000005" u="1"/>
        <n v="8.239969999999996" u="1"/>
        <n v="15.457599999999999" u="1"/>
        <n v="16.910252949852509" u="1"/>
        <n v="18.747599999999998" u="1"/>
        <n v="20.655543870192307" u="1"/>
        <n v="25.684853333333333" u="1"/>
        <n v="39.18055833333333" u="1"/>
        <n v="42.427799999999998" u="1"/>
        <n v="51.808442694663171" u="1"/>
        <n v="63.016666666666666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4.454899999999999" u="1"/>
        <n v="25.340758333333333" u="1"/>
        <n v="27.856364829396327" u="1"/>
        <n v="28.743898333333327" u="1"/>
        <n v="33.139448818897634" u="1"/>
        <n v="39.15176103808561" u="1"/>
        <n v="40.087000000000003" u="1"/>
        <n v="48.906866408045978" u="1"/>
        <n v="58.466324999999998" u="1"/>
        <n v="59.91348837209302" u="1"/>
        <n v="112.02978587365592" u="1"/>
        <n v="3.5511000000000004" u="1"/>
        <n v="10.869" u="1"/>
        <n v="13.085426356589148" u="1"/>
        <n v="14.716860465116278" u="1"/>
        <n v="18.687716535433072" u="1"/>
        <n v="20.461489999999998" u="1"/>
        <n v="21.996753687315636" u="1"/>
        <n v="22.264818333333334" u="1"/>
        <n v="22.291588541666666" u="1"/>
        <n v="23.284500000000001" u="1"/>
        <n v="34.761944999999997" u="1"/>
        <n v="47.198773809523807" u="1"/>
        <n v="55.650394266292054" u="1"/>
        <n v="57.692969999999995" u="1"/>
        <n v="57.828000000000003" u="1"/>
        <n v="67.063034027777775" u="1"/>
        <n v="67.852726521739129" u="1"/>
        <n v="110.47364499999999" u="1"/>
        <n v="0.28929068783068784" u="1"/>
        <n v="4.7773916666666674" u="1"/>
        <n v="15.598819477611942" u="1"/>
        <n v="42.315600000000003" u="1"/>
        <n v="44.812325581395349" u="1"/>
        <n v="50.281100000000002" u="1"/>
        <n v="15.319570000000001" u="1"/>
        <n v="15.504954946236559" u="1"/>
        <n v="17.705543333333324" u="1"/>
        <n v="18.024296875000001" u="1"/>
        <n v="25.05734" u="1"/>
        <n v="25.458161375661376" u="1"/>
        <n v="26.512558139534882" u="1"/>
        <n v="27.581979999999994" u="1"/>
        <n v="35.317309711286086" u="1"/>
        <n v="39.57244897959184" u="1"/>
        <n v="97.332099999999997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41.877877604166663" u="1"/>
        <n v="0.17890648484848481" u="1"/>
        <n v="3.9191873278236913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0.21052631578948" u="1"/>
        <n v="43.459200000000003" u="1"/>
        <n v="55.229630062500007" u="1"/>
        <n v="2.5316929133858257" u="1"/>
        <n v="12.550826771653542" u="1"/>
        <n v="12.80906976744186" u="1"/>
        <n v="14.528683261183259" u="1"/>
        <n v="18.351602067183464" u="1"/>
        <n v="19.549199999999999" u="1"/>
        <n v="20.545599999999997" u="1"/>
        <n v="22.960999991999998" u="1"/>
        <n v="24.301400000000001" u="1"/>
        <n v="31.977187579861997" u="1"/>
        <n v="35.632922695652177" u="1"/>
        <n v="57.17403242816092" u="1"/>
        <n v="87.31338582677165" u="1"/>
        <n v="1.5229999999999999" u="1"/>
        <n v="3.2463899999999999" u="1"/>
        <n v="10.168750000000001" u="1"/>
        <n v="10.637475" u="1"/>
        <n v="12.441666666666668" u="1"/>
        <n v="14.528683261183261" u="1"/>
        <n v="14.856066666666667" u="1"/>
        <n v="16.901953426034513" u="1"/>
        <n v="18.423413279132792" u="1"/>
        <n v="22.69047619047619" u="1"/>
        <n v="29.402255639097746" u="1"/>
        <n v="32.140124999999998" u="1"/>
        <n v="45.025077000000003" u="1"/>
        <n v="46.525000000000006" u="1"/>
        <n v="3.1942166666666538" u="1"/>
        <n v="13.795344999999999" u="1"/>
        <n v="16.945684479166665" u="1"/>
        <n v="18.857903645833332" u="1"/>
        <n v="20.683114754098362" u="1"/>
        <n v="23.397855666666668" u="1"/>
        <n v="23.431782945736433" u="1"/>
        <n v="26.915126717557253" u="1"/>
        <n v="29.456399996000002" u="1"/>
        <n v="44.983147782608697" u="1"/>
        <n v="50.588962821568629" u="1"/>
        <n v="63.257733333333334" u="1"/>
        <n v="0.48892857142857149" u="1"/>
        <n v="0.70779411440677986" u="1"/>
        <n v="2.7229666666666601" u="1"/>
        <n v="5.4939249950000004" u="1"/>
        <n v="11.63975065616798" u="1"/>
        <n v="14.705878552971576" u="1"/>
        <n v="14.865697674418605" u="1"/>
        <n v="20.689866666666656" u="1"/>
        <n v="24.196641666666668" u="1"/>
        <n v="32.760728997289974" u="1"/>
        <n v="35.955714285714286" u="1"/>
        <n v="39.374324999999999" u="1"/>
        <n v="40.274829965416671" u="1"/>
        <n v="56.602906139184398" u="1"/>
        <n v="3.71904761904762" u="1"/>
        <n v="4.1639097744360907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27016" u="1"/>
        <n v="52.119767441860468" u="1"/>
        <n v="87.055275590551176" u="1"/>
        <n v="3.5505555555555555" u="1"/>
        <n v="5.0462999999999996" u="1"/>
        <n v="12.840999999999998" u="1"/>
        <n v="17.019599999999997" u="1"/>
        <n v="17.62579365079365" u="1"/>
        <n v="18.763375" u="1"/>
        <n v="19.741774552238805" u="1"/>
        <n v="23.711309516666667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2.211072351421189" u="1"/>
        <n v="15.773990000000001" u="1"/>
        <n v="15.911640826873384" u="1"/>
        <n v="22.163816666666666" u="1"/>
        <n v="27.703720000000001" u="1"/>
        <n v="27.729700000000001" u="1"/>
        <n v="36.689866666666653" u="1"/>
        <n v="36.944696999999998" u="1"/>
        <n v="37.215190298507466" u="1"/>
        <n v="41.117066395663961" u="1"/>
        <n v="48.816903000000003" u="1"/>
        <n v="9.0545599999999986" u="1"/>
        <n v="10.466017727272728" u="1"/>
        <n v="11.354211666666657" u="1"/>
        <n v="11.933680894308946" u="1"/>
        <n v="13.90375" u="1"/>
        <n v="14.635930232558138" u="1"/>
        <n v="14.783222222222221" u="1"/>
        <n v="15.426400000000001" u="1"/>
        <n v="17.731458333333332" u="1"/>
        <n v="29.00967" u="1"/>
        <n v="29.558255813953487" u="1"/>
        <n v="35.855080000000001" u="1"/>
        <n v="7.5027000000000008" u="1"/>
        <n v="9.7281627513227509" u="1"/>
        <n v="10.908466666666659" u="1"/>
        <n v="14.818424479166666" u="1"/>
        <n v="17.131499999999999" u="1"/>
        <n v="22.095849206349207" u="1"/>
        <n v="26.845199999999998" u="1"/>
        <n v="36.745426356589149" u="1"/>
        <n v="58.441110650642358" u="1"/>
        <n v="8.2777099999999972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29.730103359173128" u="1"/>
        <n v="30.695374677002583" u="1"/>
        <n v="30.726242547425475" u="1"/>
        <n v="34.768165374677004" u="1"/>
        <n v="36.568816666666663" u="1"/>
        <n v="38.296059431524547" u="1"/>
        <n v="153.18880833333333" u="1"/>
        <n v="0.3373840769903762" u="1"/>
        <n v="0.36944999999999995" u="1"/>
        <n v="5.9292160000000003" u="1"/>
        <n v="14.876175572519085" u="1"/>
        <n v="17.669726666666662" u="1"/>
        <n v="18.219488188976378" u="1"/>
        <n v="21.083765401666668" u="1"/>
        <n v="21.10523333333332" u="1"/>
        <n v="23.551370773333332" u="1"/>
        <n v="37.612100062500005" u="1"/>
        <n v="37.86740833333333" u="1"/>
        <n v="49.39855" u="1"/>
        <n v="0.34590379403794042" u="1"/>
        <n v="2.43763333333332" u="1"/>
        <n v="13.604706752083334" u="1"/>
        <n v="18.390026041666665" u="1"/>
        <n v="23.014713541666666" u="1"/>
        <n v="29.482471014492759" u="1"/>
        <n v="29.861587301587303" u="1"/>
        <n v="31.385116279069766" u="1"/>
        <n v="83.928333333333342" u="1"/>
        <n v="3.1453649999999995" u="1"/>
        <n v="15.579670909090909" u="1"/>
        <n v="16.989866666666668" u="1"/>
        <n v="19.980641666666667" u="1"/>
        <n v="49.947872340425533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28.766326530612247" u="1"/>
        <n v="40.910681666666662" u="1"/>
        <n v="41.848500000000001" u="1"/>
        <n v="57.71950360734435" u="1"/>
        <n v="86.41677" u="1"/>
        <n v="1.729518970189702" u="1"/>
        <n v="14.251944444444444" u="1"/>
        <n v="22.685299999999998" u="1"/>
        <n v="27.680741666666666" u="1"/>
        <n v="30.192996500437445" u="1"/>
        <n v="37.25324940704251" u="1"/>
        <n v="42.76800524934383" u="1"/>
        <n v="54.009706774519714" u="1"/>
        <n v="55.086928333333326" u="1"/>
        <n v="69.938068703703706" u="1"/>
        <n v="1.6727748691099478" u="1"/>
        <n v="7.6712063418803424" u="1"/>
        <n v="8.8372340425531934" u="1"/>
        <n v="9.5357142857142865" u="1"/>
        <n v="11.5275" u="1"/>
        <n v="12.089007936507935" u="1"/>
        <n v="14.181456692913386" u="1"/>
        <n v="15.29111111111111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29.703994490358127" u="1"/>
        <n v="38.124442625000007" u="1"/>
        <n v="46.528016983333337" u="1"/>
        <n v="53.390103032333727" u="1"/>
        <n v="12.089007936507937" u="1"/>
        <n v="12.577195767195766" u="1"/>
        <n v="23.548999999999996" u="1"/>
        <n v="27.044793388429753" u="1"/>
        <n v="27.944119844827586" u="1"/>
        <n v="35.142857142857146" u="1"/>
        <n v="51.833083333333327" u="1"/>
        <n v="53.04876099439079" u="1"/>
        <n v="11.4405" u="1"/>
        <n v="13.467845000000001" u="1"/>
        <n v="18.067022861356932" u="1"/>
        <n v="18.587499999999999" u="1"/>
        <n v="23.79066666666666" u="1"/>
        <n v="28.518228346456691" u="1"/>
        <n v="32.98570866141732" u="1"/>
        <n v="35.535551181102363" u="1"/>
        <n v="43.105531473529425" u="1"/>
        <n v="63.091333333333324" u="1"/>
        <n v="82.978910947058836" u="1"/>
        <n v="0.289393333333332" u="1"/>
        <n v="9.8393733333333291" u="1"/>
        <n v="10.581979999999996" u="1"/>
        <n v="13.420309999999997" u="1"/>
        <n v="13.985864383012821" u="1"/>
        <n v="14.438582677165353" u="1"/>
        <n v="14.674106666666663" u="1"/>
        <n v="19.823294726458332" u="1"/>
        <n v="23.128716209677421" u="1"/>
        <n v="31.660710000000002" u="1"/>
        <n v="33.503012499999997" u="1"/>
        <n v="40.413690476190482" u="1"/>
        <n v="42.540479674796757" u="1"/>
        <n v="56.806828055555556" u="1"/>
        <n v="16.163851706036745" u="1"/>
        <n v="17.061062499999998" u="1"/>
        <n v="17.777096560846562" u="1"/>
        <n v="20.042224999999995" u="1"/>
        <n v="27.934385382059801" u="1"/>
        <n v="34.541626666666659" u="1"/>
        <n v="44.66978666666666" u="1"/>
        <n v="51.396616666666667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4.479614325068869" u="1"/>
        <n v="17.674894656488551" u="1"/>
        <n v="19.149763333333325" u="1"/>
        <n v="19.314074999999999" u="1"/>
        <n v="28.314518810148734" u="1"/>
        <n v="47.738" u="1"/>
        <n v="87.040465116279066" u="1"/>
        <n v="1.3083" u="1"/>
        <n v="2.2428000000000003" u="1"/>
        <n v="9.572849999999999" u="1"/>
        <n v="12.839858909090911" u="1"/>
        <n v="30.240833333333335" u="1"/>
        <n v="30.761658638948312" u="1"/>
        <n v="35.653290921739135" u="1"/>
        <n v="49.593653267248534" u="1"/>
        <n v="53.956507120588242" u="1"/>
        <n v="87.065628333333336" u="1"/>
        <n v="157.86174112622751" u="1"/>
        <n v="4.1403750000000006" u="1"/>
        <n v="5.5819374999999996" u="1"/>
        <n v="10.746745000000001" u="1"/>
        <n v="13.055145833333331" u="1"/>
        <n v="13.962336960000002" u="1"/>
        <n v="15.069986666666667" u="1"/>
        <n v="20.658928571428572" u="1"/>
        <n v="27.261749311294764" u="1"/>
        <n v="28.784293193717279" u="1"/>
        <n v="30.283306826086957" u="1"/>
        <n v="31.828928571428573" u="1"/>
        <n v="36.62634666666667" u="1"/>
        <n v="36.69047619047619" u="1"/>
        <n v="37.627771119748758" u="1"/>
        <n v="54.973030488717001" u="1"/>
        <n v="58.05" u="1"/>
        <n v="58.778149999999997" u="1"/>
        <n v="62.974624999999996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5.204140000000002" u="1"/>
        <n v="37.910819826470586" u="1"/>
        <n v="50.194133858267719" u="1"/>
        <n v="61.445933333333322" u="1"/>
        <n v="4.7880199999999995" u="1"/>
        <n v="16.170836446839083" u="1"/>
        <n v="16.249134366925066" u="1"/>
        <n v="16.518396283468032" u="1"/>
        <n v="17.65496590312992" u="1"/>
        <n v="18.029534883720931" u="1"/>
        <n v="18.06931305107527" u="1"/>
        <n v="19.90311369509044" u="1"/>
        <n v="22.404312456140349" u="1"/>
        <n v="23.441353383458647" u="1"/>
        <n v="23.557093023255813" u="1"/>
        <n v="29.547362204724408" u="1"/>
        <n v="36.434999999999988" u="1"/>
        <n v="0.82744708994708993" u="1"/>
        <n v="1.1490266666666669" u="1"/>
        <n v="2.6917550000000001" u="1"/>
        <n v="3.6985666666666521" u="1"/>
        <n v="9.4946750000000009" u="1"/>
        <n v="10.911640419947506" u="1"/>
        <n v="11.050375939849626" u="1"/>
        <n v="15.284323008849558" u="1"/>
        <n v="18.007829457364341" u="1"/>
        <n v="19.984549999999999" u="1"/>
        <n v="20.906076666666664" u="1"/>
        <n v="21.072438909090913" u="1"/>
        <n v="21.1313" u="1"/>
        <n v="29.179400000000001" u="1"/>
        <n v="31.252856666666652" u="1"/>
        <n v="35.7984403794038" u="1"/>
        <n v="38.871173333333324" u="1"/>
        <n v="52.985100000000003" u="1"/>
        <n v="8.3869799999999906" u="1"/>
        <n v="8.8743266666666614" u="1"/>
        <n v="10.277609999999999" u="1"/>
        <n v="11.281283329999999" u="1"/>
        <n v="11.708600000000001" u="1"/>
        <n v="18.655543870192307" u="1"/>
        <n v="25.445551787634408" u="1"/>
        <n v="64.083339947089954" u="1"/>
        <n v="64.545981467333334" u="1"/>
        <n v="86.996102362204724" u="1"/>
        <n v="88.49310852800000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6.459037940379403" u="1"/>
        <n v="27.820181172666665" u="1"/>
        <n v="31.766605164267503" u="1"/>
        <n v="33.08031496062992" u="1"/>
        <n v="35.15176103808561" u="1"/>
        <n v="40.833333333333336" u="1"/>
        <n v="62.148076213043481" u="1"/>
        <n v="63.804166666666674" u="1"/>
        <n v="6.8828049999999967" u="1"/>
        <n v="15.724579999999996" u="1"/>
        <n v="17.242799999999999" u="1"/>
        <n v="19.939213466666668" u="1"/>
        <n v="21.810708333333331" u="1"/>
        <n v="24.787132173913051" u="1"/>
        <n v="30.260437499999998" u="1"/>
        <n v="32.469203065330056" u="1"/>
        <n v="35.061904761904763" u="1"/>
        <n v="37.561608455840457" u="1"/>
        <n v="101.48115" u="1"/>
        <n v="173.86811983336619" u="1"/>
        <n v="1.7078783333333258" u="1"/>
        <n v="6.0167000000000002" u="1"/>
        <n v="10.826645460869566" u="1"/>
        <n v="15.2034" u="1"/>
        <n v="17.259211886304911" u="1"/>
        <n v="20.989666666666668" u="1"/>
        <n v="26.157533333333333" u="1"/>
        <n v="33.563400000000001" u="1"/>
        <n v="56.28525330687831" u="1"/>
        <n v="60.036803333333317" u="1"/>
        <n v="1.3697066666666664" u="1"/>
        <n v="2.5115347820987659" u="1"/>
        <n v="4.6029427083333339" u="1"/>
        <n v="8.3716599999999985" u="1"/>
        <n v="11.009616386217949" u="1"/>
        <n v="12.746610576923077" u="1"/>
        <n v="13.271391076115485" u="1"/>
        <n v="14.846873306233062" u="1"/>
        <n v="15.108740000000001" u="1"/>
        <n v="17.206679999999995" u="1"/>
        <n v="21.708270080645161" u="1"/>
        <n v="23.458161375661376" u="1"/>
        <n v="26.4405" u="1"/>
        <n v="28.662579365079367" u="1"/>
        <n v="33.14285666666666" u="1"/>
        <n v="33.598700000000001" u="1"/>
        <n v="39.26641873278237" u="1"/>
        <n v="41.263500000000001" u="1"/>
        <n v="45.537019042832412" u="1"/>
        <n v="83.87647883597883" u="1"/>
        <n v="0.853171666666662" u="1"/>
        <n v="21.843354497354497" u="1"/>
        <n v="27.027637795275592" u="1"/>
        <n v="28.768017499999999" u="1"/>
        <n v="36.782399999999996" u="1"/>
        <n v="41.442610837438423" u="1"/>
        <n v="52.310874999999989" u="1"/>
        <n v="3.9934099999999999" u="1"/>
        <n v="8.6189583333333317" u="1"/>
        <n v="10.450110833333333" u="1"/>
        <n v="13.242524916943522" u="1"/>
        <n v="13.598669999999995" u="1"/>
        <n v="15.954558800847458" u="1"/>
        <n v="19.511744186046514" u="1"/>
        <n v="24.47924603174603" u="1"/>
        <n v="36.028571428571432" u="1"/>
        <n v="50.786956316666668" u="1"/>
        <n v="63.202333333333328" u="1"/>
        <n v="64.787132173913051" u="1"/>
        <n v="3.3622395833333334" u="1"/>
        <n v="4.1797649999999997" u="1"/>
        <n v="7.5612565445026174" u="1"/>
        <n v="8.1706194776119414" u="1"/>
        <n v="13.378106666666657" u="1"/>
        <n v="17.301471354166665" u="1"/>
        <n v="20.220133333333337" u="1"/>
        <n v="25.213999999999999" u="1"/>
        <n v="27.072963316666669" u="1"/>
        <n v="32.684115378434839" u="1"/>
        <n v="36.123382343220342" u="1"/>
        <n v="44.112682291666665" u="1"/>
        <n v="51.59812563323203" u="1"/>
        <n v="62.828645833333333" u="1"/>
        <n v="0.100278333333333" u="1"/>
        <n v="13.733375572519085" u="1"/>
        <n v="16.162141666666667" u="1"/>
        <n v="17.230481040666668" u="1"/>
        <n v="18.78062827225131" u="1"/>
        <n v="19.686920384951883" u="1"/>
        <n v="23.578937007874014" u="1"/>
        <n v="26.133234477611943" u="1"/>
        <n v="36.404312456140353" u="1"/>
        <n v="38.530383333333333" u="1"/>
        <n v="60.560833333333335" u="1"/>
        <n v="64.102784999999997" u="1"/>
        <n v="81.903706666666665" u="1"/>
        <n v="0.50979999999999892" u="1"/>
        <n v="8.7845866666666659" u="1"/>
        <n v="9.9366666666666674" u="1"/>
        <n v="11.280682414698163" u="1"/>
        <n v="12.118786666666667" u="1"/>
        <n v="13.015658914728682" u="1"/>
        <n v="16.857903645833332" u="1"/>
        <n v="18.683114754098362" u="1"/>
        <n v="19.729518970189702" u="1"/>
        <n v="19.872133333333331" u="1"/>
        <n v="21.431782945736433" u="1"/>
        <n v="21.742373333333333" u="1"/>
        <n v="22.562406015037595" u="1"/>
        <n v="23.5837" u="1"/>
        <n v="27.085426356589146" u="1"/>
        <n v="35.611179999999997" u="1"/>
        <n v="47.011800000000008" u="1"/>
        <n v="75.298699999999997" u="1"/>
        <n v="84.023575000000008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5.430793650793653" u="1"/>
        <n v="37.382547106666664" u="1"/>
        <n v="74.934487333333337" u="1"/>
        <n v="89.712005914166667" u="1"/>
        <n v="11.283849999999999" u="1"/>
        <n v="13.611249999999995" u="1"/>
        <n v="14.278983333333329" u="1"/>
        <n v="18.012152230971129" u="1"/>
        <n v="21.493500000000001" u="1"/>
        <n v="23.901988756613758" u="1"/>
        <n v="25.242093333333329" u="1"/>
        <n v="29.7327138844086" u="1"/>
        <n v="30.19345238095238" u="1"/>
        <n v="31.809793243478268" u="1"/>
        <n v="35.721231707317081" u="1"/>
        <n v="39.431375442739082" u="1"/>
        <n v="40.154422764227647" u="1"/>
        <n v="42.871045673076921" u="1"/>
        <n v="50.178839999999994" u="1"/>
        <n v="51.599198190789473" u="1"/>
        <n v="56.121348254310355" u="1"/>
        <n v="116.37370499999999" u="1"/>
        <n v="1.6205624999999999" u="1"/>
        <n v="11.78205" u="1"/>
        <n v="12.032061068702289" u="1"/>
        <n v="17.380379999999999" u="1"/>
        <n v="31.557047244094484" u="1"/>
        <n v="32.992661666666649" u="1"/>
        <n v="41.125774999999997" u="1"/>
        <n v="41.920208132000006" u="1"/>
        <n v="9.7938683333333305" u="1"/>
        <n v="10.636465000000001" u="1"/>
        <n v="13.154454677419359" u="1"/>
        <n v="14.091799999999999" u="1"/>
        <n v="14.203007518796994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11.471293333333332" u="1"/>
        <n v="12.90375" u="1"/>
        <n v="19.84783447761194" u="1"/>
        <n v="20.619811507936507" u="1"/>
        <n v="22.173663333333323" u="1"/>
        <n v="23.848800000000001" u="1"/>
        <n v="25.3549972899729" u="1"/>
        <n v="27.00967" u="1"/>
        <n v="28.247749473210597" u="1"/>
        <n v="29.741030766129033" u="1"/>
        <n v="31.025648238235298" u="1"/>
        <n v="34.632649999999998" u="1"/>
        <n v="34.741699999999994" u="1"/>
        <n v="37.572038405797109" u="1"/>
        <n v="55.027238051282055" u="1"/>
        <n v="1.9231041666666675" u="1"/>
        <n v="2.9372519763888891" u="1"/>
        <n v="9.3985500000000002" u="1"/>
        <n v="10.210699999999999" u="1"/>
        <n v="12.373334999999997" u="1"/>
        <n v="15.188559812755365" u="1"/>
        <n v="15.951145038167938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52.438002466954025" u="1"/>
        <n v="81.047606666666667" u="1"/>
        <n v="0.89704500000000031" u="1"/>
        <n v="9.6761824545454544" u="1"/>
        <n v="12.71904761904762" u="1"/>
        <n v="13.531306666666664" u="1"/>
        <n v="15.453433204022989" u="1"/>
        <n v="17.284706666666665" u="1"/>
        <n v="17.298300000000001" u="1"/>
        <n v="19.291703333333331" u="1"/>
        <n v="19.883700000000001" u="1"/>
        <n v="26.380718115942031" u="1"/>
        <n v="31.173929999999999" u="1"/>
        <n v="31.384082687338502" u="1"/>
        <n v="45.423717111534359" u="1"/>
        <n v="60.806227666666665" u="1"/>
        <n v="7.0285714285714285" u="1"/>
        <n v="11.557919104477612" u="1"/>
        <n v="13.995263333333327" u="1"/>
        <n v="21.603372093023257" u="1"/>
        <n v="23.618699999999993" u="1"/>
        <n v="23.951335978835978" u="1"/>
        <n v="40.336799999999997" u="1"/>
        <n v="40.838000000000001" u="1"/>
        <n v="42.726242547425478" u="1"/>
        <n v="1.3206966666666629" u="1"/>
        <n v="2.9463281249999991" u="1"/>
        <n v="4.0986885245901634" u="1"/>
        <n v="4.9244016666666459" u="1"/>
        <n v="11.697058909090909" u="1"/>
        <n v="16.327056160000001" u="1"/>
        <n v="22.487269999999999" u="1"/>
        <n v="23.302212520617285" u="1"/>
        <n v="23.476914999999998" u="1"/>
        <n v="29.385116279069766" u="1"/>
        <n v="33.2438" u="1"/>
        <n v="33.607875" u="1"/>
        <n v="37.339186666666663" u="1"/>
        <n v="40.137366354177331" u="1"/>
        <n v="61.565399705014748" u="1"/>
        <n v="17.980641666666667" u="1"/>
        <n v="21.058489000000002" u="1"/>
        <n v="23.535714285714285" u="1"/>
        <n v="25.806256613756613" u="1"/>
        <n v="28.462278645833329" u="1"/>
        <n v="33.753888615000008" u="1"/>
        <n v="35.281211750305999" u="1"/>
        <n v="36.658923884514437" u="1"/>
        <n v="50.119871189054969" u="1"/>
        <n v="97.529085616577547" u="1"/>
        <n v="2.7459583333333248" u="1"/>
        <n v="3.0428571428571436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29.628240512500007" u="1"/>
        <n v="30.243967592592593" u="1"/>
        <n v="36.324316666666661" u="1"/>
        <n v="41.563000000000002" u="1"/>
        <n v="57.755780000000001" u="1"/>
        <n v="67.018590608465615" u="1"/>
        <n v="5.9604708333333285" u="1"/>
        <n v="9.5311000000000003" u="1"/>
        <n v="10.156066666666668" u="1"/>
        <n v="10.772619047619047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46.656915264363235" u="1"/>
        <n v="52.943965447154476" u="1"/>
        <n v="2.901717943548388" u="1"/>
        <n v="2.9882499899999999" u="1"/>
        <n v="5.829463333333333" u="1"/>
        <n v="10.454956666666664" u="1"/>
        <n v="10.535159999999999" u="1"/>
        <n v="13.47190476190476" u="1"/>
        <n v="14.6945" u="1"/>
        <n v="14.703023333333331" u="1"/>
        <n v="15.00062593939394" u="1"/>
        <n v="15.3425952498763" u="1"/>
        <n v="17.260304834605599" u="1"/>
        <n v="20.517903333333336" u="1"/>
        <n v="26.6845" u="1"/>
        <n v="28.350099999999998" u="1"/>
        <n v="36.209870000000002" u="1"/>
        <n v="45.61333333333333" u="1"/>
        <n v="55.817443560175406" u="1"/>
        <n v="87.479609999999994" u="1"/>
        <n v="1.4162900641025642" u="1"/>
        <n v="2.6634623015873022" u="1"/>
        <n v="4.0723482800000008" u="1"/>
        <n v="12.653" u="1"/>
        <n v="13.471904761904762" u="1"/>
        <n v="18.845700000000001" u="1"/>
        <n v="20.184016666666658" u="1"/>
        <n v="27.962336960000002" u="1"/>
        <n v="32.35146987169076" u="1"/>
        <n v="40.844761584000004" u="1"/>
        <n v="46.730952380952381" u="1"/>
        <n v="52.709049999999991" u="1"/>
        <n v="55.468449999999997" u="1"/>
        <n v="63.551488692592599" u="1"/>
        <n v="241.83633065533334" u="1"/>
        <n v="3.5233082706766923" u="1"/>
        <n v="3.7177614182692311" u="1"/>
        <n v="5.1539191666666673" u="1"/>
        <n v="5.1829625000000004" u="1"/>
        <n v="9.4248613569321549" u="1"/>
        <n v="10.13848333" u="1"/>
        <n v="10.315351666666654" u="1"/>
        <n v="10.4405" u="1"/>
        <n v="15.922015" u="1"/>
        <n v="16.97425333333333" u="1"/>
        <n v="33.625954198473281" u="1"/>
        <n v="36.181295921806537" u="1"/>
        <n v="52.104556416666668" u="1"/>
        <n v="234.60608812500001" u="1"/>
        <n v="1.3603100775193799" u="1"/>
        <n v="6.1389800000000001" u="1"/>
        <n v="16.024416666666667" u="1"/>
        <n v="16.086300000000001" u="1"/>
        <n v="17.975572519083968" u="1"/>
        <n v="23.994826086956529" u="1"/>
        <n v="26.5871" u="1"/>
        <n v="26.82876666666666" u="1"/>
        <n v="27.693771312500004" u="1"/>
        <n v="28.489404761904762" u="1"/>
        <n v="52.639750656167983" u="1"/>
        <n v="63.102566137566143" u="1"/>
        <n v="98.072890624999999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5.516899999999998" u="1"/>
        <n v="18.042224999999995" u="1"/>
        <n v="20.720246312500002" u="1"/>
        <n v="22.265485564304459" u="1"/>
        <n v="23.049344262295083" u="1"/>
        <n v="27.284409448818899" u="1"/>
        <n v="30.168900000000001" u="1"/>
        <n v="31.270813333333329" u="1"/>
        <n v="44.203899999999997" u="1"/>
        <n v="56.293242894056853" u="1"/>
        <n v="56.312425062499997" u="1"/>
        <n v="58.995405685333338" u="1"/>
        <n v="62.175000000000004" u="1"/>
        <n v="90.566577150239951" u="1"/>
        <n v="151.92699999999999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10.942716124661247" u="1"/>
        <n v="11.626998636363636" u="1"/>
        <n v="13.211223577235776" u="1"/>
        <n v="14.261712499999994" u="1"/>
        <n v="15.889800000000001" u="1"/>
        <n v="16.484210526315792" u="1"/>
        <n v="17.206811023622045" u="1"/>
        <n v="20.825897140594382" u="1"/>
        <n v="23.933213333333335" u="1"/>
        <n v="24.3642" u="1"/>
        <n v="26.30978835978836" u="1"/>
        <n v="31.336149999999996" u="1"/>
        <n v="31.826645460869567" u="1"/>
        <n v="56.60769333333333" u="1"/>
        <n v="60.493442622950816" u="1"/>
        <n v="0.51941860465116274" u="1"/>
        <n v="10.044793388429753" u="1"/>
        <n v="13.6205625" u="1"/>
        <n v="14.129087301587305" u="1"/>
        <n v="17.198217129567901" u="1"/>
        <n v="18.658928571428572" u="1"/>
        <n v="22.700478333333322" u="1"/>
        <n v="25.261749311294764" u="1"/>
        <n v="28.672574999999995" u="1"/>
        <n v="28.759683333333339" u="1"/>
        <n v="29.618958333333332" u="1"/>
        <n v="32.766925000000001" u="1"/>
        <n v="42.171626938888892" u="1"/>
        <n v="50.361146803383932" u="1"/>
        <n v="50.500150062499998" u="1"/>
        <n v="51.183081319999999" u="1"/>
        <n v="56.137631732654327" u="1"/>
        <n v="2.4615899999999997" u="1"/>
        <n v="6.9751048346055979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3.755725190839694" u="1"/>
        <n v="26.687795275590549" u="1"/>
        <n v="29.707786885245902" u="1"/>
        <n v="33.801784722222223" u="1"/>
        <n v="34.424346666666658" u="1"/>
        <n v="36.553162230056984" u="1"/>
        <n v="36.800511918093108" u="1"/>
        <n v="37.776866666666656" u="1"/>
        <n v="65.048433333333335" u="1"/>
        <n v="147.07085000000001" u="1"/>
        <n v="1.1895333333333309" u="1"/>
        <n v="10.8796" u="1"/>
        <n v="12.324606000000001" u="1"/>
        <n v="13.494475" u="1"/>
        <n v="16.06931305107527" u="1"/>
        <n v="17.90311369509044" u="1"/>
        <n v="19.763624999999994" u="1"/>
        <n v="20.404312456140349" u="1"/>
        <n v="22.75267333333333" u="1"/>
        <n v="32.673706521739135" u="1"/>
        <n v="35.217865013774102" u="1"/>
        <n v="52.907457597482079" u="1"/>
        <n v="75.608265540935676" u="1"/>
        <n v="19.93311666666666" u="1"/>
        <n v="20.3017" u="1"/>
        <n v="32.439659999999996" u="1"/>
        <n v="39.719742019444446" u="1"/>
        <n v="40.574968918358898" u="1"/>
        <n v="1.7398049999999938" u="1"/>
        <n v="8.1689000000000007" u="1"/>
        <n v="9.7658199999999997" u="1"/>
        <n v="13.294070909090909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52000000000004" u="1"/>
        <n v="45.683333333333337" u="1"/>
        <n v="87.363787375415285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39.8037109375" u="1"/>
        <n v="47.179777339130439" u="1"/>
        <n v="48.837600000000002" u="1"/>
        <n v="67.200697674418606" u="1"/>
        <n v="1.5464933333333279" u="1"/>
        <n v="4.4037411924119256" u="1"/>
        <n v="4.560833333333334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18.594162561576354" u="1"/>
        <n v="22.113740458015268" u="1"/>
        <n v="27.235199999999992" u="1"/>
        <n v="27.823140000000002" u="1"/>
        <n v="29.382774999999988" u="1"/>
        <n v="30.755755208333333" u="1"/>
        <n v="36.588516666666663" u="1"/>
        <n v="41.830951443569553" u="1"/>
        <n v="70.756310999999997" u="1"/>
        <n v="75.614803776836169" u="1"/>
        <n v="155.9353123188406" u="1"/>
        <n v="0.87708333333333344" u="1"/>
        <n v="0.88782076719576741" u="1"/>
        <n v="8.2533713333333338" u="1"/>
        <n v="13.565232000000002" u="1"/>
        <n v="27.251944444444444" u="1"/>
        <n v="32.3581" u="1"/>
        <n v="35.052671739130439" u="1"/>
        <n v="46.685299999999998" u="1"/>
        <n v="52.92824612903226" u="1"/>
        <n v="68.993610115852064" u="1"/>
        <n v="87.044793388429753" u="1"/>
        <n v="112.89428065333334" u="1"/>
        <n v="114.0205730954015" u="1"/>
        <n v="1.3531816666666621" u="1"/>
        <n v="7.1258433333333313" u="1"/>
        <n v="13.709111881372554" u="1"/>
        <n v="19.558203699430202" u="1"/>
        <n v="20.67188630490956" u="1"/>
        <n v="20.747508305647841" u="1"/>
        <n v="20.903769838888888" u="1"/>
        <n v="21.458161375661376" u="1"/>
        <n v="22.873809523809523" u="1"/>
        <n v="23.424861356932155" u="1"/>
        <n v="23.980599999999999" u="1"/>
        <n v="30.195450819672132" u="1"/>
        <n v="41.302266666666668" u="1"/>
        <n v="75.378625" u="1"/>
        <n v="2.996175" u="1"/>
        <n v="10.313173333333333" u="1"/>
        <n v="14.357764999999995" u="1"/>
        <n v="14.903499999999999" u="1"/>
        <n v="19.316600085987655" u="1"/>
        <n v="22.389599992000001" u="1"/>
        <n v="22.685272652173914" u="1"/>
        <n v="29.740367454068242" u="1"/>
        <n v="30.975228333333327" u="1"/>
        <n v="31.854700000000001" u="1"/>
        <n v="32.281568733952199" u="1"/>
        <n v="55.666276147590366" u="1"/>
        <n v="98.71806982608696" u="1"/>
        <n v="1.1984933333333332" u="1"/>
        <n v="7.4188749999999999" u="1"/>
        <n v="11.407007874015747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0.242105263157896" u="1"/>
        <n v="32.028571428571432" u="1"/>
        <n v="34.624437251461984" u="1"/>
        <n v="35.18084426946632" u="1"/>
        <n v="11.869117407407408" u="1"/>
        <n v="12.585162751322752" u="1"/>
        <n v="15.448605813390314" u="1"/>
        <n v="26.008699999999997" u="1"/>
        <n v="31.842464999999997" u="1"/>
        <n v="35.936666666666667" u="1"/>
        <n v="37.675509395161292" u="1"/>
        <n v="43.226005284900282" u="1"/>
        <n v="50.000879999999995" u="1"/>
        <n v="57.1150545766844" u="1"/>
        <n v="1.302269999999994" u="1"/>
        <n v="9.6044" u="1"/>
        <n v="11.7712" u="1"/>
        <n v="15.081070833333333" u="1"/>
        <n v="15.440000000000001" u="1"/>
        <n v="17.686920384951883" u="1"/>
        <n v="25.280550000000002" u="1"/>
        <n v="26.7545" u="1"/>
        <n v="32.404312456140353" u="1"/>
        <n v="39.819083333333332" u="1"/>
        <n v="40.170836446839083" u="1"/>
        <n v="8.9366666666666674" u="1"/>
        <n v="12.678571428571432" u="1"/>
        <n v="14.108952620967742" u="1"/>
        <n v="14.543720930232556" u="1"/>
        <n v="17.022546666666667" u="1"/>
        <n v="17.729518970189702" u="1"/>
        <n v="20.562406015037595" u="1"/>
        <n v="24.680149806034485" u="1"/>
        <n v="26.361743079987345" u="1"/>
        <n v="42.111376666666665" u="1"/>
        <n v="44.055518333333325" u="1"/>
        <n v="51.556570257092197" u="1"/>
        <n v="98.193095238095239" u="1"/>
        <n v="1.7190853658536591" u="1"/>
        <n v="1.8803894708994711" u="1"/>
        <n v="8.4611450000000001" u="1"/>
        <n v="14.707786885245902" u="1"/>
        <n v="20.631496062992124" u="1"/>
        <n v="27.783266666666663" u="1"/>
        <n v="27.896062499999999" u="1"/>
        <n v="34.720620155038759" u="1"/>
        <n v="34.975007353743315" u="1"/>
        <n v="42.545900000000003" u="1"/>
        <n v="9.9608332999999993E-2" u="1"/>
        <n v="0.99066666666666703" u="1"/>
        <n v="9.3121566666666631" u="1"/>
        <n v="11.00967" u="1"/>
        <n v="14.098600000000001" u="1"/>
        <n v="14.532868217054263" u="1"/>
        <n v="14.68509186351706" u="1"/>
        <n v="23.242093333333329" u="1"/>
        <n v="26.251908396946565" u="1"/>
        <n v="27.846873306233064" u="1"/>
        <n v="29.05497614347826" u="1"/>
        <n v="34.293679999999995" u="1"/>
        <n v="34.680613999999998" u="1"/>
        <n v="35.431375442739082" u="1"/>
        <n v="36.832384146341468" u="1"/>
        <n v="65.626111111111115" u="1"/>
        <n v="77.519819999999996" u="1"/>
        <n v="87.606468684210526" u="1"/>
        <n v="3.908466666666659" u="1"/>
        <n v="11.87716666666666" u="1"/>
        <n v="14.812896825396825" u="1"/>
        <n v="16.6915175" u="1"/>
        <n v="17.444600000000001" u="1"/>
        <n v="19.01435929020834" u="1"/>
        <n v="24.6082" u="1"/>
        <n v="26.38480758807588" u="1"/>
        <n v="26.447800000000001" u="1"/>
        <n v="29.013974999999999" u="1"/>
        <n v="32.422067183462531" u="1"/>
        <n v="53.186732668378426" u="1"/>
        <n v="18.163816666666666" u="1"/>
        <n v="22.596175000000002" u="1"/>
        <n v="23.868957258064519" u="1"/>
        <n v="30.585476190476193" u="1"/>
        <n v="30.6083984375" u="1"/>
        <n v="31.218118563685639" u="1"/>
        <n v="80.541773333333325" u="1"/>
        <n v="3.7095500000000001" u="1"/>
        <n v="7.0391999999999957" u="1"/>
        <n v="7.8764987830687829" u="1"/>
        <n v="9.423" u="1"/>
        <n v="18.619811507936507" u="1"/>
        <n v="22.076124031007751" u="1"/>
        <n v="23.3549972899729" u="1"/>
        <n v="25.00967" u="1"/>
        <n v="30.133906666666668" u="1"/>
        <n v="31.683333333333334" u="1"/>
        <n v="117.49190965175745" u="1"/>
        <n v="8.4206666666666674" u="1"/>
        <n v="8.9784199999999998" u="1"/>
        <n v="8.9956833300000003" u="1"/>
        <n v="9.2106999999999992" u="1"/>
        <n v="10.902279999999999" u="1"/>
        <n v="13.359291338582675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47.475288713910757" u="1"/>
        <n v="60.631496062992127" u="1"/>
        <n v="67.828346456692913" u="1"/>
        <n v="119.059071" u="1"/>
        <n v="0.17127296587926508" u="1"/>
        <n v="0.88518129006410262" u="1"/>
        <n v="8.3545145038167945" u="1"/>
        <n v="13.1684" u="1"/>
        <n v="14.453433204022989" u="1"/>
        <n v="15.063949999999998" u="1"/>
        <n v="15.193736979166664" u="1"/>
        <n v="24.12284" u="1"/>
        <n v="26.14410486111111" u="1"/>
        <n v="27.359291338582675" u="1"/>
        <n v="29.384082687338502" u="1"/>
        <n v="62.876576666666665" u="1"/>
        <n v="15.647574999999994" u="1"/>
        <n v="16.166056666666659" u="1"/>
        <n v="17.10523333333332" u="1"/>
        <n v="25.878144458982568" u="1"/>
        <n v="26.383615176151761" u="1"/>
        <n v="27.24474" u="1"/>
        <n v="29.770362580128204" u="1"/>
        <n v="34.344000000000001" u="1"/>
        <n v="37.567658730158726" u="1"/>
        <n v="41.015780730897006" u="1"/>
        <n v="73.891111111111101" u="1"/>
        <n v="6.9979333333333331" u="1"/>
        <n v="11.604706752083334" u="1"/>
        <n v="11.998000000000001" u="1"/>
        <n v="15.163528080000001" u="1"/>
        <n v="15.236374999999999" u="1"/>
        <n v="15.557719104477613" u="1"/>
        <n v="15.824816272965879" u="1"/>
        <n v="19.179777339130442" u="1"/>
        <n v="33.804047619047623" u="1"/>
        <n v="35.589424999999999" u="1"/>
        <n v="56.096412831937336" u="1"/>
        <n v="66.982083333333335" u="1"/>
        <n v="74.739694656488552" u="1"/>
        <n v="106.56114666666666" u="1"/>
        <n v="2.7009374999999998" u="1"/>
        <n v="4.6815166666666652" u="1"/>
        <n v="10.484198636363637" u="1"/>
        <n v="25.981321815718157" u="1"/>
        <n v="27.500000000000004" u="1"/>
        <n v="31.737541528239202" u="1"/>
        <n v="32.491930000000004" u="1"/>
        <n v="4.8740300000000003" u="1"/>
        <n v="8.1645108333333329" u="1"/>
        <n v="10.530135" u="1"/>
        <n v="13.266269626666666" u="1"/>
        <n v="14.318301666666663" u="1"/>
        <n v="15.912145833333332" u="1"/>
        <n v="17.793904799525972" u="1"/>
        <n v="18.322800000000001" u="1"/>
        <n v="20.561680327868853" u="1"/>
        <n v="21.649496124031007" u="1"/>
        <n v="23.660912698412698" u="1"/>
        <n v="26.452536585365856" u="1"/>
        <n v="28.928477905073649" u="1"/>
        <n v="31.363688902243588" u="1"/>
        <n v="33.802227299208432" u="1"/>
        <n v="35.509523809523813" u="1"/>
        <n v="3.5708139534883725" u="1"/>
        <n v="10.734063333333326" u="1"/>
        <n v="12.251944444444444" u="1"/>
        <n v="13.603745000000002" u="1"/>
        <n v="15.832126666666667" u="1"/>
        <n v="27.729799999999997" u="1"/>
        <n v="39.365508333333331" u="1"/>
        <n v="45.880256666666654" u="1"/>
        <n v="55.254285714285714" u="1"/>
        <n v="56.594123062499996" u="1"/>
        <n v="87.739968191304342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2.476309999999998" u="1"/>
        <n v="39.061062499999998" u="1"/>
        <n v="8.6230199999999986" u="1"/>
        <n v="9.6609126984126981" u="1"/>
        <n v="10.087768595041322" u="1"/>
        <n v="11.71195" u="1"/>
        <n v="12.928100090909092" u="1"/>
        <n v="14.243967592592593" u="1"/>
        <n v="14.414277777777777" u="1"/>
        <n v="17.342320138888887" u="1"/>
        <n v="21.084216284987278" u="1"/>
        <n v="22.635280800000004" u="1"/>
        <n v="22.844899999999999" u="1"/>
        <n v="23.044793388429753" u="1"/>
        <n v="23.944119844827586" u="1"/>
        <n v="25.977893631436316" u="1"/>
        <n v="31.315126398673854" u="1"/>
        <n v="37.356031746031739" u="1"/>
        <n v="40.281122950819672" u="1"/>
        <n v="54.994803149606298" u="1"/>
        <n v="3.5769841269841276" u="1"/>
        <n v="7.0776744186046514" u="1"/>
        <n v="8.37242" u="1"/>
        <n v="19.907086614173227" u="1"/>
        <n v="24.518228346456691" u="1"/>
        <n v="28.689482608695656" u="1"/>
        <n v="30.325039682539682" u="1"/>
        <n v="30.704599172332813" u="1"/>
        <n v="35.643650793650792" u="1"/>
        <n v="36.543773333333327" u="1"/>
        <n v="37.356031746031746" u="1"/>
        <n v="41.841448490164964" u="1"/>
        <n v="55.303542832209473" u="1"/>
        <n v="56.90569" u="1"/>
        <n v="9.2290854232804236" u="1"/>
        <n v="10.406637499999997" u="1"/>
        <n v="12.631339999999996" u="1"/>
        <n v="16.250312330623306" u="1"/>
        <n v="17.302818333333327" u="1"/>
        <n v="22.303039200564974" u="1"/>
        <n v="27.284323008849558" u="1"/>
        <n v="41.90311369509044" u="1"/>
        <n v="66.902174479166661" u="1"/>
        <n v="91.552739886410023" u="1"/>
        <n v="2.8158749999999997" u="1"/>
        <n v="5.3298031496062981" u="1"/>
        <n v="14.888548280423281" u="1"/>
        <n v="16.042224999999995" u="1"/>
        <n v="21.022346666666667" u="1"/>
        <n v="22.09110512121212" u="1"/>
        <n v="27.017343750000002" u="1"/>
        <n v="29.270813333333329" u="1"/>
        <n v="30.335700000000003" u="1"/>
        <n v="32.756428571428572" u="1"/>
        <n v="32.890975949115486" u="1"/>
        <n v="66.712063418803424" u="1"/>
        <n v="98.026099999999985" u="1"/>
        <n v="0.42701999999999996" u="1"/>
        <n v="5.2871833333333251" u="1"/>
        <n v="7.6211533333333286" u="1"/>
        <n v="12.658786666666668" u="1"/>
        <n v="13.01246166666666" u="1"/>
        <n v="13.291157024793389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50.620289999999997" u="1"/>
        <n v="51.235199999999992" u="1"/>
        <n v="65.933776041666661" u="1"/>
        <n v="86.950952380952387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58.460543518000001" u="1"/>
        <n v="1.431879999999996" u="1"/>
        <n v="2.95383" u="1"/>
        <n v="5.0399603174603165" u="1"/>
        <n v="8.3790666666666613" u="1"/>
        <n v="9.0447933884297527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2.1794666666666673" u="1"/>
        <n v="11.209133333333329" u="1"/>
        <n v="11.442362751322751" u="1"/>
        <n v="11.946627906976744" u="1"/>
        <n v="20.501038909090912" u="1"/>
        <n v="20.981373281609194" u="1"/>
        <n v="27.148988533333338" u="1"/>
        <n v="33.712133333333334" u="1"/>
        <n v="39.415151515151514" u="1"/>
        <n v="44.494643002941181" u="1"/>
        <n v="51.814566929133854" u="1"/>
        <n v="0.89040211396011415" u="1"/>
        <n v="0.96655833333332997" u="1"/>
        <n v="7.8823409669211211" u="1"/>
        <n v="9.2723191044776119" u="1"/>
        <n v="11.027619477611941" u="1"/>
        <n v="14.2972" u="1"/>
        <n v="19.441353383458647" u="1"/>
        <n v="19.557093023255813" u="1"/>
        <n v="23.090241874527589" u="1"/>
        <n v="28.155882288135597" u="1"/>
        <n v="33.731395348837211" u="1"/>
        <n v="39.394826086956527" u="1"/>
        <n v="41.765520099461256" u="1"/>
        <n v="0.38689572580645171" u="1"/>
        <n v="9.5679799999999986" u="1"/>
        <n v="10.628400000000001" u="1"/>
        <n v="11.359313714689266" u="1"/>
        <n v="20.054559999999999" u="1"/>
        <n v="21.020319999999998" u="1"/>
        <n v="25.038888888888891" u="1"/>
        <n v="31.627839999999999" u="1"/>
        <n v="40.433399999999999" u="1"/>
        <n v="47.868957258064519" u="1"/>
        <n v="54.718032000000001" u="1"/>
        <n v="56.414338997099051" u="1"/>
        <n v="58.96442832862904" u="1"/>
        <n v="60.620451058201056" u="1"/>
        <n v="2.5738372093023254" u="1"/>
        <n v="5.3192635658914726" u="1"/>
        <n v="13.765619999999998" u="1"/>
        <n v="15.17596" u="1"/>
        <n v="22.210699999999999" u="1"/>
        <n v="24.159869999999994" u="1"/>
        <n v="25.886146666666654" u="1"/>
        <n v="28.094334673894039" u="1"/>
        <n v="30.003404756410255" u="1"/>
        <n v="32.646561679790025" u="1"/>
        <n v="33.272516666666661" u="1"/>
        <n v="2.9901500000000012" u="1"/>
        <n v="11.253280423280422" u="1"/>
        <n v="11.641586666666667" u="1"/>
        <n v="12.376974992999999" u="1"/>
        <n v="13.01734375" u="1"/>
        <n v="15.800625" u="1"/>
        <n v="17.036616263999999" u="1"/>
        <n v="22.429401993355484" u="1"/>
        <n v="25.944251968503934" u="1"/>
        <n v="34.56669492753624" u="1"/>
        <n v="41.504305000000002" u="1"/>
        <n v="52.164987080103359" u="1"/>
        <n v="10.085426356589148" u="1"/>
        <n v="10.4544" u="1"/>
        <n v="12.417423333333328" u="1"/>
        <n v="17.284500000000001" u="1"/>
        <n v="33.405133333333332" u="1"/>
        <n v="165.74968030000002" u="1"/>
        <n v="13.171746666666657" u="1"/>
        <n v="18.38378969565218" u="1"/>
        <n v="22.322600000000001" u="1"/>
        <n v="28.377113821138213" u="1"/>
        <n v="37.127142857142857" u="1"/>
        <n v="51.628240512500007" u="1"/>
        <n v="55.485599999999998" u="1"/>
        <n v="58.570624999999993" u="1"/>
        <n v="2.3064016666666589" u="1"/>
        <n v="4.1622149999999998" u="1"/>
        <n v="5.7486800000000002" u="1"/>
        <n v="12.364666666666666" u="1"/>
        <n v="12.97918032786885" u="1"/>
        <n v="18.67188630490956" u="1"/>
        <n v="18.747508305647841" u="1"/>
        <n v="21.424861356932155" u="1"/>
        <n v="24.662579365079367" u="1"/>
        <n v="25.427675291329251" u="1"/>
        <n v="32.586710128495845" u="1"/>
        <n v="33.263500000000001" u="1"/>
        <n v="34.582222222222221" u="1"/>
        <n v="45.156773333333319" u="1"/>
        <n v="53.607821522309706" u="1"/>
        <n v="7.7261599999999966" u="1"/>
        <n v="8.2802000000000007" u="1"/>
        <n v="8.7208749999999959" u="1"/>
        <n v="22.601526717557253" u="1"/>
        <n v="23.027637795275592" u="1"/>
        <n v="24.141399999999997" u="1"/>
        <n v="30.860727487333335" u="1"/>
        <n v="33.038465544871798" u="1"/>
        <n v="38.067022861356932" u="1"/>
        <n v="38.168900000000001" u="1"/>
        <n v="87.032495934959357" u="1"/>
        <n v="0.65473958333333315" u="1"/>
        <n v="4.1708364468390817" u="1"/>
        <n v="6.5213790298507464" u="1"/>
        <n v="18.335603170940171" u="1"/>
        <n v="47.399050000000003" u="1"/>
        <n v="50.966421372580392" u="1"/>
        <n v="60.56265060240964" u="1"/>
        <n v="0.18772499999999998" u="1"/>
        <n v="2.636119999999992" u="1"/>
        <n v="4.0839755291005302" u="1"/>
        <n v="4.2542857142857136" u="1"/>
        <n v="4.5053383333333334" u="1"/>
        <n v="14.175801033591732" u="1"/>
        <n v="14.902174479166666" u="1"/>
        <n v="19.960764999999995" u="1"/>
        <n v="20.636199999999999" u="1"/>
        <n v="21.379066666666663" u="1"/>
        <n v="24.008699999999997" u="1"/>
        <n v="25.661957671957673" u="1"/>
        <n v="27.171860559796439" u="1"/>
        <n v="39.957879451691063" u="1"/>
        <n v="60.324959349593499" u="1"/>
        <n v="2.8195649999999999" u="1"/>
        <n v="3.8062273901808785" u="1"/>
        <n v="3.994803149606299" u="1"/>
        <n v="4.2542857142857144" u="1"/>
        <n v="14.211706639566396" u="1"/>
        <n v="15.668014650000003" u="1"/>
        <n v="15.918416666666667" u="1"/>
        <n v="22.322493438320208" u="1"/>
        <n v="23.402255639097746" u="1"/>
        <n v="30.194133858267715" u="1"/>
        <n v="31.468180006784259" u="1"/>
        <n v="33.167375" u="1"/>
        <n v="33.891779166666666" u="1"/>
        <n v="35.158425925925926" u="1"/>
        <n v="39.265031746031745" u="1"/>
        <n v="49.870285507246386" u="1"/>
        <n v="67.296662893333334" u="1"/>
        <n v="0.62104666666666397" u="1"/>
        <n v="2.5621199999999997" u="1"/>
        <n v="7.4037083333333253" u="1"/>
        <n v="7.48855" u="1"/>
        <n v="7.9683333333333337" u="1"/>
        <n v="23.085426356589146" u="1"/>
        <n v="25.67511811023622" u="1"/>
        <n v="25.750900000000001" u="1"/>
        <n v="26.669109947643978" u="1"/>
        <n v="29.210503875968993" u="1"/>
        <n v="30.344236076874999" u="1"/>
        <n v="34.499323333333322" u="1"/>
        <n v="36.434437500000001" u="1"/>
        <n v="38.848750125000002" u="1"/>
        <n v="57.23783664021164" u="1"/>
        <n v="6.3358333333333299" u="1"/>
        <n v="8.9492499999999957" u="1"/>
        <n v="13.707786885245902" u="1"/>
        <n v="15.344933333333328" u="1"/>
        <n v="16.808979999999998" u="1"/>
        <n v="27.415151515151514" u="1"/>
        <n v="30.009258333333335" u="1"/>
        <n v="30.094188333333335" u="1"/>
        <n v="30.598314778260871" u="1"/>
        <n v="31.360310077519379" u="1"/>
        <n v="37.475146666666667" u="1"/>
        <n v="44.710927926924363" u="1"/>
        <n v="87.327056159999998" u="1"/>
        <n v="165.52935897647058" u="1"/>
        <n v="10.00967" u="1"/>
        <n v="14.391300000000001" u="1"/>
        <n v="15.226005284900285" u="1"/>
        <n v="20.659029999999998" u="1"/>
        <n v="21.281666666666666" u="1"/>
        <n v="21.908359999999995" u="1"/>
        <n v="23.404988333333321" u="1"/>
        <n v="29.089368" u="1"/>
        <n v="37.242800000000003" u="1"/>
        <n v="38.489116662000001" u="1"/>
        <n v="38.989682891566268" u="1"/>
        <n v="51.575095238095237" u="1"/>
        <n v="1.504954946236559" u="1"/>
        <n v="3.1914599483204138" u="1"/>
        <n v="9.5367800000000003" u="1"/>
        <n v="9.5912633333333268" u="1"/>
        <n v="14.044875000000001" u="1"/>
        <n v="14.33528457834225" u="1"/>
        <n v="14.953109999999995" u="1"/>
        <n v="17.711309516666667" u="1"/>
        <n v="20.344895833333332" u="1"/>
        <n v="21.43231458333333" u="1"/>
        <n v="21.580460780407723" u="1"/>
        <n v="27.1098" u="1"/>
        <n v="32.856775035852479" u="1"/>
        <n v="33.215599999999995" u="1"/>
        <n v="58.550799999999995" u="1"/>
        <n v="84.291600000000003" u="1"/>
        <n v="85.186651573333336" u="1"/>
        <n v="8.5940000000000012" u="1"/>
        <n v="8.7281250000000004" u="1"/>
        <n v="14.273697916666666" u="1"/>
        <n v="15.135633333333335" u="1"/>
        <n v="18.001763749211722" u="1"/>
        <n v="18.978851650000003" u="1"/>
        <n v="21.868957258064519" u="1"/>
        <n v="22.002428411872913" u="1"/>
        <n v="37.639518229166661" u="1"/>
        <n v="67.813093915343927" u="1"/>
        <n v="0.70194833333333095" u="1"/>
        <n v="9.5904000000000007" u="1"/>
        <n v="9.6042533333333324" u="1"/>
        <n v="10.56915" u="1"/>
        <n v="13.30283" u="1"/>
        <n v="13.555271317829455" u="1"/>
        <n v="16.726900000000001" u="1"/>
        <n v="17.421108333333333" u="1"/>
        <n v="18.173663333333323" u="1"/>
        <n v="18.911349999999999" u="1"/>
        <n v="19.293074999999998" u="1"/>
        <n v="20.076124031007751" u="1"/>
        <n v="20.754403333333329" u="1"/>
        <n v="23.558255813953487" u="1"/>
        <n v="29.724633333333333" u="1"/>
        <n v="34.945684479166665" u="1"/>
        <n v="66.175565000000006" u="1"/>
        <n v="8.0862854232804224" u="1"/>
        <n v="11.488539999999995" u="1"/>
        <n v="13.664501312335958" u="1"/>
        <n v="16.095849206349207" u="1"/>
        <n v="16.8035" u="1"/>
        <n v="17.254186351706036" u="1"/>
        <n v="19.717403242816093" u="1"/>
        <n v="21.701535040092889" u="1"/>
        <n v="24.113913333333329" u="1"/>
        <n v="26.85200050012503" u="1"/>
        <n v="30.558900000000001" u="1"/>
        <n v="31.929365079365077" u="1"/>
        <n v="33.703135498320272" u="1"/>
        <n v="49.653500000000001" u="1"/>
        <n v="51.414942528735629" u="1"/>
        <n v="52.129801561851856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33.823281653746768" u="1"/>
        <n v="58.141823333333321" u="1"/>
        <n v="65.286123333333322" u="1"/>
        <n v="66.282505" u="1"/>
        <n v="66.857903645833332" u="1"/>
        <n v="86.318060000000003" u="1"/>
        <n v="0.48773809523809514" u="1"/>
        <n v="3.7842089843304851" u="1"/>
        <n v="7.1683533333333234" u="1"/>
        <n v="7.7042553191489374" u="1"/>
        <n v="11.995263333333327" u="1"/>
        <n v="14.770362580128205" u="1"/>
        <n v="15.55261666666666" u="1"/>
        <n v="16.679330673758866" u="1"/>
        <n v="17.757393333333333" u="1"/>
        <n v="19.951335978835978" u="1"/>
        <n v="20.937713178294572" u="1"/>
        <n v="30.902671957671956" u="1"/>
        <n v="31.673725609756097" u="1"/>
        <n v="33.749749338624341" u="1"/>
        <n v="40.8035" u="1"/>
        <n v="51.764200000000002" u="1"/>
        <n v="73.733614633333346" u="1"/>
        <n v="86.633780000000002" u="1"/>
        <n v="5.4242003968253973" u="1"/>
        <n v="11.99207" u="1"/>
        <n v="14.195013020833333" u="1"/>
        <n v="14.824816272965879" u="1"/>
        <n v="18.4254593175853" u="1"/>
        <n v="19.476914999999998" u="1"/>
        <n v="21.513624338624336" u="1"/>
        <n v="24.14083769633508" u="1"/>
        <n v="25.385116279069766" u="1"/>
        <n v="26.984409448818894" u="1"/>
        <n v="27.455149501661133" u="1"/>
        <n v="31.754761904761899" u="1"/>
        <n v="33.803258002941178" u="1"/>
        <n v="38.802889999999998" u="1"/>
        <n v="38.917015503875966" u="1"/>
        <n v="45.190841090425529" u="1"/>
        <n v="53.265555555555551" u="1"/>
        <n v="74.748452380952386" u="1"/>
        <n v="158.03530539228214" u="1"/>
        <n v="4.5292470909090907" u="1"/>
        <n v="10.842319999999999" u="1"/>
        <n v="12.072726666666657" u="1"/>
        <n v="20.70904761904762" u="1"/>
        <n v="21.700472440944882" u="1"/>
        <n v="22.029319371727748" u="1"/>
        <n v="29.681119791666667" u="1"/>
        <n v="30.655999999999999" u="1"/>
        <n v="31.754761904761903" u="1"/>
        <n v="32.761099999999992" u="1"/>
        <n v="43.067399999999999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18.21543890909091" u="1"/>
        <n v="23.43923333333333" u="1"/>
        <n v="26.322400000000002" u="1"/>
        <n v="33.703994490358127" u="1"/>
        <n v="6.7776733333333334" u="1"/>
        <n v="10.813320105820106" u="1"/>
        <n v="11.490266666666667" u="1"/>
        <n v="13.495363079615048" u="1"/>
        <n v="15.745136054421769" u="1"/>
        <n v="23.239356608695651" u="1"/>
        <n v="24.273499999999999" u="1"/>
        <n v="27.273963333333331" u="1"/>
        <n v="27.683410852713173" u="1"/>
        <n v="28.636369241192412" u="1"/>
        <n v="29.658024999999999" u="1"/>
        <n v="32.417759999999987" u="1"/>
        <n v="37.243196999999995" u="1"/>
        <n v="37.5122619047619" u="1"/>
        <n v="46.41677" u="1"/>
        <n v="56.306861979166669" u="1"/>
        <n v="9.0150936567164184" u="1"/>
        <n v="14.907023636363638" u="1"/>
        <n v="17.281211750306003" u="1"/>
        <n v="19.260408333333334" u="1"/>
        <n v="23.702677083333334" u="1"/>
        <n v="28.544302325581395" u="1"/>
        <n v="29.901717943548388" u="1"/>
        <n v="32.295200000000001" u="1"/>
        <n v="37.512261904761907" u="1"/>
        <n v="45.190252878289478" u="1"/>
        <n v="47.285398173913052" u="1"/>
        <n v="66.91674153498289" u="1"/>
        <n v="9.0877685950413216" u="1"/>
        <n v="18.008296666666663" u="1"/>
        <n v="27.048593749999998" u="1"/>
        <n v="37.58867404869067" u="1"/>
        <n v="75.424346666666636" u="1"/>
        <n v="6.6041591666666672" u="1"/>
        <n v="17.53773666666666" u="1"/>
        <n v="17.880256666666657" u="1"/>
        <n v="26.416290064102565" u="1"/>
        <n v="31.590299999999999" u="1"/>
        <n v="34.042332231927716" u="1"/>
        <n v="35.547582903225809" u="1"/>
        <n v="36.331999851261045" u="1"/>
        <n v="39.193400000000004" u="1"/>
        <n v="48.578844999999994" u="1"/>
        <n v="123.2801" u="1"/>
        <n v="0.17106466666666667" u="1"/>
        <n v="1.3752682926829274" u="1"/>
        <n v="1.4033333333333335" u="1"/>
        <n v="4.3214999999999995" u="1"/>
        <n v="11.431614583333335" u="1"/>
        <n v="11.613204166666662" u="1"/>
        <n v="12.138264818181819" u="1"/>
        <n v="15.854699999999999" u="1"/>
        <n v="24.489404761904762" u="1"/>
        <n v="36.139166666666668" u="1"/>
        <n v="42.83242177058824" u="1"/>
        <n v="42.963926388888886" u="1"/>
        <n v="50.155882288135601" u="1"/>
        <n v="56.551099999999998" u="1"/>
        <n v="57.911041650000008" u="1"/>
        <n v="61.844094488188979" u="1"/>
        <n v="3.6296666666666599" u="1"/>
        <n v="4.2462708333333286" u="1"/>
        <n v="5.1522097284482777" u="1"/>
        <n v="5.2516057000000016" u="1"/>
        <n v="6.6723866666666671" u="1"/>
        <n v="8.6015267175572525" u="1"/>
        <n v="9.9017179435483875" u="1"/>
        <n v="10.769928333333329" u="1"/>
        <n v="11.286339999999988" u="1"/>
        <n v="11.314873727272726" u="1"/>
        <n v="11.57222593939394" u="1"/>
        <n v="11.591875" u="1"/>
        <n v="13.642199999999999" u="1"/>
        <n v="16.573099999999997" u="1"/>
        <n v="20.036999999999999" u="1"/>
        <n v="26.168900000000001" u="1"/>
        <n v="27.270813333333329" u="1"/>
        <n v="30.393566086956525" u="1"/>
        <n v="36.601503759398497" u="1"/>
        <n v="40.292380952380952" u="1"/>
        <n v="52.041924999999992" u="1"/>
        <n v="5.1772799999999997" u="1"/>
        <n v="11.7075625" u="1"/>
        <n v="18.282933333333332" u="1"/>
        <n v="29.602874970760233" u="1"/>
        <n v="36.60687177419355" u="1"/>
        <n v="60.990600000000001" u="1"/>
        <n v="0.98326999999999998" u="1"/>
        <n v="6.2392966666666663" u="1"/>
        <n v="7.2476183333333291" u="1"/>
        <n v="7.3013133333333329" u="1"/>
        <n v="11.4297" u="1"/>
        <n v="12.0989" u="1"/>
        <n v="19.933213333333335" u="1"/>
        <n v="20.709049999999994" u="1"/>
        <n v="22.407007874015747" u="1"/>
        <n v="78.516900000000007" u="1"/>
        <n v="98.163439999999994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28.510585086747881" u="1"/>
        <n v="32.77086449864499" u="1"/>
        <n v="42.973030488717001" u="1"/>
        <n v="47.870374999999996" u="1"/>
        <n v="50.280416666666667" u="1"/>
        <n v="61.855118110236219" u="1"/>
        <n v="83.776322950819662" u="1"/>
        <n v="101.28689999999997" u="1"/>
        <n v="5.9499790298507467" u="1"/>
        <n v="10.209133333333329" u="1"/>
        <n v="19.268070000000002" u="1"/>
        <n v="19.936666666666667" u="1"/>
        <n v="20.63975065616798" u="1"/>
        <n v="22.857983333333323" u="1"/>
        <n v="41.935773875957054" u="1"/>
        <n v="49.572850000000003" u="1"/>
        <n v="7.2318666666666669" u="1"/>
        <n v="9.3240299999999863" u="1"/>
        <n v="13.272119104477611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3.547362204724408" u="1"/>
        <n v="27.226005284900285" u="1"/>
        <n v="29.230795000000001" u="1"/>
        <n v="34.348064856321848" u="1"/>
        <n v="41.901988756613754" u="1"/>
        <n v="46.372687338501287" u="1"/>
        <n v="49.839482130434789" u="1"/>
        <n v="67.163009551927715" u="1"/>
        <n v="1.08213" u="1"/>
        <n v="7.1394400000000005" u="1"/>
        <n v="7.9791666666666661" u="1"/>
        <n v="8.8651416569999988" u="1"/>
        <n v="9.2308240000000001" u="1"/>
        <n v="11.141437499999999" u="1"/>
        <n v="15.769049994" u="1"/>
        <n v="18.424266666666668" u="1"/>
        <n v="20.933680894308946" u="1"/>
        <n v="23.061243386243383" u="1"/>
        <n v="34.095066355882366" u="1"/>
        <n v="35.90621999999999" u="1"/>
        <n v="83.830688705234166" u="1"/>
        <n v="0.32595238095238099" u="1"/>
        <n v="6.5300866969696951" u="1"/>
        <n v="16.169" u="1"/>
        <n v="20.210699999999999" u="1"/>
        <n v="38.190400000000004" u="1"/>
        <n v="39.929365079365077" u="1"/>
        <n v="47.914166664" u="1"/>
        <n v="48.177036258012819" u="1"/>
        <n v="107.19200846385543" u="1"/>
        <n v="4.2294100413105422" u="1"/>
        <n v="10.360310077519379" u="1"/>
        <n v="11.131824999999999" u="1"/>
        <n v="14.800625" u="1"/>
        <n v="15.518308132" u="1"/>
        <n v="17.340758333333333" u="1"/>
        <n v="28.621299999999998" u="1"/>
        <n v="28.830599999999997" u="1"/>
        <n v="28.864732697886453" u="1"/>
        <n v="32.906866408045978" u="1"/>
        <n v="33.045731666666669" u="1"/>
        <n v="36.431516953237988" u="1"/>
        <n v="40.874987553519865" u="1"/>
        <n v="49.347713333333324" u="1"/>
        <n v="63.18018372703412" u="1"/>
        <n v="66.053874844591803" u="1"/>
        <n v="2.2180183727034124" u="1"/>
        <n v="3.1770333333333198" u="1"/>
        <n v="8.8402866666666622" u="1"/>
        <n v="9.0854263565891475" u="1"/>
        <n v="14.969606733333334" u="1"/>
        <n v="15.92319573689652" u="1"/>
        <n v="28.580000000000002" u="1"/>
        <n v="37.089007936507933" u="1"/>
        <n v="45.743000000000002" u="1"/>
        <n v="2.2023450000000002" u="1"/>
        <n v="9.0047499999999943" u="1"/>
        <n v="13.992833333333333" u="1"/>
        <n v="22.813320105820107" u="1"/>
        <n v="31.266269626666666" u="1"/>
        <n v="42.740852713178292" u="1"/>
        <n v="53.286749999999991" u="1"/>
        <n v="56.260659000000004" u="1"/>
        <n v="8.3199699999999996" u="1"/>
        <n v="9.158100000000001" u="1"/>
        <n v="9.4263499999999993" u="1"/>
        <n v="10.642500090909092" u="1"/>
        <n v="12.795095238095239" u="1"/>
        <n v="16.772174340810704" u="1"/>
        <n v="18.873809523809523" u="1"/>
        <n v="20.4405" u="1"/>
        <n v="27.426421543785313" u="1"/>
        <n v="27.868293650793646" u="1"/>
        <n v="28.469006666666662" u="1"/>
        <n v="31.29111111111111" u="1"/>
        <n v="32.781388888888884" u="1"/>
        <n v="35.030873015873013" u="1"/>
        <n v="56.955811825679014" u="1"/>
        <n v="60.616667989417991" u="1"/>
        <n v="64.62366090784316" u="1"/>
        <n v="87.478713217391302" u="1"/>
        <n v="4.6166679894179907" u="1"/>
        <n v="13.969065833333334" u="1"/>
        <n v="15.208221666666663" u="1"/>
        <n v="20.601526717557253" u="1"/>
        <n v="27.86829365079365" u="1"/>
        <n v="29.965634999999992" u="1"/>
        <n v="31.093980000000002" u="1"/>
        <n v="33.777096560846559" u="1"/>
        <n v="44.421220710506425" u="1"/>
        <n v="1.805009999999994" u="1"/>
        <n v="9.95519" u="1"/>
        <n v="10.242524916943522" u="1"/>
        <n v="11.225773333333333" u="1"/>
        <n v="14.65031746031746" u="1"/>
        <n v="14.931264848484849" u="1"/>
        <n v="16.508369999999999" u="1"/>
        <n v="18.522498611111111" u="1"/>
        <n v="20.40265333333333" u="1"/>
        <n v="29.769928333333329" u="1"/>
        <n v="30.346605" u="1"/>
        <n v="36.350221354166663" u="1"/>
        <n v="38.825897140594378" u="1"/>
        <n v="52.522953387530869" u="1"/>
        <n v="60.23267811000369" u="1"/>
        <n v="109.1481496062992" u="1"/>
        <n v="0.4924400000000001" u="1"/>
        <n v="7.9344587037037044" u="1"/>
        <n v="10.9776875" u="1"/>
        <n v="11.024410842666667" u="1"/>
        <n v="13.75928" u="1"/>
        <n v="13.864491666666664" u="1"/>
        <n v="14.346259842519679" u="1"/>
        <n v="15.691663333333331" u="1"/>
        <n v="15.812420833333334" u="1"/>
        <n v="15.913787878787879" u="1"/>
        <n v="26.2515873015873" u="1"/>
        <n v="30.817446974866318" u="1"/>
        <n v="32.581937500000002" u="1"/>
        <n v="35.957879451691063" u="1"/>
        <n v="52.762971576227386" u="1"/>
        <n v="87.115817073170732" u="1"/>
        <n v="0.5138188976377952" u="1"/>
        <n v="10.20279" u="1"/>
        <n v="14.843460192475941" u="1"/>
        <n v="16.48321142857143" u="1"/>
        <n v="16.964518982309681" u="1"/>
        <n v="17.881466666666668" u="1"/>
        <n v="28.533739999999995" u="1"/>
        <n v="30.443397758648693" u="1"/>
        <n v="34.479959999999998" u="1"/>
        <n v="36.680950520833328" u="1"/>
        <n v="55.763779527559059" u="1"/>
        <n v="59.074194782098765" u="1"/>
        <n v="61.209343654970759" u="1"/>
        <n v="10.015658914728682" u="1"/>
        <n v="13.59466666666666" u="1"/>
        <n v="14.864759485094851" u="1"/>
        <n v="16.39001833333333" u="1"/>
        <n v="17.849620000000002" u="1"/>
        <n v="22.0853" u="1"/>
        <n v="26.050400000000003" u="1"/>
        <n v="27.210503875968993" u="1"/>
        <n v="31.386118777708333" u="1"/>
        <n v="31.624370078740156" u="1"/>
        <n v="32.252400000000002" u="1"/>
        <n v="34.234841269841269" u="1"/>
        <n v="41.824816272965876" u="1"/>
        <n v="44.085599999999999" u="1"/>
        <n v="61.07380952380953" u="1"/>
        <n v="0.68771653543307076" u="1"/>
        <n v="1.3737266666666661" u="1"/>
        <n v="1.712430678466077" u="1"/>
        <n v="6.9973749999999999" u="1"/>
        <n v="12.707786885245902" u="1"/>
        <n v="14.373840769903762" u="1"/>
        <n v="16.964218750000001" u="1"/>
        <n v="26.64818" u="1"/>
        <n v="29.360310077519379" u="1"/>
        <n v="32.204767441860461" u="1"/>
        <n v="43.065594347826085" u="1"/>
        <n v="47.112345238095237" u="1"/>
        <n v="9.0096699999999998" u="1"/>
        <n v="10.982683333333325" u="1"/>
        <n v="11.178799999999999" u="1"/>
        <n v="14.226005284900285" u="1"/>
        <n v="14.389166666666666" u="1"/>
        <n v="16.120117500000003" u="1"/>
        <n v="16.461590000000001" u="1"/>
        <n v="17.901988756613758" u="1"/>
        <n v="18.659029999999998" u="1"/>
        <n v="20.562239999999999" u="1"/>
        <n v="25.05497614347826" u="1"/>
        <n v="30.007690000000004" u="1"/>
        <n v="42.409256666666664" u="1"/>
        <n v="42.531816666666657" u="1"/>
        <n v="0.39411704834605604" u="1"/>
        <n v="2.9227952755905506" u="1"/>
        <n v="3.9800183333333337" u="1"/>
        <n v="8.490216666666667" u="1"/>
        <n v="8.9601066666666647" u="1"/>
        <n v="11.0535" u="1"/>
        <n v="11.848000000000001" u="1"/>
        <n v="17.354431004016064" u="1"/>
        <n v="17.39813492063492" u="1"/>
        <n v="19.275431666666666" u="1"/>
        <n v="21.186904761904767" u="1"/>
        <n v="22.298053333333336" u="1"/>
        <n v="29.642625049829505" u="1"/>
        <n v="37.988095238095241" u="1"/>
        <n v="40.47924603174603" u="1"/>
        <n v="42.527959349593502" u="1"/>
        <n v="60.046130846930957" u="1"/>
        <n v="15.703380000000001" u="1"/>
        <n v="16.268091445427732" u="1"/>
        <n v="16.610130000000002" u="1"/>
        <n v="30.161246719160104" u="1"/>
        <n v="31.632496650000004" u="1"/>
        <n v="32.540933333333328" u="1"/>
        <n v="33.130600000000001" u="1"/>
        <n v="41.213999999999999" u="1"/>
        <n v="161.62563709180793" u="1"/>
        <n v="1.4180952380952379" u="1"/>
        <n v="2.3905999919999998" u="1"/>
        <n v="10.819083333333333" u="1"/>
        <n v="12.164987080103357" u="1"/>
        <n v="13.980116000000001" u="1"/>
        <n v="17.562900000000003" u="1"/>
        <n v="21.00967" u="1"/>
        <n v="23.741030766129033" u="1"/>
        <n v="25.92754" u="1"/>
        <n v="27.683333333333334" u="1"/>
        <n v="32.16214166666667" u="1"/>
        <n v="35.246216931216928" u="1"/>
        <n v="40.902713178294576" u="1"/>
        <n v="42.031975000000003" u="1"/>
        <n v="44.023275017391306" u="1"/>
        <n v="46.996102362204724" u="1"/>
        <n v="49.175444444444445" u="1"/>
        <n v="1.4180952380952381" u="1"/>
        <n v="6.9030882727272731" u="1"/>
        <n v="12.664501312335958" u="1"/>
        <n v="12.890360000000001" u="1"/>
        <n v="12.951145038167938" u="1"/>
        <n v="15.047924603174604" u="1"/>
        <n v="19.230226666666667" u="1"/>
        <n v="26.372713178294575" u="1"/>
        <n v="31.575362499999997" u="1"/>
        <n v="35.257374999999996" u="1"/>
        <n v="46.59928" u="1"/>
        <n v="51.145826771653546" u="1"/>
        <n v="51.443399999999997" u="1"/>
        <n v="53.063569826470591" u="1"/>
        <n v="175.17703625801283" u="1"/>
        <n v="1.2033597560975615" u="1"/>
        <n v="4.2100000000000009" u="1"/>
        <n v="6.0650716666666575" u="1"/>
        <n v="7.1630033333333332" u="1"/>
        <n v="11.370040079365079" u="1"/>
        <n v="11.950773333333332" u="1"/>
        <n v="17.306819999999995" u="1"/>
        <n v="30.091799999999999" u="1"/>
        <n v="31.22556390977444" u="1"/>
        <n v="31.69220930232558" u="1"/>
        <n v="33.547125062500001" u="1"/>
        <n v="35.140833333333333" u="1"/>
        <n v="41.903700000000008" u="1"/>
        <n v="47.196154761904765" u="1"/>
        <n v="83.689780487804882" u="1"/>
        <n v="152.78652116402117" u="1"/>
        <n v="1.9679713333333329" u="1"/>
        <n v="10.13182333333333" u="1"/>
        <n v="10.886146666666656" u="1"/>
        <n v="13.455149501661129" u="1"/>
        <n v="13.770362580128205" u="1"/>
        <n v="14.55261666666666" u="1"/>
        <n v="14.728558201058201" u="1"/>
        <n v="17.026099999999989" u="1"/>
        <n v="17.951335978835978" u="1"/>
        <n v="21.985873015873015" u="1"/>
        <n v="25.908466666666659" u="1"/>
        <n v="29.151612903225804" u="1"/>
        <n v="35.774901943502826" u="1"/>
        <n v="44.582036994302001" u="1"/>
        <n v="52.7769942605156" u="1"/>
        <n v="1.3426499999999999" u="1"/>
        <n v="2.604706752083334" u="1"/>
        <n v="5.0522619047619051" u="1"/>
        <n v="14.423260000000001" u="1"/>
        <n v="15.869461666666659" u="1"/>
        <n v="17.476914999999998" u="1"/>
        <n v="17.694852860169497" u="1"/>
        <n v="18.021808329000002" u="1"/>
        <n v="19.777630090909092" u="1"/>
        <n v="21.861587301587303" u="1"/>
        <n v="23.187516666666667" u="1"/>
        <n v="23.385116279069766" u="1"/>
        <n v="24.241140000000001" u="1"/>
        <n v="27.259424597222221" u="1"/>
        <n v="31.189463165229885" u="1"/>
        <n v="32.885138330000004" u="1"/>
        <n v="39.550581666666659" u="1"/>
        <n v="86.129276000000004" u="1"/>
        <n v="135.95744680851067" u="1"/>
        <n v="5.4698841793750015" u="1"/>
        <n v="12.112345238095239" u="1"/>
        <n v="17.339186666666667" u="1"/>
        <n v="18.70904761904762" u="1"/>
        <n v="26.375433070866141" u="1"/>
        <n v="31.061445783132527" u="1"/>
        <n v="31.996812499999997" u="1"/>
        <n v="42.835573027989824" u="1"/>
        <n v="52.178650137741045" u="1"/>
        <n v="64.250396825396834" u="1"/>
        <n v="3.1316528925619833" u="1"/>
        <n v="3.5805083289999997" u="1"/>
        <n v="18.698444393162397" u="1"/>
        <n v="18.735933333333332" u="1"/>
        <n v="20.236466666666665" u="1"/>
        <n v="20.990634477611941" u="1"/>
        <n v="23.830951443569553" u="1"/>
        <n v="45.695117187500003" u="1"/>
        <n v="51.49026666666667" u="1"/>
        <n v="0.8535807291666665" u="1"/>
        <n v="3.6619028871391071" u="1"/>
        <n v="4.4337360317460321" u="1"/>
        <n v="8.02931937172775" u="1"/>
        <n v="10.251944444444444" u="1"/>
        <n v="12.765773333333328" u="1"/>
        <n v="17.617125000000001" u="1"/>
        <n v="22.192996500437445" u="1"/>
        <n v="25.12715" u="1"/>
        <n v="27.087768595041322" u="1"/>
        <n v="30.961283333333334" u="1"/>
        <n v="34.158850000000001" u="1"/>
        <n v="34.656915264363235" u="1"/>
        <n v="40.03950379379085" u="1"/>
        <n v="94.891899999999993" u="1"/>
        <n v="0.88630952380952366" u="1"/>
        <n v="2.8939333333333201" u="1"/>
        <n v="7.1593999999999998" u="1"/>
        <n v="10.181456692913386" u="1"/>
        <n v="11.661119999999993" u="1"/>
        <n v="14.555660766961655" u="1"/>
        <n v="14.676190476190476" u="1"/>
        <n v="19.191324999999999" u="1"/>
        <n v="23.040465116279069" u="1"/>
        <n v="25.170780000000001" u="1"/>
        <n v="28.713374999999999" u="1"/>
        <n v="33.35755655443549" u="1"/>
        <n v="44.924403439153437" u="1"/>
        <n v="47.067190082644629" u="1"/>
        <n v="151.88753999999997" u="1"/>
        <n v="0.88630952380952377" u="1"/>
        <n v="1.3077108333333338" u="1"/>
        <n v="8.6187183582089553" u="1"/>
        <n v="12.243967592592593" u="1"/>
        <n v="12.5273" u="1"/>
        <n v="12.808220867208673" u="1"/>
        <n v="13.099057539682539" u="1"/>
        <n v="13.4854" u="1"/>
        <n v="14.859166666666667" u="1"/>
        <n v="22.837863106666667" u="1"/>
        <n v="29.591875000000002" u="1"/>
        <n v="30.867819195472912" u="1"/>
        <n v="32.281122950819672" u="1"/>
        <n v="48.066964275000004" u="1"/>
        <n v="73.430769230769229" u="1"/>
        <n v="14.498586666666666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35.230795000000001" u="1"/>
        <n v="38.700478333333322" u="1"/>
        <n v="55.940872151278775" u="1"/>
        <n v="84.709199999999996" u="1"/>
        <n v="4.8495541666666604" u="1"/>
        <n v="8.0142857142857142" u="1"/>
        <n v="10.115489999999999" u="1"/>
        <n v="10.175345000000002" u="1"/>
        <n v="12.819770833333326" u="1"/>
        <n v="13.570495867768596" u="1"/>
        <n v="15.70049" u="1"/>
        <n v="19.981758805970149" u="1"/>
        <n v="22.252700000000001" u="1"/>
        <n v="30.385592286501378" u="1"/>
        <n v="38.785824000000005" u="1"/>
        <n v="38.805019999999992" u="1"/>
        <n v="52.839651162790702" u="1"/>
        <n v="106.20159412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9.7699283333333291" u="1"/>
        <n v="20.544593333333331" u="1"/>
        <n v="23.017343750000002" u="1"/>
        <n v="25.270813333333329" u="1"/>
        <n v="27.022550000000003" u="1"/>
        <n v="29.270503306878307" u="1"/>
        <n v="29.794465608465607" u="1"/>
        <n v="30.17681666666666" u="1"/>
        <n v="30.357449426666665" u="1"/>
        <n v="40.050708661417318" u="1"/>
        <n v="43.691567619333341" u="1"/>
        <n v="56.48353333333332" u="1"/>
        <n v="86.985873015873011" u="1"/>
        <n v="0.66780158547008561" u="1"/>
        <n v="1.9806874999999999" u="1"/>
        <n v="2.4404249999999998" u="1"/>
        <n v="15.51203333333333" u="1"/>
        <n v="19.283999999999999" u="1"/>
        <n v="27.038837209302326" u="1"/>
        <n v="30.6633" u="1"/>
        <n v="34.457743333333319" u="1"/>
        <n v="34.953543307086612" u="1"/>
        <n v="35.810708333333331" u="1"/>
        <n v="46.377113821138209" u="1"/>
        <n v="62.448345129567905" u="1"/>
        <n v="10.4297" u="1"/>
        <n v="17.933213333333335" u="1"/>
        <n v="25.826645460869567" u="1"/>
        <n v="26.6982" u="1"/>
        <n v="31.496359999999999" u="1"/>
        <n v="31.894631652298859" u="1"/>
        <n v="35.558203699430202" u="1"/>
        <n v="38.873809523809527" u="1"/>
        <n v="41.700490000000002" u="1"/>
        <n v="47.414322916666663" u="1"/>
        <n v="57.579060000000005" u="1"/>
        <n v="1.8530648181818183" u="1"/>
        <n v="8.6564499999999995" u="1"/>
        <n v="8.8707783333333339" u="1"/>
        <n v="11.160741666666663" u="1"/>
        <n v="12.6349175" u="1"/>
        <n v="13.102997455470739" u="1"/>
        <n v="15.894595058339055" u="1"/>
        <n v="16.700478333333322" u="1"/>
        <n v="18.117053333333327" u="1"/>
        <n v="19.245549999999994" u="1"/>
        <n v="20.784293193717279" u="1"/>
        <n v="24.948189999999997" u="1"/>
        <n v="26.313173333333335" u="1"/>
        <n v="27.490247967479679" u="1"/>
        <n v="29.225773333333333" u="1"/>
        <n v="33.261925064599481" u="1"/>
        <n v="40.1470482382353" u="1"/>
        <n v="42.168355779569893" u="1"/>
        <n v="45.76329333333333" u="1"/>
        <n v="53.589404761904767" u="1"/>
        <n v="9.2029399999999963" u="1"/>
        <n v="9.2091333333333285" u="1"/>
        <n v="12.616479999999999" u="1"/>
        <n v="13.04859375" u="1"/>
        <n v="16.851800000000001" u="1"/>
        <n v="20.609930000000002" u="1"/>
        <n v="25.874914207275225" u="1"/>
        <n v="26.715891472868218" u="1"/>
        <n v="33.483210848643921" u="1"/>
        <n v="33.686920384951883" u="1"/>
        <n v="33.729518970189702" u="1"/>
        <n v="35.360310077519379" u="1"/>
        <n v="36.562406015037595" u="1"/>
        <n v="41.686259881944444" u="1"/>
        <n v="55.149793650793654" u="1"/>
        <n v="0.30769666666666678" u="1"/>
        <n v="8.1378599999999999" u="1"/>
        <n v="8.9771549999999998" u="1"/>
        <n v="10.249205" u="1"/>
        <n v="11.385592286501378" u="1"/>
        <n v="13.149560367454066" u="1"/>
        <n v="14.315141854838714" u="1"/>
        <n v="14.755833333333333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544370078740156" u="1"/>
        <n v="14.96655833333333" u="1"/>
        <n v="16.054559999999999" u="1"/>
        <n v="20.895830000000004" u="1"/>
        <n v="21.653595041322315" u="1"/>
        <n v="29.0535" u="1"/>
        <n v="38.902174479166668" u="1"/>
        <n v="42.576746031746033" u="1"/>
        <n v="43.459160434782618" u="1"/>
        <n v="52.723687499999997" u="1"/>
        <n v="54.572900000000004" u="1"/>
        <n v="56.111800000000002" u="1"/>
        <n v="77.267800394594389" u="1"/>
        <n v="7.6852824427480932" u="1"/>
        <n v="11.263816666666662" u="1"/>
        <n v="14.001099999999999" u="1"/>
        <n v="17.445551787634408" u="1"/>
        <n v="21.706363333333325" u="1"/>
        <n v="22.831176457627119" u="1"/>
        <n v="26.217500000000001" u="1"/>
        <n v="33.411932539682539" u="1"/>
        <n v="47.392596899224806" u="1"/>
        <n v="62.866271666666655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37.239638752052542" u="1"/>
        <n v="42.695374677002583" u="1"/>
        <n v="52.711858555767179" u="1"/>
        <n v="75.444186046511632" u="1"/>
        <n v="92.024774539526547" u="1"/>
        <n v="0.29498099999999999" u="1"/>
        <n v="5.0030555555555551" u="1"/>
        <n v="5.9351333333333338" u="1"/>
        <n v="8.0388372093023257" u="1"/>
        <n v="8.4213265582655836" u="1"/>
        <n v="8.4847940298507467" u="1"/>
        <n v="10.077211382113822" u="1"/>
        <n v="14.145794270833333" u="1"/>
        <n v="16.113740458015268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29.599386904761904" u="1"/>
        <n v="31.600902782098768" u="1"/>
        <n v="54.225413551927716" u="1"/>
        <n v="54.325670000000002" u="1"/>
        <n v="56.176836666666652" u="1"/>
        <n v="10.040919999999993" u="1"/>
      </sharedItems>
    </cacheField>
    <cacheField name="Score 2" numFmtId="2">
      <sharedItems containsBlank="1" containsMixedTypes="1" containsNumber="1" minValue="0" maxValue="1000" count="8000">
        <n v="0"/>
        <n v="46.265957446808514"/>
        <n v="35.019680851063832"/>
        <n v="73.432978723404261"/>
        <n v="47.3"/>
        <n v="113.72819148936171"/>
        <n v="61.3"/>
        <n v="53.3"/>
        <n v="64.3"/>
        <n v="150.38829787234042"/>
        <n v="113.22606382978724"/>
        <n v="26"/>
        <n v="16.81276595744681"/>
        <n v="66.3"/>
        <n v="61.866489361702122"/>
        <n v="95.230851063829789"/>
        <n v="72.206382978723397"/>
        <n v="53.59574468085107"/>
        <n v="20.81276595744681"/>
        <n v="30.059042553191489"/>
        <n v="127.00425531914892"/>
        <n v="73.605851063829789"/>
        <n v="28.699468085106382"/>
        <n v="32.492553191489364"/>
        <n v="55.728723404255327"/>
        <n v="55.117553191489364"/>
        <n v="55.324468085106389"/>
        <n v="21.359574468085107"/>
        <n v="133.33936170212766"/>
        <n v="44.728723404255319"/>
        <n v="88.546276595744672"/>
        <n v="37"/>
        <n v="37.719148936170214"/>
        <n v="133.65957446808511"/>
        <n v="84.097872340425539"/>
        <n v="24.797872340425535"/>
        <n v="31.384042553191492"/>
        <n v="60.531914893617021"/>
        <n v="60.3"/>
        <n v="69.226063829787236"/>
        <n v="143.10797872340424"/>
        <n v="36.930851063829792"/>
        <n v="50.989893617021281"/>
        <n v="58.945744680851064"/>
        <n v="82.999468085106386"/>
        <n v="100.88138297872341"/>
        <n v="90.890957446808514"/>
        <n v="9.5170212765957487"/>
        <n v="144.33936170212766"/>
        <n v="68.097872340425539"/>
        <n v="16.832446808510639"/>
        <n v="67.206382978723397"/>
        <n v="62.206382978723404"/>
        <n v="33.812765957446807"/>
        <s v=""/>
        <n v="30"/>
        <n v="2.4925531914893626"/>
        <n v="60"/>
        <n v="42.797872340425535"/>
        <n v="24"/>
        <n v="16"/>
        <n v="8"/>
        <n v="1000"/>
        <n v="20"/>
        <n v="6.7978723404255339"/>
        <n v="21"/>
        <n v="10.472872340425532"/>
        <n v="28"/>
        <n v="23"/>
        <n v="13.379255319148937"/>
        <n v="9.9063829787234052"/>
        <n v="26.132978723404257"/>
        <n v="13.132978723404255"/>
        <n v="21.81276595744681"/>
        <n v="32.842021276595744"/>
        <n v="29.586170212765957"/>
        <n v="11"/>
        <n v="41.413297872340436"/>
        <n v="29.393617021276601"/>
        <n v="28.704255319148938"/>
        <n v="33"/>
        <n v="34"/>
        <n v="18.793085106382978"/>
        <n v="25.906382978723403"/>
        <n v="40"/>
        <n v="36"/>
        <n v="33.989361702127667"/>
        <n v="15.86170212765958"/>
        <n v="15.172340425531916"/>
        <n v="19.81276595744681"/>
        <n v="30.906382978723403"/>
        <n v="8.8372340425531952"/>
        <n v="8.3840425531914917"/>
        <n v="19.699468085106382"/>
        <n v="22.132978723404257"/>
        <n v="31"/>
        <n v="10.083510638297875"/>
        <n v="41"/>
        <n v="17.926063829787235"/>
        <n v="26.497340425531917"/>
        <n v="29.492553191489364"/>
        <n v="20.379255319148939"/>
        <n v="24.472872340425532"/>
        <n v="8.4973404255319167"/>
        <n v="51.314893617021283"/>
        <n v="53.719148936170214"/>
        <n v="27"/>
        <n v="50.615425531914894"/>
        <n v="3.5122340425531928"/>
        <n v="18"/>
        <n v="42.132978723404257"/>
        <n v="1.1329787234042556"/>
        <n v="0.90638297872340456"/>
        <n v="16.472872340425532"/>
        <n v="34.36436170212766"/>
        <n v="17.679787234042553"/>
        <n v="13.793085106382978"/>
        <n v="22"/>
        <n v="26.359574468085107"/>
        <n v="19.132978723404257"/>
        <n v="34.793085106382982"/>
        <n v="23.502127659574469"/>
        <n v="29.388829787234044"/>
        <n v="28.906382978723403"/>
        <n v="9.4728723404255319"/>
        <n v="14.728723404255323"/>
        <n v="7.6797872340425535"/>
        <n v="15.408510638297875"/>
        <n v="14.615425531914896"/>
        <n v="7.5909574468085133"/>
        <n v="13.595744680851066"/>
        <n v="30.068617021276598"/>
        <n v="29"/>
        <n v="2.2659574468085113"/>
        <n v="15.359574468085107"/>
        <n v="15.246276595744682"/>
        <n v="13.26595744680851"/>
        <n v="7.8127659574468087"/>
        <n v="19.246276595744682"/>
        <n v="21.472872340425532"/>
        <n v="15.472872340425532"/>
        <n v="22.699468085106382"/>
        <n v="35.812765957446807"/>
        <n v="47.157446808510642"/>
        <n v="8.6106382978723435"/>
        <n v="10.132978723404255"/>
        <n v="2.3792553191489372"/>
        <n v="9.9260638297872354"/>
        <n v="7"/>
        <n v="14.03936170212766"/>
        <n v="21.797872340425535"/>
        <n v="22.26595744680851"/>
        <n v="55.664361702127664"/>
        <n v="2.7191489361702139"/>
        <n v="25.26595744680851"/>
        <n v="55.152659574468089"/>
        <n v="19.019680851063832"/>
        <n v="34.290425531914899"/>
        <n v="13.926063829787235"/>
        <n v="29.270744680851067"/>
        <n v="25"/>
        <n v="24.605851063829789"/>
        <n v="57.191489361702132"/>
        <n v="37.517021276595749"/>
        <n v="46.039361702127664"/>
        <n v="16.359574468085107"/>
        <n v="9.359574468085107"/>
        <n v="28.472872340425532"/>
        <n v="22.679787234042553"/>
        <n v="49.472872340425532"/>
        <n v="38.295212765957451"/>
        <n v="37.926063829787232"/>
        <n v="19.359574468085107"/>
        <n v="9.6303191489361737"/>
        <n v="12"/>
        <n v="17.26595744680851"/>
        <n v="23.157446808510642"/>
        <n v="40.384042553191492"/>
        <n v="0.45319148936170228"/>
        <n v="0.33989361702127674"/>
        <n v="0.22659574468085114"/>
        <n v="0.11329787234042557"/>
        <n v="17"/>
        <n v="19"/>
        <n v="22.359574468085107"/>
        <n v="37.728723404255319"/>
        <n v="23.679787234042553"/>
        <n v="47.639893617021286"/>
        <n v="12.132978723404255"/>
        <n v="20.453191489361704"/>
        <n v="13.01968085106383"/>
        <n v="14"/>
        <n v="7.93085106382979"/>
        <n v="15.926063829787235"/>
        <n v="14.842021276595748"/>
        <n v="14.453191489361702"/>
        <n v="29.132978723404257"/>
        <n v="25.453191489361704"/>
        <n v="8.2707446808510667"/>
        <n v="35.955319148936169"/>
        <n v="26.793085106382978"/>
        <n v="29.472872340425532"/>
        <n v="7.5861702127659578"/>
        <n v="22.906382978723403"/>
        <n v="6.359574468085107"/>
        <n v="1.9260638297872348"/>
        <n v="11.793085106382978"/>
        <n v="40.59574468085107"/>
        <n v="1.6994680851063835"/>
        <n v="29.384042553191492"/>
        <n v="0.79308510638297902"/>
        <n v="0.56648936170212782"/>
        <n v="14.132978723404255"/>
        <n v="33.728723404255319"/>
        <n v="2.0393617021276604"/>
        <n v="52.295212765957444"/>
        <n v="18.453191489361704"/>
        <n v="12.359574468085107"/>
        <n v="26.472872340425532"/>
        <n v="15"/>
        <n v="28.81276595744681"/>
        <n v="28.019680851063832"/>
        <n v="35.497340425531917"/>
        <n v="11.152659574468085"/>
        <n v="36.132978723404257"/>
        <n v="26.679787234042553"/>
        <n v="17.246276595744682"/>
        <n v="27.566489361702128"/>
        <n v="2.1526595744680859"/>
        <n v="9.0638297872340452"/>
        <n v="14.246276595744682"/>
        <n v="29.457446808510642"/>
        <n v="26.842021276595748"/>
        <n v="14.906382978723405"/>
        <n v="29.793085106382978"/>
        <n v="11.492553191489362"/>
        <n v="15.748404255319151"/>
        <n v="8.7239361702127685"/>
        <n v="11.03936170212766"/>
        <n v="48.817553191489367"/>
        <n v="8.359574468085107"/>
        <n v="36.359574468085107"/>
        <n v="22.837234042553195"/>
        <n v="33.610638297872342"/>
        <n v="24.270744680851067"/>
        <n v="2.605851063829788"/>
        <n v="30.26595744680851"/>
        <n v="51.27553191489362"/>
        <n v="8.9505319148936202"/>
        <n v="8.1574468085106417"/>
        <n v="10.586170212765959"/>
        <n v="43"/>
        <n v="22.157446808510642"/>
        <n v="20.26595744680851"/>
        <n v="38.719148936170214"/>
        <n v="17.699468085106382"/>
        <n v="41.492553191489364"/>
        <n v="59.181914893617027"/>
        <n v="49.610638297872342"/>
        <n v="24.26595744680851"/>
        <n v="13.492553191489362"/>
        <n v="30.152659574468085"/>
        <n v="16.152659574468085"/>
        <n v="34.906382978723407"/>
        <n v="2.9457446808510648"/>
        <n v="20.586170212765957"/>
        <n v="31.359574468085107"/>
        <n v="14.679787234042553"/>
        <n v="34.408510638297876"/>
        <n v="36.152659574468089"/>
        <n v="35.359574468085107"/>
        <n v="1.4728723404255324"/>
        <n v="17.132978723404257"/>
        <n v="21.586170212765957"/>
        <n v="15.635106382978726"/>
        <n v="23.019680851063832"/>
        <n v="17.586170212765957"/>
        <n v="14.955319148936173"/>
        <n v="33.132978723404257"/>
        <n v="8.6994680851063837"/>
        <n v="25.679787234042553"/>
        <n v="7.7042553191489382"/>
        <n v="24.019680851063832"/>
        <n v="49.59574468085107"/>
        <n v="13"/>
        <n v="9.7930851063829785"/>
        <n v="17.797872340425535"/>
        <n v="23.246276595744682"/>
        <n v="29.477659574468088"/>
        <n v="16.817553191489363"/>
        <n v="31.797872340425535"/>
        <n v="29.595744680851066"/>
        <n v="41.393617021276597"/>
        <n v="29.019680851063832"/>
        <n v="44"/>
        <n v="15.068617021276598"/>
        <n v="25.728723404255319"/>
        <n v="85"/>
        <n v="65.087719298245617"/>
        <m/>
        <n v="8.705529454545454" u="1"/>
        <n v="12.25213611111111" u="1"/>
        <n v="13.024066666666668" u="1"/>
        <n v="14.707878333333326" u="1"/>
        <n v="14.987693333333333" u="1"/>
        <n v="17.924629260869565" u="1"/>
        <n v="22.007187426900586" u="1"/>
        <n v="23.062902439024391" u="1"/>
        <n v="30.218018372703412" u="1"/>
        <n v="43.91075" u="1"/>
        <n v="53.313173333333339" u="1"/>
        <n v="55.519095" u="1"/>
        <n v="60.401816666666662" u="1"/>
        <n v="74.327003333333309" u="1"/>
        <n v="74.544799999999995" u="1"/>
        <n v="106.67292166666665" u="1"/>
        <n v="143.72420591416667" u="1"/>
        <n v="0.25305135533333334" u="1"/>
        <n v="2.1929965004374452" u="1"/>
        <n v="5.9957716666666618" u="1"/>
        <n v="6.7442366666666587" u="1"/>
        <n v="20.664285714285718" u="1"/>
        <n v="24.655969999999996" u="1"/>
        <n v="27.917928333333329" u="1"/>
        <n v="34.754265685333337" u="1"/>
        <n v="35.365597000000001" u="1"/>
        <n v="40.340600000000002" u="1"/>
        <n v="65.841099923972166" u="1"/>
        <n v="69.301091659000008" u="1"/>
        <n v="89.236076930673505" u="1"/>
        <n v="120.56157717266667" u="1"/>
        <n v="0.86505167958656326" u="1"/>
        <n v="11.432997416020672" u="1"/>
        <n v="14.981373281609196" u="1"/>
        <n v="17.377979029850746" u="1"/>
        <n v="19.420701370229565" u="1"/>
        <n v="21.375590551181102" u="1"/>
        <n v="30.225919083969469" u="1"/>
        <n v="45.822572983333338" u="1"/>
        <n v="46.086414433306054" u="1"/>
        <n v="48.506600000000006" u="1"/>
        <n v="59.552616666666658" u="1"/>
        <n v="62.863565891472867" u="1"/>
        <n v="132.08291338582677" u="1"/>
        <n v="12.158425925925926" u="1"/>
        <n v="17.475474999999999" u="1"/>
        <n v="20.757413333333329" u="1"/>
        <n v="23.539581999999999" u="1"/>
        <n v="24.109933333333331" u="1"/>
        <n v="26.435044999999999" u="1"/>
        <n v="32.447946666666653" u="1"/>
        <n v="33.030858333333327" u="1"/>
        <n v="36.242800000000003" u="1"/>
        <n v="47.120137499999998" u="1"/>
        <n v="50.259211886304911" u="1"/>
        <n v="56.593272666666664" u="1"/>
        <n v="68.242130255628183" u="1"/>
        <n v="104.58716253443527" u="1"/>
        <n v="131.32381999999998" u="1"/>
        <n v="8.1212624584717616" u="1"/>
        <n v="12.254186351706036" u="1"/>
        <n v="13.739849998" u="1"/>
        <n v="14.293075" u="1"/>
        <n v="22.69842931937173" u="1"/>
        <n v="23.067107829096045" u="1"/>
        <n v="24.54092" u="1"/>
        <n v="25.4041" u="1"/>
        <n v="28.311764576271194" u="1"/>
        <n v="28.705451" u="1"/>
        <n v="28.769241666666666" u="1"/>
        <n v="54.678159999999991" u="1"/>
        <n v="61.078309999999988" u="1"/>
        <n v="98.390878000000001" u="1"/>
        <n v="101.00961638621794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1.460206718346253" u="1"/>
        <n v="23.04740157480315" u="1"/>
        <n v="24.031451219512196" u="1"/>
        <n v="25.38605691056911" u="1"/>
        <n v="40.457942708333327" u="1"/>
        <n v="42.338655833333334" u="1"/>
        <n v="44.492910000000002" u="1"/>
        <n v="54.3495363079615" u="1"/>
        <n v="72.338733333333323" u="1"/>
        <n v="2.9394371693121695" u="1"/>
        <n v="6.4444080952380949" u="1"/>
        <n v="6.9146333333333301" u="1"/>
        <n v="11.691181102362204" u="1"/>
        <n v="13.204604999999997" u="1"/>
        <n v="17.874850000000002" u="1"/>
        <n v="20.272153782608697" u="1"/>
        <n v="27.264199999999999" u="1"/>
        <n v="55.21" u="1"/>
        <n v="57.585262515262514" u="1"/>
        <n v="62.813520000000004" u="1"/>
        <n v="94.708015000000003" u="1"/>
        <n v="11.510695" u="1"/>
        <n v="13.354761904761908" u="1"/>
        <n v="13.544535" u="1"/>
        <n v="15.455268490374877" u="1"/>
        <n v="19.990708661417322" u="1"/>
        <n v="20.593621031746032" u="1"/>
        <n v="21.866233333333319" u="1"/>
        <n v="24.023700787401573" u="1"/>
        <n v="24.967633333333332" u="1"/>
        <n v="25.720599224137935" u="1"/>
        <n v="29.83085106382979" u="1"/>
        <n v="31.612100062500001" u="1"/>
        <n v="33.700592286501376" u="1"/>
        <n v="36.054976143478264" u="1"/>
        <n v="46.442014999999984" u="1"/>
        <n v="55.922226666666674" u="1"/>
        <n v="114.85469999999999" u="1"/>
        <n v="7.7504" u="1"/>
        <n v="9.0192433333333248" u="1"/>
        <n v="14.96392638888889" u="1"/>
        <n v="20.319739999999992" u="1"/>
        <n v="20.535613455626603" u="1"/>
        <n v="30.185516666666658" u="1"/>
        <n v="37.549959999999984" u="1"/>
        <n v="42.54372093023256" u="1"/>
        <n v="53.601740571902205" u="1"/>
        <n v="60.485937499999991" u="1"/>
        <n v="61.606999999999999" u="1"/>
        <n v="69.446550000000002" u="1"/>
        <n v="87.683090245024232" u="1"/>
        <n v="121.08184" u="1"/>
        <n v="0.34602067183462532" u="1"/>
        <n v="6.1238333333333328" u="1"/>
        <n v="8.5628240512500007" u="1"/>
        <n v="10.628029999999999" u="1"/>
        <n v="14.765253333333332" u="1"/>
        <n v="14.863581375661376" u="1"/>
        <n v="16.884143000000002" u="1"/>
        <n v="18.560742187500001" u="1"/>
        <n v="19.705064999999994" u="1"/>
        <n v="33.726242547425478" u="1"/>
        <n v="33.853629999999981" u="1"/>
        <n v="37.1267" u="1"/>
        <n v="50.098356000000003" u="1"/>
        <n v="61.193060000000003" u="1"/>
        <n v="63.828400833333333" u="1"/>
        <n v="75.068100000000001" u="1"/>
        <n v="116.554924396" u="1"/>
        <n v="125.99610236220472" u="1"/>
        <n v="2.0092583333333334" u="1"/>
        <n v="3.3329166666666672" u="1"/>
        <n v="3.4481833333333269" u="1"/>
        <n v="4.9489428289583346" u="1"/>
        <n v="10.882125" u="1"/>
        <n v="13.778559552238807" u="1"/>
        <n v="14.098383333333331" u="1"/>
        <n v="15.507709999999987" u="1"/>
        <n v="19.327999999999999" u="1"/>
        <n v="23.702362204724409" u="1"/>
        <n v="24.351181102362204" u="1"/>
        <n v="29.71272965879265" u="1"/>
        <n v="32.735683330000001" u="1"/>
        <n v="39.181986666666667" u="1"/>
        <n v="40.340000000000003" u="1"/>
        <n v="40.723451666666662" u="1"/>
        <n v="43.723115973913053" u="1"/>
        <n v="49.098383333333331" u="1"/>
        <n v="50.451499999999996" u="1"/>
        <n v="55.481545275590548" u="1"/>
        <n v="58.703561206235626" u="1"/>
        <n v="60.304203333333312" u="1"/>
        <n v="65.49747132570748" u="1"/>
        <n v="85.182881226918042" u="1"/>
        <n v="94.770345833333337" u="1"/>
        <n v="100.93943716931217" u="1"/>
        <n v="101.55967402106936" u="1"/>
        <n v="2.2483746612466127" u="1"/>
        <n v="3.601166666666666" u="1"/>
        <n v="9.7017350000000011" u="1"/>
        <n v="14.476915" u="1"/>
        <n v="18.026475000000001" u="1"/>
        <n v="23.102741546666667" u="1"/>
        <n v="25.327200000000001" u="1"/>
        <n v="51.990400000000001" u="1"/>
        <n v="83.954759238521831" u="1"/>
        <n v="96.964560000000006" u="1"/>
        <n v="102.38634666666667" u="1"/>
        <n v="103.44672499999999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5.363195592286502" u="1"/>
        <n v="38.859273000000002" u="1"/>
        <n v="46.164534883720933" u="1"/>
        <n v="49.548663333333323" u="1"/>
        <n v="53.09404" u="1"/>
        <n v="54.903000000000006" u="1"/>
        <n v="55.105552000000003" u="1"/>
        <n v="64.276508333333325" u="1"/>
        <n v="117.83279166666665" u="1"/>
        <n v="9.1928333333333292" u="1"/>
        <n v="9.5319000000000003" u="1"/>
        <n v="12.526611570247933" u="1"/>
        <n v="20.700937499999998" u="1"/>
        <n v="35.556547583333334" u="1"/>
        <n v="37.242959999999982" u="1"/>
        <n v="49.860778333333329" u="1"/>
        <n v="54.590299999999999" u="1"/>
        <n v="65.865576666666655" u="1"/>
        <n v="80.997826666666668" u="1"/>
        <n v="81.254095607235143" u="1"/>
        <n v="118.08547432410815" u="1"/>
        <n v="3.414322916666666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6.807649442755828" u="1"/>
        <n v="18.180718115942028" u="1"/>
        <n v="21.215501802884617" u="1"/>
        <n v="21.621416666666665" u="1"/>
        <n v="21.729868766404199" u="1"/>
        <n v="23.10896" u="1"/>
        <n v="29.783691460055095" u="1"/>
        <n v="31.545238095238094" u="1"/>
        <n v="33.722755905511811" u="1"/>
        <n v="45.087658685521454" u="1"/>
        <n v="46.718885406819183" u="1"/>
        <n v="53.772476666666662" u="1"/>
        <n v="54.356746666666666" u="1"/>
        <n v="61.370599999999996" u="1"/>
        <n v="112.67673290866666" u="1"/>
        <n v="120.77604920634921" u="1"/>
        <n v="0.10605992537313433" u="1"/>
        <n v="3.5452380952380946" u="1"/>
        <n v="11.372816666666662" u="1"/>
        <n v="13.127142857142857" u="1"/>
        <n v="17.361483333333329" u="1"/>
        <n v="21.725096064322258" u="1"/>
        <n v="24.404249999999998" u="1"/>
        <n v="26.189482608695652" u="1"/>
        <n v="27.682500000000001" u="1"/>
        <n v="29.598700000000001" u="1"/>
        <n v="35.281122950819672" u="1"/>
        <n v="37.848550000000003" u="1"/>
        <n v="45.047449999999998" u="1"/>
        <n v="54.708466464442196" u="1"/>
        <n v="68.935299999999998" u="1"/>
        <n v="90.2376" u="1"/>
        <n v="133.56899999999999" u="1"/>
        <n v="2.9830833333333251" u="1"/>
        <n v="3.5452380952380951" u="1"/>
        <n v="3.5813316666666672" u="1"/>
        <n v="4.4601909733333338" u="1"/>
        <n v="10.693746612466125" u="1"/>
        <n v="11.708270080645162" u="1"/>
        <n v="13.658923884514437" u="1"/>
        <n v="14.691632275132275" u="1"/>
        <n v="14.873809523809523" u="1"/>
        <n v="14.883346666666666" u="1"/>
        <n v="15.388818121693124" u="1"/>
        <n v="29.273791304347831" u="1"/>
        <n v="33.042332231927716" u="1"/>
        <n v="39.148499999999999" u="1"/>
        <n v="43.104556416666668" u="1"/>
        <n v="90.01570105820106" u="1"/>
        <n v="2.2856000000000001" u="1"/>
        <n v="12.160218333333329" u="1"/>
        <n v="14.260408333333332" u="1"/>
        <n v="22.706167979002625" u="1"/>
        <n v="23.495016611295682" u="1"/>
        <n v="23.807539677777779" u="1"/>
        <n v="26.630000000000003" u="1"/>
        <n v="33.756919999999987" u="1"/>
        <n v="37.189672305232563" u="1"/>
        <n v="44.357203108565898" u="1"/>
        <n v="60.998866666666657" u="1"/>
        <n v="68.627093333333306" u="1"/>
        <n v="77.940605833333322" u="1"/>
        <n v="81.352300000000014" u="1"/>
        <n v="165.33107195645835" u="1"/>
        <n v="6.082820484848483" u="1"/>
        <n v="8.3106118181818189" u="1"/>
        <n v="8.8657433333333238" u="1"/>
        <n v="12.70813333333332" u="1"/>
        <n v="19.31005" u="1"/>
        <n v="20.124858331000002" u="1"/>
        <n v="23.343772609819123" u="1"/>
        <n v="26.584115833333335" u="1"/>
        <n v="27.816474999999997" u="1"/>
        <n v="35.185622628726286" u="1"/>
        <n v="35.234601532665025" u="1"/>
        <n v="39.292380952380952" u="1"/>
        <n v="44.489685039370073" u="1"/>
        <n v="49.241248118197049" u="1"/>
        <n v="52.600049999999996" u="1"/>
        <n v="54.012200000000007" u="1"/>
        <n v="55.453433204022986" u="1"/>
        <n v="62.735283333333335" u="1"/>
        <n v="69.476914999999991" u="1"/>
        <n v="14.856215339233039" u="1"/>
        <n v="14.900393333333334" u="1"/>
        <n v="15.000274999999995" u="1"/>
        <n v="21.407988980716254" u="1"/>
        <n v="25.089290000000002" u="1"/>
        <n v="27.222578703703704" u="1"/>
        <n v="27.31683557795699" u="1"/>
        <n v="29.403899999999997" u="1"/>
        <n v="35.195450819672132" u="1"/>
        <n v="36.977863333333325" u="1"/>
        <n v="44.756366002941178" u="1"/>
        <n v="45.700946666666653" u="1"/>
        <n v="68.946700000000007" u="1"/>
        <n v="75.820383597883591" u="1"/>
        <n v="8.64" u="1"/>
        <n v="9.4611591666666666" u="1"/>
        <n v="12.376574999999999" u="1"/>
        <n v="12.795197089947091" u="1"/>
        <n v="12.807" u="1"/>
        <n v="14.713149606299211" u="1"/>
        <n v="17.800583333333332" u="1"/>
        <n v="19.56582644628099" u="1"/>
        <n v="20.017399999999991" u="1"/>
        <n v="21.1112" u="1"/>
        <n v="21.126519999999999" u="1"/>
        <n v="21.529800000000002" u="1"/>
        <n v="24.604533333333329" u="1"/>
        <n v="28.281122950819672" u="1"/>
        <n v="29.64556666666666" u="1"/>
        <n v="31.821300000000001" u="1"/>
        <n v="34.891199999999998" u="1"/>
        <n v="40.645800000000001" u="1"/>
        <n v="48.755086611295681" u="1"/>
        <n v="75.85561242344707" u="1"/>
        <n v="108.12714285714286" u="1"/>
        <n v="1.8009499999999949" u="1"/>
        <n v="10.342320138888889" u="1"/>
        <n v="15.23672" u="1"/>
        <n v="19.370200724637684" u="1"/>
        <n v="22.603149606299212" u="1"/>
        <n v="23.251968503937007" u="1"/>
        <n v="23.323915343915345" u="1"/>
        <n v="27.331653543307084" u="1"/>
        <n v="27.378965217391304" u="1"/>
        <n v="27.845238095238095" u="1"/>
        <n v="46.807000000000002" u="1"/>
        <n v="93.128300062499989" u="1"/>
        <n v="3.7621133333333159" u="1"/>
        <n v="7.4122592727272734" u="1"/>
        <n v="9.9287949999999974" u="1"/>
        <n v="10.3242975" u="1"/>
        <n v="12.289574999999999" u="1"/>
        <n v="12.498573333333331" u="1"/>
        <n v="21.187800000000003" u="1"/>
        <n v="21.456050000000001" u="1"/>
        <n v="23.080349999999999" u="1"/>
        <n v="32.056488549618322" u="1"/>
        <n v="36.686920384951883" u="1"/>
        <n v="36.729518970189702" u="1"/>
        <n v="39.131824999999999" u="1"/>
        <n v="43.527911666666668" u="1"/>
        <n v="52.492510000000003" u="1"/>
        <n v="52.946627906976744" u="1"/>
        <n v="56.78200258397932" u="1"/>
        <n v="62.154325833333331" u="1"/>
        <n v="62.635892527999999" u="1"/>
        <n v="78.038973333333331" u="1"/>
        <n v="85.45205" u="1"/>
        <n v="99.661323300000006" u="1"/>
        <n v="131.45067" u="1"/>
        <n v="151.93024964797067" u="1"/>
        <n v="0.55759162303664933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43.595209999999994" u="1"/>
        <n v="73.653849206349207" u="1"/>
        <n v="90.663366000000011" u="1"/>
        <n v="105.9401614325069" u="1"/>
        <n v="130.82355424685244" u="1"/>
        <n v="1.1408333333333336" u="1"/>
        <n v="10.690476190476192" u="1"/>
        <n v="15.414157218442933" u="1"/>
        <n v="22.615079355555554" u="1"/>
        <n v="28.428000000000001" u="1"/>
        <n v="28.502926509186349" u="1"/>
        <n v="29.886026666666663" u="1"/>
        <n v="30.250813953488372" u="1"/>
        <n v="33.095066355882366" u="1"/>
        <n v="33.538465336756857" u="1"/>
        <n v="41.479936382608699" u="1"/>
        <n v="42.121406250000007" u="1"/>
        <n v="57.874639999999985" u="1"/>
        <n v="108.2428" u="1"/>
        <n v="121.06290243902438" u="1"/>
        <n v="6.3491666666666635" u="1"/>
        <n v="14.6258" u="1"/>
        <n v="16.64498687664042" u="1"/>
        <n v="21.299700000000001" u="1"/>
        <n v="22.257432419354839" u="1"/>
        <n v="23.501799999999999" u="1"/>
        <n v="29.777815" u="1"/>
        <n v="39.686851626016264" u="1"/>
        <n v="44.625643044619423" u="1"/>
        <n v="51.460189531878555" u="1"/>
        <n v="53.974427083333332" u="1"/>
        <n v="74.643061666666654" u="1"/>
        <n v="136.89076333333333" u="1"/>
        <n v="9.0422249999999948" u="1"/>
        <n v="12.964218749999999" u="1"/>
        <n v="14.915890748031496" u="1"/>
        <n v="18.51762166666667" u="1"/>
        <n v="18.908099333333332" u="1"/>
        <n v="21.388635170603674" u="1"/>
        <n v="22.554571333333335" u="1"/>
        <n v="27.253091666666663" u="1"/>
        <n v="29.206166666666665" u="1"/>
        <n v="31.43079365079365" u="1"/>
        <n v="31.611180000000001" u="1"/>
        <n v="33.133674540682414" u="1"/>
        <n v="33.411469999999994" u="1"/>
        <n v="49.495199999999997" u="1"/>
        <n v="54.489066666666659" u="1"/>
        <n v="67.287963333333323" u="1"/>
        <n v="70.837999999999994" u="1"/>
        <n v="75.835319999999982" u="1"/>
        <n v="132.77583779067785" u="1"/>
        <n v="137.69509037332654" u="1"/>
        <n v="151.08668999999998" u="1"/>
        <n v="5.9778633333333309" u="1"/>
        <n v="8.6898666666666564" u="1"/>
        <n v="10.521809669211196" u="1"/>
        <n v="11.885410052910052" u="1"/>
        <n v="12.924403439153439" u="1"/>
        <n v="14.977857142857143" u="1"/>
        <n v="16.518888888888888" u="1"/>
        <n v="17.868770764119603" u="1"/>
        <n v="18.026388000000001" u="1"/>
        <n v="18.324351145038168" u="1"/>
        <n v="20.651904761904763" u="1"/>
        <n v="21.389136895833332" u="1"/>
        <n v="26.603569444444446" u="1"/>
        <n v="29.794258333333332" u="1"/>
        <n v="34.178373333333326" u="1"/>
        <n v="38.229610000000001" u="1"/>
        <n v="39.511510391304348" u="1"/>
        <n v="42.615095379918593" u="1"/>
        <n v="47.847250000000003" u="1"/>
        <n v="49.375433070866137" u="1"/>
        <n v="74.806256613756617" u="1"/>
        <n v="96.935443333333325" u="1"/>
        <n v="149.78657333333334" u="1"/>
        <n v="2.5357142857142865" u="1"/>
        <n v="10.791458703703704" u="1"/>
        <n v="11.210526315789476" u="1"/>
        <n v="14.567955729166663" u="1"/>
        <n v="17.059039650000003" u="1"/>
        <n v="17.641904761904762" u="1"/>
        <n v="22.57721231884058" u="1"/>
        <n v="23.226701570680628" u="1"/>
        <n v="27.332625" u="1"/>
        <n v="27.762857142857143" u="1"/>
        <n v="28.803234342105263" u="1"/>
        <n v="30.294486666666664" u="1"/>
        <n v="32.127142857142857" u="1"/>
        <n v="41.93787365217392" u="1"/>
        <n v="45.590038759689925" u="1"/>
        <n v="46.2346" u="1"/>
        <n v="48.700524999999999" u="1"/>
        <n v="49.757449999999999" u="1"/>
        <n v="53.072726666666661" u="1"/>
        <n v="6.3432333333333295" u="1"/>
        <n v="12.061804999999996" u="1"/>
        <n v="13.7826" u="1"/>
        <n v="14.659029999999998" u="1"/>
        <n v="14.933213333333333" u="1"/>
        <n v="15.898823333333318" u="1"/>
        <n v="18.438931297709924" u="1"/>
        <n v="19.283318333333327" u="1"/>
        <n v="21.259523809523809" u="1"/>
        <n v="22.481666666666666" u="1"/>
        <n v="24.058799999999994" u="1"/>
        <n v="35.11289" u="1"/>
        <n v="44.609559228650141" u="1"/>
        <n v="52.133550000000007" u="1"/>
        <n v="55.126299212598425" u="1"/>
        <n v="64.579798873333345" u="1"/>
        <n v="69.971973333333324" u="1"/>
        <n v="97.534733333333321" u="1"/>
        <n v="1.8682129999999999" u="1"/>
        <n v="9.4526374999999927" u="1"/>
        <n v="9.6303191489361719" u="1"/>
        <n v="14.19153439153439" u="1"/>
        <n v="15.01215223097112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50.039234693877546" u="1"/>
        <n v="54.327139107611544" u="1"/>
        <n v="62.916322751322753" u="1"/>
        <n v="74.866575520833337" u="1"/>
        <n v="115.3642" u="1"/>
        <n v="0.86569767441860457" u="1"/>
        <n v="2.7350999999999996" u="1"/>
        <n v="3.2896511627906975" u="1"/>
        <n v="12.112682291666664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26.491729323308274" u="1"/>
        <n v="30.129722222222224" u="1"/>
        <n v="30.892146596858638" u="1"/>
        <n v="33.142920000000004" u="1"/>
        <n v="36.535400000000003" u="1"/>
        <n v="36.964890921409221" u="1"/>
        <n v="47.613999999999997" u="1"/>
        <n v="48.270813333333329" u="1"/>
        <n v="50.653668333333329" u="1"/>
        <n v="57.048608923884515" u="1"/>
        <n v="61.980555555555554" u="1"/>
        <n v="68.722343333333328" u="1"/>
        <n v="115.2167" u="1"/>
        <n v="126.47960999999999" u="1"/>
        <n v="151.95818902439024" u="1"/>
        <n v="1.1259842519685042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4.542532808398949" u="1"/>
        <n v="17.021533328" u="1"/>
        <n v="21.035809999999998" u="1"/>
        <n v="22.15275590551181" u="1"/>
        <n v="25.419954166666663" u="1"/>
        <n v="27.216498708010334" u="1"/>
        <n v="32.856200000000001" u="1"/>
        <n v="34.226005284900282" u="1"/>
        <n v="35.412686666666666" u="1"/>
        <n v="47.818235203389833" u="1"/>
        <n v="49.313173333333332" u="1"/>
        <n v="51.838680521194128" u="1"/>
        <n v="62.56601049868766" u="1"/>
        <n v="134.81265999999999" u="1"/>
        <n v="4.2486749999999995" u="1"/>
        <n v="8.6149933333333344" u="1"/>
        <n v="10.525000000000002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2.65496590312992" u="1"/>
        <n v="34.484924999999997" u="1"/>
        <n v="40.90896031746032" u="1"/>
        <n v="53.055900000000001" u="1"/>
        <n v="60.707786885245902" u="1"/>
        <n v="71.359168333333329" u="1"/>
        <n v="113.10505458393672" u="1"/>
        <n v="120.501195" u="1"/>
        <n v="0.90078740157480341" u="1"/>
        <n v="6.529990433456792" u="1"/>
        <n v="10.857983333333323" u="1"/>
        <n v="10.863916666666659" u="1"/>
        <n v="11.986062992125984" u="1"/>
        <n v="33.111376666666665" u="1"/>
        <n v="39.147009966777411" u="1"/>
        <n v="47.49046204658525" u="1"/>
        <n v="75.001556473829197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7.410499999999999" u="1"/>
        <n v="28.547176829268292" u="1"/>
        <n v="31.169913419913414" u="1"/>
        <n v="33.545900000000003" u="1"/>
        <n v="35.780804227920228" u="1"/>
        <n v="38.5481725" u="1"/>
        <n v="43.203499999999998" u="1"/>
        <n v="53.366229508196724" u="1"/>
        <n v="8.0500333333333298" u="1"/>
        <n v="10.803499999999998" u="1"/>
        <n v="10.977089999999993" u="1"/>
        <n v="17.376483465608466" u="1"/>
        <n v="20.306604999999994" u="1"/>
        <n v="25.576984126984129" u="1"/>
        <n v="27.354135040322582" u="1"/>
        <n v="31.169913419913417" u="1"/>
        <n v="31.294642857142854" u="1"/>
        <n v="32.242800000000003" u="1"/>
        <n v="35.662198547979798" u="1"/>
        <n v="41.531816666666657" u="1"/>
        <n v="58.130354759974431" u="1"/>
        <n v="58.160872589942358" u="1"/>
        <n v="111.72466333333332" u="1"/>
        <n v="112.5273" u="1"/>
        <n v="5.5044887566137586" u="1"/>
        <n v="7.2923033333333329" u="1"/>
        <n v="15.90311369509044" u="1"/>
        <n v="22.492111111111107" u="1"/>
        <n v="23.88165" u="1"/>
        <n v="24.987007874015745" u="1"/>
        <n v="31.294642857142858" u="1"/>
        <n v="34.718933333333325" u="1"/>
        <n v="36.843354497354497" u="1"/>
        <n v="41.772584853654195" u="1"/>
        <n v="93.747696666666656" u="1"/>
        <n v="105.43926333333332" u="1"/>
        <n v="3.8410218152777782" u="1"/>
        <n v="10.242968749999998" u="1"/>
        <n v="10.835741661" u="1"/>
        <n v="11.575733333333321" u="1"/>
        <n v="17.583476666666662" u="1"/>
        <n v="23.986559999999997" u="1"/>
        <n v="24.294019933554818" u="1"/>
        <n v="26.706870229007635" u="1"/>
        <n v="36.110803333333322" u="1"/>
        <n v="40.887625" u="1"/>
        <n v="45.073672960198998" u="1"/>
        <n v="47.2515873015873" u="1"/>
        <n v="49.256313847999998" u="1"/>
        <n v="55.698609523809523" u="1"/>
        <n v="3.7408527131782949" u="1"/>
        <n v="3.7812249999999992" u="1"/>
        <n v="5.1536625000000003" u="1"/>
        <n v="14.544101000000003" u="1"/>
        <n v="16.16075" u="1"/>
        <n v="18.272153782608697" u="1"/>
        <n v="22.151362433862435" u="1"/>
        <n v="27.061027106666668" u="1"/>
        <n v="27.183333333333334" u="1"/>
        <n v="30.422144702842377" u="1"/>
        <n v="34.143983333333331" u="1"/>
        <n v="35.112276744774377" u="1"/>
        <n v="55.420701370229565" u="1"/>
        <n v="56.607750000000003" u="1"/>
        <n v="65.767173252279633" u="1"/>
        <n v="2.4393782835820894" u="1"/>
        <n v="7.7652900000000002" u="1"/>
        <n v="9.7749019435028259" u="1"/>
        <n v="12.928608000000001" u="1"/>
        <n v="18.964942028985508" u="1"/>
        <n v="25.924186351706037" u="1"/>
        <n v="26.092986666666654" u="1"/>
        <n v="28.846" u="1"/>
        <n v="33.438663333333324" u="1"/>
        <n v="54.275799999999997" u="1"/>
        <n v="56.089929548280153" u="1"/>
        <n v="59.087629166666659" u="1"/>
        <n v="151.93862857142858" u="1"/>
        <n v="9.7008749999999999" u="1"/>
        <n v="18.065384920634919" u="1"/>
        <n v="22.003599999999999" u="1"/>
        <n v="24.546493333333327" u="1"/>
        <n v="25.227777777777778" u="1"/>
        <n v="32.547125062500001" u="1"/>
        <n v="55.261539682539684" u="1"/>
        <n v="122.10995228695653" u="1"/>
        <n v="144.64238952536823" u="1"/>
        <n v="241.54975120969135" u="1"/>
        <n v="3.0544071246819344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369706666666666" u="1"/>
        <n v="23.7105" u="1"/>
        <n v="26.263443000000002" u="1"/>
        <n v="27.402515599415203" u="1"/>
        <n v="30.88476" u="1"/>
        <n v="32.015780730897006" u="1"/>
        <n v="32.472300000000004" u="1"/>
        <n v="33.728837301587305" u="1"/>
        <n v="35.8035" u="1"/>
        <n v="45.85200050012503" u="1"/>
        <n v="50.340812499999998" u="1"/>
        <n v="54.206710000000001" u="1"/>
        <n v="117.99610236220472" u="1"/>
        <n v="124.87732666666666" u="1"/>
        <n v="3.1961547619047628" u="1"/>
        <n v="12.168894999999999" u="1"/>
        <n v="13.098383333333331" u="1"/>
        <n v="14.610511811023621" u="1"/>
        <n v="17.7879" u="1"/>
        <n v="18.327523712737129" u="1"/>
        <n v="19.019014954160696" u="1"/>
        <n v="20.758064219872399" u="1"/>
        <n v="26.939606299212599" u="1"/>
        <n v="28.999200000000002" u="1"/>
        <n v="50.151612903225804" u="1"/>
        <n v="54.939520000000002" u="1"/>
        <n v="74.514800000000008" u="1"/>
        <n v="75.587800000000001" u="1"/>
        <n v="121.105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1.063034027777775" u="1"/>
        <n v="58.039413333333322" u="1"/>
        <n v="58.679903597694292" u="1"/>
        <n v="62.008978460594385" u="1"/>
        <n v="69.685699999999997" u="1"/>
        <n v="88.182541553333351" u="1"/>
        <n v="95.140325000000004" u="1"/>
        <n v="8.466708324999999" u="1"/>
        <n v="12.66826" u="1"/>
        <n v="12.936208333333331" u="1"/>
        <n v="13.058294181818182" u="1"/>
        <n v="14.58851666666666" u="1"/>
        <n v="17.939373333333336" u="1"/>
        <n v="22.520875" u="1"/>
        <n v="42.640767195767197" u="1"/>
        <n v="43.84875333333332" u="1"/>
        <n v="46.683410852713173" u="1"/>
        <n v="49.09404" u="1"/>
        <n v="52.612230000000004" u="1"/>
        <n v="67.368421052631575" u="1"/>
        <n v="9.5606666666666591" u="1"/>
        <n v="16.024900000000002" u="1"/>
        <n v="16.583177083333332" u="1"/>
        <n v="17.219309895833334" u="1"/>
        <n v="18.700937499999998" u="1"/>
        <n v="21.941338582677155" u="1"/>
        <n v="24.593326322115384" u="1"/>
        <n v="45.127169312169308" u="1"/>
        <n v="45.41915343915344" u="1"/>
        <n v="47.921310000000005" u="1"/>
        <n v="51.565513333333328" u="1"/>
        <n v="57.713427000000003" u="1"/>
        <n v="0.7228" u="1"/>
        <n v="3.9754" u="1"/>
        <n v="13.040775193798449" u="1"/>
        <n v="16.180718115942028" u="1"/>
        <n v="22.87625850340136" u="1"/>
        <n v="23.948125633232017" u="1"/>
        <n v="32.295348837209303" u="1"/>
        <n v="34.768349999999998" u="1"/>
        <n v="37.318427910052911" u="1"/>
        <n v="72.670013968792404" u="1"/>
        <n v="74.863346253229977" u="1"/>
        <n v="3.2192857142857148" u="1"/>
        <n v="10.662579365079367" u="1"/>
        <n v="12.424716666666669" u="1"/>
        <n v="12.8094701897019" u="1"/>
        <n v="13.902842377260979" u="1"/>
        <n v="16.863139999999991" u="1"/>
        <n v="18.27611111111111" u="1"/>
        <n v="19.1164073988604" u="1"/>
        <n v="19.8743939393939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56066666666663" u="1"/>
        <n v="35.864238974666669" u="1"/>
        <n v="36.477580000000003" u="1"/>
        <n v="36.746433333333336" u="1"/>
        <n v="43.504954946236559" u="1"/>
        <n v="48.45" u="1"/>
        <n v="48.602874970760233" u="1"/>
        <n v="51.972850000000001" u="1"/>
        <n v="53.879529767647064" u="1"/>
        <n v="3.0886046511627905" u="1"/>
        <n v="8.7797599999999996" u="1"/>
        <n v="9.009909892473118" u="1"/>
        <n v="12.658923884514437" u="1"/>
        <n v="16.055275590551179" u="1"/>
        <n v="17.892961666666668" u="1"/>
        <n v="21.021333328000001" u="1"/>
        <n v="21.121522309711288" u="1"/>
        <n v="42.026952850877194" u="1"/>
        <n v="43.111295681063126" u="1"/>
        <n v="57.878706666666659" u="1"/>
        <n v="67.527100000000004" u="1"/>
        <n v="68.026659999999978" u="1"/>
        <n v="77.414800000000014" u="1"/>
        <n v="125.16458497228516" u="1"/>
        <n v="155.31113075657893" u="1"/>
        <n v="8.4357300275482103" u="1"/>
        <n v="11.431325459317586" u="1"/>
        <n v="12.542718974666666" u="1"/>
        <n v="13.918457300275481" u="1"/>
        <n v="32.18948833333333" u="1"/>
        <n v="32.833680000000001" u="1"/>
        <n v="56.998866666666657" u="1"/>
        <n v="73.275399999999991" u="1"/>
        <n v="74.619348333333321" u="1"/>
        <n v="84.980173333333326" u="1"/>
        <n v="101.57321666666665" u="1"/>
        <n v="120.63969166666668" u="1"/>
        <n v="6.8504100000000001" u="1"/>
        <n v="15.684882442748094" u="1"/>
        <n v="17.536999999999999" u="1"/>
        <n v="22.790400000000002" u="1"/>
        <n v="24.229729166666665" u="1"/>
        <n v="27.138167938931296" u="1"/>
        <n v="27.160687177419355" u="1"/>
        <n v="27.950238095238099" u="1"/>
        <n v="37.964982502187226" u="1"/>
        <n v="39.050708661417318" u="1"/>
        <n v="58.965039651358026" u="1"/>
        <n v="69.372254632807142" u="1"/>
        <n v="116.11220453518872" u="1"/>
        <n v="0.20035937134502921" u="1"/>
        <n v="1.3657291666666664" u="1"/>
        <n v="2.1836304909560726" u="1"/>
        <n v="7.0324959349593499" u="1"/>
        <n v="8.7189333333333288" u="1"/>
        <n v="10.518978000000001" u="1"/>
        <n v="12.272174479166669" u="1"/>
        <n v="14.201124031007751" u="1"/>
        <n v="29.47878" u="1"/>
        <n v="29.529399999999995" u="1"/>
        <n v="33.84225" u="1"/>
        <n v="34.033900000000003" u="1"/>
        <n v="47.554193121693125" u="1"/>
        <n v="50.139119252728051" u="1"/>
        <n v="54.342649999999999" u="1"/>
        <n v="58.307515000000002" u="1"/>
        <n v="65.170513333333332" u="1"/>
        <n v="77.580021666666653" u="1"/>
        <n v="3.2515873015873002" u="1"/>
        <n v="4.3575883333333216" u="1"/>
        <n v="12.230326666666667" u="1"/>
        <n v="15.30063492063492" u="1"/>
        <n v="16.735099999999999" u="1"/>
        <n v="28.730952380952381" u="1"/>
        <n v="29.110799999999998" u="1"/>
        <n v="29.715384615384615" u="1"/>
        <n v="31.445599999999999" u="1"/>
        <n v="45.531100000000002" u="1"/>
        <n v="50.081954887218046" u="1"/>
        <n v="52.393999999999998" u="1"/>
        <n v="55.439809147826097" u="1"/>
        <n v="59.522300000000001" u="1"/>
        <n v="62.199100000000001" u="1"/>
        <n v="80.656792499999995" u="1"/>
        <n v="86.376508646392367" u="1"/>
        <n v="126.60646868421053" u="1"/>
        <n v="0.1715891472868217" u="1"/>
        <n v="3.2515873015873007" u="1"/>
        <n v="4.0895867768595036" u="1"/>
        <n v="11.624174999999999" u="1"/>
        <n v="14.190271317829458" u="1"/>
        <n v="16.207314626865671" u="1"/>
        <n v="17.234810975609758" u="1"/>
        <n v="17.370200724637684" u="1"/>
        <n v="24.698776524425288" u="1"/>
        <n v="27.957879451691063" u="1"/>
        <n v="29.110800000000001" u="1"/>
        <n v="29.474875000000001" u="1"/>
        <n v="29.856599999999997" u="1"/>
        <n v="30.123382343220339" u="1"/>
        <n v="32.299729999999997" u="1"/>
        <n v="38.364047619047625" u="1"/>
        <n v="39.977000000000004" u="1"/>
        <n v="40.48157871325192" u="1"/>
        <n v="42.807000000000002" u="1"/>
        <n v="47.367550000000001" u="1"/>
        <n v="54.6875" u="1"/>
        <n v="59.475000000000001" u="1"/>
        <n v="60.775641534391539" u="1"/>
        <n v="61.851100000000002" u="1"/>
        <n v="110.47873875661377" u="1"/>
        <n v="3.2852533068783072" u="1"/>
        <n v="6.8555349999999997" u="1"/>
        <n v="8.8000000000000007" u="1"/>
        <n v="17.331735880398671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29.625954198473281" u="1"/>
        <n v="43.897211626780631" u="1"/>
        <n v="53.618498310475054" u="1"/>
        <n v="84.851919999999993" u="1"/>
        <n v="88.212845833333319" u="1"/>
        <n v="115.62677333333332" u="1"/>
        <n v="0.49061666666666648" u="1"/>
        <n v="0.84523809523809545" u="1"/>
        <n v="4.7185666666666579" u="1"/>
        <n v="7.1050666666666658" u="1"/>
        <n v="9.1652400000000007" u="1"/>
        <n v="10.12567" u="1"/>
        <n v="10.198910761154856" u="1"/>
        <n v="12.849360000000001" u="1"/>
        <n v="14.967200000000002" u="1"/>
        <n v="16.4284" u="1"/>
        <n v="18.573879999999996" u="1"/>
        <n v="20.826237739130434" u="1"/>
        <n v="34.063157894736847" u="1"/>
        <n v="54.731009485094852" u="1"/>
        <n v="69.700141666666667" u="1"/>
        <n v="117.76470284237726" u="1"/>
        <n v="3.3704894179894178" u="1"/>
        <n v="9.4823412698412692" u="1"/>
        <n v="29.658715000000001" u="1"/>
        <n v="49.08669583333333" u="1"/>
        <n v="50.006939999999993" u="1"/>
        <n v="53.500055555555548" u="1"/>
        <n v="59.784367896485413" u="1"/>
        <n v="64.078309999999988" u="1"/>
        <n v="70.000826666666654" u="1"/>
        <n v="111.95814300000001" u="1"/>
        <n v="112.77334333333332" u="1"/>
        <n v="138.72140000000002" u="1"/>
        <n v="8.2913999999999994" u="1"/>
        <n v="14.483953168044076" u="1"/>
        <n v="15.953199999999995" u="1"/>
        <n v="18.129300000000001" u="1"/>
        <n v="19.126823333333324" u="1"/>
        <n v="20.257432419354839" u="1"/>
        <n v="23.252601000000006" u="1"/>
        <n v="23.365729166666668" u="1"/>
        <n v="24.443313333333332" u="1"/>
        <n v="26.964500000000001" u="1"/>
        <n v="30.175317371042905" u="1"/>
        <n v="31.734349999999999" u="1"/>
        <n v="33.032061068702291" u="1"/>
        <n v="34.929365079365077" u="1"/>
        <n v="41.137292035398232" u="1"/>
        <n v="63.861014999999995" u="1"/>
        <n v="64.408124999999998" u="1"/>
        <n v="66.643061666666654" u="1"/>
        <n v="66.922665333333327" u="1"/>
        <n v="67.979800000000012" u="1"/>
        <n v="70.622643333333315" u="1"/>
        <n v="2.2857142857142856" u="1"/>
        <n v="7.0156589147286823" u="1"/>
        <n v="14.68311475409836" u="1"/>
        <n v="14.823294726458334" u="1"/>
        <n v="15.370999999999999" u="1"/>
        <n v="16.688472153750002" u="1"/>
        <n v="16.908099333333332" u="1"/>
        <n v="17.32137435483871" u="1"/>
        <n v="21.935116666666666" u="1"/>
        <n v="29.43079365079365" u="1"/>
        <n v="45.495199999999997" u="1"/>
        <n v="106.48794333333332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33.455026246719157" u="1"/>
        <n v="48.021562280701751" u="1"/>
        <n v="72.127378000000007" u="1"/>
        <n v="147.54934999999998" u="1"/>
        <n v="1.7121" u="1"/>
        <n v="9.692941660999999" u="1"/>
        <n v="13.651369999999996" u="1"/>
        <n v="16.921804511278197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29.452500000000001" u="1"/>
        <n v="44.35793043478261" u="1"/>
        <n v="60.227480916030537" u="1"/>
        <n v="81.923699022581729" u="1"/>
        <n v="89.075242496521554" u="1"/>
        <n v="110.37840244391026" u="1"/>
        <n v="1.096934999999994" u="1"/>
        <n v="4.0624051209677425" u="1"/>
        <n v="8.4872583333333242" u="1"/>
        <n v="13.452437499999991" u="1"/>
        <n v="14.578388429752065" u="1"/>
        <n v="14.894797676282051" u="1"/>
        <n v="15.612565445026179" u="1"/>
        <n v="17.971291666666652" u="1"/>
        <n v="19.1151832460733" u="1"/>
        <n v="19.353169999999999" u="1"/>
        <n v="25.298079999999999" u="1"/>
        <n v="30.308139534883722" u="1"/>
        <n v="37.950358126721767" u="1"/>
        <n v="45.565144542735048" u="1"/>
        <n v="50.244250000000001" u="1"/>
        <n v="51.782413333333324" u="1"/>
        <n v="114.89742333333331" u="1"/>
        <n v="1.7648236363636367" u="1"/>
        <n v="6.0096699999999998" u="1"/>
        <n v="6.423480407124682" u="1"/>
        <n v="9.8746183333333288" u="1"/>
        <n v="26.005429999999986" u="1"/>
        <n v="26.462018970189703" u="1"/>
        <n v="31.048869436533202" u="1"/>
        <n v="36.049344262295079" u="1"/>
        <n v="45.799505000000003" u="1"/>
        <n v="57.582295379918591" u="1"/>
        <n v="85.768424999999993" u="1"/>
        <n v="95.035499999999985" u="1"/>
        <n v="107.3642" u="1"/>
        <n v="11.030000000000001" u="1"/>
        <n v="12.39813492063492" u="1"/>
        <n v="13.154033333333334" u="1"/>
        <n v="13.248283333333328" u="1"/>
        <n v="14.128407000000001" u="1"/>
        <n v="20.394558333333329" u="1"/>
        <n v="23.473800000000001" u="1"/>
        <n v="28.892146596858638" u="1"/>
        <n v="31.002446666666668" u="1"/>
        <n v="34.229630062500007" u="1"/>
        <n v="36.869" u="1"/>
        <n v="60.446190803019903" u="1"/>
        <n v="61.370545304347829" u="1"/>
        <n v="118.47960999999999" u="1"/>
        <n v="4.3242833333333337" u="1"/>
        <n v="9.3156999999999996" u="1"/>
        <n v="10.384807588075882" u="1"/>
        <n v="10.49076" u="1"/>
        <n v="11.283306826086957" u="1"/>
        <n v="13.789249999999996" u="1"/>
        <n v="15.775982044956141" u="1"/>
        <n v="19.503937007874015" u="1"/>
        <n v="22.981913880597016" u="1"/>
        <n v="29.125865040000001" u="1"/>
        <n v="31.672921666666653" u="1"/>
        <n v="43.580354563787743" u="1"/>
        <n v="60.958492063492059" u="1"/>
        <n v="69.884419825679018" u="1"/>
        <n v="75.700490000000002" u="1"/>
        <n v="9.7509239999999995" u="1"/>
        <n v="14.868957258064517" u="1"/>
        <n v="16.806579029850749" u="1"/>
        <n v="17.876069999999999" u="1"/>
        <n v="25.516616666666661" u="1"/>
        <n v="28.967291666666661" u="1"/>
        <n v="29.493031496062994" u="1"/>
        <n v="35.5364453125" u="1"/>
        <n v="44.874914207275225" u="1"/>
        <n v="47.516999999999996" u="1"/>
        <n v="47.599600000000002" u="1"/>
        <n v="53.827244094488179" u="1"/>
        <n v="54.934478629032256" u="1"/>
        <n v="55.64122758159742" u="1"/>
        <n v="62.427999999999997" u="1"/>
        <n v="178.68603651827164" u="1"/>
        <n v="2.4167700000000001" u="1"/>
        <n v="7.0485937500000002" u="1"/>
        <n v="9.8579833333333227" u="1"/>
        <n v="23.450669999999995" u="1"/>
        <n v="30.93725197638889" u="1"/>
        <n v="31.156250000000004" u="1"/>
        <n v="31.674767441860464" u="1"/>
        <n v="36.482549999999996" u="1"/>
        <n v="43.776050347469138" u="1"/>
        <n v="50.157444999999996" u="1"/>
        <n v="56.924316109422499" u="1"/>
        <n v="62.50865666666666" u="1"/>
        <n v="73.454761904761909" u="1"/>
        <n v="152.92035999999999" u="1"/>
        <n v="169.39403232490676" u="1"/>
        <n v="0.13136999999999999" u="1"/>
        <n v="1.8391799999999998" u="1"/>
        <n v="11.173663333333323" u="1"/>
        <n v="11.79340833333333" u="1"/>
        <n v="13.124958805970151" u="1"/>
        <n v="14.992620000000001" u="1"/>
        <n v="17.466488095238098" u="1"/>
        <n v="19.010349999999995" u="1"/>
        <n v="25.410499999999999" u="1"/>
        <n v="27.194317585301839" u="1"/>
        <n v="29.801784722222223" u="1"/>
        <n v="37.210700000000003" u="1"/>
        <n v="39.321399999999997" u="1"/>
        <n v="45.830599999999997" u="1"/>
        <n v="49.366229508196724" u="1"/>
        <n v="54.014033333333316" u="1"/>
        <n v="62.512622999999991" u="1"/>
        <n v="65.952996589248016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6.757413333333329" u="1"/>
        <n v="17.244795081967212" u="1"/>
        <n v="19.892303333333327" u="1"/>
        <n v="22.478048941798946" u="1"/>
        <n v="23.576984126984129" u="1"/>
        <n v="24.609022556390979" u="1"/>
        <n v="26.250398333333337" u="1"/>
        <n v="30.691235507246379" u="1"/>
        <n v="32.696857670682732" u="1"/>
        <n v="33.697596899224806" u="1"/>
        <n v="37.4818" u="1"/>
        <n v="48.291111111111107" u="1"/>
        <n v="53.77465986394558" u="1"/>
        <n v="56.227312222222217" u="1"/>
        <n v="60.132112500000005" u="1"/>
        <n v="60.380620155038756" u="1"/>
        <n v="8.2483333333333242" u="1"/>
        <n v="8.8896333333333342" u="1"/>
        <n v="9.8034999999999997" u="1"/>
        <n v="12.293075" u="1"/>
        <n v="14.014733333333334" u="1"/>
        <n v="14.469563492063486" u="1"/>
        <n v="14.90311369509044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48.477800000000002" u="1"/>
        <n v="54.666630833333329" u="1"/>
        <n v="54.82778303295828" u="1"/>
        <n v="58.183169999999997" u="1"/>
        <n v="100.77059523809524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38.016745406824143" u="1"/>
        <n v="39.758095379918593" u="1"/>
        <n v="51.912598695868951" u="1"/>
        <n v="56.829652230971128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19.938852631578946" u="1"/>
        <n v="23.947398838141027" u="1"/>
        <n v="25.061027106666668" u="1"/>
        <n v="27.140833333333333" u="1"/>
        <n v="30.241759259259258" u="1"/>
        <n v="33.955800000000004" u="1"/>
        <n v="38.052519379844966" u="1"/>
        <n v="43.441427777777776" u="1"/>
        <n v="50.279264631355936" u="1"/>
        <n v="54.035656666666654" u="1"/>
        <n v="58.994223333333323" u="1"/>
        <n v="63.737914516129038" u="1"/>
        <n v="75.725861062500002" u="1"/>
        <n v="103.33580545922365" u="1"/>
        <n v="4.4386197916666656" u="1"/>
        <n v="17.866233333333319" u="1"/>
        <n v="18.065090000000001" u="1"/>
        <n v="20.4282" u="1"/>
        <n v="26.400775193798449" u="1"/>
        <n v="31.807500000000001" u="1"/>
        <n v="35.175801033591732" u="1"/>
        <n v="35.276379116465868" u="1"/>
        <n v="42.551004417338717" u="1"/>
        <n v="44.097939999999994" u="1"/>
        <n v="59.697600000000001" u="1"/>
        <n v="71.502052499999991" u="1"/>
        <n v="77.430087028595125" u="1"/>
        <n v="6.2790099999999995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2.546493333333327" u="1"/>
        <n v="23.455273437500001" u="1"/>
        <n v="25.915238095238095" u="1"/>
        <n v="30.985465116279066" u="1"/>
        <n v="32.80710666666667" u="1"/>
        <n v="40.615049999999997" u="1"/>
        <n v="43.1828" u="1"/>
        <n v="51.836501836693557" u="1"/>
        <n v="71.683090245024232" u="1"/>
        <n v="2.0513249999999998" u="1"/>
        <n v="6.5380033333333341" u="1"/>
        <n v="10.311449998000001" u="1"/>
        <n v="12.110723514211886" u="1"/>
        <n v="13.234841269841272" u="1"/>
        <n v="15.442573333333328" u="1"/>
        <n v="15.572339999999999" u="1"/>
        <n v="21.339066666666668" u="1"/>
        <n v="26.194975609756099" u="1"/>
        <n v="26.421400000000002" u="1"/>
        <n v="27.151761038085606" u="1"/>
        <n v="29.590526315789475" u="1"/>
        <n v="30.722093023255816" u="1"/>
        <n v="40.506" u="1"/>
        <n v="51.705064999999991" u="1"/>
        <n v="55.075855227148331" u="1"/>
        <n v="115.07721138211382" u="1"/>
        <n v="11.511510391304348" u="1"/>
        <n v="12.098383333333331" u="1"/>
        <n v="21.780568475452196" u="1"/>
        <n v="26.237259999999985" u="1"/>
        <n v="30.999600000000001" u="1"/>
        <n v="36.873666666666637" u="1"/>
        <n v="37.194127604166667" u="1"/>
        <n v="48.964889999999997" u="1"/>
        <n v="54.982471014492759" u="1"/>
        <n v="55.082828333333325" u="1"/>
        <n v="73.121938333333333" u="1"/>
        <n v="89.218802999999994" u="1"/>
        <n v="100.61623036649215" u="1"/>
        <n v="6.6822483333333302" u="1"/>
        <n v="9.2844999999999995" u="1"/>
        <n v="14.60125" u="1"/>
        <n v="15.780804227920228" u="1"/>
        <n v="20.53038057742782" u="1"/>
        <n v="21.607619047619046" u="1"/>
        <n v="23.35357333333333" u="1"/>
        <n v="23.723279999999999" u="1"/>
        <n v="30.581000000000003" u="1"/>
        <n v="33.37014702966102" u="1"/>
        <n v="38.318399999999997" u="1"/>
        <n v="42.913434782098768" u="1"/>
        <n v="58.669954742227468" u="1"/>
        <n v="62.120082182199695" u="1"/>
        <n v="67.954759238521831" u="1"/>
        <n v="71.901438333333331" u="1"/>
        <n v="128.0257" u="1"/>
        <n v="4.4229250000000002" u="1"/>
        <n v="6.1702499999999905" u="1"/>
        <n v="11.594249999999999" u="1"/>
        <n v="13.74193548387097" u="1"/>
        <n v="18.951100000000004" u="1"/>
        <n v="23.391845730027548" u="1"/>
        <n v="29.514822217741937" u="1"/>
        <n v="29.674822695035466" u="1"/>
        <n v="30.576047500000001" u="1"/>
        <n v="34.016421356421354" u="1"/>
        <n v="39.273499999999999" u="1"/>
        <n v="42.413049999999998" u="1"/>
        <n v="45.09404" u="1"/>
        <n v="46.45776897521084" u="1"/>
        <n v="50.276349821582379" u="1"/>
        <n v="53.215501802884617" u="1"/>
        <n v="60.100580000000008" u="1"/>
        <n v="117.58467491872969" u="1"/>
        <n v="3.6844999999999999" u="1"/>
        <n v="5.2034000000000002" u="1"/>
        <n v="6.6195399393939383" u="1"/>
        <n v="8.3775051212121205" u="1"/>
        <n v="8.3988530000000008" u="1"/>
        <n v="11.178965217391305" u="1"/>
        <n v="12.268760330578512" u="1"/>
        <n v="16.700937499999998" u="1"/>
        <n v="17.931569999999997" u="1"/>
        <n v="27.588650000000001" u="1"/>
        <n v="29.871299179894184" u="1"/>
        <n v="30.084491663000001" u="1"/>
        <n v="30.753569553805775" u="1"/>
        <n v="35.85903491304348" u="1"/>
        <n v="36.94411984482759" u="1"/>
        <n v="40.280269826470587" u="1"/>
        <n v="41.433079983333336" u="1"/>
        <n v="41.860778333333329" u="1"/>
        <n v="46.28629833333332" u="1"/>
        <n v="52.962336960000002" u="1"/>
        <n v="66.652380952380952" u="1"/>
        <n v="74.979237726098191" u="1"/>
        <n v="87.09116452817932" u="1"/>
        <n v="0.95187499999999992" u="1"/>
        <n v="1.095691663" u="1"/>
        <n v="5.4716499999999995" u="1"/>
        <n v="10.269486666666648" u="1"/>
        <n v="10.908306666666647" u="1"/>
        <n v="17.729868766404199" u="1"/>
        <n v="27.291562499999998" u="1"/>
        <n v="27.572448979591837" u="1"/>
        <n v="38.285398173913052" u="1"/>
        <n v="46.906604999999999" u="1"/>
        <n v="51.494826086956529" u="1"/>
        <n v="56.542641890508378" u="1"/>
        <n v="84.821300000000008" u="1"/>
        <n v="115.05456" u="1"/>
        <n v="8.5948591791044784" u="1"/>
        <n v="10.383673333333327" u="1"/>
        <n v="12.512558139534882" u="1"/>
        <n v="14.527959349593498" u="1"/>
        <n v="17.87439393939394" u="1"/>
        <n v="20.163706666666663" u="1"/>
        <n v="23.397354999999994" u="1"/>
        <n v="25.598700000000001" u="1"/>
        <n v="26.083759999999984" u="1"/>
        <n v="42.336149999999996" u="1"/>
        <n v="47.287162096774196" u="1"/>
        <n v="49.797815191367775" u="1"/>
        <n v="58.010833314971748" u="1"/>
        <n v="59.500847176079731" u="1"/>
        <n v="59.712430678466077" u="1"/>
        <n v="98.504459999999995" u="1"/>
        <n v="100.32483499999999" u="1"/>
        <n v="146.55839833333334" u="1"/>
        <n v="0.30911666666666665" u="1"/>
        <n v="2.7826200000000001" u="1"/>
        <n v="6.3810499999999966" u="1"/>
        <n v="7.4153933333333333" u="1"/>
        <n v="12.617125" u="1"/>
        <n v="15.02763779527559" u="1"/>
        <n v="18.470400000000001" u="1"/>
        <n v="23.700150000000001" u="1"/>
        <n v="26.248674999999999" u="1"/>
        <n v="26.64106" u="1"/>
        <n v="27.843897637795276" u="1"/>
        <n v="28.920363333333327" u="1"/>
        <n v="29.215192837465565" u="1"/>
        <n v="37.118786666666665" u="1"/>
        <n v="53.878706666666659" u="1"/>
        <n v="61.536346184610466" u="1"/>
        <n v="65.3523" u="1"/>
        <n v="91.71091102362206" u="1"/>
        <n v="12.150859580052492" u="1"/>
        <n v="12.260408333333332" u="1"/>
        <n v="13.581720000000001" u="1"/>
        <n v="18.547000000000001" u="1"/>
        <n v="20.596514227642277" u="1"/>
        <n v="27.530435118482536" u="1"/>
        <n v="27.988544999999998" u="1"/>
        <n v="32.509729999999998" u="1"/>
        <n v="35.59654761904762" u="1"/>
        <n v="45.777297101449285" u="1"/>
        <n v="53.440437499999994" u="1"/>
        <n v="57.627538734999995" u="1"/>
        <n v="74.810558372675885" u="1"/>
        <n v="118.46159" u="1"/>
        <n v="132.24112500000001" u="1"/>
        <n v="0.81297709923664119" u="1"/>
        <n v="11.616279069767442" u="1"/>
        <n v="12.104166666666668" u="1"/>
        <n v="13.998250000000001" u="1"/>
        <n v="20.426325000000002" u="1"/>
        <n v="21.993332307590364" u="1"/>
        <n v="26.244166666666665" u="1"/>
        <n v="50.908099333333332" u="1"/>
        <n v="61.504905000000008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29.019680851063828" u="1"/>
        <n v="31.459200000000003" u="1"/>
        <n v="33.418682170542638" u="1"/>
        <n v="36.469047619047629" u="1"/>
        <n v="38.785182291666665" u="1"/>
        <n v="53.112206003289472" u="1"/>
        <n v="71.175390000000007" u="1"/>
        <n v="117.20749216266667" u="1"/>
        <n v="151.90996124031008" u="1"/>
        <n v="2.7354766363636367" u="1"/>
        <n v="10.807" u="1"/>
        <n v="12.713149606299211" u="1"/>
        <n v="14.900291666666666" u="1"/>
        <n v="16.098055555555554" u="1"/>
        <n v="16.431491666666648" u="1"/>
        <n v="20.616400000000002" u="1"/>
        <n v="21.735359999999993" u="1"/>
        <n v="22.03249593495935" u="1"/>
        <n v="25.142857142857146" u="1"/>
        <n v="29.369000000000003" u="1"/>
        <n v="29.445599999999999" u="1"/>
        <n v="32.956507120588242" u="1"/>
        <n v="35.4405" u="1"/>
        <n v="37.9345" u="1"/>
        <n v="42.510973333333332" u="1"/>
        <n v="45.460543518000001" u="1"/>
        <n v="49.313800000000001" u="1"/>
        <n v="50.95844833333333" u="1"/>
        <n v="100.95475" u="1"/>
        <n v="104.28610166666665" u="1"/>
        <n v="130.14111" u="1"/>
        <n v="159.79536124794745" u="1"/>
        <n v="3.181165" u="1"/>
        <n v="5.8520804071246824" u="1"/>
        <n v="8.5822222222222226" u="1"/>
        <n v="12.018181666666655" u="1"/>
        <n v="13.701837270341207" u="1"/>
        <n v="15.352380952380953" u="1"/>
        <n v="17.187799999999999" u="1"/>
        <n v="17.969785241730282" u="1"/>
        <n v="18.603149606299212" u="1"/>
        <n v="23.378965217391304" u="1"/>
        <n v="27.474875000000001" u="1"/>
        <n v="28.526007751937982" u="1"/>
        <n v="30.71122484689414" u="1"/>
        <n v="37.433300000000003" u="1"/>
        <n v="42.900291666666668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0.808401639344261" u="1"/>
        <n v="34.414157218442931" u="1"/>
        <n v="39.90598" u="1"/>
        <n v="50.54" u="1"/>
        <n v="52.599946666666654" u="1"/>
        <n v="55.89002773110267" u="1"/>
        <n v="56.574267997311829" u="1"/>
        <n v="57.210210000000004" u="1"/>
        <n v="58.705444" u="1"/>
        <n v="62.793894999999992" u="1"/>
        <n v="69.45205" u="1"/>
        <n v="1.2604374999999999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20.312543000000002" u="1"/>
        <n v="22.302499999999998" u="1"/>
        <n v="22.719085365853658" u="1"/>
        <n v="22.83258012820513" u="1"/>
        <n v="25.672447916666666" u="1"/>
        <n v="28.53158333333333" u="1"/>
        <n v="33.282333333333334" u="1"/>
        <n v="45.865579268292691" u="1"/>
        <n v="45.940999999999995" u="1"/>
        <n v="46.461046511627899" u="1"/>
        <n v="50.524990258949586" u="1"/>
        <n v="54.107961173076923" u="1"/>
        <n v="54.295207473529416" u="1"/>
        <n v="59.511450381679388" u="1"/>
        <n v="91.482500000000016" u="1"/>
        <n v="123.51738098005698" u="1"/>
        <n v="3.1575000000000006" u="1"/>
        <n v="8.4720916666666675" u="1"/>
        <n v="11.471993333333334" u="1"/>
        <n v="12.243606770833333" u="1"/>
        <n v="13.536775" u="1"/>
        <n v="15.492759552238807" u="1"/>
        <n v="16.179165000000001" u="1"/>
        <n v="18.615079355555554" u="1"/>
        <n v="21.168447789327281" u="1"/>
        <n v="24.428000000000001" u="1"/>
        <n v="32.632496650000007" u="1"/>
        <n v="34.958979999999997" u="1"/>
        <n v="39.167571312500002" u="1"/>
        <n v="48.112091666666657" u="1"/>
        <n v="48.708513333333329" u="1"/>
        <n v="52.427131782945736" u="1"/>
        <n v="56.183050666666666" u="1"/>
        <n v="141.72350951666667" u="1"/>
        <n v="1.9824710144927544" u="1"/>
        <n v="11.982158805970149" u="1"/>
        <n v="13.737459179104478" u="1"/>
        <n v="20.496751968503936" u="1"/>
        <n v="41.472295379918592" u="1"/>
        <n v="46.896100000000004" u="1"/>
        <n v="50.00967" u="1"/>
        <n v="51.403448275862068" u="1"/>
        <n v="56.20514873140857" u="1"/>
        <n v="57.937456666666662" u="1"/>
        <n v="60.223966942148763" u="1"/>
        <n v="79.702430099098493" u="1"/>
        <n v="89.7072" u="1"/>
        <n v="159.86130952380952" u="1"/>
        <n v="6.8131266666666619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6.730103359173128" u="1"/>
        <n v="38.475451368794836" u="1"/>
        <n v="41.495199999999997" u="1"/>
        <n v="42.400283333333334" u="1"/>
        <n v="48.505600000000001" u="1"/>
        <n v="48.887450971751413" u="1"/>
        <n v="56.337609" u="1"/>
        <n v="66.304559999999995" u="1"/>
        <n v="5.209343654970759" u="1"/>
        <n v="10.20232558139535" u="1"/>
        <n v="11.876547619047619" u="1"/>
        <n v="15.105320767195771" u="1"/>
        <n v="27.440633333333324" u="1"/>
        <n v="29.089186666666663" u="1"/>
        <n v="34.706353333333325" u="1"/>
        <n v="36.985873015873018" u="1"/>
        <n v="42.140749999999997" u="1"/>
        <n v="42.681119791666667" u="1"/>
        <n v="55.408611666666644" u="1"/>
        <n v="60.858803986710967" u="1"/>
        <n v="7.7678130000000003" u="1"/>
        <n v="17.506369999999986" u="1"/>
        <n v="17.654278215223098" u="1"/>
        <n v="19.226701570680628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58.104152182199691" u="1"/>
        <n v="100.84962999999999" u="1"/>
        <n v="113.281665" u="1"/>
        <n v="10.139116666666668" u="1"/>
        <n v="17.113531746031747" u="1"/>
        <n v="17.1151832460733" u="1"/>
        <n v="18.481666666666666" u="1"/>
        <n v="30.825000000000003" u="1"/>
        <n v="33.635280800000004" u="1"/>
        <n v="35.186895379918596" u="1"/>
        <n v="36.876975000000002" u="1"/>
        <n v="46.244250000000001" u="1"/>
        <n v="59.20812500000001" u="1"/>
        <n v="79.488766666666663" u="1"/>
        <n v="16.596106666666667" u="1"/>
        <n v="17.970175000000001" u="1"/>
        <n v="18.012677165354329" u="1"/>
        <n v="23.578628048780487" u="1"/>
        <n v="26.400000000000002" u="1"/>
        <n v="27.157979002624671" u="1"/>
        <n v="32.049344262295079" u="1"/>
        <n v="32.782471014492756" u="1"/>
        <n v="40.058589083969466" u="1"/>
        <n v="56.77059523809524" u="1"/>
        <n v="87.624234610376689" u="1"/>
        <n v="129.79549583333335" u="1"/>
        <n v="14.812206047032477" u="1"/>
        <n v="15.029800000000002" u="1"/>
        <n v="15.082913385826771" u="1"/>
        <n v="15.825749944592198" u="1"/>
        <n v="16.261699999999998" u="1"/>
        <n v="17.250228666666665" u="1"/>
        <n v="17.647830687830687" u="1"/>
        <n v="24.883175000000001" u="1"/>
        <n v="27.116283333333332" u="1"/>
        <n v="29.003664921465969" u="1"/>
        <n v="34.158048000000001" u="1"/>
        <n v="37.895811518324606" u="1"/>
        <n v="39.027302666666671" u="1"/>
        <n v="40.270813333333329" u="1"/>
        <n v="43.15156666666666" u="1"/>
        <n v="48.608838913793107" u="1"/>
        <n v="48.966558333333332" u="1"/>
        <n v="49.536999999999999" u="1"/>
        <n v="64.457787564307367" u="1"/>
        <n v="68.557500000000005" u="1"/>
        <n v="78.996416666666676" u="1"/>
        <n v="82.249230017188779" u="1"/>
        <n v="97.229453193350821" u="1"/>
        <n v="118.06280423280423" u="1"/>
        <n v="2.596514227642277" u="1"/>
        <n v="10.700624999999999" u="1"/>
        <n v="14.7616163349348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47.800583333333336" u="1"/>
        <n v="54.545583333333333" u="1"/>
        <n v="55.039284337349393" u="1"/>
        <n v="55.979024575882121" u="1"/>
        <n v="57.807975751333331" u="1"/>
        <n v="66.40037333333332" u="1"/>
        <n v="204.17703625801283" u="1"/>
        <n v="0.67619047619047634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70.197943333333328" u="1"/>
        <n v="78.165841666666637" u="1"/>
        <n v="89.995308572291663" u="1"/>
        <n v="121.74742013800153" u="1"/>
        <n v="3.1769102990033224" u="1"/>
        <n v="8.1638166666666656" u="1"/>
        <n v="10.397829999999999" u="1"/>
        <n v="17.076138333333333" u="1"/>
        <n v="17.352869999999989" u="1"/>
        <n v="18.782643229166666" u="1"/>
        <n v="20.21908396946565" u="1"/>
        <n v="26.647449999999999" u="1"/>
        <n v="30.553162230056984" u="1"/>
        <n v="35.513049999999993" u="1"/>
        <n v="40.324283333333334" u="1"/>
        <n v="44.637622950819676" u="1"/>
        <n v="46.930800000000005" u="1"/>
        <n v="47.373840769903765" u="1"/>
        <n v="74.402531666666661" u="1"/>
        <n v="94.655850793650799" u="1"/>
        <n v="121.072890625" u="1"/>
        <n v="121.39284990026596" u="1"/>
        <n v="0.56317499999999998" u="1"/>
        <n v="7.457373333333333" u="1"/>
        <n v="8.4329974160206724" u="1"/>
        <n v="10.856679633649934" u="1"/>
        <n v="18.421293333333335" u="1"/>
        <n v="24.547176829268292" u="1"/>
        <n v="29.291800000000002" u="1"/>
        <n v="32.134549999999997" u="1"/>
        <n v="34.065594347826085" u="1"/>
        <n v="34.086414433306054" u="1"/>
        <n v="35.933964576139026" u="1"/>
        <n v="38.337236908666668" u="1"/>
        <n v="41.185050000000004" u="1"/>
        <n v="41.959470833333327" u="1"/>
        <n v="47.459037940379403" u="1"/>
        <n v="49.914000000000001" u="1"/>
        <n v="52.825741833923658" u="1"/>
        <n v="56.436980299003324" u="1"/>
        <n v="9.4043124561403495" u="1"/>
        <n v="15.793208333333331" u="1"/>
        <n v="18.107961173076923" u="1"/>
        <n v="21.576984126984129" u="1"/>
        <n v="22.957201876169478" u="1"/>
        <n v="23.41516" u="1"/>
        <n v="27.734466000000001" u="1"/>
        <n v="28.290447500000003" u="1"/>
        <n v="33.531816666666657" u="1"/>
        <n v="57.817912817732577" u="1"/>
        <n v="1.3631955922865013" u="1"/>
        <n v="7.5909574468085115" u="1"/>
        <n v="11.00842671957672" u="1"/>
        <n v="12.472300000000001" u="1"/>
        <n v="20.987007874015745" u="1"/>
        <n v="23.905700000000003" u="1"/>
        <n v="24.884450000000001" u="1"/>
        <n v="27.22209999999999" u="1"/>
        <n v="29.359466666666663" u="1"/>
        <n v="33.622289021164022" u="1"/>
        <n v="44.068493300000007" u="1"/>
        <n v="10.852249999999991" u="1"/>
        <n v="17.04740157480315" u="1"/>
        <n v="18.031451219512196" u="1"/>
        <n v="23.381662500000001" u="1"/>
        <n v="23.520522782098769" u="1"/>
        <n v="26.87725" u="1"/>
        <n v="35.198910761154856" u="1"/>
        <n v="43.257930434782608" u="1"/>
        <n v="60.145744680851067" u="1"/>
        <n v="73.668829166666654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768165374677004" u="1"/>
        <n v="23.061027106666668" u="1"/>
        <n v="25.93882833333333" u="1"/>
        <n v="32.795856666666666" u="1"/>
        <n v="38.684750000000001" u="1"/>
        <n v="42.861848333333334" u="1"/>
        <n v="49.040304166666658" u="1"/>
        <n v="76.055900000000008" u="1"/>
        <n v="10.867764654418197" u="1"/>
        <n v="14.995354330708661" u="1"/>
        <n v="15.93311666666666" u="1"/>
        <n v="18.023700787401573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57.015416666666667" u="1"/>
        <n v="61.176924" u="1"/>
        <n v="76.343074999999999" u="1"/>
        <n v="77.811996666666658" u="1"/>
        <n v="80.290809999999993" u="1"/>
        <n v="91.328713333333326" u="1"/>
        <n v="2.8967906336088154" u="1"/>
        <n v="4.8911035752688168" u="1"/>
        <n v="10.09346" u="1"/>
        <n v="13.0854" u="1"/>
        <n v="15.159869999999996" u="1"/>
        <n v="16.943372093023257" u="1"/>
        <n v="18.003599999999999" u="1"/>
        <n v="19.881711333333332" u="1"/>
        <n v="20.325326666666651" u="1"/>
        <n v="20.546493333333327" u="1"/>
        <n v="21.227777777777778" u="1"/>
        <n v="26.529250000000001" u="1"/>
        <n v="37.468910000000001" u="1"/>
        <n v="39.6083984375" u="1"/>
        <n v="41.9422" u="1"/>
        <n v="58.129394276090935" u="1"/>
        <n v="58.815359999999998" u="1"/>
        <n v="71.526596666666649" u="1"/>
        <n v="80.117066395663954" u="1"/>
        <n v="126.99696666666665" u="1"/>
        <n v="131.32456249999998" u="1"/>
        <n v="0.78141202562500012" u="1"/>
        <n v="3.9998" u="1"/>
        <n v="12.236009669211196" u="1"/>
        <n v="13.221704047619047" u="1"/>
        <n v="13.68825" u="1"/>
        <n v="15.985873015873016" u="1"/>
        <n v="17.336729999999999" u="1"/>
        <n v="24.940249999999999" u="1"/>
        <n v="25.748452380952383" u="1"/>
        <n v="29.487809999999996" u="1"/>
        <n v="29.968298873913046" u="1"/>
        <n v="34.012" u="1"/>
        <n v="53.776510416666667" u="1"/>
        <n v="58.846000000000004" u="1"/>
        <n v="74.005409999999998" u="1"/>
        <n v="86.792200000000008" u="1"/>
        <n v="115.85296902654868" u="1"/>
        <n v="4.495609788359789" u="1"/>
        <n v="10.340758333333333" u="1"/>
        <n v="11.098383333333331" u="1"/>
        <n v="11.113740458015267" u="1"/>
        <n v="11.304490000000001" u="1"/>
        <n v="14.10523333333332" u="1"/>
        <n v="15.167411818181819" u="1"/>
        <n v="17.702362204724409" u="1"/>
        <n v="18.3308" u="1"/>
        <n v="18.351181102362204" u="1"/>
        <n v="46.499600000000001" u="1"/>
        <n v="54.546493333333331" u="1"/>
        <n v="65.121938333333333" u="1"/>
        <n v="75.856574803149613" u="1"/>
        <n v="76.168371106666669" u="1"/>
        <n v="77.246048333333334" u="1"/>
        <n v="83.867281666666671" u="1"/>
        <n v="1.7077868852459013" u="1"/>
        <n v="7.0195150000000002" u="1"/>
        <n v="13.558333333333319" u="1"/>
        <n v="13.74389833333333" u="1"/>
        <n v="14.554193121693121" u="1"/>
        <n v="17.423390972222222" u="1"/>
        <n v="18.53038057742782" u="1"/>
        <n v="22.371245257452575" u="1"/>
        <n v="23.876784776902888" u="1"/>
        <n v="32.551343333333328" u="1"/>
        <n v="40.654112320000003" u="1"/>
        <n v="54.440159587606843" u="1"/>
        <n v="60.679715762273901" u="1"/>
        <n v="66.733533333333327" u="1"/>
        <n v="11.390026041666665" u="1"/>
        <n v="12.58851666666666" u="1"/>
        <n v="14.681119791666667" u="1"/>
        <n v="16.446966666666668" u="1"/>
        <n v="17.012004337349396" u="1"/>
        <n v="18.520875" u="1"/>
        <n v="27.133766659999999" u="1"/>
        <n v="27.514822217741937" u="1"/>
        <n v="35.69984095652174" u="1"/>
        <n v="36.414383333333333" u="1"/>
        <n v="41.09404" u="1"/>
        <n v="43.129950000000001" u="1"/>
        <n v="48.439895379918596" u="1"/>
        <n v="51.02214089912281" u="1"/>
        <n v="51.846126709374992" u="1"/>
        <n v="52.560600000000001" u="1"/>
        <n v="63.779167514957265" u="1"/>
        <n v="68.632000000000005" u="1"/>
        <n v="93.832791666666651" u="1"/>
        <n v="102.29934" u="1"/>
        <n v="115.10896" u="1"/>
        <n v="0.54444999999999899" u="1"/>
        <n v="8.2879533333333271" u="1"/>
        <n v="15.325800000000001" u="1"/>
        <n v="23.25039682539683" u="1"/>
        <n v="26.131188695652178" u="1"/>
        <n v="31.478732936507939" u="1"/>
        <n v="32.94411984482759" u="1"/>
        <n v="33.639186046511625" u="1"/>
        <n v="35.289574999999999" u="1"/>
        <n v="37.018181666666656" u="1"/>
        <n v="37.433079983333336" u="1"/>
        <n v="43.052898333333331" u="1"/>
        <n v="50.220122950819672" u="1"/>
        <n v="50.591836666666666" u="1"/>
        <n v="54.141013227513227" u="1"/>
        <n v="62.411359999999981" u="1"/>
        <n v="69.732959999999991" u="1"/>
        <n v="74.705036666666643" u="1"/>
        <n v="104.68992954828016" u="1"/>
        <n v="6.4832416666666672" u="1"/>
        <n v="9.6965666666666674" u="1"/>
        <n v="11.259211886304909" u="1"/>
        <n v="17.10896" u="1"/>
        <n v="22.390901639344261" u="1"/>
        <n v="25.545238095238094" u="1"/>
        <n v="25.63890573851852" u="1"/>
        <n v="30.503888888888888" u="1"/>
        <n v="35.924403439153437" u="1"/>
        <n v="37.791508646392366" u="1"/>
        <n v="50.73498" u="1"/>
        <n v="68.471293333333335" u="1"/>
        <n v="0.88854828042328049" u="1"/>
        <n v="10.127142857142857" u="1"/>
        <n v="12.060238095238098" u="1"/>
        <n v="12.253053333333334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33.314518810148734" u="1"/>
        <n v="47.861429286858971" u="1"/>
        <n v="52.447663333333324" u="1"/>
        <n v="58.553979300000009" u="1"/>
        <n v="86.110723514211884" u="1"/>
        <n v="131.94632812499998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27.215192837465565" u="1"/>
        <n v="35.578844999999994" u="1"/>
        <n v="36.618958333333332" u="1"/>
        <n v="39.863786666666662" u="1"/>
        <n v="45.272799999999997" u="1"/>
        <n v="49.024410842666668" u="1"/>
        <n v="54.726279999999981" u="1"/>
        <n v="55.264090902306648" u="1"/>
        <n v="55.836177000000006" u="1"/>
        <n v="56.84375" u="1"/>
        <n v="72.572850000000003" u="1"/>
        <n v="126.11581707317073" u="1"/>
        <n v="5.9030166666666499" u="1"/>
        <n v="8.8433544973544969" u="1"/>
        <n v="9.629894181818182" u="1"/>
        <n v="11.148400000000001" u="1"/>
        <n v="11.282525" u="1"/>
        <n v="11.685272652173914" u="1"/>
        <n v="18.210497670682731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62.604671666666647" u="1"/>
        <n v="83.011181666666658" u="1"/>
        <n v="11.472859999999992" u="1"/>
        <n v="14.890658914728682" u="1"/>
        <n v="16.426318333333327" u="1"/>
        <n v="18.328924999999991" u="1"/>
        <n v="23.160687177419355" u="1"/>
        <n v="27.800751879699249" u="1"/>
        <n v="30.768005249343833" u="1"/>
        <n v="32.540323249067555" u="1"/>
        <n v="43.453433204022986" u="1"/>
        <n v="56.297222583952532" u="1"/>
        <n v="62.129300000000001" u="1"/>
        <n v="68.38605691056911" u="1"/>
        <n v="75.498374999999996" u="1"/>
        <n v="121.19309523809524" u="1"/>
        <n v="121.6632916989048" u="1"/>
        <n v="0.76924166666666693" u="1"/>
        <n v="8.996316666666667" u="1"/>
        <n v="12.201124031007751" u="1"/>
        <n v="14.121693991935487" u="1"/>
        <n v="28.539400000000001" u="1"/>
        <n v="28.725233454545457" u="1"/>
        <n v="32.756366002941178" u="1"/>
        <n v="40.325800000000001" u="1"/>
        <n v="42.906411375661378" u="1"/>
        <n v="50.276875000000004" u="1"/>
        <n v="54.347902540322586" u="1"/>
        <n v="54.906837790677855" u="1"/>
        <n v="70.516850703488387" u="1"/>
        <n v="84.807401888418084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7.445599999999999" u="1"/>
        <n v="36.729199999999999" u="1"/>
        <n v="37.783640201251401" u="1"/>
        <n v="48.403333333333336" u="1"/>
        <n v="54.199100000000001" u="1"/>
        <n v="66.90025" u="1"/>
        <n v="69.392624999999995" u="1"/>
        <n v="1.9392134666666669" u="1"/>
        <n v="9.3842350000000003" u="1"/>
        <n v="11.95450819672131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48.36851733333333" u="1"/>
        <n v="54.283372687918146" u="1"/>
        <n v="67.315699999999993" u="1"/>
        <n v="74.999724999999998" u="1"/>
        <n v="80.334100000000007" u="1"/>
        <n v="80.781458966565367" u="1"/>
        <n v="110.50996666666667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5.461399999999998" u="1"/>
        <n v="39.137449999999994" u="1"/>
        <n v="39.796259842519689" u="1"/>
        <n v="40.331499999999998" u="1"/>
        <n v="42.801933333333338" u="1"/>
        <n v="45.532939999999996" u="1"/>
        <n v="50.365645000000001" u="1"/>
        <n v="52.485059055118107" u="1"/>
        <n v="58.468571428571437" u="1"/>
        <n v="61.054849732524232" u="1"/>
        <n v="61.343795796803448" u="1"/>
        <n v="65.133227304347827" u="1"/>
        <n v="67.340943333333328" u="1"/>
        <n v="81.828400876077296" u="1"/>
        <n v="89.071899999999999" u="1"/>
        <n v="132.32505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20.83258012820513" u="1"/>
        <n v="23.535551181102363" u="1"/>
        <n v="31.789642857142859" u="1"/>
        <n v="35.195999999999998" u="1"/>
        <n v="36.580802898550729" u="1"/>
        <n v="43.372678333333319" u="1"/>
        <n v="51.381679389312978" u="1"/>
        <n v="53.962746563218388" u="1"/>
        <n v="95.109841817979287" u="1"/>
        <n v="132.21928571428572" u="1"/>
        <n v="134.62018900000001" u="1"/>
        <n v="5.2072323809523811" u="1"/>
        <n v="11.902713178294574" u="1"/>
        <n v="12.607924000000001" u="1"/>
        <n v="15.471793333333334" u="1"/>
        <n v="19.35134587020649" u="1"/>
        <n v="22.428000000000001" u="1"/>
        <n v="28.078294573643412" u="1"/>
        <n v="29.53700819672131" u="1"/>
        <n v="29.990033222591361" u="1"/>
        <n v="30.529049999999998" u="1"/>
        <n v="30.570349999999998" u="1"/>
        <n v="33.576746031746033" u="1"/>
        <n v="41.268091445427729" u="1"/>
        <n v="48.697979797979798" u="1"/>
        <n v="0.11151832460732986" u="1"/>
        <n v="7.8445920153333333" u="1"/>
        <n v="15.069208692592595" u="1"/>
        <n v="16.257432419354839" u="1"/>
        <n v="18.349517906336089" u="1"/>
        <n v="18.496751968503936" u="1"/>
        <n v="22.541626666666655" u="1"/>
        <n v="22.964500000000001" u="1"/>
        <n v="39.321636243386244" u="1"/>
        <n v="41.025860000000002" u="1"/>
        <n v="55.158288999999996" u="1"/>
        <n v="90.400531666666652" u="1"/>
        <n v="120.90899063360882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47.173383333333319" u="1"/>
        <n v="56.613477690288718" u="1"/>
        <n v="56.70962999999999" u="1"/>
        <n v="67.987007874015745" u="1"/>
        <n v="118.29404239242822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27771935096154" u="1"/>
        <n v="31.350236220472439" u="1"/>
        <n v="33.248860000000001" u="1"/>
        <n v="33.462278645833329" u="1"/>
        <n v="36.770362580128207" u="1"/>
        <n v="52.990771428571435" u="1"/>
        <n v="55.64274870967742" u="1"/>
        <n v="55.862172423245617" u="1"/>
        <n v="63.301430000000003" u="1"/>
        <n v="79.700874999999996" u="1"/>
        <n v="86.396719708994709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7.226701570680628" u="1"/>
        <n v="19.6397994843962" u="1"/>
        <n v="21.738" u="1"/>
        <n v="26.063571428571429" u="1"/>
        <n v="42.160443333333319" u="1"/>
        <n v="52.499861998466649" u="1"/>
        <n v="73.828470817663828" u="1"/>
        <n v="96.193299999999994" u="1"/>
        <n v="136.99045312575734" u="1"/>
        <n v="154.346475" u="1"/>
        <n v="0.57858137566137569" u="1"/>
        <n v="3.9249000000000005" u="1"/>
        <n v="11.659029999999998" u="1"/>
        <n v="12.894797676282051" u="1"/>
        <n v="20.567599999999999" u="1"/>
        <n v="23.653290921739131" u="1"/>
        <n v="33.047132705795498" u="1"/>
        <n v="35.416290064102562" u="1"/>
        <n v="36.236719999999998" u="1"/>
        <n v="36.240021666666664" u="1"/>
        <n v="38.292906734722223" u="1"/>
        <n v="52.358900000000006" u="1"/>
        <n v="54.843609022556393" u="1"/>
        <n v="56.970660828629036" u="1"/>
        <n v="61.096699999999998" u="1"/>
        <n v="62.137404580152669" u="1"/>
        <n v="70.133134813333328" u="1"/>
        <n v="103.26183" u="1"/>
        <n v="1.6933416609999998" u="1"/>
        <n v="3.6426250000000002" u="1"/>
        <n v="7.7435633587786263" u="1"/>
        <n v="12.3642" u="1"/>
        <n v="13.82890365448505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49.343772609819119" u="1"/>
        <n v="49.807539677777775" u="1"/>
        <n v="54.494843333333328" u="1"/>
        <n v="57.963612499999996" u="1"/>
        <n v="61.325158730158734" u="1"/>
        <n v="61.87439393939394" u="1"/>
        <n v="69.005126666666655" u="1"/>
        <n v="79.54377333333332" u="1"/>
        <n v="141.05699338842976" u="1"/>
        <n v="1.1767838541666666" u="1"/>
        <n v="11.751813333333327" u="1"/>
        <n v="18.523705897972054" u="1"/>
        <n v="21.891200000000001" u="1"/>
        <n v="33.222990117231646" u="1"/>
        <n v="36.270813333333329" u="1"/>
        <n v="37.128730158730157" u="1"/>
        <n v="39.653973333333333" u="1"/>
        <n v="52.520344589658251" u="1"/>
        <n v="58.513359000000001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48.903500000000001" u="1"/>
        <n v="59.445599999999999" u="1"/>
        <n v="65.999400000000009" u="1"/>
        <n v="5.8661083290000002" u="1"/>
        <n v="10.987693333333333" u="1"/>
        <n v="14.498374999999989" u="1"/>
        <n v="15.003593713450293" u="1"/>
        <n v="21.867526214705887" u="1"/>
        <n v="22.218018372703412" u="1"/>
        <n v="27.132515873015873" u="1"/>
        <n v="27.201870596205964" u="1"/>
        <n v="33.136075000000005" u="1"/>
        <n v="38.592539682539687" u="1"/>
        <n v="46.641153000000003" u="1"/>
        <n v="50.260069999999999" u="1"/>
        <n v="67.876547619047614" u="1"/>
        <n v="69.520764119601324" u="1"/>
        <n v="6.7612566666666591" u="1"/>
        <n v="10.237007874015749" u="1"/>
        <n v="12.233178000000001" u="1"/>
        <n v="16.782643229166666" u="1"/>
        <n v="17.766694927536232" u="1"/>
        <n v="17.923734" u="1"/>
        <n v="19.773941798941799" u="1"/>
        <n v="20.337500000000002" u="1"/>
        <n v="29.712133333333334" u="1"/>
        <n v="31.191459948320414" u="1"/>
        <n v="35.445180000000001" u="1"/>
        <n v="40.171399999999998" u="1"/>
        <n v="42.328217383064526" u="1"/>
        <n v="45.851513333333322" u="1"/>
        <n v="74.905419999999992" u="1"/>
        <n v="75.03458333333333" u="1"/>
        <n v="77.572900000000004" u="1"/>
        <n v="120.24810000000001" u="1"/>
        <n v="4.7758083249999999" u="1"/>
        <n v="6.5167307671957673" u="1"/>
        <n v="9.1755399999999998" u="1"/>
        <n v="12.230226666666663" u="1"/>
        <n v="12.951881666666662" u="1"/>
        <n v="14.308299999999999" u="1"/>
        <n v="14.687795275590551" u="1"/>
        <n v="15.427671593567249" u="1"/>
        <n v="16.553911825679013" u="1"/>
        <n v="21.410499999999999" u="1"/>
        <n v="21.855080000000001" u="1"/>
        <n v="33.372026666666663" u="1"/>
        <n v="42.691099476439788" u="1"/>
        <n v="46.795711333333337" u="1"/>
        <n v="48.067810000000001" u="1"/>
        <n v="52.438842975206612" u="1"/>
        <n v="52.598453979853836" u="1"/>
        <n v="52.749777646595831" u="1"/>
        <n v="100.90048556430446" u="1"/>
        <n v="6.9909800000000004" u="1"/>
        <n v="20.609022556390979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35.581719999999997" u="1"/>
        <n v="36.772619047619045" u="1"/>
        <n v="57.686848613400066" u="1"/>
        <n v="68.620019999999997" u="1"/>
        <n v="73.880937500000002" u="1"/>
        <n v="85.408333333333331" u="1"/>
        <n v="141.65528387898883" u="1"/>
        <n v="5.9118416666666667" u="1"/>
        <n v="9.2264199999999921" u="1"/>
        <n v="11.255853" u="1"/>
        <n v="11.47996" u="1"/>
        <n v="12.230226666666667" u="1"/>
        <n v="14.576139999999992" u="1"/>
        <n v="27.217865013774105" u="1"/>
        <n v="28.404421768707483" u="1"/>
        <n v="29.066970000000001" u="1"/>
        <n v="29.595357142857143" u="1"/>
        <n v="34.740367454068242" u="1"/>
        <n v="38.298009999999998" u="1"/>
        <n v="80.302266666666668" u="1"/>
        <n v="1.513049999999994" u="1"/>
        <n v="13.207159552238807" u="1"/>
        <n v="14.730103359173127" u="1"/>
        <n v="15.00822671957672" u="1"/>
        <n v="19.434806485632183" u="1"/>
        <n v="21.313099999999999" u="1"/>
        <n v="39.812439999999981" u="1"/>
        <n v="41.556666666666672" u="1"/>
        <n v="47.852969026548671" u="1"/>
        <n v="49.181494628957445" u="1"/>
        <n v="85.608399999999989" u="1"/>
        <n v="112.65585626030864" u="1"/>
        <n v="10.092600000000001" u="1"/>
        <n v="11.646561679790025" u="1"/>
        <n v="14.639448333333322" u="1"/>
        <n v="15.337748130434784" u="1"/>
        <n v="16.151362433862435" u="1"/>
        <n v="19.947398838141027" u="1"/>
        <n v="20.768165374677004" u="1"/>
        <n v="22.083360340440471" u="1"/>
        <n v="29.609710743801653" u="1"/>
        <n v="31.07883873913044" u="1"/>
        <n v="32.20232558139535" u="1"/>
        <n v="33.599279999999993" u="1"/>
        <n v="35.441427777777776" u="1"/>
        <n v="35.886309523809523" u="1"/>
        <n v="36.576310000000007" u="1"/>
        <n v="37.052482725373615" u="1"/>
        <n v="39.21" u="1"/>
        <n v="42.424375062500005" u="1"/>
        <n v="48.331099999999999" u="1"/>
        <n v="57.888828505275448" u="1"/>
        <n v="59.019280603117814" u="1"/>
        <n v="62.096732433357573" u="1"/>
        <n v="67.060991666666666" u="1"/>
        <n v="72.352573781743303" u="1"/>
        <n v="73.889393999999996" u="1"/>
        <n v="117.64250666666668" u="1"/>
        <n v="3.4620189701897024" u="1"/>
        <n v="5.7938999999999998" u="1"/>
        <n v="8.3650083333333303" u="1"/>
        <n v="11.114790026246718" u="1"/>
        <n v="14.933964576139022" u="1"/>
        <n v="18.956177536231884" u="1"/>
        <n v="22.787050000000001" u="1"/>
        <n v="42.969606733333336" u="1"/>
        <n v="55.6126" u="1"/>
        <n v="60.719291338582678" u="1"/>
        <n v="66.482851211065906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73941333333333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7.105000000000004" u="1"/>
        <n v="57.191489361702125" u="1"/>
        <n v="90.116186371100156" u="1"/>
        <n v="0.50714285714285723" u="1"/>
        <n v="3.8815416666666498" u="1"/>
        <n v="5.4379166666666672" u="1"/>
        <n v="11.284706666666667" u="1"/>
        <n v="13.478727034120736" u="1"/>
        <n v="24.085793333333328" u="1"/>
        <n v="24.701675000000002" u="1"/>
        <n v="27.968298873913046" u="1"/>
        <n v="28.18321767068273" u="1"/>
        <n v="32.423400000000001" u="1"/>
        <n v="35.372713178294575" u="1"/>
        <n v="37.095849206349207" u="1"/>
        <n v="70.125" u="1"/>
        <n v="75.264104999999986" u="1"/>
        <n v="165.20141942729026" u="1"/>
        <n v="0.67476815398075241" u="1"/>
        <n v="0.73889999999999989" u="1"/>
        <n v="7.5484533333333275" u="1"/>
        <n v="7.7484000000000002" u="1"/>
        <n v="10.098383333333331" u="1"/>
        <n v="10.113740458015267" u="1"/>
        <n v="11.858432000000001" u="1"/>
        <n v="13.186450000000001" u="1"/>
        <n v="14.762719999999998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50.011200000000002" u="1"/>
        <n v="63.431245901639343" u="1"/>
        <n v="64.483943333333329" u="1"/>
        <n v="140.96315238095241" u="1"/>
        <n v="0.69180758807588083" u="1"/>
        <n v="3.1907142857142849" u="1"/>
        <n v="7.9975000000000005" u="1"/>
        <n v="8.3227324242424245" u="1"/>
        <n v="11.082656666666661" u="1"/>
        <n v="11.833333333333337" u="1"/>
        <n v="12.60125" u="1"/>
        <n v="14.036616263999999" u="1"/>
        <n v="15.86144" u="1"/>
        <n v="17.607619047619046" u="1"/>
        <n v="21.164259999999999" u="1"/>
        <n v="22.781570000000002" u="1"/>
        <n v="24.424960239130435" u="1"/>
        <n v="24.802679999999995" u="1"/>
        <n v="27.209413504166669" u="1"/>
        <n v="30.523308270676694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54.120082182199695" u="1"/>
        <n v="74.371643333333338" u="1"/>
        <n v="84.723451666666662" u="1"/>
        <n v="0.17574666666666663" u="1"/>
        <n v="2.2924483333333341" u="1"/>
        <n v="2.5786280487804887" u="1"/>
        <n v="7.1287301587301588" u="1"/>
        <n v="8.241435000000001" u="1"/>
        <n v="9.4790575916230377" u="1"/>
        <n v="10.826533333333334" u="1"/>
        <n v="11.58851666666666" u="1"/>
        <n v="13.681119791666667" u="1"/>
        <n v="19.176910299003321" u="1"/>
        <n v="19.854773333333334" u="1"/>
        <n v="22.491343669250647" u="1"/>
        <n v="23.570999999999998" u="1"/>
        <n v="25.514822217741937" u="1"/>
        <n v="25.681597796143251" u="1"/>
        <n v="30.074333333333335" u="1"/>
        <n v="30.982571138211384" u="1"/>
        <n v="31.686838208955223" u="1"/>
        <n v="32.414383333333333" u="1"/>
        <n v="35.060694999999996" u="1"/>
        <n v="39.535476190476189" u="1"/>
        <n v="42.859166666666667" u="1"/>
        <n v="45.884287321830456" u="1"/>
        <n v="55.214173228346461" u="1"/>
        <n v="70.590299999999999" u="1"/>
        <n v="72.626805833333322" u="1"/>
        <n v="87.398484450807288" u="1"/>
        <n v="121.94411984482758" u="1"/>
        <n v="0.71539682539682548" u="1"/>
        <n v="3.1907142857142858" u="1"/>
        <n v="8.9603499999999947" u="1"/>
        <n v="24.131188695652178" u="1"/>
        <n v="25.683458646616543" u="1"/>
        <n v="39.765124999999998" u="1"/>
        <n v="47.058593322386422" u="1"/>
        <n v="53.273791304347831" u="1"/>
        <n v="58.276377952755908" u="1"/>
        <n v="3.459037940379404" u="1"/>
        <n v="4.8238033333333341" u="1"/>
        <n v="9.5616803278688529" u="1"/>
        <n v="21.312800000000003" u="1"/>
        <n v="21.783691460055095" u="1"/>
        <n v="22.163189130434784" u="1"/>
        <n v="23.545238095238094" u="1"/>
        <n v="29.3962" u="1"/>
        <n v="29.920914626865674" u="1"/>
        <n v="36.726391184573004" u="1"/>
        <n v="37.877310833333333" u="1"/>
        <n v="38.356746666666666" u="1"/>
        <n v="54.440476666666662" u="1"/>
        <n v="55.8171482005814" u="1"/>
        <n v="60.38599300087489" u="1"/>
        <n v="64.774723333333327" u="1"/>
        <n v="110.03249593495936" u="1"/>
        <n v="138.75890000000001" u="1"/>
        <n v="2.4014249999999997" u="1"/>
        <n v="9.1271428571428572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35.246721311475412" u="1"/>
        <n v="43.339349999999996" u="1"/>
        <n v="50.049291961268707" u="1"/>
        <n v="56.684505586666667" u="1"/>
        <n v="57.369" u="1"/>
        <n v="151.870317" u="1"/>
        <n v="163.75238965294119" u="1"/>
        <n v="6.407" u="1"/>
        <n v="9.1248133333333286" u="1"/>
        <n v="10.16905" u="1"/>
        <n v="10.873809523809523" u="1"/>
        <n v="17.772083333333327" u="1"/>
        <n v="18.597093023255812" u="1"/>
        <n v="22.64106" u="1"/>
        <n v="25.215192837465565" u="1"/>
        <n v="25.230366492146597" u="1"/>
        <n v="26.08467027559055" u="1"/>
        <n v="27.037448412698414" u="1"/>
        <n v="27.112734375000002" u="1"/>
        <n v="28.427214166666666" u="1"/>
        <n v="28.85903491304348" u="1"/>
        <n v="32.042650000000002" u="1"/>
        <n v="32.507813333333331" u="1"/>
        <n v="36.838306878306881" u="1"/>
        <n v="37.215597132365801" u="1"/>
        <n v="40.897310000000004" u="1"/>
        <n v="43.415346666666657" u="1"/>
        <n v="45.878706666666659" u="1"/>
        <n v="46.024999999999999" u="1"/>
        <n v="65.867251666666661" u="1"/>
        <n v="66.244836666666657" u="1"/>
        <n v="66.975400000000008" u="1"/>
        <n v="67.974082342741951" u="1"/>
        <n v="69.018065000000007" u="1"/>
        <n v="75.71091102362206" u="1"/>
        <n v="133.72309999999999" u="1"/>
        <n v="9.5427189746666663" u="1"/>
        <n v="10.363195592286502" u="1"/>
        <n v="10.685272652173914" u="1"/>
        <n v="13.758509999999999" u="1"/>
        <n v="15.942016661999999" u="1"/>
        <n v="20.599726562500003" u="1"/>
        <n v="22.881" u="1"/>
        <n v="23.891220472440946" u="1"/>
        <n v="27.943429166666665" u="1"/>
        <n v="31.01448155478586" u="1"/>
        <n v="36.07602" u="1"/>
        <n v="46.183304166666659" u="1"/>
        <n v="86.294204999999977" u="1"/>
        <n v="127.6747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59.57509634759036" u="1"/>
        <n v="97.978423706659868" u="1"/>
        <n v="12.110409999999987" u="1"/>
        <n v="13.734818333333326" u="1"/>
        <n v="14.703994490358127" u="1"/>
        <n v="16.708500666666666" u="1"/>
        <n v="17.750536585365854" u="1"/>
        <n v="19.222578703703704" u="1"/>
        <n v="19.31683557795699" u="1"/>
        <n v="21.306348333333332" u="1"/>
        <n v="23.529399999999995" u="1"/>
        <n v="27.180844269466316" u="1"/>
        <n v="29.887043333333324" u="1"/>
        <n v="31.237589531680442" u="1"/>
        <n v="42.342649999999999" u="1"/>
        <n v="50.690544761904768" u="1"/>
        <n v="60.077187500000001" u="1"/>
        <n v="73.392538060897436" u="1"/>
        <n v="80.008804999999981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3.36755" u="1"/>
        <n v="21.142857142857146" u="1"/>
        <n v="24.741100000000003" u="1"/>
        <n v="25.445599999999999" u="1"/>
        <n v="28.086718750000003" u="1"/>
        <n v="35.305063333333322" u="1"/>
        <n v="42.757131147540981" u="1"/>
        <n v="46.104601666666667" u="1"/>
        <n v="50.199100000000001" u="1"/>
        <n v="54.156648238235292" u="1"/>
        <n v="103.4018433333333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8.698776524425288" u="1"/>
        <n v="19.145699999999998" u="1"/>
        <n v="20.559251968503936" u="1"/>
        <n v="24.123382343220339" u="1"/>
        <n v="26.156100000000002" u="1"/>
        <n v="27.156601049868765" u="1"/>
        <n v="28.557908536585366" u="1"/>
        <n v="31.235500000000002" u="1"/>
        <n v="31.444800000000001" u="1"/>
        <n v="35.095165806451611" u="1"/>
        <n v="35.367550000000001" u="1"/>
        <n v="36.09482608695653" u="1"/>
        <n v="39.928100000000001" u="1"/>
        <n v="41.885599999999997" u="1"/>
        <n v="54.156648238235299" u="1"/>
        <n v="60.002580997813553" u="1"/>
        <n v="62.385999999999996" u="1"/>
        <n v="67.550053333333324" u="1"/>
        <n v="107.2916" u="1"/>
        <n v="0.16589238845144355" u="1"/>
        <n v="3.4283999999999999" u="1"/>
        <n v="13.384035000000001" u="1"/>
        <n v="25.248374661246611" u="1"/>
        <n v="26.110291666666662" u="1"/>
        <n v="29.337704999999993" u="1"/>
        <n v="32.572850000000003" u="1"/>
        <n v="32.799800000000005" u="1"/>
        <n v="35.272115003012054" u="1"/>
        <n v="39.664566929133862" u="1"/>
        <n v="47.677009999999981" u="1"/>
        <n v="51.605489614257031" u="1"/>
        <n v="122.00530959905194" u="1"/>
        <n v="1.4952000000000001" u="1"/>
        <n v="2.7820499999999999" u="1"/>
        <n v="5.2947083289999997" u="1"/>
        <n v="10.569850000000001" u="1"/>
        <n v="12.038465544871794" u="1"/>
        <n v="20.262157212047939" u="1"/>
        <n v="37.139974333333335" u="1"/>
        <n v="42.731009485094852" u="1"/>
        <n v="45.864445000000003" u="1"/>
        <n v="53.34059523809524" u="1"/>
        <n v="58.061654135338351" u="1"/>
        <n v="69.041528239202663" u="1"/>
        <n v="9.576039999999999" u="1"/>
        <n v="9.5789370078740159" u="1"/>
        <n v="14.7545" u="1"/>
        <n v="21.984017294257708" u="1"/>
        <n v="22.250813953488372" u="1"/>
        <n v="30.782440944881891" u="1"/>
        <n v="33.585476190476193" u="1"/>
        <n v="36.059069767441862" u="1"/>
        <n v="37.001763749211719" u="1"/>
        <n v="42.177480314960619" u="1"/>
        <n v="43.023333333333333" u="1"/>
        <n v="43.111800000000002" u="1"/>
        <n v="46.882706766917295" u="1"/>
        <n v="47.114186046511627" u="1"/>
        <n v="50.706870229007635" u="1"/>
        <n v="116.95050658561298" u="1"/>
        <n v="1.6548941798941799" u="1"/>
        <n v="12.801726666666667" u="1"/>
        <n v="13.584359999999993" u="1"/>
        <n v="15.128716209677419" u="1"/>
        <n v="20.541626666666655" u="1"/>
        <n v="21.777815" u="1"/>
        <n v="26.412335958005251" u="1"/>
        <n v="26.718627429378532" u="1"/>
        <n v="30.253599999999999" u="1"/>
        <n v="35.315748031496064" u="1"/>
        <n v="35.793208333333332" u="1"/>
        <n v="36.015658914728682" u="1"/>
        <n v="37.974427083333332" u="1"/>
        <n v="42.262599999999999" u="1"/>
        <n v="52.223966942148763" u="1"/>
        <n v="58.112625000000001" u="1"/>
        <n v="109.31806" u="1"/>
        <n v="122.68334578735633" u="1"/>
        <n v="1.158425925925926" u="1"/>
        <n v="6.4195799999999998" u="1"/>
        <n v="8.0327400000000004" u="1"/>
        <n v="11.377212318840581" u="1"/>
        <n v="11.508725" u="1"/>
        <n v="23.43079365079365" u="1"/>
        <n v="36.171999999999997" u="1"/>
        <n v="57.046087499999999" u="1"/>
        <n v="68.972700000000003" u="1"/>
        <n v="76.07195763888889" u="1"/>
        <n v="0.98854499999999701" u="1"/>
        <n v="10.755718333333327" u="1"/>
        <n v="13.74529212" u="1"/>
        <n v="14.96406" u="1"/>
        <n v="21.860046666666669" u="1"/>
        <n v="29.350236220472439" u="1"/>
        <n v="32.608897500000005" u="1"/>
        <n v="33.533801666666669" u="1"/>
        <n v="37.072726666666654" u="1"/>
        <n v="37.125648102500001" u="1"/>
        <n v="41.004856666666662" u="1"/>
        <n v="42.073232527999998" u="1"/>
        <n v="54.30380952380952" u="1"/>
        <n v="55.150845528455285" u="1"/>
        <n v="57.223722883597887" u="1"/>
        <n v="58.442909999999998" u="1"/>
        <n v="74.775373333333334" u="1"/>
        <n v="96.534875" u="1"/>
        <n v="5.8415333333333272" u="1"/>
        <n v="7.8797100000000002" u="1"/>
        <n v="10.113053000000001" u="1"/>
        <n v="13.420760000000001" u="1"/>
        <n v="15.495130530973451" u="1"/>
        <n v="18.265419947506562" u="1"/>
        <n v="18.790493333333334" u="1"/>
        <n v="19.332625" u="1"/>
        <n v="20.573837209302326" u="1"/>
        <n v="21.63367115591398" u="1"/>
        <n v="23.452500000000001" u="1"/>
        <n v="24.063571428571429" u="1"/>
        <n v="27.296065573770491" u="1"/>
        <n v="27.431375442739078" u="1"/>
        <n v="35.192796143250689" u="1"/>
        <n v="37.088650000000001" u="1"/>
        <n v="48.684783330000002" u="1"/>
        <n v="50.230658914728679" u="1"/>
        <n v="53.145193333333324" u="1"/>
        <n v="55.598345000000002" u="1"/>
        <n v="161.12430000000001" u="1"/>
        <n v="3.2738199999999997" u="1"/>
        <n v="3.4157566666666517" u="1"/>
        <n v="11.281666666666666" u="1"/>
        <n v="12.0334" u="1"/>
        <n v="12.224866664" u="1"/>
        <n v="14.251908396946565" u="1"/>
        <n v="14.345409836065571" u="1"/>
        <n v="14.468449999999999" u="1"/>
        <n v="14.629761904761905" u="1"/>
        <n v="19.0275" u="1"/>
        <n v="21.445157407407407" u="1"/>
        <n v="21.653290921739131" u="1"/>
        <n v="32.236719999999998" u="1"/>
        <n v="36.806282722513089" u="1"/>
        <n v="39.126299212598425" u="1"/>
        <n v="40.735710833333336" u="1"/>
        <n v="48.358900000000006" u="1"/>
        <n v="53.401574803149614" u="1"/>
        <n v="60.654894179894178" u="1"/>
        <n v="109.48863533333333" u="1"/>
        <n v="135.22340446194227" u="1"/>
        <n v="147.2526433070866" u="1"/>
        <n v="3.9244186046511627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3.304544999999997" u="1"/>
        <n v="15.895811518324608" u="1"/>
        <n v="18.820530000000002" u="1"/>
        <n v="20.819565000000001" u="1"/>
        <n v="29.027100000000001" u="1"/>
        <n v="29.693746612466125" u="1"/>
        <n v="32.048593750000002" u="1"/>
        <n v="40.425788198924735" u="1"/>
        <n v="41.039119252728057" u="1"/>
        <n v="44.223856666666663" u="1"/>
        <n v="46.182714999999988" u="1"/>
        <n v="47.308437499999997" u="1"/>
        <n v="48.694764397905757" u="1"/>
        <n v="92.859583333333319" u="1"/>
        <n v="2.9267175572519082" u="1"/>
        <n v="5.0989266666666619" u="1"/>
        <n v="13.63179186698718" u="1"/>
        <n v="14.101073333333332" u="1"/>
        <n v="16.440524999999997" u="1"/>
        <n v="17.809679216728398" u="1"/>
        <n v="22.875974999999997" u="1"/>
        <n v="22.892146596858638" u="1"/>
        <n v="29.208089883620691" u="1"/>
        <n v="32.270813333333329" u="1"/>
        <n v="36.794465608465607" u="1"/>
        <n v="46.121690902306653" u="1"/>
        <n v="47.346187037037041" u="1"/>
        <n v="49.226716602011493" u="1"/>
        <n v="51.414946666666651" u="1"/>
        <n v="51.4953" u="1"/>
        <n v="60.544761904761899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32.604399999999998" u="1"/>
        <n v="40.257784999999998" u="1"/>
        <n v="43.954330708661416" u="1"/>
        <n v="44.549633333333318" u="1"/>
        <n v="46.707161458333331" u="1"/>
        <n v="59.277999999999999" u="1"/>
        <n v="74.988852946319298" u="1"/>
        <n v="126.2432125" u="1"/>
        <n v="132.69819999999999" u="1"/>
        <n v="5.3140784620000003" u="1"/>
        <n v="9.7633749999999999" u="1"/>
        <n v="14.003593713450293" u="1"/>
        <n v="14.222769999999997" u="1"/>
        <n v="15.122513089005235" u="1"/>
        <n v="15.71245" u="1"/>
        <n v="23.493031496062994" u="1"/>
        <n v="25.201870596205964" u="1"/>
        <n v="27.894246031746032" u="1"/>
        <n v="35.516999999999996" u="1"/>
        <n v="42.934478629032256" u="1"/>
        <n v="46.260069999999999" u="1"/>
        <n v="59.323915343915345" u="1"/>
        <n v="66.121704999999992" u="1"/>
        <n v="126.32505" u="1"/>
        <n v="150.75957999999997" u="1"/>
        <n v="0.20055666666666599" u="1"/>
        <n v="2.1188481675392672" u="1"/>
        <n v="4.175537190082645" u="1"/>
        <n v="12.537869166666667" u="1"/>
        <n v="17.773941798941799" u="1"/>
        <n v="24.527559000000004" u="1"/>
        <n v="29.482341269841271" u="1"/>
        <n v="30.353181666666661" u="1"/>
        <n v="44.27244932" u="1"/>
        <n v="48.411637790677851" u="1"/>
        <n v="49.508200000000002" u="1"/>
        <n v="52.15209966405375" u="1"/>
        <n v="55.125804878048783" u="1"/>
        <n v="56.09654761904762" u="1"/>
        <n v="58.635166666666663" u="1"/>
        <n v="78.655850793650799" u="1"/>
        <n v="95.863200000000006" u="1"/>
        <n v="102.2898" u="1"/>
        <n v="107.90621999999999" u="1"/>
        <n v="115.16070000000001" u="1"/>
        <n v="116.79107583333334" u="1"/>
        <n v="2.4534031413612567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46.210433070866138" u="1"/>
        <n v="49.449738219895288" u="1"/>
        <n v="49.50618723005698" u="1"/>
        <n v="52.156125147286822" u="1"/>
        <n v="59.350236220472439" u="1"/>
        <n v="69.295651666666657" u="1"/>
        <n v="74.082999999999998" u="1"/>
        <n v="74.908466666666655" u="1"/>
        <n v="75.468699999999998" u="1"/>
        <n v="98.042857142857144" u="1"/>
        <n v="1.4025155994152045" u="1"/>
        <n v="7.5686460176991153" u="1"/>
        <n v="9.8488000000000007" u="1"/>
        <n v="12.193095238095237" u="1"/>
        <n v="16.31091" u="1"/>
        <n v="16.766904999999994" u="1"/>
        <n v="18.73236666666666" u="1"/>
        <n v="19.354135040322582" u="1"/>
        <n v="20.745426356589146" u="1"/>
        <n v="21.34059523809524" u="1"/>
        <n v="22.255216666666662" u="1"/>
        <n v="24.121400000000001" u="1"/>
        <n v="31.415573770491804" u="1"/>
        <n v="34.199663450132235" u="1"/>
        <n v="36.113983330000003" u="1"/>
        <n v="43.536284132000006" u="1"/>
        <n v="48.022039259814953" u="1"/>
        <n v="49.437166666666656" u="1"/>
        <n v="70.403800000000004" u="1"/>
        <n v="81.517871951219519" u="1"/>
        <n v="101.14439333333333" u="1"/>
        <n v="120.50287" u="1"/>
        <n v="2.9820833333333336" u="1"/>
        <n v="9.5303833333333312" u="1"/>
        <n v="11.001139999999998" u="1"/>
        <n v="14.653595041322314" u="1"/>
        <n v="18.700000000000003" u="1"/>
        <n v="19.027200000000001" u="1"/>
        <n v="20.138611432679738" u="1"/>
        <n v="26.421677248677248" u="1"/>
        <n v="26.719291338582678" u="1"/>
        <n v="30.771359487333335" u="1"/>
        <n v="31.370183727034121" u="1"/>
        <n v="32.527500000000003" u="1"/>
        <n v="36.024304461942258" u="1"/>
        <n v="36.477800000000002" u="1"/>
        <n v="37.181070767195763" u="1"/>
        <n v="37.896470513043482" u="1"/>
        <n v="42.302999999999997" u="1"/>
        <n v="51.921109999999999" u="1"/>
        <n v="75.439873333333324" u="1"/>
        <n v="80.786141798941799" u="1"/>
        <n v="121.16343999999999" u="1"/>
        <n v="135.5971491716509" u="1"/>
        <n v="3.2411249999999998" u="1"/>
        <n v="13.730103359173127" u="1"/>
        <n v="14.976952909090908" u="1"/>
        <n v="15.479609999999987" u="1"/>
        <n v="19.71605187878788" u="1"/>
        <n v="33.415756666666653" u="1"/>
        <n v="34.359313714689264" u="1"/>
        <n v="35.875663333333328" u="1"/>
        <n v="43.0702691740413" u="1"/>
        <n v="67.047582608695663" u="1"/>
        <n v="68.316969999999998" u="1"/>
        <n v="68.893429999999995" u="1"/>
        <n v="70.587943333333328" u="1"/>
        <n v="93.525687267802681" u="1"/>
        <n v="111.44784666666665" u="1"/>
        <n v="144.93964249999999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7.947398838141027" u="1"/>
        <n v="18.250968992248062" u="1"/>
        <n v="19.183333333333334" u="1"/>
        <n v="22.422144702842377" u="1"/>
        <n v="26.816889999999997" u="1"/>
        <n v="29.3127" u="1"/>
        <n v="31.704001000250059" u="1"/>
        <n v="38.424375062500005" u="1"/>
        <n v="51.536904761904765" u="1"/>
        <n v="55.0948031496063" u="1"/>
        <n v="79.297642499999995" u="1"/>
        <n v="80.526216000000005" u="1"/>
        <n v="147.45498833333335" u="1"/>
        <n v="1.7004900000000001" u="1"/>
        <n v="14.139524999999999" u="1"/>
        <n v="14.695374677002585" u="1"/>
        <n v="18.092986666666654" u="1"/>
        <n v="22.435000000000002" u="1"/>
        <n v="23.552414000000002" u="1"/>
        <n v="24.063912887022077" u="1"/>
        <n v="25.807500000000001" u="1"/>
        <n v="27.767330000000001" u="1"/>
        <n v="40.396875000000001" u="1"/>
        <n v="51.11662863658411" u="1"/>
        <n v="56.715516666666659" u="1"/>
        <n v="63.67780110030742" u="1"/>
        <n v="75.328713333333326" u="1"/>
        <n v="79.874102499999992" u="1"/>
        <n v="94.395491666666658" u="1"/>
        <n v="135.70216333333332" u="1"/>
        <n v="5.8745039527777783" u="1"/>
        <n v="9.0209200000000003" u="1"/>
        <n v="11.429401993355482" u="1"/>
        <n v="12.194127604166667" u="1"/>
        <n v="16.54649333333332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2.471058617672789" u="1"/>
        <n v="34.513999999999996" u="1"/>
        <n v="36.213909999999998" u="1"/>
        <n v="39.261539682539684" u="1"/>
        <n v="39.836501836693557" u="1"/>
        <n v="40.191698412698415" u="1"/>
        <n v="48.440466666666666" u="1"/>
        <n v="51.844209999999997" u="1"/>
        <n v="60.987007874015745" u="1"/>
        <n v="63.587736666666657" u="1"/>
        <n v="74.963750000000005" u="1"/>
        <n v="88.530953333333329" u="1"/>
        <n v="1.7940900000000006" u="1"/>
        <n v="10.284706666666667" u="1"/>
        <n v="12.486894181818183" u="1"/>
        <n v="14.97547619047619" u="1"/>
        <n v="15.837114166666666" u="1"/>
        <n v="18.900485564304461" u="1"/>
        <n v="19.402515599415203" u="1"/>
        <n v="20.612446666666667" u="1"/>
        <n v="21.783747916666666" u="1"/>
        <n v="31.060079999999992" u="1"/>
        <n v="31.382100000000001" u="1"/>
        <n v="32.608460000000001" u="1"/>
        <n v="36.796973333333334" u="1"/>
        <n v="44.567129817333331" u="1"/>
        <n v="53.794379057315894" u="1"/>
        <n v="57.0994125" u="1"/>
        <n v="68.621260000000007" u="1"/>
        <n v="69.894826086956527" u="1"/>
        <n v="88.110091666666662" u="1"/>
        <n v="100.82965223097113" u="1"/>
        <n v="12.10523333333332" u="1"/>
        <n v="12.392538060897436" u="1"/>
        <n v="12.489685039370073" u="1"/>
        <n v="14.470992366412212" u="1"/>
        <n v="19.71272965879265" u="1"/>
        <n v="21.494399999999999" u="1"/>
        <n v="23.115838208955225" u="1"/>
        <n v="31.476349999999996" u="1"/>
        <n v="32.083765401666668" u="1"/>
        <n v="33.903750000000002" u="1"/>
        <n v="36.114180000000005" u="1"/>
        <n v="38.167530803333335" u="1"/>
        <n v="38.939520000000002" u="1"/>
        <n v="43.690513333333335" u="1"/>
        <n v="45.643310333333339" u="1"/>
        <n v="68.162585000000007" u="1"/>
        <n v="76.221068231927717" u="1"/>
        <n v="117.20852663573828" u="1"/>
        <n v="152.26939999999999" u="1"/>
        <n v="2.6058510638297876" u="1"/>
        <n v="2.6413933333333257" u="1"/>
        <n v="3.0740163934426223" u="1"/>
        <n v="15.385116279069766" u="1"/>
        <n v="19.876784776902888" u="1"/>
        <n v="25.209413504166669" u="1"/>
        <n v="39.567878588709689" u="1"/>
        <n v="49.418095238095233" u="1"/>
        <n v="53.637549999999997" u="1"/>
        <n v="55.019014954160696" u="1"/>
        <n v="56.205300000000001" u="1"/>
        <n v="56.404724409448818" u="1"/>
        <n v="66.436225000000007" u="1"/>
        <n v="129.88222583333331" u="1"/>
        <n v="132.28860182370821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2.966876640419949" u="1"/>
        <n v="13.4511" u="1"/>
        <n v="17.176910299003321" u="1"/>
        <n v="22.281500000000001" u="1"/>
        <n v="28.80541666666667" u="1"/>
        <n v="45.117380952380955" u="1"/>
        <n v="49.418095238095241" u="1"/>
        <n v="50.195356666666662" u="1"/>
        <n v="50.327084999999997" u="1"/>
        <n v="60.85793043478261" u="1"/>
        <n v="67.177300000000002" u="1"/>
        <n v="70.672963333333328" u="1"/>
        <n v="77.832791666666651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34.28629833333332" u="1"/>
        <n v="40.974526666666662" u="1"/>
        <n v="42.706167979002622" u="1"/>
        <n v="46.854100000000003" u="1"/>
        <n v="49.832791666666651" u="1"/>
        <n v="53.062600000000003" u="1"/>
        <n v="59.688925677810076" u="1"/>
        <n v="69.96734126984127" u="1"/>
        <n v="76.022136662999998" u="1"/>
        <n v="145.74278833333335" u="1"/>
        <n v="15.830951443569553" u="1"/>
        <n v="17.550403333333328" u="1"/>
        <n v="18.390901639344261" u="1"/>
        <n v="19.062200000000001" u="1"/>
        <n v="21.545238095238094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36.75416666666667" u="1"/>
        <n v="52.295999999999999" u="1"/>
        <n v="52.301873040666663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5.441009999999999" u="1"/>
        <n v="38.012213333333328" u="1"/>
        <n v="45.951347894529711" u="1"/>
        <n v="53.876510833333334" u="1"/>
        <n v="55.217919999999999" u="1"/>
        <n v="69.736736663000002" u="1"/>
        <n v="70.426036666666647" u="1"/>
        <n v="110.97444444444444" u="1"/>
        <n v="126.04874390243903" u="1"/>
        <n v="3.5685999999999929" u="1"/>
        <n v="14.714174999999994" u="1"/>
        <n v="23.017160000000001" u="1"/>
        <n v="25.306000000000001" u="1"/>
        <n v="28.639186046511625" u="1"/>
        <n v="30.487935185185187" u="1"/>
        <n v="38.586289000000001" u="1"/>
        <n v="41.127008133488964" u="1"/>
        <n v="53.439599999999999" u="1"/>
        <n v="62.878565573770494" u="1"/>
        <n v="0.36161335978835979" u="1"/>
        <n v="0.92309000000000041" u="1"/>
        <n v="6.6337799999999962" u="1"/>
        <n v="9.9446266666666645" u="1"/>
        <n v="10.365925000000001" u="1"/>
        <n v="14.05973333333333" u="1"/>
        <n v="14.747508305647841" u="1"/>
        <n v="14.90376983888889" u="1"/>
        <n v="17.171159999999993" u="1"/>
        <n v="20.555991735537191" u="1"/>
        <n v="20.881" u="1"/>
        <n v="21.035671120588244" u="1"/>
        <n v="29.37870687022901" u="1"/>
        <n v="30.039126666666654" u="1"/>
        <n v="43.436095000000002" u="1"/>
        <n v="49.689447038596917" u="1"/>
        <n v="88.447559477037046" u="1"/>
        <n v="96.390429999999981" u="1"/>
        <n v="104.33737121438747" u="1"/>
        <n v="115.3764" u="1"/>
        <n v="8.6162790697674421" u="1"/>
        <n v="8.9702529999999996" u="1"/>
        <n v="19.138167938931296" u="1"/>
        <n v="20.242440000000002" u="1"/>
        <n v="22.028571428571428" u="1"/>
        <n v="23.877877604166667" u="1"/>
        <n v="26.161738333333336" u="1"/>
        <n v="33.202210884353747" u="1"/>
        <n v="35.951145038167937" u="1"/>
        <n v="38.908099333333332" u="1"/>
        <n v="52.736374999999995" u="1"/>
        <n v="86.099472789115651" u="1"/>
        <n v="99.63944833333332" u="1"/>
        <n v="108.91548932000001" u="1"/>
        <n v="4.8229166619999999" u="1"/>
        <n v="9.1662591791044772" u="1"/>
        <n v="10.201124031007751" u="1"/>
        <n v="13.582401574803148" u="1"/>
        <n v="13.703994490358127" u="1"/>
        <n v="20.440476666666665" u="1"/>
        <n v="23.019680851063828" u="1"/>
        <n v="23.590083333333329" u="1"/>
        <n v="30.163851706036745" u="1"/>
        <n v="37.618646999999996" u="1"/>
        <n v="38.507356770833333" u="1"/>
        <n v="53.089186666666663" u="1"/>
        <n v="56.273444248920171" u="1"/>
        <n v="65.75824999999999" u="1"/>
        <n v="85.294851666666659" u="1"/>
        <n v="3.2410499999999991" u="1"/>
        <n v="3.7393253968253952" u="1"/>
        <n v="7.9987007874015745" u="1"/>
        <n v="8.7691043256997467" u="1"/>
        <n v="12.36755" u="1"/>
        <n v="13.014633333333332" u="1"/>
        <n v="16.03249593495935" u="1"/>
        <n v="17.044997222222221" u="1"/>
        <n v="17.451535238958339" u="1"/>
        <n v="18.423953488372092" u="1"/>
        <n v="19.118000000000002" u="1"/>
        <n v="23.445599999999999" u="1"/>
        <n v="27.377414634146348" u="1"/>
        <n v="27.380091663000002" u="1"/>
        <n v="34.26626962666667" u="1"/>
        <n v="42.677608333333332" u="1"/>
        <n v="42.808220867208675" u="1"/>
        <n v="113.22154583333332" u="1"/>
        <n v="118.24424999999999" u="1"/>
        <n v="1.6996116060606057" u="1"/>
        <n v="9.6361999999999988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18.559251968503936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31.683775000000001" u="1"/>
        <n v="35.853893442622947" u="1"/>
        <n v="75.414946666666651" u="1"/>
        <n v="92.808849999999993" u="1"/>
        <n v="0.16645013123359578" u="1"/>
        <n v="3.7393253968253961" u="1"/>
        <n v="11.325039682539682" u="1"/>
        <n v="12.386148629032258" u="1"/>
        <n v="22.584237000000002" u="1"/>
        <n v="28.525000000000002" u="1"/>
        <n v="31.856200000000001" u="1"/>
        <n v="33.304015748031496" u="1"/>
        <n v="35.544799999999995" u="1"/>
        <n v="41.305710833333336" u="1"/>
        <n v="42.574494266666669" u="1"/>
        <n v="43.875263333333329" u="1"/>
        <n v="64.347610000000003" u="1"/>
        <n v="9.8326999999999998E-2" u="1"/>
        <n v="8.3516020671834639" u="1"/>
        <n v="12.796259842519685" u="1"/>
        <n v="12.808804071246822" u="1"/>
        <n v="14.924900000000001" u="1"/>
        <n v="19.535551181102363" u="1"/>
        <n v="22.046675" u="1"/>
        <n v="22.241958999999998" u="1"/>
        <n v="37.376483465608466" u="1"/>
        <n v="43.814888888888888" u="1"/>
        <n v="52.664285714285718" u="1"/>
        <n v="62.710671518000005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649212000000002" u="1"/>
        <n v="28.686343669250647" u="1"/>
        <n v="30.249134366925066" u="1"/>
        <n v="32.059069767441862" u="1"/>
        <n v="42.577099236641217" u="1"/>
        <n v="54.405807499999995" u="1"/>
        <n v="84.819919999999996" u="1"/>
        <n v="2.5936210317460322" u="1"/>
        <n v="10.280803333333328" u="1"/>
        <n v="11.32249343832021" u="1"/>
        <n v="13.575839999999999" u="1"/>
        <n v="15.087226666666663" u="1"/>
        <n v="16.411637790677851" u="1"/>
        <n v="18.547883597883597" u="1"/>
        <n v="24.315320407732568" u="1"/>
        <n v="24.718627429378532" u="1"/>
        <n v="36.16075" u="1"/>
        <n v="38.711600694444442" u="1"/>
        <n v="39.003852459016386" u="1"/>
        <n v="39.506902588307035" u="1"/>
        <n v="42.710646666666669" u="1"/>
        <n v="50.122224166666655" u="1"/>
        <n v="54.981693902761556" u="1"/>
        <n v="74.081395348837219" u="1"/>
        <n v="89.978250000000003" u="1"/>
        <n v="114.76886250000001" u="1"/>
        <n v="115.83328999999999" u="1"/>
        <n v="119.68373514672365" u="1"/>
        <n v="3.4796099999999877" u="1"/>
        <n v="6.6431883333333221" u="1"/>
        <n v="7.9821093749999994" u="1"/>
        <n v="8.5409333333333333" u="1"/>
        <n v="10.823294726458334" u="1"/>
        <n v="12.091976545454546" u="1"/>
        <n v="14.683686666666667" u="1"/>
        <n v="15.087226666666664" u="1"/>
        <n v="16.337800000000001" u="1"/>
        <n v="18.425906450320511" u="1"/>
        <n v="19.06544660777778" u="1"/>
        <n v="21.611180000000001" u="1"/>
        <n v="23.044047619047618" u="1"/>
        <n v="27.45674418604651" u="1"/>
        <n v="31.400357142857143" u="1"/>
        <n v="33.03863333333333" u="1"/>
        <n v="33.354786666666669" u="1"/>
        <n v="43.369706666666666" u="1"/>
        <n v="57.131149916055534" u="1"/>
        <n v="3.2862983333333218" u="1"/>
        <n v="11.259444444444444" u="1"/>
        <n v="12.314518810148732" u="1"/>
        <n v="15.508525000000001" u="1"/>
        <n v="23.044047619047621" u="1"/>
        <n v="23.089186666666663" u="1"/>
        <n v="33.125648102500001" u="1"/>
        <n v="38.396574999999999" u="1"/>
        <n v="58.810370626666668" u="1"/>
        <n v="108.2526" u="1"/>
        <n v="120.77865087090552" u="1"/>
        <n v="6.3145216666666606" u="1"/>
        <n v="6.4448166666666591" u="1"/>
        <n v="8.0391300000000001" u="1"/>
        <n v="9.8583399999999983" u="1"/>
        <n v="16.790493333333334" u="1"/>
        <n v="17.738" u="1"/>
        <n v="20.447535000000002" u="1"/>
        <n v="21.361688538932633" u="1"/>
        <n v="22.575364999999998" u="1"/>
        <n v="23.205749941520466" u="1"/>
        <n v="25.803750000000001" u="1"/>
        <n v="26.171428571428574" u="1"/>
        <n v="27.82449166666666" u="1"/>
        <n v="29.144562499999999" u="1"/>
        <n v="40.768166666666659" u="1"/>
        <n v="43.32630416666666" u="1"/>
        <n v="43.997996691304358" u="1"/>
        <n v="1.7541666666666669" u="1"/>
        <n v="1.7756415343915348" u="1"/>
        <n v="2.89967499999999" u="1"/>
        <n v="5.5906988805970155" u="1"/>
        <n v="13.629761904761905" u="1"/>
        <n v="14.240833333333333" u="1"/>
        <n v="17.397569398611111" u="1"/>
        <n v="28.620525000000001" u="1"/>
        <n v="31.792290000000001" u="1"/>
        <n v="32.431614583333335" u="1"/>
        <n v="44.377371428571429" u="1"/>
        <n v="45.314" u="1"/>
        <n v="60.754227642276426" u="1"/>
        <n v="83.176500000000004" u="1"/>
        <n v="93.111461432679747" u="1"/>
        <n v="2.2350787401574799" u="1"/>
        <n v="2.5130516666666578" u="1"/>
        <n v="2.7063633333333241" u="1"/>
        <n v="18.462018970189703" u="1"/>
        <n v="19.43743830423243" u="1"/>
        <n v="21.130479999999999" u="1"/>
        <n v="21.296126214705886" u="1"/>
        <n v="26.02467213114754" u="1"/>
        <n v="30.87715" u="1"/>
        <n v="34.628908333333335" u="1"/>
        <n v="35.782413333333331" u="1"/>
        <n v="41.495016611295682" u="1"/>
        <n v="48.807649442755832" u="1"/>
        <n v="57.338282969565221" u="1"/>
        <n v="61.598700000000001" u="1"/>
        <n v="64.365049999999997" u="1"/>
        <n v="70.808461666666659" u="1"/>
        <n v="96.97708999999999" u="1"/>
        <n v="0.81488095238095248" u="1"/>
        <n v="2.3197399999999919" u="1"/>
        <n v="3.5568678861788627" u="1"/>
        <n v="5.2642000000000007" u="1"/>
        <n v="10.279714166666666" u="1"/>
        <n v="12.082913385826771" u="1"/>
        <n v="12.55355880597015" u="1"/>
        <n v="15.901988756613758" u="1"/>
        <n v="16.109952286956524" u="1"/>
        <n v="17.241719160104989" u="1"/>
        <n v="17.891200000000001" u="1"/>
        <n v="23.003664921465969" u="1"/>
        <n v="24.909713333333329" u="1"/>
        <n v="27.864540343915344" u="1"/>
        <n v="36.966558333333332" u="1"/>
        <n v="37.146190476190476" u="1"/>
        <n v="52.75344663088849" u="1"/>
        <n v="73.289865621500553" u="1"/>
        <n v="2.126428333333326" u="1"/>
        <n v="9.0139750000000003" u="1"/>
        <n v="11.344094181818182" u="1"/>
        <n v="13.711309516666667" u="1"/>
        <n v="15.105999999999998" u="1"/>
        <n v="18.846299999999999" u="1"/>
        <n v="21.181619999999992" u="1"/>
        <n v="22.30495095652174" u="1"/>
        <n v="23.904534883720931" u="1"/>
        <n v="26.501487499999996" u="1"/>
        <n v="34.137916666666669" u="1"/>
        <n v="34.502143333333322" u="1"/>
        <n v="34.60126984126984" u="1"/>
        <n v="38.344521119592876" u="1"/>
        <n v="38.352516534391533" u="1"/>
        <n v="38.664524999999998" u="1"/>
        <n v="42.269932624173535" u="1"/>
        <n v="42.545583333333333" u="1"/>
        <n v="42.707161458333331" u="1"/>
        <n v="43.979024575882121" u="1"/>
        <n v="46.126260000000002" u="1"/>
        <n v="163.04684138074714" u="1"/>
        <n v="4.7386833333333325" u="1"/>
        <n v="5.5818083333333322" u="1"/>
        <n v="11.261749311294766" u="1"/>
        <n v="12.161746031746034" u="1"/>
        <n v="12.523922950819671" u="1"/>
        <n v="13.003593713450293" u="1"/>
        <n v="13.463358778625954" u="1"/>
        <n v="15.950516666666658" u="1"/>
        <n v="16.683345787356327" u="1"/>
        <n v="17.364539999999995" u="1"/>
        <n v="23.132515873015873" u="1"/>
        <n v="25.315843333333323" u="1"/>
        <n v="30.351602067183464" u="1"/>
        <n v="45.177622499999998" u="1"/>
        <n v="45.727286402925529" u="1"/>
        <n v="45.993029715762276" u="1"/>
        <n v="46.766384356322931" u="1"/>
        <n v="107.7092" u="1"/>
        <n v="111.31860892388451" u="1"/>
        <n v="125.45066999999999" u="1"/>
        <n v="2.6045399999999881" u="1"/>
        <n v="9.7557251908396942" u="1"/>
        <n v="11.179732424242424" u="1"/>
        <n v="16.851003623188411" u="1"/>
        <n v="20.169900000000002" u="1"/>
        <n v="22.93725197638889" u="1"/>
        <n v="24.511922980745183" u="1"/>
        <n v="29.899674999999991" u="1"/>
        <n v="30.423413279132792" u="1"/>
        <n v="31.416499999999999" u="1"/>
        <n v="32.950773333333331" u="1"/>
        <n v="34.530513553333336" u="1"/>
        <n v="37.827244094488186" u="1"/>
        <n v="48.855323333333331" u="1"/>
        <n v="53.03381327144708" u="1"/>
        <n v="53.075683333333338" u="1"/>
        <n v="64.868800000000007" u="1"/>
        <n v="65.2301761904762" u="1"/>
        <n v="66.604733158355202" u="1"/>
        <n v="121.16074999999999" u="1"/>
        <n v="8.0622175480769229" u="1"/>
        <n v="10.3549972899729" u="1"/>
        <n v="12.308299999999999" u="1"/>
        <n v="12.625643044619423" u="1"/>
        <n v="12.687795275590551" u="1"/>
        <n v="14.665800524934383" u="1"/>
        <n v="19.194317585301839" u="1"/>
        <n v="20.803156146179401" u="1"/>
        <n v="21.539091666666661" u="1"/>
        <n v="22.132060000000003" u="1"/>
        <n v="30.441929133858267" u="1"/>
        <n v="31.218072289156627" u="1"/>
        <n v="35.552616666666658" u="1"/>
        <n v="56.636109000000005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21.366666666666667" u="1"/>
        <n v="21.388372093023257" u="1"/>
        <n v="21.950506733870967" u="1"/>
        <n v="29.520977506666668" u="1"/>
        <n v="39.119616666666658" u="1"/>
        <n v="40.227312222222217" u="1"/>
        <n v="41.464238952536824" u="1"/>
        <n v="44.380620155038756" u="1"/>
        <n v="45.817912817732577" u="1"/>
        <n v="51.104062500000005" u="1"/>
        <n v="64.959816666666669" u="1"/>
        <n v="78.936570974034936" u="1"/>
        <n v="82.375068333648457" u="1"/>
        <n v="148.36867701167813" u="1"/>
        <n v="0.19921666599999999" u="1"/>
        <n v="1.9813333333333341" u="1"/>
        <n v="2.8570000000000002" u="1"/>
        <n v="9.7400499979999999" u="1"/>
        <n v="10.230226666666667" u="1"/>
        <n v="18.362666666666669" u="1"/>
        <n v="18.438170731707316" u="1"/>
        <n v="20.072500000000002" u="1"/>
        <n v="20.53706" u="1"/>
        <n v="22.179741468549647" u="1"/>
        <n v="23.359466666666663" u="1"/>
        <n v="28.700592286501376" u="1"/>
        <n v="31.414942528735629" u="1"/>
        <n v="32.024304461942258" u="1"/>
        <n v="43.473799999999997" u="1"/>
        <n v="44.444974999999985" u="1"/>
        <n v="48.585976811594207" u="1"/>
        <n v="50.848275000000001" u="1"/>
        <n v="57.588937790677846" u="1"/>
        <n v="90.485344999999995" u="1"/>
        <n v="103.49297765972011" u="1"/>
        <n v="117.43161458333334" u="1"/>
        <n v="197.8491333333333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8.853580729166666" u="1"/>
        <n v="55.980624999999996" u="1"/>
        <n v="69.744166666666672" u="1"/>
        <n v="88.617199999999997" u="1"/>
        <n v="98.833826666666667" u="1"/>
        <n v="4.7339149999999997" u="1"/>
        <n v="14.613976377952755" u="1"/>
        <n v="16.314521666666661" u="1"/>
        <n v="19.140833333333333" u="1"/>
        <n v="21.667736111111111" u="1"/>
        <n v="27.042713178294573" u="1"/>
        <n v="30.247804894179893" u="1"/>
        <n v="41.637795275590555" u="1"/>
        <n v="49.305310833333337" u="1"/>
        <n v="53.474154999999996" u="1"/>
        <n v="66.823968109452736" u="1"/>
        <n v="75.923238200589978" u="1"/>
        <n v="84.199945" u="1"/>
        <n v="2.743611111111111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9.731458333333332" u="1"/>
        <n v="32.063569826470591" u="1"/>
        <n v="37.244795081967212" u="1"/>
        <n v="51.050436666666656" u="1"/>
        <n v="56.527333333333331" u="1"/>
        <n v="58.131729166666659" u="1"/>
        <n v="60.267813333333336" u="1"/>
        <n v="68.694299999999998" u="1"/>
        <n v="2.476985" u="1"/>
        <n v="8.2523560209424094" u="1"/>
        <n v="10.429401993355482" u="1"/>
        <n v="17.991366660000001" u="1"/>
        <n v="24.1097675" u="1"/>
        <n v="25.394925000000001" u="1"/>
        <n v="29.841999999999999" u="1"/>
        <n v="35.556567073170733" u="1"/>
        <n v="56.987007874015745" u="1"/>
        <n v="99.969119708994711" u="1"/>
        <n v="0.1679715762273902" u="1"/>
        <n v="0.34254593175853015" u="1"/>
        <n v="1.7703625801282052" u="1"/>
        <n v="9.6555438701923073" u="1"/>
        <n v="12.295872063492064" u="1"/>
        <n v="12.985873015873016" u="1"/>
        <n v="14.684853333333333" u="1"/>
        <n v="15.026099999999989" u="1"/>
        <n v="16.900485564304461" u="1"/>
        <n v="20.825810000000001" u="1"/>
        <n v="33.157142857142858" u="1"/>
        <n v="48.557946666666652" u="1"/>
        <n v="71.53" u="1"/>
        <n v="89.349341552732568" u="1"/>
        <n v="7.8661400000000006" u="1"/>
        <n v="8.9090337313432837" u="1"/>
        <n v="9.6791199999999993" u="1"/>
        <n v="10.985975" u="1"/>
        <n v="11.083765401666668" u="1"/>
        <n v="17.71272965879265" u="1"/>
        <n v="28.549191666666665" u="1"/>
        <n v="31.540725160256411" u="1"/>
        <n v="35.622175480769229" u="1"/>
        <n v="35.649618320610685" u="1"/>
        <n v="36.421800000000005" u="1"/>
        <n v="40.835319999999989" u="1"/>
        <n v="42.477664587333273" u="1"/>
        <n v="51.145881312708255" u="1"/>
        <n v="0.67559055118110256" u="1"/>
        <n v="11.764702842377261" u="1"/>
        <n v="13.995866666666666" u="1"/>
        <n v="17.876784776902888" u="1"/>
        <n v="18.559280000000001" u="1"/>
        <n v="20.318375" u="1"/>
        <n v="23.209413504166669" u="1"/>
        <n v="30.390026041666665" u="1"/>
        <n v="35.081456666666661" u="1"/>
        <n v="41.436250000000001" u="1"/>
        <n v="45.418095238095233" u="1"/>
        <n v="45.757561983471078" u="1"/>
        <n v="48.25500000000001" u="1"/>
        <n v="49.674822695035466" u="1"/>
        <n v="69.911640826873395" u="1"/>
        <n v="74.981321815718161" u="1"/>
        <n v="103.16760000000001" u="1"/>
        <n v="1.6475749999999949" u="1"/>
        <n v="5.4018749999999995" u="1"/>
        <n v="8.3900260416666654" u="1"/>
        <n v="8.7239361702127667" u="1"/>
        <n v="12.408333333333331" u="1"/>
        <n v="14.2604375" u="1"/>
        <n v="14.324835" u="1"/>
        <n v="33.256983329999997" u="1"/>
        <n v="42.0622213125" u="1"/>
        <n v="42.611226666666667" u="1"/>
        <n v="46.033267716535434" u="1"/>
        <n v="63.475083056478404" u="1"/>
        <n v="66.211569999999966" u="1"/>
        <n v="80.387361666666663" u="1"/>
        <n v="86.385492437810939" u="1"/>
        <n v="138.25616666666667" u="1"/>
        <n v="2.1638517060367453" u="1"/>
        <n v="4.1708527131782942" u="1"/>
        <n v="8.4915233333333262" u="1"/>
        <n v="9.7480600000000006" u="1"/>
        <n v="10.859099999999996" u="1"/>
        <n v="11.291588541666666" u="1"/>
        <n v="12.408333333333333" u="1"/>
        <n v="15.225194735449735" u="1"/>
        <n v="29.421855853848726" u="1"/>
        <n v="37.070954999999998" u="1"/>
        <n v="44.860129198966405" u="1"/>
        <n v="67.859002161175709" u="1"/>
        <n v="9.4613399999999874" u="1"/>
        <n v="12.669786666666665" u="1"/>
        <n v="12.807409669211197" u="1"/>
        <n v="13.703924999999998" u="1"/>
        <n v="14.830951443569553" u="1"/>
        <n v="17.54367268746579" u="1"/>
        <n v="17.783691460055095" u="1"/>
        <n v="20.732674418604653" u="1"/>
        <n v="30.104166666666668" u="1"/>
        <n v="34.180836717379684" u="1"/>
        <n v="38.548726666666667" u="1"/>
        <n v="39.179560000000002" u="1"/>
        <n v="42.279150000000001" u="1"/>
        <n v="53.968000000000004" u="1"/>
        <n v="58.637600000000006" u="1"/>
        <n v="63.483277774486197" u="1"/>
        <n v="77.155882288135601" u="1"/>
        <n v="91.760513333333307" u="1"/>
        <n v="0.51011627906976753" u="1"/>
        <n v="12.138055555555555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4.704761904761902" u="1"/>
        <n v="35.391309999999997" u="1"/>
        <n v="43.712430678466077" u="1"/>
        <n v="50.18363049095607" u="1"/>
        <n v="53.083500000000001" u="1"/>
        <n v="57.119141661" u="1"/>
        <n v="62.71886304909561" u="1"/>
        <n v="102.60467166666666" u="1"/>
        <n v="0.50139166666666501" u="1"/>
        <n v="6.0717883333333216" u="1"/>
        <n v="6.2833000000000006" u="1"/>
        <n v="7.731853439153439" u="1"/>
        <n v="11.453125" u="1"/>
        <n v="11.644624999999989" u="1"/>
        <n v="12.609559228650138" u="1"/>
        <n v="23.037448412698414" u="1"/>
        <n v="24.85903491304348" u="1"/>
        <n v="37.536686255628183" u="1"/>
        <n v="47.88782076719577" u="1"/>
        <n v="50.098055555555554" u="1"/>
        <n v="50.71122484689414" u="1"/>
        <n v="56.230736434108529" u="1"/>
        <n v="92.219141749633366" u="1"/>
        <n v="3.4211083333333328" u="1"/>
        <n v="12.075049999999994" u="1"/>
        <n v="17.710599999999999" u="1"/>
        <n v="18.239062499999999" u="1"/>
        <n v="18.555991735537191" u="1"/>
        <n v="19.891220472440946" u="1"/>
        <n v="23.606782945736434" u="1"/>
        <n v="28.477319999999999" u="1"/>
        <n v="29.939855000000001" u="1"/>
        <n v="32.495238095238093" u="1"/>
        <n v="37.144298941798944" u="1"/>
        <n v="37.878706666666666" u="1"/>
        <n v="39.542580000000001" u="1"/>
        <n v="51.933599999999998" u="1"/>
        <n v="60.650079365079364" u="1"/>
        <n v="63.547582608695663" u="1"/>
        <n v="65.265655495208335" u="1"/>
        <n v="100.40548999999999" u="1"/>
        <n v="121.24676468644068" u="1"/>
        <n v="152.75464724594792" u="1"/>
        <n v="4.4982687338501295" u="1"/>
        <n v="14.675468333333328" u="1"/>
        <n v="20.028571428571428" u="1"/>
        <n v="20.125301666666669" u="1"/>
        <n v="22.478713217391306" u="1"/>
        <n v="28.704255319148935" u="1"/>
        <n v="37.075422764227639" u="1"/>
        <n v="38.054973821989527" u="1"/>
        <n v="49.675400000000003" u="1"/>
        <n v="57.130531666666663" u="1"/>
        <n v="63.400160000000007" u="1"/>
        <n v="66.229580052493432" u="1"/>
        <n v="68.223966942148763" u="1"/>
        <n v="113.15445467741935" u="1"/>
        <n v="12.703994490358127" u="1"/>
        <n v="12.989286964129484" u="1"/>
        <n v="13.642026578073089" u="1"/>
        <n v="15.190714285714286" u="1"/>
        <n v="18.70406666666667" u="1"/>
        <n v="20.051840025350145" u="1"/>
        <n v="20.575802326937449" u="1"/>
        <n v="22.365399999999998" u="1"/>
        <n v="25.538891666666661" u="1"/>
        <n v="26.69890817469205" u="1"/>
        <n v="28.66814999999999" u="1"/>
        <n v="29.777096560846562" u="1"/>
        <n v="47.868770764119603" u="1"/>
        <n v="49.089186666666663" u="1"/>
        <n v="56.337800000000001" u="1"/>
        <n v="56.79049333333333" u="1"/>
        <n v="63.503123306233064" u="1"/>
        <n v="84.677297101449284" u="1"/>
        <n v="133.80505239600001" u="1"/>
        <n v="10.30063492063492" u="1"/>
        <n v="11.36755" u="1"/>
        <n v="12.008699999999996" u="1"/>
        <n v="14.93459552238806" u="1"/>
        <n v="15.016247967479675" u="1"/>
        <n v="15.081866664" u="1"/>
        <n v="17.4039" u="1"/>
        <n v="20.643699999999992" u="1"/>
        <n v="26.679774999999996" u="1"/>
        <n v="28.668149999999994" u="1"/>
        <n v="36.403333333333336" u="1"/>
        <n v="40.742800000000003" u="1"/>
        <n v="58.3972328042328" u="1"/>
        <n v="59.208799999999982" u="1"/>
        <n v="62.951421188630491" u="1"/>
        <n v="68.628540000000001" u="1"/>
        <n v="8.8130916666666668" u="1"/>
        <n v="9.3516199999999934" u="1"/>
        <n v="18.834588333333336" u="1"/>
        <n v="19.166694927536234" u="1"/>
        <n v="20.922090000000004" u="1"/>
        <n v="24.557908536585366" u="1"/>
        <n v="29.547582903225805" u="1"/>
        <n v="29.683775000000001" u="1"/>
        <n v="31.206811023622045" u="1"/>
        <n v="36.100683092948721" u="1"/>
        <n v="37.250228666666665" u="1"/>
        <n v="38.676401666666663" u="1"/>
        <n v="42.899761904761903" u="1"/>
        <n v="47.147913333333321" u="1"/>
        <n v="51.01570105820106" u="1"/>
        <n v="55.471108692592601" u="1"/>
        <n v="56.356431956567079" u="1"/>
        <n v="64.446190803019903" u="1"/>
        <n v="131.93357142857144" u="1"/>
        <n v="2.8637599999999921" u="1"/>
        <n v="10.325039682539682" u="1"/>
        <n v="13.278420000000001" u="1"/>
        <n v="16.758133333333323" u="1"/>
        <n v="19.625954198473281" u="1"/>
        <n v="25.643650793650792" u="1"/>
        <n v="26.073706521739133" u="1"/>
        <n v="28.126771653543301" u="1"/>
        <n v="29.468239999999998" u="1"/>
        <n v="38.782643229166666" u="1"/>
        <n v="42.601067708333332" u="1"/>
        <n v="43.336833333333331" u="1"/>
        <n v="54.877996312500002" u="1"/>
        <n v="59.663307086614168" u="1"/>
        <n v="86.801027004356428" u="1"/>
        <n v="116.04333325988701" u="1"/>
        <n v="11.07358" u="1"/>
        <n v="11.194133858267715" u="1"/>
        <n v="15.416290064102565" u="1"/>
        <n v="23.030243333333321" u="1"/>
        <n v="34.4574" u="1"/>
        <n v="37.357764276653924" u="1"/>
        <n v="53.331601049868766" u="1"/>
        <n v="57.304910833333338" u="1"/>
        <n v="62.56822666666665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8.176067323481114" u="1"/>
        <n v="35.366278507571607" u="1"/>
        <n v="39.076630230664861" u="1"/>
        <n v="42.550555555555555" u="1"/>
        <n v="51.067107829096045" u="1"/>
        <n v="69.899602842666667" u="1"/>
        <n v="3.8647499999999999" u="1"/>
        <n v="10.036932424242424" u="1"/>
        <n v="10.250312330623306" u="1"/>
        <n v="13.252700000000001" u="1"/>
        <n v="13.356746666666664" u="1"/>
        <n v="14.682864583333334" u="1"/>
        <n v="18.253021650000004" u="1"/>
        <n v="22.718627429378532" u="1"/>
        <n v="25.357203108565901" u="1"/>
        <n v="32.16075" u="1"/>
        <n v="32.584009999999999" u="1"/>
        <n v="39.720599224137935" u="1"/>
        <n v="40.109119999999997" u="1"/>
        <n v="44.223966942148763" u="1"/>
        <n v="44.559731666666664" u="1"/>
        <n v="46.406086666666667" u="1"/>
        <n v="48.219706666666667" u="1"/>
        <n v="54.273711640211637" u="1"/>
        <n v="77.405699999999996" u="1"/>
        <n v="135.35984999999999" u="1"/>
        <n v="11.009258333333333" u="1"/>
        <n v="12.284409448818899" u="1"/>
        <n v="15.394869166666668" u="1"/>
        <n v="15.970456666666667" u="1"/>
        <n v="19.611180000000001" u="1"/>
        <n v="27.832250656167979" u="1"/>
        <n v="56.314521666666664" u="1"/>
        <n v="64.148480085416665" u="1"/>
        <n v="107.13398833333331" u="1"/>
        <n v="132.47882787332247" u="1"/>
        <n v="3.0943536585365865" u="1"/>
        <n v="8.507556666666666" u="1"/>
        <n v="14.357449426666667" u="1"/>
        <n v="20.699738183367742" u="1"/>
        <n v="22.720620155038759" u="1"/>
        <n v="22.903175000000001" u="1"/>
        <n v="27.923625000000001" u="1"/>
        <n v="30.793363728470116" u="1"/>
        <n v="31.60125" u="1"/>
        <n v="37.423390972222222" u="1"/>
        <n v="41.243400000000001" u="1"/>
        <n v="44.421400000000006" u="1"/>
        <n v="56.900485564304461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19.452500000000001" u="1"/>
        <n v="20.077674418604651" u="1"/>
        <n v="20.35617753623189" u="1"/>
        <n v="21.205749941520466" u="1"/>
        <n v="21.276335877862596" u="1"/>
        <n v="25.928689107758625" u="1"/>
        <n v="26.784619047619053" u="1"/>
        <n v="42.734999999999999" u="1"/>
        <n v="68.813817" u="1"/>
        <n v="120.405" u="1"/>
        <n v="0.6261726969696968" u="1"/>
        <n v="5.4278983333333288" u="1"/>
        <n v="12.629761904761905" u="1"/>
        <n v="13.7327138844086" u="1"/>
        <n v="13.858139999999999" u="1"/>
        <n v="21.585039062499998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41.524875000000009" u="1"/>
        <n v="53.115654761904764" u="1"/>
        <n v="60.525714285714287" u="1"/>
        <n v="63.112547500000005" u="1"/>
        <n v="96.301873040666663" u="1"/>
        <n v="121.70465194466667" u="1"/>
        <n v="13.323017727272727" u="1"/>
        <n v="13.895811518324608" u="1"/>
        <n v="15.42675" u="1"/>
        <n v="18.445959999999999" u="1"/>
        <n v="24.02467213114754" u="1"/>
        <n v="28.984908066824797" u="1"/>
        <n v="30.435869565217388" u="1"/>
        <n v="32.77355" u="1"/>
        <n v="33.891653227081555" u="1"/>
        <n v="34.047258327000002" u="1"/>
        <n v="35.598889999999997" u="1"/>
        <n v="48.7134" u="1"/>
        <n v="73.36181732" u="1"/>
        <n v="87.445999999999998" u="1"/>
        <n v="87.74307999999999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53.397716666666668" u="1"/>
        <n v="61.877877604166663" u="1"/>
        <n v="73.171063333333336" u="1"/>
        <n v="83.611949166666676" u="1"/>
        <n v="106.59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0.934682539682541" u="1"/>
        <n v="31.30063492063492" u="1"/>
        <n v="32.884998333333321" u="1"/>
        <n v="36.671206341880342" u="1"/>
        <n v="37.251968503937007" u="1"/>
        <n v="98.069059999999993" u="1"/>
        <n v="1.560823333333329" u="1"/>
        <n v="2.1401249999999998" u="1"/>
        <n v="10.261749311294766" u="1"/>
        <n v="12.356031746031743" u="1"/>
        <n v="16.218018372703412" u="1"/>
        <n v="20.126428333333326" u="1"/>
        <n v="24.048821685333333" u="1"/>
        <n v="29.301471354166665" u="1"/>
        <n v="36.707786885245902" u="1"/>
        <n v="36.744452280241944" u="1"/>
        <n v="56.590585000000004" u="1"/>
        <n v="85.864444999999989" u="1"/>
        <n v="103.31860892388451" u="1"/>
        <n v="117.45066999999999" u="1"/>
        <n v="8.7964666640000004" u="1"/>
        <n v="8.8785799999999995" u="1"/>
        <n v="14.700478333333322" u="1"/>
        <n v="21.7104" u="1"/>
        <n v="23.928791666666665" u="1"/>
        <n v="24.031974999999999" u="1"/>
        <n v="34.188249999999996" u="1"/>
        <n v="34.342599992000004" u="1"/>
        <n v="40.411637790677851" u="1"/>
        <n v="40.722293606767877" u="1"/>
        <n v="42.915388888888891" u="1"/>
        <n v="50.530827067669179" u="1"/>
        <n v="51.456744186046507" u="1"/>
        <n v="53.650209973753277" u="1"/>
        <n v="57.256399999999999" u="1"/>
        <n v="60.388267716535431" u="1"/>
        <n v="79.863200000000006" u="1"/>
        <n v="116.40468999999999" u="1"/>
        <n v="125.06198499999998" u="1"/>
        <n v="1.2420933333333279" u="1"/>
        <n v="1.2930749999999998" u="1"/>
        <n v="13.741030766129033" u="1"/>
        <n v="15.936666666666667" u="1"/>
        <n v="18.803156146179401" u="1"/>
        <n v="19.801784722222223" u="1"/>
        <n v="21.374484126984129" u="1"/>
        <n v="31.978618333333337" u="1"/>
        <n v="47.597008333333321" u="1"/>
        <n v="56.049699996000008" u="1"/>
        <n v="59.430793650793646" u="1"/>
        <n v="66.875963541666664" u="1"/>
        <n v="68.48646500000001" u="1"/>
        <n v="92.042216567481844" u="1"/>
        <n v="0.78062827225130893" u="1"/>
        <n v="12.67166666666666" u="1"/>
        <n v="12.961006814516132" u="1"/>
        <n v="14.788492063492065" u="1"/>
        <n v="17.278726876007969" u="1"/>
        <n v="19.366666666666667" u="1"/>
        <n v="26.388850000000001" u="1"/>
        <n v="27.520977506666668" u="1"/>
        <n v="31.1174" u="1"/>
        <n v="32.163310833333334" u="1"/>
        <n v="51.979266666666661" u="1"/>
        <n v="54.830303030303028" u="1"/>
        <n v="55.667635000000004" u="1"/>
        <n v="60.01851666666667" u="1"/>
        <n v="74.881929133858264" u="1"/>
        <n v="100.89065891472868" u="1"/>
        <n v="132.2526" u="1"/>
        <n v="141.30410277662662" u="1"/>
        <n v="12.575135363636365" u="1"/>
        <n v="13.016666666666669" u="1"/>
        <n v="13.650156666666666" u="1"/>
        <n v="14.082394735449736" u="1"/>
        <n v="15.282381169354842" u="1"/>
        <n v="15.840540000000001" u="1"/>
        <n v="19.499962499999992" u="1"/>
        <n v="20.741068220183635" u="1"/>
        <n v="22.719291338582678" u="1"/>
        <n v="23.595357142857143" u="1"/>
        <n v="23.660089999999997" u="1"/>
        <n v="30.114161666666664" u="1"/>
        <n v="30.894797676282053" u="1"/>
        <n v="37.850179166666663" u="1"/>
        <n v="44.895557941620929" u="1"/>
        <n v="58.178736000000001" u="1"/>
        <n v="62.883346666666668" u="1"/>
        <n v="76.376575000000003" u="1"/>
        <n v="117.39814523184603" u="1"/>
        <n v="8.029534883720931" u="1"/>
        <n v="13.366349391534392" u="1"/>
        <n v="13.441353383458647" u="1"/>
        <n v="13.557093023255813" u="1"/>
        <n v="14.717403242816092" u="1"/>
        <n v="15.117173252279638" u="1"/>
        <n v="15.8865" u="1"/>
        <n v="16.560099999999998" u="1"/>
        <n v="20.60995114503817" u="1"/>
        <n v="27.019599999999997" u="1"/>
        <n v="37.265616666666659" u="1"/>
        <n v="41.869276666666664" u="1"/>
        <n v="43.983768436578174" u="1"/>
        <n v="46.358489999999996" u="1"/>
        <n v="52.219083969465643" u="1"/>
        <n v="68.983740702818835" u="1"/>
        <n v="0.2169680158730159" u="1"/>
        <n v="5.7119" u="1"/>
        <n v="10.906076666666662" u="1"/>
        <n v="12.726242547425475" u="1"/>
        <n v="14.424266666666666" u="1"/>
        <n v="14.777941666666658" u="1"/>
        <n v="15.384082687338502" u="1"/>
        <n v="15.530513553333334" u="1"/>
        <n v="15.886500000000002" u="1"/>
        <n v="17.456250000000001" u="1"/>
        <n v="18.422144702842377" u="1"/>
        <n v="23.667079999999999" u="1"/>
        <n v="42.081395348837212" u="1"/>
        <n v="49.382235000000001" u="1"/>
        <n v="58.413740458015269" u="1"/>
        <n v="77.530383333333333" u="1"/>
        <n v="93.431313333333321" u="1"/>
        <n v="104.68401499999999" u="1"/>
        <n v="160.2700646966253" u="1"/>
        <n v="0.43408999999999798" u="1"/>
        <n v="1.4038966666666619" u="1"/>
        <n v="1.7484600000000001" u="1"/>
        <n v="4.0639499999999993" u="1"/>
        <n v="6.6111800000000001" u="1"/>
        <n v="10.297033333333333" u="1"/>
        <n v="11.93311666666666" u="1"/>
        <n v="12.695374677002585" u="1"/>
        <n v="12.801626666666664" u="1"/>
        <n v="16.183914143464026" u="1"/>
        <n v="18.550581395348836" u="1"/>
        <n v="20.634166666666665" u="1"/>
        <n v="20.686851626016264" u="1"/>
        <n v="21.807500000000001" u="1"/>
        <n v="22.151928374655647" u="1"/>
        <n v="25.818560000000002" u="1"/>
        <n v="28.541456692913385" u="1"/>
        <n v="31.5565" u="1"/>
        <n v="33.453800000000001" u="1"/>
        <n v="40.152248062015502" u="1"/>
        <n v="40.700000000000003" u="1"/>
        <n v="44.14685333333334" u="1"/>
        <n v="47.116511627906974" u="1"/>
        <n v="47.307874999999996" u="1"/>
        <n v="49.392594999999986" u="1"/>
        <n v="51.041600000000003" u="1"/>
        <n v="87.145913333333311" u="1"/>
        <n v="87.950574036635004" u="1"/>
        <n v="3.114186046511628" u="1"/>
        <n v="13.831176457627119" u="1"/>
        <n v="14.613888888888889" u="1"/>
        <n v="15.799500000000002" u="1"/>
        <n v="21.875166666666662" u="1"/>
        <n v="22.97707999999999" u="1"/>
        <n v="26.001556473829201" u="1"/>
        <n v="46.939653000000007" u="1"/>
        <n v="58.317388097024256" u="1"/>
        <n v="76.179527559055117" u="1"/>
        <n v="101.58893779067785" u="1"/>
        <n v="0.52094135041666678" u="1"/>
        <n v="2.8534999999999999" u="1"/>
        <n v="10.932249999999996" u="1"/>
        <n v="15.252600000000001" u="1"/>
        <n v="21.335884999999987" u="1"/>
        <n v="22.544438208955228" u="1"/>
        <n v="26.906866408045978" u="1"/>
        <n v="34.871650000000002" u="1"/>
        <n v="43.255852983870966" u="1"/>
        <n v="47.460206718346257" u="1"/>
        <n v="57.229410041310544" u="1"/>
        <n v="58.242968749999996" u="1"/>
        <n v="77.098188426430667" u="1"/>
        <n v="81.665174036635008" u="1"/>
        <n v="8.3477133333333278" u="1"/>
        <n v="13.212604694938275" u="1"/>
        <n v="23.626300000000001" u="1"/>
        <n v="31.10523333333332" u="1"/>
        <n v="35.102741546666664" u="1"/>
        <n v="48.85019379844961" u="1"/>
        <n v="55.016024789164319" u="1"/>
        <n v="66.899425470010911" u="1"/>
        <n v="73.105514163086468" u="1"/>
        <n v="139.12379333333331" u="1"/>
        <n v="154.82507714796168" u="1"/>
        <n v="7.9980333333333338" u="1"/>
        <n v="9.6012500000000003" u="1"/>
        <n v="10.267958805970149" u="1"/>
        <n v="10.780804227920228" u="1"/>
        <n v="11.036616263999999" u="1"/>
        <n v="16.91701550387597" u="1"/>
        <n v="18.318375" u="1"/>
        <n v="22.767230352303525" u="1"/>
        <n v="29.741935483870968" u="1"/>
        <n v="41.418095238095233" u="1"/>
        <n v="51" u="1"/>
        <n v="57.054396666666648" u="1"/>
        <n v="57.600807493540046" u="1"/>
        <n v="58.553806666666652" u="1"/>
        <n v="67.606516005882355" u="1"/>
        <n v="73.253691666666668" u="1"/>
        <n v="77.757773333333319" u="1"/>
        <n v="3.7557552083333325" u="1"/>
        <n v="8.5126584328358206" u="1"/>
        <n v="8.9364083333333308" u="1"/>
        <n v="9.0584941818181814" u="1"/>
        <n v="14.695922865013774" u="1"/>
        <n v="16.524734999999996" u="1"/>
        <n v="16.979003333333331" u="1"/>
        <n v="33.215501802884617" u="1"/>
        <n v="36.669649999999997" u="1"/>
        <n v="38.0622213125" u="1"/>
        <n v="40.445430000000002" u="1"/>
        <n v="40.584259259259255" u="1"/>
        <n v="53.391845730027548" u="1"/>
        <n v="57.753888615000008" u="1"/>
        <n v="60.658923884514437" u="1"/>
        <n v="86.349598333333333" u="1"/>
        <n v="12.06566666666666" u="1"/>
        <n v="12.235199999999995" u="1"/>
        <n v="12.462278645833329" u="1"/>
        <n v="13.005253333333332" u="1"/>
        <n v="13.747859999999999" u="1"/>
        <n v="24.357300275482093" u="1"/>
        <n v="24.472059922413795" u="1"/>
        <n v="27.127142857142857" u="1"/>
        <n v="28.15085958005249" u="1"/>
        <n v="29.178373333333329" u="1"/>
        <n v="29.947872340425533" u="1"/>
        <n v="35.058593322386422" u="1"/>
        <n v="35.425522891566267" u="1"/>
        <n v="36.853489999999994" u="1"/>
        <n v="38.141013227513227" u="1"/>
        <n v="46.276377952755908" u="1"/>
        <n v="68.853529801847401" u="1"/>
        <n v="98.067190082644629" u="1"/>
        <n v="133.5164613661814" u="1"/>
        <n v="1.2110723514211885" u="1"/>
        <n v="6.9736890000000002" u="1"/>
        <n v="11.408333333333335" u="1"/>
        <n v="17.974799999999998" u="1"/>
        <n v="20.205813333333328" u="1"/>
        <n v="22.503888888888888" u="1"/>
        <n v="22.980533333333334" u="1"/>
        <n v="24.619549999999997" u="1"/>
        <n v="25.445100000000004" u="1"/>
        <n v="32.228509999999993" u="1"/>
        <n v="46.135600000000004" u="1"/>
        <n v="53.52471600301206" u="1"/>
        <n v="53.627231004016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17.829570661896241" u="1"/>
        <n v="20.399448238235298" u="1"/>
        <n v="21.596732283464569" u="1"/>
        <n v="22.362913385826772" u="1"/>
        <n v="23.682099999999998" u="1"/>
        <n v="25.75247747311828" u="1"/>
        <n v="26.997401574803149" u="1"/>
        <n v="27.57923333333332" u="1"/>
        <n v="29.236719999999998" u="1"/>
        <n v="29.764889999999991" u="1"/>
        <n v="31.352380952380951" u="1"/>
        <n v="32.415500000000002" u="1"/>
        <n v="37.361436231884056" u="1"/>
        <n v="47.407988980716254" u="1"/>
        <n v="63.525146666666664" u="1"/>
        <n v="80.095965401666675" u="1"/>
        <n v="110.04874390243903" u="1"/>
        <n v="125.78205" u="1"/>
        <n v="0.75915406600000002" u="1"/>
        <n v="3.5506644518272426" u="1"/>
        <n v="8.3526333333333298" u="1"/>
        <n v="8.4134926208651404" u="1"/>
        <n v="11.4407" u="1"/>
        <n v="11.943175853018374" u="1"/>
        <n v="12.682442748091603" u="1"/>
        <n v="16.64106" u="1"/>
        <n v="26.309479166666666" u="1"/>
        <n v="26.845300000000002" u="1"/>
        <n v="27.857945736434107" u="1"/>
        <n v="34.024999999999999" u="1"/>
        <n v="38.110790045427613" u="1"/>
        <n v="38.726279999999981" u="1"/>
        <n v="61.576281748282597" u="1"/>
        <n v="61.74548011585162" u="1"/>
        <n v="62.959228650137739" u="1"/>
        <n v="120.78261999999999" u="1"/>
        <n v="5.9399733333333335" u="1"/>
        <n v="7.7172799999999961" u="1"/>
        <n v="16.190490172316387" u="1"/>
        <n v="20.997573333333335" u="1"/>
        <n v="23.549400000000002" u="1"/>
        <n v="24.391024999999999" u="1"/>
        <n v="28.556547583333334" u="1"/>
        <n v="33.878706666666666" u="1"/>
        <n v="35.760513333333314" u="1"/>
        <n v="39.850200000000001" u="1"/>
        <n v="46.078294573643412" u="1"/>
        <n v="63.643650793650792" u="1"/>
        <n v="117.01631166666665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19.877877604166667" u="1"/>
        <n v="20.273479999999999" u="1"/>
        <n v="20.478713217391306" u="1"/>
        <n v="30.250312330623306" u="1"/>
        <n v="34.144258333333333" u="1"/>
        <n v="34.265397536394183" u="1"/>
        <n v="38.509856666666664" u="1"/>
        <n v="43.600000000000009" u="1"/>
        <n v="55.6168496911462" u="1"/>
        <n v="59.319898583668483" u="1"/>
        <n v="62.06326987681971" u="1"/>
        <n v="100.17703625801282" u="1"/>
        <n v="131.49812563323201" u="1"/>
        <n v="13.040465116279069" u="1"/>
        <n v="19.019680851063828" u="1"/>
        <n v="28.463214285714287" u="1"/>
        <n v="30.900232000000003" u="1"/>
        <n v="45.089186666666663" u="1"/>
        <n v="56.385939913305329" u="1"/>
        <n v="100.31452166666666" u="1"/>
        <n v="121.07339999999999" u="1"/>
        <n v="134.05635566666666" u="1"/>
        <n v="1.278251" u="1"/>
        <n v="4.7091843657817121" u="1"/>
        <n v="5.2795550529100534" u="1"/>
        <n v="10.36755" u="1"/>
        <n v="13.269754521963826" u="1"/>
        <n v="26.70366666666667" u="1"/>
        <n v="30.789509666666667" u="1"/>
        <n v="32.077860000000001" u="1"/>
        <n v="36.775641534391532" u="1"/>
        <n v="38.79222" u="1"/>
        <n v="44.568532608695662" u="1"/>
        <n v="54.3972328042328" u="1"/>
        <n v="60.323716666666655" u="1"/>
        <n v="135.16487557062945" u="1"/>
        <n v="0.31817977611940296" u="1"/>
        <n v="3.4233909722222222" u="1"/>
        <n v="10.352380952380953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32.224456666666661" u="1"/>
        <n v="47.259523809523813" u="1"/>
        <n v="54.867251666666661" u="1"/>
        <n v="62.974389652941184" u="1"/>
        <n v="126.24105" u="1"/>
        <n v="144.18632059708142" u="1"/>
        <n v="0.11329787234042556" u="1"/>
        <n v="0.69725833100000001" u="1"/>
        <n v="8.3749872773536911" u="1"/>
        <n v="8.3785050000000005" u="1"/>
        <n v="17.625954198473281" u="1"/>
        <n v="17.863958333333333" u="1"/>
        <n v="18.941175710594315" u="1"/>
        <n v="20.559899999999999" u="1"/>
        <n v="22.185455729166666" u="1"/>
        <n v="28.0489250625" u="1"/>
        <n v="29.088933306451615" u="1"/>
        <n v="31.729900000000001" u="1"/>
        <n v="46.087699999999998" u="1"/>
        <n v="48.566613652173913" u="1"/>
        <n v="51.702165833333339" u="1"/>
        <n v="55.757930434782608" u="1"/>
        <n v="64.490069020388972" u="1"/>
        <n v="151.47249781277338" u="1"/>
        <n v="10.194133858267715" u="1"/>
        <n v="14.924418604651162" u="1"/>
        <n v="18.349725181718611" u="1"/>
        <n v="24.11572" u="1"/>
        <n v="25.270800000000001" u="1"/>
        <n v="27.062217548076923" u="1"/>
        <n v="34.295207473529416" u="1"/>
        <n v="34.79445333333333" u="1"/>
        <n v="39.873333333333335" u="1"/>
        <n v="48.405973333333336" u="1"/>
        <n v="49.331601049868766" u="1"/>
        <n v="49.474313333333328" u="1"/>
        <n v="76.820181172666665" u="1"/>
        <n v="96.626911666666643" u="1"/>
        <n v="98.681894999999997" u="1"/>
        <n v="3.2856141666666669" u="1"/>
        <n v="12.752906976744187" u="1"/>
        <n v="12.774961240310077" u="1"/>
        <n v="14.8794" u="1"/>
        <n v="18.269467213114751" u="1"/>
        <n v="19.303966666666668" u="1"/>
        <n v="21.990033222591361" u="1"/>
        <n v="22.739968191304349" u="1"/>
        <n v="25.632696666666661" u="1"/>
        <n v="28.001796856725147" u="1"/>
        <n v="30.785846666666664" u="1"/>
        <n v="32.427131782945736" u="1"/>
        <n v="41.453400000000002" u="1"/>
        <n v="47.094724409448816" u="1"/>
        <n v="85.954508196721306" u="1"/>
        <n v="106.42979259259261" u="1"/>
        <n v="2.1642600000000001" u="1"/>
        <n v="15.184895013123361" u="1"/>
        <n v="15.270813333333328" u="1"/>
        <n v="40.223966942148763" u="1"/>
        <n v="57.272070163598983" u="1"/>
        <n v="62.106999999999999" u="1"/>
        <n v="205.89973999999998" u="1"/>
        <n v="7.749009999999994" u="1"/>
        <n v="10.009258333333333" u="1"/>
        <n v="12.400980000000001" u="1"/>
        <n v="16.859051878787881" u="1"/>
        <n v="16.884774552238806" u="1"/>
        <n v="20.918632373622788" u="1"/>
        <n v="21.687545219638242" u="1"/>
        <n v="30.880722891566268" u="1"/>
        <n v="32.388016666666658" u="1"/>
        <n v="35.369706666666666" u="1"/>
        <n v="40.421399999999998" u="1"/>
        <n v="43.96032499999999" u="1"/>
        <n v="50.325326666666648" u="1"/>
        <n v="53.688301355736954" u="1"/>
        <n v="53.815048664323655" u="1"/>
        <n v="60.272060000000003" u="1"/>
        <n v="61.705054214226493" u="1"/>
        <n v="62.836304909560724" u="1"/>
        <n v="76.210830805527465" u="1"/>
        <n v="80.614108897865322" u="1"/>
        <n v="98.131729166666659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3.761654135338347" u="1"/>
        <n v="29.704433333333334" u="1"/>
        <n v="33.884124999999997" u="1"/>
        <n v="39.64274870967742" u="1"/>
        <n v="41.494399999999999" u="1"/>
        <n v="51.882563333333337" u="1"/>
        <n v="84.039299999999997" u="1"/>
        <n v="4.4360367454068248" u="1"/>
        <n v="14.869" u="1"/>
        <n v="16.635279999999998" u="1"/>
        <n v="18.063571428571429" u="1"/>
        <n v="18.970079999999996" u="1"/>
        <n v="18.998363287037037" u="1"/>
        <n v="21.803750000000001" u="1"/>
        <n v="27.242799999999999" u="1"/>
        <n v="28.17792" u="1"/>
        <n v="29.939213466666668" u="1"/>
        <n v="31.260193798449613" u="1"/>
        <n v="37.052776000000001" u="1"/>
        <n v="48.658000000000001" u="1"/>
        <n v="60.588516666666663" u="1"/>
        <n v="8.5646749999999994" u="1"/>
        <n v="12.240833333333333" u="1"/>
        <n v="16.021359999999991" u="1"/>
        <n v="18.985399999999998" u="1"/>
        <n v="24.126864000000001" u="1"/>
        <n v="24.620525000000001" u="1"/>
        <n v="25.314512195121956" u="1"/>
        <n v="25.708145032051281" u="1"/>
        <n v="27.043884297520663" u="1"/>
        <n v="27.259211886304911" u="1"/>
        <n v="38.843609022556393" u="1"/>
        <n v="8.0121522309711288" u="1"/>
        <n v="11.298053333333334" u="1"/>
        <n v="12.612493055555554" u="1"/>
        <n v="18.348566666666663" u="1"/>
        <n v="18.852699999999999" u="1"/>
        <n v="26.024296875000001" u="1"/>
        <n v="28.581720000000001" u="1"/>
        <n v="34.333206944444441" u="1"/>
        <n v="43.565913333333327" u="1"/>
        <n v="46.637652000000003" u="1"/>
        <n v="53.280026088606391" u="1"/>
        <n v="53.598700000000001" u="1"/>
        <n v="63.639600000000002" u="1"/>
        <n v="66.527633333333313" u="1"/>
        <n v="98.186652644230776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003664921465969" u="1"/>
        <n v="19.347296666666661" u="1"/>
        <n v="27.873270502645504" u="1"/>
        <n v="41.691341660999996" u="1"/>
        <n v="42.381919999999994" u="1"/>
        <n v="50.143758503401358" u="1"/>
        <n v="55.118848167539269" u="1"/>
        <n v="71.671078290960452" u="1"/>
        <n v="74.926471354166665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43.445599999999999" u="1"/>
        <n v="59.539856666666658" u="1"/>
        <n v="120.97880952380953" u="1"/>
        <n v="11.003593713450293" u="1"/>
        <n v="12.653759999999998" u="1"/>
        <n v="15.152872063492064" u="1"/>
        <n v="18.126428333333326" u="1"/>
        <n v="20.462199999999999" u="1"/>
        <n v="21.55" u="1"/>
        <n v="27.301471354166665" u="1"/>
        <n v="29.364124" u="1"/>
        <n v="30.796259842519685" u="1"/>
        <n v="30.845100000000002" u="1"/>
        <n v="31.504687499999999" u="1"/>
        <n v="41.338504999999991" u="1"/>
        <n v="43.140538348082593" u="1"/>
        <n v="50.249134366925063" u="1"/>
        <n v="126.99143666666666" u="1"/>
        <n v="6.3424999999999994" u="1"/>
        <n v="7.8238833333333337" u="1"/>
        <n v="9.6589285714285715" u="1"/>
        <n v="10.823286666666663" u="1"/>
        <n v="12.648995522388059" u="1"/>
        <n v="20.764023333333331" u="1"/>
        <n v="23.482341269841271" u="1"/>
        <n v="29.686920384951883" u="1"/>
        <n v="63.179400000000001" u="1"/>
        <n v="66.374332083188762" u="1"/>
        <n v="76.196676573611114" u="1"/>
        <n v="107.76695000000001" u="1"/>
        <n v="115.1575" u="1"/>
        <n v="137.43711528292877" u="1"/>
        <n v="7.3588389090909088" u="1"/>
        <n v="10.308299999999999" u="1"/>
        <n v="10.687795275590551" u="1"/>
        <n v="11.477007874015744" u="1"/>
        <n v="12.074016393442623" u="1"/>
        <n v="12.796266664000001" u="1"/>
        <n v="13.5364453125" u="1"/>
        <n v="14.92754" u="1"/>
        <n v="25.20232558139535" u="1"/>
        <n v="29.729518970189702" u="1"/>
        <n v="29.74982841455045" u="1"/>
        <n v="31.431782945736433" u="1"/>
        <n v="33.13818968533333" u="1"/>
        <n v="35.635714285714286" u="1"/>
        <n v="35.699240000000003" u="1"/>
        <n v="44.953275000000005" u="1"/>
        <n v="49.365729166666668" u="1"/>
        <n v="56.445966666666656" u="1"/>
        <n v="60.645299166666661" u="1"/>
        <n v="62.772237555416666" u="1"/>
        <n v="79.0501" u="1"/>
        <n v="104.01986666666667" u="1"/>
        <n v="107.11418604651163" u="1"/>
        <n v="1.3754330708661415" u="1"/>
        <n v="5.8323048346055977" u="1"/>
        <n v="11.608697916666664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36.491235000000003" u="1"/>
        <n v="41.702731666666665" u="1"/>
        <n v="54.787862532352946" u="1"/>
        <n v="56.363127734033249" u="1"/>
        <n v="65.455517876344089" u="1"/>
        <n v="75.067870764119604" u="1"/>
        <n v="80.199139666666667" u="1"/>
        <n v="2.3646599999999998" u="1"/>
        <n v="12.767421874999997" u="1"/>
        <n v="14.155882288135597" u="1"/>
        <n v="14.855516795865633" u="1"/>
        <n v="17.48403895522388" u="1"/>
        <n v="19.217865013774105" u="1"/>
        <n v="22.53295833333333" u="1"/>
        <n v="25.231154166666666" u="1"/>
        <n v="26.141341666666666" u="1"/>
        <n v="26.327359999999999" u="1"/>
        <n v="46.163001348163121" u="1"/>
        <n v="46.627139593562468" u="1"/>
        <n v="58.653849206349207" u="1"/>
        <n v="76.990825529791664" u="1"/>
        <n v="77.282555797101452" u="1"/>
        <n v="94.638329999999996" u="1"/>
        <n v="0.78823409669211209" u="1"/>
        <n v="6.9511450381679385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27.182126666666655" u="1"/>
        <n v="33.079989626470592" u="1"/>
        <n v="33.265616666666659" u="1"/>
        <n v="36.689791666666665" u="1"/>
        <n v="43.420074999999997" u="1"/>
        <n v="105.0384655448718" u="1"/>
        <n v="1.9921666599999999" u="1"/>
        <n v="10.095849206349207" u="1"/>
        <n v="10.639448333333322" u="1"/>
        <n v="11.601942257217848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30383333333333" u="1"/>
        <n v="69.557403333333312" u="1"/>
        <n v="141.72524999999999" u="1"/>
        <n v="10.93311666666666" u="1"/>
        <n v="11.706363333333325" u="1"/>
        <n v="13.054559999999999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47.482061532258065" u="1"/>
        <n v="74.653849206349207" u="1"/>
        <n v="157.04164333333333" u="1"/>
        <n v="13.113099999999989" u="1"/>
        <n v="13.613888888888889" u="1"/>
        <n v="14.363157894736842" u="1"/>
        <n v="16.006809512820514" u="1"/>
        <n v="16.905738931297712" u="1"/>
        <n v="27.121262458471762" u="1"/>
        <n v="31.254186351706036" u="1"/>
        <n v="36.440466666666666" u="1"/>
        <n v="59.858730158730154" u="1"/>
        <n v="6.4367178042328046" u="1"/>
        <n v="6.8489433333333238" u="1"/>
        <n v="8.3459900000000005" u="1"/>
        <n v="9.2822750000000003" u="1"/>
        <n v="12.354314503816795" u="1"/>
        <n v="22.780347487333337" u="1"/>
        <n v="24.906866408045978" u="1"/>
        <n v="25.686356589147287" u="1"/>
        <n v="27.284706666666665" u="1"/>
        <n v="27.455268490374877" u="1"/>
        <n v="32.567129817333331" u="1"/>
        <n v="37.130769841269839" u="1"/>
        <n v="43.111716666666666" u="1"/>
        <n v="59.096035000000001" u="1"/>
        <n v="59.682400000000001" u="1"/>
        <n v="132.22550583333333" u="1"/>
        <n v="1.387729710144928" u="1"/>
        <n v="9.1052333333333202" u="1"/>
        <n v="17.584600000000002" u="1"/>
        <n v="24.418066666666668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3.131500000000003" u="1"/>
        <n v="66.506441848000009" u="1"/>
        <n v="86.99696666666668" u="1"/>
        <n v="93.627379166666657" u="1"/>
        <n v="98.199929166666664" u="1"/>
        <n v="1.800583333333333" u="1"/>
        <n v="2.6852999999999998" u="1"/>
        <n v="5.209413504166668" u="1"/>
        <n v="8.0366999999999997" u="1"/>
        <n v="10.036616263999999" u="1"/>
        <n v="11.591692506459948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7" u="1"/>
        <n v="48.482280000000003" u="1"/>
        <n v="50.817277486910996" u="1"/>
        <n v="58.32058172137944" u="1"/>
        <n v="62.37892633045977" u="1"/>
        <n v="69.779855833333329" u="1"/>
        <n v="118.35321345835759" u="1"/>
        <n v="0.16414666666666669" u="1"/>
        <n v="12.2604375" u="1"/>
        <n v="12.512458432835821" u="1"/>
        <n v="15.146939999999997" u="1"/>
        <n v="17.514822217741937" u="1"/>
        <n v="26.268760330578512" u="1"/>
        <n v="27.840583333333331" u="1"/>
        <n v="27.988" u="1"/>
        <n v="28.753704166666665" u="1"/>
        <n v="35.39735499999999" u="1"/>
        <n v="35.877083333333331" u="1"/>
        <n v="40.048576322720209" u="1"/>
        <n v="50.881209999999996" u="1"/>
        <n v="53.192699996000002" u="1"/>
        <n v="69.397000000000006" u="1"/>
        <n v="75.65085666666667" u="1"/>
        <n v="151.30648366666668" u="1"/>
        <n v="11.178839999999992" u="1"/>
        <n v="19.054041666666667" u="1"/>
        <n v="30.138055555555557" u="1"/>
        <n v="33.737855297157623" u="1"/>
        <n v="34.889400000000002" u="1"/>
        <n v="35.809200000000004" u="1"/>
        <n v="42.884333333333331" u="1"/>
        <n v="69.36545666666666" u="1"/>
        <n v="70.063917525773192" u="1"/>
        <n v="81.780834119601337" u="1"/>
        <n v="1.707161458333333" u="1"/>
        <n v="8.1514267195767207" u="1"/>
        <n v="8.8674720634920643" u="1"/>
        <n v="10.546213333333327" u="1"/>
        <n v="10.810708333333332" u="1"/>
        <n v="13.53056430446194" u="1"/>
        <n v="14.19545081967213" u="1"/>
        <n v="15.04954946236559" u="1"/>
        <n v="15.447575572519085" u="1"/>
        <n v="26.363195592286502" u="1"/>
        <n v="30.685299999999998" u="1"/>
        <n v="32.231071428571425" u="1"/>
        <n v="32.24324" u="1"/>
        <n v="40.301873040666663" u="1"/>
        <n v="49.383264550264549" u="1"/>
        <n v="52.418769841269842" u="1"/>
        <n v="55.781154559023072" u="1"/>
        <n v="76.565963933684969" u="1"/>
        <n v="112.25213611111111" u="1"/>
        <n v="113.55200104066667" u="1"/>
        <n v="1.7726190476190473" u="1"/>
        <n v="7.5847533333333281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352380952380951" u="1"/>
        <n v="29.401425" u="1"/>
        <n v="33.951347894529711" u="1"/>
        <n v="35.222578703703704" u="1"/>
        <n v="49.690941660999997" u="1"/>
        <n v="57.054962230056987" u="1"/>
        <n v="59.583124999999995" u="1"/>
        <n v="81.308228346456687" u="1"/>
        <n v="120.83117645762712" u="1"/>
        <n v="132.11418604651163" u="1"/>
        <n v="1.7726190476190475" u="1"/>
        <n v="1.8030187313432835" u="1"/>
        <n v="6.7186483333333307" u="1"/>
        <n v="8.4839458333333315" u="1"/>
        <n v="11.192996500437445" u="1"/>
        <n v="17.215192837465565" u="1"/>
        <n v="17.230366492146597" u="1"/>
        <n v="17.590534999999999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42.71122484689414" u="1"/>
        <n v="60.687795275590545" u="1"/>
        <n v="3.9422249999999996" u="1"/>
        <n v="15.4405" u="1"/>
        <n v="24.477319999999999" u="1"/>
        <n v="27.878733333333333" u="1"/>
        <n v="39.6" u="1"/>
        <n v="48.290029999999987" u="1"/>
        <n v="69.602229720833336" u="1"/>
        <n v="79.408950760625004" u="1"/>
        <n v="134.1474713257075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16.028571428571428" u="1"/>
        <n v="17.877877604166667" u="1"/>
        <n v="20.350690000000004" u="1"/>
        <n v="26.127600000000001" u="1"/>
        <n v="27.823294726458332" u="1"/>
        <n v="28.079099999999997" u="1"/>
        <n v="28.713000000000001" u="1"/>
        <n v="29.289224999999991" u="1"/>
        <n v="38.998723958333329" u="1"/>
        <n v="77.57164800000001" u="1"/>
        <n v="137.40777475603903" u="1"/>
        <n v="1.5513707733333335" u="1"/>
        <n v="7.338469166666667" u="1"/>
        <n v="10.703994490358127" u="1"/>
        <n v="18.989159999999991" u="1"/>
        <n v="19.180844269466316" u="1"/>
        <n v="28.524371951219514" u="1"/>
        <n v="31.324060150375942" u="1"/>
        <n v="47.258425351744194" u="1"/>
        <n v="51.013544999999993" u="1"/>
        <n v="53.3902842377261" u="1"/>
        <n v="67.477220000000003" u="1"/>
        <n v="67.538499999999999" u="1"/>
        <n v="71.437576666666658" u="1"/>
        <n v="72.388016666666658" u="1"/>
        <n v="3.9613749999999999" u="1"/>
        <n v="4.8808499999999997" u="1"/>
        <n v="6.7336987830687827" u="1"/>
        <n v="12.302266666666664" u="1"/>
        <n v="13.556666666666667" u="1"/>
        <n v="14.211976744186046" u="1"/>
        <n v="15.191324999999999" u="1"/>
        <n v="26.353343333333335" u="1"/>
        <n v="27.314074999999999" u="1"/>
        <n v="33.658785333333334" u="1"/>
        <n v="33.739807162534433" u="1"/>
        <n v="45.159800000000004" u="1"/>
        <n v="47.592671666666661" u="1"/>
        <n v="49.702331666666666" u="1"/>
        <n v="50.435869565217388" u="1"/>
        <n v="79.984933333333331" u="1"/>
        <n v="4.2087041666666671" u="1"/>
        <n v="4.5691000000000006" u="1"/>
        <n v="14.2515873015873" u="1"/>
        <n v="14.961375" u="1"/>
        <n v="35.632444316220742" u="1"/>
        <n v="42.675418701676286" u="1"/>
        <n v="43.01570105820106" u="1"/>
        <n v="1.8810566666666579" u="1"/>
        <n v="16.941175710594315" u="1"/>
        <n v="17.248374661246611" u="1"/>
        <n v="17.812449166666667" u="1"/>
        <n v="20.980233333333334" u="1"/>
        <n v="21.643650793650792" u="1"/>
        <n v="25.237007874015749" u="1"/>
        <n v="27.678538402331078" u="1"/>
        <n v="30.920279999999998" u="1"/>
        <n v="32.485059055118107" u="1"/>
        <n v="33.773941798941799" u="1"/>
        <n v="35.158150695888658" u="1"/>
        <n v="39.198029260752691" u="1"/>
        <n v="51.164108691532263" u="1"/>
        <n v="56.243606770833331" u="1"/>
        <n v="74.525000000000006" u="1"/>
        <n v="80.106632791327911" u="1"/>
        <n v="2.5510349999999997" u="1"/>
        <n v="6.97258333" u="1"/>
        <n v="9.4022556390977456" u="1"/>
        <n v="10.0795925" u="1"/>
        <n v="11.386979260515606" u="1"/>
        <n v="12.378305000000001" u="1"/>
        <n v="20.595155038759689" u="1"/>
        <n v="21.420712962962963" u="1"/>
        <n v="22.977089999999993" u="1"/>
        <n v="26.479959999999998" u="1"/>
        <n v="34.957201876169478" u="1"/>
        <n v="40.103750000000005" u="1"/>
        <n v="45.331601049868766" u="1"/>
        <n v="47.415573770491804" u="1"/>
        <n v="51.204140000000002" u="1"/>
        <n v="51.385976811594205" u="1"/>
        <n v="75.333069999999992" u="1"/>
        <n v="149.90797333333333" u="1"/>
        <n v="0.51319400000000004" u="1"/>
        <n v="0.61539333333333357" u="1"/>
        <n v="9.3188500000000012" u="1"/>
        <n v="10.53754" u="1"/>
        <n v="12.318427910052909" u="1"/>
        <n v="17.977591666666665" u="1"/>
        <n v="18.161280000000001" u="1"/>
        <n v="20.49841" u="1"/>
        <n v="20.739968191304349" u="1"/>
        <n v="21.385240000000003" u="1"/>
        <n v="26.029534883720931" u="1"/>
        <n v="31.421187499999998" u="1"/>
        <n v="34.275399999999998" u="1"/>
        <n v="34.609022556390983" u="1"/>
        <n v="41.704400000000007" u="1"/>
        <n v="69.047669999999982" u="1"/>
        <n v="77.798676666666665" u="1"/>
        <n v="86.843737000000004" u="1"/>
        <n v="121.92009882145332" u="1"/>
        <n v="7.3129" u="1"/>
        <n v="11.781388888888889" u="1"/>
        <n v="12.461400000000001" u="1"/>
        <n v="14.911640419947506" u="1"/>
        <n v="18.412335958005251" u="1"/>
        <n v="22.568646017699116" u="1"/>
        <n v="26.007829457364341" u="1"/>
        <n v="29.183971202754439" u="1"/>
        <n v="29.93311666666666" u="1"/>
        <n v="33.874160262834224" u="1"/>
        <n v="34.546499999999995" u="1"/>
        <n v="62.520812499999998" u="1"/>
        <n v="71.513276666666656" u="1"/>
        <n v="1.2417592592592592" u="1"/>
        <n v="13.839482130434787" u="1"/>
        <n v="15.196245000000001" u="1"/>
        <n v="26.5459" u="1"/>
        <n v="26.601503759398497" u="1"/>
        <n v="34.991176978550939" u="1"/>
        <n v="35.402515599415203" u="1"/>
        <n v="35.418999999999997" u="1"/>
        <n v="35.519015748031492" u="1"/>
        <n v="48.878359999999986" u="1"/>
        <n v="59.838850656167978" u="1"/>
        <n v="81.748543333333316" u="1"/>
        <n v="118.99610236220472" u="1"/>
        <n v="1.1808442694663168" u="1"/>
        <n v="3.7666933333333326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49.741935483870968" u="1"/>
        <n v="64.743262046585258" u="1"/>
        <n v="86.045179825679014" u="1"/>
        <n v="11.870266666666668" u="1"/>
        <n v="13.869" u="1"/>
        <n v="15.528666666666661" u="1"/>
        <n v="16.077674418604651" u="1"/>
        <n v="16.842653116531167" u="1"/>
        <n v="24.896526666666652" u="1"/>
        <n v="26.785312499999996" u="1"/>
        <n v="28.188884327677428" u="1"/>
        <n v="37.75665" u="1"/>
        <n v="39.803461999999996" u="1"/>
        <n v="42.750828220403363" u="1"/>
        <n v="43.889763779527563" u="1"/>
        <n v="61.830951443569553" u="1"/>
        <n v="74.122891566265054" u="1"/>
        <n v="75.263824166666666" u="1"/>
        <n v="78.082268333333317" u="1"/>
        <n v="79.212141000000003" u="1"/>
        <n v="80.776465000000002" u="1"/>
        <n v="153.00623015873018" u="1"/>
        <n v="7.7829199999999998" u="1"/>
        <n v="10.629761904761905" u="1"/>
        <n v="12.19345238095238" u="1"/>
        <n v="16.434703333333331" u="1"/>
        <n v="23.020232558139536" u="1"/>
        <n v="26.60687177419355" u="1"/>
        <n v="29.521679687500001" u="1"/>
        <n v="32.377371428571429" u="1"/>
        <n v="35.652856666666665" u="1"/>
        <n v="36.688893442622948" u="1"/>
        <n v="42.641466666666666" u="1"/>
        <n v="45.336436666666657" u="1"/>
        <n v="51.291562499999998" u="1"/>
        <n v="53.205203272463287" u="1"/>
        <n v="60.395238095238099" u="1"/>
        <n v="61.192299996000003" u="1"/>
        <n v="62.986164021164022" u="1"/>
        <n v="10.13141166666666" u="1"/>
        <n v="13.316010498687662" u="1"/>
        <n v="15.009616386217949" u="1"/>
        <n v="18.064484126984127" u="1"/>
        <n v="19.821400000000004" u="1"/>
        <n v="21.009909892473118" u="1"/>
        <n v="21.019138333333334" u="1"/>
        <n v="21.868725000000001" u="1"/>
        <n v="24.024296875000001" u="1"/>
        <n v="31.458161375661376" u="1"/>
        <n v="35.35332922824302" u="1"/>
        <n v="35.733860557075879" u="1"/>
        <n v="36.881" u="1"/>
        <n v="37.898710001675326" u="1"/>
        <n v="39.928629999999998" u="1"/>
        <n v="41.87439393939394" u="1"/>
        <n v="44.825916666666672" u="1"/>
        <n v="46.07254833333333" u="1"/>
        <n v="56.485970244760843" u="1"/>
        <n v="59.639600000000002" u="1"/>
        <n v="60.810235000000006" u="1"/>
        <n v="71.796868333333322" u="1"/>
        <n v="185.555436396" u="1"/>
        <n v="1.3675499999999998" u="1"/>
        <n v="2.6827380952380957" u="1"/>
        <n v="13.212364341085271" u="1"/>
        <n v="14.9877" u="1"/>
        <n v="15.313173333333333" u="1"/>
        <n v="19.01570105820106" u="1"/>
        <n v="23.008671875000001" u="1"/>
        <n v="26.095840000000003" u="1"/>
        <n v="26.348166666666664" u="1"/>
        <n v="26.397232804232804" u="1"/>
        <n v="29.843354497354497" u="1"/>
        <n v="31.226494125879249" u="1"/>
        <n v="33.766693333333336" u="1"/>
        <n v="35.138167938931296" u="1"/>
        <n v="41.930749999999996" u="1"/>
        <n v="44.289393120000007" u="1"/>
        <n v="57.240365689248392" u="1"/>
        <n v="113.83274715660542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6.814015748031494" u="1"/>
        <n v="17.672921666666653" u="1"/>
        <n v="17.904534883720931" u="1"/>
        <n v="18.447483333333331" u="1"/>
        <n v="19.044162891566266" u="1"/>
        <n v="27.900291666666668" u="1"/>
        <n v="39.841119345770508" u="1"/>
        <n v="42.324190431111113" u="1"/>
        <n v="50.341869999999986" u="1"/>
        <n v="73.452747252747258" u="1"/>
        <n v="96.573193333333322" u="1"/>
        <n v="10.429739999999999" u="1"/>
        <n v="14.925503919372902" u="1"/>
        <n v="16.126428333333326" u="1"/>
        <n v="17.132515873015873" u="1"/>
        <n v="17.201870596205964" u="1"/>
        <n v="23.702165833333336" u="1"/>
        <n v="24.332839999999997" u="1"/>
        <n v="25.301471354166665" u="1"/>
        <n v="26.964199999999998" u="1"/>
        <n v="30.752906976744185" u="1"/>
        <n v="31.960764999999995" u="1"/>
        <n v="38.941175710594315" u="1"/>
        <n v="39.184223913043482" u="1"/>
        <n v="60.237380952380953" u="1"/>
        <n v="61.790260000000004" u="1"/>
        <n v="0.45039370078740171" u="1"/>
        <n v="3.264995216728396" u="1"/>
        <n v="13.744476584022038" u="1"/>
        <n v="16.93725197638889" u="1"/>
        <n v="18.553162230056984" u="1"/>
        <n v="19.712133333333334" u="1"/>
        <n v="20.009283120588247" u="1"/>
        <n v="20.031974999999999" u="1"/>
        <n v="22.353181666666661" u="1"/>
        <n v="23.899674999999991" u="1"/>
        <n v="24.879351851851855" u="1"/>
        <n v="25.997067183462534" u="1"/>
        <n v="26.78062827225131" u="1"/>
        <n v="27.764289999999999" u="1"/>
        <n v="36.905942857142861" u="1"/>
        <n v="48.180279000000006" u="1"/>
        <n v="50.832021770588241" u="1"/>
        <n v="58.525000000000006" u="1"/>
        <n v="69.922013629032264" u="1"/>
        <n v="74.41146999999998" u="1"/>
        <n v="75.612741657000001" u="1"/>
        <n v="91.46984333333333" u="1"/>
        <n v="2.9546400000000004" u="1"/>
        <n v="9.8921583270000006" u="1"/>
        <n v="11.867979999999994" u="1"/>
        <n v="13.341198636363636" u="1"/>
        <n v="15.369033" u="1"/>
        <n v="18.611126666666653" u="1"/>
        <n v="24.88052901663939" u="1"/>
        <n v="25.790866666666666" u="1"/>
        <n v="27.776308333333329" u="1"/>
        <n v="32.851127819548879" u="1"/>
        <n v="34.302289999999999" u="1"/>
        <n v="43.501800000000003" u="1"/>
        <n v="55.914653000000001" u="1"/>
        <n v="60.130143333333315" u="1"/>
        <n v="61.089599999999997" u="1"/>
        <n v="85.066073333333321" u="1"/>
        <n v="87.53379000000001" u="1"/>
        <n v="94.013097499999986" u="1"/>
        <n v="2.8901399999999997" u="1"/>
        <n v="12.177036258012821" u="1"/>
        <n v="12.788492063492065" u="1"/>
        <n v="15.384294299171675" u="1"/>
        <n v="19.731395348837211" u="1"/>
        <n v="20.498968377124186" u="1"/>
        <n v="22.244366666666668" u="1"/>
        <n v="23.415573770491804" u="1"/>
        <n v="24.515029166666665" u="1"/>
        <n v="28.745292120000002" u="1"/>
        <n v="33.422449999999998" u="1"/>
        <n v="46.594419427290269" u="1"/>
        <n v="49.774833382964353" u="1"/>
        <n v="51.005891428571431" u="1"/>
        <n v="52.930656746031751" u="1"/>
        <n v="57.928689107758622" u="1"/>
        <n v="69.327341657000005" u="1"/>
        <n v="81.248390000000001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19.595357142857143" u="1"/>
        <n v="21.414503816793893" u="1"/>
        <n v="23.370183727034121" u="1"/>
        <n v="26.012152230971129" u="1"/>
        <n v="26.452010569800571" u="1"/>
        <n v="29.91081982647059" u="1"/>
        <n v="34.484186666666659" u="1"/>
        <n v="35.67419947506562" u="1"/>
        <n v="36.522040000000004" u="1"/>
        <n v="40.458921488700568" u="1"/>
        <n v="42.121799999999979" u="1"/>
        <n v="58.662579365079367" u="1"/>
        <n v="81.819823053589488" u="1"/>
        <n v="87.241062499999998" u="1"/>
        <n v="87.729666666666674" u="1"/>
        <n v="89.815972180555548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29.926484513274335" u="1"/>
        <n v="31.39813492063492" u="1"/>
        <n v="33.324883720930231" u="1"/>
        <n v="38.358489999999996" u="1"/>
        <n v="60.1113013136289" u="1"/>
        <n v="69.313296476470597" u="1"/>
        <n v="76.005971666666653" u="1"/>
        <n v="78.439942625000015" u="1"/>
        <n v="132.98533591731265" u="1"/>
        <n v="5.787613740740742" u="1"/>
        <n v="8.0803750000000001" u="1"/>
        <n v="9.0958492063492073" u="1"/>
        <n v="13.530513553333334" u="1"/>
        <n v="14.502427821522311" u="1"/>
        <n v="18.816889999999997" u="1"/>
        <n v="19.598961666666661" u="1"/>
        <n v="28.159760000000002" u="1"/>
        <n v="33.516616666666664" u="1"/>
        <n v="37.835500000000003" u="1"/>
        <n v="67.085373732872895" u="1"/>
        <n v="4.1414374999999994" u="1"/>
        <n v="11.27049262086514" u="1"/>
        <n v="21.312700000000003" u="1"/>
        <n v="31.848800000000001" u="1"/>
        <n v="34.7099945799458" u="1"/>
        <n v="36.877249999999997" u="1"/>
        <n v="42.87729710144928" u="1"/>
        <n v="45.894433303888896" u="1"/>
        <n v="55.377212318840584" u="1"/>
        <n v="67.311797955195374" u="1"/>
        <n v="120.95571428571428" u="1"/>
        <n v="129.20273759038281" u="1"/>
        <n v="5.2114713541666671" u="1"/>
        <n v="8.9939400000000003" u="1"/>
        <n v="12.613888888888889" u="1"/>
        <n v="14.917688964474678" u="1"/>
        <n v="15.488339999999996" u="1"/>
        <n v="16.879971426444037" u="1"/>
        <n v="18.552924337349396" u="1"/>
        <n v="20.444642857142856" u="1"/>
        <n v="23.329002624671915" u="1"/>
        <n v="26.363874345549739" u="1"/>
        <n v="28.242968749999996" u="1"/>
        <n v="28.8035" u="1"/>
        <n v="32.282758333333334" u="1"/>
        <n v="38.024000000000001" u="1"/>
        <n v="44.987007874015745" u="1"/>
        <n v="69.531016666666659" u="1"/>
        <n v="87.17004" u="1"/>
        <n v="121.02430446194225" u="1"/>
        <n v="123.83069592586116" u="1"/>
        <n v="131.6238573754153" u="1"/>
        <n v="2.1526595744680854" u="1"/>
        <n v="3.6100792682926843" u="1"/>
        <n v="4.0948031496062995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2.46684426229508" u="1"/>
        <n v="17.968298873913046" u="1"/>
        <n v="21.131149916055534" u="1"/>
        <n v="22.817494656488552" u="1"/>
        <n v="22.906866408045978" u="1"/>
        <n v="25.284706666666665" u="1"/>
        <n v="42.898760000000003" u="1"/>
        <n v="51.857196382428938" u="1"/>
        <n v="67.643061666666654" u="1"/>
        <n v="68.87149749999999" u="1"/>
        <n v="14.469823333333334" u="1"/>
        <n v="14.642549999999998" u="1"/>
        <n v="14.822446251531693" u="1"/>
        <n v="17.040900000000001" u="1"/>
        <n v="20.339130000000001" u="1"/>
        <n v="24.098383333333331" u="1"/>
        <n v="25.540725160256411" u="1"/>
        <n v="27.083765401666668" u="1"/>
        <n v="29.551370773333332" u="1"/>
        <n v="32.437316666666668" u="1"/>
        <n v="33.367173333333334" u="1"/>
        <n v="37.174800000000005" u="1"/>
        <n v="39.971746031746029" u="1"/>
        <n v="47.540725160256407" u="1"/>
        <n v="72.289513333333332" u="1"/>
        <n v="10.551370773333334" u="1"/>
        <n v="11.924189999999999" u="1"/>
        <n v="12.011278195488725" u="1"/>
        <n v="14.459037940379403" u="1"/>
        <n v="18.234366531165314" u="1"/>
        <n v="19.509523809523802" u="1"/>
        <n v="22.2883" u="1"/>
        <n v="36.679715762273901" u="1"/>
        <n v="40.404724409448818" u="1"/>
        <n v="57.655443540310074" u="1"/>
        <n v="58.041077499999993" u="1"/>
        <n v="59.944052499999998" u="1"/>
        <n v="70.833516666666654" u="1"/>
        <n v="100.61212916666666" u="1"/>
        <n v="10.010579999999996" u="1"/>
        <n v="16.238179999999982" u="1"/>
        <n v="18.694633333333332" u="1"/>
        <n v="19.509523809523806" u="1"/>
        <n v="21.874359999999999" u="1"/>
        <n v="28.455026246719161" u="1"/>
        <n v="31.339186666666667" u="1"/>
        <n v="44.98560961532398" u="1"/>
        <n v="75.083975529100528" u="1"/>
        <n v="89.515196002824865" u="1"/>
        <n v="137.68145666666663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27.022396694214876" u="1"/>
        <n v="33.832791666666651" u="1"/>
        <n v="36.47293333333333" u="1"/>
        <n v="38.084670275590547" u="1"/>
        <n v="39.575791082940896" u="1"/>
        <n v="42.78198780487805" u="1"/>
        <n v="43.301740000000002" u="1"/>
        <n v="46.713594873333335" u="1"/>
        <n v="48.441900000000004" u="1"/>
        <n v="57.263034650000002" u="1"/>
        <n v="57.477311805555551" u="1"/>
        <n v="73.548636307961502" u="1"/>
        <n v="120.79470999999998" u="1"/>
        <n v="0.3614" u="1"/>
        <n v="6.6810833333333335" u="1"/>
        <n v="7.0367649999999999" u="1"/>
        <n v="12.867272063492063" u="1"/>
        <n v="14.772619047619047" u="1"/>
        <n v="15.701222950819673" u="1"/>
        <n v="18.503888888888888" u="1"/>
        <n v="29.281211750305999" u="1"/>
        <n v="31.617125000000001" u="1"/>
        <n v="35.361483333333332" u="1"/>
        <n v="42.274399999999986" u="1"/>
        <n v="44.545070000000003" u="1"/>
        <n v="48.713000000000001" u="1"/>
        <n v="86.343069999999997" u="1"/>
        <n v="108.3642" u="1"/>
        <n v="4.017044312169312" u="1"/>
        <n v="9.367539267015708" u="1"/>
        <n v="10.023159999999992" u="1"/>
        <n v="13.623019841269841" u="1"/>
        <n v="16.52174999999999" u="1"/>
        <n v="18.362913385826772" u="1"/>
        <n v="19.17624" u="1"/>
        <n v="19.682099999999998" u="1"/>
        <n v="20.582222222222221" u="1"/>
        <n v="22.997401574803149" u="1"/>
        <n v="27.357191666666665" u="1"/>
        <n v="27.401425" u="1"/>
        <n v="34.649408333333334" u="1"/>
        <n v="35.529399999999995" u="1"/>
        <n v="39.217919999999999" u="1"/>
        <n v="54.036999999999999" u="1"/>
        <n v="64.487139999999997" u="1"/>
        <n v="108.2167" u="1"/>
        <n v="1.451866666666664" u="1"/>
        <n v="8.0276377952755897" u="1"/>
        <n v="8.966796666666653" u="1"/>
        <n v="10.192996500437445" u="1"/>
        <n v="10.606935" u="1"/>
        <n v="10.881679999999999" u="1"/>
        <n v="12.151400000000001" u="1"/>
        <n v="12.26845890909091" u="1"/>
        <n v="20.640601503759399" u="1"/>
        <n v="25.967199999999998" u="1"/>
        <n v="27.342320138888887" u="1"/>
        <n v="37.069658333333329" u="1"/>
        <n v="43.111751666666656" u="1"/>
        <n v="45.863110236220471" u="1"/>
        <n v="49.809594826470587" u="1"/>
        <n v="50.390627705627708" u="1"/>
        <n v="53.126519999999999" u="1"/>
        <n v="102.46900666666666" u="1"/>
        <n v="15.51943333333333" u="1"/>
        <n v="23.846359999999997" u="1"/>
        <n v="24.556547583333334" u="1"/>
        <n v="26.2866962248996" u="1"/>
        <n v="29.53773666666666" u="1"/>
        <n v="30.6624780952381" u="1"/>
        <n v="30.842390211640211" u="1"/>
        <n v="40.316900000000004" u="1"/>
        <n v="46.54011666666667" u="1"/>
        <n v="54.282119999999999" u="1"/>
        <n v="58.126771653543301" u="1"/>
        <n v="64.359168333333329" u="1"/>
        <n v="87.124435096153846" u="1"/>
        <n v="97.030246433456796" u="1"/>
        <n v="100.9116404199475" u="1"/>
        <n v="1.16564" u="1"/>
        <n v="10.319459999999999" u="1"/>
        <n v="11.395200000000001" u="1"/>
        <n v="14.13654" u="1"/>
        <n v="14.289335363636365" u="1"/>
        <n v="14.331811023622048" u="1"/>
        <n v="15.014285714285714" u="1"/>
        <n v="16.478713217391306" u="1"/>
        <n v="17.346479999999993" u="1"/>
        <n v="19.739474999999999" u="1"/>
        <n v="25.975572519083968" u="1"/>
        <n v="27.063633333333318" u="1"/>
        <n v="34.798099999999998" u="1"/>
        <n v="40.505400000000002" u="1"/>
        <n v="43.184295000000006" u="1"/>
        <n v="57.20723544973545" u="1"/>
        <n v="61.90311369509044" u="1"/>
        <n v="73.683333333333337" u="1"/>
        <n v="108.2267175572519" u="1"/>
        <n v="119.27384999999998" u="1"/>
        <n v="142.13784810250002" u="1"/>
        <n v="0.68286458333333322" u="1"/>
        <n v="9.4997000909090907" u="1"/>
        <n v="12.190714285714286" u="1"/>
        <n v="14.889999999999997" u="1"/>
        <n v="22.163851706036745" u="1"/>
        <n v="23.896508039629691" u="1"/>
        <n v="24.463214285714287" u="1"/>
        <n v="25.295348837209303" u="1"/>
        <n v="32.562635658914729" u="1"/>
        <n v="33.185450000000003" u="1"/>
        <n v="33.785155838921185" u="1"/>
        <n v="35.452500000000001" u="1"/>
        <n v="42.308796666666652" u="1"/>
        <n v="49.3902842377261" u="1"/>
        <n v="53.425874736842104" u="1"/>
        <n v="54.323466649629445" u="1"/>
        <n v="67.046718274853802" u="1"/>
        <n v="109.61744094488189" u="1"/>
        <n v="1.6257936507936501" u="1"/>
        <n v="10.823669166666667" u="1"/>
        <n v="10.893893129770992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89" u="1"/>
        <n v="14.942716124661247" u="1"/>
        <n v="18.082220484848484" u="1"/>
        <n v="19.18953333333333" u="1"/>
        <n v="20.3157" u="1"/>
        <n v="20.768241666666668" u="1"/>
        <n v="23.547582903225805" u="1"/>
        <n v="24.662524999999999" u="1"/>
        <n v="28.463358778625953" u="1"/>
        <n v="34.156648238235299" u="1"/>
        <n v="35.49303149606299" u="1"/>
        <n v="39.01570105820106" u="1"/>
        <n v="53.664145442307692" u="1"/>
        <n v="6.0030799999999962" u="1"/>
        <n v="10.392456666666662" u="1"/>
        <n v="14.81297709923664" u="1"/>
        <n v="15.153179999999995" u="1"/>
        <n v="27.074896825396827" u="1"/>
        <n v="32.549266171663504" u="1"/>
        <n v="39.250413436692504" u="1"/>
        <n v="50.188797432297704" u="1"/>
        <n v="58.171626938888892" u="1"/>
        <n v="60.337371214387467" u="1"/>
        <n v="60.545599999999993" u="1"/>
        <n v="66.908300000000011" u="1"/>
        <n v="70.366162639999999" u="1"/>
        <n v="96.170836446839076" u="1"/>
        <n v="120.5442" u="1"/>
        <n v="151.65993333333333" u="1"/>
        <n v="2.359283333333329" u="1"/>
        <n v="6.7331824999999998" u="1"/>
        <n v="12.971392276422765" u="1"/>
        <n v="18.595155038759689" u="1"/>
        <n v="18.827336666666653" u="1"/>
        <n v="23.062217548076923" u="1"/>
        <n v="31.936666666666667" u="1"/>
        <n v="35.611187619333336" u="1"/>
        <n v="37.334828756313129" u="1"/>
        <n v="39.783729508196721" u="1"/>
        <n v="41.035039370078742" u="1"/>
        <n v="41.331601049868766" u="1"/>
        <n v="47.878278000000002" u="1"/>
        <n v="60.3635625" u="1"/>
        <n v="64.989286005882363" u="1"/>
        <n v="69.936856666666671" u="1"/>
        <n v="149.47520166666666" u="1"/>
        <n v="11.927143000000001" u="1"/>
        <n v="13.712199999999999" u="1"/>
        <n v="17.192979999999991" u="1"/>
        <n v="17.990033222591361" u="1"/>
        <n v="19.417697" u="1"/>
        <n v="19.846866666666667" u="1"/>
        <n v="22.249134366925066" u="1"/>
        <n v="24.029534883720931" u="1"/>
        <n v="24.06931305107527" u="1"/>
        <n v="29.441353383458647" u="1"/>
        <n v="29.557093023255813" u="1"/>
        <n v="41.040704166666664" u="1"/>
        <n v="48.486959999999996" u="1"/>
        <n v="59.619348333333321" u="1"/>
        <n v="79.428221717083417" u="1"/>
        <n v="1.4738" u="1"/>
        <n v="10.252700000000001" u="1"/>
        <n v="10.867375000000001" u="1"/>
        <n v="12.861339999999995" u="1"/>
        <n v="14.536628333333324" u="1"/>
        <n v="14.53734" u="1"/>
        <n v="20.568646017699116" u="1"/>
        <n v="23.505266666666664" u="1"/>
        <n v="24.007829457364341" u="1"/>
        <n v="25.626710000000003" u="1"/>
        <n v="26.080375" u="1"/>
        <n v="26.995354330708661" u="1"/>
        <n v="39.436459999999997" u="1"/>
        <n v="41.690000000000005" u="1"/>
        <n v="45.139747354497359" u="1"/>
        <n v="53.3549972899729" u="1"/>
        <n v="60.734100000000005" u="1"/>
        <n v="116.80191333333332" u="1"/>
        <n v="4.3710333333333162" u="1"/>
        <n v="11.285069999999999" u="1"/>
        <n v="13.084622950819671" u="1"/>
        <n v="14.715396825396825" u="1"/>
        <n v="14.80559" u="1"/>
        <n v="17.687545219638242" u="1"/>
        <n v="22.747599999999998" u="1"/>
        <n v="28.84244142101285" u="1"/>
        <n v="30.96392638888889" u="1"/>
        <n v="36.319739999999989" u="1"/>
        <n v="38.423533333333332" u="1"/>
        <n v="41.662352915254239" u="1"/>
        <n v="48.00680951282051" u="1"/>
        <n v="55.51089097042086" u="1"/>
        <n v="55.63944833333332" u="1"/>
        <n v="60.951881666666665" u="1"/>
        <n v="119.36378737541528" u="1"/>
        <n v="152.86750000000001" u="1"/>
        <n v="157.80087500000002" u="1"/>
        <n v="5.0610271066666668" u="1"/>
        <n v="12.806706666666656" u="1"/>
        <n v="14.095349999999996" u="1"/>
        <n v="15.317945000000002" u="1"/>
        <n v="19.739175000000003" u="1"/>
        <n v="19.761654135338347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121.03803149606298" u="1"/>
        <n v="3.4242666666666661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30.113740458015268" u="1"/>
        <n v="40.134205650000006" u="1"/>
        <n v="47.061904761904763" u="1"/>
        <n v="48.802679999999995" u="1"/>
        <n v="51.478273333333327" u="1"/>
        <n v="79" u="1"/>
        <n v="7.8062827225130897" u="1"/>
        <n v="10.240833333333333" u="1"/>
        <n v="18.281300000000002" u="1"/>
        <n v="20.770875" u="1"/>
        <n v="23.043884297520663" u="1"/>
        <n v="31.62276" u="1"/>
        <n v="51.301339999999996" u="1"/>
        <n v="74.276377952755908" u="1"/>
        <n v="0.88241181818181835" u="1"/>
        <n v="9.7213799999999999" u="1"/>
        <n v="12.42675" u="1"/>
        <n v="12.940119047619046" u="1"/>
        <n v="18.02467213114754" u="1"/>
        <n v="19.693746612466125" u="1"/>
        <n v="22.542718974666666" u="1"/>
        <n v="24.581720000000001" u="1"/>
        <n v="29.085976811594207" u="1"/>
        <n v="31.253053333333334" u="1"/>
        <n v="34.920363333333327" u="1"/>
        <n v="35.127728279371766" u="1"/>
        <n v="35.237874999999995" u="1"/>
        <n v="41.604083333333328" u="1"/>
        <n v="45.598700000000001" u="1"/>
        <n v="47.545238095238098" u="1"/>
        <n v="53.263500000000001" u="1"/>
        <n v="5.5303199999999997" u="1"/>
        <n v="12.255749999999999" u="1"/>
        <n v="12.940119047619048" u="1"/>
        <n v="14.200000000000003" u="1"/>
        <n v="14.261279999999999" u="1"/>
        <n v="14.446073298429319" u="1"/>
        <n v="15.202182539682543" u="1"/>
        <n v="17.01570105820106" u="1"/>
        <n v="22.331113333333331" u="1"/>
        <n v="27.452416666666664" u="1"/>
        <n v="30.685272652173914" u="1"/>
        <n v="31.053441666666668" u="1"/>
        <n v="31.521348126700012" u="1"/>
        <n v="37.025354330708659" u="1"/>
        <n v="47.887843333333322" u="1"/>
        <n v="51.968447826086965" u="1"/>
        <n v="58.168900000000001" u="1"/>
        <n v="64.102255291005292" u="1"/>
        <n v="7.5438666666666592" u="1"/>
        <n v="9.5111947354497346" u="1"/>
        <n v="9.7113095166666668" u="1"/>
        <n v="13.832645502645505" u="1"/>
        <n v="18.9297" u="1"/>
        <n v="20.460873333333332" u="1"/>
        <n v="30.522498611111111" u="1"/>
        <n v="30.551034999999999" u="1"/>
        <n v="30.713149606299211" u="1"/>
        <n v="58.224364841210303" u="1"/>
        <n v="60.6982" u="1"/>
        <n v="9.0789566666666666" u="1"/>
        <n v="10.672574999999995" u="1"/>
        <n v="11.475288713910761" u="1"/>
        <n v="11.743546666666656" u="1"/>
        <n v="14.80906976744186" u="1"/>
        <n v="16.123133333333328" u="1"/>
        <n v="18.002580997813556" u="1"/>
        <n v="30.237091663000001" u="1"/>
        <n v="31.419492187499998" u="1"/>
        <n v="33.338504999999991" u="1"/>
        <n v="35.565826446280994" u="1"/>
        <n v="36.017399999999995" u="1"/>
        <n v="44.684115378434839" u="1"/>
        <n v="74.471000000000004" u="1"/>
        <n v="81.775026666666662" u="1"/>
        <n v="118.7802443422211" u="1"/>
        <n v="4.0344800000000003" u="1"/>
        <n v="16.097153333333328" u="1"/>
        <n v="16.461436231884061" u="1"/>
        <n v="17.712133333333334" u="1"/>
        <n v="18.031974999999999" u="1"/>
        <n v="22.162141666666667" u="1"/>
        <n v="22.423413279132792" u="1"/>
        <n v="26.69047619047619" u="1"/>
        <n v="28.700775" u="1"/>
        <n v="29.578937007874014" u="1"/>
        <n v="43.008778283582089" u="1"/>
        <n v="44.060991666666666" u="1"/>
        <n v="60.036265173913051" u="1"/>
        <n v="83.145658888126292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2.957316666666667" u="1"/>
        <n v="16.469884179375001" u="1"/>
        <n v="21.20232558139535" u="1"/>
        <n v="25.660503333333335" u="1"/>
        <n v="29.350749999999998" u="1"/>
        <n v="33.440633333333324" u="1"/>
        <n v="43.717500000000001" u="1"/>
        <n v="48.688472153749998" u="1"/>
        <n v="51.853841991341987" u="1"/>
        <n v="60.165012499999989" u="1"/>
        <n v="69.504305000000002" u="1"/>
        <n v="75.747368333333327" u="1"/>
        <n v="115.26016250000001" u="1"/>
        <n v="3.5742679973118276" u="1"/>
        <n v="8.6517250000000008" u="1"/>
        <n v="8.8677799999999962" u="1"/>
        <n v="16.550818333333332" u="1"/>
        <n v="17.731395348837211" u="1"/>
        <n v="20.179333333333318" u="1"/>
        <n v="21.415573770491804" u="1"/>
        <n v="23.815874999999998" u="1"/>
        <n v="49.667153787254911" u="1"/>
        <n v="63.524774731182795" u="1"/>
        <n v="86.341465348837204" u="1"/>
        <n v="116.35915333333331" u="1"/>
        <n v="141.29699248120301" u="1"/>
        <n v="160.47793307391305" u="1"/>
        <n v="173.17225225327161" u="1"/>
        <n v="7.007366666666667" u="1"/>
        <n v="13.90111111111111" u="1"/>
        <n v="17.779800000000002" u="1"/>
        <n v="22.072099999999999" u="1"/>
        <n v="24.012152230971129" u="1"/>
        <n v="24.452010569800571" u="1"/>
        <n v="25.609918019184175" u="1"/>
        <n v="26.521504999999998" u="1"/>
        <n v="31.242093333333329" u="1"/>
        <n v="35.197452666666663" u="1"/>
        <n v="40.544160000000005" u="1"/>
        <n v="48.254316666666668" u="1"/>
        <n v="76.521612005565487" u="1"/>
        <n v="79.83600000000001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29.354431004016064" u="1"/>
        <n v="36.76961517615176" u="1"/>
        <n v="40.314059999999998" u="1"/>
        <n v="47.780641553333339" u="1"/>
        <n v="56.880394258154382" u="1"/>
        <n v="57.224046198000003" u="1"/>
        <n v="64.000674803149607" u="1"/>
        <n v="75.597763550135511" u="1"/>
        <n v="1.0046139128395064" u="1"/>
        <n v="7.3757033333333339" u="1"/>
        <n v="14.211072351421189" u="1"/>
        <n v="14.3428" u="1"/>
        <n v="16.816889999999997" u="1"/>
        <n v="17.760574999999999" u="1"/>
        <n v="21.62016587878788" u="1"/>
        <n v="22.247804894179893" u="1"/>
        <n v="26.1904" u="1"/>
        <n v="28.062366666666666" u="1"/>
        <n v="37.062902439024391" u="1"/>
        <n v="42.119869999999999" u="1"/>
        <n v="51.264854628495044" u="1"/>
        <n v="66.427999999999997" u="1"/>
        <n v="95.963535978835978" u="1"/>
        <n v="110.12873015873016" u="1"/>
        <n v="121.8778125" u="1"/>
        <n v="2.2193098958333328" u="1"/>
        <n v="4.792558333333325" u="1"/>
        <n v="5.6446389090909088" u="1"/>
        <n v="11.340945833333331" u="1"/>
        <n v="13.355786666666667" u="1"/>
        <n v="15.27029262086514" u="1"/>
        <n v="21.731458333333332" u="1"/>
        <n v="30.884773333333335" u="1"/>
        <n v="31.3549972899729" u="1"/>
        <n v="34.709184365781709" u="1"/>
        <n v="36.719291338582678" u="1"/>
        <n v="41.968916666666665" u="1"/>
        <n v="48.772950000000002" u="1"/>
        <n v="71.666835000000006" u="1"/>
        <n v="74.063669999999988" u="1"/>
        <n v="146.16293932505684" u="1"/>
        <n v="1.3236177272727274" u="1"/>
        <n v="8.1598699999999962" u="1"/>
        <n v="10.831176457627119" u="1"/>
        <n v="13.210699999999999" u="1"/>
        <n v="14.003404756410257" u="1"/>
        <n v="17.394925000000001" u="1"/>
        <n v="18.444642857142856" u="1"/>
        <n v="21.329002624671915" u="1"/>
        <n v="23.121262458471762" u="1"/>
        <n v="37.047401574803146" u="1"/>
        <n v="50.471902642450146" u="1"/>
        <n v="56.162552493438319" u="1"/>
        <n v="65.381434999999996" u="1"/>
        <n v="119.96131250000001" u="1"/>
        <n v="12.252600000000001" u="1"/>
        <n v="17.530591133004926" u="1"/>
        <n v="18.700875" u="1"/>
        <n v="20.253" u="1"/>
        <n v="28.562143333333324" u="1"/>
        <n v="41.947398838141027" u="1"/>
        <n v="42.092986666666654" u="1"/>
        <n v="44.598249999999986" u="1"/>
        <n v="47.143773809523807" u="1"/>
        <n v="47.857196382428938" u="1"/>
        <n v="63.15174866666667" u="1"/>
        <n v="63.483746612466128" u="1"/>
        <n v="86.888225883858581" u="1"/>
        <n v="98.024736666666655" u="1"/>
        <n v="214.28689999999997" u="1"/>
        <n v="3.4385826771653538" u="1"/>
        <n v="8.3569000909090914" u="1"/>
        <n v="17.589424999999999" u="1"/>
        <n v="18.436833333333318" u="1"/>
        <n v="19.991057071333334" u="1"/>
        <n v="22.098383333333331" u="1"/>
        <n v="23.540725160256411" u="1"/>
        <n v="25.10523333333332" u="1"/>
        <n v="31.535232558139533" u="1"/>
        <n v="36.767230352303521" u="1"/>
        <n v="38.820170603674541" u="1"/>
        <n v="39.975775193798448" u="1"/>
        <n v="62.243876666666665" u="1"/>
        <n v="68.8035" u="1"/>
        <n v="75.881711333333328" u="1"/>
        <n v="109.44602459016394" u="1"/>
        <n v="203.33227239600001" u="1"/>
        <n v="8.0366162639999992" u="1"/>
        <n v="8.8615873015873028" u="1"/>
        <n v="9.4211425000000002" u="1"/>
        <n v="10.385116279069766" u="1"/>
        <n v="11.86164" u="1"/>
        <n v="11.984409448818896" u="1"/>
        <n v="12.185622628726287" u="1"/>
        <n v="12.755755208333333" u="1"/>
        <n v="15.604706752083334" u="1"/>
        <n v="17.7029" u="1"/>
        <n v="18.482641666666666" u="1"/>
        <n v="18.785431946725048" u="1"/>
        <n v="20.13795" u="1"/>
        <n v="22.327056160000001" u="1"/>
        <n v="37.702362204724409" u="1"/>
        <n v="38.946833333333331" u="1"/>
        <n v="39" u="1"/>
        <n v="58.39910308125296" u="1"/>
        <n v="60.880854999999997" u="1"/>
        <n v="66.833526170798905" u="1"/>
        <n v="67.268607316666674" u="1"/>
        <n v="70.392839764850407" u="1"/>
        <n v="93.493634192673014" u="1"/>
        <n v="142.83926701570681" u="1"/>
        <n v="2.8793692411924128" u="1"/>
        <n v="3.04704166666665" u="1"/>
        <n v="7.8041761111111114" u="1"/>
        <n v="10.206441666666649" u="1"/>
        <n v="10.324835" u="1"/>
        <n v="10.377776545454546" u="1"/>
        <n v="13.087839999999984" u="1"/>
        <n v="15.961426666666666" u="1"/>
        <n v="21.929965004374456" u="1"/>
        <n v="23.980641666666667" u="1"/>
        <n v="27.988399999999999" u="1"/>
        <n v="29.535714285714285" u="1"/>
        <n v="30.58851666666666" u="1"/>
        <n v="40.98560961532398" u="1"/>
        <n v="42.985599999999998" u="1"/>
        <n v="44.582868217054262" u="1"/>
        <n v="47.362239583333334" u="1"/>
        <n v="54.60535999999999" u="1"/>
        <n v="69.532653061224494" u="1"/>
        <n v="87.776566666666668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115378333333318" u="1"/>
        <n v="26.518849194444446" u="1"/>
        <n v="26.694233333333333" u="1"/>
        <n v="34.084670275590547" u="1"/>
        <n v="41.256262318840584" u="1"/>
        <n v="79.394572499999981" u="1"/>
        <n v="105.69946333333331" u="1"/>
        <n v="5.1347433333333239" u="1"/>
        <n v="5.4541533333333234" u="1"/>
        <n v="6.1617825000000002" u="1"/>
        <n v="12.19545081967213" u="1"/>
        <n v="13.281216666666653" u="1"/>
        <n v="13.4892" u="1"/>
        <n v="13.772619047619047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062376847290636" u="1"/>
        <n v="55.544688333333319" u="1"/>
        <n v="7.0610625000000002" u="1"/>
        <n v="10.115988333333327" u="1"/>
        <n v="21.616279069767444" u="1"/>
        <n v="23.236719999999998" u="1"/>
        <n v="25.352380952380951" u="1"/>
        <n v="25.401425" u="1"/>
        <n v="55.062376847290643" u="1"/>
        <n v="61.208726666666664" u="1"/>
        <n v="76.99273022666668" u="1"/>
        <n v="78.468287062499996" u="1"/>
        <n v="91.037148249828419" u="1"/>
        <n v="0.15455833333333333" u="1"/>
        <n v="1.39131" u="1"/>
        <n v="4.2662696266666673" u="1"/>
        <n v="12.911660000000001" u="1"/>
        <n v="13.394540000000001" u="1"/>
        <n v="15.3184" u="1"/>
        <n v="18.640601503759399" u="1"/>
        <n v="25.342320138888887" u="1"/>
        <n v="27.869444999999999" u="1"/>
        <n v="34.412393286739594" u="1"/>
        <n v="36.957387655185968" u="1"/>
        <n v="42.698463541666669" u="1"/>
        <n v="44.35146987169076" u="1"/>
        <n v="53.356031746031739" u="1"/>
        <n v="58.730952380952381" u="1"/>
        <n v="80.959906241176469" u="1"/>
        <n v="114.77970000000001" u="1"/>
        <n v="3.5667749999999994" u="1"/>
        <n v="5.8545750000000005" u="1"/>
        <n v="9.2735000000000003" u="1"/>
        <n v="10.562856666666658" u="1"/>
        <n v="14.234099305555555" u="1"/>
        <n v="17.691788333333335" u="1"/>
        <n v="35.53700819672131" u="1"/>
        <n v="35.84964166666667" u="1"/>
        <n v="37.367976190476192" u="1"/>
        <n v="38.316360260308642" u="1"/>
        <n v="38.427599999999998" u="1"/>
        <n v="40.368367346938776" u="1"/>
        <n v="41.122418333333336" u="1"/>
        <n v="43.430634999999995" u="1"/>
        <n v="53.356031746031746" u="1"/>
        <n v="80.959906241176483" u="1"/>
        <n v="103.52311166666667" u="1"/>
        <n v="114.14137500000001" u="1"/>
        <n v="12.950358126721763" u="1"/>
        <n v="15.239356608695653" u="1"/>
        <n v="18.417759999999994" u="1"/>
        <n v="20.543386905380206" u="1"/>
        <n v="23.975572519083968" u="1"/>
        <n v="27.128716209677421" u="1"/>
        <n v="36.841928279371771" u="1"/>
        <n v="42.369050000000001" u="1"/>
        <n v="46.769232668378429" u="1"/>
        <n v="62.724666666666643" u="1"/>
        <n v="66.942586666666656" u="1"/>
        <n v="9.047606666666665" u="1"/>
        <n v="10.040465116279069" u="1"/>
        <n v="14.946328124999999" u="1"/>
        <n v="75.982896825396836" u="1"/>
        <n v="80.122299999999996" u="1"/>
        <n v="83.01142114503817" u="1"/>
        <n v="93.489739999999998" u="1"/>
        <n v="140.86689999999999" u="1"/>
        <n v="3.6990233333333231" u="1"/>
        <n v="4.1299499999999991" u="1"/>
        <n v="7.3138725155367252" u="1"/>
        <n v="8.0086999999999957" u="1"/>
        <n v="10.308200000000001" u="1"/>
        <n v="11.522498611111111" u="1"/>
        <n v="15.78129718599863" u="1"/>
        <n v="31.642086614173227" u="1"/>
        <n v="37.009909892473118" u="1"/>
        <n v="40.746025000000003" u="1"/>
        <n v="51.252918247292321" u="1"/>
        <n v="52.126863999999998" u="1"/>
        <n v="60.454900000000002" u="1"/>
        <n v="78.353696084223657" u="1"/>
        <n v="98.711565634095123" u="1"/>
        <n v="1.5905825" u="1"/>
        <n v="2.7641221374045797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182828282828282" u="1"/>
        <n v="40.434743216728393" u="1"/>
        <n v="41.160709127575487" u="1"/>
        <n v="41.717199999999991" u="1"/>
        <n v="42.867251666666661" u="1"/>
        <n v="42.934682539682541" u="1"/>
        <n v="43.05424166666667" u="1"/>
        <n v="44.895200000000003" u="1"/>
        <n v="45.150224999999999" u="1"/>
        <n v="52.33305" u="1"/>
        <n v="52.9786" u="1"/>
        <n v="65.850968333333313" u="1"/>
        <n v="69.87439393939394" u="1"/>
        <n v="87.52394666666666" u="1"/>
        <n v="12.030873015873013" u="1"/>
        <n v="13.044793388429753" u="1"/>
        <n v="13.202739999999995" u="1"/>
        <n v="16.185455729166666" u="1"/>
        <n v="17.241125" u="1"/>
        <n v="17.589880000000001" u="1"/>
        <n v="21.237007874015749" u="1"/>
        <n v="27.900312499999998" u="1"/>
        <n v="33.034508329000005" u="1"/>
        <n v="42.329545000000003" u="1"/>
        <n v="56.911640419947503" u="1"/>
        <n v="66.662925000000001" u="1"/>
        <n v="94.744166666666672" u="1"/>
        <n v="120.98606299212598" u="1"/>
        <n v="1.7465410052910051" u="1"/>
        <n v="2.9224451219512209" u="1"/>
        <n v="3.3891368958333334" u="1"/>
        <n v="16.04333325988701" u="1"/>
        <n v="19.158425925925926" u="1"/>
        <n v="19.270800000000001" u="1"/>
        <n v="28.5364453125" u="1"/>
        <n v="33.334828756313129" u="1"/>
        <n v="35.335361738518522" u="1"/>
        <n v="35.595357142857139" u="1"/>
        <n v="61.257547500000001" u="1"/>
        <n v="74.436144578313247" u="1"/>
        <n v="113.48080289855073" u="1"/>
        <n v="126.37905000000001" u="1"/>
        <n v="14.38749322493225" u="1"/>
        <n v="16.739968191304349" u="1"/>
        <n v="20.170836446839083" u="1"/>
        <n v="21.529520000000002" u="1"/>
        <n v="23.90311369509044" u="1"/>
        <n v="27.609904166666666" u="1"/>
        <n v="46.461590000000001" u="1"/>
        <n v="47.613" u="1"/>
        <n v="88.403163493840992" u="1"/>
        <n v="0.99123550724637721" u="1"/>
        <n v="5.9910794029850747" u="1"/>
        <n v="7.2813249999999998" u="1"/>
        <n v="9.2527000000000008" u="1"/>
        <n v="13.917899999999999" u="1"/>
        <n v="15.359313714689266" u="1"/>
        <n v="18.471230158730158" u="1"/>
        <n v="19.534910347469136" u="1"/>
        <n v="19.799414166666665" u="1"/>
        <n v="21.089599999999997" u="1"/>
        <n v="24.080375" u="1"/>
        <n v="26.489022333333335" u="1"/>
        <n v="29.526783333333331" u="1"/>
        <n v="29.674199999999999" u="1"/>
        <n v="34.464994826470587" u="1"/>
        <n v="38.273711640211637" u="1"/>
        <n v="50.151362433862431" u="1"/>
        <n v="52.574968918358898" u="1"/>
        <n v="56.734100000000005" u="1"/>
        <n v="98.517099999999999" u="1"/>
        <n v="8.1344533333333278" u="1"/>
        <n v="18.504200000000001" u="1"/>
        <n v="20.747599999999998" u="1"/>
        <n v="21.907339999999998" u="1"/>
        <n v="22.5459" u="1"/>
        <n v="22.601503759398497" u="1"/>
        <n v="29.445551787634408" u="1"/>
        <n v="32.319739999999989" u="1"/>
        <n v="41.688301355736954" u="1"/>
        <n v="57.683333333333337" u="1"/>
        <n v="70.693600000000004" u="1"/>
        <n v="0.50434999999999797" u="1"/>
        <n v="2.6046718274853795" u="1"/>
        <n v="10.176816666666662" u="1"/>
        <n v="14.598314778260871" u="1"/>
        <n v="14.762387365591398" u="1"/>
        <n v="15.360310077519379" u="1"/>
        <n v="15.865177427291668" u="1"/>
        <n v="17.761654135338347" u="1"/>
        <n v="20.117304834605601" u="1"/>
        <n v="21.279036458333326" u="1"/>
        <n v="27.340758333333333" u="1"/>
        <n v="28.129712298611111" u="1"/>
        <n v="30.429401993355484" u="1"/>
        <n v="37.187253654257034" u="1"/>
        <n v="41.980641666666664" u="1"/>
        <n v="42.99123550724638" u="1"/>
        <n v="64.863121273712736" u="1"/>
        <n v="75.095235000000002" u="1"/>
        <n v="78.550048342788685" u="1"/>
        <n v="80.579189999999983" u="1"/>
        <n v="82.025155994152044" u="1"/>
        <n v="98.907609999999991" u="1"/>
        <n v="101.51528894408386" u="1"/>
        <n v="136.97113833333333" u="1"/>
        <n v="2.3792553191489367" u="1"/>
        <n v="5.8939649999999997" u="1"/>
        <n v="13.416179767241381" u="1"/>
        <n v="14.475710594315245" u="1"/>
        <n v="20.687716535433072" u="1"/>
        <n v="22.763358778625953" u="1"/>
        <n v="24.313601507092198" u="1"/>
        <n v="25.810708333333331" u="1"/>
        <n v="26.17883999999999" u="1"/>
        <n v="36.068333333333328" u="1"/>
        <n v="46.35540833333333" u="1"/>
        <n v="111.63239733333333" u="1"/>
        <n v="10.698599999999999" u="1"/>
        <n v="12.3672" u="1"/>
        <n v="16.80886666666666" u="1"/>
        <n v="18.770875" u="1"/>
        <n v="20.053772696969698" u="1"/>
        <n v="22.60687177419355" u="1"/>
        <n v="26.526611570247933" u="1"/>
        <n v="29.444099999999999" u="1"/>
        <n v="36.654894179894178" u="1"/>
        <n v="37.617760000000004" u="1"/>
        <n v="39.787937499999998" u="1"/>
        <n v="44.874573002754822" u="1"/>
        <n v="59.592131147540982" u="1"/>
        <n v="68.809835000000007" u="1"/>
        <n v="71.256481025000014" u="1"/>
        <n v="1.0891866666666641" u="1"/>
        <n v="7.5788449999999967" u="1"/>
        <n v="8.2980533333333337" u="1"/>
        <n v="9.8958115183246083" u="1"/>
        <n v="9.9828589090909094" u="1"/>
        <n v="12.212986666666666" u="1"/>
        <n v="13.200000000000001" u="1"/>
        <n v="15.450800000000001" u="1"/>
        <n v="17.693746612466125" u="1"/>
        <n v="22.327171202754439" u="1"/>
        <n v="25.776766666666667" u="1"/>
        <n v="27.026700000000002" u="1"/>
        <n v="29.394234999999998" u="1"/>
        <n v="29.721066666666658" u="1"/>
        <n v="41.598700000000001" u="1"/>
        <n v="51.284409448818892" u="1"/>
        <n v="59.304400000000001" u="1"/>
        <n v="69.083500000000001" u="1"/>
        <n v="73.451535238958343" u="1"/>
        <n v="85.96671666666667" u="1"/>
        <n v="97.889589999999998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27.259587819379721" u="1"/>
        <n v="33.446210000000001" u="1"/>
        <n v="37.397716666666668" u="1"/>
        <n v="49.800000000000004" u="1"/>
        <n v="52.944209999999998" u="1"/>
        <n v="108.05456" u="1"/>
        <n v="108.8016166925926" u="1"/>
        <n v="132.09472440944882" u="1"/>
        <n v="11.85094" u="1"/>
        <n v="13.649343832021" u="1"/>
        <n v="20.656586666666666" u="1"/>
        <n v="21.561066666666669" u="1"/>
        <n v="23.30063492063492" u="1"/>
        <n v="23.511744186046514" u="1"/>
        <n v="26.335603170940171" u="1"/>
        <n v="28.47924603174603" u="1"/>
        <n v="35.18953333333333" u="1"/>
        <n v="54.272234999999995" u="1"/>
        <n v="0.33809523809523817" u="1"/>
        <n v="8.0338600000000007" u="1"/>
        <n v="13.28642593939394" u="1"/>
        <n v="13.743146666666657" u="1"/>
        <n v="22.990179999999999" u="1"/>
        <n v="29.213999999999999" u="1"/>
        <n v="32.017399999999995" u="1"/>
        <n v="33.159489999999998" u="1"/>
        <n v="35.045316663000001" u="1"/>
        <n v="35.323915343915345" u="1"/>
        <n v="36.642034518412459" u="1"/>
        <n v="53.319700000000005" u="1"/>
        <n v="67.01570105820106" u="1"/>
        <n v="67.709199999999996" u="1"/>
        <n v="153.99423248640312" u="1"/>
        <n v="2.4506699999999944" u="1"/>
        <n v="6.9476099999999938" u="1"/>
        <n v="10.700478333333322" u="1"/>
        <n v="12.608398437500002" u="1"/>
        <n v="13.820610687022899" u="1"/>
        <n v="16.031974999999999" u="1"/>
        <n v="20.162141666666667" u="1"/>
        <n v="26.443650381679394" u="1"/>
        <n v="30.322493438320208" u="1"/>
        <n v="37.650209973753277" u="1"/>
        <n v="42.880722891566265" u="1"/>
        <n v="52.170836446839083" u="1"/>
        <n v="52.928567913385827" u="1"/>
        <n v="55.265031746031745" u="1"/>
        <n v="60.788492063492065" u="1"/>
        <n v="65.776776666666649" u="1"/>
        <n v="75.46984333333333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131.76685564669089" u="1"/>
        <n v="6.6410599999999995" u="1"/>
        <n v="10.788492063492065" u="1"/>
        <n v="12.084256613756615" u="1"/>
        <n v="15.582036994301998" u="1"/>
        <n v="16.500591666666665" u="1"/>
        <n v="16.93721" u="1"/>
        <n v="17.580718115942034" u="1"/>
        <n v="20.490096666666663" u="1"/>
        <n v="22.689866666666656" u="1"/>
        <n v="24.745292120000002" u="1"/>
        <n v="26.964218750000001" u="1"/>
        <n v="31.531999991999999" u="1"/>
        <n v="35.129842098270373" u="1"/>
        <n v="41.473444999999998" u="1"/>
        <n v="43.430793650793653" u="1"/>
        <n v="53.861899999999999" u="1"/>
        <n v="55.306672607775425" u="1"/>
        <n v="66.230409548054794" u="1"/>
        <n v="85.807401888418084" u="1"/>
        <n v="107.86240601503761" u="1"/>
        <n v="122.837155" u="1"/>
        <n v="131.19615476190478" u="1"/>
        <n v="0.68159779614325067" u="1"/>
        <n v="3.7749612403100774" u="1"/>
        <n v="7.4205966666666621" u="1"/>
        <n v="14.7225" u="1"/>
        <n v="16.910626666666666" u="1"/>
        <n v="17.018698880597015" u="1"/>
        <n v="21.483518518518519" u="1"/>
        <n v="22.452010569800571" u="1"/>
        <n v="24.408633333333334" u="1"/>
        <n v="24.550418333333333" u="1"/>
        <n v="29.242093333333329" u="1"/>
        <n v="32.385080000000002" u="1"/>
        <n v="33.1151832460733" u="1"/>
        <n v="46.653849206349207" u="1"/>
        <n v="48.820733333333337" u="1"/>
        <n v="53.475146666666674" u="1"/>
        <n v="66.450412499999985" u="1"/>
        <n v="67.191325000000006" u="1"/>
        <n v="99.953415515533038" u="1"/>
        <n v="5.5903825000000005" u="1"/>
        <n v="19.019599999999997" u="1"/>
        <n v="19.62579365079365" u="1"/>
        <n v="20.5507250625" u="1"/>
        <n v="20.763375" u="1"/>
        <n v="21.542532808398949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44.707009999999997" u="1"/>
        <n v="60.882367473529428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3.595744680851062" u="1"/>
        <n v="14.156258306666668" u="1"/>
        <n v="14.175599999999999" u="1"/>
        <n v="19.627465632183913" u="1"/>
        <n v="31.987900000000003" u="1"/>
        <n v="37.991767242424245" u="1"/>
        <n v="40.633094999999997" u="1"/>
        <n v="44.526774999999994" u="1"/>
        <n v="56.26549" u="1"/>
        <n v="61.213999999999999" u="1"/>
        <n v="66.264018333333325" u="1"/>
        <n v="67.313299999999998" u="1"/>
        <n v="80.954440807333327" u="1"/>
        <n v="87.011799999999994" u="1"/>
        <n v="109.92312672176308" u="1"/>
        <n v="131.99940000000001" u="1"/>
        <n v="8.706363333333325" u="1"/>
        <n v="10.054559999999999" u="1"/>
        <n v="10.054861666666667" u="1"/>
        <n v="13.595744680851064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48.444339999999997" u="1"/>
        <n v="56.043200000000006" u="1"/>
        <n v="60.806896551724137" u="1"/>
        <n v="63.029866666666663" u="1"/>
        <n v="81.46805999999998" u="1"/>
        <n v="2.4455517876344084" u="1"/>
        <n v="7.1562593939393926" u="1"/>
        <n v="9.8311764576271194" u="1"/>
        <n v="10.521106666666656" u="1"/>
        <n v="10.613888888888889" u="1"/>
        <n v="16.132159999999992" u="1"/>
        <n v="21.520848238235299" u="1"/>
        <n v="23.504304999999999" u="1"/>
        <n v="24.8035" u="1"/>
        <n v="27.717403242816093" u="1"/>
        <n v="57.968116666666667" u="1"/>
        <n v="62.838216666666668" u="1"/>
        <n v="69.076000000000008" u="1"/>
        <n v="109.02776485788114" u="1"/>
        <n v="119.60072833333332" u="1"/>
        <n v="134.45762016266667" u="1"/>
        <n v="7.9929365079365082" u="1"/>
        <n v="13.176460000000001" u="1"/>
        <n v="14.71904761904762" u="1"/>
        <n v="18.770200724637686" u="1"/>
        <n v="20.995346840817795" u="1"/>
        <n v="22.201229508196718" u="1"/>
        <n v="23.774901943502826" u="1"/>
        <n v="29.917688964474678" u="1"/>
        <n v="38.092986666666654" u="1"/>
        <n v="43.151283333333325" u="1"/>
        <n v="53.547125062500001" u="1"/>
        <n v="61.862641396723646" u="1"/>
        <n v="1.2294854232804233" u="1"/>
        <n v="2.2478048941798945" u="1"/>
        <n v="11.780275" u="1"/>
        <n v="13.883356666666664" u="1"/>
        <n v="19.925958333333334" u="1"/>
        <n v="21.540725160256411" u="1"/>
        <n v="21.610511811023621" u="1"/>
        <n v="21.834800000000001" u="1"/>
        <n v="23.10523333333332" u="1"/>
        <n v="28.673310725806449" u="1"/>
        <n v="31.985873015873015" u="1"/>
        <n v="32.484209999999997" u="1"/>
        <n v="38.965016666666656" u="1"/>
        <n v="43.850000000000009" u="1"/>
        <n v="47.638189558232938" u="1"/>
        <n v="49.754817100000004" u="1"/>
        <n v="53.472300000000004" u="1"/>
        <n v="60.044875000000005" u="1"/>
        <n v="121.76468878666552" u="1"/>
        <n v="0.85389344262295064" u="1"/>
        <n v="1.4779389312977103" u="1"/>
        <n v="5.2891207349081375" u="1"/>
        <n v="7.891836666666654" u="1"/>
        <n v="8.1408376963350797" u="1"/>
        <n v="13.140749999999999" u="1"/>
        <n v="13.8306" u="1"/>
        <n v="14.604706752083334" u="1"/>
        <n v="15.383615176151762" u="1"/>
        <n v="15.517549192129259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4.140325000000004" u="1"/>
        <n v="45.944776666666669" u="1"/>
        <n v="51.682716666666664" u="1"/>
        <n v="55.171919826470592" u="1"/>
        <n v="84.058943333333332" u="1"/>
        <n v="134.49949035505699" u="1"/>
        <n v="9.3248350000000002" u="1"/>
        <n v="20.54702" u="1"/>
        <n v="20.693541787254912" u="1"/>
        <n v="26.482241666666667" u="1"/>
        <n v="29.700472440944882" u="1"/>
        <n v="33.89772295081967" u="1"/>
        <n v="56.367870106662203" u="1"/>
        <n v="59.906846031746028" u="1"/>
        <n v="75.909519879969992" u="1"/>
        <n v="3.6677361111111111" u="1"/>
        <n v="7.6629000000000005" u="1"/>
        <n v="9.9701500000000003" u="1"/>
        <n v="11.6564" u="1"/>
        <n v="21.178373333333329" u="1"/>
        <n v="21.461339999999989" u="1"/>
        <n v="23.022396694214876" u="1"/>
        <n v="24.518849194444446" u="1"/>
        <n v="29.660912698412698" u="1"/>
        <n v="35.472070000000002" u="1"/>
        <n v="63.388999999999996" u="1"/>
        <n v="12.772619047619047" u="1"/>
        <n v="14.349148264" u="1"/>
        <n v="14.813320105820106" u="1"/>
        <n v="15.3635" u="1"/>
        <n v="20.363195592286502" u="1"/>
        <n v="24.685299999999998" u="1"/>
        <n v="26.658923884514437" u="1"/>
        <n v="27.130565833333335" u="1"/>
        <n v="30.406637499999995" u="1"/>
        <n v="38.868283499446292" u="1"/>
        <n v="39.893140243902444" u="1"/>
        <n v="41.68868333333333" u="1"/>
        <n v="49.995892933789968" u="1"/>
        <n v="62.836879999999979" u="1"/>
        <n v="80.24067500000001" u="1"/>
        <n v="113.97708999999999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3.352380952380951" u="1"/>
        <n v="27.260408333333334" u="1"/>
        <n v="27.43975808662281" u="1"/>
        <n v="32.086718750000003" u="1"/>
        <n v="33.083500000000001" u="1"/>
        <n v="35.239253806089742" u="1"/>
        <n v="40.446863333333326" u="1"/>
        <n v="45.397316666666669" u="1"/>
        <n v="48.4131" u="1"/>
        <n v="59.162148894607569" u="1"/>
        <n v="59.743893333333325" u="1"/>
        <n v="61.888564000000002" u="1"/>
        <n v="67.879543333333316" u="1"/>
        <n v="80.966888020833323" u="1"/>
        <n v="104.00139333333333" u="1"/>
        <n v="3.954370078740157" u="1"/>
        <n v="5.3671945454545442" u="1"/>
        <n v="11.608817727272728" u="1"/>
        <n v="12.194216666666653" u="1"/>
        <n v="13.087768595041322" u="1"/>
        <n v="16.167182236258864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41.455574166666665" u="1"/>
        <n v="52.281122950819672" u="1"/>
        <n v="117.56263565891473" u="1"/>
        <n v="9.8474400000000006" u="1"/>
        <n v="13.658025" u="1"/>
        <n v="15.220927500000002" u="1"/>
        <n v="19.846359999999997" u="1"/>
        <n v="33.364350271002714" u="1"/>
        <n v="36.719085365853658" u="1"/>
        <n v="36.83258012820513" u="1"/>
        <n v="39.054089999999988" u="1"/>
        <n v="39.447210198000001" u="1"/>
        <n v="44.301941666666664" u="1"/>
        <n v="45.755725190839698" u="1"/>
        <n v="47.643650793650792" u="1"/>
        <n v="53.755269999999996" u="1"/>
        <n v="68.876547619047614" u="1"/>
        <n v="102.56822666666665" u="1"/>
        <n v="111.63175340736917" u="1"/>
        <n v="113.78079083333333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47.483698333333315" u="1"/>
        <n v="50.247480620155038" u="1"/>
        <n v="61.787613740740738" u="1"/>
        <n v="68.311764576271202" u="1"/>
        <n v="75.662268396000002" u="1"/>
        <n v="115.41116666666667" u="1"/>
        <n v="121.07401639344262" u="1"/>
        <n v="122.05029162052418" u="1"/>
        <n v="0.38462083333333347" u="1"/>
        <n v="9.0404651162790692" u="1"/>
        <n v="10.154917407407408" u="1"/>
        <n v="12.735710833333334" u="1"/>
        <n v="17.237589531680442" u="1"/>
        <n v="19.061062499999998" u="1"/>
        <n v="19.777096560846562" u="1"/>
        <n v="20.196841666666668" u="1"/>
        <n v="21.295348837209303" u="1"/>
        <n v="27.049344262295083" u="1"/>
        <n v="32.730238095238093" u="1"/>
        <n v="35.258425351744194" u="1"/>
        <n v="67.982896825396836" u="1"/>
        <n v="68.530208333333334" u="1"/>
        <n v="9.5557999999999996" u="1"/>
        <n v="13.70748" u="1"/>
        <n v="15.08023333333332" u="1"/>
        <n v="16.463091756387595" u="1"/>
        <n v="17.808042279202283" u="1"/>
        <n v="20.790677738518518" u="1"/>
        <n v="23.491166666666665" u="1"/>
        <n v="26.282933333333332" u="1"/>
        <n v="54.84225" u="1"/>
        <n v="67.6098243538502" u="1"/>
        <n v="74.35540833333333" u="1"/>
        <n v="85.145193333333324" u="1"/>
        <n v="86.408333333333331" u="1"/>
        <n v="0.78498666666666639" u="1"/>
        <n v="6.6014605597964389" u="1"/>
        <n v="13.292906734722223" u="1"/>
        <n v="14.306986666666656" u="1"/>
        <n v="17.148240000000001" u="1"/>
        <n v="23.648318462594375" u="1"/>
        <n v="24.463358778625953" u="1"/>
        <n v="25.895617208672089" u="1"/>
        <n v="30.407007874015747" u="1"/>
        <n v="34.45975" u="1"/>
        <n v="35.223199999999999" u="1"/>
        <n v="35.445489999999999" u="1"/>
        <n v="35.543012367709309" u="1"/>
        <n v="48.33305" u="1"/>
        <n v="52.645329999999994" u="1"/>
        <n v="56.170200724637688" u="1"/>
        <n v="59.754829268292696" u="1"/>
        <n v="60.527760000000001" u="1"/>
        <n v="69.98769999999999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29.261749311294764" u="1"/>
        <n v="32.566613652173913" u="1"/>
        <n v="36.594922480620156" u="1"/>
        <n v="39.223214285714285" u="1"/>
        <n v="39.6583325" u="1"/>
        <n v="39.757930434782608" u="1"/>
        <n v="53.284328165374667" u="1"/>
        <n v="94.957672176308535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26.788492063492065" u="1"/>
        <n v="27.755725190839694" u="1"/>
        <n v="39.797260000000001" u="1"/>
        <n v="41.910819826470586" u="1"/>
        <n v="52.3635625" u="1"/>
        <n v="63.1386151341909" u="1"/>
        <n v="77.148692000000011" u="1"/>
        <n v="11.214" u="1"/>
        <n v="12.368194735449736" u="1"/>
        <n v="15.0464" u="1"/>
        <n v="15.369984095652175" u="1"/>
        <n v="16.771184573002756" u="1"/>
        <n v="18.170836446839083" u="1"/>
        <n v="26.042173333333331" u="1"/>
        <n v="27.530513553333332" u="1"/>
        <n v="40.240198412698412" u="1"/>
        <n v="49.370183727034117" u="1"/>
        <n v="59.242093333333329" u="1"/>
        <n v="59.454761904761902" u="1"/>
        <n v="77.308256666666651" u="1"/>
        <n v="2.3333183582089552" u="1"/>
        <n v="6.3545999999999996" u="1"/>
        <n v="6.8888666666666607" u="1"/>
        <n v="8.1287162096774193" u="1"/>
        <n v="10.503500000000001" u="1"/>
        <n v="13.518228346456693" u="1"/>
        <n v="16.568646017699116" u="1"/>
        <n v="22.995354330708661" u="1"/>
        <n v="25.672466666666665" u="1"/>
        <n v="26.424266666666668" u="1"/>
        <n v="44.980833333333337" u="1"/>
        <n v="80.519444444444446" u="1"/>
        <n v="88.870535222353411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20.655543870192307" u="1"/>
        <n v="25.684853333333333" u="1"/>
        <n v="39.18055833333333" u="1"/>
        <n v="42.427799999999998" u="1"/>
        <n v="42.871173333333331" u="1"/>
        <n v="53.630908510094557" u="1"/>
        <n v="63.016666666666666" u="1"/>
        <n v="87.314629999999994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3.925758333333334" u="1"/>
        <n v="25.340758333333333" u="1"/>
        <n v="27.856364829396327" u="1"/>
        <n v="28.743898333333327" u="1"/>
        <n v="33.139448818897634" u="1"/>
        <n v="39.15176103808561" u="1"/>
        <n v="48.549191666666665" u="1"/>
        <n v="48.906866408045978" u="1"/>
        <n v="58.466324999999998" u="1"/>
        <n v="59.91348837209302" u="1"/>
        <n v="112.02978587365592" u="1"/>
        <n v="143.62917800000002" u="1"/>
        <n v="3.5511000000000004" u="1"/>
        <n v="10.869" u="1"/>
        <n v="13.085426356589148" u="1"/>
        <n v="14.716860465116278" u="1"/>
        <n v="18.687716535433072" u="1"/>
        <n v="20.461489999999998" u="1"/>
        <n v="21.996753687315636" u="1"/>
        <n v="22.264818333333334" u="1"/>
        <n v="22.291588541666666" u="1"/>
        <n v="23.284500000000001" u="1"/>
        <n v="35.267985666666668" u="1"/>
        <n v="47.198773809523807" u="1"/>
        <n v="55.650394266292054" u="1"/>
        <n v="57.692969999999995" u="1"/>
        <n v="57.828000000000003" u="1"/>
        <n v="67.852726521739129" u="1"/>
        <n v="70.026475000000005" u="1"/>
        <n v="85.584259259259255" u="1"/>
        <n v="110.47364499999999" u="1"/>
        <n v="128.38634666666667" u="1"/>
        <n v="0.28929068783068784" u="1"/>
        <n v="4.7773916666666674" u="1"/>
        <n v="15.598819477611942" u="1"/>
        <n v="42.315600000000003" u="1"/>
        <n v="44.812325581395349" u="1"/>
        <n v="58.115023333333326" u="1"/>
        <n v="70.348102303523035" u="1"/>
        <n v="15.319570000000001" u="1"/>
        <n v="15.504954946236559" u="1"/>
        <n v="17.705543333333324" u="1"/>
        <n v="18.024296875000001" u="1"/>
        <n v="25.05734" u="1"/>
        <n v="25.458161375661376" u="1"/>
        <n v="25.875683333333331" u="1"/>
        <n v="26.512558139534882" u="1"/>
        <n v="27.581979999999994" u="1"/>
        <n v="35.317309711286086" u="1"/>
        <n v="39.57244897959184" u="1"/>
        <n v="40.375268292682932" u="1"/>
        <n v="57.597900000000003" u="1"/>
        <n v="60.178990754149488" u="1"/>
        <n v="63.771100000000004" u="1"/>
        <n v="97.332099999999997" u="1"/>
        <n v="106.85932999999999" u="1"/>
        <n v="117.25328042328043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50.168900000000001" u="1"/>
        <n v="65.544379827328029" u="1"/>
        <n v="85.266856666666655" u="1"/>
        <n v="0.17890648484848481" u="1"/>
        <n v="3.9191873278236913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0.21052631578948" u="1"/>
        <n v="43.459200000000003" u="1"/>
        <n v="47.291600000000003" u="1"/>
        <n v="52.920490000000001" u="1"/>
        <n v="55.229630062500007" u="1"/>
        <n v="60.729080687830688" u="1"/>
        <n v="2.5316929133858257" u="1"/>
        <n v="12.550826771653542" u="1"/>
        <n v="12.80906976744186" u="1"/>
        <n v="14.528683261183259" u="1"/>
        <n v="18.351602067183464" u="1"/>
        <n v="19.549199999999999" u="1"/>
        <n v="20.545599999999997" u="1"/>
        <n v="22.960999991999998" u="1"/>
        <n v="24.301400000000001" u="1"/>
        <n v="31.977187579861997" u="1"/>
        <n v="35.632922695652177" u="1"/>
        <n v="80.430850000000007" u="1"/>
        <n v="1.5229999999999999" u="1"/>
        <n v="3.2463899999999999" u="1"/>
        <n v="10.168750000000001" u="1"/>
        <n v="10.637475" u="1"/>
        <n v="12.441666666666668" u="1"/>
        <n v="14.528683261183261" u="1"/>
        <n v="16.901953426034513" u="1"/>
        <n v="18.423413279132792" u="1"/>
        <n v="22.69047619047619" u="1"/>
        <n v="29.402255639097746" u="1"/>
        <n v="31.465" u="1"/>
        <n v="32.140124999999998" u="1"/>
        <n v="45.025077000000003" u="1"/>
        <n v="46.525000000000006" u="1"/>
        <n v="74.013429166666654" u="1"/>
        <n v="74.916543333333323" u="1"/>
        <n v="87.995920000000012" u="1"/>
        <n v="3.1942166666666538" u="1"/>
        <n v="13.795344999999999" u="1"/>
        <n v="16.945684479166665" u="1"/>
        <n v="18.857903645833332" u="1"/>
        <n v="20.683114754098362" u="1"/>
        <n v="23.431782945736433" u="1"/>
        <n v="26.915126717557253" u="1"/>
        <n v="29.456399996000002" u="1"/>
        <n v="44.82733666666666" u="1"/>
        <n v="44.983147782608697" u="1"/>
        <n v="50.588962821568629" u="1"/>
        <n v="60.021192747820656" u="1"/>
        <n v="63.257733333333334" u="1"/>
        <n v="64.220188333333326" u="1"/>
        <n v="81.710520000000002" u="1"/>
        <n v="117.07436243386243" u="1"/>
        <n v="0.48892857142857149" u="1"/>
        <n v="0.70779411440677986" u="1"/>
        <n v="2.7229666666666601" u="1"/>
        <n v="5.4939249950000004" u="1"/>
        <n v="12.42408333" u="1"/>
        <n v="14.705878552971576" u="1"/>
        <n v="20.689866666666656" u="1"/>
        <n v="24.196641666666668" u="1"/>
        <n v="32.760728997289974" u="1"/>
        <n v="35.955714285714286" u="1"/>
        <n v="39.374324999999999" u="1"/>
        <n v="40.274829965416671" u="1"/>
        <n v="56.602906139184398" u="1"/>
        <n v="74.75824999999999" u="1"/>
        <n v="92.506384971482575" u="1"/>
        <n v="3.71904761904762" u="1"/>
        <n v="4.1639097744360907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4778" u="1"/>
        <n v="131.77548774320877" u="1"/>
        <n v="3.5505555555555555" u="1"/>
        <n v="5.0462999999999996" u="1"/>
        <n v="12.840999999999998" u="1"/>
        <n v="17.019599999999997" u="1"/>
        <n v="17.62579365079365" u="1"/>
        <n v="18.763375" u="1"/>
        <n v="19.741774552238805" u="1"/>
        <n v="23.711309516666667" u="1"/>
        <n v="23.926484513274335" u="1"/>
        <n v="26.344895833333332" u="1"/>
        <n v="30.298053333333336" u="1"/>
        <n v="40.826116666666664" u="1"/>
        <n v="45.027100000000004" u="1"/>
        <n v="45.536413333333329" u="1"/>
        <n v="60.391999999999996" u="1"/>
        <n v="77.342709420945567" u="1"/>
        <n v="142.58558833333333" u="1"/>
        <n v="5.0463000000000005" u="1"/>
        <n v="12.211072351421189" u="1"/>
        <n v="15.773990000000001" u="1"/>
        <n v="22.163816666666666" u="1"/>
        <n v="27.703720000000001" u="1"/>
        <n v="27.729700000000001" u="1"/>
        <n v="35.302353376041665" u="1"/>
        <n v="36.689866666666653" u="1"/>
        <n v="36.944696999999998" u="1"/>
        <n v="37.215190298507466" u="1"/>
        <n v="41.117066395663961" u="1"/>
        <n v="45.119554204660595" u="1"/>
        <n v="60.751928000000007" u="1"/>
        <n v="69.0535" u="1"/>
        <n v="75.78673360353946" u="1"/>
        <n v="9.0545599999999986" u="1"/>
        <n v="10.466017727272728" u="1"/>
        <n v="11.354211666666657" u="1"/>
        <n v="13.90375" u="1"/>
        <n v="14.635930232558138" u="1"/>
        <n v="14.783222222222221" u="1"/>
        <n v="15.426400000000001" u="1"/>
        <n v="17.731458333333332" u="1"/>
        <n v="29.00967" u="1"/>
        <n v="29.558255813953487" u="1"/>
        <n v="35.855080000000001" u="1"/>
        <n v="36.2900475" u="1"/>
        <n v="69.507400000000004" u="1"/>
        <n v="86.142498333333322" u="1"/>
        <n v="88.573593333333321" u="1"/>
        <n v="7.5027000000000008" u="1"/>
        <n v="9.7281627513227509" u="1"/>
        <n v="17.131499999999999" u="1"/>
        <n v="22.095849206349207" u="1"/>
        <n v="26.845199999999998" u="1"/>
        <n v="36.745426356589149" u="1"/>
        <n v="49.179656857344632" u="1"/>
        <n v="49.470495555654118" u="1"/>
        <n v="58.441110650642358" u="1"/>
        <n v="83.901678219399244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29.730103359173128" u="1"/>
        <n v="30.695374677002583" u="1"/>
        <n v="30.726242547425475" u="1"/>
        <n v="34.768165374677004" u="1"/>
        <n v="36.568816666666663" u="1"/>
        <n v="38.296059431524547" u="1"/>
        <n v="41.842799999999997" u="1"/>
        <n v="90.254059171780199" u="1"/>
        <n v="153.18880833333333" u="1"/>
        <n v="0.3373840769903762" u="1"/>
        <n v="0.36944999999999995" u="1"/>
        <n v="5.9292160000000003" u="1"/>
        <n v="14.876175572519085" u="1"/>
        <n v="18.219488188976378" u="1"/>
        <n v="23.551370773333332" u="1"/>
        <n v="37.612100062500005" u="1"/>
        <n v="37.86740833333333" u="1"/>
        <n v="49.384082687338505" u="1"/>
        <n v="52.8035" u="1"/>
        <n v="73.967316666666676" u="1"/>
        <n v="78.599673333333328" u="1"/>
        <n v="94.903237704918027" u="1"/>
        <n v="140.02473666666666" u="1"/>
        <n v="0.34590379403794042" u="1"/>
        <n v="2.43763333333332" u="1"/>
        <n v="13.604706752083334" u="1"/>
        <n v="18.390026041666665" u="1"/>
        <n v="23.014713541666666" u="1"/>
        <n v="29.482471014492759" u="1"/>
        <n v="29.861587301587303" u="1"/>
        <n v="31.385116279069766" u="1"/>
        <n v="53.551370773333332" u="1"/>
        <n v="137.81870000000001" u="1"/>
        <n v="3.1453649999999995" u="1"/>
        <n v="9.927386666666667" u="1"/>
        <n v="15.579670909090909" u="1"/>
        <n v="16.753304166666666" u="1"/>
        <n v="16.989866666666668" u="1"/>
        <n v="19.980641666666667" u="1"/>
        <n v="49.947872340425533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28.766326530612247" u="1"/>
        <n v="40.910681666666662" u="1"/>
        <n v="41.848500000000001" u="1"/>
        <n v="45.129834999999993" u="1"/>
        <n v="48.363195592286502" u="1"/>
        <n v="57.71950360734435" u="1"/>
        <n v="62.784630000000007" u="1"/>
        <n v="67.808081666666666" u="1"/>
        <n v="1.729518970189702" u="1"/>
        <n v="13.835037499999997" u="1"/>
        <n v="14.251944444444444" u="1"/>
        <n v="22.685299999999998" u="1"/>
        <n v="27.680741666666666" u="1"/>
        <n v="30.192996500437445" u="1"/>
        <n v="37.25324940704251" u="1"/>
        <n v="42.76800524934383" u="1"/>
        <n v="44.177300000000002" u="1"/>
        <n v="47.955174999999997" u="1"/>
        <n v="54.009706774519714" u="1"/>
        <n v="55.086928333333326" u="1"/>
        <n v="69.938068703703706" u="1"/>
        <n v="105.97708999999999" u="1"/>
        <n v="1.6727748691099478" u="1"/>
        <n v="7.6712063418803424" u="1"/>
        <n v="8.8372340425531934" u="1"/>
        <n v="9.5357142857142865" u="1"/>
        <n v="11.5275" u="1"/>
        <n v="12.089007936507935" u="1"/>
        <n v="14.181456692913386" u="1"/>
        <n v="15.29111111111111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29.703994490358127" u="1"/>
        <n v="38.124442625000007" u="1"/>
        <n v="43.971973333333324" u="1"/>
        <n v="46.528016983333337" u="1"/>
        <n v="49.826645460869564" u="1"/>
        <n v="53.390103032333727" u="1"/>
        <n v="62.333966457977212" u="1"/>
        <n v="132.1575" u="1"/>
        <n v="12.089007936507937" u="1"/>
        <n v="12.577195767195766" u="1"/>
        <n v="23.548999999999996" u="1"/>
        <n v="27.044793388429753" u="1"/>
        <n v="27.944119844827586" u="1"/>
        <n v="35.142857142857146" u="1"/>
        <n v="50.181884004562605" u="1"/>
        <n v="51.833083333333327" u="1"/>
        <n v="53.04876099439079" u="1"/>
        <n v="60.920090000000002" u="1"/>
        <n v="67.779254999999992" u="1"/>
        <n v="85.721073333333322" u="1"/>
        <n v="121.78921821939923" u="1"/>
        <n v="13.467845000000001" u="1"/>
        <n v="18.067022861356932" u="1"/>
        <n v="18.587499999999999" u="1"/>
        <n v="23.79066666666666" u="1"/>
        <n v="28.518228346456691" u="1"/>
        <n v="32.98570866141732" u="1"/>
        <n v="35.535551181102363" u="1"/>
        <n v="43.105531473529425" u="1"/>
        <n v="53.186199999999999" u="1"/>
        <n v="63.091333333333324" u="1"/>
        <n v="82.978910947058836" u="1"/>
        <n v="115.50381821939922" u="1"/>
        <n v="185.52394666666666" u="1"/>
        <n v="0.289393333333332" u="1"/>
        <n v="9.8393733333333291" u="1"/>
        <n v="10.581979999999996" u="1"/>
        <n v="13.420309999999997" u="1"/>
        <n v="13.985864383012821" u="1"/>
        <n v="14.438582677165353" u="1"/>
        <n v="19.823294726458332" u="1"/>
        <n v="19.837433333333333" u="1"/>
        <n v="23.128716209677421" u="1"/>
        <n v="27.416699999999999" u="1"/>
        <n v="31.660710000000002" u="1"/>
        <n v="33.503012499999997" u="1"/>
        <n v="40.413690476190482" u="1"/>
        <n v="42.540479674796757" u="1"/>
        <n v="56.806828055555556" u="1"/>
        <n v="57.357203108565898" u="1"/>
        <n v="62.155882288135601" u="1"/>
        <n v="94.94018224932249" u="1"/>
        <n v="16.163851706036745" u="1"/>
        <n v="17.061062499999998" u="1"/>
        <n v="17.777096560846562" u="1"/>
        <n v="20.042224999999995" u="1"/>
        <n v="25.545253333333328" u="1"/>
        <n v="27.934385382059801" u="1"/>
        <n v="34.541626666666659" u="1"/>
        <n v="44.66978666666666" u="1"/>
        <n v="51.396616666666667" u="1"/>
        <n v="70.151150000000001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4.479614325068869" u="1"/>
        <n v="17.674894656488551" u="1"/>
        <n v="19.149763333333325" u="1"/>
        <n v="19.314074999999999" u="1"/>
        <n v="28.314518810148734" u="1"/>
        <n v="30.580051666666655" u="1"/>
        <n v="34.329393333333336" u="1"/>
        <n v="40.711525000000002" u="1"/>
        <n v="43.761250000000004" u="1"/>
        <n v="46.198630000000001" u="1"/>
        <n v="47.738" u="1"/>
        <n v="153.70067215375002" u="1"/>
        <n v="1.3083" u="1"/>
        <n v="2.2428000000000003" u="1"/>
        <n v="9.572849999999999" u="1"/>
        <n v="12.839858909090911" u="1"/>
        <n v="15.069986666666665" u="1"/>
        <n v="30.240833333333335" u="1"/>
        <n v="30.761658638948312" u="1"/>
        <n v="35.653290921739135" u="1"/>
        <n v="49.593653267248534" u="1"/>
        <n v="49.827927854780413" u="1"/>
        <n v="53.026700000000005" u="1"/>
        <n v="53.956507120588242" u="1"/>
        <n v="87.065628333333336" u="1"/>
        <n v="105.85574333333332" u="1"/>
        <n v="116.41617976724137" u="1"/>
        <n v="119.99740157480315" u="1"/>
        <n v="157.86174112622751" u="1"/>
        <n v="4.1403750000000006" u="1"/>
        <n v="5.5819374999999996" u="1"/>
        <n v="10.746745000000001" u="1"/>
        <n v="13.055145833333331" u="1"/>
        <n v="13.962336960000002" u="1"/>
        <n v="15.069986666666667" u="1"/>
        <n v="20.658928571428572" u="1"/>
        <n v="27.261749311294764" u="1"/>
        <n v="28.784293193717279" u="1"/>
        <n v="30.283306826086957" u="1"/>
        <n v="31.828928571428573" u="1"/>
        <n v="36.62634666666667" u="1"/>
        <n v="36.69047619047619" u="1"/>
        <n v="37.627771119748758" u="1"/>
        <n v="48.80694444444444" u="1"/>
        <n v="48.825716666666665" u="1"/>
        <n v="49.30063492063492" u="1"/>
        <n v="54.973030488717001" u="1"/>
        <n v="58.05" u="1"/>
        <n v="62.974624999999996" u="1"/>
        <n v="73.440750000000008" u="1"/>
        <n v="86.930750000000003" u="1"/>
        <n v="135.5628873754153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5.204140000000002" u="1"/>
        <n v="37.910819826470586" u="1"/>
        <n v="39.384691666666669" u="1"/>
        <n v="44.883974166666661" u="1"/>
        <n v="50.194133858267719" u="1"/>
        <n v="59.506300000000003" u="1"/>
        <n v="61.445933333333322" u="1"/>
        <n v="81.518512128032" u="1"/>
        <n v="134.5599225" u="1"/>
        <n v="4.7880199999999995" u="1"/>
        <n v="16.170836446839083" u="1"/>
        <n v="16.249134366925066" u="1"/>
        <n v="16.518396283468032" u="1"/>
        <n v="17.65496590312992" u="1"/>
        <n v="18.029534883720931" u="1"/>
        <n v="18.06931305107527" u="1"/>
        <n v="19.90311369509044" u="1"/>
        <n v="22.404312456140349" u="1"/>
        <n v="23.441353383458647" u="1"/>
        <n v="23.557093023255813" u="1"/>
        <n v="29.547362204724408" u="1"/>
        <n v="33.905700000000003" u="1"/>
        <n v="36.434999999999988" u="1"/>
        <n v="45.713656666666665" u="1"/>
        <n v="62.293189999999996" u="1"/>
        <n v="74.921195105820104" u="1"/>
        <n v="75.017499999999998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911640419947506" u="1"/>
        <n v="15.284323008849558" u="1"/>
        <n v="18.007829457364341" u="1"/>
        <n v="19.618899999999989" u="1"/>
        <n v="19.984549999999999" u="1"/>
        <n v="20.906076666666664" u="1"/>
        <n v="21.072438909090913" u="1"/>
        <n v="21.1313" u="1"/>
        <n v="21.93311666666666" u="1"/>
        <n v="29.179400000000001" u="1"/>
        <n v="31.252856666666652" u="1"/>
        <n v="35.7984403794038" u="1"/>
        <n v="43.050836666666662" u="1"/>
        <n v="52.985100000000003" u="1"/>
        <n v="72.519444444444446" u="1"/>
        <n v="98.204568807333345" u="1"/>
        <n v="8.3869799999999906" u="1"/>
        <n v="8.8743266666666614" u="1"/>
        <n v="10.277609999999999" u="1"/>
        <n v="11.281283329999999" u="1"/>
        <n v="11.708600000000001" u="1"/>
        <n v="18.655543870192307" u="1"/>
        <n v="25.445551787634408" u="1"/>
        <n v="30.390883333333328" u="1"/>
        <n v="64.083339947089954" u="1"/>
        <n v="64.545981467333334" u="1"/>
        <n v="88.493108528000008" u="1"/>
        <n v="133.8811999999999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5.026027500000001" u="1"/>
        <n v="26.459037940379403" u="1"/>
        <n v="27.820181172666665" u="1"/>
        <n v="31.766605164267503" u="1"/>
        <n v="33.08031496062992" u="1"/>
        <n v="35.15176103808561" u="1"/>
        <n v="40.833333333333336" u="1"/>
        <n v="47.455268490374877" u="1"/>
        <n v="60.664501312335958" u="1"/>
        <n v="62.148076213043481" u="1"/>
        <n v="63.804166666666674" u="1"/>
        <n v="80.438002466954032" u="1"/>
        <n v="85.288601823708206" u="1"/>
        <n v="90.671554999999984" u="1"/>
        <n v="95.040436507936505" u="1"/>
        <n v="15.724579999999996" u="1"/>
        <n v="17.242799999999999" u="1"/>
        <n v="19.939213466666668" u="1"/>
        <n v="21.810708333333331" u="1"/>
        <n v="24.787132173913051" u="1"/>
        <n v="30.260437499999998" u="1"/>
        <n v="32.469203065330056" u="1"/>
        <n v="35.061904761904763" u="1"/>
        <n v="37.561608455840457" u="1"/>
        <n v="60.847250000000003" u="1"/>
        <n v="76.485367056944455" u="1"/>
        <n v="81.416763085399452" u="1"/>
        <n v="101.48115" u="1"/>
        <n v="119.70353999999998" u="1"/>
        <n v="120.599" u="1"/>
        <n v="173.86811983336619" u="1"/>
        <n v="1.7078783333333258" u="1"/>
        <n v="6.0167000000000002" u="1"/>
        <n v="10.826645460869566" u="1"/>
        <n v="17.259211886304911" u="1"/>
        <n v="20.989666666666668" u="1"/>
        <n v="26.157533333333333" u="1"/>
        <n v="33.563400000000001" u="1"/>
        <n v="40.412790000000001" u="1"/>
        <n v="54.696063363667001" u="1"/>
        <n v="56.28525330687831" u="1"/>
        <n v="60.036803333333317" u="1"/>
        <n v="68.861429286858964" u="1"/>
        <n v="69.179699999999997" u="1"/>
        <n v="83.285498333333322" u="1"/>
        <n v="1.3697066666666664" u="1"/>
        <n v="2.5115347820987659" u="1"/>
        <n v="4.6029427083333339" u="1"/>
        <n v="8.3716599999999985" u="1"/>
        <n v="11.009616386217949" u="1"/>
        <n v="12.746610576923077" u="1"/>
        <n v="13.271391076115485" u="1"/>
        <n v="15.108740000000001" u="1"/>
        <n v="17.206679999999995" u="1"/>
        <n v="21.708270080645161" u="1"/>
        <n v="23.458161375661376" u="1"/>
        <n v="26.4405" u="1"/>
        <n v="28.662579365079367" u="1"/>
        <n v="32.142400000000002" u="1"/>
        <n v="33.14285666666666" u="1"/>
        <n v="33.598700000000001" u="1"/>
        <n v="35.159541666666662" u="1"/>
        <n v="39.26641873278237" u="1"/>
        <n v="41.263500000000001" u="1"/>
        <n v="45.537019042832412" u="1"/>
        <n v="70.698776524425284" u="1"/>
        <n v="115.06719008264463" u="1"/>
        <n v="0.853171666666662" u="1"/>
        <n v="21.843354497354497" u="1"/>
        <n v="25.705143333333325" u="1"/>
        <n v="27.027637795275592" u="1"/>
        <n v="36.782399999999996" u="1"/>
        <n v="41.442610837438423" u="1"/>
        <n v="52.310874999999989" u="1"/>
        <n v="114.36661083333331" u="1"/>
        <n v="3.9934099999999999" u="1"/>
        <n v="8.6189583333333317" u="1"/>
        <n v="10.450110833333333" u="1"/>
        <n v="13.242524916943522" u="1"/>
        <n v="13.598669999999995" u="1"/>
        <n v="15.954558800847458" u="1"/>
        <n v="19.511744186046514" u="1"/>
        <n v="28.584773333333331" u="1"/>
        <n v="30.039950000000001" u="1"/>
        <n v="30.899593333333335" u="1"/>
        <n v="36.028571428571432" u="1"/>
        <n v="50.786956316666668" u="1"/>
        <n v="61.987699999999997" u="1"/>
        <n v="63.202333333333328" u="1"/>
        <n v="64.787132173913051" u="1"/>
        <n v="70.714698333333317" u="1"/>
        <n v="151.85663333333332" u="1"/>
        <n v="3.3622395833333334" u="1"/>
        <n v="4.1797649999999997" u="1"/>
        <n v="7.5612565445026174" u="1"/>
        <n v="8.1706194776119414" u="1"/>
        <n v="13.378106666666657" u="1"/>
        <n v="17.301471354166665" u="1"/>
        <n v="20.220133333333337" u="1"/>
        <n v="25.213999999999999" u="1"/>
        <n v="27.072963316666669" u="1"/>
        <n v="32.684115378434839" u="1"/>
        <n v="36.123382343220342" u="1"/>
        <n v="44.112682291666665" u="1"/>
        <n v="51.59812563323203" u="1"/>
        <n v="56.3157" u="1"/>
        <n v="62.828645833333333" u="1"/>
        <n v="69.376992000000001" u="1"/>
        <n v="86.991436666666658" u="1"/>
        <n v="139.3862" u="1"/>
        <n v="0.100278333333333" u="1"/>
        <n v="13.733375572519085" u="1"/>
        <n v="16.162141666666667" u="1"/>
        <n v="17.230481040666668" u="1"/>
        <n v="18.78062827225131" u="1"/>
        <n v="19.686920384951883" u="1"/>
        <n v="23.578937007874014" u="1"/>
        <n v="26.133234477611943" u="1"/>
        <n v="36.404312456140353" u="1"/>
        <n v="38.530383333333333" u="1"/>
        <n v="58.42174" u="1"/>
        <n v="60.560833333333335" u="1"/>
        <n v="64.102784999999997" u="1"/>
        <n v="69.79970999999999" u="1"/>
        <n v="141.17290000000003" u="1"/>
        <n v="0.50979999999999892" u="1"/>
        <n v="8.7845866666666659" u="1"/>
        <n v="9.9366666666666674" u="1"/>
        <n v="11.280682414698163" u="1"/>
        <n v="12.118786666666667" u="1"/>
        <n v="13.015658914728682" u="1"/>
        <n v="16.857903645833332" u="1"/>
        <n v="18.683114754098362" u="1"/>
        <n v="19.729518970189702" u="1"/>
        <n v="19.872133333333331" u="1"/>
        <n v="21.431782945736433" u="1"/>
        <n v="21.742373333333333" u="1"/>
        <n v="22.562406015037595" u="1"/>
        <n v="23.5837" u="1"/>
        <n v="27.085426356589146" u="1"/>
        <n v="35.611179999999997" u="1"/>
        <n v="47.011800000000008" u="1"/>
        <n v="49.394752438109528" u="1"/>
        <n v="64.951081666666667" u="1"/>
        <n v="75.298699999999997" u="1"/>
        <n v="84.023575000000008" u="1"/>
        <n v="93.041643333333326" u="1"/>
        <n v="93.272950000000009" u="1"/>
        <n v="100.63944833333332" u="1"/>
        <n v="132.08184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5.430793650793653" u="1"/>
        <n v="37.382547106666664" u="1"/>
        <n v="44.713054999999997" u="1"/>
        <n v="74.934487333333337" u="1"/>
        <n v="86.987549999999999" u="1"/>
        <n v="87.214333333333315" u="1"/>
        <n v="11.283849999999999" u="1"/>
        <n v="14.278983333333329" u="1"/>
        <n v="18.012152230971129" u="1"/>
        <n v="21.493500000000001" u="1"/>
        <n v="23.901988756613758" u="1"/>
        <n v="29.7327138844086" u="1"/>
        <n v="30.19345238095238" u="1"/>
        <n v="31.809793243478268" u="1"/>
        <n v="35.721231707317081" u="1"/>
        <n v="39.431375442739082" u="1"/>
        <n v="40.014173333333332" u="1"/>
        <n v="40.154422764227647" u="1"/>
        <n v="42.871045673076921" u="1"/>
        <n v="50.178839999999994" u="1"/>
        <n v="51.599198190789473" u="1"/>
        <n v="55.065594347826092" u="1"/>
        <n v="56.121348254310355" u="1"/>
        <n v="64.485970244760836" u="1"/>
        <n v="68.78499166666667" u="1"/>
        <n v="116.37370499999999" u="1"/>
        <n v="126.5642" u="1"/>
        <n v="1.6205624999999999" u="1"/>
        <n v="11.78205" u="1"/>
        <n v="12.032061068702289" u="1"/>
        <n v="17.380379999999999" u="1"/>
        <n v="31.557047244094484" u="1"/>
        <n v="32.992661666666649" u="1"/>
        <n v="41.125774999999997" u="1"/>
        <n v="41.920208132000006" u="1"/>
        <n v="63.633247499999989" u="1"/>
        <n v="96.03219416666667" u="1"/>
        <n v="120.74679499999999" u="1"/>
        <n v="9.7938683333333305" u="1"/>
        <n v="10.636465000000001" u="1"/>
        <n v="13.154454677419359" u="1"/>
        <n v="14.091799999999999" u="1"/>
        <n v="14.203007518796994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53.213999999999999" u="1"/>
        <n v="59.831487499999994" u="1"/>
        <n v="11.471293333333332" u="1"/>
        <n v="12.90375" u="1"/>
        <n v="19.84783447761194" u="1"/>
        <n v="20.619811507936507" u="1"/>
        <n v="22.173663333333323" u="1"/>
        <n v="26.266200000000001" u="1"/>
        <n v="27.00967" u="1"/>
        <n v="28.247749473210597" u="1"/>
        <n v="29.741030766129033" u="1"/>
        <n v="31.025648238235298" u="1"/>
        <n v="34.632649999999998" u="1"/>
        <n v="34.741699999999994" u="1"/>
        <n v="35.147829999999985" u="1"/>
        <n v="37.572038405797109" u="1"/>
        <n v="55.027238051282055" u="1"/>
        <n v="61.415300000000002" u="1"/>
        <n v="72.98071811594204" u="1"/>
        <n v="107.09520000000001" u="1"/>
        <n v="1.9231041666666675" u="1"/>
        <n v="2.9372519763888891" u="1"/>
        <n v="9.3985500000000002" u="1"/>
        <n v="10.210699999999999" u="1"/>
        <n v="12.373334999999997" u="1"/>
        <n v="15.188559812755365" u="1"/>
        <n v="15.951145038167938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45.009550000000004" u="1"/>
        <n v="54.204400000000007" u="1"/>
        <n v="58.346997628375142" u="1"/>
        <n v="0.89704500000000031" u="1"/>
        <n v="9.6761824545454544" u="1"/>
        <n v="12.71904761904762" u="1"/>
        <n v="13.531306666666664" u="1"/>
        <n v="15.453433204022989" u="1"/>
        <n v="17.284706666666665" u="1"/>
        <n v="17.298300000000001" u="1"/>
        <n v="19.291703333333331" u="1"/>
        <n v="19.883700000000001" u="1"/>
        <n v="26.380718115942031" u="1"/>
        <n v="30.505333333333333" u="1"/>
        <n v="31.173929999999999" u="1"/>
        <n v="31.384082687338502" u="1"/>
        <n v="45.423717111534359" u="1"/>
        <n v="47.695200000000007" u="1"/>
        <n v="60.806227666666665" u="1"/>
        <n v="64.20822166666666" u="1"/>
        <n v="67.900043333333329" u="1"/>
        <n v="7.0285714285714285" u="1"/>
        <n v="11.557919104477612" u="1"/>
        <n v="13.995263333333327" u="1"/>
        <n v="21.603372093023257" u="1"/>
        <n v="23.618699999999993" u="1"/>
        <n v="23.951335978835978" u="1"/>
        <n v="28.294451666666653" u="1"/>
        <n v="40.336799999999997" u="1"/>
        <n v="40.838000000000001" u="1"/>
        <n v="41.838456666666659" u="1"/>
        <n v="42.726242547425478" u="1"/>
        <n v="45.384082687338505" u="1"/>
        <n v="106.33581" u="1"/>
        <n v="1.3206966666666629" u="1"/>
        <n v="2.9463281249999991" u="1"/>
        <n v="4.0986885245901634" u="1"/>
        <n v="4.9244016666666459" u="1"/>
        <n v="11.697058909090909" u="1"/>
        <n v="16.327056160000001" u="1"/>
        <n v="19.166437499999994" u="1"/>
        <n v="22.487269999999999" u="1"/>
        <n v="23.302212520617285" u="1"/>
        <n v="23.476914999999998" u="1"/>
        <n v="29.025827500000002" u="1"/>
        <n v="29.385116279069766" u="1"/>
        <n v="33.2438" u="1"/>
        <n v="33.607875" u="1"/>
        <n v="37.339186666666663" u="1"/>
        <n v="40.137366354177331" u="1"/>
        <n v="56.130508333333317" u="1"/>
        <n v="61.565399705014748" u="1"/>
        <n v="17.980641666666667" u="1"/>
        <n v="21.058489000000002" u="1"/>
        <n v="23.535714285714285" u="1"/>
        <n v="25.806256613756613" u="1"/>
        <n v="28.462278645833329" u="1"/>
        <n v="33.753888615000008" u="1"/>
        <n v="35.281211750305999" u="1"/>
        <n v="36.658923884514437" u="1"/>
        <n v="50.119871189054969" u="1"/>
        <n v="62.75430666666665" u="1"/>
        <n v="97.529085616577547" u="1"/>
        <n v="2.7459583333333248" u="1"/>
        <n v="3.0428571428571436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30.243967592592593" u="1"/>
        <n v="36.324316666666661" u="1"/>
        <n v="41.563000000000002" u="1"/>
        <n v="5.9604708333333285" u="1"/>
        <n v="9.5311000000000003" u="1"/>
        <n v="10.156066666666668" u="1"/>
        <n v="10.772619047619047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46.656915264363235" u="1"/>
        <n v="52.943965447154476" u="1"/>
        <n v="67.025000000000006" u="1"/>
        <n v="68.281122950819679" u="1"/>
        <n v="74.078294573643404" u="1"/>
        <n v="2.901717943548388" u="1"/>
        <n v="2.9882499899999999" u="1"/>
        <n v="5.829463333333333" u="1"/>
        <n v="10.454956666666664" u="1"/>
        <n v="10.535159999999999" u="1"/>
        <n v="13.47190476190476" u="1"/>
        <n v="14.6945" u="1"/>
        <n v="14.703023333333331" u="1"/>
        <n v="15.00062593939394" u="1"/>
        <n v="15.3425952498763" u="1"/>
        <n v="17.260304834605599" u="1"/>
        <n v="20.517903333333336" u="1"/>
        <n v="26.6845" u="1"/>
        <n v="28.350099999999998" u="1"/>
        <n v="36.209870000000002" u="1"/>
        <n v="50.7547" u="1"/>
        <n v="55.817443560175406" u="1"/>
        <n v="71.39661666666666" u="1"/>
        <n v="87.479609999999994" u="1"/>
        <n v="1.4162900641025642" u="1"/>
        <n v="2.6634623015873022" u="1"/>
        <n v="4.0723482800000008" u="1"/>
        <n v="12.653" u="1"/>
        <n v="13.471904761904762" u="1"/>
        <n v="18.845700000000001" u="1"/>
        <n v="20.184016666666658" u="1"/>
        <n v="27.962336960000002" u="1"/>
        <n v="28.105283333333325" u="1"/>
        <n v="32.35146987169076" u="1"/>
        <n v="40.844761584000004" u="1"/>
        <n v="46.730952380952381" u="1"/>
        <n v="48.856066666666663" u="1"/>
        <n v="52.709049999999991" u="1"/>
        <n v="62.86517742729167" u="1"/>
        <n v="241.83633065533334" u="1"/>
        <n v="3.5233082706766923" u="1"/>
        <n v="3.7177614182692311" u="1"/>
        <n v="5.1539191666666673" u="1"/>
        <n v="9.4248613569321549" u="1"/>
        <n v="10.13848333" u="1"/>
        <n v="10.315351666666654" u="1"/>
        <n v="10.4405" u="1"/>
        <n v="15.922015" u="1"/>
        <n v="16.97425333333333" u="1"/>
        <n v="33.625954198473281" u="1"/>
        <n v="33.8566" u="1"/>
        <n v="36.181295921806537" u="1"/>
        <n v="37.990739999999988" u="1"/>
        <n v="43.547582903225809" u="1"/>
        <n v="50.700478333333322" u="1"/>
        <n v="52.104556416666668" u="1"/>
        <n v="74.518300000000011" u="1"/>
        <n v="119.32505" u="1"/>
        <n v="234.60608812500001" u="1"/>
        <n v="1.3603100775193799" u="1"/>
        <n v="6.1389800000000001" u="1"/>
        <n v="16.024416666666667" u="1"/>
        <n v="16.086300000000001" u="1"/>
        <n v="17.975572519083968" u="1"/>
        <n v="23.994826086956529" u="1"/>
        <n v="26.5871" u="1"/>
        <n v="26.82876666666666" u="1"/>
        <n v="27.693771312500004" u="1"/>
        <n v="28.489404761904762" u="1"/>
        <n v="33.433047500000001" u="1"/>
        <n v="52.639750656167983" u="1"/>
        <n v="63.102566137566143" u="1"/>
        <n v="89.316596717557246" u="1"/>
        <n v="108.16070000000001" u="1"/>
        <n v="121.07110236220473" u="1"/>
        <n v="130.18049783502423" u="1"/>
        <n v="137.04975333333334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2.752429999999986" u="1"/>
        <n v="15.516899999999998" u="1"/>
        <n v="18.042224999999995" u="1"/>
        <n v="20.720246312500002" u="1"/>
        <n v="22.265485564304459" u="1"/>
        <n v="23.049344262295083" u="1"/>
        <n v="27.284409448818899" u="1"/>
        <n v="30.168900000000001" u="1"/>
        <n v="31.270813333333329" u="1"/>
        <n v="44.203899999999997" u="1"/>
        <n v="48.838200000000001" u="1"/>
        <n v="56.293242894056853" u="1"/>
        <n v="56.312425062499997" u="1"/>
        <n v="58.995405685333338" u="1"/>
        <n v="62.175000000000004" u="1"/>
        <n v="90.566577150239951" u="1"/>
        <n v="151.92699999999999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47.361688538932633" u="1"/>
        <n v="53.756366002941178" u="1"/>
        <n v="61.093618272425246" u="1"/>
        <n v="69.09675718319788" u="1"/>
        <n v="70.787938713251918" u="1"/>
        <n v="75.752916666666664" u="1"/>
        <n v="85.670049999999989" u="1"/>
        <n v="10.942716124661247" u="1"/>
        <n v="11.626998636363636" u="1"/>
        <n v="13.211223577235776" u="1"/>
        <n v="14.261712499999994" u="1"/>
        <n v="15.889800000000001" u="1"/>
        <n v="16.484210526315792" u="1"/>
        <n v="17.206811023622045" u="1"/>
        <n v="20.825897140594382" u="1"/>
        <n v="23.933213333333335" u="1"/>
        <n v="24.3642" u="1"/>
        <n v="26.30978835978836" u="1"/>
        <n v="31.336149999999996" u="1"/>
        <n v="31.826645460869567" u="1"/>
        <n v="50.275275000000008" u="1"/>
        <n v="56.60769333333333" u="1"/>
        <n v="59.639399999999995" u="1"/>
        <n v="60.493442622950816" u="1"/>
        <n v="0.51941860465116274" u="1"/>
        <n v="10.044793388429753" u="1"/>
        <n v="13.6205625" u="1"/>
        <n v="14.129087301587305" u="1"/>
        <n v="17.198217129567901" u="1"/>
        <n v="18.658928571428572" u="1"/>
        <n v="25.261749311294764" u="1"/>
        <n v="26.299173333333329" u="1"/>
        <n v="28.672574999999995" u="1"/>
        <n v="28.759683333333339" u="1"/>
        <n v="29.618958333333332" u="1"/>
        <n v="32.766925000000001" u="1"/>
        <n v="42.171626938888892" u="1"/>
        <n v="49.113002642450141" u="1"/>
        <n v="50.361146803383932" u="1"/>
        <n v="50.500150062499998" u="1"/>
        <n v="51.183081319999999" u="1"/>
        <n v="56.137631732654327" u="1"/>
        <n v="2.4615899999999997" u="1"/>
        <n v="6.9751048346055979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3.755725190839694" u="1"/>
        <n v="26.687795275590549" u="1"/>
        <n v="29.707786885245902" u="1"/>
        <n v="33.801784722222223" u="1"/>
        <n v="34.424346666666658" u="1"/>
        <n v="36.553162230056984" u="1"/>
        <n v="36.800511918093108" u="1"/>
        <n v="37.776866666666656" u="1"/>
        <n v="47.400373333333327" u="1"/>
        <n v="51.709199999999996" u="1"/>
        <n v="66.942709999999991" u="1"/>
        <n v="120.93666666666667" u="1"/>
        <n v="147.07085000000001" u="1"/>
        <n v="1.1895333333333309" u="1"/>
        <n v="10.8796" u="1"/>
        <n v="12.324606000000001" u="1"/>
        <n v="13.494475" u="1"/>
        <n v="16.06931305107527" u="1"/>
        <n v="17.90311369509044" u="1"/>
        <n v="19.763624999999994" u="1"/>
        <n v="20.404312456140349" u="1"/>
        <n v="21.551633333333331" u="1"/>
        <n v="22.75267333333333" u="1"/>
        <n v="32.240198412698412" u="1"/>
        <n v="32.673706521739135" u="1"/>
        <n v="35.217865013774102" u="1"/>
        <n v="52.595209999999994" u="1"/>
        <n v="52.907457597482079" u="1"/>
        <n v="75.608265540935676" u="1"/>
        <n v="143.53285" u="1"/>
        <n v="19.93311666666666" u="1"/>
        <n v="20.3017" u="1"/>
        <n v="32.439659999999996" u="1"/>
        <n v="37.612706666666647" u="1"/>
        <n v="39.719742019444446" u="1"/>
        <n v="40.574968918358898" u="1"/>
        <n v="41.974699999999999" u="1"/>
        <n v="78.714931709401725" u="1"/>
        <n v="100.96911970899471" u="1"/>
        <n v="102.48556656380272" u="1"/>
        <n v="1.7398049999999938" u="1"/>
        <n v="8.1689000000000007" u="1"/>
        <n v="9.7658199999999997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39529999999996" u="1"/>
        <n v="44.852000000000004" u="1"/>
        <n v="44.951881666666665" u="1"/>
        <n v="45.683333333333337" u="1"/>
        <n v="68.34075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39.8037109375" u="1"/>
        <n v="47.179777339130439" u="1"/>
        <n v="47.18965" u="1"/>
        <n v="48.837600000000002" u="1"/>
        <n v="54.82501666666667" u="1"/>
        <n v="67.200697674418606" u="1"/>
        <n v="87.040436507936505" u="1"/>
        <n v="107.76685564669091" u="1"/>
        <n v="1.5464933333333279" u="1"/>
        <n v="4.4037411924119256" u="1"/>
        <n v="4.560833333333334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18.594162561576354" u="1"/>
        <n v="22.113740458015268" u="1"/>
        <n v="27.235199999999992" u="1"/>
        <n v="27.823140000000002" u="1"/>
        <n v="29.382774999999988" u="1"/>
        <n v="30.755755208333333" u="1"/>
        <n v="36.588516666666663" u="1"/>
        <n v="59.255015999999998" u="1"/>
        <n v="75.614803776836169" u="1"/>
        <n v="77.664055118110241" u="1"/>
        <n v="155.9353123188406" u="1"/>
        <n v="0.87708333333333344" u="1"/>
        <n v="0.88782076719576741" u="1"/>
        <n v="8.2533713333333338" u="1"/>
        <n v="13.565232000000002" u="1"/>
        <n v="24.376705121212122" u="1"/>
        <n v="27.251944444444444" u="1"/>
        <n v="30.596436666666655" u="1"/>
        <n v="32.3581" u="1"/>
        <n v="32.691686666666655" u="1"/>
        <n v="35.052671739130439" u="1"/>
        <n v="40.767417500000001" u="1"/>
        <n v="46.685299999999998" u="1"/>
        <n v="48.868927648578811" u="1"/>
        <n v="52.92824612903226" u="1"/>
        <n v="66.770366663999994" u="1"/>
        <n v="68.993610115852064" u="1"/>
        <n v="87.044793388429753" u="1"/>
        <n v="112.89428065333334" u="1"/>
        <n v="114.0205730954015" u="1"/>
        <n v="162.78438498631652" u="1"/>
        <n v="1.3531816666666621" u="1"/>
        <n v="7.1258433333333313" u="1"/>
        <n v="13.709111881372554" u="1"/>
        <n v="19.558203699430202" u="1"/>
        <n v="20.67188630490956" u="1"/>
        <n v="20.747508305647841" u="1"/>
        <n v="20.903769838888888" u="1"/>
        <n v="21.458161375661376" u="1"/>
        <n v="22.873809523809523" u="1"/>
        <n v="23.424861356932155" u="1"/>
        <n v="23.980599999999999" u="1"/>
        <n v="30.195450819672132" u="1"/>
        <n v="41.302266666666668" u="1"/>
        <n v="51.191324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6.524496666666668" u="1"/>
        <n v="19.316600085987655" u="1"/>
        <n v="22.389599992000001" u="1"/>
        <n v="22.685272652173914" u="1"/>
        <n v="27.089509999999997" u="1"/>
        <n v="29.740367454068242" u="1"/>
        <n v="30.975228333333327" u="1"/>
        <n v="31.854700000000001" u="1"/>
        <n v="32.281568733952199" u="1"/>
        <n v="41.03948400456261" u="1"/>
        <n v="42.168900000000001" u="1"/>
        <n v="55.666276147590366" u="1"/>
        <n v="78.155882288135601" u="1"/>
        <n v="103.195825" u="1"/>
        <n v="1.1984933333333332" u="1"/>
        <n v="7.4188749999999999" u="1"/>
        <n v="11.407007874015747" u="1"/>
        <n v="16.647358095238097" u="1"/>
        <n v="17.598099999999999" u="1"/>
        <n v="17.718933333333329" u="1"/>
        <n v="22.522498611111111" u="1"/>
      </sharedItems>
    </cacheField>
    <cacheField name="Available" numFmtId="0">
      <sharedItems containsBlank="1" count="8">
        <s v="Yes"/>
        <s v="No"/>
        <s v=""/>
        <m/>
        <e v="#VALUE!" u="1"/>
        <e v="#REF!" u="1"/>
        <e v="#NAME?" u="1"/>
        <e v="#N/A" u="1"/>
      </sharedItems>
    </cacheField>
    <cacheField name="Allow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x v="0"/>
    <x v="0"/>
    <n v="1"/>
    <s v="NA"/>
    <s v="NA"/>
    <s v="NA"/>
    <s v="NA"/>
    <x v="0"/>
    <n v="29"/>
    <n v="0"/>
    <n v="0"/>
    <n v="0"/>
    <n v="0"/>
    <n v="0"/>
    <n v="0"/>
    <n v="0"/>
  </r>
  <r>
    <x v="1"/>
    <x v="1"/>
    <x v="1"/>
    <n v="1"/>
    <s v="NA"/>
    <s v="NA"/>
    <s v="NA"/>
    <s v="NA"/>
    <x v="0"/>
    <n v="12"/>
    <n v="0"/>
    <n v="0"/>
    <n v="0"/>
    <n v="0"/>
    <n v="0"/>
    <n v="0"/>
    <n v="0"/>
  </r>
  <r>
    <x v="2"/>
    <x v="2"/>
    <x v="1"/>
    <n v="5"/>
    <n v="15"/>
    <n v="75"/>
    <s v="*"/>
    <n v="30"/>
    <x v="1"/>
    <n v="0"/>
    <n v="100"/>
    <n v="0"/>
    <n v="15"/>
    <n v="0"/>
    <n v="0"/>
    <n v="0"/>
    <n v="0"/>
  </r>
  <r>
    <x v="3"/>
    <x v="3"/>
    <x v="1"/>
    <n v="5"/>
    <n v="0"/>
    <n v="0"/>
    <s v="*"/>
    <n v="30"/>
    <x v="2"/>
    <n v="0"/>
    <n v="0"/>
    <n v="0"/>
    <n v="0"/>
    <n v="0"/>
    <n v="0"/>
    <n v="0.02"/>
    <n v="0"/>
  </r>
  <r>
    <x v="4"/>
    <x v="4"/>
    <x v="1"/>
    <n v="5"/>
    <n v="30"/>
    <n v="180"/>
    <s v="*"/>
    <n v="30"/>
    <x v="1"/>
    <n v="0"/>
    <n v="50"/>
    <n v="0"/>
    <n v="30"/>
    <n v="0"/>
    <n v="0"/>
    <n v="0"/>
    <n v="100"/>
  </r>
  <r>
    <x v="5"/>
    <x v="5"/>
    <x v="0"/>
    <n v="1"/>
    <s v="NA"/>
    <s v="NA"/>
    <s v="NA"/>
    <s v="NA"/>
    <x v="0"/>
    <n v="0"/>
    <n v="0"/>
    <n v="0"/>
    <n v="0"/>
    <n v="0"/>
    <n v="0"/>
    <n v="0.02"/>
    <n v="0"/>
  </r>
  <r>
    <x v="6"/>
    <x v="6"/>
    <x v="0"/>
    <n v="6"/>
    <s v="NA"/>
    <s v="NA"/>
    <s v="NA"/>
    <s v="NA"/>
    <x v="0"/>
    <n v="85"/>
    <n v="0"/>
    <n v="0"/>
    <n v="0"/>
    <n v="0"/>
    <n v="0"/>
    <n v="0"/>
    <n v="0"/>
  </r>
  <r>
    <x v="7"/>
    <x v="7"/>
    <x v="1"/>
    <n v="4"/>
    <n v="15"/>
    <n v="75"/>
    <s v="*"/>
    <n v="30"/>
    <x v="2"/>
    <n v="0"/>
    <n v="135.95744680851067"/>
    <n v="0"/>
    <n v="15"/>
    <n v="0"/>
    <n v="0.1"/>
    <n v="0"/>
    <n v="0"/>
  </r>
  <r>
    <x v="8"/>
    <x v="8"/>
    <x v="0"/>
    <n v="3"/>
    <s v="NA"/>
    <s v="NA"/>
    <s v="NA"/>
    <s v="NA"/>
    <x v="0"/>
    <n v="44"/>
    <n v="0"/>
    <n v="0"/>
    <n v="0"/>
    <n v="0"/>
    <n v="0.02"/>
    <n v="0"/>
    <n v="0"/>
  </r>
  <r>
    <x v="9"/>
    <x v="9"/>
    <x v="1"/>
    <n v="5"/>
    <s v="NA"/>
    <s v="NA"/>
    <s v="NA"/>
    <s v="NA"/>
    <x v="0"/>
    <n v="0"/>
    <n v="0"/>
    <n v="0"/>
    <n v="0"/>
    <n v="0"/>
    <n v="0"/>
    <n v="0"/>
    <n v="20"/>
  </r>
  <r>
    <x v="10"/>
    <x v="10"/>
    <x v="0"/>
    <n v="1"/>
    <s v="NA"/>
    <s v="NA"/>
    <s v="NA"/>
    <s v="NA"/>
    <x v="0"/>
    <n v="48"/>
    <n v="0"/>
    <n v="0"/>
    <n v="0"/>
    <n v="0"/>
    <n v="0"/>
    <n v="0"/>
    <n v="0"/>
  </r>
  <r>
    <x v="11"/>
    <x v="11"/>
    <x v="1"/>
    <n v="1"/>
    <s v="NA"/>
    <n v="1800"/>
    <s v="*"/>
    <n v="30"/>
    <x v="1"/>
    <n v="0"/>
    <s v="*"/>
    <n v="0"/>
    <n v="0"/>
    <n v="0"/>
    <n v="0"/>
    <n v="0"/>
    <n v="0"/>
  </r>
  <r>
    <x v="12"/>
    <x v="12"/>
    <x v="0"/>
    <n v="5"/>
    <n v="20"/>
    <n v="60"/>
    <s v="*"/>
    <n v="30"/>
    <x v="1"/>
    <n v="0"/>
    <n v="0"/>
    <n v="40"/>
    <n v="20"/>
    <n v="6"/>
    <n v="0"/>
    <n v="0"/>
    <n v="0"/>
  </r>
  <r>
    <x v="13"/>
    <x v="13"/>
    <x v="0"/>
    <n v="1"/>
    <n v="15"/>
    <n v="90"/>
    <s v="*"/>
    <n v="30"/>
    <x v="1"/>
    <n v="0"/>
    <n v="175"/>
    <n v="0"/>
    <n v="15"/>
    <n v="0"/>
    <n v="0"/>
    <n v="0"/>
    <n v="0"/>
  </r>
  <r>
    <x v="14"/>
    <x v="14"/>
    <x v="0"/>
    <n v="6"/>
    <n v="20"/>
    <n v="120"/>
    <s v="*"/>
    <n v="30"/>
    <x v="1"/>
    <n v="40"/>
    <n v="130"/>
    <n v="0"/>
    <n v="20"/>
    <n v="0"/>
    <n v="0"/>
    <n v="0"/>
    <n v="0"/>
  </r>
  <r>
    <x v="15"/>
    <x v="15"/>
    <x v="0"/>
    <n v="4"/>
    <n v="20"/>
    <n v="120"/>
    <s v="*"/>
    <n v="30"/>
    <x v="1"/>
    <n v="0"/>
    <n v="204"/>
    <n v="-17"/>
    <n v="2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00">
  <r>
    <x v="0"/>
    <s v=""/>
    <s v=""/>
    <x v="0"/>
    <s v=""/>
    <n v="0"/>
    <n v="0"/>
    <n v="0"/>
    <x v="0"/>
    <x v="0"/>
    <x v="0"/>
  </r>
  <r>
    <x v="0"/>
    <s v="Staff"/>
    <s v="2H"/>
    <x v="1"/>
    <n v="2"/>
    <n v="0"/>
    <n v="46.265957446808514"/>
    <n v="46.265957446808514"/>
    <x v="0"/>
    <x v="0"/>
    <x v="1"/>
  </r>
  <r>
    <x v="0"/>
    <s v="Staff"/>
    <s v="2H"/>
    <x v="2"/>
    <n v="4"/>
    <n v="0"/>
    <n v="35.019680851063832"/>
    <n v="35.019680851063832"/>
    <x v="0"/>
    <x v="0"/>
    <x v="2"/>
  </r>
  <r>
    <x v="0"/>
    <s v="1H Mace"/>
    <s v="1H"/>
    <x v="3"/>
    <n v="1"/>
    <n v="0"/>
    <n v="26.132978723404257"/>
    <n v="73.432978723404261"/>
    <x v="0"/>
    <x v="0"/>
    <x v="3"/>
  </r>
  <r>
    <x v="0"/>
    <s v="Dagger"/>
    <s v="1H"/>
    <x v="4"/>
    <n v="1"/>
    <n v="0"/>
    <n v="0"/>
    <n v="47.3"/>
    <x v="0"/>
    <x v="0"/>
    <x v="4"/>
  </r>
  <r>
    <x v="0"/>
    <s v="Staff"/>
    <s v="2H"/>
    <x v="5"/>
    <n v="5"/>
    <n v="2"/>
    <n v="113.72819148936171"/>
    <n v="113.72819148936171"/>
    <x v="0"/>
    <x v="0"/>
    <x v="5"/>
  </r>
  <r>
    <x v="0"/>
    <s v="1H Mace"/>
    <s v="1H"/>
    <x v="6"/>
    <n v="1"/>
    <n v="0"/>
    <n v="14"/>
    <n v="61.3"/>
    <x v="0"/>
    <x v="0"/>
    <x v="6"/>
  </r>
  <r>
    <x v="0"/>
    <s v="1H Mace"/>
    <s v="1H"/>
    <x v="7"/>
    <n v="1"/>
    <n v="0"/>
    <n v="14"/>
    <n v="61.3"/>
    <x v="1"/>
    <x v="0"/>
    <x v="7"/>
  </r>
  <r>
    <x v="0"/>
    <s v="Dagger"/>
    <s v="1H"/>
    <x v="8"/>
    <n v="1"/>
    <n v="0"/>
    <n v="6"/>
    <n v="53.3"/>
    <x v="0"/>
    <x v="0"/>
    <x v="8"/>
  </r>
  <r>
    <x v="0"/>
    <s v="Dagger"/>
    <s v="1H"/>
    <x v="9"/>
    <n v="1"/>
    <n v="0"/>
    <n v="17"/>
    <n v="64.3"/>
    <x v="0"/>
    <x v="0"/>
    <x v="9"/>
  </r>
  <r>
    <x v="0"/>
    <s v="Dagger"/>
    <s v="1H"/>
    <x v="10"/>
    <n v="1"/>
    <n v="0"/>
    <n v="17"/>
    <n v="64.3"/>
    <x v="1"/>
    <x v="0"/>
    <x v="10"/>
  </r>
  <r>
    <x v="0"/>
    <s v="Staff"/>
    <s v="2H"/>
    <x v="11"/>
    <n v="6"/>
    <n v="2"/>
    <n v="150.38829787234042"/>
    <n v="150.38829787234042"/>
    <x v="0"/>
    <x v="0"/>
    <x v="11"/>
  </r>
  <r>
    <x v="0"/>
    <s v="Dagger"/>
    <s v="1H"/>
    <x v="12"/>
    <n v="3"/>
    <n v="0"/>
    <n v="65.926063829787239"/>
    <n v="113.22606382978724"/>
    <x v="0"/>
    <x v="0"/>
    <x v="12"/>
  </r>
  <r>
    <x v="0"/>
    <s v="Staff"/>
    <s v="2H"/>
    <x v="13"/>
    <n v="4"/>
    <n v="0"/>
    <n v="26"/>
    <n v="26"/>
    <x v="0"/>
    <x v="0"/>
    <x v="13"/>
  </r>
  <r>
    <x v="0"/>
    <s v="Staff"/>
    <s v="2H"/>
    <x v="14"/>
    <n v="2"/>
    <n v="0"/>
    <n v="16.81276595744681"/>
    <n v="16.81276595744681"/>
    <x v="0"/>
    <x v="0"/>
    <x v="14"/>
  </r>
  <r>
    <x v="0"/>
    <s v="Dagger"/>
    <s v="1H"/>
    <x v="15"/>
    <n v="4"/>
    <n v="0"/>
    <n v="19"/>
    <n v="66.3"/>
    <x v="0"/>
    <x v="0"/>
    <x v="15"/>
  </r>
  <r>
    <x v="0"/>
    <s v="Dagger"/>
    <s v="1H"/>
    <x v="16"/>
    <n v="1"/>
    <n v="0"/>
    <n v="17"/>
    <n v="64.3"/>
    <x v="0"/>
    <x v="0"/>
    <x v="16"/>
  </r>
  <r>
    <x v="0"/>
    <s v="Dagger"/>
    <s v="1H"/>
    <x v="17"/>
    <n v="1"/>
    <n v="0"/>
    <n v="17"/>
    <n v="64.3"/>
    <x v="1"/>
    <x v="0"/>
    <x v="17"/>
  </r>
  <r>
    <x v="0"/>
    <s v="Dagger"/>
    <s v="1H"/>
    <x v="18"/>
    <n v="1"/>
    <n v="0"/>
    <n v="17"/>
    <n v="64.3"/>
    <x v="0"/>
    <x v="0"/>
    <x v="18"/>
  </r>
  <r>
    <x v="0"/>
    <s v="Dagger"/>
    <s v="1H"/>
    <x v="19"/>
    <n v="1"/>
    <n v="0"/>
    <n v="17"/>
    <n v="64.3"/>
    <x v="1"/>
    <x v="0"/>
    <x v="19"/>
  </r>
  <r>
    <x v="0"/>
    <s v="1H Mace"/>
    <s v="1H"/>
    <x v="20"/>
    <n v="1"/>
    <n v="0"/>
    <n v="14.566489361702128"/>
    <n v="61.866489361702122"/>
    <x v="0"/>
    <x v="0"/>
    <x v="20"/>
  </r>
  <r>
    <x v="0"/>
    <s v="Dagger"/>
    <s v="1H"/>
    <x v="21"/>
    <n v="2"/>
    <n v="0"/>
    <n v="47.930851063829792"/>
    <n v="95.230851063829789"/>
    <x v="0"/>
    <x v="0"/>
    <x v="21"/>
  </r>
  <r>
    <x v="0"/>
    <s v="Dagger"/>
    <s v="1H"/>
    <x v="22"/>
    <n v="4"/>
    <n v="0"/>
    <n v="24.906382978723403"/>
    <n v="72.206382978723397"/>
    <x v="0"/>
    <x v="0"/>
    <x v="22"/>
  </r>
  <r>
    <x v="0"/>
    <s v="2H Mace"/>
    <s v="2H"/>
    <x v="23"/>
    <n v="5"/>
    <n v="0"/>
    <n v="53.59574468085107"/>
    <n v="53.59574468085107"/>
    <x v="0"/>
    <x v="0"/>
    <x v="23"/>
  </r>
  <r>
    <x v="0"/>
    <s v="2H Mace"/>
    <s v="2H"/>
    <x v="24"/>
    <n v="5"/>
    <n v="0"/>
    <n v="20.81276595744681"/>
    <n v="20.81276595744681"/>
    <x v="0"/>
    <x v="0"/>
    <x v="24"/>
  </r>
  <r>
    <x v="0"/>
    <s v="2H Mace"/>
    <s v="2H"/>
    <x v="25"/>
    <n v="2"/>
    <n v="0"/>
    <n v="30.059042553191489"/>
    <n v="30.059042553191489"/>
    <x v="0"/>
    <x v="0"/>
    <x v="25"/>
  </r>
  <r>
    <x v="0"/>
    <s v="Dagger"/>
    <s v="1H"/>
    <x v="26"/>
    <n v="2"/>
    <n v="0"/>
    <n v="79.704255319148928"/>
    <n v="127.00425531914892"/>
    <x v="0"/>
    <x v="0"/>
    <x v="26"/>
  </r>
  <r>
    <x v="0"/>
    <s v="Staff"/>
    <s v="2H"/>
    <x v="27"/>
    <n v="2"/>
    <n v="0"/>
    <n v="73.605851063829789"/>
    <n v="73.605851063829789"/>
    <x v="0"/>
    <x v="0"/>
    <x v="27"/>
  </r>
  <r>
    <x v="0"/>
    <s v="2H Mace"/>
    <s v="2H"/>
    <x v="28"/>
    <n v="5"/>
    <n v="0"/>
    <n v="28.699468085106382"/>
    <n v="28.699468085106382"/>
    <x v="0"/>
    <x v="0"/>
    <x v="28"/>
  </r>
  <r>
    <x v="0"/>
    <s v="2H Mace"/>
    <s v="2H"/>
    <x v="29"/>
    <n v="5"/>
    <n v="0"/>
    <n v="32.492553191489364"/>
    <n v="32.492553191489364"/>
    <x v="0"/>
    <x v="0"/>
    <x v="29"/>
  </r>
  <r>
    <x v="0"/>
    <s v="2H Mace"/>
    <s v="2H"/>
    <x v="30"/>
    <n v="2"/>
    <n v="0"/>
    <n v="30.059042553191489"/>
    <n v="30.059042553191489"/>
    <x v="1"/>
    <x v="0"/>
    <x v="30"/>
  </r>
  <r>
    <x v="0"/>
    <s v="Dagger"/>
    <s v="1H"/>
    <x v="31"/>
    <n v="2"/>
    <n v="0"/>
    <n v="79.704255319148928"/>
    <n v="127.00425531914892"/>
    <x v="1"/>
    <x v="0"/>
    <x v="31"/>
  </r>
  <r>
    <x v="0"/>
    <s v="Staff"/>
    <s v="2H"/>
    <x v="32"/>
    <n v="2"/>
    <n v="0"/>
    <n v="73.605851063829789"/>
    <n v="73.605851063829789"/>
    <x v="1"/>
    <x v="0"/>
    <x v="32"/>
  </r>
  <r>
    <x v="0"/>
    <s v="Staff"/>
    <s v="2H"/>
    <x v="33"/>
    <n v="3"/>
    <n v="0"/>
    <n v="55.728723404255327"/>
    <n v="55.728723404255327"/>
    <x v="0"/>
    <x v="0"/>
    <x v="33"/>
  </r>
  <r>
    <x v="0"/>
    <s v="1H Mace"/>
    <s v="1H"/>
    <x v="34"/>
    <n v="4"/>
    <n v="0"/>
    <n v="7.8175531914893641"/>
    <n v="55.117553191489364"/>
    <x v="0"/>
    <x v="0"/>
    <x v="34"/>
  </r>
  <r>
    <x v="0"/>
    <s v="Staff"/>
    <s v="2H"/>
    <x v="35"/>
    <n v="4"/>
    <n v="2"/>
    <n v="55.324468085106389"/>
    <n v="55.324468085106389"/>
    <x v="0"/>
    <x v="0"/>
    <x v="35"/>
  </r>
  <r>
    <x v="0"/>
    <s v="2H Mace"/>
    <s v="2H"/>
    <x v="36"/>
    <n v="5"/>
    <n v="0"/>
    <n v="21.359574468085107"/>
    <n v="21.359574468085107"/>
    <x v="0"/>
    <x v="0"/>
    <x v="36"/>
  </r>
  <r>
    <x v="0"/>
    <s v="1H Mace"/>
    <s v="1H"/>
    <x v="37"/>
    <n v="3"/>
    <n v="0"/>
    <n v="86.039361702127664"/>
    <n v="133.33936170212766"/>
    <x v="0"/>
    <x v="0"/>
    <x v="37"/>
  </r>
  <r>
    <x v="0"/>
    <s v="Staff"/>
    <s v="2H"/>
    <x v="38"/>
    <n v="5"/>
    <n v="1"/>
    <n v="44.728723404255319"/>
    <n v="44.728723404255319"/>
    <x v="0"/>
    <x v="0"/>
    <x v="38"/>
  </r>
  <r>
    <x v="0"/>
    <s v="1H Mace"/>
    <s v="1H"/>
    <x v="39"/>
    <n v="5"/>
    <n v="0"/>
    <n v="41.246276595744682"/>
    <n v="88.546276595744672"/>
    <x v="0"/>
    <x v="0"/>
    <x v="39"/>
  </r>
  <r>
    <x v="0"/>
    <s v="Staff"/>
    <s v="2H"/>
    <x v="40"/>
    <n v="1"/>
    <n v="0"/>
    <n v="37"/>
    <n v="37"/>
    <x v="0"/>
    <x v="0"/>
    <x v="40"/>
  </r>
  <r>
    <x v="0"/>
    <s v="Staff"/>
    <s v="2H"/>
    <x v="41"/>
    <n v="1"/>
    <n v="0"/>
    <n v="37"/>
    <n v="37"/>
    <x v="1"/>
    <x v="0"/>
    <x v="41"/>
  </r>
  <r>
    <x v="0"/>
    <s v="1H Mace"/>
    <s v="1H"/>
    <x v="42"/>
    <n v="1"/>
    <n v="0"/>
    <n v="14.566489361702128"/>
    <n v="61.866489361702122"/>
    <x v="0"/>
    <x v="0"/>
    <x v="42"/>
  </r>
  <r>
    <x v="0"/>
    <s v="2H Mace"/>
    <s v="2H"/>
    <x v="43"/>
    <n v="6"/>
    <n v="0"/>
    <n v="37.719148936170214"/>
    <n v="37.719148936170214"/>
    <x v="0"/>
    <x v="0"/>
    <x v="43"/>
  </r>
  <r>
    <x v="0"/>
    <s v="Dagger"/>
    <s v="1H"/>
    <x v="44"/>
    <n v="6"/>
    <n v="0"/>
    <n v="86.3595744680851"/>
    <n v="133.65957446808511"/>
    <x v="0"/>
    <x v="0"/>
    <x v="44"/>
  </r>
  <r>
    <x v="0"/>
    <s v="Dagger"/>
    <s v="1H"/>
    <x v="45"/>
    <n v="3"/>
    <n v="0"/>
    <n v="36.797872340425535"/>
    <n v="84.097872340425539"/>
    <x v="1"/>
    <x v="0"/>
    <x v="45"/>
  </r>
  <r>
    <x v="0"/>
    <s v="Staff"/>
    <s v="2H"/>
    <x v="46"/>
    <n v="3"/>
    <n v="0"/>
    <n v="24.797872340425535"/>
    <n v="24.797872340425535"/>
    <x v="0"/>
    <x v="0"/>
    <x v="46"/>
  </r>
  <r>
    <x v="0"/>
    <s v="Staff"/>
    <s v="2H"/>
    <x v="47"/>
    <n v="1"/>
    <n v="0"/>
    <n v="31.384042553191492"/>
    <n v="31.384042553191492"/>
    <x v="0"/>
    <x v="0"/>
    <x v="47"/>
  </r>
  <r>
    <x v="0"/>
    <s v="Dagger"/>
    <s v="1H"/>
    <x v="48"/>
    <n v="3"/>
    <n v="0"/>
    <n v="36.797872340425535"/>
    <n v="84.097872340425539"/>
    <x v="0"/>
    <x v="0"/>
    <x v="48"/>
  </r>
  <r>
    <x v="0"/>
    <s v="Staff"/>
    <s v="2H"/>
    <x v="49"/>
    <n v="3"/>
    <n v="0"/>
    <n v="60.531914893617021"/>
    <n v="60.531914893617021"/>
    <x v="0"/>
    <x v="0"/>
    <x v="49"/>
  </r>
  <r>
    <x v="0"/>
    <s v="Dagger"/>
    <s v="1H"/>
    <x v="50"/>
    <n v="5"/>
    <n v="0"/>
    <n v="13"/>
    <n v="60.3"/>
    <x v="0"/>
    <x v="0"/>
    <x v="50"/>
  </r>
  <r>
    <x v="0"/>
    <s v="Staff"/>
    <s v="2H"/>
    <x v="51"/>
    <n v="1"/>
    <n v="0"/>
    <n v="37"/>
    <n v="37"/>
    <x v="0"/>
    <x v="0"/>
    <x v="51"/>
  </r>
  <r>
    <x v="0"/>
    <s v="Staff"/>
    <s v="2H"/>
    <x v="52"/>
    <n v="1"/>
    <n v="0"/>
    <n v="37"/>
    <n v="37"/>
    <x v="1"/>
    <x v="0"/>
    <x v="52"/>
  </r>
  <r>
    <x v="0"/>
    <s v="Dagger"/>
    <s v="1H"/>
    <x v="53"/>
    <n v="1"/>
    <n v="0"/>
    <n v="21.926063829787235"/>
    <n v="69.226063829787236"/>
    <x v="0"/>
    <x v="0"/>
    <x v="53"/>
  </r>
  <r>
    <x v="0"/>
    <s v="Staff"/>
    <s v="2H"/>
    <x v="54"/>
    <n v="6"/>
    <n v="0"/>
    <n v="143.10797872340424"/>
    <n v="143.10797872340424"/>
    <x v="0"/>
    <x v="0"/>
    <x v="54"/>
  </r>
  <r>
    <x v="0"/>
    <s v="Staff"/>
    <s v="2H"/>
    <x v="55"/>
    <n v="6"/>
    <n v="0"/>
    <n v="36.930851063829792"/>
    <n v="36.930851063829792"/>
    <x v="0"/>
    <x v="0"/>
    <x v="55"/>
  </r>
  <r>
    <x v="0"/>
    <s v="Staff"/>
    <s v="2H"/>
    <x v="56"/>
    <n v="1"/>
    <n v="0"/>
    <n v="50.989893617021281"/>
    <n v="50.989893617021281"/>
    <x v="0"/>
    <x v="0"/>
    <x v="56"/>
  </r>
  <r>
    <x v="0"/>
    <s v="Staff"/>
    <s v="2H"/>
    <x v="57"/>
    <n v="5"/>
    <n v="0"/>
    <n v="58.945744680851064"/>
    <n v="58.945744680851064"/>
    <x v="0"/>
    <x v="0"/>
    <x v="57"/>
  </r>
  <r>
    <x v="0"/>
    <s v="Staff"/>
    <s v="2H"/>
    <x v="58"/>
    <n v="5"/>
    <n v="1"/>
    <n v="82.999468085106386"/>
    <n v="82.999468085106386"/>
    <x v="0"/>
    <x v="0"/>
    <x v="58"/>
  </r>
  <r>
    <x v="0"/>
    <s v="Staff"/>
    <s v="2H"/>
    <x v="59"/>
    <n v="3"/>
    <n v="0"/>
    <n v="100.88138297872341"/>
    <n v="100.88138297872341"/>
    <x v="0"/>
    <x v="0"/>
    <x v="59"/>
  </r>
  <r>
    <x v="0"/>
    <s v="1H Mace"/>
    <s v="1H"/>
    <x v="60"/>
    <n v="5"/>
    <n v="0"/>
    <n v="43.590957446808517"/>
    <n v="90.890957446808514"/>
    <x v="0"/>
    <x v="0"/>
    <x v="60"/>
  </r>
  <r>
    <x v="0"/>
    <s v="Staff"/>
    <s v="2H"/>
    <x v="61"/>
    <n v="1"/>
    <n v="0"/>
    <n v="9.5170212765957487"/>
    <n v="9.5170212765957487"/>
    <x v="0"/>
    <x v="0"/>
    <x v="61"/>
  </r>
  <r>
    <x v="0"/>
    <s v="1H Mace"/>
    <s v="1H"/>
    <x v="62"/>
    <n v="6"/>
    <n v="0"/>
    <n v="97.039361702127664"/>
    <n v="144.33936170212766"/>
    <x v="0"/>
    <x v="0"/>
    <x v="62"/>
  </r>
  <r>
    <x v="0"/>
    <s v="Dagger"/>
    <s v="1H"/>
    <x v="63"/>
    <n v="5"/>
    <n v="0"/>
    <n v="20.797872340425535"/>
    <n v="68.097872340425539"/>
    <x v="0"/>
    <x v="0"/>
    <x v="63"/>
  </r>
  <r>
    <x v="0"/>
    <s v="Staff"/>
    <s v="2H"/>
    <x v="64"/>
    <n v="1"/>
    <n v="0"/>
    <n v="16.832446808510639"/>
    <n v="16.832446808510639"/>
    <x v="0"/>
    <x v="0"/>
    <x v="64"/>
  </r>
  <r>
    <x v="0"/>
    <s v="Dagger"/>
    <s v="1H"/>
    <x v="65"/>
    <n v="6"/>
    <n v="0"/>
    <n v="19.906382978723403"/>
    <n v="67.206382978723397"/>
    <x v="0"/>
    <x v="0"/>
    <x v="65"/>
  </r>
  <r>
    <x v="0"/>
    <s v="Staff"/>
    <s v="2H"/>
    <x v="66"/>
    <n v="2"/>
    <n v="0"/>
    <n v="16.81276595744681"/>
    <n v="16.81276595744681"/>
    <x v="0"/>
    <x v="0"/>
    <x v="66"/>
  </r>
  <r>
    <x v="0"/>
    <s v="Dagger"/>
    <s v="1H"/>
    <x v="67"/>
    <n v="1"/>
    <n v="0"/>
    <n v="14.906382978723405"/>
    <n v="62.206382978723404"/>
    <x v="0"/>
    <x v="0"/>
    <x v="67"/>
  </r>
  <r>
    <x v="0"/>
    <s v="Staff"/>
    <s v="2H"/>
    <x v="68"/>
    <n v="4"/>
    <n v="0"/>
    <n v="33.812765957446807"/>
    <n v="33.812765957446807"/>
    <x v="0"/>
    <x v="0"/>
    <x v="68"/>
  </r>
  <r>
    <x v="1"/>
    <s v=""/>
    <s v=""/>
    <x v="69"/>
    <s v=""/>
    <s v=""/>
    <s v=""/>
    <s v=""/>
    <x v="2"/>
    <x v="1"/>
    <x v="69"/>
  </r>
  <r>
    <x v="2"/>
    <s v=""/>
    <s v=""/>
    <x v="0"/>
    <s v=""/>
    <n v="0"/>
    <n v="0"/>
    <n v="0"/>
    <x v="0"/>
    <x v="0"/>
    <x v="70"/>
  </r>
  <r>
    <x v="2"/>
    <s v="Enchant"/>
    <s v=""/>
    <x v="70"/>
    <n v="1"/>
    <n v="0"/>
    <n v="30"/>
    <n v="30"/>
    <x v="0"/>
    <x v="0"/>
    <x v="71"/>
  </r>
  <r>
    <x v="2"/>
    <s v="Enchant"/>
    <s v=""/>
    <x v="71"/>
    <n v="1"/>
    <n v="0"/>
    <n v="2.4925531914893626"/>
    <n v="2.4925531914893626"/>
    <x v="0"/>
    <x v="0"/>
    <x v="72"/>
  </r>
  <r>
    <x v="1"/>
    <s v=""/>
    <s v=""/>
    <x v="69"/>
    <s v=""/>
    <s v=""/>
    <s v=""/>
    <s v=""/>
    <x v="2"/>
    <x v="1"/>
    <x v="69"/>
  </r>
  <r>
    <x v="3"/>
    <s v=""/>
    <s v=""/>
    <x v="0"/>
    <s v=""/>
    <n v="0"/>
    <n v="0"/>
    <n v="0"/>
    <x v="0"/>
    <x v="0"/>
    <x v="73"/>
  </r>
  <r>
    <x v="3"/>
    <s v="Enchant"/>
    <s v=""/>
    <x v="72"/>
    <n v="6"/>
    <n v="0"/>
    <n v="60"/>
    <n v="60"/>
    <x v="0"/>
    <x v="0"/>
    <x v="74"/>
  </r>
  <r>
    <x v="3"/>
    <s v="Enchant"/>
    <s v=""/>
    <x v="73"/>
    <n v="5"/>
    <n v="0"/>
    <n v="42.797872340425535"/>
    <n v="42.797872340425535"/>
    <x v="0"/>
    <x v="0"/>
    <x v="75"/>
  </r>
  <r>
    <x v="3"/>
    <s v="Enchant"/>
    <s v=""/>
    <x v="74"/>
    <n v="5"/>
    <n v="0"/>
    <n v="24"/>
    <n v="24"/>
    <x v="0"/>
    <x v="0"/>
    <x v="76"/>
  </r>
  <r>
    <x v="3"/>
    <s v="Enchant"/>
    <s v=""/>
    <x v="75"/>
    <n v="5"/>
    <n v="0"/>
    <n v="16"/>
    <n v="16"/>
    <x v="0"/>
    <x v="0"/>
    <x v="77"/>
  </r>
  <r>
    <x v="3"/>
    <s v="Enchant"/>
    <s v=""/>
    <x v="76"/>
    <n v="5"/>
    <n v="0"/>
    <n v="8"/>
    <n v="8"/>
    <x v="0"/>
    <x v="0"/>
    <x v="78"/>
  </r>
  <r>
    <x v="1"/>
    <s v=""/>
    <s v=""/>
    <x v="69"/>
    <s v=""/>
    <s v=""/>
    <s v=""/>
    <s v=""/>
    <x v="2"/>
    <x v="1"/>
    <x v="69"/>
  </r>
  <r>
    <x v="4"/>
    <s v=""/>
    <s v=""/>
    <x v="0"/>
    <s v=""/>
    <n v="0"/>
    <n v="0"/>
    <n v="1000"/>
    <x v="0"/>
    <x v="0"/>
    <x v="79"/>
  </r>
  <r>
    <x v="4"/>
    <s v="Off-Hand"/>
    <s v=""/>
    <x v="77"/>
    <n v="1"/>
    <n v="0"/>
    <n v="20"/>
    <n v="20"/>
    <x v="0"/>
    <x v="2"/>
    <x v="80"/>
  </r>
  <r>
    <x v="4"/>
    <s v="Off-Hand"/>
    <s v=""/>
    <x v="78"/>
    <n v="4"/>
    <n v="0"/>
    <n v="6.7978723404255339"/>
    <n v="6.7978723404255339"/>
    <x v="0"/>
    <x v="2"/>
    <x v="81"/>
  </r>
  <r>
    <x v="4"/>
    <s v="Off-Hand"/>
    <s v=""/>
    <x v="79"/>
    <n v="1"/>
    <n v="0"/>
    <n v="21"/>
    <n v="21"/>
    <x v="0"/>
    <x v="2"/>
    <x v="82"/>
  </r>
  <r>
    <x v="4"/>
    <s v="Off-Hand"/>
    <s v=""/>
    <x v="80"/>
    <n v="6"/>
    <n v="0"/>
    <n v="10.472872340425532"/>
    <n v="10.472872340425532"/>
    <x v="0"/>
    <x v="2"/>
    <x v="83"/>
  </r>
  <r>
    <x v="4"/>
    <s v="Off-Hand"/>
    <s v=""/>
    <x v="81"/>
    <n v="1"/>
    <n v="0"/>
    <n v="21"/>
    <n v="21"/>
    <x v="0"/>
    <x v="2"/>
    <x v="84"/>
  </r>
  <r>
    <x v="4"/>
    <s v="Off-Hand"/>
    <s v=""/>
    <x v="82"/>
    <n v="1"/>
    <n v="0"/>
    <n v="21"/>
    <n v="21"/>
    <x v="0"/>
    <x v="2"/>
    <x v="85"/>
  </r>
  <r>
    <x v="4"/>
    <s v="Off-Hand"/>
    <s v=""/>
    <x v="83"/>
    <n v="1"/>
    <n v="0"/>
    <n v="28"/>
    <n v="28"/>
    <x v="0"/>
    <x v="2"/>
    <x v="86"/>
  </r>
  <r>
    <x v="4"/>
    <s v="Off-Hand"/>
    <s v=""/>
    <x v="84"/>
    <n v="1"/>
    <n v="0"/>
    <n v="20"/>
    <n v="20"/>
    <x v="0"/>
    <x v="2"/>
    <x v="87"/>
  </r>
  <r>
    <x v="4"/>
    <s v="Off-Hand"/>
    <s v=""/>
    <x v="85"/>
    <n v="1"/>
    <n v="0"/>
    <n v="21"/>
    <n v="21"/>
    <x v="0"/>
    <x v="2"/>
    <x v="88"/>
  </r>
  <r>
    <x v="4"/>
    <s v="Off-Hand"/>
    <s v=""/>
    <x v="86"/>
    <n v="1"/>
    <n v="0"/>
    <n v="23"/>
    <n v="23"/>
    <x v="0"/>
    <x v="2"/>
    <x v="89"/>
  </r>
  <r>
    <x v="4"/>
    <s v="Off-Hand"/>
    <s v=""/>
    <x v="87"/>
    <n v="1"/>
    <n v="0"/>
    <n v="13.379255319148937"/>
    <n v="13.379255319148937"/>
    <x v="0"/>
    <x v="2"/>
    <x v="90"/>
  </r>
  <r>
    <x v="4"/>
    <s v="Off-Hand"/>
    <s v=""/>
    <x v="88"/>
    <n v="1"/>
    <n v="0"/>
    <n v="9.9063829787234052"/>
    <n v="9.9063829787234052"/>
    <x v="0"/>
    <x v="2"/>
    <x v="91"/>
  </r>
  <r>
    <x v="4"/>
    <s v="Off-Hand"/>
    <s v=""/>
    <x v="89"/>
    <n v="6"/>
    <n v="0"/>
    <n v="26.132978723404257"/>
    <n v="26.132978723404257"/>
    <x v="0"/>
    <x v="2"/>
    <x v="92"/>
  </r>
  <r>
    <x v="4"/>
    <s v="Off-Hand"/>
    <s v=""/>
    <x v="90"/>
    <n v="4"/>
    <n v="0"/>
    <n v="13.132978723404255"/>
    <n v="13.132978723404255"/>
    <x v="0"/>
    <x v="2"/>
    <x v="93"/>
  </r>
  <r>
    <x v="4"/>
    <s v="Off-Hand"/>
    <s v=""/>
    <x v="91"/>
    <n v="2"/>
    <n v="0"/>
    <n v="21.81276595744681"/>
    <n v="21.81276595744681"/>
    <x v="0"/>
    <x v="2"/>
    <x v="94"/>
  </r>
  <r>
    <x v="4"/>
    <s v="Off-Hand"/>
    <s v=""/>
    <x v="92"/>
    <n v="1"/>
    <n v="0"/>
    <n v="23"/>
    <n v="23"/>
    <x v="0"/>
    <x v="2"/>
    <x v="95"/>
  </r>
  <r>
    <x v="4"/>
    <s v="Off-Hand"/>
    <s v=""/>
    <x v="93"/>
    <n v="2"/>
    <n v="0"/>
    <n v="21.81276595744681"/>
    <n v="21.81276595744681"/>
    <x v="1"/>
    <x v="2"/>
    <x v="96"/>
  </r>
  <r>
    <x v="4"/>
    <s v="Off-Hand"/>
    <s v=""/>
    <x v="94"/>
    <n v="4"/>
    <n v="1"/>
    <n v="32.842021276595744"/>
    <n v="32.842021276595744"/>
    <x v="0"/>
    <x v="2"/>
    <x v="97"/>
  </r>
  <r>
    <x v="4"/>
    <s v="Off-Hand"/>
    <s v=""/>
    <x v="95"/>
    <n v="3"/>
    <n v="0"/>
    <n v="29.586170212765957"/>
    <n v="29.586170212765957"/>
    <x v="0"/>
    <x v="2"/>
    <x v="98"/>
  </r>
  <r>
    <x v="4"/>
    <s v="Off-Hand"/>
    <s v=""/>
    <x v="96"/>
    <n v="1"/>
    <n v="0"/>
    <n v="23"/>
    <n v="23"/>
    <x v="0"/>
    <x v="2"/>
    <x v="99"/>
  </r>
  <r>
    <x v="4"/>
    <s v="Off-Hand"/>
    <s v=""/>
    <x v="97"/>
    <n v="1"/>
    <n v="0"/>
    <n v="21"/>
    <n v="21"/>
    <x v="0"/>
    <x v="2"/>
    <x v="100"/>
  </r>
  <r>
    <x v="4"/>
    <s v="Off-Hand"/>
    <s v=""/>
    <x v="98"/>
    <n v="1"/>
    <n v="0"/>
    <n v="11"/>
    <n v="11"/>
    <x v="0"/>
    <x v="2"/>
    <x v="101"/>
  </r>
  <r>
    <x v="4"/>
    <s v="Off-Hand"/>
    <s v=""/>
    <x v="99"/>
    <n v="1"/>
    <n v="0"/>
    <n v="20"/>
    <n v="20"/>
    <x v="0"/>
    <x v="2"/>
    <x v="102"/>
  </r>
  <r>
    <x v="4"/>
    <s v="Off-Hand"/>
    <s v=""/>
    <x v="100"/>
    <n v="1"/>
    <n v="0"/>
    <n v="21"/>
    <n v="21"/>
    <x v="0"/>
    <x v="2"/>
    <x v="103"/>
  </r>
  <r>
    <x v="4"/>
    <s v="Off-Hand"/>
    <s v=""/>
    <x v="101"/>
    <n v="5"/>
    <n v="1"/>
    <n v="41.413297872340436"/>
    <n v="41.413297872340436"/>
    <x v="0"/>
    <x v="2"/>
    <x v="104"/>
  </r>
  <r>
    <x v="4"/>
    <s v="Off-Hand"/>
    <s v=""/>
    <x v="102"/>
    <n v="6"/>
    <n v="1"/>
    <n v="47.3"/>
    <n v="47.3"/>
    <x v="0"/>
    <x v="2"/>
    <x v="105"/>
  </r>
  <r>
    <x v="4"/>
    <s v="Off-Hand"/>
    <s v=""/>
    <x v="103"/>
    <n v="5"/>
    <n v="1"/>
    <n v="29.393617021276601"/>
    <n v="29.393617021276601"/>
    <x v="0"/>
    <x v="2"/>
    <x v="106"/>
  </r>
  <r>
    <x v="4"/>
    <s v="Off-Hand"/>
    <s v=""/>
    <x v="104"/>
    <n v="1"/>
    <n v="0"/>
    <n v="20"/>
    <n v="20"/>
    <x v="0"/>
    <x v="2"/>
    <x v="107"/>
  </r>
  <r>
    <x v="4"/>
    <s v="Off-Hand"/>
    <s v=""/>
    <x v="105"/>
    <n v="5"/>
    <n v="0"/>
    <n v="28.704255319148938"/>
    <n v="28.704255319148938"/>
    <x v="0"/>
    <x v="2"/>
    <x v="108"/>
  </r>
  <r>
    <x v="4"/>
    <s v="Off-Hand"/>
    <s v=""/>
    <x v="106"/>
    <n v="2"/>
    <n v="0"/>
    <n v="33"/>
    <n v="33"/>
    <x v="0"/>
    <x v="2"/>
    <x v="109"/>
  </r>
  <r>
    <x v="4"/>
    <s v="Off-Hand"/>
    <s v=""/>
    <x v="107"/>
    <n v="2"/>
    <n v="0"/>
    <n v="34"/>
    <n v="34"/>
    <x v="0"/>
    <x v="2"/>
    <x v="110"/>
  </r>
  <r>
    <x v="4"/>
    <s v="Off-Hand"/>
    <s v=""/>
    <x v="108"/>
    <n v="5"/>
    <n v="0"/>
    <n v="18.793085106382978"/>
    <n v="18.793085106382978"/>
    <x v="0"/>
    <x v="2"/>
    <x v="111"/>
  </r>
  <r>
    <x v="4"/>
    <s v="Off-Hand"/>
    <s v=""/>
    <x v="109"/>
    <n v="4"/>
    <n v="0"/>
    <n v="25.906382978723403"/>
    <n v="25.906382978723403"/>
    <x v="0"/>
    <x v="2"/>
    <x v="112"/>
  </r>
  <r>
    <x v="1"/>
    <s v=""/>
    <s v=""/>
    <x v="69"/>
    <s v=""/>
    <s v=""/>
    <s v=""/>
    <s v=""/>
    <x v="2"/>
    <x v="1"/>
    <x v="69"/>
  </r>
  <r>
    <x v="5"/>
    <s v=""/>
    <s v=""/>
    <x v="0"/>
    <s v=""/>
    <n v="0"/>
    <n v="0"/>
    <n v="0"/>
    <x v="0"/>
    <x v="0"/>
    <x v="113"/>
  </r>
  <r>
    <x v="5"/>
    <s v="Idol"/>
    <s v=""/>
    <x v="110"/>
    <n v="5"/>
    <n v="0"/>
    <n v="0"/>
    <n v="0"/>
    <x v="0"/>
    <x v="0"/>
    <x v="114"/>
  </r>
  <r>
    <x v="1"/>
    <s v=""/>
    <s v=""/>
    <x v="69"/>
    <s v=""/>
    <s v=""/>
    <s v=""/>
    <s v=""/>
    <x v="2"/>
    <x v="1"/>
    <x v="69"/>
  </r>
  <r>
    <x v="6"/>
    <s v=""/>
    <s v=""/>
    <x v="0"/>
    <s v=""/>
    <n v="0"/>
    <n v="0"/>
    <n v="0"/>
    <x v="0"/>
    <x v="0"/>
    <x v="115"/>
  </r>
  <r>
    <x v="6"/>
    <s v="Head"/>
    <s v=""/>
    <x v="111"/>
    <n v="1"/>
    <n v="0"/>
    <n v="40"/>
    <n v="40"/>
    <x v="0"/>
    <x v="0"/>
    <x v="116"/>
  </r>
  <r>
    <x v="6"/>
    <s v="Head"/>
    <s v=""/>
    <x v="112"/>
    <n v="1"/>
    <n v="0"/>
    <n v="40"/>
    <n v="40"/>
    <x v="1"/>
    <x v="0"/>
    <x v="117"/>
  </r>
  <r>
    <x v="6"/>
    <s v="Head"/>
    <s v=""/>
    <x v="113"/>
    <n v="1"/>
    <n v="0"/>
    <n v="36"/>
    <n v="36"/>
    <x v="0"/>
    <x v="0"/>
    <x v="118"/>
  </r>
  <r>
    <x v="6"/>
    <s v="Head"/>
    <s v=""/>
    <x v="114"/>
    <n v="4"/>
    <n v="2"/>
    <n v="33.989361702127667"/>
    <n v="33.989361702127667"/>
    <x v="0"/>
    <x v="0"/>
    <x v="119"/>
  </r>
  <r>
    <x v="6"/>
    <s v="Head"/>
    <s v=""/>
    <x v="115"/>
    <n v="1"/>
    <n v="0"/>
    <n v="37"/>
    <n v="37"/>
    <x v="0"/>
    <x v="0"/>
    <x v="120"/>
  </r>
  <r>
    <x v="6"/>
    <s v="Head"/>
    <s v=""/>
    <x v="116"/>
    <n v="1"/>
    <n v="0"/>
    <n v="15.86170212765958"/>
    <n v="15.86170212765958"/>
    <x v="0"/>
    <x v="0"/>
    <x v="121"/>
  </r>
  <r>
    <x v="6"/>
    <s v="Head"/>
    <s v=""/>
    <x v="117"/>
    <n v="1"/>
    <n v="0"/>
    <n v="40"/>
    <n v="40"/>
    <x v="0"/>
    <x v="0"/>
    <x v="122"/>
  </r>
  <r>
    <x v="6"/>
    <s v="Head"/>
    <s v=""/>
    <x v="118"/>
    <n v="1"/>
    <n v="0"/>
    <n v="15.172340425531916"/>
    <n v="15.172340425531916"/>
    <x v="0"/>
    <x v="0"/>
    <x v="123"/>
  </r>
  <r>
    <x v="6"/>
    <s v="Head"/>
    <s v=""/>
    <x v="119"/>
    <n v="2"/>
    <n v="0"/>
    <n v="19.81276595744681"/>
    <n v="19.81276595744681"/>
    <x v="1"/>
    <x v="0"/>
    <x v="124"/>
  </r>
  <r>
    <x v="6"/>
    <s v="Head"/>
    <s v=""/>
    <x v="120"/>
    <n v="1"/>
    <n v="0"/>
    <n v="30.906382978723403"/>
    <n v="30.906382978723403"/>
    <x v="0"/>
    <x v="0"/>
    <x v="125"/>
  </r>
  <r>
    <x v="6"/>
    <s v="Head"/>
    <s v=""/>
    <x v="121"/>
    <n v="1"/>
    <n v="0"/>
    <n v="8.8372340425531952"/>
    <n v="8.8372340425531952"/>
    <x v="0"/>
    <x v="0"/>
    <x v="126"/>
  </r>
  <r>
    <x v="6"/>
    <s v="Head"/>
    <s v=""/>
    <x v="122"/>
    <n v="4"/>
    <n v="0"/>
    <n v="8.3840425531914917"/>
    <n v="8.3840425531914917"/>
    <x v="0"/>
    <x v="0"/>
    <x v="127"/>
  </r>
  <r>
    <x v="6"/>
    <s v="Head"/>
    <s v=""/>
    <x v="123"/>
    <n v="5"/>
    <n v="0"/>
    <n v="19.699468085106382"/>
    <n v="19.699468085106382"/>
    <x v="0"/>
    <x v="0"/>
    <x v="128"/>
  </r>
  <r>
    <x v="6"/>
    <s v="Head"/>
    <s v=""/>
    <x v="124"/>
    <n v="1"/>
    <n v="0"/>
    <n v="22.132978723404257"/>
    <n v="22.132978723404257"/>
    <x v="0"/>
    <x v="0"/>
    <x v="129"/>
  </r>
  <r>
    <x v="6"/>
    <s v="Head"/>
    <s v=""/>
    <x v="125"/>
    <n v="1"/>
    <n v="0"/>
    <n v="31"/>
    <n v="31"/>
    <x v="0"/>
    <x v="0"/>
    <x v="130"/>
  </r>
  <r>
    <x v="6"/>
    <s v="Head"/>
    <s v=""/>
    <x v="126"/>
    <n v="5"/>
    <n v="0"/>
    <n v="10.083510638297875"/>
    <n v="10.083510638297875"/>
    <x v="0"/>
    <x v="0"/>
    <x v="131"/>
  </r>
  <r>
    <x v="6"/>
    <s v="Head"/>
    <s v=""/>
    <x v="127"/>
    <n v="1"/>
    <n v="0"/>
    <n v="37"/>
    <n v="37"/>
    <x v="0"/>
    <x v="0"/>
    <x v="132"/>
  </r>
  <r>
    <x v="6"/>
    <s v="Head"/>
    <s v=""/>
    <x v="128"/>
    <n v="1"/>
    <n v="0"/>
    <n v="41"/>
    <n v="41"/>
    <x v="0"/>
    <x v="0"/>
    <x v="133"/>
  </r>
  <r>
    <x v="6"/>
    <s v="Head"/>
    <s v=""/>
    <x v="129"/>
    <n v="5"/>
    <n v="0"/>
    <n v="17.926063829787235"/>
    <n v="17.926063829787235"/>
    <x v="0"/>
    <x v="0"/>
    <x v="134"/>
  </r>
  <r>
    <x v="6"/>
    <s v="Head"/>
    <s v=""/>
    <x v="130"/>
    <n v="2"/>
    <n v="0"/>
    <n v="26.497340425531917"/>
    <n v="26.497340425531917"/>
    <x v="0"/>
    <x v="0"/>
    <x v="135"/>
  </r>
  <r>
    <x v="6"/>
    <s v="Head"/>
    <s v=""/>
    <x v="131"/>
    <n v="5"/>
    <n v="0"/>
    <n v="29.492553191489364"/>
    <n v="29.492553191489364"/>
    <x v="0"/>
    <x v="0"/>
    <x v="136"/>
  </r>
  <r>
    <x v="6"/>
    <s v="Head"/>
    <s v=""/>
    <x v="132"/>
    <n v="6"/>
    <n v="0"/>
    <n v="20.379255319148939"/>
    <n v="20.379255319148939"/>
    <x v="0"/>
    <x v="0"/>
    <x v="137"/>
  </r>
  <r>
    <x v="6"/>
    <s v="Head"/>
    <s v=""/>
    <x v="133"/>
    <n v="1"/>
    <n v="0"/>
    <n v="40"/>
    <n v="40"/>
    <x v="0"/>
    <x v="0"/>
    <x v="138"/>
  </r>
  <r>
    <x v="6"/>
    <s v="Head"/>
    <s v=""/>
    <x v="134"/>
    <n v="1"/>
    <n v="0"/>
    <n v="40"/>
    <n v="40"/>
    <x v="1"/>
    <x v="0"/>
    <x v="139"/>
  </r>
  <r>
    <x v="6"/>
    <s v="Head"/>
    <s v=""/>
    <x v="135"/>
    <n v="5"/>
    <n v="0"/>
    <n v="24.472872340425532"/>
    <n v="24.472872340425532"/>
    <x v="0"/>
    <x v="0"/>
    <x v="140"/>
  </r>
  <r>
    <x v="6"/>
    <s v="Head"/>
    <s v=""/>
    <x v="136"/>
    <n v="1"/>
    <n v="0"/>
    <n v="40"/>
    <n v="40"/>
    <x v="0"/>
    <x v="0"/>
    <x v="141"/>
  </r>
  <r>
    <x v="6"/>
    <s v="Head"/>
    <s v=""/>
    <x v="137"/>
    <n v="1"/>
    <n v="0"/>
    <n v="8.4973404255319167"/>
    <n v="8.4973404255319167"/>
    <x v="0"/>
    <x v="0"/>
    <x v="142"/>
  </r>
  <r>
    <x v="6"/>
    <s v="Head"/>
    <s v=""/>
    <x v="138"/>
    <n v="1"/>
    <n v="0"/>
    <n v="36"/>
    <n v="36"/>
    <x v="0"/>
    <x v="0"/>
    <x v="143"/>
  </r>
  <r>
    <x v="6"/>
    <s v="Head"/>
    <s v=""/>
    <x v="139"/>
    <n v="1"/>
    <n v="0"/>
    <n v="36"/>
    <n v="36"/>
    <x v="1"/>
    <x v="0"/>
    <x v="144"/>
  </r>
  <r>
    <x v="6"/>
    <s v="Head"/>
    <s v=""/>
    <x v="140"/>
    <n v="2"/>
    <n v="0"/>
    <n v="19.81276595744681"/>
    <n v="19.81276595744681"/>
    <x v="0"/>
    <x v="0"/>
    <x v="145"/>
  </r>
  <r>
    <x v="6"/>
    <s v="Head"/>
    <s v=""/>
    <x v="141"/>
    <n v="1"/>
    <n v="0"/>
    <n v="40"/>
    <n v="40"/>
    <x v="0"/>
    <x v="0"/>
    <x v="146"/>
  </r>
  <r>
    <x v="6"/>
    <s v="Head"/>
    <s v=""/>
    <x v="142"/>
    <n v="1"/>
    <n v="0"/>
    <n v="40"/>
    <n v="40"/>
    <x v="0"/>
    <x v="0"/>
    <x v="147"/>
  </r>
  <r>
    <x v="6"/>
    <s v="Head"/>
    <s v=""/>
    <x v="143"/>
    <n v="1"/>
    <n v="0"/>
    <n v="40"/>
    <n v="40"/>
    <x v="1"/>
    <x v="0"/>
    <x v="148"/>
  </r>
  <r>
    <x v="6"/>
    <s v="Head"/>
    <s v=""/>
    <x v="144"/>
    <n v="3"/>
    <n v="0"/>
    <n v="51.314893617021283"/>
    <n v="51.314893617021283"/>
    <x v="0"/>
    <x v="0"/>
    <x v="149"/>
  </r>
  <r>
    <x v="6"/>
    <s v="Head"/>
    <s v=""/>
    <x v="145"/>
    <n v="1"/>
    <n v="0"/>
    <n v="36"/>
    <n v="36"/>
    <x v="0"/>
    <x v="0"/>
    <x v="150"/>
  </r>
  <r>
    <x v="6"/>
    <s v="Head"/>
    <s v=""/>
    <x v="146"/>
    <n v="1"/>
    <n v="0"/>
    <n v="40"/>
    <n v="40"/>
    <x v="0"/>
    <x v="0"/>
    <x v="151"/>
  </r>
  <r>
    <x v="6"/>
    <s v="Head"/>
    <s v=""/>
    <x v="147"/>
    <n v="1"/>
    <n v="0"/>
    <n v="40"/>
    <n v="40"/>
    <x v="1"/>
    <x v="0"/>
    <x v="152"/>
  </r>
  <r>
    <x v="6"/>
    <s v="Head"/>
    <s v=""/>
    <x v="148"/>
    <n v="1"/>
    <n v="0"/>
    <n v="37"/>
    <n v="37"/>
    <x v="0"/>
    <x v="0"/>
    <x v="153"/>
  </r>
  <r>
    <x v="6"/>
    <s v="Head"/>
    <s v=""/>
    <x v="149"/>
    <n v="1"/>
    <n v="0"/>
    <n v="37"/>
    <n v="37"/>
    <x v="1"/>
    <x v="0"/>
    <x v="154"/>
  </r>
  <r>
    <x v="6"/>
    <s v="Head"/>
    <s v=""/>
    <x v="150"/>
    <n v="1"/>
    <n v="0"/>
    <n v="36"/>
    <n v="36"/>
    <x v="0"/>
    <x v="0"/>
    <x v="155"/>
  </r>
  <r>
    <x v="6"/>
    <s v="Head"/>
    <s v=""/>
    <x v="151"/>
    <n v="1"/>
    <n v="0"/>
    <n v="36"/>
    <n v="36"/>
    <x v="1"/>
    <x v="0"/>
    <x v="156"/>
  </r>
  <r>
    <x v="6"/>
    <s v="Head"/>
    <s v=""/>
    <x v="152"/>
    <n v="6"/>
    <n v="0"/>
    <n v="53.719148936170214"/>
    <n v="53.719148936170214"/>
    <x v="0"/>
    <x v="0"/>
    <x v="157"/>
  </r>
  <r>
    <x v="6"/>
    <s v="Head"/>
    <s v=""/>
    <x v="153"/>
    <n v="1"/>
    <n v="0"/>
    <n v="40"/>
    <n v="40"/>
    <x v="0"/>
    <x v="0"/>
    <x v="158"/>
  </r>
  <r>
    <x v="6"/>
    <s v="Head"/>
    <s v=""/>
    <x v="154"/>
    <n v="1"/>
    <n v="0"/>
    <n v="21"/>
    <n v="21"/>
    <x v="0"/>
    <x v="0"/>
    <x v="159"/>
  </r>
  <r>
    <x v="6"/>
    <s v="Head"/>
    <s v=""/>
    <x v="155"/>
    <n v="1"/>
    <n v="0"/>
    <n v="27"/>
    <n v="27"/>
    <x v="0"/>
    <x v="0"/>
    <x v="160"/>
  </r>
  <r>
    <x v="6"/>
    <s v="Head"/>
    <s v=""/>
    <x v="156"/>
    <n v="5"/>
    <n v="1"/>
    <n v="50.615425531914894"/>
    <n v="50.615425531914894"/>
    <x v="0"/>
    <x v="0"/>
    <x v="161"/>
  </r>
  <r>
    <x v="6"/>
    <s v="Head"/>
    <s v=""/>
    <x v="157"/>
    <n v="1"/>
    <n v="0"/>
    <n v="3.5122340425531928"/>
    <n v="3.5122340425531928"/>
    <x v="0"/>
    <x v="0"/>
    <x v="162"/>
  </r>
  <r>
    <x v="6"/>
    <s v="Head"/>
    <s v=""/>
    <x v="158"/>
    <n v="1"/>
    <n v="0"/>
    <n v="41"/>
    <n v="41"/>
    <x v="0"/>
    <x v="0"/>
    <x v="163"/>
  </r>
  <r>
    <x v="6"/>
    <s v="Head"/>
    <s v=""/>
    <x v="159"/>
    <n v="1"/>
    <n v="0"/>
    <n v="41"/>
    <n v="41"/>
    <x v="1"/>
    <x v="0"/>
    <x v="164"/>
  </r>
  <r>
    <x v="6"/>
    <s v="Head"/>
    <s v=""/>
    <x v="160"/>
    <n v="1"/>
    <n v="0"/>
    <n v="36"/>
    <n v="36"/>
    <x v="0"/>
    <x v="0"/>
    <x v="165"/>
  </r>
  <r>
    <x v="6"/>
    <s v="Head"/>
    <s v=""/>
    <x v="161"/>
    <n v="1"/>
    <n v="0"/>
    <n v="36"/>
    <n v="36"/>
    <x v="1"/>
    <x v="0"/>
    <x v="166"/>
  </r>
  <r>
    <x v="6"/>
    <s v="Head"/>
    <s v=""/>
    <x v="162"/>
    <n v="6"/>
    <n v="0"/>
    <n v="18"/>
    <n v="18"/>
    <x v="0"/>
    <x v="0"/>
    <x v="167"/>
  </r>
  <r>
    <x v="6"/>
    <s v="Head"/>
    <s v=""/>
    <x v="163"/>
    <n v="4"/>
    <n v="0"/>
    <n v="42.132978723404257"/>
    <n v="42.132978723404257"/>
    <x v="0"/>
    <x v="0"/>
    <x v="168"/>
  </r>
  <r>
    <x v="6"/>
    <s v="Head"/>
    <s v=""/>
    <x v="164"/>
    <n v="1"/>
    <n v="0"/>
    <n v="36"/>
    <n v="36"/>
    <x v="0"/>
    <x v="0"/>
    <x v="169"/>
  </r>
  <r>
    <x v="6"/>
    <s v="Head"/>
    <s v=""/>
    <x v="165"/>
    <n v="1"/>
    <n v="0"/>
    <n v="36"/>
    <n v="36"/>
    <x v="1"/>
    <x v="0"/>
    <x v="170"/>
  </r>
  <r>
    <x v="6"/>
    <s v="Head"/>
    <s v=""/>
    <x v="166"/>
    <n v="2"/>
    <n v="0"/>
    <n v="26.497340425531917"/>
    <n v="26.497340425531917"/>
    <x v="1"/>
    <x v="0"/>
    <x v="171"/>
  </r>
  <r>
    <x v="1"/>
    <s v=""/>
    <s v=""/>
    <x v="69"/>
    <s v=""/>
    <s v=""/>
    <s v=""/>
    <s v=""/>
    <x v="2"/>
    <x v="1"/>
    <x v="69"/>
  </r>
  <r>
    <x v="7"/>
    <s v=""/>
    <s v=""/>
    <x v="0"/>
    <s v=""/>
    <n v="0"/>
    <n v="0"/>
    <n v="0"/>
    <x v="0"/>
    <x v="0"/>
    <x v="172"/>
  </r>
  <r>
    <x v="7"/>
    <s v="Enchant"/>
    <s v=""/>
    <x v="167"/>
    <n v="1"/>
    <n v="0"/>
    <n v="8"/>
    <n v="8"/>
    <x v="0"/>
    <x v="0"/>
    <x v="173"/>
  </r>
  <r>
    <x v="7"/>
    <s v="Enchant"/>
    <s v=""/>
    <x v="168"/>
    <n v="4"/>
    <n v="0"/>
    <n v="1.1329787234042556"/>
    <n v="1.1329787234042556"/>
    <x v="0"/>
    <x v="0"/>
    <x v="174"/>
  </r>
  <r>
    <x v="7"/>
    <s v="Enchant"/>
    <s v=""/>
    <x v="169"/>
    <n v="1"/>
    <n v="0"/>
    <n v="0.90638297872340456"/>
    <n v="0.90638297872340456"/>
    <x v="0"/>
    <x v="0"/>
    <x v="175"/>
  </r>
  <r>
    <x v="1"/>
    <s v=""/>
    <s v=""/>
    <x v="69"/>
    <s v=""/>
    <s v=""/>
    <s v=""/>
    <s v=""/>
    <x v="2"/>
    <x v="1"/>
    <x v="69"/>
  </r>
  <r>
    <x v="8"/>
    <s v=""/>
    <s v=""/>
    <x v="0"/>
    <s v=""/>
    <n v="0"/>
    <n v="0"/>
    <n v="0"/>
    <x v="0"/>
    <x v="0"/>
    <x v="176"/>
  </r>
  <r>
    <x v="8"/>
    <s v="Neck"/>
    <s v=""/>
    <x v="170"/>
    <n v="6"/>
    <n v="0"/>
    <n v="16.472872340425532"/>
    <n v="16.472872340425532"/>
    <x v="0"/>
    <x v="0"/>
    <x v="177"/>
  </r>
  <r>
    <x v="8"/>
    <s v="Neck"/>
    <s v=""/>
    <x v="171"/>
    <n v="5"/>
    <n v="0"/>
    <n v="34.36436170212766"/>
    <n v="34.36436170212766"/>
    <x v="0"/>
    <x v="0"/>
    <x v="178"/>
  </r>
  <r>
    <x v="8"/>
    <s v="Neck"/>
    <s v=""/>
    <x v="172"/>
    <n v="1"/>
    <n v="0"/>
    <n v="17.679787234042553"/>
    <n v="17.679787234042553"/>
    <x v="1"/>
    <x v="0"/>
    <x v="179"/>
  </r>
  <r>
    <x v="8"/>
    <s v="Neck"/>
    <s v=""/>
    <x v="173"/>
    <n v="5"/>
    <n v="0"/>
    <n v="13.793085106382978"/>
    <n v="13.793085106382978"/>
    <x v="0"/>
    <x v="0"/>
    <x v="180"/>
  </r>
  <r>
    <x v="8"/>
    <s v="Neck"/>
    <s v=""/>
    <x v="174"/>
    <n v="6"/>
    <n v="0"/>
    <n v="22"/>
    <n v="22"/>
    <x v="0"/>
    <x v="0"/>
    <x v="181"/>
  </r>
  <r>
    <x v="8"/>
    <s v="Neck"/>
    <s v=""/>
    <x v="175"/>
    <n v="5"/>
    <n v="0"/>
    <n v="26.359574468085107"/>
    <n v="26.359574468085107"/>
    <x v="0"/>
    <x v="0"/>
    <x v="182"/>
  </r>
  <r>
    <x v="8"/>
    <s v="Neck"/>
    <s v=""/>
    <x v="176"/>
    <n v="1"/>
    <n v="0"/>
    <n v="19.132978723404257"/>
    <n v="19.132978723404257"/>
    <x v="0"/>
    <x v="0"/>
    <x v="183"/>
  </r>
  <r>
    <x v="8"/>
    <s v="Neck"/>
    <s v=""/>
    <x v="177"/>
    <n v="1"/>
    <n v="0"/>
    <n v="34.793085106382982"/>
    <n v="34.793085106382982"/>
    <x v="0"/>
    <x v="0"/>
    <x v="184"/>
  </r>
  <r>
    <x v="8"/>
    <s v="Neck"/>
    <s v=""/>
    <x v="178"/>
    <n v="5"/>
    <n v="1"/>
    <n v="23.502127659574469"/>
    <n v="23.502127659574469"/>
    <x v="0"/>
    <x v="0"/>
    <x v="185"/>
  </r>
  <r>
    <x v="8"/>
    <s v="Neck"/>
    <s v=""/>
    <x v="179"/>
    <n v="6"/>
    <n v="0"/>
    <n v="29.388829787234044"/>
    <n v="29.388829787234044"/>
    <x v="0"/>
    <x v="0"/>
    <x v="186"/>
  </r>
  <r>
    <x v="8"/>
    <s v="Neck"/>
    <s v=""/>
    <x v="180"/>
    <n v="4"/>
    <n v="0"/>
    <n v="22"/>
    <n v="22"/>
    <x v="0"/>
    <x v="0"/>
    <x v="187"/>
  </r>
  <r>
    <x v="8"/>
    <s v="Neck"/>
    <s v=""/>
    <x v="181"/>
    <n v="6"/>
    <n v="0"/>
    <n v="28.906382978723403"/>
    <n v="28.906382978723403"/>
    <x v="0"/>
    <x v="0"/>
    <x v="188"/>
  </r>
  <r>
    <x v="8"/>
    <s v="Neck"/>
    <s v=""/>
    <x v="182"/>
    <n v="5"/>
    <n v="0"/>
    <n v="9.4728723404255319"/>
    <n v="9.4728723404255319"/>
    <x v="0"/>
    <x v="0"/>
    <x v="189"/>
  </r>
  <r>
    <x v="8"/>
    <s v="Neck"/>
    <s v=""/>
    <x v="183"/>
    <n v="3"/>
    <n v="0"/>
    <n v="22"/>
    <n v="22"/>
    <x v="0"/>
    <x v="0"/>
    <x v="190"/>
  </r>
  <r>
    <x v="8"/>
    <s v="Neck"/>
    <s v=""/>
    <x v="184"/>
    <n v="4"/>
    <n v="0"/>
    <n v="14.728723404255323"/>
    <n v="14.728723404255323"/>
    <x v="0"/>
    <x v="0"/>
    <x v="191"/>
  </r>
  <r>
    <x v="8"/>
    <s v="Neck"/>
    <s v=""/>
    <x v="185"/>
    <n v="6"/>
    <n v="0"/>
    <n v="7.6797872340425535"/>
    <n v="7.6797872340425535"/>
    <x v="0"/>
    <x v="0"/>
    <x v="192"/>
  </r>
  <r>
    <x v="8"/>
    <s v="Neck"/>
    <s v=""/>
    <x v="186"/>
    <n v="4"/>
    <n v="1"/>
    <n v="15.408510638297875"/>
    <n v="15.408510638297875"/>
    <x v="0"/>
    <x v="0"/>
    <x v="193"/>
  </r>
  <r>
    <x v="8"/>
    <s v="Neck"/>
    <s v=""/>
    <x v="187"/>
    <n v="1"/>
    <n v="1"/>
    <n v="14.615425531914896"/>
    <n v="14.615425531914896"/>
    <x v="0"/>
    <x v="0"/>
    <x v="194"/>
  </r>
  <r>
    <x v="8"/>
    <s v="Neck"/>
    <s v=""/>
    <x v="188"/>
    <n v="1"/>
    <n v="0"/>
    <n v="7.5909574468085133"/>
    <n v="7.5909574468085133"/>
    <x v="0"/>
    <x v="0"/>
    <x v="195"/>
  </r>
  <r>
    <x v="1"/>
    <s v=""/>
    <s v=""/>
    <x v="69"/>
    <s v=""/>
    <s v=""/>
    <s v=""/>
    <s v=""/>
    <x v="2"/>
    <x v="1"/>
    <x v="69"/>
  </r>
  <r>
    <x v="9"/>
    <s v=""/>
    <s v=""/>
    <x v="0"/>
    <s v=""/>
    <n v="0"/>
    <n v="0"/>
    <n v="0"/>
    <x v="0"/>
    <x v="0"/>
    <x v="196"/>
  </r>
  <r>
    <x v="9"/>
    <s v="Shoulders"/>
    <s v=""/>
    <x v="189"/>
    <n v="4"/>
    <n v="1"/>
    <n v="13.595744680851066"/>
    <n v="13.595744680851066"/>
    <x v="0"/>
    <x v="0"/>
    <x v="197"/>
  </r>
  <r>
    <x v="9"/>
    <s v="Shoulders"/>
    <s v=""/>
    <x v="190"/>
    <n v="4"/>
    <n v="1"/>
    <n v="30.068617021276598"/>
    <n v="30.068617021276598"/>
    <x v="0"/>
    <x v="0"/>
    <x v="198"/>
  </r>
  <r>
    <x v="9"/>
    <s v="Shoulders"/>
    <s v=""/>
    <x v="191"/>
    <n v="4"/>
    <n v="0"/>
    <n v="16.472872340425532"/>
    <n v="16.472872340425532"/>
    <x v="0"/>
    <x v="0"/>
    <x v="199"/>
  </r>
  <r>
    <x v="9"/>
    <s v="Shoulders"/>
    <s v=""/>
    <x v="192"/>
    <n v="1"/>
    <n v="0"/>
    <n v="30"/>
    <n v="30"/>
    <x v="1"/>
    <x v="0"/>
    <x v="200"/>
  </r>
  <r>
    <x v="9"/>
    <s v="Shoulders"/>
    <s v=""/>
    <x v="193"/>
    <n v="1"/>
    <n v="0"/>
    <n v="24"/>
    <n v="24"/>
    <x v="0"/>
    <x v="0"/>
    <x v="201"/>
  </r>
  <r>
    <x v="9"/>
    <s v="Shoulders"/>
    <s v=""/>
    <x v="194"/>
    <n v="1"/>
    <n v="0"/>
    <n v="29"/>
    <n v="29"/>
    <x v="1"/>
    <x v="0"/>
    <x v="202"/>
  </r>
  <r>
    <x v="9"/>
    <s v="Shoulders"/>
    <s v=""/>
    <x v="195"/>
    <n v="1"/>
    <n v="0"/>
    <n v="26"/>
    <n v="26"/>
    <x v="0"/>
    <x v="0"/>
    <x v="203"/>
  </r>
  <r>
    <x v="9"/>
    <s v="Shoulders"/>
    <s v=""/>
    <x v="196"/>
    <n v="1"/>
    <n v="0"/>
    <n v="21.81276595744681"/>
    <n v="21.81276595744681"/>
    <x v="0"/>
    <x v="0"/>
    <x v="204"/>
  </r>
  <r>
    <x v="9"/>
    <s v="Shoulders"/>
    <s v=""/>
    <x v="197"/>
    <n v="1"/>
    <n v="0"/>
    <n v="29"/>
    <n v="29"/>
    <x v="0"/>
    <x v="0"/>
    <x v="205"/>
  </r>
  <r>
    <x v="9"/>
    <s v="Shoulders"/>
    <s v=""/>
    <x v="198"/>
    <n v="1"/>
    <n v="0"/>
    <n v="2.2659574468085113"/>
    <n v="2.2659574468085113"/>
    <x v="0"/>
    <x v="0"/>
    <x v="206"/>
  </r>
  <r>
    <x v="9"/>
    <s v="Shoulders"/>
    <s v=""/>
    <x v="199"/>
    <n v="2"/>
    <n v="0"/>
    <n v="15.359574468085107"/>
    <n v="15.359574468085107"/>
    <x v="1"/>
    <x v="0"/>
    <x v="207"/>
  </r>
  <r>
    <x v="9"/>
    <s v="Shoulders"/>
    <s v=""/>
    <x v="200"/>
    <n v="1"/>
    <n v="0"/>
    <n v="26"/>
    <n v="26"/>
    <x v="0"/>
    <x v="0"/>
    <x v="208"/>
  </r>
  <r>
    <x v="9"/>
    <s v="Shoulders"/>
    <s v=""/>
    <x v="201"/>
    <n v="1"/>
    <n v="0"/>
    <n v="15.246276595744682"/>
    <n v="15.246276595744682"/>
    <x v="0"/>
    <x v="0"/>
    <x v="209"/>
  </r>
  <r>
    <x v="9"/>
    <s v="Shoulders"/>
    <s v=""/>
    <x v="202"/>
    <n v="1"/>
    <n v="0"/>
    <n v="23"/>
    <n v="23"/>
    <x v="0"/>
    <x v="0"/>
    <x v="210"/>
  </r>
  <r>
    <x v="9"/>
    <s v="Shoulders"/>
    <s v=""/>
    <x v="203"/>
    <n v="1"/>
    <n v="0"/>
    <n v="13.26595744680851"/>
    <n v="13.26595744680851"/>
    <x v="0"/>
    <x v="0"/>
    <x v="211"/>
  </r>
  <r>
    <x v="9"/>
    <s v="Shoulders"/>
    <s v=""/>
    <x v="204"/>
    <n v="1"/>
    <n v="0"/>
    <n v="29"/>
    <n v="29"/>
    <x v="0"/>
    <x v="0"/>
    <x v="212"/>
  </r>
  <r>
    <x v="9"/>
    <s v="Shoulders"/>
    <s v=""/>
    <x v="205"/>
    <n v="1"/>
    <n v="0"/>
    <n v="30"/>
    <n v="30"/>
    <x v="0"/>
    <x v="0"/>
    <x v="213"/>
  </r>
  <r>
    <x v="9"/>
    <s v="Shoulders"/>
    <s v=""/>
    <x v="206"/>
    <n v="5"/>
    <n v="0"/>
    <n v="7.8127659574468087"/>
    <n v="7.8127659574468087"/>
    <x v="0"/>
    <x v="0"/>
    <x v="214"/>
  </r>
  <r>
    <x v="9"/>
    <s v="Shoulders"/>
    <s v=""/>
    <x v="207"/>
    <n v="2"/>
    <n v="0"/>
    <n v="19.246276595744682"/>
    <n v="19.246276595744682"/>
    <x v="0"/>
    <x v="0"/>
    <x v="215"/>
  </r>
  <r>
    <x v="9"/>
    <s v="Shoulders"/>
    <s v=""/>
    <x v="208"/>
    <n v="5"/>
    <n v="0"/>
    <n v="21.472872340425532"/>
    <n v="21.472872340425532"/>
    <x v="0"/>
    <x v="0"/>
    <x v="216"/>
  </r>
  <r>
    <x v="9"/>
    <s v="Shoulders"/>
    <s v=""/>
    <x v="209"/>
    <n v="6"/>
    <n v="0"/>
    <n v="16"/>
    <n v="16"/>
    <x v="0"/>
    <x v="0"/>
    <x v="217"/>
  </r>
  <r>
    <x v="9"/>
    <s v="Shoulders"/>
    <s v=""/>
    <x v="210"/>
    <n v="1"/>
    <n v="0"/>
    <n v="29"/>
    <n v="29"/>
    <x v="1"/>
    <x v="0"/>
    <x v="218"/>
  </r>
  <r>
    <x v="9"/>
    <s v="Shoulders"/>
    <s v=""/>
    <x v="211"/>
    <n v="1"/>
    <n v="0"/>
    <n v="30"/>
    <n v="30"/>
    <x v="0"/>
    <x v="0"/>
    <x v="219"/>
  </r>
  <r>
    <x v="9"/>
    <s v="Shoulders"/>
    <s v=""/>
    <x v="212"/>
    <n v="1"/>
    <n v="0"/>
    <n v="24"/>
    <n v="24"/>
    <x v="1"/>
    <x v="0"/>
    <x v="220"/>
  </r>
  <r>
    <x v="9"/>
    <s v="Shoulders"/>
    <s v=""/>
    <x v="213"/>
    <n v="1"/>
    <n v="0"/>
    <n v="15.472872340425532"/>
    <n v="15.472872340425532"/>
    <x v="0"/>
    <x v="0"/>
    <x v="221"/>
  </r>
  <r>
    <x v="9"/>
    <s v="Shoulders"/>
    <s v=""/>
    <x v="214"/>
    <n v="2"/>
    <n v="0"/>
    <n v="15.359574468085107"/>
    <n v="15.359574468085107"/>
    <x v="0"/>
    <x v="0"/>
    <x v="222"/>
  </r>
  <r>
    <x v="9"/>
    <s v="Shoulders"/>
    <s v=""/>
    <x v="215"/>
    <n v="5"/>
    <n v="0"/>
    <n v="22.699468085106382"/>
    <n v="22.699468085106382"/>
    <x v="0"/>
    <x v="0"/>
    <x v="223"/>
  </r>
  <r>
    <x v="9"/>
    <s v="Shoulders"/>
    <s v=""/>
    <x v="216"/>
    <n v="3"/>
    <n v="0"/>
    <n v="35.812765957446807"/>
    <n v="35.812765957446807"/>
    <x v="0"/>
    <x v="0"/>
    <x v="224"/>
  </r>
  <r>
    <x v="9"/>
    <s v="Shoulders"/>
    <s v=""/>
    <x v="217"/>
    <n v="1"/>
    <n v="0"/>
    <n v="30"/>
    <n v="30"/>
    <x v="0"/>
    <x v="0"/>
    <x v="225"/>
  </r>
  <r>
    <x v="9"/>
    <s v="Shoulders"/>
    <s v=""/>
    <x v="218"/>
    <n v="1"/>
    <n v="0"/>
    <n v="30"/>
    <n v="30"/>
    <x v="1"/>
    <x v="0"/>
    <x v="226"/>
  </r>
  <r>
    <x v="9"/>
    <s v="Shoulders"/>
    <s v=""/>
    <x v="219"/>
    <n v="1"/>
    <n v="0"/>
    <n v="26"/>
    <n v="26"/>
    <x v="0"/>
    <x v="0"/>
    <x v="227"/>
  </r>
  <r>
    <x v="9"/>
    <s v="Shoulders"/>
    <s v=""/>
    <x v="220"/>
    <n v="1"/>
    <n v="0"/>
    <n v="29"/>
    <n v="29"/>
    <x v="1"/>
    <x v="0"/>
    <x v="228"/>
  </r>
  <r>
    <x v="9"/>
    <s v="Shoulders"/>
    <s v=""/>
    <x v="221"/>
    <n v="1"/>
    <n v="0"/>
    <n v="29"/>
    <n v="29"/>
    <x v="1"/>
    <x v="0"/>
    <x v="229"/>
  </r>
  <r>
    <x v="9"/>
    <s v="Shoulders"/>
    <s v=""/>
    <x v="222"/>
    <n v="1"/>
    <n v="0"/>
    <n v="24"/>
    <n v="24"/>
    <x v="1"/>
    <x v="0"/>
    <x v="230"/>
  </r>
  <r>
    <x v="9"/>
    <s v="Shoulders"/>
    <s v=""/>
    <x v="223"/>
    <n v="1"/>
    <n v="0"/>
    <n v="30"/>
    <n v="30"/>
    <x v="0"/>
    <x v="0"/>
    <x v="231"/>
  </r>
  <r>
    <x v="9"/>
    <s v="Shoulders"/>
    <s v=""/>
    <x v="224"/>
    <n v="6"/>
    <n v="0"/>
    <n v="47.157446808510642"/>
    <n v="47.157446808510642"/>
    <x v="0"/>
    <x v="0"/>
    <x v="232"/>
  </r>
  <r>
    <x v="9"/>
    <s v="Shoulders"/>
    <s v=""/>
    <x v="225"/>
    <n v="1"/>
    <n v="0"/>
    <n v="8.6106382978723435"/>
    <n v="8.6106382978723435"/>
    <x v="0"/>
    <x v="0"/>
    <x v="233"/>
  </r>
  <r>
    <x v="9"/>
    <s v="Shoulders"/>
    <s v=""/>
    <x v="226"/>
    <n v="1"/>
    <n v="0"/>
    <n v="10.132978723404255"/>
    <n v="10.132978723404255"/>
    <x v="0"/>
    <x v="0"/>
    <x v="234"/>
  </r>
  <r>
    <x v="9"/>
    <s v="Shoulders"/>
    <s v=""/>
    <x v="227"/>
    <n v="3"/>
    <n v="0"/>
    <n v="2.3792553191489372"/>
    <n v="2.3792553191489372"/>
    <x v="0"/>
    <x v="0"/>
    <x v="235"/>
  </r>
  <r>
    <x v="9"/>
    <s v="Shoulders"/>
    <s v=""/>
    <x v="228"/>
    <n v="1"/>
    <n v="0"/>
    <n v="9.9260638297872354"/>
    <n v="9.9260638297872354"/>
    <x v="0"/>
    <x v="0"/>
    <x v="236"/>
  </r>
  <r>
    <x v="9"/>
    <s v="Shoulders"/>
    <s v=""/>
    <x v="229"/>
    <n v="1"/>
    <n v="0"/>
    <n v="30"/>
    <n v="30"/>
    <x v="1"/>
    <x v="0"/>
    <x v="237"/>
  </r>
  <r>
    <x v="9"/>
    <s v="Shoulders"/>
    <s v=""/>
    <x v="230"/>
    <n v="1"/>
    <n v="0"/>
    <n v="26"/>
    <n v="26"/>
    <x v="1"/>
    <x v="0"/>
    <x v="238"/>
  </r>
  <r>
    <x v="9"/>
    <s v="Shoulders"/>
    <s v=""/>
    <x v="231"/>
    <n v="6"/>
    <n v="0"/>
    <n v="7"/>
    <n v="7"/>
    <x v="0"/>
    <x v="0"/>
    <x v="239"/>
  </r>
  <r>
    <x v="9"/>
    <s v="Shoulders"/>
    <s v=""/>
    <x v="232"/>
    <n v="5"/>
    <n v="0"/>
    <n v="14.03936170212766"/>
    <n v="14.03936170212766"/>
    <x v="0"/>
    <x v="0"/>
    <x v="240"/>
  </r>
  <r>
    <x v="9"/>
    <s v="Shoulders"/>
    <s v=""/>
    <x v="233"/>
    <n v="1"/>
    <n v="0"/>
    <n v="26"/>
    <n v="26"/>
    <x v="1"/>
    <x v="0"/>
    <x v="241"/>
  </r>
  <r>
    <x v="9"/>
    <s v="Shoulders"/>
    <s v=""/>
    <x v="234"/>
    <n v="2"/>
    <n v="0"/>
    <n v="19.246276595744682"/>
    <n v="19.246276595744682"/>
    <x v="1"/>
    <x v="0"/>
    <x v="242"/>
  </r>
  <r>
    <x v="1"/>
    <s v=""/>
    <s v=""/>
    <x v="69"/>
    <s v=""/>
    <s v=""/>
    <s v=""/>
    <s v=""/>
    <x v="2"/>
    <x v="1"/>
    <x v="69"/>
  </r>
  <r>
    <x v="10"/>
    <s v=""/>
    <s v=""/>
    <x v="0"/>
    <s v=""/>
    <n v="0"/>
    <n v="0"/>
    <n v="0"/>
    <x v="0"/>
    <x v="0"/>
    <x v="243"/>
  </r>
  <r>
    <x v="10"/>
    <s v="Enchant"/>
    <s v=""/>
    <x v="235"/>
    <n v="6"/>
    <n v="0"/>
    <n v="21.797872340425535"/>
    <n v="21.797872340425535"/>
    <x v="0"/>
    <x v="0"/>
    <x v="244"/>
  </r>
  <r>
    <x v="10"/>
    <s v="Enchant"/>
    <s v=""/>
    <x v="236"/>
    <n v="4"/>
    <n v="0"/>
    <n v="18"/>
    <n v="18"/>
    <x v="0"/>
    <x v="0"/>
    <x v="245"/>
  </r>
  <r>
    <x v="10"/>
    <s v="Enchant"/>
    <s v=""/>
    <x v="237"/>
    <n v="6"/>
    <n v="0"/>
    <n v="11"/>
    <n v="11"/>
    <x v="0"/>
    <x v="0"/>
    <x v="246"/>
  </r>
  <r>
    <x v="1"/>
    <s v=""/>
    <s v=""/>
    <x v="69"/>
    <s v=""/>
    <s v=""/>
    <s v=""/>
    <s v=""/>
    <x v="2"/>
    <x v="1"/>
    <x v="69"/>
  </r>
  <r>
    <x v="11"/>
    <s v=""/>
    <s v=""/>
    <x v="0"/>
    <s v=""/>
    <n v="0"/>
    <n v="0"/>
    <n v="0"/>
    <x v="0"/>
    <x v="0"/>
    <x v="247"/>
  </r>
  <r>
    <x v="11"/>
    <s v="Chest"/>
    <s v=""/>
    <x v="238"/>
    <n v="1"/>
    <n v="0"/>
    <n v="41"/>
    <n v="41"/>
    <x v="1"/>
    <x v="0"/>
    <x v="248"/>
  </r>
  <r>
    <x v="11"/>
    <s v="Chest"/>
    <s v=""/>
    <x v="239"/>
    <n v="1"/>
    <n v="0"/>
    <n v="22.26595744680851"/>
    <n v="22.26595744680851"/>
    <x v="0"/>
    <x v="0"/>
    <x v="249"/>
  </r>
  <r>
    <x v="11"/>
    <s v="Chest"/>
    <s v=""/>
    <x v="240"/>
    <n v="1"/>
    <n v="0"/>
    <n v="36"/>
    <n v="36"/>
    <x v="0"/>
    <x v="0"/>
    <x v="250"/>
  </r>
  <r>
    <x v="11"/>
    <s v="Chest"/>
    <s v=""/>
    <x v="241"/>
    <n v="1"/>
    <n v="0"/>
    <n v="36"/>
    <n v="36"/>
    <x v="0"/>
    <x v="0"/>
    <x v="251"/>
  </r>
  <r>
    <x v="11"/>
    <s v="Chest"/>
    <s v="Set 1"/>
    <x v="242"/>
    <n v="4"/>
    <n v="2"/>
    <n v="55.664361702127664"/>
    <n v="55.664361702127664"/>
    <x v="0"/>
    <x v="0"/>
    <x v="252"/>
  </r>
  <r>
    <x v="11"/>
    <s v="Chest"/>
    <s v=""/>
    <x v="243"/>
    <n v="1"/>
    <n v="0"/>
    <n v="37"/>
    <n v="37"/>
    <x v="0"/>
    <x v="0"/>
    <x v="253"/>
  </r>
  <r>
    <x v="11"/>
    <s v="Chest"/>
    <s v=""/>
    <x v="244"/>
    <n v="1"/>
    <n v="0"/>
    <n v="37"/>
    <n v="37"/>
    <x v="0"/>
    <x v="0"/>
    <x v="254"/>
  </r>
  <r>
    <x v="11"/>
    <s v="Chest"/>
    <s v=""/>
    <x v="245"/>
    <n v="1"/>
    <n v="0"/>
    <n v="40"/>
    <n v="40"/>
    <x v="0"/>
    <x v="0"/>
    <x v="255"/>
  </r>
  <r>
    <x v="11"/>
    <s v="Chest"/>
    <s v=""/>
    <x v="246"/>
    <n v="1"/>
    <n v="0"/>
    <n v="40"/>
    <n v="40"/>
    <x v="0"/>
    <x v="0"/>
    <x v="256"/>
  </r>
  <r>
    <x v="11"/>
    <s v="Chest"/>
    <s v=""/>
    <x v="247"/>
    <n v="1"/>
    <n v="0"/>
    <n v="2.7191489361702139"/>
    <n v="2.7191489361702139"/>
    <x v="0"/>
    <x v="0"/>
    <x v="257"/>
  </r>
  <r>
    <x v="11"/>
    <s v="Chest"/>
    <s v=""/>
    <x v="248"/>
    <n v="1"/>
    <n v="0"/>
    <n v="25.26595744680851"/>
    <n v="25.26595744680851"/>
    <x v="0"/>
    <x v="0"/>
    <x v="258"/>
  </r>
  <r>
    <x v="11"/>
    <s v="Chest"/>
    <s v=""/>
    <x v="249"/>
    <n v="1"/>
    <n v="0"/>
    <n v="37"/>
    <n v="37"/>
    <x v="0"/>
    <x v="0"/>
    <x v="259"/>
  </r>
  <r>
    <x v="11"/>
    <s v="Chest"/>
    <s v=""/>
    <x v="250"/>
    <n v="1"/>
    <n v="0"/>
    <n v="37"/>
    <n v="37"/>
    <x v="0"/>
    <x v="0"/>
    <x v="260"/>
  </r>
  <r>
    <x v="11"/>
    <s v="Chest"/>
    <s v=""/>
    <x v="251"/>
    <n v="6"/>
    <n v="0"/>
    <n v="55.152659574468089"/>
    <n v="55.152659574468089"/>
    <x v="0"/>
    <x v="0"/>
    <x v="261"/>
  </r>
  <r>
    <x v="11"/>
    <s v="Head"/>
    <s v=""/>
    <x v="252"/>
    <n v="1"/>
    <n v="0"/>
    <n v="19.019680851063832"/>
    <n v="19.019680851063832"/>
    <x v="0"/>
    <x v="0"/>
    <x v="262"/>
  </r>
  <r>
    <x v="11"/>
    <s v="Chest"/>
    <s v=""/>
    <x v="253"/>
    <n v="1"/>
    <n v="0"/>
    <n v="36"/>
    <n v="36"/>
    <x v="0"/>
    <x v="0"/>
    <x v="263"/>
  </r>
  <r>
    <x v="11"/>
    <s v="Chest"/>
    <s v=""/>
    <x v="254"/>
    <n v="1"/>
    <n v="0"/>
    <n v="36"/>
    <n v="36"/>
    <x v="0"/>
    <x v="0"/>
    <x v="264"/>
  </r>
  <r>
    <x v="11"/>
    <s v="Chest"/>
    <s v=""/>
    <x v="255"/>
    <n v="5"/>
    <n v="0"/>
    <n v="34.290425531914899"/>
    <n v="34.290425531914899"/>
    <x v="0"/>
    <x v="0"/>
    <x v="265"/>
  </r>
  <r>
    <x v="11"/>
    <s v="Chest"/>
    <s v=""/>
    <x v="256"/>
    <n v="1"/>
    <n v="0"/>
    <n v="40"/>
    <n v="40"/>
    <x v="0"/>
    <x v="0"/>
    <x v="266"/>
  </r>
  <r>
    <x v="11"/>
    <s v="Chest"/>
    <s v=""/>
    <x v="257"/>
    <n v="1"/>
    <n v="0"/>
    <n v="40"/>
    <n v="40"/>
    <x v="0"/>
    <x v="0"/>
    <x v="267"/>
  </r>
  <r>
    <x v="11"/>
    <s v="Chest"/>
    <s v=""/>
    <x v="258"/>
    <n v="1"/>
    <n v="0"/>
    <n v="41"/>
    <n v="41"/>
    <x v="0"/>
    <x v="0"/>
    <x v="268"/>
  </r>
  <r>
    <x v="11"/>
    <s v="Chest"/>
    <s v=""/>
    <x v="259"/>
    <n v="1"/>
    <n v="0"/>
    <n v="41"/>
    <n v="41"/>
    <x v="0"/>
    <x v="0"/>
    <x v="269"/>
  </r>
  <r>
    <x v="11"/>
    <s v="Chest"/>
    <s v=""/>
    <x v="260"/>
    <n v="5"/>
    <n v="0"/>
    <n v="13.926063829787235"/>
    <n v="13.926063829787235"/>
    <x v="0"/>
    <x v="0"/>
    <x v="270"/>
  </r>
  <r>
    <x v="11"/>
    <s v="Chest"/>
    <s v=""/>
    <x v="261"/>
    <n v="2"/>
    <n v="0"/>
    <n v="29.270744680851067"/>
    <n v="29.270744680851067"/>
    <x v="0"/>
    <x v="0"/>
    <x v="271"/>
  </r>
  <r>
    <x v="11"/>
    <s v="Chest"/>
    <s v=""/>
    <x v="262"/>
    <n v="3"/>
    <n v="0"/>
    <n v="25"/>
    <n v="25"/>
    <x v="0"/>
    <x v="0"/>
    <x v="272"/>
  </r>
  <r>
    <x v="11"/>
    <s v="Chest"/>
    <s v=""/>
    <x v="263"/>
    <n v="4"/>
    <n v="0"/>
    <n v="24.605851063829789"/>
    <n v="24.605851063829789"/>
    <x v="0"/>
    <x v="0"/>
    <x v="273"/>
  </r>
  <r>
    <x v="11"/>
    <s v="Chest"/>
    <s v=""/>
    <x v="264"/>
    <n v="5"/>
    <n v="2"/>
    <n v="57.191489361702132"/>
    <n v="57.191489361702132"/>
    <x v="0"/>
    <x v="0"/>
    <x v="274"/>
  </r>
  <r>
    <x v="11"/>
    <s v="Chest"/>
    <s v=""/>
    <x v="265"/>
    <n v="5"/>
    <n v="0"/>
    <n v="37.517021276595749"/>
    <n v="37.517021276595749"/>
    <x v="0"/>
    <x v="0"/>
    <x v="275"/>
  </r>
  <r>
    <x v="11"/>
    <s v="Chest"/>
    <s v=""/>
    <x v="266"/>
    <n v="6"/>
    <n v="0"/>
    <n v="21"/>
    <n v="21"/>
    <x v="0"/>
    <x v="0"/>
    <x v="276"/>
  </r>
  <r>
    <x v="11"/>
    <s v="Chest"/>
    <s v=""/>
    <x v="267"/>
    <n v="1"/>
    <n v="0"/>
    <n v="40"/>
    <n v="40"/>
    <x v="1"/>
    <x v="0"/>
    <x v="277"/>
  </r>
  <r>
    <x v="11"/>
    <s v="Chest"/>
    <s v=""/>
    <x v="268"/>
    <n v="1"/>
    <n v="0"/>
    <n v="41"/>
    <n v="41"/>
    <x v="0"/>
    <x v="0"/>
    <x v="278"/>
  </r>
  <r>
    <x v="11"/>
    <s v="Chest"/>
    <s v=""/>
    <x v="269"/>
    <n v="1"/>
    <n v="0"/>
    <n v="41"/>
    <n v="41"/>
    <x v="0"/>
    <x v="0"/>
    <x v="279"/>
  </r>
  <r>
    <x v="11"/>
    <s v="Chest"/>
    <s v=""/>
    <x v="270"/>
    <n v="4"/>
    <n v="0"/>
    <n v="46.039361702127664"/>
    <n v="46.039361702127664"/>
    <x v="0"/>
    <x v="0"/>
    <x v="280"/>
  </r>
  <r>
    <x v="11"/>
    <s v="Chest"/>
    <s v=""/>
    <x v="271"/>
    <n v="1"/>
    <n v="0"/>
    <n v="36"/>
    <n v="36"/>
    <x v="1"/>
    <x v="0"/>
    <x v="281"/>
  </r>
  <r>
    <x v="11"/>
    <s v="Chest"/>
    <s v=""/>
    <x v="272"/>
    <n v="2"/>
    <n v="0"/>
    <n v="16.359574468085107"/>
    <n v="16.359574468085107"/>
    <x v="0"/>
    <x v="0"/>
    <x v="282"/>
  </r>
  <r>
    <x v="11"/>
    <s v="Chest"/>
    <s v=""/>
    <x v="273"/>
    <n v="2"/>
    <n v="0"/>
    <n v="16.359574468085107"/>
    <n v="16.359574468085107"/>
    <x v="1"/>
    <x v="0"/>
    <x v="283"/>
  </r>
  <r>
    <x v="11"/>
    <s v="Chest"/>
    <s v=""/>
    <x v="274"/>
    <n v="1"/>
    <n v="0"/>
    <n v="41"/>
    <n v="41"/>
    <x v="0"/>
    <x v="0"/>
    <x v="284"/>
  </r>
  <r>
    <x v="11"/>
    <s v="Chest"/>
    <s v=""/>
    <x v="275"/>
    <n v="1"/>
    <n v="0"/>
    <n v="41"/>
    <n v="41"/>
    <x v="0"/>
    <x v="0"/>
    <x v="285"/>
  </r>
  <r>
    <x v="11"/>
    <s v="Chest"/>
    <s v=""/>
    <x v="276"/>
    <n v="1"/>
    <n v="0"/>
    <n v="41"/>
    <n v="41"/>
    <x v="1"/>
    <x v="0"/>
    <x v="286"/>
  </r>
  <r>
    <x v="11"/>
    <s v="Chest"/>
    <s v=""/>
    <x v="277"/>
    <n v="1"/>
    <n v="0"/>
    <n v="37"/>
    <n v="37"/>
    <x v="0"/>
    <x v="0"/>
    <x v="287"/>
  </r>
  <r>
    <x v="11"/>
    <s v="Chest"/>
    <s v=""/>
    <x v="278"/>
    <n v="1"/>
    <n v="0"/>
    <n v="37"/>
    <n v="37"/>
    <x v="0"/>
    <x v="0"/>
    <x v="288"/>
  </r>
  <r>
    <x v="11"/>
    <s v="Chest"/>
    <s v=""/>
    <x v="279"/>
    <n v="1"/>
    <n v="0"/>
    <n v="9.359574468085107"/>
    <n v="9.359574468085107"/>
    <x v="0"/>
    <x v="0"/>
    <x v="289"/>
  </r>
  <r>
    <x v="11"/>
    <s v="Chest"/>
    <s v=""/>
    <x v="280"/>
    <n v="1"/>
    <n v="0"/>
    <n v="40"/>
    <n v="40"/>
    <x v="1"/>
    <x v="0"/>
    <x v="290"/>
  </r>
  <r>
    <x v="11"/>
    <s v="Chest"/>
    <s v=""/>
    <x v="281"/>
    <n v="1"/>
    <n v="0"/>
    <n v="40"/>
    <n v="40"/>
    <x v="1"/>
    <x v="0"/>
    <x v="291"/>
  </r>
  <r>
    <x v="11"/>
    <s v="Chest"/>
    <s v=""/>
    <x v="282"/>
    <n v="1"/>
    <n v="0"/>
    <n v="36"/>
    <n v="36"/>
    <x v="1"/>
    <x v="0"/>
    <x v="292"/>
  </r>
  <r>
    <x v="11"/>
    <s v="Chest"/>
    <s v=""/>
    <x v="283"/>
    <n v="1"/>
    <n v="0"/>
    <n v="40"/>
    <n v="40"/>
    <x v="0"/>
    <x v="0"/>
    <x v="293"/>
  </r>
  <r>
    <x v="11"/>
    <s v="Chest"/>
    <s v=""/>
    <x v="284"/>
    <n v="1"/>
    <n v="0"/>
    <n v="40"/>
    <n v="40"/>
    <x v="0"/>
    <x v="0"/>
    <x v="294"/>
  </r>
  <r>
    <x v="11"/>
    <s v="Chest"/>
    <s v=""/>
    <x v="285"/>
    <n v="1"/>
    <n v="0"/>
    <n v="28.472872340425532"/>
    <n v="28.472872340425532"/>
    <x v="0"/>
    <x v="0"/>
    <x v="295"/>
  </r>
  <r>
    <x v="11"/>
    <s v="Chest"/>
    <s v=""/>
    <x v="286"/>
    <n v="1"/>
    <n v="0"/>
    <n v="22.679787234042553"/>
    <n v="22.679787234042553"/>
    <x v="0"/>
    <x v="0"/>
    <x v="296"/>
  </r>
  <r>
    <x v="11"/>
    <s v="Chest"/>
    <s v="Set 3"/>
    <x v="287"/>
    <n v="6"/>
    <n v="0"/>
    <n v="49.472872340425532"/>
    <n v="49.472872340425532"/>
    <x v="0"/>
    <x v="0"/>
    <x v="297"/>
  </r>
  <r>
    <x v="11"/>
    <s v="Chest"/>
    <s v=""/>
    <x v="288"/>
    <n v="1"/>
    <n v="0"/>
    <n v="38.295212765957451"/>
    <n v="38.295212765957451"/>
    <x v="0"/>
    <x v="0"/>
    <x v="298"/>
  </r>
  <r>
    <x v="11"/>
    <s v="Chest"/>
    <s v=""/>
    <x v="289"/>
    <n v="5"/>
    <n v="0"/>
    <n v="37.926063829787232"/>
    <n v="37.926063829787232"/>
    <x v="0"/>
    <x v="0"/>
    <x v="299"/>
  </r>
  <r>
    <x v="11"/>
    <s v="Chest"/>
    <s v=""/>
    <x v="290"/>
    <n v="1"/>
    <n v="0"/>
    <n v="19.359574468085107"/>
    <n v="19.359574468085107"/>
    <x v="0"/>
    <x v="0"/>
    <x v="300"/>
  </r>
  <r>
    <x v="11"/>
    <s v="Chest"/>
    <s v=""/>
    <x v="291"/>
    <n v="3"/>
    <n v="0"/>
    <n v="9.6303191489361737"/>
    <n v="9.6303191489361737"/>
    <x v="0"/>
    <x v="0"/>
    <x v="301"/>
  </r>
  <r>
    <x v="11"/>
    <s v="Chest"/>
    <s v=""/>
    <x v="292"/>
    <n v="1"/>
    <n v="0"/>
    <n v="41"/>
    <n v="41"/>
    <x v="1"/>
    <x v="0"/>
    <x v="302"/>
  </r>
  <r>
    <x v="11"/>
    <s v="Chest"/>
    <s v=""/>
    <x v="293"/>
    <n v="1"/>
    <n v="0"/>
    <n v="37"/>
    <n v="37"/>
    <x v="1"/>
    <x v="0"/>
    <x v="303"/>
  </r>
  <r>
    <x v="11"/>
    <s v="Chest"/>
    <s v=""/>
    <x v="294"/>
    <n v="6"/>
    <n v="0"/>
    <n v="12"/>
    <n v="12"/>
    <x v="0"/>
    <x v="0"/>
    <x v="304"/>
  </r>
  <r>
    <x v="11"/>
    <s v="Chest"/>
    <s v=""/>
    <x v="295"/>
    <n v="1"/>
    <n v="0"/>
    <n v="17.26595744680851"/>
    <n v="17.26595744680851"/>
    <x v="0"/>
    <x v="0"/>
    <x v="305"/>
  </r>
  <r>
    <x v="11"/>
    <s v="Chest"/>
    <s v=""/>
    <x v="296"/>
    <n v="5"/>
    <n v="0"/>
    <n v="23.157446808510642"/>
    <n v="23.157446808510642"/>
    <x v="0"/>
    <x v="0"/>
    <x v="306"/>
  </r>
  <r>
    <x v="11"/>
    <s v="Chest"/>
    <s v=""/>
    <x v="297"/>
    <n v="5"/>
    <n v="0"/>
    <n v="40.384042553191492"/>
    <n v="40.384042553191492"/>
    <x v="0"/>
    <x v="0"/>
    <x v="307"/>
  </r>
  <r>
    <x v="11"/>
    <s v="Chest"/>
    <s v=""/>
    <x v="298"/>
    <n v="1"/>
    <n v="0"/>
    <n v="37"/>
    <n v="37"/>
    <x v="1"/>
    <x v="0"/>
    <x v="308"/>
  </r>
  <r>
    <x v="11"/>
    <s v="Chest"/>
    <s v=""/>
    <x v="299"/>
    <n v="2"/>
    <n v="0"/>
    <n v="29.270744680851067"/>
    <n v="29.270744680851067"/>
    <x v="1"/>
    <x v="0"/>
    <x v="309"/>
  </r>
  <r>
    <x v="1"/>
    <s v=""/>
    <s v=""/>
    <x v="69"/>
    <s v=""/>
    <s v=""/>
    <s v=""/>
    <s v=""/>
    <x v="2"/>
    <x v="1"/>
    <x v="69"/>
  </r>
  <r>
    <x v="12"/>
    <s v=""/>
    <s v=""/>
    <x v="0"/>
    <s v=""/>
    <n v="0"/>
    <n v="0"/>
    <n v="0"/>
    <x v="0"/>
    <x v="0"/>
    <x v="310"/>
  </r>
  <r>
    <x v="12"/>
    <s v="Enchant"/>
    <s v=""/>
    <x v="300"/>
    <n v="1"/>
    <n v="0"/>
    <n v="0.45319148936170228"/>
    <n v="0.45319148936170228"/>
    <x v="0"/>
    <x v="0"/>
    <x v="311"/>
  </r>
  <r>
    <x v="12"/>
    <s v="Enchant"/>
    <s v=""/>
    <x v="301"/>
    <n v="1"/>
    <n v="0"/>
    <n v="0.33989361702127674"/>
    <n v="0.33989361702127674"/>
    <x v="0"/>
    <x v="0"/>
    <x v="312"/>
  </r>
  <r>
    <x v="12"/>
    <s v="Enchant"/>
    <s v=""/>
    <x v="302"/>
    <n v="1"/>
    <n v="0"/>
    <n v="0.22659574468085114"/>
    <n v="0.22659574468085114"/>
    <x v="0"/>
    <x v="0"/>
    <x v="313"/>
  </r>
  <r>
    <x v="12"/>
    <s v="Enchant"/>
    <s v=""/>
    <x v="303"/>
    <n v="1"/>
    <n v="0"/>
    <n v="0.11329787234042557"/>
    <n v="0.11329787234042557"/>
    <x v="0"/>
    <x v="0"/>
    <x v="314"/>
  </r>
  <r>
    <x v="1"/>
    <s v=""/>
    <s v=""/>
    <x v="69"/>
    <s v=""/>
    <s v=""/>
    <s v=""/>
    <s v=""/>
    <x v="2"/>
    <x v="1"/>
    <x v="69"/>
  </r>
  <r>
    <x v="13"/>
    <s v=""/>
    <s v=""/>
    <x v="0"/>
    <s v=""/>
    <n v="0"/>
    <n v="0"/>
    <n v="0"/>
    <x v="0"/>
    <x v="0"/>
    <x v="315"/>
  </r>
  <r>
    <x v="13"/>
    <s v="Back"/>
    <s v=""/>
    <x v="304"/>
    <n v="1"/>
    <n v="0"/>
    <n v="21"/>
    <n v="21"/>
    <x v="0"/>
    <x v="0"/>
    <x v="316"/>
  </r>
  <r>
    <x v="13"/>
    <s v="Back"/>
    <s v=""/>
    <x v="305"/>
    <n v="1"/>
    <n v="0"/>
    <n v="21"/>
    <n v="21"/>
    <x v="1"/>
    <x v="0"/>
    <x v="317"/>
  </r>
  <r>
    <x v="13"/>
    <s v="Back"/>
    <s v=""/>
    <x v="306"/>
    <n v="1"/>
    <n v="0"/>
    <n v="18"/>
    <n v="18"/>
    <x v="0"/>
    <x v="0"/>
    <x v="318"/>
  </r>
  <r>
    <x v="13"/>
    <s v="Back"/>
    <s v=""/>
    <x v="307"/>
    <n v="1"/>
    <n v="0"/>
    <n v="17"/>
    <n v="17"/>
    <x v="0"/>
    <x v="0"/>
    <x v="319"/>
  </r>
  <r>
    <x v="13"/>
    <s v="Back"/>
    <s v=""/>
    <x v="308"/>
    <n v="1"/>
    <n v="0"/>
    <n v="21"/>
    <n v="21"/>
    <x v="0"/>
    <x v="0"/>
    <x v="320"/>
  </r>
  <r>
    <x v="13"/>
    <s v="Back"/>
    <s v=""/>
    <x v="309"/>
    <n v="1"/>
    <n v="0"/>
    <n v="19"/>
    <n v="19"/>
    <x v="0"/>
    <x v="0"/>
    <x v="321"/>
  </r>
  <r>
    <x v="13"/>
    <s v="Back"/>
    <s v=""/>
    <x v="310"/>
    <n v="5"/>
    <n v="0"/>
    <n v="22.359574468085107"/>
    <n v="22.359574468085107"/>
    <x v="0"/>
    <x v="0"/>
    <x v="322"/>
  </r>
  <r>
    <x v="13"/>
    <s v="Back"/>
    <s v=""/>
    <x v="311"/>
    <n v="1"/>
    <n v="0"/>
    <n v="19"/>
    <n v="19"/>
    <x v="0"/>
    <x v="0"/>
    <x v="323"/>
  </r>
  <r>
    <x v="13"/>
    <s v="Back"/>
    <s v=""/>
    <x v="312"/>
    <n v="1"/>
    <n v="0"/>
    <n v="6.7978723404255339"/>
    <n v="6.7978723404255339"/>
    <x v="0"/>
    <x v="0"/>
    <x v="324"/>
  </r>
  <r>
    <x v="13"/>
    <s v="Back"/>
    <s v=""/>
    <x v="313"/>
    <n v="4"/>
    <n v="1"/>
    <n v="37.728723404255319"/>
    <n v="37.728723404255319"/>
    <x v="0"/>
    <x v="0"/>
    <x v="325"/>
  </r>
  <r>
    <x v="13"/>
    <s v="Back"/>
    <s v=""/>
    <x v="314"/>
    <n v="3"/>
    <n v="0"/>
    <n v="29.586170212765957"/>
    <n v="29.586170212765957"/>
    <x v="0"/>
    <x v="0"/>
    <x v="326"/>
  </r>
  <r>
    <x v="13"/>
    <s v="Back"/>
    <s v=""/>
    <x v="315"/>
    <n v="5"/>
    <n v="1"/>
    <n v="44.728723404255319"/>
    <n v="44.728723404255319"/>
    <x v="0"/>
    <x v="0"/>
    <x v="327"/>
  </r>
  <r>
    <x v="13"/>
    <s v="Back"/>
    <s v=""/>
    <x v="316"/>
    <n v="4"/>
    <n v="0"/>
    <n v="23.679787234042553"/>
    <n v="23.679787234042553"/>
    <x v="0"/>
    <x v="0"/>
    <x v="328"/>
  </r>
  <r>
    <x v="13"/>
    <s v="Back"/>
    <s v=""/>
    <x v="317"/>
    <n v="6"/>
    <n v="1"/>
    <n v="47.639893617021286"/>
    <n v="47.639893617021286"/>
    <x v="0"/>
    <x v="0"/>
    <x v="329"/>
  </r>
  <r>
    <x v="13"/>
    <s v="Back"/>
    <s v=""/>
    <x v="318"/>
    <n v="5"/>
    <n v="0"/>
    <n v="12.132978723404255"/>
    <n v="12.132978723404255"/>
    <x v="0"/>
    <x v="0"/>
    <x v="330"/>
  </r>
  <r>
    <x v="13"/>
    <s v="Back"/>
    <s v=""/>
    <x v="319"/>
    <n v="1"/>
    <n v="0"/>
    <n v="19"/>
    <n v="19"/>
    <x v="0"/>
    <x v="0"/>
    <x v="331"/>
  </r>
  <r>
    <x v="13"/>
    <s v="Back"/>
    <s v=""/>
    <x v="320"/>
    <n v="4"/>
    <n v="0"/>
    <n v="20.453191489361704"/>
    <n v="20.453191489361704"/>
    <x v="0"/>
    <x v="0"/>
    <x v="332"/>
  </r>
  <r>
    <x v="13"/>
    <s v="Back"/>
    <s v=""/>
    <x v="321"/>
    <n v="1"/>
    <n v="0"/>
    <n v="13.01968085106383"/>
    <n v="13.01968085106383"/>
    <x v="0"/>
    <x v="0"/>
    <x v="333"/>
  </r>
  <r>
    <x v="13"/>
    <s v="Back"/>
    <s v=""/>
    <x v="322"/>
    <n v="1"/>
    <n v="0"/>
    <n v="17"/>
    <n v="17"/>
    <x v="0"/>
    <x v="0"/>
    <x v="334"/>
  </r>
  <r>
    <x v="13"/>
    <s v="Back"/>
    <s v=""/>
    <x v="323"/>
    <n v="1"/>
    <n v="0"/>
    <n v="20"/>
    <n v="20"/>
    <x v="0"/>
    <x v="0"/>
    <x v="335"/>
  </r>
  <r>
    <x v="13"/>
    <s v="Back"/>
    <s v=""/>
    <x v="324"/>
    <n v="1"/>
    <n v="0"/>
    <n v="20"/>
    <n v="20"/>
    <x v="0"/>
    <x v="0"/>
    <x v="336"/>
  </r>
  <r>
    <x v="13"/>
    <s v="Back"/>
    <s v=""/>
    <x v="325"/>
    <n v="1"/>
    <n v="0"/>
    <n v="20"/>
    <n v="20"/>
    <x v="1"/>
    <x v="0"/>
    <x v="337"/>
  </r>
  <r>
    <x v="13"/>
    <s v="Back"/>
    <s v=""/>
    <x v="326"/>
    <n v="1"/>
    <n v="0"/>
    <n v="21"/>
    <n v="21"/>
    <x v="0"/>
    <x v="0"/>
    <x v="338"/>
  </r>
  <r>
    <x v="13"/>
    <s v="Back"/>
    <s v=""/>
    <x v="327"/>
    <n v="2"/>
    <n v="0"/>
    <n v="14"/>
    <n v="14"/>
    <x v="0"/>
    <x v="0"/>
    <x v="339"/>
  </r>
  <r>
    <x v="13"/>
    <s v="Back"/>
    <s v=""/>
    <x v="328"/>
    <n v="1"/>
    <n v="0"/>
    <n v="20"/>
    <n v="20"/>
    <x v="0"/>
    <x v="0"/>
    <x v="340"/>
  </r>
  <r>
    <x v="13"/>
    <s v="Back"/>
    <s v=""/>
    <x v="329"/>
    <n v="1"/>
    <n v="0"/>
    <n v="20"/>
    <n v="20"/>
    <x v="1"/>
    <x v="0"/>
    <x v="341"/>
  </r>
  <r>
    <x v="13"/>
    <s v="Back"/>
    <s v=""/>
    <x v="330"/>
    <n v="1"/>
    <n v="0"/>
    <n v="7.93085106382979"/>
    <n v="7.93085106382979"/>
    <x v="0"/>
    <x v="0"/>
    <x v="342"/>
  </r>
  <r>
    <x v="13"/>
    <s v="Back"/>
    <s v=""/>
    <x v="331"/>
    <n v="1"/>
    <n v="0"/>
    <n v="21"/>
    <n v="21"/>
    <x v="0"/>
    <x v="0"/>
    <x v="343"/>
  </r>
  <r>
    <x v="13"/>
    <s v="Back"/>
    <s v=""/>
    <x v="332"/>
    <n v="1"/>
    <n v="0"/>
    <n v="17"/>
    <n v="17"/>
    <x v="0"/>
    <x v="0"/>
    <x v="344"/>
  </r>
  <r>
    <x v="13"/>
    <s v="Back"/>
    <s v=""/>
    <x v="333"/>
    <n v="1"/>
    <n v="0"/>
    <n v="17"/>
    <n v="17"/>
    <x v="1"/>
    <x v="0"/>
    <x v="345"/>
  </r>
  <r>
    <x v="13"/>
    <s v="Back"/>
    <s v=""/>
    <x v="334"/>
    <n v="1"/>
    <n v="0"/>
    <n v="20"/>
    <n v="20"/>
    <x v="0"/>
    <x v="0"/>
    <x v="346"/>
  </r>
  <r>
    <x v="13"/>
    <s v="Back"/>
    <s v=""/>
    <x v="335"/>
    <n v="1"/>
    <n v="0"/>
    <n v="20"/>
    <n v="20"/>
    <x v="1"/>
    <x v="0"/>
    <x v="347"/>
  </r>
  <r>
    <x v="13"/>
    <s v="Back"/>
    <s v=""/>
    <x v="336"/>
    <n v="1"/>
    <n v="0"/>
    <n v="21"/>
    <n v="21"/>
    <x v="0"/>
    <x v="0"/>
    <x v="348"/>
  </r>
  <r>
    <x v="13"/>
    <s v="Back"/>
    <s v=""/>
    <x v="337"/>
    <n v="1"/>
    <n v="0"/>
    <n v="21"/>
    <n v="21"/>
    <x v="1"/>
    <x v="0"/>
    <x v="349"/>
  </r>
  <r>
    <x v="13"/>
    <s v="Back"/>
    <s v=""/>
    <x v="338"/>
    <n v="1"/>
    <n v="0"/>
    <n v="21"/>
    <n v="21"/>
    <x v="1"/>
    <x v="0"/>
    <x v="350"/>
  </r>
  <r>
    <x v="13"/>
    <s v="Back"/>
    <s v=""/>
    <x v="339"/>
    <n v="1"/>
    <n v="0"/>
    <n v="21"/>
    <n v="21"/>
    <x v="0"/>
    <x v="0"/>
    <x v="351"/>
  </r>
  <r>
    <x v="13"/>
    <s v="Back"/>
    <s v=""/>
    <x v="340"/>
    <n v="1"/>
    <n v="0"/>
    <n v="21"/>
    <n v="21"/>
    <x v="1"/>
    <x v="0"/>
    <x v="352"/>
  </r>
  <r>
    <x v="13"/>
    <s v="Back"/>
    <s v=""/>
    <x v="341"/>
    <n v="1"/>
    <n v="0"/>
    <n v="19"/>
    <n v="19"/>
    <x v="0"/>
    <x v="0"/>
    <x v="353"/>
  </r>
  <r>
    <x v="13"/>
    <s v="Back"/>
    <s v=""/>
    <x v="342"/>
    <n v="1"/>
    <n v="0"/>
    <n v="20"/>
    <n v="20"/>
    <x v="0"/>
    <x v="0"/>
    <x v="354"/>
  </r>
  <r>
    <x v="13"/>
    <s v="Back"/>
    <s v=""/>
    <x v="343"/>
    <n v="1"/>
    <n v="0"/>
    <n v="20"/>
    <n v="20"/>
    <x v="1"/>
    <x v="0"/>
    <x v="355"/>
  </r>
  <r>
    <x v="13"/>
    <s v="Back"/>
    <s v=""/>
    <x v="344"/>
    <n v="1"/>
    <n v="0"/>
    <n v="19"/>
    <n v="19"/>
    <x v="0"/>
    <x v="0"/>
    <x v="356"/>
  </r>
  <r>
    <x v="13"/>
    <s v="Back"/>
    <s v=""/>
    <x v="345"/>
    <n v="1"/>
    <n v="0"/>
    <n v="19"/>
    <n v="19"/>
    <x v="1"/>
    <x v="0"/>
    <x v="357"/>
  </r>
  <r>
    <x v="13"/>
    <s v="Back"/>
    <s v=""/>
    <x v="346"/>
    <n v="1"/>
    <n v="0"/>
    <n v="17"/>
    <n v="17"/>
    <x v="0"/>
    <x v="0"/>
    <x v="358"/>
  </r>
  <r>
    <x v="13"/>
    <s v="Back"/>
    <s v=""/>
    <x v="347"/>
    <n v="1"/>
    <n v="0"/>
    <n v="17"/>
    <n v="17"/>
    <x v="1"/>
    <x v="0"/>
    <x v="359"/>
  </r>
  <r>
    <x v="13"/>
    <s v="Back"/>
    <s v=""/>
    <x v="348"/>
    <n v="1"/>
    <n v="0"/>
    <n v="20"/>
    <n v="20"/>
    <x v="0"/>
    <x v="0"/>
    <x v="360"/>
  </r>
  <r>
    <x v="13"/>
    <s v="Back"/>
    <s v=""/>
    <x v="349"/>
    <n v="1"/>
    <n v="0"/>
    <n v="15.926063829787235"/>
    <n v="15.926063829787235"/>
    <x v="0"/>
    <x v="0"/>
    <x v="361"/>
  </r>
  <r>
    <x v="13"/>
    <s v="Back"/>
    <s v=""/>
    <x v="350"/>
    <n v="5"/>
    <n v="1"/>
    <n v="14.842021276595748"/>
    <n v="14.842021276595748"/>
    <x v="0"/>
    <x v="0"/>
    <x v="362"/>
  </r>
  <r>
    <x v="13"/>
    <s v="Back"/>
    <s v=""/>
    <x v="351"/>
    <n v="1"/>
    <n v="0"/>
    <n v="14.453191489361702"/>
    <n v="14.453191489361702"/>
    <x v="0"/>
    <x v="0"/>
    <x v="363"/>
  </r>
  <r>
    <x v="13"/>
    <s v="Back"/>
    <s v=""/>
    <x v="352"/>
    <n v="2"/>
    <n v="0"/>
    <n v="14"/>
    <n v="14"/>
    <x v="0"/>
    <x v="0"/>
    <x v="364"/>
  </r>
  <r>
    <x v="13"/>
    <s v="Back"/>
    <s v=""/>
    <x v="353"/>
    <n v="1"/>
    <n v="0"/>
    <n v="21"/>
    <n v="21"/>
    <x v="0"/>
    <x v="0"/>
    <x v="365"/>
  </r>
  <r>
    <x v="13"/>
    <s v="Back"/>
    <s v=""/>
    <x v="354"/>
    <n v="1"/>
    <n v="0"/>
    <n v="21"/>
    <n v="21"/>
    <x v="1"/>
    <x v="0"/>
    <x v="366"/>
  </r>
  <r>
    <x v="13"/>
    <s v="Back"/>
    <s v=""/>
    <x v="355"/>
    <n v="1"/>
    <n v="0"/>
    <n v="17"/>
    <n v="17"/>
    <x v="0"/>
    <x v="0"/>
    <x v="367"/>
  </r>
  <r>
    <x v="13"/>
    <s v="Back"/>
    <s v=""/>
    <x v="356"/>
    <n v="1"/>
    <n v="0"/>
    <n v="17"/>
    <n v="17"/>
    <x v="0"/>
    <x v="0"/>
    <x v="368"/>
  </r>
  <r>
    <x v="13"/>
    <s v="Back"/>
    <s v=""/>
    <x v="357"/>
    <n v="1"/>
    <n v="0"/>
    <n v="21"/>
    <n v="21"/>
    <x v="1"/>
    <x v="0"/>
    <x v="369"/>
  </r>
  <r>
    <x v="13"/>
    <s v="Back"/>
    <s v=""/>
    <x v="358"/>
    <n v="6"/>
    <n v="0"/>
    <n v="29.132978723404257"/>
    <n v="29.132978723404257"/>
    <x v="0"/>
    <x v="0"/>
    <x v="370"/>
  </r>
  <r>
    <x v="13"/>
    <s v="Back"/>
    <s v=""/>
    <x v="359"/>
    <n v="1"/>
    <n v="0"/>
    <n v="19"/>
    <n v="19"/>
    <x v="0"/>
    <x v="0"/>
    <x v="371"/>
  </r>
  <r>
    <x v="13"/>
    <s v="Back"/>
    <s v=""/>
    <x v="360"/>
    <n v="1"/>
    <n v="0"/>
    <n v="19"/>
    <n v="19"/>
    <x v="1"/>
    <x v="0"/>
    <x v="372"/>
  </r>
  <r>
    <x v="1"/>
    <s v=""/>
    <s v=""/>
    <x v="69"/>
    <s v=""/>
    <s v=""/>
    <s v=""/>
    <s v=""/>
    <x v="2"/>
    <x v="1"/>
    <x v="69"/>
  </r>
  <r>
    <x v="14"/>
    <s v=""/>
    <s v=""/>
    <x v="0"/>
    <s v=""/>
    <n v="0"/>
    <n v="0"/>
    <n v="0"/>
    <x v="0"/>
    <x v="0"/>
    <x v="373"/>
  </r>
  <r>
    <x v="14"/>
    <s v="Enchant"/>
    <s v=""/>
    <x v="361"/>
    <n v="5"/>
    <n v="0"/>
    <n v="0"/>
    <n v="0"/>
    <x v="0"/>
    <x v="0"/>
    <x v="374"/>
  </r>
  <r>
    <x v="1"/>
    <s v=""/>
    <s v=""/>
    <x v="69"/>
    <s v=""/>
    <s v=""/>
    <s v=""/>
    <s v=""/>
    <x v="2"/>
    <x v="1"/>
    <x v="69"/>
  </r>
  <r>
    <x v="15"/>
    <s v=""/>
    <s v=""/>
    <x v="0"/>
    <s v=""/>
    <n v="0"/>
    <n v="0"/>
    <n v="0"/>
    <x v="0"/>
    <x v="0"/>
    <x v="375"/>
  </r>
  <r>
    <x v="15"/>
    <s v="Wrists"/>
    <s v=""/>
    <x v="362"/>
    <n v="4"/>
    <n v="0"/>
    <n v="15.246276595744682"/>
    <n v="15.246276595744682"/>
    <x v="0"/>
    <x v="0"/>
    <x v="376"/>
  </r>
  <r>
    <x v="15"/>
    <s v="Wrists"/>
    <s v=""/>
    <x v="363"/>
    <n v="4"/>
    <n v="0"/>
    <n v="15.246276595744682"/>
    <n v="15.246276595744682"/>
    <x v="0"/>
    <x v="0"/>
    <x v="377"/>
  </r>
  <r>
    <x v="15"/>
    <s v="Wrists"/>
    <s v=""/>
    <x v="364"/>
    <n v="1"/>
    <n v="0"/>
    <n v="21"/>
    <n v="21"/>
    <x v="0"/>
    <x v="0"/>
    <x v="378"/>
  </r>
  <r>
    <x v="15"/>
    <s v="Wrists"/>
    <s v=""/>
    <x v="365"/>
    <n v="1"/>
    <n v="0"/>
    <n v="21"/>
    <n v="21"/>
    <x v="1"/>
    <x v="0"/>
    <x v="379"/>
  </r>
  <r>
    <x v="15"/>
    <s v="Wrists"/>
    <s v=""/>
    <x v="366"/>
    <n v="1"/>
    <n v="0"/>
    <n v="17"/>
    <n v="17"/>
    <x v="0"/>
    <x v="0"/>
    <x v="380"/>
  </r>
  <r>
    <x v="15"/>
    <s v="Wrists"/>
    <s v=""/>
    <x v="367"/>
    <n v="4"/>
    <n v="0"/>
    <n v="25.453191489361704"/>
    <n v="25.453191489361704"/>
    <x v="0"/>
    <x v="0"/>
    <x v="381"/>
  </r>
  <r>
    <x v="15"/>
    <s v="Wrists"/>
    <s v=""/>
    <x v="368"/>
    <n v="2"/>
    <n v="0"/>
    <n v="8.2707446808510667"/>
    <n v="8.2707446808510667"/>
    <x v="0"/>
    <x v="0"/>
    <x v="382"/>
  </r>
  <r>
    <x v="15"/>
    <s v="Wrists"/>
    <s v=""/>
    <x v="369"/>
    <n v="1"/>
    <n v="0"/>
    <n v="19"/>
    <n v="19"/>
    <x v="0"/>
    <x v="0"/>
    <x v="383"/>
  </r>
  <r>
    <x v="15"/>
    <s v="Wrists"/>
    <s v=""/>
    <x v="370"/>
    <n v="3"/>
    <n v="1"/>
    <n v="35.955319148936169"/>
    <n v="35.955319148936169"/>
    <x v="0"/>
    <x v="0"/>
    <x v="384"/>
  </r>
  <r>
    <x v="15"/>
    <s v="Wrists"/>
    <s v="Set 3"/>
    <x v="371"/>
    <n v="6"/>
    <n v="0"/>
    <n v="26.793085106382978"/>
    <n v="26.793085106382978"/>
    <x v="0"/>
    <x v="0"/>
    <x v="385"/>
  </r>
  <r>
    <x v="15"/>
    <s v="Wrists"/>
    <s v=""/>
    <x v="372"/>
    <n v="5"/>
    <n v="0"/>
    <n v="29.472872340425532"/>
    <n v="29.472872340425532"/>
    <x v="0"/>
    <x v="0"/>
    <x v="386"/>
  </r>
  <r>
    <x v="15"/>
    <s v="Wrists"/>
    <s v=""/>
    <x v="373"/>
    <n v="1"/>
    <n v="0"/>
    <n v="20"/>
    <n v="20"/>
    <x v="0"/>
    <x v="0"/>
    <x v="387"/>
  </r>
  <r>
    <x v="15"/>
    <s v="Wrists"/>
    <s v=""/>
    <x v="374"/>
    <n v="1"/>
    <n v="0"/>
    <n v="7.5861702127659578"/>
    <n v="7.5861702127659578"/>
    <x v="0"/>
    <x v="0"/>
    <x v="388"/>
  </r>
  <r>
    <x v="15"/>
    <s v="Wrists"/>
    <s v=""/>
    <x v="375"/>
    <n v="1"/>
    <n v="0"/>
    <n v="21"/>
    <n v="21"/>
    <x v="0"/>
    <x v="0"/>
    <x v="389"/>
  </r>
  <r>
    <x v="15"/>
    <s v="Wrists"/>
    <s v=""/>
    <x v="376"/>
    <n v="1"/>
    <n v="0"/>
    <n v="21"/>
    <n v="21"/>
    <x v="1"/>
    <x v="0"/>
    <x v="390"/>
  </r>
  <r>
    <x v="15"/>
    <s v="Wrists"/>
    <s v=""/>
    <x v="377"/>
    <n v="1"/>
    <n v="0"/>
    <n v="19"/>
    <n v="19"/>
    <x v="0"/>
    <x v="0"/>
    <x v="391"/>
  </r>
  <r>
    <x v="15"/>
    <s v="Wrists"/>
    <s v=""/>
    <x v="378"/>
    <n v="3"/>
    <n v="0"/>
    <n v="22.906382978723403"/>
    <n v="22.906382978723403"/>
    <x v="0"/>
    <x v="0"/>
    <x v="392"/>
  </r>
  <r>
    <x v="15"/>
    <s v="Wrists"/>
    <s v=""/>
    <x v="379"/>
    <n v="1"/>
    <n v="0"/>
    <n v="17"/>
    <n v="17"/>
    <x v="0"/>
    <x v="0"/>
    <x v="393"/>
  </r>
  <r>
    <x v="15"/>
    <s v="Wrists"/>
    <s v=""/>
    <x v="380"/>
    <n v="1"/>
    <n v="0"/>
    <n v="21"/>
    <n v="21"/>
    <x v="0"/>
    <x v="0"/>
    <x v="394"/>
  </r>
  <r>
    <x v="15"/>
    <s v="Wrists"/>
    <s v=""/>
    <x v="381"/>
    <n v="1"/>
    <n v="0"/>
    <n v="21"/>
    <n v="21"/>
    <x v="0"/>
    <x v="0"/>
    <x v="395"/>
  </r>
  <r>
    <x v="15"/>
    <s v="Wrists"/>
    <s v=""/>
    <x v="382"/>
    <n v="5"/>
    <n v="0"/>
    <n v="6.359574468085107"/>
    <n v="6.359574468085107"/>
    <x v="0"/>
    <x v="0"/>
    <x v="396"/>
  </r>
  <r>
    <x v="15"/>
    <s v="Wrists"/>
    <s v=""/>
    <x v="383"/>
    <n v="1"/>
    <n v="0"/>
    <n v="21"/>
    <n v="21"/>
    <x v="0"/>
    <x v="0"/>
    <x v="397"/>
  </r>
  <r>
    <x v="15"/>
    <s v="Wrists"/>
    <s v=""/>
    <x v="384"/>
    <n v="6"/>
    <n v="0"/>
    <n v="12"/>
    <n v="12"/>
    <x v="0"/>
    <x v="0"/>
    <x v="398"/>
  </r>
  <r>
    <x v="15"/>
    <s v="Wrists"/>
    <s v=""/>
    <x v="385"/>
    <n v="1"/>
    <n v="0"/>
    <n v="20"/>
    <n v="20"/>
    <x v="0"/>
    <x v="0"/>
    <x v="399"/>
  </r>
  <r>
    <x v="15"/>
    <s v="Wrists"/>
    <s v=""/>
    <x v="386"/>
    <n v="1"/>
    <n v="0"/>
    <n v="20"/>
    <n v="20"/>
    <x v="1"/>
    <x v="0"/>
    <x v="400"/>
  </r>
  <r>
    <x v="15"/>
    <s v="Wrists"/>
    <s v=""/>
    <x v="387"/>
    <n v="1"/>
    <n v="0"/>
    <n v="21"/>
    <n v="21"/>
    <x v="0"/>
    <x v="0"/>
    <x v="401"/>
  </r>
  <r>
    <x v="15"/>
    <s v="Wrists"/>
    <s v=""/>
    <x v="388"/>
    <n v="1"/>
    <n v="0"/>
    <n v="17"/>
    <n v="17"/>
    <x v="0"/>
    <x v="0"/>
    <x v="402"/>
  </r>
  <r>
    <x v="15"/>
    <s v="Wrists"/>
    <s v=""/>
    <x v="389"/>
    <n v="1"/>
    <n v="0"/>
    <n v="17"/>
    <n v="17"/>
    <x v="1"/>
    <x v="0"/>
    <x v="403"/>
  </r>
  <r>
    <x v="15"/>
    <s v="Wrists"/>
    <s v=""/>
    <x v="390"/>
    <n v="1"/>
    <n v="0"/>
    <n v="1.9260638297872348"/>
    <n v="1.9260638297872348"/>
    <x v="0"/>
    <x v="0"/>
    <x v="404"/>
  </r>
  <r>
    <x v="15"/>
    <s v="Wrists"/>
    <s v=""/>
    <x v="391"/>
    <n v="1"/>
    <n v="0"/>
    <n v="21"/>
    <n v="21"/>
    <x v="0"/>
    <x v="0"/>
    <x v="405"/>
  </r>
  <r>
    <x v="15"/>
    <s v="Wrists"/>
    <s v=""/>
    <x v="392"/>
    <n v="1"/>
    <n v="0"/>
    <n v="21"/>
    <n v="21"/>
    <x v="0"/>
    <x v="0"/>
    <x v="406"/>
  </r>
  <r>
    <x v="15"/>
    <s v="Wrists"/>
    <s v=""/>
    <x v="393"/>
    <n v="1"/>
    <n v="0"/>
    <n v="21"/>
    <n v="21"/>
    <x v="1"/>
    <x v="0"/>
    <x v="407"/>
  </r>
  <r>
    <x v="15"/>
    <s v="Wrists"/>
    <s v=""/>
    <x v="394"/>
    <n v="1"/>
    <n v="0"/>
    <n v="19"/>
    <n v="19"/>
    <x v="0"/>
    <x v="0"/>
    <x v="408"/>
  </r>
  <r>
    <x v="15"/>
    <s v="Wrists"/>
    <s v=""/>
    <x v="395"/>
    <n v="1"/>
    <n v="0"/>
    <n v="21"/>
    <n v="21"/>
    <x v="0"/>
    <x v="0"/>
    <x v="409"/>
  </r>
  <r>
    <x v="15"/>
    <s v="Wrists"/>
    <s v=""/>
    <x v="396"/>
    <n v="1"/>
    <n v="0"/>
    <n v="21"/>
    <n v="21"/>
    <x v="1"/>
    <x v="0"/>
    <x v="410"/>
  </r>
  <r>
    <x v="15"/>
    <s v="Wrists"/>
    <s v=""/>
    <x v="397"/>
    <n v="2"/>
    <n v="0"/>
    <n v="11.793085106382978"/>
    <n v="11.793085106382978"/>
    <x v="0"/>
    <x v="0"/>
    <x v="411"/>
  </r>
  <r>
    <x v="15"/>
    <s v="Wrists"/>
    <s v=""/>
    <x v="398"/>
    <n v="1"/>
    <n v="0"/>
    <n v="20"/>
    <n v="20"/>
    <x v="0"/>
    <x v="0"/>
    <x v="412"/>
  </r>
  <r>
    <x v="15"/>
    <s v="Wrists"/>
    <s v=""/>
    <x v="399"/>
    <n v="1"/>
    <n v="0"/>
    <n v="20"/>
    <n v="20"/>
    <x v="1"/>
    <x v="0"/>
    <x v="413"/>
  </r>
  <r>
    <x v="15"/>
    <s v="Wrists"/>
    <s v=""/>
    <x v="400"/>
    <n v="1"/>
    <n v="0"/>
    <n v="17"/>
    <n v="17"/>
    <x v="0"/>
    <x v="0"/>
    <x v="414"/>
  </r>
  <r>
    <x v="15"/>
    <s v="Wrists"/>
    <s v=""/>
    <x v="401"/>
    <n v="1"/>
    <n v="0"/>
    <n v="18"/>
    <n v="18"/>
    <x v="1"/>
    <x v="0"/>
    <x v="415"/>
  </r>
  <r>
    <x v="15"/>
    <s v="Wrists"/>
    <s v=""/>
    <x v="402"/>
    <n v="1"/>
    <n v="0"/>
    <n v="20"/>
    <n v="20"/>
    <x v="0"/>
    <x v="0"/>
    <x v="416"/>
  </r>
  <r>
    <x v="15"/>
    <s v="Wrists"/>
    <s v=""/>
    <x v="403"/>
    <n v="5"/>
    <n v="1"/>
    <n v="40.59574468085107"/>
    <n v="40.59574468085107"/>
    <x v="0"/>
    <x v="0"/>
    <x v="417"/>
  </r>
  <r>
    <x v="15"/>
    <s v="Wrists"/>
    <s v=""/>
    <x v="404"/>
    <n v="5"/>
    <n v="0"/>
    <n v="22.359574468085107"/>
    <n v="22.359574468085107"/>
    <x v="0"/>
    <x v="0"/>
    <x v="418"/>
  </r>
  <r>
    <x v="15"/>
    <s v="Wrists"/>
    <s v=""/>
    <x v="405"/>
    <n v="3"/>
    <n v="0"/>
    <n v="1.6994680851063835"/>
    <n v="1.6994680851063835"/>
    <x v="0"/>
    <x v="0"/>
    <x v="419"/>
  </r>
  <r>
    <x v="15"/>
    <s v="Wrists"/>
    <s v=""/>
    <x v="406"/>
    <n v="1"/>
    <n v="0"/>
    <n v="13.132978723404255"/>
    <n v="13.132978723404255"/>
    <x v="0"/>
    <x v="0"/>
    <x v="420"/>
  </r>
  <r>
    <x v="15"/>
    <s v="Wrists"/>
    <s v=""/>
    <x v="407"/>
    <n v="1"/>
    <n v="0"/>
    <n v="21"/>
    <n v="21"/>
    <x v="0"/>
    <x v="0"/>
    <x v="421"/>
  </r>
  <r>
    <x v="15"/>
    <s v="Wrists"/>
    <s v=""/>
    <x v="408"/>
    <n v="1"/>
    <n v="0"/>
    <n v="21"/>
    <n v="21"/>
    <x v="1"/>
    <x v="0"/>
    <x v="422"/>
  </r>
  <r>
    <x v="15"/>
    <s v="Wrists"/>
    <s v=""/>
    <x v="409"/>
    <n v="1"/>
    <n v="0"/>
    <n v="19"/>
    <n v="19"/>
    <x v="0"/>
    <x v="0"/>
    <x v="423"/>
  </r>
  <r>
    <x v="15"/>
    <s v="Wrists"/>
    <s v=""/>
    <x v="410"/>
    <n v="1"/>
    <n v="0"/>
    <n v="19"/>
    <n v="19"/>
    <x v="1"/>
    <x v="0"/>
    <x v="424"/>
  </r>
  <r>
    <x v="15"/>
    <s v="Wrists"/>
    <s v=""/>
    <x v="411"/>
    <n v="1"/>
    <n v="0"/>
    <n v="21"/>
    <n v="21"/>
    <x v="0"/>
    <x v="0"/>
    <x v="425"/>
  </r>
  <r>
    <x v="15"/>
    <s v="Wrists"/>
    <s v=""/>
    <x v="412"/>
    <n v="6"/>
    <n v="0"/>
    <n v="29.384042553191492"/>
    <n v="29.384042553191492"/>
    <x v="0"/>
    <x v="0"/>
    <x v="426"/>
  </r>
  <r>
    <x v="15"/>
    <s v="Wrists"/>
    <s v=""/>
    <x v="413"/>
    <n v="1"/>
    <n v="0"/>
    <n v="19"/>
    <n v="19"/>
    <x v="0"/>
    <x v="0"/>
    <x v="427"/>
  </r>
  <r>
    <x v="15"/>
    <s v="Wrists"/>
    <s v=""/>
    <x v="414"/>
    <n v="1"/>
    <n v="0"/>
    <n v="19"/>
    <n v="19"/>
    <x v="1"/>
    <x v="0"/>
    <x v="428"/>
  </r>
  <r>
    <x v="1"/>
    <s v=""/>
    <s v=""/>
    <x v="69"/>
    <s v=""/>
    <s v=""/>
    <s v=""/>
    <s v=""/>
    <x v="2"/>
    <x v="1"/>
    <x v="69"/>
  </r>
  <r>
    <x v="16"/>
    <s v=""/>
    <s v=""/>
    <x v="0"/>
    <s v=""/>
    <n v="0"/>
    <n v="0"/>
    <n v="0"/>
    <x v="0"/>
    <x v="0"/>
    <x v="429"/>
  </r>
  <r>
    <x v="16"/>
    <s v="Enchant"/>
    <s v=""/>
    <x v="415"/>
    <n v="1"/>
    <n v="0"/>
    <n v="0.79308510638297902"/>
    <n v="0.79308510638297902"/>
    <x v="0"/>
    <x v="0"/>
    <x v="430"/>
  </r>
  <r>
    <x v="16"/>
    <s v="Enchant"/>
    <s v=""/>
    <x v="416"/>
    <n v="1"/>
    <n v="0"/>
    <n v="0.56648936170212782"/>
    <n v="0.56648936170212782"/>
    <x v="0"/>
    <x v="0"/>
    <x v="431"/>
  </r>
  <r>
    <x v="16"/>
    <s v="Enchant"/>
    <s v=""/>
    <x v="417"/>
    <n v="1"/>
    <n v="0"/>
    <n v="0.33989361702127674"/>
    <n v="0.33989361702127674"/>
    <x v="0"/>
    <x v="0"/>
    <x v="432"/>
  </r>
  <r>
    <x v="16"/>
    <s v="Enchant"/>
    <s v=""/>
    <x v="418"/>
    <n v="1"/>
    <n v="0"/>
    <n v="0"/>
    <n v="0"/>
    <x v="0"/>
    <x v="0"/>
    <x v="433"/>
  </r>
  <r>
    <x v="1"/>
    <s v=""/>
    <s v=""/>
    <x v="69"/>
    <s v=""/>
    <s v=""/>
    <s v=""/>
    <s v=""/>
    <x v="2"/>
    <x v="1"/>
    <x v="69"/>
  </r>
  <r>
    <x v="17"/>
    <s v=""/>
    <s v=""/>
    <x v="0"/>
    <s v=""/>
    <n v="0"/>
    <n v="0"/>
    <n v="0"/>
    <x v="0"/>
    <x v="0"/>
    <x v="434"/>
  </r>
  <r>
    <x v="17"/>
    <s v="Hands"/>
    <s v=""/>
    <x v="419"/>
    <n v="4"/>
    <n v="0"/>
    <n v="13.132978723404255"/>
    <n v="13.132978723404255"/>
    <x v="0"/>
    <x v="0"/>
    <x v="435"/>
  </r>
  <r>
    <x v="17"/>
    <s v="Hands"/>
    <s v=""/>
    <x v="420"/>
    <n v="4"/>
    <n v="0"/>
    <n v="14.132978723404255"/>
    <n v="14.132978723404255"/>
    <x v="0"/>
    <x v="0"/>
    <x v="436"/>
  </r>
  <r>
    <x v="17"/>
    <s v="Hands"/>
    <s v=""/>
    <x v="421"/>
    <n v="1"/>
    <n v="0"/>
    <n v="30"/>
    <n v="30"/>
    <x v="0"/>
    <x v="0"/>
    <x v="437"/>
  </r>
  <r>
    <x v="17"/>
    <s v="Hands"/>
    <s v=""/>
    <x v="422"/>
    <n v="4"/>
    <n v="1"/>
    <n v="33.728723404255319"/>
    <n v="33.728723404255319"/>
    <x v="0"/>
    <x v="0"/>
    <x v="438"/>
  </r>
  <r>
    <x v="17"/>
    <s v="Hands"/>
    <s v=""/>
    <x v="423"/>
    <n v="1"/>
    <n v="0"/>
    <n v="8.4973404255319167"/>
    <n v="8.4973404255319167"/>
    <x v="0"/>
    <x v="0"/>
    <x v="439"/>
  </r>
  <r>
    <x v="17"/>
    <s v="Hands"/>
    <s v=""/>
    <x v="424"/>
    <n v="1"/>
    <n v="0"/>
    <n v="2.0393617021276604"/>
    <n v="2.0393617021276604"/>
    <x v="0"/>
    <x v="0"/>
    <x v="440"/>
  </r>
  <r>
    <x v="17"/>
    <s v="Hands"/>
    <s v=""/>
    <x v="425"/>
    <n v="5"/>
    <n v="1"/>
    <n v="52.295212765957444"/>
    <n v="52.295212765957444"/>
    <x v="0"/>
    <x v="0"/>
    <x v="441"/>
  </r>
  <r>
    <x v="17"/>
    <s v="Hands"/>
    <s v=""/>
    <x v="426"/>
    <n v="1"/>
    <n v="0"/>
    <n v="18.453191489361704"/>
    <n v="18.453191489361704"/>
    <x v="0"/>
    <x v="0"/>
    <x v="442"/>
  </r>
  <r>
    <x v="17"/>
    <s v="Hands"/>
    <s v=""/>
    <x v="427"/>
    <n v="1"/>
    <n v="0"/>
    <n v="22"/>
    <n v="22"/>
    <x v="0"/>
    <x v="0"/>
    <x v="443"/>
  </r>
  <r>
    <x v="17"/>
    <s v="Hands"/>
    <s v=""/>
    <x v="428"/>
    <n v="5"/>
    <n v="0"/>
    <n v="12.359574468085107"/>
    <n v="12.359574468085107"/>
    <x v="0"/>
    <x v="0"/>
    <x v="444"/>
  </r>
  <r>
    <x v="17"/>
    <s v="Hands"/>
    <s v=""/>
    <x v="429"/>
    <n v="5"/>
    <n v="0"/>
    <n v="26.472872340425532"/>
    <n v="26.472872340425532"/>
    <x v="0"/>
    <x v="0"/>
    <x v="445"/>
  </r>
  <r>
    <x v="17"/>
    <s v="Hands"/>
    <s v=""/>
    <x v="430"/>
    <n v="2"/>
    <n v="0"/>
    <n v="12"/>
    <n v="12"/>
    <x v="1"/>
    <x v="0"/>
    <x v="446"/>
  </r>
  <r>
    <x v="17"/>
    <s v="Hands"/>
    <s v=""/>
    <x v="431"/>
    <n v="6"/>
    <n v="0"/>
    <n v="15"/>
    <n v="15"/>
    <x v="0"/>
    <x v="0"/>
    <x v="447"/>
  </r>
  <r>
    <x v="17"/>
    <s v="Hands"/>
    <s v=""/>
    <x v="432"/>
    <n v="4"/>
    <n v="0"/>
    <n v="28.81276595744681"/>
    <n v="28.81276595744681"/>
    <x v="0"/>
    <x v="0"/>
    <x v="448"/>
  </r>
  <r>
    <x v="17"/>
    <s v="Hands"/>
    <s v=""/>
    <x v="433"/>
    <n v="5"/>
    <n v="0"/>
    <n v="28.019680851063832"/>
    <n v="28.019680851063832"/>
    <x v="0"/>
    <x v="0"/>
    <x v="449"/>
  </r>
  <r>
    <x v="17"/>
    <s v="Hands"/>
    <s v=""/>
    <x v="434"/>
    <n v="5"/>
    <n v="0"/>
    <n v="35.497340425531917"/>
    <n v="35.497340425531917"/>
    <x v="0"/>
    <x v="0"/>
    <x v="450"/>
  </r>
  <r>
    <x v="17"/>
    <s v="Hands"/>
    <s v=""/>
    <x v="435"/>
    <n v="1"/>
    <n v="0"/>
    <n v="11.152659574468085"/>
    <n v="11.152659574468085"/>
    <x v="0"/>
    <x v="0"/>
    <x v="451"/>
  </r>
  <r>
    <x v="17"/>
    <s v="Hands"/>
    <s v="Set 3"/>
    <x v="436"/>
    <n v="6"/>
    <n v="0"/>
    <n v="36.132978723404257"/>
    <n v="36.132978723404257"/>
    <x v="0"/>
    <x v="0"/>
    <x v="452"/>
  </r>
  <r>
    <x v="17"/>
    <s v="Hands"/>
    <s v=""/>
    <x v="437"/>
    <n v="1"/>
    <n v="0"/>
    <n v="7.93085106382979"/>
    <n v="7.93085106382979"/>
    <x v="0"/>
    <x v="0"/>
    <x v="453"/>
  </r>
  <r>
    <x v="17"/>
    <s v="Hands"/>
    <s v=""/>
    <x v="438"/>
    <n v="1"/>
    <n v="0"/>
    <n v="7.93085106382979"/>
    <n v="7.93085106382979"/>
    <x v="0"/>
    <x v="0"/>
    <x v="454"/>
  </r>
  <r>
    <x v="17"/>
    <s v="Hands"/>
    <s v=""/>
    <x v="439"/>
    <n v="1"/>
    <n v="0"/>
    <n v="29"/>
    <n v="29"/>
    <x v="0"/>
    <x v="0"/>
    <x v="455"/>
  </r>
  <r>
    <x v="17"/>
    <s v="Hands"/>
    <s v=""/>
    <x v="440"/>
    <n v="1"/>
    <n v="0"/>
    <n v="26.679787234042553"/>
    <n v="26.679787234042553"/>
    <x v="0"/>
    <x v="0"/>
    <x v="456"/>
  </r>
  <r>
    <x v="17"/>
    <s v="Hands"/>
    <s v=""/>
    <x v="441"/>
    <n v="1"/>
    <n v="0"/>
    <n v="24"/>
    <n v="24"/>
    <x v="0"/>
    <x v="0"/>
    <x v="457"/>
  </r>
  <r>
    <x v="17"/>
    <s v="Hands"/>
    <s v=""/>
    <x v="442"/>
    <n v="5"/>
    <n v="0"/>
    <n v="17.246276595744682"/>
    <n v="17.246276595744682"/>
    <x v="0"/>
    <x v="0"/>
    <x v="458"/>
  </r>
  <r>
    <x v="17"/>
    <s v="Hands"/>
    <s v=""/>
    <x v="443"/>
    <n v="2"/>
    <n v="0"/>
    <n v="12"/>
    <n v="12"/>
    <x v="0"/>
    <x v="0"/>
    <x v="459"/>
  </r>
  <r>
    <x v="17"/>
    <s v="Hands"/>
    <s v=""/>
    <x v="444"/>
    <n v="1"/>
    <n v="0"/>
    <n v="30"/>
    <n v="30"/>
    <x v="0"/>
    <x v="0"/>
    <x v="460"/>
  </r>
  <r>
    <x v="17"/>
    <s v="Hands"/>
    <s v=""/>
    <x v="445"/>
    <n v="1"/>
    <n v="0"/>
    <n v="29"/>
    <n v="29"/>
    <x v="0"/>
    <x v="0"/>
    <x v="461"/>
  </r>
  <r>
    <x v="17"/>
    <s v="Hands"/>
    <s v=""/>
    <x v="446"/>
    <n v="1"/>
    <n v="0"/>
    <n v="14.132978723404255"/>
    <n v="14.132978723404255"/>
    <x v="0"/>
    <x v="0"/>
    <x v="462"/>
  </r>
  <r>
    <x v="17"/>
    <s v="Hands"/>
    <s v=""/>
    <x v="447"/>
    <n v="1"/>
    <n v="0"/>
    <n v="29"/>
    <n v="29"/>
    <x v="0"/>
    <x v="0"/>
    <x v="463"/>
  </r>
  <r>
    <x v="17"/>
    <s v="Hands"/>
    <s v=""/>
    <x v="448"/>
    <n v="1"/>
    <n v="0"/>
    <n v="24"/>
    <n v="24"/>
    <x v="0"/>
    <x v="0"/>
    <x v="464"/>
  </r>
  <r>
    <x v="17"/>
    <s v="Hands"/>
    <s v=""/>
    <x v="449"/>
    <n v="5"/>
    <n v="0"/>
    <n v="27.566489361702128"/>
    <n v="27.566489361702128"/>
    <x v="0"/>
    <x v="0"/>
    <x v="465"/>
  </r>
  <r>
    <x v="17"/>
    <s v="Hands"/>
    <s v=""/>
    <x v="450"/>
    <n v="1"/>
    <n v="0"/>
    <n v="30"/>
    <n v="30"/>
    <x v="0"/>
    <x v="0"/>
    <x v="466"/>
  </r>
  <r>
    <x v="17"/>
    <s v="Hands"/>
    <s v=""/>
    <x v="451"/>
    <n v="3"/>
    <n v="0"/>
    <n v="2.1526595744680859"/>
    <n v="2.1526595744680859"/>
    <x v="0"/>
    <x v="0"/>
    <x v="467"/>
  </r>
  <r>
    <x v="17"/>
    <s v="Hands"/>
    <s v=""/>
    <x v="452"/>
    <n v="1"/>
    <n v="0"/>
    <n v="30"/>
    <n v="30"/>
    <x v="0"/>
    <x v="0"/>
    <x v="468"/>
  </r>
  <r>
    <x v="17"/>
    <s v="Hands"/>
    <s v=""/>
    <x v="453"/>
    <n v="1"/>
    <n v="0"/>
    <n v="24"/>
    <n v="24"/>
    <x v="0"/>
    <x v="0"/>
    <x v="469"/>
  </r>
  <r>
    <x v="17"/>
    <s v="Hands"/>
    <s v=""/>
    <x v="454"/>
    <n v="3"/>
    <n v="0"/>
    <n v="9.0638297872340452"/>
    <n v="9.0638297872340452"/>
    <x v="0"/>
    <x v="0"/>
    <x v="470"/>
  </r>
  <r>
    <x v="17"/>
    <s v="Hands"/>
    <s v=""/>
    <x v="455"/>
    <n v="1"/>
    <n v="0"/>
    <n v="26"/>
    <n v="26"/>
    <x v="0"/>
    <x v="0"/>
    <x v="471"/>
  </r>
  <r>
    <x v="1"/>
    <s v=""/>
    <s v=""/>
    <x v="69"/>
    <s v=""/>
    <s v=""/>
    <s v=""/>
    <s v=""/>
    <x v="2"/>
    <x v="1"/>
    <x v="69"/>
  </r>
  <r>
    <x v="18"/>
    <s v=""/>
    <s v=""/>
    <x v="0"/>
    <s v=""/>
    <n v="0"/>
    <n v="0"/>
    <n v="0"/>
    <x v="0"/>
    <x v="0"/>
    <x v="472"/>
  </r>
  <r>
    <x v="18"/>
    <s v="Enchant"/>
    <s v=""/>
    <x v="456"/>
    <n v="5"/>
    <n v="0"/>
    <n v="0"/>
    <n v="0"/>
    <x v="0"/>
    <x v="0"/>
    <x v="473"/>
  </r>
  <r>
    <x v="1"/>
    <s v=""/>
    <s v=""/>
    <x v="69"/>
    <s v=""/>
    <s v=""/>
    <s v=""/>
    <s v=""/>
    <x v="2"/>
    <x v="1"/>
    <x v="69"/>
  </r>
  <r>
    <x v="19"/>
    <s v=""/>
    <s v=""/>
    <x v="0"/>
    <s v=""/>
    <n v="0"/>
    <n v="0"/>
    <n v="0"/>
    <x v="0"/>
    <x v="0"/>
    <x v="474"/>
  </r>
  <r>
    <x v="19"/>
    <s v="Waist"/>
    <s v=""/>
    <x v="457"/>
    <n v="4"/>
    <n v="0"/>
    <n v="14.246276595744682"/>
    <n v="14.246276595744682"/>
    <x v="0"/>
    <x v="0"/>
    <x v="475"/>
  </r>
  <r>
    <x v="19"/>
    <s v="Waist"/>
    <s v=""/>
    <x v="458"/>
    <n v="4"/>
    <n v="0"/>
    <n v="14.246276595744682"/>
    <n v="14.246276595744682"/>
    <x v="0"/>
    <x v="0"/>
    <x v="476"/>
  </r>
  <r>
    <x v="19"/>
    <s v="Waist"/>
    <s v=""/>
    <x v="459"/>
    <n v="1"/>
    <n v="0"/>
    <n v="30"/>
    <n v="30"/>
    <x v="0"/>
    <x v="0"/>
    <x v="477"/>
  </r>
  <r>
    <x v="19"/>
    <s v="Waist"/>
    <s v=""/>
    <x v="460"/>
    <n v="3"/>
    <n v="2"/>
    <n v="29.457446808510642"/>
    <n v="29.457446808510642"/>
    <x v="0"/>
    <x v="0"/>
    <x v="478"/>
  </r>
  <r>
    <x v="19"/>
    <s v="Waist"/>
    <s v=""/>
    <x v="461"/>
    <n v="1"/>
    <n v="1"/>
    <n v="26.842021276595748"/>
    <n v="26.842021276595748"/>
    <x v="0"/>
    <x v="0"/>
    <x v="479"/>
  </r>
  <r>
    <x v="19"/>
    <s v="Waist"/>
    <s v=""/>
    <x v="462"/>
    <n v="1"/>
    <n v="0"/>
    <n v="9.6303191489361737"/>
    <n v="9.6303191489361737"/>
    <x v="0"/>
    <x v="0"/>
    <x v="480"/>
  </r>
  <r>
    <x v="19"/>
    <s v="Waist"/>
    <s v=""/>
    <x v="463"/>
    <n v="4"/>
    <n v="0"/>
    <n v="14.906382978723405"/>
    <n v="14.906382978723405"/>
    <x v="0"/>
    <x v="0"/>
    <x v="481"/>
  </r>
  <r>
    <x v="19"/>
    <s v="Waist"/>
    <s v=""/>
    <x v="464"/>
    <n v="4"/>
    <n v="0"/>
    <n v="29.793085106382978"/>
    <n v="29.793085106382978"/>
    <x v="0"/>
    <x v="0"/>
    <x v="482"/>
  </r>
  <r>
    <x v="19"/>
    <s v="Waist"/>
    <s v=""/>
    <x v="465"/>
    <n v="1"/>
    <n v="0"/>
    <n v="11.492553191489362"/>
    <n v="11.492553191489362"/>
    <x v="0"/>
    <x v="0"/>
    <x v="483"/>
  </r>
  <r>
    <x v="19"/>
    <s v="Waist"/>
    <s v=""/>
    <x v="466"/>
    <n v="1"/>
    <n v="1"/>
    <n v="15.748404255319151"/>
    <n v="15.748404255319151"/>
    <x v="0"/>
    <x v="0"/>
    <x v="484"/>
  </r>
  <r>
    <x v="19"/>
    <s v="Waist"/>
    <s v=""/>
    <x v="467"/>
    <n v="1"/>
    <n v="0"/>
    <n v="11.152659574468085"/>
    <n v="11.152659574468085"/>
    <x v="0"/>
    <x v="0"/>
    <x v="485"/>
  </r>
  <r>
    <x v="19"/>
    <s v="Waist"/>
    <s v=""/>
    <x v="468"/>
    <n v="4"/>
    <n v="0"/>
    <n v="8.7239361702127685"/>
    <n v="8.7239361702127685"/>
    <x v="0"/>
    <x v="0"/>
    <x v="486"/>
  </r>
  <r>
    <x v="19"/>
    <s v="Waist"/>
    <s v=""/>
    <x v="469"/>
    <n v="1"/>
    <n v="0"/>
    <n v="11.03936170212766"/>
    <n v="11.03936170212766"/>
    <x v="0"/>
    <x v="0"/>
    <x v="487"/>
  </r>
  <r>
    <x v="19"/>
    <s v="Waist"/>
    <s v=""/>
    <x v="470"/>
    <n v="5"/>
    <n v="0"/>
    <n v="48.817553191489367"/>
    <n v="48.817553191489367"/>
    <x v="0"/>
    <x v="0"/>
    <x v="488"/>
  </r>
  <r>
    <x v="19"/>
    <s v="Waist"/>
    <s v=""/>
    <x v="471"/>
    <n v="5"/>
    <n v="0"/>
    <n v="8.359574468085107"/>
    <n v="8.359574468085107"/>
    <x v="0"/>
    <x v="0"/>
    <x v="489"/>
  </r>
  <r>
    <x v="19"/>
    <s v="Waist"/>
    <s v=""/>
    <x v="472"/>
    <n v="3"/>
    <n v="0"/>
    <n v="36.359574468085107"/>
    <n v="36.359574468085107"/>
    <x v="0"/>
    <x v="0"/>
    <x v="490"/>
  </r>
  <r>
    <x v="19"/>
    <s v="Waist"/>
    <s v=""/>
    <x v="473"/>
    <n v="2"/>
    <n v="0"/>
    <n v="22.837234042553195"/>
    <n v="22.837234042553195"/>
    <x v="0"/>
    <x v="0"/>
    <x v="491"/>
  </r>
  <r>
    <x v="19"/>
    <s v="Waist"/>
    <s v=""/>
    <x v="474"/>
    <n v="2"/>
    <n v="0"/>
    <n v="19.132978723404257"/>
    <n v="19.132978723404257"/>
    <x v="0"/>
    <x v="0"/>
    <x v="492"/>
  </r>
  <r>
    <x v="19"/>
    <s v="Waist"/>
    <s v=""/>
    <x v="475"/>
    <n v="1"/>
    <n v="0"/>
    <n v="26"/>
    <n v="26"/>
    <x v="0"/>
    <x v="0"/>
    <x v="493"/>
  </r>
  <r>
    <x v="19"/>
    <s v="Waist"/>
    <s v=""/>
    <x v="476"/>
    <n v="4"/>
    <n v="0"/>
    <n v="8.7239361702127685"/>
    <n v="8.7239361702127685"/>
    <x v="0"/>
    <x v="0"/>
    <x v="494"/>
  </r>
  <r>
    <x v="19"/>
    <s v="Waist"/>
    <s v=""/>
    <x v="477"/>
    <n v="1"/>
    <n v="0"/>
    <n v="24"/>
    <n v="24"/>
    <x v="0"/>
    <x v="0"/>
    <x v="495"/>
  </r>
  <r>
    <x v="19"/>
    <s v="Waist"/>
    <s v=""/>
    <x v="478"/>
    <n v="1"/>
    <n v="0"/>
    <n v="33.610638297872342"/>
    <n v="33.610638297872342"/>
    <x v="0"/>
    <x v="0"/>
    <x v="496"/>
  </r>
  <r>
    <x v="19"/>
    <s v="Waist"/>
    <s v=""/>
    <x v="479"/>
    <n v="1"/>
    <n v="0"/>
    <n v="29"/>
    <n v="29"/>
    <x v="0"/>
    <x v="0"/>
    <x v="497"/>
  </r>
  <r>
    <x v="19"/>
    <s v="Waist"/>
    <s v=""/>
    <x v="480"/>
    <n v="1"/>
    <n v="0"/>
    <n v="16"/>
    <n v="16"/>
    <x v="0"/>
    <x v="0"/>
    <x v="498"/>
  </r>
  <r>
    <x v="19"/>
    <s v="Waist"/>
    <s v=""/>
    <x v="481"/>
    <n v="1"/>
    <n v="0"/>
    <n v="26"/>
    <n v="26"/>
    <x v="0"/>
    <x v="0"/>
    <x v="499"/>
  </r>
  <r>
    <x v="19"/>
    <s v="Waist"/>
    <s v=""/>
    <x v="482"/>
    <n v="1"/>
    <n v="0"/>
    <n v="24"/>
    <n v="24"/>
    <x v="0"/>
    <x v="0"/>
    <x v="500"/>
  </r>
  <r>
    <x v="19"/>
    <s v="Waist"/>
    <s v=""/>
    <x v="483"/>
    <n v="5"/>
    <n v="0"/>
    <n v="24.270744680851067"/>
    <n v="24.270744680851067"/>
    <x v="0"/>
    <x v="0"/>
    <x v="501"/>
  </r>
  <r>
    <x v="19"/>
    <s v="Waist"/>
    <s v=""/>
    <x v="484"/>
    <n v="2"/>
    <n v="0"/>
    <n v="19.132978723404257"/>
    <n v="19.132978723404257"/>
    <x v="0"/>
    <x v="0"/>
    <x v="502"/>
  </r>
  <r>
    <x v="19"/>
    <s v="Waist"/>
    <s v=""/>
    <x v="485"/>
    <n v="3"/>
    <n v="0"/>
    <n v="2.605851063829788"/>
    <n v="2.605851063829788"/>
    <x v="0"/>
    <x v="0"/>
    <x v="503"/>
  </r>
  <r>
    <x v="19"/>
    <s v="Waist"/>
    <s v=""/>
    <x v="486"/>
    <n v="1"/>
    <n v="0"/>
    <n v="30"/>
    <n v="30"/>
    <x v="0"/>
    <x v="0"/>
    <x v="504"/>
  </r>
  <r>
    <x v="19"/>
    <s v="Waist"/>
    <s v=""/>
    <x v="487"/>
    <n v="1"/>
    <n v="0"/>
    <n v="24"/>
    <n v="24"/>
    <x v="0"/>
    <x v="0"/>
    <x v="505"/>
  </r>
  <r>
    <x v="19"/>
    <s v="Waist"/>
    <s v=""/>
    <x v="488"/>
    <n v="1"/>
    <n v="0"/>
    <n v="12.359574468085107"/>
    <n v="12.359574468085107"/>
    <x v="0"/>
    <x v="0"/>
    <x v="506"/>
  </r>
  <r>
    <x v="19"/>
    <s v="Waist"/>
    <s v=""/>
    <x v="489"/>
    <n v="1"/>
    <n v="0"/>
    <n v="24"/>
    <n v="24"/>
    <x v="0"/>
    <x v="0"/>
    <x v="507"/>
  </r>
  <r>
    <x v="1"/>
    <s v=""/>
    <s v=""/>
    <x v="69"/>
    <s v=""/>
    <s v=""/>
    <s v=""/>
    <s v=""/>
    <x v="2"/>
    <x v="1"/>
    <x v="69"/>
  </r>
  <r>
    <x v="20"/>
    <s v=""/>
    <s v=""/>
    <x v="0"/>
    <s v=""/>
    <n v="0"/>
    <n v="0"/>
    <n v="0"/>
    <x v="0"/>
    <x v="0"/>
    <x v="508"/>
  </r>
  <r>
    <x v="20"/>
    <s v="Legs"/>
    <s v=""/>
    <x v="490"/>
    <n v="4"/>
    <n v="0"/>
    <n v="26.497340425531917"/>
    <n v="26.497340425531917"/>
    <x v="0"/>
    <x v="0"/>
    <x v="509"/>
  </r>
  <r>
    <x v="20"/>
    <s v="Legs"/>
    <s v=""/>
    <x v="491"/>
    <n v="1"/>
    <n v="0"/>
    <n v="41"/>
    <n v="41"/>
    <x v="0"/>
    <x v="0"/>
    <x v="510"/>
  </r>
  <r>
    <x v="20"/>
    <s v="Legs"/>
    <s v=""/>
    <x v="492"/>
    <n v="4"/>
    <n v="0"/>
    <n v="30.26595744680851"/>
    <n v="30.26595744680851"/>
    <x v="0"/>
    <x v="0"/>
    <x v="511"/>
  </r>
  <r>
    <x v="20"/>
    <s v="Legs"/>
    <s v="Set 1"/>
    <x v="493"/>
    <n v="4"/>
    <n v="1"/>
    <n v="51.27553191489362"/>
    <n v="51.27553191489362"/>
    <x v="0"/>
    <x v="0"/>
    <x v="512"/>
  </r>
  <r>
    <x v="20"/>
    <s v="Legs"/>
    <s v=""/>
    <x v="494"/>
    <n v="1"/>
    <n v="0"/>
    <n v="8.9505319148936202"/>
    <n v="8.9505319148936202"/>
    <x v="0"/>
    <x v="0"/>
    <x v="513"/>
  </r>
  <r>
    <x v="20"/>
    <s v="Legs"/>
    <s v=""/>
    <x v="495"/>
    <n v="3"/>
    <n v="0"/>
    <n v="8.1574468085106417"/>
    <n v="8.1574468085106417"/>
    <x v="0"/>
    <x v="0"/>
    <x v="514"/>
  </r>
  <r>
    <x v="20"/>
    <s v="Legs"/>
    <s v=""/>
    <x v="496"/>
    <n v="5"/>
    <n v="0"/>
    <n v="10.586170212765959"/>
    <n v="10.586170212765959"/>
    <x v="0"/>
    <x v="0"/>
    <x v="515"/>
  </r>
  <r>
    <x v="20"/>
    <s v="Legs"/>
    <s v=""/>
    <x v="497"/>
    <n v="3"/>
    <n v="0"/>
    <n v="43"/>
    <n v="43"/>
    <x v="0"/>
    <x v="0"/>
    <x v="516"/>
  </r>
  <r>
    <x v="20"/>
    <s v="Legs"/>
    <s v=""/>
    <x v="498"/>
    <n v="5"/>
    <n v="0"/>
    <n v="29.492553191489364"/>
    <n v="29.492553191489364"/>
    <x v="0"/>
    <x v="0"/>
    <x v="517"/>
  </r>
  <r>
    <x v="20"/>
    <s v="Legs"/>
    <s v=""/>
    <x v="499"/>
    <n v="6"/>
    <n v="0"/>
    <n v="18"/>
    <n v="18"/>
    <x v="0"/>
    <x v="0"/>
    <x v="518"/>
  </r>
  <r>
    <x v="20"/>
    <s v="Legs"/>
    <s v=""/>
    <x v="500"/>
    <n v="1"/>
    <n v="0"/>
    <n v="40"/>
    <n v="40"/>
    <x v="0"/>
    <x v="0"/>
    <x v="519"/>
  </r>
  <r>
    <x v="20"/>
    <s v="Legs"/>
    <s v=""/>
    <x v="501"/>
    <n v="1"/>
    <n v="0"/>
    <n v="33"/>
    <n v="33"/>
    <x v="0"/>
    <x v="0"/>
    <x v="520"/>
  </r>
  <r>
    <x v="20"/>
    <s v="Legs"/>
    <s v=""/>
    <x v="502"/>
    <n v="2"/>
    <n v="0"/>
    <n v="22.157446808510642"/>
    <n v="22.157446808510642"/>
    <x v="0"/>
    <x v="0"/>
    <x v="521"/>
  </r>
  <r>
    <x v="20"/>
    <s v="Legs"/>
    <s v=""/>
    <x v="503"/>
    <n v="1"/>
    <n v="0"/>
    <n v="20.26595744680851"/>
    <n v="20.26595744680851"/>
    <x v="0"/>
    <x v="0"/>
    <x v="522"/>
  </r>
  <r>
    <x v="20"/>
    <s v="Legs"/>
    <s v=""/>
    <x v="504"/>
    <n v="2"/>
    <n v="0"/>
    <n v="38.719148936170214"/>
    <n v="38.719148936170214"/>
    <x v="0"/>
    <x v="0"/>
    <x v="523"/>
  </r>
  <r>
    <x v="20"/>
    <s v="Legs"/>
    <s v=""/>
    <x v="505"/>
    <n v="5"/>
    <n v="0"/>
    <n v="17.699468085106382"/>
    <n v="17.699468085106382"/>
    <x v="0"/>
    <x v="0"/>
    <x v="524"/>
  </r>
  <r>
    <x v="20"/>
    <s v="Legs"/>
    <s v=""/>
    <x v="506"/>
    <n v="5"/>
    <n v="0"/>
    <n v="41.492553191489364"/>
    <n v="41.492553191489364"/>
    <x v="0"/>
    <x v="0"/>
    <x v="525"/>
  </r>
  <r>
    <x v="20"/>
    <s v="Legs"/>
    <s v=""/>
    <x v="507"/>
    <n v="6"/>
    <n v="0"/>
    <n v="59.181914893617027"/>
    <n v="59.181914893617027"/>
    <x v="0"/>
    <x v="0"/>
    <x v="526"/>
  </r>
  <r>
    <x v="20"/>
    <s v="Legs"/>
    <s v=""/>
    <x v="508"/>
    <n v="5"/>
    <n v="0"/>
    <n v="49.610638297872342"/>
    <n v="49.610638297872342"/>
    <x v="0"/>
    <x v="0"/>
    <x v="527"/>
  </r>
  <r>
    <x v="20"/>
    <s v="Legs"/>
    <s v=""/>
    <x v="509"/>
    <n v="2"/>
    <n v="0"/>
    <n v="22.157446808510642"/>
    <n v="22.157446808510642"/>
    <x v="1"/>
    <x v="0"/>
    <x v="528"/>
  </r>
  <r>
    <x v="20"/>
    <s v="Legs"/>
    <s v=""/>
    <x v="510"/>
    <n v="1"/>
    <n v="0"/>
    <n v="24.26595744680851"/>
    <n v="24.26595744680851"/>
    <x v="0"/>
    <x v="0"/>
    <x v="529"/>
  </r>
  <r>
    <x v="20"/>
    <s v="Legs"/>
    <s v=""/>
    <x v="511"/>
    <n v="1"/>
    <n v="0"/>
    <n v="40"/>
    <n v="40"/>
    <x v="0"/>
    <x v="0"/>
    <x v="530"/>
  </r>
  <r>
    <x v="20"/>
    <s v="Legs"/>
    <s v=""/>
    <x v="512"/>
    <n v="1"/>
    <n v="0"/>
    <n v="40"/>
    <n v="40"/>
    <x v="0"/>
    <x v="0"/>
    <x v="531"/>
  </r>
  <r>
    <x v="20"/>
    <s v="Legs"/>
    <s v=""/>
    <x v="513"/>
    <n v="6"/>
    <n v="0"/>
    <n v="13.492553191489362"/>
    <n v="13.492553191489362"/>
    <x v="0"/>
    <x v="0"/>
    <x v="532"/>
  </r>
  <r>
    <x v="20"/>
    <s v="Legs"/>
    <s v=""/>
    <x v="514"/>
    <n v="6"/>
    <n v="0"/>
    <n v="30.152659574468085"/>
    <n v="30.152659574468085"/>
    <x v="0"/>
    <x v="0"/>
    <x v="533"/>
  </r>
  <r>
    <x v="20"/>
    <s v="Legs"/>
    <s v=""/>
    <x v="515"/>
    <n v="1"/>
    <n v="0"/>
    <n v="37"/>
    <n v="37"/>
    <x v="0"/>
    <x v="0"/>
    <x v="534"/>
  </r>
  <r>
    <x v="20"/>
    <s v="Legs"/>
    <s v=""/>
    <x v="516"/>
    <n v="1"/>
    <n v="0"/>
    <n v="36"/>
    <n v="36"/>
    <x v="0"/>
    <x v="0"/>
    <x v="535"/>
  </r>
  <r>
    <x v="20"/>
    <s v="Legs"/>
    <s v=""/>
    <x v="517"/>
    <n v="1"/>
    <n v="0"/>
    <n v="16.152659574468085"/>
    <n v="16.152659574468085"/>
    <x v="0"/>
    <x v="0"/>
    <x v="536"/>
  </r>
  <r>
    <x v="20"/>
    <s v="Legs"/>
    <s v=""/>
    <x v="518"/>
    <n v="6"/>
    <n v="0"/>
    <n v="13.492553191489362"/>
    <n v="13.492553191489362"/>
    <x v="0"/>
    <x v="0"/>
    <x v="537"/>
  </r>
  <r>
    <x v="20"/>
    <s v="Legs"/>
    <s v=""/>
    <x v="519"/>
    <n v="6"/>
    <n v="0"/>
    <n v="30.152659574468085"/>
    <n v="30.152659574468085"/>
    <x v="0"/>
    <x v="0"/>
    <x v="538"/>
  </r>
  <r>
    <x v="20"/>
    <s v="Legs"/>
    <s v=""/>
    <x v="520"/>
    <n v="1"/>
    <n v="0"/>
    <n v="34.906382978723407"/>
    <n v="34.906382978723407"/>
    <x v="0"/>
    <x v="0"/>
    <x v="539"/>
  </r>
  <r>
    <x v="20"/>
    <s v="Legs"/>
    <s v=""/>
    <x v="521"/>
    <n v="1"/>
    <n v="0"/>
    <n v="20.81276595744681"/>
    <n v="20.81276595744681"/>
    <x v="0"/>
    <x v="0"/>
    <x v="540"/>
  </r>
  <r>
    <x v="20"/>
    <s v="Legs"/>
    <s v=""/>
    <x v="522"/>
    <n v="1"/>
    <n v="0"/>
    <n v="2.9457446808510648"/>
    <n v="2.9457446808510648"/>
    <x v="0"/>
    <x v="0"/>
    <x v="541"/>
  </r>
  <r>
    <x v="20"/>
    <s v="Legs"/>
    <s v=""/>
    <x v="523"/>
    <n v="1"/>
    <n v="0"/>
    <n v="40"/>
    <n v="40"/>
    <x v="0"/>
    <x v="0"/>
    <x v="542"/>
  </r>
  <r>
    <x v="20"/>
    <s v="Legs"/>
    <s v=""/>
    <x v="524"/>
    <n v="1"/>
    <n v="0"/>
    <n v="36"/>
    <n v="36"/>
    <x v="0"/>
    <x v="0"/>
    <x v="543"/>
  </r>
  <r>
    <x v="20"/>
    <s v="Legs"/>
    <s v=""/>
    <x v="525"/>
    <n v="1"/>
    <n v="0"/>
    <n v="9.0638297872340452"/>
    <n v="9.0638297872340452"/>
    <x v="0"/>
    <x v="0"/>
    <x v="544"/>
  </r>
  <r>
    <x v="20"/>
    <s v="Legs"/>
    <s v=""/>
    <x v="526"/>
    <n v="1"/>
    <n v="0"/>
    <n v="20.586170212765957"/>
    <n v="20.586170212765957"/>
    <x v="0"/>
    <x v="0"/>
    <x v="545"/>
  </r>
  <r>
    <x v="20"/>
    <s v="Legs"/>
    <s v=""/>
    <x v="527"/>
    <n v="1"/>
    <n v="0"/>
    <n v="37"/>
    <n v="37"/>
    <x v="0"/>
    <x v="0"/>
    <x v="546"/>
  </r>
  <r>
    <x v="1"/>
    <s v=""/>
    <s v=""/>
    <x v="69"/>
    <s v=""/>
    <s v=""/>
    <s v=""/>
    <s v=""/>
    <x v="2"/>
    <x v="1"/>
    <x v="69"/>
  </r>
  <r>
    <x v="21"/>
    <s v=""/>
    <s v=""/>
    <x v="0"/>
    <s v=""/>
    <n v="0"/>
    <n v="0"/>
    <n v="0"/>
    <x v="0"/>
    <x v="0"/>
    <x v="547"/>
  </r>
  <r>
    <x v="21"/>
    <s v="Enchant"/>
    <s v=""/>
    <x v="167"/>
    <n v="1"/>
    <n v="0"/>
    <n v="8"/>
    <n v="8"/>
    <x v="0"/>
    <x v="0"/>
    <x v="548"/>
  </r>
  <r>
    <x v="21"/>
    <s v="Enchant"/>
    <s v=""/>
    <x v="528"/>
    <n v="4"/>
    <n v="0"/>
    <n v="1.1329787234042556"/>
    <n v="1.1329787234042556"/>
    <x v="0"/>
    <x v="0"/>
    <x v="549"/>
  </r>
  <r>
    <x v="21"/>
    <s v="Enchant"/>
    <s v=""/>
    <x v="169"/>
    <n v="1"/>
    <n v="0"/>
    <n v="0.90638297872340456"/>
    <n v="0.90638297872340456"/>
    <x v="0"/>
    <x v="0"/>
    <x v="550"/>
  </r>
  <r>
    <x v="1"/>
    <s v=""/>
    <s v=""/>
    <x v="69"/>
    <s v=""/>
    <s v=""/>
    <s v=""/>
    <s v=""/>
    <x v="2"/>
    <x v="1"/>
    <x v="69"/>
  </r>
  <r>
    <x v="22"/>
    <s v=""/>
    <s v=""/>
    <x v="0"/>
    <s v=""/>
    <n v="0"/>
    <n v="0"/>
    <n v="0"/>
    <x v="0"/>
    <x v="0"/>
    <x v="551"/>
  </r>
  <r>
    <x v="22"/>
    <s v="Feet"/>
    <s v=""/>
    <x v="529"/>
    <n v="4"/>
    <n v="0"/>
    <n v="13.132978723404255"/>
    <n v="13.132978723404255"/>
    <x v="0"/>
    <x v="0"/>
    <x v="552"/>
  </r>
  <r>
    <x v="22"/>
    <s v="Feet"/>
    <s v=""/>
    <x v="530"/>
    <n v="4"/>
    <n v="0"/>
    <n v="14.132978723404255"/>
    <n v="14.132978723404255"/>
    <x v="0"/>
    <x v="0"/>
    <x v="553"/>
  </r>
  <r>
    <x v="22"/>
    <s v="Feet"/>
    <s v=""/>
    <x v="531"/>
    <n v="1"/>
    <n v="0"/>
    <n v="30"/>
    <n v="30"/>
    <x v="1"/>
    <x v="0"/>
    <x v="554"/>
  </r>
  <r>
    <x v="22"/>
    <s v="Feet"/>
    <s v=""/>
    <x v="532"/>
    <n v="1"/>
    <n v="0"/>
    <n v="23"/>
    <n v="23"/>
    <x v="0"/>
    <x v="0"/>
    <x v="555"/>
  </r>
  <r>
    <x v="22"/>
    <s v="Feet"/>
    <s v=""/>
    <x v="533"/>
    <n v="4"/>
    <n v="0"/>
    <n v="31.359574468085107"/>
    <n v="31.359574468085107"/>
    <x v="0"/>
    <x v="0"/>
    <x v="556"/>
  </r>
  <r>
    <x v="22"/>
    <s v="Feet"/>
    <s v=""/>
    <x v="534"/>
    <n v="2"/>
    <n v="0"/>
    <n v="14.679787234042553"/>
    <n v="14.679787234042553"/>
    <x v="1"/>
    <x v="0"/>
    <x v="557"/>
  </r>
  <r>
    <x v="22"/>
    <s v="Feet"/>
    <s v="Set 1"/>
    <x v="535"/>
    <n v="4"/>
    <n v="1"/>
    <n v="34.408510638297876"/>
    <n v="34.408510638297876"/>
    <x v="0"/>
    <x v="0"/>
    <x v="558"/>
  </r>
  <r>
    <x v="22"/>
    <s v="Feet"/>
    <s v=""/>
    <x v="536"/>
    <n v="1"/>
    <n v="0"/>
    <n v="24"/>
    <n v="24"/>
    <x v="0"/>
    <x v="0"/>
    <x v="559"/>
  </r>
  <r>
    <x v="22"/>
    <s v="Feet"/>
    <s v=""/>
    <x v="537"/>
    <n v="5"/>
    <n v="0"/>
    <n v="36.152659574468089"/>
    <n v="36.152659574468089"/>
    <x v="0"/>
    <x v="0"/>
    <x v="560"/>
  </r>
  <r>
    <x v="22"/>
    <s v="Feet"/>
    <s v=""/>
    <x v="538"/>
    <n v="4"/>
    <n v="0"/>
    <n v="35.359574468085107"/>
    <n v="35.359574468085107"/>
    <x v="0"/>
    <x v="0"/>
    <x v="561"/>
  </r>
  <r>
    <x v="22"/>
    <s v="Feet"/>
    <s v=""/>
    <x v="539"/>
    <n v="1"/>
    <n v="0"/>
    <n v="13.132978723404255"/>
    <n v="13.132978723404255"/>
    <x v="0"/>
    <x v="0"/>
    <x v="562"/>
  </r>
  <r>
    <x v="22"/>
    <s v="Feet"/>
    <s v=""/>
    <x v="540"/>
    <n v="1"/>
    <n v="0"/>
    <n v="29"/>
    <n v="29"/>
    <x v="0"/>
    <x v="0"/>
    <x v="563"/>
  </r>
  <r>
    <x v="22"/>
    <s v="Feet"/>
    <s v=""/>
    <x v="541"/>
    <n v="1"/>
    <n v="0"/>
    <n v="1.4728723404255324"/>
    <n v="1.4728723404255324"/>
    <x v="0"/>
    <x v="0"/>
    <x v="564"/>
  </r>
  <r>
    <x v="22"/>
    <s v="Feet"/>
    <s v=""/>
    <x v="542"/>
    <n v="1"/>
    <n v="0"/>
    <n v="26"/>
    <n v="26"/>
    <x v="0"/>
    <x v="0"/>
    <x v="565"/>
  </r>
  <r>
    <x v="22"/>
    <s v="Feet"/>
    <s v=""/>
    <x v="543"/>
    <n v="1"/>
    <n v="0"/>
    <n v="19.81276595744681"/>
    <n v="19.81276595744681"/>
    <x v="0"/>
    <x v="0"/>
    <x v="566"/>
  </r>
  <r>
    <x v="22"/>
    <s v="Feet"/>
    <s v=""/>
    <x v="544"/>
    <n v="1"/>
    <n v="0"/>
    <n v="23"/>
    <n v="23"/>
    <x v="0"/>
    <x v="0"/>
    <x v="567"/>
  </r>
  <r>
    <x v="22"/>
    <s v="Feet"/>
    <s v=""/>
    <x v="545"/>
    <n v="1"/>
    <n v="0"/>
    <n v="29"/>
    <n v="29"/>
    <x v="0"/>
    <x v="0"/>
    <x v="568"/>
  </r>
  <r>
    <x v="22"/>
    <s v="Feet"/>
    <s v=""/>
    <x v="546"/>
    <n v="5"/>
    <n v="0"/>
    <n v="12.359574468085107"/>
    <n v="12.359574468085107"/>
    <x v="0"/>
    <x v="0"/>
    <x v="569"/>
  </r>
  <r>
    <x v="22"/>
    <s v="Feet"/>
    <s v=""/>
    <x v="547"/>
    <n v="2"/>
    <n v="0"/>
    <n v="17.132978723404257"/>
    <n v="17.132978723404257"/>
    <x v="1"/>
    <x v="0"/>
    <x v="570"/>
  </r>
  <r>
    <x v="22"/>
    <s v="Feet"/>
    <s v=""/>
    <x v="548"/>
    <n v="5"/>
    <n v="0"/>
    <n v="21.586170212765957"/>
    <n v="21.586170212765957"/>
    <x v="0"/>
    <x v="0"/>
    <x v="571"/>
  </r>
  <r>
    <x v="22"/>
    <s v="Feet"/>
    <s v=""/>
    <x v="549"/>
    <n v="1"/>
    <n v="0"/>
    <n v="29"/>
    <n v="29"/>
    <x v="1"/>
    <x v="0"/>
    <x v="572"/>
  </r>
  <r>
    <x v="22"/>
    <s v="Feet"/>
    <s v=""/>
    <x v="550"/>
    <n v="1"/>
    <n v="0"/>
    <n v="30"/>
    <n v="30"/>
    <x v="0"/>
    <x v="0"/>
    <x v="573"/>
  </r>
  <r>
    <x v="22"/>
    <s v="Feet"/>
    <s v=""/>
    <x v="551"/>
    <n v="5"/>
    <n v="1"/>
    <n v="15.635106382978726"/>
    <n v="15.635106382978726"/>
    <x v="0"/>
    <x v="0"/>
    <x v="574"/>
  </r>
  <r>
    <x v="22"/>
    <s v="Feet"/>
    <s v=""/>
    <x v="552"/>
    <n v="2"/>
    <n v="0"/>
    <n v="14.679787234042553"/>
    <n v="14.679787234042553"/>
    <x v="0"/>
    <x v="0"/>
    <x v="575"/>
  </r>
  <r>
    <x v="22"/>
    <s v="Feet"/>
    <s v=""/>
    <x v="553"/>
    <n v="2"/>
    <n v="0"/>
    <n v="17.132978723404257"/>
    <n v="17.132978723404257"/>
    <x v="0"/>
    <x v="0"/>
    <x v="576"/>
  </r>
  <r>
    <x v="22"/>
    <s v="Feet"/>
    <s v=""/>
    <x v="554"/>
    <n v="1"/>
    <n v="0"/>
    <n v="30"/>
    <n v="30"/>
    <x v="0"/>
    <x v="0"/>
    <x v="577"/>
  </r>
  <r>
    <x v="22"/>
    <s v="Feet"/>
    <s v=""/>
    <x v="555"/>
    <n v="1"/>
    <n v="0"/>
    <n v="30"/>
    <n v="30"/>
    <x v="1"/>
    <x v="0"/>
    <x v="578"/>
  </r>
  <r>
    <x v="22"/>
    <s v="Feet"/>
    <s v=""/>
    <x v="556"/>
    <n v="1"/>
    <n v="0"/>
    <n v="24"/>
    <n v="24"/>
    <x v="0"/>
    <x v="0"/>
    <x v="579"/>
  </r>
  <r>
    <x v="22"/>
    <s v="Feet"/>
    <s v=""/>
    <x v="557"/>
    <n v="1"/>
    <n v="0"/>
    <n v="12.132978723404255"/>
    <n v="12.132978723404255"/>
    <x v="0"/>
    <x v="0"/>
    <x v="580"/>
  </r>
  <r>
    <x v="22"/>
    <s v="Feet"/>
    <s v=""/>
    <x v="558"/>
    <n v="1"/>
    <n v="0"/>
    <n v="29"/>
    <n v="29"/>
    <x v="1"/>
    <x v="0"/>
    <x v="581"/>
  </r>
  <r>
    <x v="22"/>
    <s v="Feet"/>
    <s v=""/>
    <x v="559"/>
    <n v="1"/>
    <n v="0"/>
    <n v="23.019680851063832"/>
    <n v="23.019680851063832"/>
    <x v="0"/>
    <x v="0"/>
    <x v="582"/>
  </r>
  <r>
    <x v="22"/>
    <s v="Feet"/>
    <s v=""/>
    <x v="560"/>
    <n v="1"/>
    <n v="0"/>
    <n v="29"/>
    <n v="29"/>
    <x v="1"/>
    <x v="0"/>
    <x v="583"/>
  </r>
  <r>
    <x v="22"/>
    <s v="Feet"/>
    <s v=""/>
    <x v="561"/>
    <n v="1"/>
    <n v="0"/>
    <n v="26"/>
    <n v="26"/>
    <x v="1"/>
    <x v="0"/>
    <x v="584"/>
  </r>
  <r>
    <x v="22"/>
    <s v="Feet"/>
    <s v=""/>
    <x v="562"/>
    <n v="5"/>
    <n v="0"/>
    <n v="17.586170212765957"/>
    <n v="17.586170212765957"/>
    <x v="0"/>
    <x v="0"/>
    <x v="585"/>
  </r>
  <r>
    <x v="22"/>
    <s v="Feet"/>
    <s v=""/>
    <x v="563"/>
    <n v="5"/>
    <n v="0"/>
    <n v="21.472872340425532"/>
    <n v="21.472872340425532"/>
    <x v="0"/>
    <x v="0"/>
    <x v="586"/>
  </r>
  <r>
    <x v="22"/>
    <s v="Feet"/>
    <s v=""/>
    <x v="564"/>
    <n v="1"/>
    <n v="0"/>
    <n v="29"/>
    <n v="29"/>
    <x v="0"/>
    <x v="0"/>
    <x v="587"/>
  </r>
  <r>
    <x v="22"/>
    <s v="Feet"/>
    <s v=""/>
    <x v="565"/>
    <n v="3"/>
    <n v="1"/>
    <n v="14.955319148936173"/>
    <n v="14.955319148936173"/>
    <x v="0"/>
    <x v="0"/>
    <x v="588"/>
  </r>
  <r>
    <x v="22"/>
    <s v="Feet"/>
    <s v=""/>
    <x v="566"/>
    <n v="4"/>
    <n v="0"/>
    <n v="15.359574468085107"/>
    <n v="15.359574468085107"/>
    <x v="0"/>
    <x v="0"/>
    <x v="589"/>
  </r>
  <r>
    <x v="22"/>
    <s v="Feet"/>
    <s v=""/>
    <x v="567"/>
    <n v="2"/>
    <n v="0"/>
    <n v="33.132978723404257"/>
    <n v="33.132978723404257"/>
    <x v="0"/>
    <x v="0"/>
    <x v="590"/>
  </r>
  <r>
    <x v="22"/>
    <s v="Feet"/>
    <s v=""/>
    <x v="568"/>
    <n v="3"/>
    <n v="0"/>
    <n v="8.7239361702127685"/>
    <n v="8.7239361702127685"/>
    <x v="0"/>
    <x v="0"/>
    <x v="591"/>
  </r>
  <r>
    <x v="22"/>
    <s v="Feet"/>
    <s v=""/>
    <x v="569"/>
    <n v="1"/>
    <n v="0"/>
    <n v="30"/>
    <n v="30"/>
    <x v="1"/>
    <x v="0"/>
    <x v="592"/>
  </r>
  <r>
    <x v="22"/>
    <s v="Feet"/>
    <s v=""/>
    <x v="570"/>
    <n v="1"/>
    <n v="0"/>
    <n v="24"/>
    <n v="24"/>
    <x v="1"/>
    <x v="0"/>
    <x v="593"/>
  </r>
  <r>
    <x v="22"/>
    <s v="Feet"/>
    <s v=""/>
    <x v="571"/>
    <n v="1"/>
    <n v="0"/>
    <n v="8.6994680851063837"/>
    <n v="8.6994680851063837"/>
    <x v="0"/>
    <x v="0"/>
    <x v="594"/>
  </r>
  <r>
    <x v="22"/>
    <s v="Feet"/>
    <s v=""/>
    <x v="572"/>
    <n v="1"/>
    <n v="0"/>
    <n v="24"/>
    <n v="24"/>
    <x v="1"/>
    <x v="0"/>
    <x v="595"/>
  </r>
  <r>
    <x v="22"/>
    <s v="Feet"/>
    <s v=""/>
    <x v="573"/>
    <n v="1"/>
    <n v="0"/>
    <n v="26"/>
    <n v="26"/>
    <x v="1"/>
    <x v="0"/>
    <x v="596"/>
  </r>
  <r>
    <x v="22"/>
    <s v="Feet"/>
    <s v=""/>
    <x v="574"/>
    <n v="1"/>
    <n v="0"/>
    <n v="25.679787234042553"/>
    <n v="25.679787234042553"/>
    <x v="0"/>
    <x v="0"/>
    <x v="597"/>
  </r>
  <r>
    <x v="22"/>
    <s v="Feet"/>
    <s v=""/>
    <x v="575"/>
    <n v="1"/>
    <n v="0"/>
    <n v="14.246276595744682"/>
    <n v="14.246276595744682"/>
    <x v="0"/>
    <x v="0"/>
    <x v="598"/>
  </r>
  <r>
    <x v="1"/>
    <s v=""/>
    <s v=""/>
    <x v="69"/>
    <s v=""/>
    <s v=""/>
    <s v=""/>
    <s v=""/>
    <x v="2"/>
    <x v="1"/>
    <x v="69"/>
  </r>
  <r>
    <x v="23"/>
    <s v=""/>
    <s v=""/>
    <x v="0"/>
    <s v=""/>
    <n v="0"/>
    <n v="0"/>
    <n v="0"/>
    <x v="0"/>
    <x v="0"/>
    <x v="599"/>
  </r>
  <r>
    <x v="23"/>
    <s v="Enchant"/>
    <s v=""/>
    <x v="576"/>
    <n v="1"/>
    <n v="0"/>
    <n v="0"/>
    <n v="0"/>
    <x v="0"/>
    <x v="0"/>
    <x v="600"/>
  </r>
  <r>
    <x v="23"/>
    <s v="Enchant"/>
    <s v=""/>
    <x v="577"/>
    <n v="1"/>
    <n v="0"/>
    <n v="0"/>
    <n v="0"/>
    <x v="0"/>
    <x v="0"/>
    <x v="601"/>
  </r>
  <r>
    <x v="1"/>
    <s v=""/>
    <s v=""/>
    <x v="69"/>
    <s v=""/>
    <s v=""/>
    <s v=""/>
    <s v=""/>
    <x v="2"/>
    <x v="1"/>
    <x v="69"/>
  </r>
  <r>
    <x v="24"/>
    <s v=""/>
    <s v=""/>
    <x v="0"/>
    <s v=""/>
    <n v="0"/>
    <n v="0"/>
    <n v="0"/>
    <x v="0"/>
    <x v="0"/>
    <x v="602"/>
  </r>
  <r>
    <x v="24"/>
    <s v="Finger"/>
    <s v=""/>
    <x v="578"/>
    <n v="3"/>
    <n v="0"/>
    <n v="14"/>
    <n v="14"/>
    <x v="0"/>
    <x v="0"/>
    <x v="603"/>
  </r>
  <r>
    <x v="24"/>
    <s v="Finger"/>
    <s v=""/>
    <x v="579"/>
    <n v="5"/>
    <n v="0"/>
    <n v="7.7042553191489382"/>
    <n v="7.7042553191489382"/>
    <x v="0"/>
    <x v="0"/>
    <x v="604"/>
  </r>
  <r>
    <x v="24"/>
    <s v="Finger"/>
    <s v=""/>
    <x v="580"/>
    <n v="3"/>
    <n v="1"/>
    <n v="35.955319148936169"/>
    <n v="35.955319148936169"/>
    <x v="0"/>
    <x v="0"/>
    <x v="605"/>
  </r>
  <r>
    <x v="24"/>
    <s v="Finger"/>
    <s v=""/>
    <x v="581"/>
    <n v="1"/>
    <n v="0"/>
    <n v="6.7978723404255339"/>
    <n v="6.7978723404255339"/>
    <x v="0"/>
    <x v="0"/>
    <x v="606"/>
  </r>
  <r>
    <x v="24"/>
    <s v="Finger"/>
    <s v=""/>
    <x v="582"/>
    <n v="4"/>
    <n v="0"/>
    <n v="24.019680851063832"/>
    <n v="24.019680851063832"/>
    <x v="0"/>
    <x v="0"/>
    <x v="607"/>
  </r>
  <r>
    <x v="24"/>
    <s v="Finger"/>
    <s v=""/>
    <x v="583"/>
    <n v="6"/>
    <n v="1"/>
    <n v="49.59574468085107"/>
    <n v="49.59574468085107"/>
    <x v="0"/>
    <x v="0"/>
    <x v="608"/>
  </r>
  <r>
    <x v="24"/>
    <s v="Finger"/>
    <s v=""/>
    <x v="584"/>
    <n v="1"/>
    <n v="0"/>
    <n v="13"/>
    <n v="13"/>
    <x v="0"/>
    <x v="0"/>
    <x v="609"/>
  </r>
  <r>
    <x v="24"/>
    <s v="Finger"/>
    <s v=""/>
    <x v="585"/>
    <n v="1"/>
    <n v="0"/>
    <n v="9.7930851063829785"/>
    <n v="9.7930851063829785"/>
    <x v="0"/>
    <x v="0"/>
    <x v="610"/>
  </r>
  <r>
    <x v="24"/>
    <s v="Finger"/>
    <s v=""/>
    <x v="586"/>
    <n v="5"/>
    <n v="0"/>
    <n v="17.797872340425535"/>
    <n v="17.797872340425535"/>
    <x v="0"/>
    <x v="0"/>
    <x v="611"/>
  </r>
  <r>
    <x v="24"/>
    <s v="Finger"/>
    <s v=""/>
    <x v="587"/>
    <n v="1"/>
    <n v="0"/>
    <n v="8.1574468085106417"/>
    <n v="8.1574468085106417"/>
    <x v="0"/>
    <x v="0"/>
    <x v="612"/>
  </r>
  <r>
    <x v="24"/>
    <s v="Finger"/>
    <s v=""/>
    <x v="588"/>
    <n v="4"/>
    <n v="0"/>
    <n v="23.246276595744682"/>
    <n v="23.246276595744682"/>
    <x v="0"/>
    <x v="0"/>
    <x v="613"/>
  </r>
  <r>
    <x v="24"/>
    <s v="Finger"/>
    <s v=""/>
    <x v="589"/>
    <n v="1"/>
    <n v="0"/>
    <n v="18.793085106382978"/>
    <n v="18.793085106382978"/>
    <x v="1"/>
    <x v="0"/>
    <x v="614"/>
  </r>
  <r>
    <x v="24"/>
    <s v="Finger"/>
    <s v=""/>
    <x v="590"/>
    <n v="3"/>
    <n v="0"/>
    <n v="14"/>
    <n v="14"/>
    <x v="0"/>
    <x v="0"/>
    <x v="615"/>
  </r>
  <r>
    <x v="24"/>
    <s v="Finger"/>
    <s v="Except"/>
    <x v="591"/>
    <n v="1"/>
    <n v="0"/>
    <n v="18.793085106382978"/>
    <n v="18.793085106382978"/>
    <x v="0"/>
    <x v="0"/>
    <x v="616"/>
  </r>
  <r>
    <x v="24"/>
    <s v="Finger"/>
    <s v=""/>
    <x v="592"/>
    <n v="4"/>
    <n v="0"/>
    <n v="29.477659574468088"/>
    <n v="29.477659574468088"/>
    <x v="0"/>
    <x v="0"/>
    <x v="617"/>
  </r>
  <r>
    <x v="24"/>
    <s v="Finger"/>
    <s v=""/>
    <x v="593"/>
    <n v="3"/>
    <n v="0"/>
    <n v="19"/>
    <n v="19"/>
    <x v="0"/>
    <x v="0"/>
    <x v="618"/>
  </r>
  <r>
    <x v="24"/>
    <s v="Finger"/>
    <s v=""/>
    <x v="594"/>
    <n v="2"/>
    <n v="0"/>
    <n v="8.2707446808510667"/>
    <n v="8.2707446808510667"/>
    <x v="0"/>
    <x v="0"/>
    <x v="619"/>
  </r>
  <r>
    <x v="24"/>
    <s v="Finger"/>
    <s v="Except"/>
    <x v="595"/>
    <n v="1"/>
    <n v="0"/>
    <n v="33"/>
    <n v="33"/>
    <x v="0"/>
    <x v="0"/>
    <x v="620"/>
  </r>
  <r>
    <x v="24"/>
    <s v="Finger"/>
    <s v=""/>
    <x v="596"/>
    <n v="5"/>
    <n v="0"/>
    <n v="26"/>
    <n v="26"/>
    <x v="0"/>
    <x v="0"/>
    <x v="621"/>
  </r>
  <r>
    <x v="24"/>
    <s v="Finger"/>
    <s v=""/>
    <x v="597"/>
    <n v="5"/>
    <n v="0"/>
    <n v="16.817553191489363"/>
    <n v="16.817553191489363"/>
    <x v="0"/>
    <x v="0"/>
    <x v="622"/>
  </r>
  <r>
    <x v="24"/>
    <s v="Finger"/>
    <s v=""/>
    <x v="598"/>
    <n v="6"/>
    <n v="0"/>
    <n v="7.93085106382979"/>
    <n v="7.93085106382979"/>
    <x v="0"/>
    <x v="0"/>
    <x v="623"/>
  </r>
  <r>
    <x v="24"/>
    <s v="Finger"/>
    <s v=""/>
    <x v="599"/>
    <n v="5"/>
    <n v="1"/>
    <n v="51.27553191489362"/>
    <n v="51.27553191489362"/>
    <x v="0"/>
    <x v="0"/>
    <x v="624"/>
  </r>
  <r>
    <x v="24"/>
    <s v="Finger"/>
    <s v=""/>
    <x v="600"/>
    <n v="5"/>
    <n v="0"/>
    <n v="31.797872340425535"/>
    <n v="31.797872340425535"/>
    <x v="0"/>
    <x v="0"/>
    <x v="625"/>
  </r>
  <r>
    <x v="24"/>
    <s v="Finger"/>
    <s v=""/>
    <x v="601"/>
    <n v="5"/>
    <n v="1"/>
    <n v="29.595744680851066"/>
    <n v="29.595744680851066"/>
    <x v="0"/>
    <x v="0"/>
    <x v="626"/>
  </r>
  <r>
    <x v="24"/>
    <s v="Finger"/>
    <s v=""/>
    <x v="602"/>
    <n v="6"/>
    <n v="1"/>
    <n v="41.393617021276597"/>
    <n v="41.393617021276597"/>
    <x v="0"/>
    <x v="0"/>
    <x v="627"/>
  </r>
  <r>
    <x v="24"/>
    <s v="Finger"/>
    <s v=""/>
    <x v="603"/>
    <n v="5"/>
    <n v="0"/>
    <n v="29.019680851063832"/>
    <n v="29.019680851063832"/>
    <x v="0"/>
    <x v="0"/>
    <x v="628"/>
  </r>
  <r>
    <x v="24"/>
    <s v="Finger"/>
    <s v=""/>
    <x v="604"/>
    <n v="1"/>
    <n v="0"/>
    <n v="18.793085106382978"/>
    <n v="18.793085106382978"/>
    <x v="0"/>
    <x v="0"/>
    <x v="629"/>
  </r>
  <r>
    <x v="24"/>
    <s v="Finger"/>
    <s v=""/>
    <x v="605"/>
    <n v="5"/>
    <n v="0"/>
    <n v="22"/>
    <n v="22"/>
    <x v="0"/>
    <x v="0"/>
    <x v="630"/>
  </r>
  <r>
    <x v="24"/>
    <s v="Finger"/>
    <s v=""/>
    <x v="606"/>
    <n v="5"/>
    <n v="0"/>
    <n v="44"/>
    <n v="44"/>
    <x v="1"/>
    <x v="0"/>
    <x v="631"/>
  </r>
  <r>
    <x v="24"/>
    <s v="Finger"/>
    <s v="Set 2"/>
    <x v="607"/>
    <n v="4"/>
    <n v="1"/>
    <n v="15.068617021276598"/>
    <n v="15.068617021276598"/>
    <x v="0"/>
    <x v="0"/>
    <x v="632"/>
  </r>
  <r>
    <x v="24"/>
    <s v="Finger"/>
    <s v="Set 2"/>
    <x v="608"/>
    <n v="4"/>
    <n v="1"/>
    <n v="25.728723404255319"/>
    <n v="25.728723404255319"/>
    <x v="0"/>
    <x v="0"/>
    <x v="633"/>
  </r>
  <r>
    <x v="1"/>
    <s v=""/>
    <s v=""/>
    <x v="69"/>
    <s v=""/>
    <s v=""/>
    <s v=""/>
    <s v=""/>
    <x v="2"/>
    <x v="1"/>
    <x v="69"/>
  </r>
  <r>
    <x v="25"/>
    <s v=""/>
    <s v=""/>
    <x v="0"/>
    <s v=""/>
    <n v="0"/>
    <n v="0"/>
    <n v="0"/>
    <x v="0"/>
    <x v="0"/>
    <x v="634"/>
  </r>
  <r>
    <x v="25"/>
    <s v="Trinket"/>
    <s v=""/>
    <x v="609"/>
    <n v="1"/>
    <n v="0"/>
    <n v="0"/>
    <n v="0"/>
    <x v="1"/>
    <x v="0"/>
    <x v="635"/>
  </r>
  <r>
    <x v="25"/>
    <s v="Trinket"/>
    <s v=""/>
    <x v="610"/>
    <n v="1"/>
    <n v="0"/>
    <n v="0"/>
    <n v="0"/>
    <x v="1"/>
    <x v="0"/>
    <x v="636"/>
  </r>
  <r>
    <x v="25"/>
    <s v="Trinket"/>
    <s v=""/>
    <x v="611"/>
    <n v="5"/>
    <n v="0"/>
    <n v="0"/>
    <n v="0"/>
    <x v="1"/>
    <x v="0"/>
    <x v="637"/>
  </r>
  <r>
    <x v="25"/>
    <s v="Trinket"/>
    <s v=""/>
    <x v="612"/>
    <n v="6"/>
    <n v="0"/>
    <n v="0"/>
    <n v="0"/>
    <x v="1"/>
    <x v="0"/>
    <x v="638"/>
  </r>
  <r>
    <x v="25"/>
    <s v="Trinket"/>
    <s v=""/>
    <x v="613"/>
    <n v="5"/>
    <n v="0"/>
    <n v="0"/>
    <n v="0"/>
    <x v="1"/>
    <x v="0"/>
    <x v="639"/>
  </r>
  <r>
    <x v="25"/>
    <s v="Trinket"/>
    <s v=""/>
    <x v="614"/>
    <n v="1"/>
    <n v="0"/>
    <n v="0"/>
    <n v="0"/>
    <x v="1"/>
    <x v="0"/>
    <x v="640"/>
  </r>
  <r>
    <x v="25"/>
    <s v="Trinket"/>
    <s v=""/>
    <x v="615"/>
    <n v="6"/>
    <n v="0"/>
    <n v="85"/>
    <n v="85"/>
    <x v="0"/>
    <x v="0"/>
    <x v="641"/>
  </r>
  <r>
    <x v="25"/>
    <s v="Trinket"/>
    <s v=""/>
    <x v="616"/>
    <n v="4"/>
    <n v="10"/>
    <n v="0"/>
    <n v="0"/>
    <x v="1"/>
    <x v="0"/>
    <x v="642"/>
  </r>
  <r>
    <x v="25"/>
    <s v="Trinket"/>
    <s v=""/>
    <x v="617"/>
    <n v="3"/>
    <n v="2"/>
    <n v="0"/>
    <n v="0"/>
    <x v="1"/>
    <x v="0"/>
    <x v="643"/>
  </r>
  <r>
    <x v="25"/>
    <s v="Trinket"/>
    <s v=""/>
    <x v="618"/>
    <n v="5"/>
    <n v="0"/>
    <n v="0"/>
    <n v="0"/>
    <x v="1"/>
    <x v="0"/>
    <x v="644"/>
  </r>
  <r>
    <x v="25"/>
    <s v="Trinket"/>
    <s v=""/>
    <x v="619"/>
    <n v="1"/>
    <n v="0"/>
    <n v="0"/>
    <n v="0"/>
    <x v="1"/>
    <x v="0"/>
    <x v="645"/>
  </r>
  <r>
    <x v="25"/>
    <s v="Trinket"/>
    <s v=""/>
    <x v="620"/>
    <n v="6"/>
    <n v="0"/>
    <n v="0"/>
    <n v="0"/>
    <x v="1"/>
    <x v="0"/>
    <x v="646"/>
  </r>
  <r>
    <x v="25"/>
    <s v="Trinket"/>
    <s v=""/>
    <x v="621"/>
    <n v="1"/>
    <n v="0"/>
    <n v="0"/>
    <n v="0"/>
    <x v="1"/>
    <x v="0"/>
    <x v="647"/>
  </r>
  <r>
    <x v="25"/>
    <s v="Trinket"/>
    <s v=""/>
    <x v="622"/>
    <n v="6"/>
    <n v="0"/>
    <n v="65.087719298245617"/>
    <n v="65.087719298245617"/>
    <x v="0"/>
    <x v="0"/>
    <x v="648"/>
  </r>
  <r>
    <x v="25"/>
    <s v="Trinket"/>
    <s v=""/>
    <x v="623"/>
    <n v="4"/>
    <n v="0"/>
    <n v="0"/>
    <n v="0"/>
    <x v="1"/>
    <x v="0"/>
    <x v="64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26"/>
    <m/>
    <m/>
    <x v="624"/>
    <m/>
    <m/>
    <m/>
    <m/>
    <x v="3"/>
    <x v="3"/>
    <x v="6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1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1"/>
    <x v="1"/>
    <x v="1"/>
    <x v="1"/>
    <x v="1"/>
  </r>
  <r>
    <x v="3"/>
    <x v="3"/>
    <x v="2"/>
    <x v="2"/>
    <x v="2"/>
    <x v="2"/>
    <x v="2"/>
  </r>
  <r>
    <x v="3"/>
    <x v="3"/>
    <x v="3"/>
    <x v="2"/>
    <x v="3"/>
    <x v="3"/>
    <x v="3"/>
  </r>
  <r>
    <x v="3"/>
    <x v="3"/>
    <x v="4"/>
    <x v="2"/>
    <x v="4"/>
    <x v="4"/>
    <x v="3"/>
  </r>
  <r>
    <x v="3"/>
    <x v="4"/>
    <x v="5"/>
    <x v="2"/>
    <x v="5"/>
    <x v="5"/>
    <x v="2"/>
  </r>
  <r>
    <x v="3"/>
    <x v="4"/>
    <x v="6"/>
    <x v="2"/>
    <x v="6"/>
    <x v="6"/>
    <x v="3"/>
  </r>
  <r>
    <x v="3"/>
    <x v="5"/>
    <x v="7"/>
    <x v="3"/>
    <x v="7"/>
    <x v="7"/>
    <x v="2"/>
  </r>
  <r>
    <x v="3"/>
    <x v="5"/>
    <x v="8"/>
    <x v="2"/>
    <x v="8"/>
    <x v="8"/>
    <x v="3"/>
  </r>
  <r>
    <x v="3"/>
    <x v="5"/>
    <x v="9"/>
    <x v="3"/>
    <x v="9"/>
    <x v="9"/>
    <x v="3"/>
  </r>
  <r>
    <x v="3"/>
    <x v="5"/>
    <x v="10"/>
    <x v="3"/>
    <x v="10"/>
    <x v="10"/>
    <x v="3"/>
  </r>
  <r>
    <x v="3"/>
    <x v="5"/>
    <x v="11"/>
    <x v="3"/>
    <x v="11"/>
    <x v="11"/>
    <x v="3"/>
  </r>
  <r>
    <x v="3"/>
    <x v="5"/>
    <x v="12"/>
    <x v="3"/>
    <x v="12"/>
    <x v="12"/>
    <x v="3"/>
  </r>
  <r>
    <x v="3"/>
    <x v="5"/>
    <x v="13"/>
    <x v="2"/>
    <x v="13"/>
    <x v="13"/>
    <x v="3"/>
  </r>
  <r>
    <x v="3"/>
    <x v="5"/>
    <x v="14"/>
    <x v="3"/>
    <x v="14"/>
    <x v="14"/>
    <x v="3"/>
  </r>
  <r>
    <x v="3"/>
    <x v="5"/>
    <x v="15"/>
    <x v="3"/>
    <x v="15"/>
    <x v="15"/>
    <x v="3"/>
  </r>
  <r>
    <x v="3"/>
    <x v="5"/>
    <x v="16"/>
    <x v="3"/>
    <x v="16"/>
    <x v="16"/>
    <x v="3"/>
  </r>
  <r>
    <x v="3"/>
    <x v="5"/>
    <x v="17"/>
    <x v="3"/>
    <x v="17"/>
    <x v="17"/>
    <x v="3"/>
  </r>
  <r>
    <x v="3"/>
    <x v="5"/>
    <x v="18"/>
    <x v="2"/>
    <x v="18"/>
    <x v="18"/>
    <x v="3"/>
  </r>
  <r>
    <x v="3"/>
    <x v="5"/>
    <x v="19"/>
    <x v="3"/>
    <x v="19"/>
    <x v="19"/>
    <x v="3"/>
  </r>
  <r>
    <x v="3"/>
    <x v="5"/>
    <x v="20"/>
    <x v="3"/>
    <x v="20"/>
    <x v="20"/>
    <x v="3"/>
  </r>
  <r>
    <x v="3"/>
    <x v="5"/>
    <x v="21"/>
    <x v="3"/>
    <x v="21"/>
    <x v="21"/>
    <x v="3"/>
  </r>
  <r>
    <x v="3"/>
    <x v="5"/>
    <x v="22"/>
    <x v="3"/>
    <x v="22"/>
    <x v="22"/>
    <x v="3"/>
  </r>
  <r>
    <x v="3"/>
    <x v="5"/>
    <x v="23"/>
    <x v="3"/>
    <x v="23"/>
    <x v="23"/>
    <x v="3"/>
  </r>
  <r>
    <x v="3"/>
    <x v="5"/>
    <x v="24"/>
    <x v="3"/>
    <x v="24"/>
    <x v="24"/>
    <x v="3"/>
  </r>
  <r>
    <x v="3"/>
    <x v="5"/>
    <x v="25"/>
    <x v="3"/>
    <x v="25"/>
    <x v="25"/>
    <x v="3"/>
  </r>
  <r>
    <x v="3"/>
    <x v="5"/>
    <x v="25"/>
    <x v="3"/>
    <x v="26"/>
    <x v="25"/>
    <x v="3"/>
  </r>
  <r>
    <x v="3"/>
    <x v="5"/>
    <x v="25"/>
    <x v="3"/>
    <x v="27"/>
    <x v="25"/>
    <x v="3"/>
  </r>
  <r>
    <x v="3"/>
    <x v="5"/>
    <x v="26"/>
    <x v="3"/>
    <x v="28"/>
    <x v="26"/>
    <x v="3"/>
  </r>
  <r>
    <x v="3"/>
    <x v="5"/>
    <x v="27"/>
    <x v="3"/>
    <x v="29"/>
    <x v="27"/>
    <x v="3"/>
  </r>
  <r>
    <x v="3"/>
    <x v="5"/>
    <x v="27"/>
    <x v="3"/>
    <x v="30"/>
    <x v="27"/>
    <x v="3"/>
  </r>
  <r>
    <x v="3"/>
    <x v="5"/>
    <x v="28"/>
    <x v="3"/>
    <x v="31"/>
    <x v="28"/>
    <x v="3"/>
  </r>
  <r>
    <x v="3"/>
    <x v="5"/>
    <x v="29"/>
    <x v="2"/>
    <x v="32"/>
    <x v="29"/>
    <x v="3"/>
  </r>
  <r>
    <x v="3"/>
    <x v="5"/>
    <x v="30"/>
    <x v="3"/>
    <x v="33"/>
    <x v="30"/>
    <x v="3"/>
  </r>
  <r>
    <x v="3"/>
    <x v="5"/>
    <x v="31"/>
    <x v="2"/>
    <x v="34"/>
    <x v="31"/>
    <x v="3"/>
  </r>
  <r>
    <x v="3"/>
    <x v="5"/>
    <x v="32"/>
    <x v="2"/>
    <x v="35"/>
    <x v="32"/>
    <x v="3"/>
  </r>
  <r>
    <x v="3"/>
    <x v="5"/>
    <x v="33"/>
    <x v="3"/>
    <x v="36"/>
    <x v="33"/>
    <x v="3"/>
  </r>
  <r>
    <x v="3"/>
    <x v="5"/>
    <x v="34"/>
    <x v="2"/>
    <x v="37"/>
    <x v="34"/>
    <x v="3"/>
  </r>
  <r>
    <x v="3"/>
    <x v="5"/>
    <x v="35"/>
    <x v="3"/>
    <x v="38"/>
    <x v="35"/>
    <x v="3"/>
  </r>
  <r>
    <x v="3"/>
    <x v="5"/>
    <x v="36"/>
    <x v="2"/>
    <x v="39"/>
    <x v="36"/>
    <x v="3"/>
  </r>
  <r>
    <x v="3"/>
    <x v="5"/>
    <x v="37"/>
    <x v="3"/>
    <x v="40"/>
    <x v="37"/>
    <x v="3"/>
  </r>
  <r>
    <x v="3"/>
    <x v="5"/>
    <x v="38"/>
    <x v="2"/>
    <x v="41"/>
    <x v="38"/>
    <x v="3"/>
  </r>
  <r>
    <x v="3"/>
    <x v="5"/>
    <x v="39"/>
    <x v="2"/>
    <x v="42"/>
    <x v="39"/>
    <x v="3"/>
  </r>
  <r>
    <x v="3"/>
    <x v="5"/>
    <x v="40"/>
    <x v="2"/>
    <x v="43"/>
    <x v="40"/>
    <x v="3"/>
  </r>
  <r>
    <x v="3"/>
    <x v="5"/>
    <x v="40"/>
    <x v="2"/>
    <x v="44"/>
    <x v="40"/>
    <x v="3"/>
  </r>
  <r>
    <x v="3"/>
    <x v="5"/>
    <x v="41"/>
    <x v="2"/>
    <x v="45"/>
    <x v="41"/>
    <x v="3"/>
  </r>
  <r>
    <x v="3"/>
    <x v="5"/>
    <x v="42"/>
    <x v="2"/>
    <x v="46"/>
    <x v="42"/>
    <x v="3"/>
  </r>
  <r>
    <x v="3"/>
    <x v="5"/>
    <x v="43"/>
    <x v="2"/>
    <x v="47"/>
    <x v="43"/>
    <x v="3"/>
  </r>
  <r>
    <x v="3"/>
    <x v="5"/>
    <x v="44"/>
    <x v="2"/>
    <x v="48"/>
    <x v="44"/>
    <x v="3"/>
  </r>
  <r>
    <x v="3"/>
    <x v="5"/>
    <x v="45"/>
    <x v="2"/>
    <x v="49"/>
    <x v="45"/>
    <x v="3"/>
  </r>
  <r>
    <x v="3"/>
    <x v="5"/>
    <x v="46"/>
    <x v="2"/>
    <x v="50"/>
    <x v="46"/>
    <x v="3"/>
  </r>
  <r>
    <x v="3"/>
    <x v="5"/>
    <x v="47"/>
    <x v="2"/>
    <x v="51"/>
    <x v="47"/>
    <x v="3"/>
  </r>
  <r>
    <x v="3"/>
    <x v="5"/>
    <x v="48"/>
    <x v="2"/>
    <x v="52"/>
    <x v="48"/>
    <x v="3"/>
  </r>
  <r>
    <x v="3"/>
    <x v="5"/>
    <x v="49"/>
    <x v="2"/>
    <x v="53"/>
    <x v="49"/>
    <x v="3"/>
  </r>
  <r>
    <x v="3"/>
    <x v="5"/>
    <x v="50"/>
    <x v="2"/>
    <x v="54"/>
    <x v="50"/>
    <x v="3"/>
  </r>
  <r>
    <x v="3"/>
    <x v="5"/>
    <x v="51"/>
    <x v="2"/>
    <x v="55"/>
    <x v="51"/>
    <x v="3"/>
  </r>
  <r>
    <x v="3"/>
    <x v="5"/>
    <x v="52"/>
    <x v="2"/>
    <x v="56"/>
    <x v="52"/>
    <x v="3"/>
  </r>
  <r>
    <x v="3"/>
    <x v="5"/>
    <x v="53"/>
    <x v="2"/>
    <x v="57"/>
    <x v="53"/>
    <x v="3"/>
  </r>
  <r>
    <x v="3"/>
    <x v="5"/>
    <x v="53"/>
    <x v="2"/>
    <x v="58"/>
    <x v="53"/>
    <x v="3"/>
  </r>
  <r>
    <x v="3"/>
    <x v="5"/>
    <x v="54"/>
    <x v="2"/>
    <x v="59"/>
    <x v="54"/>
    <x v="3"/>
  </r>
  <r>
    <x v="3"/>
    <x v="5"/>
    <x v="55"/>
    <x v="4"/>
    <x v="60"/>
    <x v="37"/>
    <x v="2"/>
  </r>
  <r>
    <x v="1"/>
    <x v="1"/>
    <x v="0"/>
    <x v="0"/>
    <x v="0"/>
    <x v="0"/>
    <x v="4"/>
  </r>
  <r>
    <x v="4"/>
    <x v="5"/>
    <x v="56"/>
    <x v="4"/>
    <x v="61"/>
    <x v="55"/>
    <x v="2"/>
  </r>
  <r>
    <x v="4"/>
    <x v="5"/>
    <x v="57"/>
    <x v="4"/>
    <x v="62"/>
    <x v="56"/>
    <x v="3"/>
  </r>
  <r>
    <x v="4"/>
    <x v="5"/>
    <x v="55"/>
    <x v="4"/>
    <x v="60"/>
    <x v="37"/>
    <x v="2"/>
  </r>
  <r>
    <x v="1"/>
    <x v="1"/>
    <x v="0"/>
    <x v="0"/>
    <x v="0"/>
    <x v="0"/>
    <x v="4"/>
  </r>
  <r>
    <x v="5"/>
    <x v="5"/>
    <x v="58"/>
    <x v="4"/>
    <x v="63"/>
    <x v="57"/>
    <x v="2"/>
  </r>
  <r>
    <x v="5"/>
    <x v="5"/>
    <x v="59"/>
    <x v="4"/>
    <x v="64"/>
    <x v="58"/>
    <x v="3"/>
  </r>
  <r>
    <x v="5"/>
    <x v="5"/>
    <x v="60"/>
    <x v="4"/>
    <x v="65"/>
    <x v="59"/>
    <x v="3"/>
  </r>
  <r>
    <x v="5"/>
    <x v="5"/>
    <x v="61"/>
    <x v="4"/>
    <x v="66"/>
    <x v="60"/>
    <x v="3"/>
  </r>
  <r>
    <x v="5"/>
    <x v="5"/>
    <x v="62"/>
    <x v="4"/>
    <x v="67"/>
    <x v="61"/>
    <x v="3"/>
  </r>
  <r>
    <x v="5"/>
    <x v="5"/>
    <x v="55"/>
    <x v="4"/>
    <x v="60"/>
    <x v="37"/>
    <x v="2"/>
  </r>
  <r>
    <x v="1"/>
    <x v="1"/>
    <x v="0"/>
    <x v="0"/>
    <x v="0"/>
    <x v="0"/>
    <x v="4"/>
  </r>
  <r>
    <x v="6"/>
    <x v="4"/>
    <x v="37"/>
    <x v="4"/>
    <x v="68"/>
    <x v="62"/>
    <x v="2"/>
  </r>
  <r>
    <x v="6"/>
    <x v="4"/>
    <x v="63"/>
    <x v="4"/>
    <x v="69"/>
    <x v="63"/>
    <x v="3"/>
  </r>
  <r>
    <x v="6"/>
    <x v="4"/>
    <x v="64"/>
    <x v="4"/>
    <x v="70"/>
    <x v="64"/>
    <x v="3"/>
  </r>
  <r>
    <x v="6"/>
    <x v="4"/>
    <x v="65"/>
    <x v="4"/>
    <x v="71"/>
    <x v="65"/>
    <x v="3"/>
  </r>
  <r>
    <x v="6"/>
    <x v="5"/>
    <x v="66"/>
    <x v="4"/>
    <x v="60"/>
    <x v="37"/>
    <x v="2"/>
  </r>
  <r>
    <x v="6"/>
    <x v="5"/>
    <x v="67"/>
    <x v="4"/>
    <x v="72"/>
    <x v="66"/>
    <x v="2"/>
  </r>
  <r>
    <x v="6"/>
    <x v="5"/>
    <x v="68"/>
    <x v="4"/>
    <x v="73"/>
    <x v="67"/>
    <x v="3"/>
  </r>
  <r>
    <x v="6"/>
    <x v="5"/>
    <x v="69"/>
    <x v="4"/>
    <x v="74"/>
    <x v="68"/>
    <x v="3"/>
  </r>
  <r>
    <x v="6"/>
    <x v="5"/>
    <x v="70"/>
    <x v="4"/>
    <x v="75"/>
    <x v="69"/>
    <x v="3"/>
  </r>
  <r>
    <x v="6"/>
    <x v="5"/>
    <x v="71"/>
    <x v="4"/>
    <x v="76"/>
    <x v="70"/>
    <x v="3"/>
  </r>
  <r>
    <x v="6"/>
    <x v="5"/>
    <x v="72"/>
    <x v="4"/>
    <x v="77"/>
    <x v="19"/>
    <x v="3"/>
  </r>
  <r>
    <x v="6"/>
    <x v="5"/>
    <x v="73"/>
    <x v="4"/>
    <x v="78"/>
    <x v="71"/>
    <x v="3"/>
  </r>
  <r>
    <x v="6"/>
    <x v="5"/>
    <x v="74"/>
    <x v="4"/>
    <x v="79"/>
    <x v="72"/>
    <x v="3"/>
  </r>
  <r>
    <x v="6"/>
    <x v="5"/>
    <x v="74"/>
    <x v="0"/>
    <x v="80"/>
    <x v="72"/>
    <x v="3"/>
  </r>
  <r>
    <x v="6"/>
    <x v="5"/>
    <x v="74"/>
    <x v="0"/>
    <x v="81"/>
    <x v="72"/>
    <x v="3"/>
  </r>
  <r>
    <x v="6"/>
    <x v="5"/>
    <x v="75"/>
    <x v="4"/>
    <x v="82"/>
    <x v="73"/>
    <x v="3"/>
  </r>
  <r>
    <x v="6"/>
    <x v="5"/>
    <x v="76"/>
    <x v="4"/>
    <x v="83"/>
    <x v="74"/>
    <x v="3"/>
  </r>
  <r>
    <x v="6"/>
    <x v="5"/>
    <x v="76"/>
    <x v="0"/>
    <x v="84"/>
    <x v="74"/>
    <x v="3"/>
  </r>
  <r>
    <x v="6"/>
    <x v="5"/>
    <x v="76"/>
    <x v="0"/>
    <x v="85"/>
    <x v="74"/>
    <x v="3"/>
  </r>
  <r>
    <x v="6"/>
    <x v="5"/>
    <x v="76"/>
    <x v="0"/>
    <x v="86"/>
    <x v="74"/>
    <x v="3"/>
  </r>
  <r>
    <x v="6"/>
    <x v="5"/>
    <x v="76"/>
    <x v="0"/>
    <x v="87"/>
    <x v="74"/>
    <x v="3"/>
  </r>
  <r>
    <x v="6"/>
    <x v="5"/>
    <x v="76"/>
    <x v="0"/>
    <x v="88"/>
    <x v="74"/>
    <x v="3"/>
  </r>
  <r>
    <x v="6"/>
    <x v="5"/>
    <x v="77"/>
    <x v="4"/>
    <x v="89"/>
    <x v="75"/>
    <x v="3"/>
  </r>
  <r>
    <x v="6"/>
    <x v="5"/>
    <x v="77"/>
    <x v="0"/>
    <x v="90"/>
    <x v="75"/>
    <x v="3"/>
  </r>
  <r>
    <x v="6"/>
    <x v="5"/>
    <x v="77"/>
    <x v="0"/>
    <x v="91"/>
    <x v="75"/>
    <x v="3"/>
  </r>
  <r>
    <x v="6"/>
    <x v="5"/>
    <x v="77"/>
    <x v="0"/>
    <x v="92"/>
    <x v="75"/>
    <x v="3"/>
  </r>
  <r>
    <x v="6"/>
    <x v="5"/>
    <x v="78"/>
    <x v="4"/>
    <x v="93"/>
    <x v="76"/>
    <x v="3"/>
  </r>
  <r>
    <x v="6"/>
    <x v="5"/>
    <x v="79"/>
    <x v="4"/>
    <x v="94"/>
    <x v="77"/>
    <x v="3"/>
  </r>
  <r>
    <x v="6"/>
    <x v="5"/>
    <x v="80"/>
    <x v="4"/>
    <x v="95"/>
    <x v="78"/>
    <x v="3"/>
  </r>
  <r>
    <x v="6"/>
    <x v="5"/>
    <x v="81"/>
    <x v="4"/>
    <x v="96"/>
    <x v="79"/>
    <x v="3"/>
  </r>
  <r>
    <x v="6"/>
    <x v="5"/>
    <x v="82"/>
    <x v="4"/>
    <x v="97"/>
    <x v="80"/>
    <x v="3"/>
  </r>
  <r>
    <x v="6"/>
    <x v="5"/>
    <x v="83"/>
    <x v="4"/>
    <x v="98"/>
    <x v="81"/>
    <x v="3"/>
  </r>
  <r>
    <x v="6"/>
    <x v="5"/>
    <x v="84"/>
    <x v="4"/>
    <x v="99"/>
    <x v="82"/>
    <x v="3"/>
  </r>
  <r>
    <x v="1"/>
    <x v="1"/>
    <x v="0"/>
    <x v="0"/>
    <x v="0"/>
    <x v="0"/>
    <x v="4"/>
  </r>
  <r>
    <x v="7"/>
    <x v="5"/>
    <x v="55"/>
    <x v="4"/>
    <x v="100"/>
    <x v="37"/>
    <x v="2"/>
  </r>
  <r>
    <x v="7"/>
    <x v="5"/>
    <x v="55"/>
    <x v="0"/>
    <x v="60"/>
    <x v="37"/>
    <x v="2"/>
  </r>
  <r>
    <x v="1"/>
    <x v="1"/>
    <x v="0"/>
    <x v="0"/>
    <x v="0"/>
    <x v="0"/>
    <x v="4"/>
  </r>
  <r>
    <x v="8"/>
    <x v="3"/>
    <x v="85"/>
    <x v="4"/>
    <x v="101"/>
    <x v="83"/>
    <x v="2"/>
  </r>
  <r>
    <x v="8"/>
    <x v="4"/>
    <x v="86"/>
    <x v="4"/>
    <x v="102"/>
    <x v="84"/>
    <x v="2"/>
  </r>
  <r>
    <x v="8"/>
    <x v="5"/>
    <x v="87"/>
    <x v="4"/>
    <x v="103"/>
    <x v="85"/>
    <x v="2"/>
  </r>
  <r>
    <x v="8"/>
    <x v="5"/>
    <x v="88"/>
    <x v="4"/>
    <x v="104"/>
    <x v="86"/>
    <x v="3"/>
  </r>
  <r>
    <x v="8"/>
    <x v="5"/>
    <x v="89"/>
    <x v="4"/>
    <x v="105"/>
    <x v="87"/>
    <x v="3"/>
  </r>
  <r>
    <x v="8"/>
    <x v="5"/>
    <x v="90"/>
    <x v="4"/>
    <x v="106"/>
    <x v="88"/>
    <x v="3"/>
  </r>
  <r>
    <x v="8"/>
    <x v="5"/>
    <x v="90"/>
    <x v="0"/>
    <x v="107"/>
    <x v="88"/>
    <x v="3"/>
  </r>
  <r>
    <x v="8"/>
    <x v="5"/>
    <x v="91"/>
    <x v="4"/>
    <x v="108"/>
    <x v="89"/>
    <x v="3"/>
  </r>
  <r>
    <x v="8"/>
    <x v="5"/>
    <x v="91"/>
    <x v="0"/>
    <x v="109"/>
    <x v="89"/>
    <x v="3"/>
  </r>
  <r>
    <x v="8"/>
    <x v="5"/>
    <x v="91"/>
    <x v="0"/>
    <x v="110"/>
    <x v="89"/>
    <x v="3"/>
  </r>
  <r>
    <x v="8"/>
    <x v="5"/>
    <x v="91"/>
    <x v="0"/>
    <x v="111"/>
    <x v="89"/>
    <x v="3"/>
  </r>
  <r>
    <x v="8"/>
    <x v="5"/>
    <x v="91"/>
    <x v="0"/>
    <x v="112"/>
    <x v="89"/>
    <x v="3"/>
  </r>
  <r>
    <x v="8"/>
    <x v="5"/>
    <x v="91"/>
    <x v="0"/>
    <x v="113"/>
    <x v="89"/>
    <x v="3"/>
  </r>
  <r>
    <x v="8"/>
    <x v="5"/>
    <x v="91"/>
    <x v="0"/>
    <x v="114"/>
    <x v="89"/>
    <x v="3"/>
  </r>
  <r>
    <x v="8"/>
    <x v="5"/>
    <x v="91"/>
    <x v="0"/>
    <x v="115"/>
    <x v="89"/>
    <x v="3"/>
  </r>
  <r>
    <x v="8"/>
    <x v="5"/>
    <x v="40"/>
    <x v="4"/>
    <x v="116"/>
    <x v="40"/>
    <x v="3"/>
  </r>
  <r>
    <x v="8"/>
    <x v="5"/>
    <x v="40"/>
    <x v="0"/>
    <x v="117"/>
    <x v="40"/>
    <x v="3"/>
  </r>
  <r>
    <x v="8"/>
    <x v="5"/>
    <x v="40"/>
    <x v="0"/>
    <x v="118"/>
    <x v="40"/>
    <x v="3"/>
  </r>
  <r>
    <x v="8"/>
    <x v="5"/>
    <x v="92"/>
    <x v="4"/>
    <x v="119"/>
    <x v="90"/>
    <x v="3"/>
  </r>
  <r>
    <x v="8"/>
    <x v="5"/>
    <x v="92"/>
    <x v="0"/>
    <x v="120"/>
    <x v="90"/>
    <x v="3"/>
  </r>
  <r>
    <x v="8"/>
    <x v="5"/>
    <x v="92"/>
    <x v="0"/>
    <x v="121"/>
    <x v="90"/>
    <x v="3"/>
  </r>
  <r>
    <x v="8"/>
    <x v="5"/>
    <x v="92"/>
    <x v="0"/>
    <x v="122"/>
    <x v="90"/>
    <x v="3"/>
  </r>
  <r>
    <x v="8"/>
    <x v="5"/>
    <x v="92"/>
    <x v="0"/>
    <x v="123"/>
    <x v="90"/>
    <x v="3"/>
  </r>
  <r>
    <x v="8"/>
    <x v="5"/>
    <x v="92"/>
    <x v="0"/>
    <x v="124"/>
    <x v="90"/>
    <x v="3"/>
  </r>
  <r>
    <x v="8"/>
    <x v="5"/>
    <x v="93"/>
    <x v="4"/>
    <x v="125"/>
    <x v="91"/>
    <x v="3"/>
  </r>
  <r>
    <x v="8"/>
    <x v="5"/>
    <x v="94"/>
    <x v="4"/>
    <x v="126"/>
    <x v="92"/>
    <x v="3"/>
  </r>
  <r>
    <x v="8"/>
    <x v="5"/>
    <x v="95"/>
    <x v="4"/>
    <x v="127"/>
    <x v="93"/>
    <x v="3"/>
  </r>
  <r>
    <x v="8"/>
    <x v="5"/>
    <x v="96"/>
    <x v="4"/>
    <x v="128"/>
    <x v="94"/>
    <x v="3"/>
  </r>
  <r>
    <x v="8"/>
    <x v="5"/>
    <x v="97"/>
    <x v="4"/>
    <x v="129"/>
    <x v="95"/>
    <x v="3"/>
  </r>
  <r>
    <x v="8"/>
    <x v="5"/>
    <x v="98"/>
    <x v="4"/>
    <x v="130"/>
    <x v="96"/>
    <x v="3"/>
  </r>
  <r>
    <x v="8"/>
    <x v="5"/>
    <x v="99"/>
    <x v="4"/>
    <x v="131"/>
    <x v="97"/>
    <x v="3"/>
  </r>
  <r>
    <x v="8"/>
    <x v="5"/>
    <x v="76"/>
    <x v="4"/>
    <x v="132"/>
    <x v="74"/>
    <x v="3"/>
  </r>
  <r>
    <x v="8"/>
    <x v="5"/>
    <x v="100"/>
    <x v="4"/>
    <x v="133"/>
    <x v="98"/>
    <x v="3"/>
  </r>
  <r>
    <x v="8"/>
    <x v="5"/>
    <x v="101"/>
    <x v="4"/>
    <x v="134"/>
    <x v="99"/>
    <x v="3"/>
  </r>
  <r>
    <x v="8"/>
    <x v="5"/>
    <x v="102"/>
    <x v="4"/>
    <x v="135"/>
    <x v="100"/>
    <x v="3"/>
  </r>
  <r>
    <x v="8"/>
    <x v="5"/>
    <x v="103"/>
    <x v="4"/>
    <x v="136"/>
    <x v="101"/>
    <x v="3"/>
  </r>
  <r>
    <x v="8"/>
    <x v="5"/>
    <x v="104"/>
    <x v="4"/>
    <x v="137"/>
    <x v="102"/>
    <x v="3"/>
  </r>
  <r>
    <x v="8"/>
    <x v="5"/>
    <x v="105"/>
    <x v="4"/>
    <x v="138"/>
    <x v="103"/>
    <x v="3"/>
  </r>
  <r>
    <x v="8"/>
    <x v="5"/>
    <x v="106"/>
    <x v="4"/>
    <x v="139"/>
    <x v="104"/>
    <x v="3"/>
  </r>
  <r>
    <x v="8"/>
    <x v="5"/>
    <x v="107"/>
    <x v="4"/>
    <x v="140"/>
    <x v="105"/>
    <x v="3"/>
  </r>
  <r>
    <x v="8"/>
    <x v="5"/>
    <x v="108"/>
    <x v="4"/>
    <x v="141"/>
    <x v="106"/>
    <x v="3"/>
  </r>
  <r>
    <x v="8"/>
    <x v="5"/>
    <x v="109"/>
    <x v="4"/>
    <x v="142"/>
    <x v="107"/>
    <x v="3"/>
  </r>
  <r>
    <x v="8"/>
    <x v="5"/>
    <x v="110"/>
    <x v="4"/>
    <x v="143"/>
    <x v="108"/>
    <x v="3"/>
  </r>
  <r>
    <x v="8"/>
    <x v="5"/>
    <x v="111"/>
    <x v="4"/>
    <x v="144"/>
    <x v="109"/>
    <x v="3"/>
  </r>
  <r>
    <x v="8"/>
    <x v="5"/>
    <x v="55"/>
    <x v="4"/>
    <x v="60"/>
    <x v="37"/>
    <x v="2"/>
  </r>
  <r>
    <x v="1"/>
    <x v="1"/>
    <x v="0"/>
    <x v="0"/>
    <x v="0"/>
    <x v="0"/>
    <x v="4"/>
  </r>
  <r>
    <x v="9"/>
    <x v="5"/>
    <x v="62"/>
    <x v="4"/>
    <x v="145"/>
    <x v="61"/>
    <x v="2"/>
  </r>
  <r>
    <x v="9"/>
    <x v="5"/>
    <x v="112"/>
    <x v="4"/>
    <x v="146"/>
    <x v="110"/>
    <x v="3"/>
  </r>
  <r>
    <x v="9"/>
    <x v="5"/>
    <x v="113"/>
    <x v="4"/>
    <x v="147"/>
    <x v="111"/>
    <x v="3"/>
  </r>
  <r>
    <x v="9"/>
    <x v="5"/>
    <x v="55"/>
    <x v="4"/>
    <x v="60"/>
    <x v="37"/>
    <x v="2"/>
  </r>
  <r>
    <x v="1"/>
    <x v="1"/>
    <x v="0"/>
    <x v="0"/>
    <x v="0"/>
    <x v="0"/>
    <x v="4"/>
  </r>
  <r>
    <x v="10"/>
    <x v="4"/>
    <x v="114"/>
    <x v="4"/>
    <x v="148"/>
    <x v="112"/>
    <x v="2"/>
  </r>
  <r>
    <x v="10"/>
    <x v="4"/>
    <x v="115"/>
    <x v="4"/>
    <x v="149"/>
    <x v="113"/>
    <x v="3"/>
  </r>
  <r>
    <x v="10"/>
    <x v="4"/>
    <x v="116"/>
    <x v="4"/>
    <x v="150"/>
    <x v="114"/>
    <x v="3"/>
  </r>
  <r>
    <x v="10"/>
    <x v="5"/>
    <x v="117"/>
    <x v="4"/>
    <x v="151"/>
    <x v="115"/>
    <x v="2"/>
  </r>
  <r>
    <x v="10"/>
    <x v="5"/>
    <x v="118"/>
    <x v="4"/>
    <x v="152"/>
    <x v="116"/>
    <x v="3"/>
  </r>
  <r>
    <x v="10"/>
    <x v="5"/>
    <x v="119"/>
    <x v="4"/>
    <x v="153"/>
    <x v="117"/>
    <x v="3"/>
  </r>
  <r>
    <x v="10"/>
    <x v="5"/>
    <x v="120"/>
    <x v="4"/>
    <x v="154"/>
    <x v="118"/>
    <x v="3"/>
  </r>
  <r>
    <x v="10"/>
    <x v="5"/>
    <x v="121"/>
    <x v="4"/>
    <x v="155"/>
    <x v="119"/>
    <x v="3"/>
  </r>
  <r>
    <x v="10"/>
    <x v="5"/>
    <x v="122"/>
    <x v="4"/>
    <x v="156"/>
    <x v="120"/>
    <x v="3"/>
  </r>
  <r>
    <x v="10"/>
    <x v="5"/>
    <x v="122"/>
    <x v="0"/>
    <x v="157"/>
    <x v="120"/>
    <x v="3"/>
  </r>
  <r>
    <x v="10"/>
    <x v="5"/>
    <x v="122"/>
    <x v="0"/>
    <x v="158"/>
    <x v="120"/>
    <x v="3"/>
  </r>
  <r>
    <x v="10"/>
    <x v="5"/>
    <x v="123"/>
    <x v="4"/>
    <x v="159"/>
    <x v="121"/>
    <x v="3"/>
  </r>
  <r>
    <x v="10"/>
    <x v="5"/>
    <x v="124"/>
    <x v="4"/>
    <x v="160"/>
    <x v="122"/>
    <x v="3"/>
  </r>
  <r>
    <x v="10"/>
    <x v="5"/>
    <x v="125"/>
    <x v="4"/>
    <x v="161"/>
    <x v="123"/>
    <x v="3"/>
  </r>
  <r>
    <x v="10"/>
    <x v="5"/>
    <x v="126"/>
    <x v="4"/>
    <x v="162"/>
    <x v="124"/>
    <x v="3"/>
  </r>
  <r>
    <x v="10"/>
    <x v="5"/>
    <x v="127"/>
    <x v="4"/>
    <x v="163"/>
    <x v="125"/>
    <x v="3"/>
  </r>
  <r>
    <x v="10"/>
    <x v="5"/>
    <x v="128"/>
    <x v="4"/>
    <x v="164"/>
    <x v="126"/>
    <x v="3"/>
  </r>
  <r>
    <x v="10"/>
    <x v="5"/>
    <x v="129"/>
    <x v="4"/>
    <x v="165"/>
    <x v="127"/>
    <x v="3"/>
  </r>
  <r>
    <x v="10"/>
    <x v="5"/>
    <x v="55"/>
    <x v="4"/>
    <x v="60"/>
    <x v="37"/>
    <x v="2"/>
  </r>
  <r>
    <x v="1"/>
    <x v="1"/>
    <x v="0"/>
    <x v="0"/>
    <x v="0"/>
    <x v="0"/>
    <x v="4"/>
  </r>
  <r>
    <x v="11"/>
    <x v="4"/>
    <x v="130"/>
    <x v="4"/>
    <x v="166"/>
    <x v="128"/>
    <x v="2"/>
  </r>
  <r>
    <x v="11"/>
    <x v="4"/>
    <x v="131"/>
    <x v="4"/>
    <x v="167"/>
    <x v="129"/>
    <x v="3"/>
  </r>
  <r>
    <x v="11"/>
    <x v="5"/>
    <x v="132"/>
    <x v="4"/>
    <x v="168"/>
    <x v="130"/>
    <x v="2"/>
  </r>
  <r>
    <x v="11"/>
    <x v="5"/>
    <x v="133"/>
    <x v="4"/>
    <x v="169"/>
    <x v="131"/>
    <x v="3"/>
  </r>
  <r>
    <x v="11"/>
    <x v="5"/>
    <x v="56"/>
    <x v="4"/>
    <x v="170"/>
    <x v="55"/>
    <x v="3"/>
  </r>
  <r>
    <x v="11"/>
    <x v="5"/>
    <x v="56"/>
    <x v="0"/>
    <x v="171"/>
    <x v="55"/>
    <x v="3"/>
  </r>
  <r>
    <x v="11"/>
    <x v="5"/>
    <x v="56"/>
    <x v="0"/>
    <x v="172"/>
    <x v="55"/>
    <x v="3"/>
  </r>
  <r>
    <x v="11"/>
    <x v="5"/>
    <x v="56"/>
    <x v="0"/>
    <x v="173"/>
    <x v="55"/>
    <x v="3"/>
  </r>
  <r>
    <x v="11"/>
    <x v="5"/>
    <x v="134"/>
    <x v="4"/>
    <x v="174"/>
    <x v="132"/>
    <x v="3"/>
  </r>
  <r>
    <x v="11"/>
    <x v="5"/>
    <x v="134"/>
    <x v="0"/>
    <x v="175"/>
    <x v="132"/>
    <x v="3"/>
  </r>
  <r>
    <x v="11"/>
    <x v="5"/>
    <x v="48"/>
    <x v="4"/>
    <x v="176"/>
    <x v="48"/>
    <x v="3"/>
  </r>
  <r>
    <x v="11"/>
    <x v="5"/>
    <x v="48"/>
    <x v="0"/>
    <x v="177"/>
    <x v="48"/>
    <x v="3"/>
  </r>
  <r>
    <x v="11"/>
    <x v="5"/>
    <x v="48"/>
    <x v="0"/>
    <x v="178"/>
    <x v="48"/>
    <x v="3"/>
  </r>
  <r>
    <x v="11"/>
    <x v="5"/>
    <x v="60"/>
    <x v="4"/>
    <x v="179"/>
    <x v="59"/>
    <x v="3"/>
  </r>
  <r>
    <x v="11"/>
    <x v="5"/>
    <x v="74"/>
    <x v="4"/>
    <x v="180"/>
    <x v="72"/>
    <x v="3"/>
  </r>
  <r>
    <x v="11"/>
    <x v="5"/>
    <x v="135"/>
    <x v="4"/>
    <x v="181"/>
    <x v="133"/>
    <x v="3"/>
  </r>
  <r>
    <x v="11"/>
    <x v="5"/>
    <x v="75"/>
    <x v="4"/>
    <x v="182"/>
    <x v="73"/>
    <x v="3"/>
  </r>
  <r>
    <x v="11"/>
    <x v="5"/>
    <x v="136"/>
    <x v="4"/>
    <x v="183"/>
    <x v="134"/>
    <x v="3"/>
  </r>
  <r>
    <x v="11"/>
    <x v="5"/>
    <x v="137"/>
    <x v="4"/>
    <x v="184"/>
    <x v="135"/>
    <x v="3"/>
  </r>
  <r>
    <x v="11"/>
    <x v="5"/>
    <x v="124"/>
    <x v="4"/>
    <x v="185"/>
    <x v="122"/>
    <x v="3"/>
  </r>
  <r>
    <x v="11"/>
    <x v="5"/>
    <x v="61"/>
    <x v="4"/>
    <x v="186"/>
    <x v="60"/>
    <x v="3"/>
  </r>
  <r>
    <x v="11"/>
    <x v="5"/>
    <x v="138"/>
    <x v="4"/>
    <x v="187"/>
    <x v="136"/>
    <x v="3"/>
  </r>
  <r>
    <x v="11"/>
    <x v="5"/>
    <x v="139"/>
    <x v="4"/>
    <x v="188"/>
    <x v="137"/>
    <x v="3"/>
  </r>
  <r>
    <x v="11"/>
    <x v="5"/>
    <x v="140"/>
    <x v="4"/>
    <x v="189"/>
    <x v="138"/>
    <x v="3"/>
  </r>
  <r>
    <x v="11"/>
    <x v="5"/>
    <x v="141"/>
    <x v="4"/>
    <x v="190"/>
    <x v="139"/>
    <x v="3"/>
  </r>
  <r>
    <x v="11"/>
    <x v="5"/>
    <x v="142"/>
    <x v="4"/>
    <x v="191"/>
    <x v="140"/>
    <x v="3"/>
  </r>
  <r>
    <x v="11"/>
    <x v="5"/>
    <x v="143"/>
    <x v="4"/>
    <x v="192"/>
    <x v="141"/>
    <x v="3"/>
  </r>
  <r>
    <x v="11"/>
    <x v="5"/>
    <x v="144"/>
    <x v="4"/>
    <x v="193"/>
    <x v="142"/>
    <x v="3"/>
  </r>
  <r>
    <x v="11"/>
    <x v="5"/>
    <x v="145"/>
    <x v="4"/>
    <x v="194"/>
    <x v="143"/>
    <x v="3"/>
  </r>
  <r>
    <x v="11"/>
    <x v="5"/>
    <x v="146"/>
    <x v="4"/>
    <x v="195"/>
    <x v="144"/>
    <x v="3"/>
  </r>
  <r>
    <x v="11"/>
    <x v="5"/>
    <x v="147"/>
    <x v="4"/>
    <x v="196"/>
    <x v="145"/>
    <x v="3"/>
  </r>
  <r>
    <x v="11"/>
    <x v="5"/>
    <x v="148"/>
    <x v="4"/>
    <x v="197"/>
    <x v="146"/>
    <x v="3"/>
  </r>
  <r>
    <x v="11"/>
    <x v="5"/>
    <x v="149"/>
    <x v="4"/>
    <x v="198"/>
    <x v="147"/>
    <x v="3"/>
  </r>
  <r>
    <x v="11"/>
    <x v="5"/>
    <x v="55"/>
    <x v="4"/>
    <x v="60"/>
    <x v="37"/>
    <x v="2"/>
  </r>
  <r>
    <x v="1"/>
    <x v="1"/>
    <x v="0"/>
    <x v="0"/>
    <x v="0"/>
    <x v="0"/>
    <x v="4"/>
  </r>
  <r>
    <x v="12"/>
    <x v="5"/>
    <x v="150"/>
    <x v="4"/>
    <x v="199"/>
    <x v="148"/>
    <x v="2"/>
  </r>
  <r>
    <x v="12"/>
    <x v="5"/>
    <x v="103"/>
    <x v="4"/>
    <x v="200"/>
    <x v="101"/>
    <x v="3"/>
  </r>
  <r>
    <x v="12"/>
    <x v="5"/>
    <x v="81"/>
    <x v="4"/>
    <x v="201"/>
    <x v="79"/>
    <x v="3"/>
  </r>
  <r>
    <x v="12"/>
    <x v="5"/>
    <x v="55"/>
    <x v="4"/>
    <x v="60"/>
    <x v="37"/>
    <x v="2"/>
  </r>
  <r>
    <x v="1"/>
    <x v="1"/>
    <x v="0"/>
    <x v="0"/>
    <x v="0"/>
    <x v="0"/>
    <x v="4"/>
  </r>
  <r>
    <x v="13"/>
    <x v="3"/>
    <x v="151"/>
    <x v="4"/>
    <x v="202"/>
    <x v="149"/>
    <x v="2"/>
  </r>
  <r>
    <x v="13"/>
    <x v="3"/>
    <x v="152"/>
    <x v="5"/>
    <x v="203"/>
    <x v="150"/>
    <x v="2"/>
  </r>
  <r>
    <x v="13"/>
    <x v="5"/>
    <x v="153"/>
    <x v="4"/>
    <x v="204"/>
    <x v="151"/>
    <x v="2"/>
  </r>
  <r>
    <x v="13"/>
    <x v="5"/>
    <x v="154"/>
    <x v="6"/>
    <x v="205"/>
    <x v="152"/>
    <x v="2"/>
  </r>
  <r>
    <x v="13"/>
    <x v="5"/>
    <x v="155"/>
    <x v="4"/>
    <x v="206"/>
    <x v="153"/>
    <x v="3"/>
  </r>
  <r>
    <x v="13"/>
    <x v="5"/>
    <x v="90"/>
    <x v="4"/>
    <x v="207"/>
    <x v="88"/>
    <x v="3"/>
  </r>
  <r>
    <x v="13"/>
    <x v="5"/>
    <x v="90"/>
    <x v="0"/>
    <x v="208"/>
    <x v="88"/>
    <x v="3"/>
  </r>
  <r>
    <x v="13"/>
    <x v="5"/>
    <x v="90"/>
    <x v="0"/>
    <x v="209"/>
    <x v="88"/>
    <x v="3"/>
  </r>
  <r>
    <x v="13"/>
    <x v="5"/>
    <x v="90"/>
    <x v="0"/>
    <x v="210"/>
    <x v="88"/>
    <x v="3"/>
  </r>
  <r>
    <x v="13"/>
    <x v="5"/>
    <x v="90"/>
    <x v="0"/>
    <x v="211"/>
    <x v="88"/>
    <x v="3"/>
  </r>
  <r>
    <x v="13"/>
    <x v="5"/>
    <x v="90"/>
    <x v="0"/>
    <x v="212"/>
    <x v="88"/>
    <x v="3"/>
  </r>
  <r>
    <x v="13"/>
    <x v="5"/>
    <x v="156"/>
    <x v="4"/>
    <x v="213"/>
    <x v="154"/>
    <x v="3"/>
  </r>
  <r>
    <x v="13"/>
    <x v="5"/>
    <x v="91"/>
    <x v="4"/>
    <x v="214"/>
    <x v="89"/>
    <x v="3"/>
  </r>
  <r>
    <x v="13"/>
    <x v="5"/>
    <x v="91"/>
    <x v="0"/>
    <x v="215"/>
    <x v="89"/>
    <x v="3"/>
  </r>
  <r>
    <x v="13"/>
    <x v="5"/>
    <x v="91"/>
    <x v="0"/>
    <x v="216"/>
    <x v="89"/>
    <x v="3"/>
  </r>
  <r>
    <x v="13"/>
    <x v="5"/>
    <x v="91"/>
    <x v="0"/>
    <x v="217"/>
    <x v="89"/>
    <x v="3"/>
  </r>
  <r>
    <x v="13"/>
    <x v="5"/>
    <x v="91"/>
    <x v="0"/>
    <x v="218"/>
    <x v="89"/>
    <x v="3"/>
  </r>
  <r>
    <x v="13"/>
    <x v="5"/>
    <x v="91"/>
    <x v="0"/>
    <x v="219"/>
    <x v="89"/>
    <x v="3"/>
  </r>
  <r>
    <x v="13"/>
    <x v="5"/>
    <x v="157"/>
    <x v="4"/>
    <x v="220"/>
    <x v="155"/>
    <x v="3"/>
  </r>
  <r>
    <x v="13"/>
    <x v="5"/>
    <x v="158"/>
    <x v="4"/>
    <x v="221"/>
    <x v="156"/>
    <x v="3"/>
  </r>
  <r>
    <x v="13"/>
    <x v="5"/>
    <x v="159"/>
    <x v="4"/>
    <x v="222"/>
    <x v="157"/>
    <x v="3"/>
  </r>
  <r>
    <x v="13"/>
    <x v="5"/>
    <x v="40"/>
    <x v="4"/>
    <x v="223"/>
    <x v="40"/>
    <x v="3"/>
  </r>
  <r>
    <x v="13"/>
    <x v="5"/>
    <x v="40"/>
    <x v="0"/>
    <x v="224"/>
    <x v="40"/>
    <x v="3"/>
  </r>
  <r>
    <x v="13"/>
    <x v="5"/>
    <x v="40"/>
    <x v="0"/>
    <x v="225"/>
    <x v="40"/>
    <x v="3"/>
  </r>
  <r>
    <x v="13"/>
    <x v="5"/>
    <x v="40"/>
    <x v="0"/>
    <x v="226"/>
    <x v="40"/>
    <x v="3"/>
  </r>
  <r>
    <x v="13"/>
    <x v="5"/>
    <x v="40"/>
    <x v="0"/>
    <x v="227"/>
    <x v="40"/>
    <x v="3"/>
  </r>
  <r>
    <x v="13"/>
    <x v="5"/>
    <x v="40"/>
    <x v="0"/>
    <x v="228"/>
    <x v="40"/>
    <x v="3"/>
  </r>
  <r>
    <x v="13"/>
    <x v="5"/>
    <x v="92"/>
    <x v="4"/>
    <x v="229"/>
    <x v="90"/>
    <x v="3"/>
  </r>
  <r>
    <x v="13"/>
    <x v="5"/>
    <x v="92"/>
    <x v="0"/>
    <x v="230"/>
    <x v="90"/>
    <x v="3"/>
  </r>
  <r>
    <x v="13"/>
    <x v="5"/>
    <x v="92"/>
    <x v="0"/>
    <x v="231"/>
    <x v="90"/>
    <x v="3"/>
  </r>
  <r>
    <x v="13"/>
    <x v="5"/>
    <x v="92"/>
    <x v="0"/>
    <x v="232"/>
    <x v="90"/>
    <x v="3"/>
  </r>
  <r>
    <x v="13"/>
    <x v="5"/>
    <x v="160"/>
    <x v="4"/>
    <x v="233"/>
    <x v="158"/>
    <x v="3"/>
  </r>
  <r>
    <x v="13"/>
    <x v="5"/>
    <x v="161"/>
    <x v="4"/>
    <x v="234"/>
    <x v="159"/>
    <x v="3"/>
  </r>
  <r>
    <x v="13"/>
    <x v="5"/>
    <x v="162"/>
    <x v="4"/>
    <x v="235"/>
    <x v="160"/>
    <x v="3"/>
  </r>
  <r>
    <x v="13"/>
    <x v="5"/>
    <x v="163"/>
    <x v="4"/>
    <x v="236"/>
    <x v="161"/>
    <x v="3"/>
  </r>
  <r>
    <x v="13"/>
    <x v="5"/>
    <x v="164"/>
    <x v="4"/>
    <x v="237"/>
    <x v="162"/>
    <x v="3"/>
  </r>
  <r>
    <x v="13"/>
    <x v="5"/>
    <x v="165"/>
    <x v="4"/>
    <x v="238"/>
    <x v="163"/>
    <x v="3"/>
  </r>
  <r>
    <x v="13"/>
    <x v="5"/>
    <x v="166"/>
    <x v="4"/>
    <x v="239"/>
    <x v="164"/>
    <x v="3"/>
  </r>
  <r>
    <x v="13"/>
    <x v="5"/>
    <x v="167"/>
    <x v="4"/>
    <x v="240"/>
    <x v="165"/>
    <x v="3"/>
  </r>
  <r>
    <x v="13"/>
    <x v="5"/>
    <x v="168"/>
    <x v="4"/>
    <x v="241"/>
    <x v="166"/>
    <x v="3"/>
  </r>
  <r>
    <x v="13"/>
    <x v="5"/>
    <x v="76"/>
    <x v="4"/>
    <x v="242"/>
    <x v="74"/>
    <x v="3"/>
  </r>
  <r>
    <x v="13"/>
    <x v="5"/>
    <x v="169"/>
    <x v="4"/>
    <x v="243"/>
    <x v="167"/>
    <x v="3"/>
  </r>
  <r>
    <x v="13"/>
    <x v="5"/>
    <x v="170"/>
    <x v="4"/>
    <x v="244"/>
    <x v="168"/>
    <x v="3"/>
  </r>
  <r>
    <x v="13"/>
    <x v="5"/>
    <x v="171"/>
    <x v="4"/>
    <x v="245"/>
    <x v="169"/>
    <x v="3"/>
  </r>
  <r>
    <x v="13"/>
    <x v="5"/>
    <x v="172"/>
    <x v="4"/>
    <x v="246"/>
    <x v="170"/>
    <x v="3"/>
  </r>
  <r>
    <x v="13"/>
    <x v="5"/>
    <x v="173"/>
    <x v="4"/>
    <x v="247"/>
    <x v="171"/>
    <x v="3"/>
  </r>
  <r>
    <x v="13"/>
    <x v="5"/>
    <x v="174"/>
    <x v="4"/>
    <x v="248"/>
    <x v="172"/>
    <x v="3"/>
  </r>
  <r>
    <x v="13"/>
    <x v="5"/>
    <x v="175"/>
    <x v="4"/>
    <x v="249"/>
    <x v="173"/>
    <x v="3"/>
  </r>
  <r>
    <x v="13"/>
    <x v="5"/>
    <x v="176"/>
    <x v="4"/>
    <x v="250"/>
    <x v="174"/>
    <x v="3"/>
  </r>
  <r>
    <x v="13"/>
    <x v="5"/>
    <x v="177"/>
    <x v="4"/>
    <x v="251"/>
    <x v="175"/>
    <x v="3"/>
  </r>
  <r>
    <x v="13"/>
    <x v="5"/>
    <x v="55"/>
    <x v="4"/>
    <x v="60"/>
    <x v="37"/>
    <x v="2"/>
  </r>
  <r>
    <x v="1"/>
    <x v="1"/>
    <x v="0"/>
    <x v="0"/>
    <x v="0"/>
    <x v="0"/>
    <x v="4"/>
  </r>
  <r>
    <x v="14"/>
    <x v="5"/>
    <x v="178"/>
    <x v="4"/>
    <x v="252"/>
    <x v="176"/>
    <x v="2"/>
  </r>
  <r>
    <x v="14"/>
    <x v="5"/>
    <x v="179"/>
    <x v="4"/>
    <x v="253"/>
    <x v="177"/>
    <x v="3"/>
  </r>
  <r>
    <x v="14"/>
    <x v="5"/>
    <x v="180"/>
    <x v="4"/>
    <x v="254"/>
    <x v="178"/>
    <x v="3"/>
  </r>
  <r>
    <x v="14"/>
    <x v="5"/>
    <x v="181"/>
    <x v="4"/>
    <x v="255"/>
    <x v="179"/>
    <x v="3"/>
  </r>
  <r>
    <x v="14"/>
    <x v="5"/>
    <x v="55"/>
    <x v="4"/>
    <x v="60"/>
    <x v="37"/>
    <x v="2"/>
  </r>
  <r>
    <x v="1"/>
    <x v="1"/>
    <x v="0"/>
    <x v="0"/>
    <x v="0"/>
    <x v="0"/>
    <x v="4"/>
  </r>
  <r>
    <x v="15"/>
    <x v="4"/>
    <x v="182"/>
    <x v="4"/>
    <x v="256"/>
    <x v="180"/>
    <x v="2"/>
  </r>
  <r>
    <x v="15"/>
    <x v="4"/>
    <x v="6"/>
    <x v="4"/>
    <x v="257"/>
    <x v="6"/>
    <x v="3"/>
  </r>
  <r>
    <x v="15"/>
    <x v="4"/>
    <x v="183"/>
    <x v="4"/>
    <x v="258"/>
    <x v="181"/>
    <x v="3"/>
  </r>
  <r>
    <x v="15"/>
    <x v="4"/>
    <x v="184"/>
    <x v="4"/>
    <x v="259"/>
    <x v="182"/>
    <x v="3"/>
  </r>
  <r>
    <x v="15"/>
    <x v="5"/>
    <x v="69"/>
    <x v="4"/>
    <x v="260"/>
    <x v="68"/>
    <x v="2"/>
  </r>
  <r>
    <x v="15"/>
    <x v="5"/>
    <x v="185"/>
    <x v="4"/>
    <x v="261"/>
    <x v="183"/>
    <x v="3"/>
  </r>
  <r>
    <x v="15"/>
    <x v="5"/>
    <x v="186"/>
    <x v="4"/>
    <x v="262"/>
    <x v="184"/>
    <x v="3"/>
  </r>
  <r>
    <x v="15"/>
    <x v="5"/>
    <x v="187"/>
    <x v="4"/>
    <x v="263"/>
    <x v="185"/>
    <x v="3"/>
  </r>
  <r>
    <x v="15"/>
    <x v="5"/>
    <x v="76"/>
    <x v="4"/>
    <x v="264"/>
    <x v="74"/>
    <x v="3"/>
  </r>
  <r>
    <x v="15"/>
    <x v="5"/>
    <x v="76"/>
    <x v="0"/>
    <x v="265"/>
    <x v="74"/>
    <x v="3"/>
  </r>
  <r>
    <x v="15"/>
    <x v="5"/>
    <x v="76"/>
    <x v="0"/>
    <x v="266"/>
    <x v="74"/>
    <x v="3"/>
  </r>
  <r>
    <x v="15"/>
    <x v="5"/>
    <x v="76"/>
    <x v="0"/>
    <x v="267"/>
    <x v="74"/>
    <x v="3"/>
  </r>
  <r>
    <x v="15"/>
    <x v="5"/>
    <x v="76"/>
    <x v="0"/>
    <x v="268"/>
    <x v="74"/>
    <x v="3"/>
  </r>
  <r>
    <x v="15"/>
    <x v="5"/>
    <x v="76"/>
    <x v="0"/>
    <x v="269"/>
    <x v="74"/>
    <x v="3"/>
  </r>
  <r>
    <x v="15"/>
    <x v="5"/>
    <x v="76"/>
    <x v="0"/>
    <x v="270"/>
    <x v="74"/>
    <x v="3"/>
  </r>
  <r>
    <x v="15"/>
    <x v="5"/>
    <x v="188"/>
    <x v="4"/>
    <x v="271"/>
    <x v="186"/>
    <x v="3"/>
  </r>
  <r>
    <x v="15"/>
    <x v="5"/>
    <x v="77"/>
    <x v="4"/>
    <x v="272"/>
    <x v="75"/>
    <x v="3"/>
  </r>
  <r>
    <x v="15"/>
    <x v="5"/>
    <x v="77"/>
    <x v="0"/>
    <x v="273"/>
    <x v="75"/>
    <x v="3"/>
  </r>
  <r>
    <x v="15"/>
    <x v="5"/>
    <x v="77"/>
    <x v="0"/>
    <x v="274"/>
    <x v="75"/>
    <x v="3"/>
  </r>
  <r>
    <x v="15"/>
    <x v="5"/>
    <x v="77"/>
    <x v="0"/>
    <x v="275"/>
    <x v="75"/>
    <x v="3"/>
  </r>
  <r>
    <x v="15"/>
    <x v="5"/>
    <x v="77"/>
    <x v="0"/>
    <x v="276"/>
    <x v="75"/>
    <x v="3"/>
  </r>
  <r>
    <x v="15"/>
    <x v="5"/>
    <x v="77"/>
    <x v="0"/>
    <x v="277"/>
    <x v="75"/>
    <x v="3"/>
  </r>
  <r>
    <x v="15"/>
    <x v="5"/>
    <x v="189"/>
    <x v="4"/>
    <x v="278"/>
    <x v="24"/>
    <x v="3"/>
  </r>
  <r>
    <x v="15"/>
    <x v="5"/>
    <x v="189"/>
    <x v="0"/>
    <x v="279"/>
    <x v="24"/>
    <x v="3"/>
  </r>
  <r>
    <x v="15"/>
    <x v="5"/>
    <x v="189"/>
    <x v="0"/>
    <x v="280"/>
    <x v="24"/>
    <x v="3"/>
  </r>
  <r>
    <x v="15"/>
    <x v="5"/>
    <x v="189"/>
    <x v="0"/>
    <x v="281"/>
    <x v="24"/>
    <x v="3"/>
  </r>
  <r>
    <x v="15"/>
    <x v="5"/>
    <x v="189"/>
    <x v="0"/>
    <x v="282"/>
    <x v="24"/>
    <x v="3"/>
  </r>
  <r>
    <x v="15"/>
    <x v="5"/>
    <x v="189"/>
    <x v="0"/>
    <x v="283"/>
    <x v="24"/>
    <x v="3"/>
  </r>
  <r>
    <x v="15"/>
    <x v="5"/>
    <x v="103"/>
    <x v="4"/>
    <x v="284"/>
    <x v="101"/>
    <x v="3"/>
  </r>
  <r>
    <x v="15"/>
    <x v="5"/>
    <x v="190"/>
    <x v="4"/>
    <x v="285"/>
    <x v="25"/>
    <x v="3"/>
  </r>
  <r>
    <x v="15"/>
    <x v="5"/>
    <x v="190"/>
    <x v="0"/>
    <x v="286"/>
    <x v="25"/>
    <x v="3"/>
  </r>
  <r>
    <x v="15"/>
    <x v="5"/>
    <x v="190"/>
    <x v="0"/>
    <x v="287"/>
    <x v="25"/>
    <x v="3"/>
  </r>
  <r>
    <x v="15"/>
    <x v="5"/>
    <x v="190"/>
    <x v="0"/>
    <x v="288"/>
    <x v="25"/>
    <x v="3"/>
  </r>
  <r>
    <x v="15"/>
    <x v="5"/>
    <x v="190"/>
    <x v="0"/>
    <x v="289"/>
    <x v="25"/>
    <x v="3"/>
  </r>
  <r>
    <x v="15"/>
    <x v="5"/>
    <x v="190"/>
    <x v="0"/>
    <x v="290"/>
    <x v="25"/>
    <x v="3"/>
  </r>
  <r>
    <x v="15"/>
    <x v="5"/>
    <x v="191"/>
    <x v="4"/>
    <x v="291"/>
    <x v="187"/>
    <x v="3"/>
  </r>
  <r>
    <x v="15"/>
    <x v="5"/>
    <x v="192"/>
    <x v="4"/>
    <x v="292"/>
    <x v="188"/>
    <x v="3"/>
  </r>
  <r>
    <x v="15"/>
    <x v="5"/>
    <x v="193"/>
    <x v="4"/>
    <x v="293"/>
    <x v="28"/>
    <x v="3"/>
  </r>
  <r>
    <x v="15"/>
    <x v="5"/>
    <x v="193"/>
    <x v="0"/>
    <x v="294"/>
    <x v="28"/>
    <x v="3"/>
  </r>
  <r>
    <x v="15"/>
    <x v="5"/>
    <x v="194"/>
    <x v="4"/>
    <x v="295"/>
    <x v="189"/>
    <x v="3"/>
  </r>
  <r>
    <x v="15"/>
    <x v="5"/>
    <x v="195"/>
    <x v="4"/>
    <x v="296"/>
    <x v="190"/>
    <x v="3"/>
  </r>
  <r>
    <x v="15"/>
    <x v="5"/>
    <x v="196"/>
    <x v="4"/>
    <x v="297"/>
    <x v="191"/>
    <x v="3"/>
  </r>
  <r>
    <x v="15"/>
    <x v="5"/>
    <x v="84"/>
    <x v="4"/>
    <x v="298"/>
    <x v="82"/>
    <x v="3"/>
  </r>
  <r>
    <x v="15"/>
    <x v="5"/>
    <x v="55"/>
    <x v="4"/>
    <x v="60"/>
    <x v="37"/>
    <x v="2"/>
  </r>
  <r>
    <x v="1"/>
    <x v="1"/>
    <x v="0"/>
    <x v="0"/>
    <x v="0"/>
    <x v="0"/>
    <x v="4"/>
  </r>
  <r>
    <x v="16"/>
    <x v="5"/>
    <x v="55"/>
    <x v="4"/>
    <x v="299"/>
    <x v="37"/>
    <x v="2"/>
  </r>
  <r>
    <x v="16"/>
    <x v="5"/>
    <x v="55"/>
    <x v="0"/>
    <x v="60"/>
    <x v="37"/>
    <x v="2"/>
  </r>
  <r>
    <x v="1"/>
    <x v="1"/>
    <x v="0"/>
    <x v="0"/>
    <x v="0"/>
    <x v="0"/>
    <x v="4"/>
  </r>
  <r>
    <x v="17"/>
    <x v="4"/>
    <x v="197"/>
    <x v="4"/>
    <x v="300"/>
    <x v="192"/>
    <x v="2"/>
  </r>
  <r>
    <x v="17"/>
    <x v="4"/>
    <x v="198"/>
    <x v="4"/>
    <x v="301"/>
    <x v="193"/>
    <x v="3"/>
  </r>
  <r>
    <x v="17"/>
    <x v="5"/>
    <x v="199"/>
    <x v="4"/>
    <x v="302"/>
    <x v="194"/>
    <x v="2"/>
  </r>
  <r>
    <x v="17"/>
    <x v="5"/>
    <x v="200"/>
    <x v="4"/>
    <x v="303"/>
    <x v="195"/>
    <x v="3"/>
  </r>
  <r>
    <x v="17"/>
    <x v="5"/>
    <x v="201"/>
    <x v="6"/>
    <x v="304"/>
    <x v="196"/>
    <x v="2"/>
  </r>
  <r>
    <x v="17"/>
    <x v="5"/>
    <x v="202"/>
    <x v="4"/>
    <x v="305"/>
    <x v="197"/>
    <x v="3"/>
  </r>
  <r>
    <x v="17"/>
    <x v="5"/>
    <x v="203"/>
    <x v="4"/>
    <x v="306"/>
    <x v="198"/>
    <x v="3"/>
  </r>
  <r>
    <x v="17"/>
    <x v="5"/>
    <x v="187"/>
    <x v="4"/>
    <x v="307"/>
    <x v="185"/>
    <x v="3"/>
  </r>
  <r>
    <x v="17"/>
    <x v="5"/>
    <x v="76"/>
    <x v="4"/>
    <x v="308"/>
    <x v="74"/>
    <x v="3"/>
  </r>
  <r>
    <x v="17"/>
    <x v="5"/>
    <x v="76"/>
    <x v="0"/>
    <x v="309"/>
    <x v="74"/>
    <x v="3"/>
  </r>
  <r>
    <x v="17"/>
    <x v="5"/>
    <x v="76"/>
    <x v="0"/>
    <x v="310"/>
    <x v="74"/>
    <x v="3"/>
  </r>
  <r>
    <x v="17"/>
    <x v="5"/>
    <x v="76"/>
    <x v="0"/>
    <x v="311"/>
    <x v="74"/>
    <x v="3"/>
  </r>
  <r>
    <x v="17"/>
    <x v="5"/>
    <x v="76"/>
    <x v="0"/>
    <x v="312"/>
    <x v="74"/>
    <x v="3"/>
  </r>
  <r>
    <x v="17"/>
    <x v="5"/>
    <x v="76"/>
    <x v="0"/>
    <x v="313"/>
    <x v="74"/>
    <x v="3"/>
  </r>
  <r>
    <x v="17"/>
    <x v="5"/>
    <x v="76"/>
    <x v="0"/>
    <x v="314"/>
    <x v="74"/>
    <x v="3"/>
  </r>
  <r>
    <x v="17"/>
    <x v="5"/>
    <x v="76"/>
    <x v="0"/>
    <x v="315"/>
    <x v="74"/>
    <x v="3"/>
  </r>
  <r>
    <x v="17"/>
    <x v="5"/>
    <x v="76"/>
    <x v="0"/>
    <x v="316"/>
    <x v="74"/>
    <x v="3"/>
  </r>
  <r>
    <x v="17"/>
    <x v="5"/>
    <x v="76"/>
    <x v="0"/>
    <x v="317"/>
    <x v="74"/>
    <x v="3"/>
  </r>
  <r>
    <x v="17"/>
    <x v="5"/>
    <x v="76"/>
    <x v="0"/>
    <x v="318"/>
    <x v="74"/>
    <x v="3"/>
  </r>
  <r>
    <x v="17"/>
    <x v="5"/>
    <x v="77"/>
    <x v="4"/>
    <x v="319"/>
    <x v="75"/>
    <x v="3"/>
  </r>
  <r>
    <x v="17"/>
    <x v="5"/>
    <x v="77"/>
    <x v="0"/>
    <x v="320"/>
    <x v="75"/>
    <x v="3"/>
  </r>
  <r>
    <x v="17"/>
    <x v="5"/>
    <x v="77"/>
    <x v="0"/>
    <x v="321"/>
    <x v="75"/>
    <x v="3"/>
  </r>
  <r>
    <x v="17"/>
    <x v="5"/>
    <x v="77"/>
    <x v="0"/>
    <x v="322"/>
    <x v="75"/>
    <x v="3"/>
  </r>
  <r>
    <x v="17"/>
    <x v="5"/>
    <x v="189"/>
    <x v="4"/>
    <x v="323"/>
    <x v="24"/>
    <x v="3"/>
  </r>
  <r>
    <x v="17"/>
    <x v="5"/>
    <x v="189"/>
    <x v="0"/>
    <x v="324"/>
    <x v="24"/>
    <x v="3"/>
  </r>
  <r>
    <x v="17"/>
    <x v="5"/>
    <x v="189"/>
    <x v="0"/>
    <x v="325"/>
    <x v="24"/>
    <x v="3"/>
  </r>
  <r>
    <x v="17"/>
    <x v="5"/>
    <x v="189"/>
    <x v="0"/>
    <x v="326"/>
    <x v="24"/>
    <x v="3"/>
  </r>
  <r>
    <x v="17"/>
    <x v="5"/>
    <x v="189"/>
    <x v="0"/>
    <x v="327"/>
    <x v="24"/>
    <x v="3"/>
  </r>
  <r>
    <x v="17"/>
    <x v="5"/>
    <x v="190"/>
    <x v="4"/>
    <x v="328"/>
    <x v="25"/>
    <x v="3"/>
  </r>
  <r>
    <x v="17"/>
    <x v="5"/>
    <x v="190"/>
    <x v="0"/>
    <x v="329"/>
    <x v="25"/>
    <x v="3"/>
  </r>
  <r>
    <x v="17"/>
    <x v="5"/>
    <x v="190"/>
    <x v="0"/>
    <x v="330"/>
    <x v="25"/>
    <x v="3"/>
  </r>
  <r>
    <x v="17"/>
    <x v="5"/>
    <x v="190"/>
    <x v="0"/>
    <x v="331"/>
    <x v="25"/>
    <x v="3"/>
  </r>
  <r>
    <x v="17"/>
    <x v="5"/>
    <x v="140"/>
    <x v="4"/>
    <x v="332"/>
    <x v="138"/>
    <x v="3"/>
  </r>
  <r>
    <x v="17"/>
    <x v="5"/>
    <x v="140"/>
    <x v="0"/>
    <x v="333"/>
    <x v="138"/>
    <x v="3"/>
  </r>
  <r>
    <x v="17"/>
    <x v="5"/>
    <x v="80"/>
    <x v="4"/>
    <x v="334"/>
    <x v="78"/>
    <x v="3"/>
  </r>
  <r>
    <x v="17"/>
    <x v="5"/>
    <x v="174"/>
    <x v="4"/>
    <x v="335"/>
    <x v="172"/>
    <x v="3"/>
  </r>
  <r>
    <x v="17"/>
    <x v="5"/>
    <x v="204"/>
    <x v="4"/>
    <x v="336"/>
    <x v="199"/>
    <x v="3"/>
  </r>
  <r>
    <x v="17"/>
    <x v="5"/>
    <x v="205"/>
    <x v="4"/>
    <x v="337"/>
    <x v="200"/>
    <x v="3"/>
  </r>
  <r>
    <x v="17"/>
    <x v="5"/>
    <x v="206"/>
    <x v="4"/>
    <x v="338"/>
    <x v="201"/>
    <x v="3"/>
  </r>
  <r>
    <x v="17"/>
    <x v="5"/>
    <x v="207"/>
    <x v="4"/>
    <x v="339"/>
    <x v="202"/>
    <x v="3"/>
  </r>
  <r>
    <x v="17"/>
    <x v="5"/>
    <x v="208"/>
    <x v="4"/>
    <x v="340"/>
    <x v="203"/>
    <x v="3"/>
  </r>
  <r>
    <x v="17"/>
    <x v="5"/>
    <x v="209"/>
    <x v="4"/>
    <x v="341"/>
    <x v="204"/>
    <x v="3"/>
  </r>
  <r>
    <x v="17"/>
    <x v="5"/>
    <x v="55"/>
    <x v="4"/>
    <x v="60"/>
    <x v="37"/>
    <x v="2"/>
  </r>
  <r>
    <x v="1"/>
    <x v="1"/>
    <x v="0"/>
    <x v="0"/>
    <x v="0"/>
    <x v="0"/>
    <x v="4"/>
  </r>
  <r>
    <x v="18"/>
    <x v="5"/>
    <x v="210"/>
    <x v="4"/>
    <x v="342"/>
    <x v="205"/>
    <x v="2"/>
  </r>
  <r>
    <x v="18"/>
    <x v="5"/>
    <x v="211"/>
    <x v="4"/>
    <x v="343"/>
    <x v="206"/>
    <x v="3"/>
  </r>
  <r>
    <x v="18"/>
    <x v="5"/>
    <x v="179"/>
    <x v="4"/>
    <x v="344"/>
    <x v="177"/>
    <x v="3"/>
  </r>
  <r>
    <x v="18"/>
    <x v="5"/>
    <x v="55"/>
    <x v="4"/>
    <x v="345"/>
    <x v="37"/>
    <x v="3"/>
  </r>
  <r>
    <x v="18"/>
    <x v="5"/>
    <x v="55"/>
    <x v="0"/>
    <x v="60"/>
    <x v="37"/>
    <x v="2"/>
  </r>
  <r>
    <x v="1"/>
    <x v="1"/>
    <x v="0"/>
    <x v="0"/>
    <x v="0"/>
    <x v="0"/>
    <x v="4"/>
  </r>
  <r>
    <x v="19"/>
    <x v="4"/>
    <x v="212"/>
    <x v="4"/>
    <x v="346"/>
    <x v="207"/>
    <x v="2"/>
  </r>
  <r>
    <x v="19"/>
    <x v="4"/>
    <x v="213"/>
    <x v="4"/>
    <x v="347"/>
    <x v="208"/>
    <x v="3"/>
  </r>
  <r>
    <x v="19"/>
    <x v="5"/>
    <x v="214"/>
    <x v="6"/>
    <x v="348"/>
    <x v="209"/>
    <x v="2"/>
  </r>
  <r>
    <x v="19"/>
    <x v="5"/>
    <x v="215"/>
    <x v="4"/>
    <x v="349"/>
    <x v="210"/>
    <x v="3"/>
  </r>
  <r>
    <x v="19"/>
    <x v="5"/>
    <x v="56"/>
    <x v="4"/>
    <x v="350"/>
    <x v="55"/>
    <x v="3"/>
  </r>
  <r>
    <x v="19"/>
    <x v="5"/>
    <x v="56"/>
    <x v="0"/>
    <x v="351"/>
    <x v="55"/>
    <x v="3"/>
  </r>
  <r>
    <x v="19"/>
    <x v="5"/>
    <x v="56"/>
    <x v="0"/>
    <x v="352"/>
    <x v="55"/>
    <x v="3"/>
  </r>
  <r>
    <x v="19"/>
    <x v="5"/>
    <x v="56"/>
    <x v="0"/>
    <x v="353"/>
    <x v="55"/>
    <x v="3"/>
  </r>
  <r>
    <x v="19"/>
    <x v="5"/>
    <x v="134"/>
    <x v="4"/>
    <x v="354"/>
    <x v="132"/>
    <x v="3"/>
  </r>
  <r>
    <x v="19"/>
    <x v="5"/>
    <x v="134"/>
    <x v="0"/>
    <x v="355"/>
    <x v="132"/>
    <x v="3"/>
  </r>
  <r>
    <x v="19"/>
    <x v="5"/>
    <x v="134"/>
    <x v="0"/>
    <x v="356"/>
    <x v="132"/>
    <x v="3"/>
  </r>
  <r>
    <x v="19"/>
    <x v="5"/>
    <x v="216"/>
    <x v="4"/>
    <x v="357"/>
    <x v="211"/>
    <x v="3"/>
  </r>
  <r>
    <x v="19"/>
    <x v="5"/>
    <x v="217"/>
    <x v="4"/>
    <x v="358"/>
    <x v="212"/>
    <x v="3"/>
  </r>
  <r>
    <x v="19"/>
    <x v="5"/>
    <x v="218"/>
    <x v="4"/>
    <x v="359"/>
    <x v="213"/>
    <x v="3"/>
  </r>
  <r>
    <x v="19"/>
    <x v="5"/>
    <x v="219"/>
    <x v="4"/>
    <x v="360"/>
    <x v="214"/>
    <x v="3"/>
  </r>
  <r>
    <x v="19"/>
    <x v="5"/>
    <x v="220"/>
    <x v="4"/>
    <x v="361"/>
    <x v="215"/>
    <x v="3"/>
  </r>
  <r>
    <x v="19"/>
    <x v="5"/>
    <x v="48"/>
    <x v="4"/>
    <x v="362"/>
    <x v="48"/>
    <x v="3"/>
  </r>
  <r>
    <x v="19"/>
    <x v="5"/>
    <x v="60"/>
    <x v="4"/>
    <x v="363"/>
    <x v="59"/>
    <x v="3"/>
  </r>
  <r>
    <x v="19"/>
    <x v="5"/>
    <x v="60"/>
    <x v="0"/>
    <x v="364"/>
    <x v="59"/>
    <x v="3"/>
  </r>
  <r>
    <x v="19"/>
    <x v="5"/>
    <x v="60"/>
    <x v="0"/>
    <x v="365"/>
    <x v="59"/>
    <x v="3"/>
  </r>
  <r>
    <x v="19"/>
    <x v="5"/>
    <x v="122"/>
    <x v="4"/>
    <x v="366"/>
    <x v="120"/>
    <x v="3"/>
  </r>
  <r>
    <x v="19"/>
    <x v="5"/>
    <x v="221"/>
    <x v="4"/>
    <x v="367"/>
    <x v="216"/>
    <x v="3"/>
  </r>
  <r>
    <x v="19"/>
    <x v="5"/>
    <x v="222"/>
    <x v="4"/>
    <x v="368"/>
    <x v="217"/>
    <x v="3"/>
  </r>
  <r>
    <x v="19"/>
    <x v="5"/>
    <x v="223"/>
    <x v="4"/>
    <x v="369"/>
    <x v="218"/>
    <x v="3"/>
  </r>
  <r>
    <x v="19"/>
    <x v="5"/>
    <x v="224"/>
    <x v="4"/>
    <x v="370"/>
    <x v="219"/>
    <x v="3"/>
  </r>
  <r>
    <x v="19"/>
    <x v="5"/>
    <x v="224"/>
    <x v="0"/>
    <x v="371"/>
    <x v="219"/>
    <x v="3"/>
  </r>
  <r>
    <x v="19"/>
    <x v="5"/>
    <x v="80"/>
    <x v="4"/>
    <x v="372"/>
    <x v="78"/>
    <x v="3"/>
  </r>
  <r>
    <x v="19"/>
    <x v="5"/>
    <x v="225"/>
    <x v="4"/>
    <x v="373"/>
    <x v="220"/>
    <x v="3"/>
  </r>
  <r>
    <x v="19"/>
    <x v="5"/>
    <x v="174"/>
    <x v="4"/>
    <x v="374"/>
    <x v="172"/>
    <x v="3"/>
  </r>
  <r>
    <x v="19"/>
    <x v="5"/>
    <x v="226"/>
    <x v="4"/>
    <x v="375"/>
    <x v="221"/>
    <x v="3"/>
  </r>
  <r>
    <x v="19"/>
    <x v="5"/>
    <x v="227"/>
    <x v="4"/>
    <x v="376"/>
    <x v="222"/>
    <x v="3"/>
  </r>
  <r>
    <x v="19"/>
    <x v="5"/>
    <x v="109"/>
    <x v="4"/>
    <x v="377"/>
    <x v="107"/>
    <x v="3"/>
  </r>
  <r>
    <x v="19"/>
    <x v="5"/>
    <x v="196"/>
    <x v="4"/>
    <x v="378"/>
    <x v="191"/>
    <x v="3"/>
  </r>
  <r>
    <x v="19"/>
    <x v="5"/>
    <x v="196"/>
    <x v="0"/>
    <x v="379"/>
    <x v="191"/>
    <x v="3"/>
  </r>
  <r>
    <x v="19"/>
    <x v="5"/>
    <x v="228"/>
    <x v="4"/>
    <x v="380"/>
    <x v="223"/>
    <x v="3"/>
  </r>
  <r>
    <x v="19"/>
    <x v="5"/>
    <x v="229"/>
    <x v="4"/>
    <x v="381"/>
    <x v="224"/>
    <x v="3"/>
  </r>
  <r>
    <x v="19"/>
    <x v="5"/>
    <x v="55"/>
    <x v="4"/>
    <x v="60"/>
    <x v="37"/>
    <x v="2"/>
  </r>
  <r>
    <x v="1"/>
    <x v="1"/>
    <x v="0"/>
    <x v="0"/>
    <x v="0"/>
    <x v="0"/>
    <x v="4"/>
  </r>
  <r>
    <x v="20"/>
    <x v="5"/>
    <x v="55"/>
    <x v="4"/>
    <x v="382"/>
    <x v="37"/>
    <x v="2"/>
  </r>
  <r>
    <x v="20"/>
    <x v="5"/>
    <x v="55"/>
    <x v="0"/>
    <x v="60"/>
    <x v="37"/>
    <x v="2"/>
  </r>
  <r>
    <x v="1"/>
    <x v="1"/>
    <x v="0"/>
    <x v="0"/>
    <x v="0"/>
    <x v="0"/>
    <x v="4"/>
  </r>
  <r>
    <x v="21"/>
    <x v="3"/>
    <x v="230"/>
    <x v="4"/>
    <x v="383"/>
    <x v="225"/>
    <x v="2"/>
  </r>
  <r>
    <x v="21"/>
    <x v="4"/>
    <x v="231"/>
    <x v="4"/>
    <x v="384"/>
    <x v="226"/>
    <x v="2"/>
  </r>
  <r>
    <x v="21"/>
    <x v="4"/>
    <x v="232"/>
    <x v="4"/>
    <x v="385"/>
    <x v="227"/>
    <x v="3"/>
  </r>
  <r>
    <x v="21"/>
    <x v="5"/>
    <x v="233"/>
    <x v="4"/>
    <x v="386"/>
    <x v="228"/>
    <x v="2"/>
  </r>
  <r>
    <x v="21"/>
    <x v="5"/>
    <x v="234"/>
    <x v="4"/>
    <x v="387"/>
    <x v="229"/>
    <x v="3"/>
  </r>
  <r>
    <x v="21"/>
    <x v="5"/>
    <x v="235"/>
    <x v="4"/>
    <x v="388"/>
    <x v="230"/>
    <x v="3"/>
  </r>
  <r>
    <x v="21"/>
    <x v="5"/>
    <x v="56"/>
    <x v="4"/>
    <x v="389"/>
    <x v="55"/>
    <x v="3"/>
  </r>
  <r>
    <x v="21"/>
    <x v="5"/>
    <x v="56"/>
    <x v="0"/>
    <x v="390"/>
    <x v="55"/>
    <x v="3"/>
  </r>
  <r>
    <x v="21"/>
    <x v="5"/>
    <x v="236"/>
    <x v="4"/>
    <x v="391"/>
    <x v="231"/>
    <x v="3"/>
  </r>
  <r>
    <x v="21"/>
    <x v="5"/>
    <x v="134"/>
    <x v="4"/>
    <x v="392"/>
    <x v="132"/>
    <x v="3"/>
  </r>
  <r>
    <x v="21"/>
    <x v="5"/>
    <x v="48"/>
    <x v="4"/>
    <x v="393"/>
    <x v="48"/>
    <x v="3"/>
  </r>
  <r>
    <x v="21"/>
    <x v="5"/>
    <x v="48"/>
    <x v="0"/>
    <x v="394"/>
    <x v="48"/>
    <x v="3"/>
  </r>
  <r>
    <x v="21"/>
    <x v="5"/>
    <x v="237"/>
    <x v="4"/>
    <x v="395"/>
    <x v="232"/>
    <x v="3"/>
  </r>
  <r>
    <x v="21"/>
    <x v="5"/>
    <x v="60"/>
    <x v="4"/>
    <x v="396"/>
    <x v="59"/>
    <x v="3"/>
  </r>
  <r>
    <x v="21"/>
    <x v="5"/>
    <x v="60"/>
    <x v="0"/>
    <x v="397"/>
    <x v="59"/>
    <x v="3"/>
  </r>
  <r>
    <x v="21"/>
    <x v="5"/>
    <x v="60"/>
    <x v="0"/>
    <x v="398"/>
    <x v="59"/>
    <x v="3"/>
  </r>
  <r>
    <x v="21"/>
    <x v="5"/>
    <x v="60"/>
    <x v="0"/>
    <x v="399"/>
    <x v="59"/>
    <x v="3"/>
  </r>
  <r>
    <x v="21"/>
    <x v="5"/>
    <x v="238"/>
    <x v="4"/>
    <x v="400"/>
    <x v="233"/>
    <x v="3"/>
  </r>
  <r>
    <x v="21"/>
    <x v="5"/>
    <x v="123"/>
    <x v="4"/>
    <x v="401"/>
    <x v="121"/>
    <x v="3"/>
  </r>
  <r>
    <x v="21"/>
    <x v="5"/>
    <x v="123"/>
    <x v="0"/>
    <x v="402"/>
    <x v="121"/>
    <x v="3"/>
  </r>
  <r>
    <x v="21"/>
    <x v="5"/>
    <x v="61"/>
    <x v="4"/>
    <x v="403"/>
    <x v="60"/>
    <x v="3"/>
  </r>
  <r>
    <x v="21"/>
    <x v="5"/>
    <x v="239"/>
    <x v="4"/>
    <x v="404"/>
    <x v="26"/>
    <x v="3"/>
  </r>
  <r>
    <x v="21"/>
    <x v="5"/>
    <x v="240"/>
    <x v="4"/>
    <x v="405"/>
    <x v="234"/>
    <x v="3"/>
  </r>
  <r>
    <x v="21"/>
    <x v="5"/>
    <x v="240"/>
    <x v="0"/>
    <x v="406"/>
    <x v="234"/>
    <x v="3"/>
  </r>
  <r>
    <x v="21"/>
    <x v="5"/>
    <x v="225"/>
    <x v="4"/>
    <x v="407"/>
    <x v="220"/>
    <x v="3"/>
  </r>
  <r>
    <x v="21"/>
    <x v="5"/>
    <x v="241"/>
    <x v="4"/>
    <x v="408"/>
    <x v="235"/>
    <x v="3"/>
  </r>
  <r>
    <x v="21"/>
    <x v="5"/>
    <x v="226"/>
    <x v="4"/>
    <x v="409"/>
    <x v="221"/>
    <x v="3"/>
  </r>
  <r>
    <x v="21"/>
    <x v="5"/>
    <x v="242"/>
    <x v="4"/>
    <x v="410"/>
    <x v="236"/>
    <x v="3"/>
  </r>
  <r>
    <x v="21"/>
    <x v="5"/>
    <x v="175"/>
    <x v="4"/>
    <x v="411"/>
    <x v="173"/>
    <x v="3"/>
  </r>
  <r>
    <x v="21"/>
    <x v="5"/>
    <x v="243"/>
    <x v="4"/>
    <x v="412"/>
    <x v="237"/>
    <x v="3"/>
  </r>
  <r>
    <x v="21"/>
    <x v="5"/>
    <x v="243"/>
    <x v="0"/>
    <x v="413"/>
    <x v="237"/>
    <x v="3"/>
  </r>
  <r>
    <x v="21"/>
    <x v="5"/>
    <x v="244"/>
    <x v="4"/>
    <x v="414"/>
    <x v="238"/>
    <x v="3"/>
  </r>
  <r>
    <x v="21"/>
    <x v="5"/>
    <x v="245"/>
    <x v="4"/>
    <x v="415"/>
    <x v="239"/>
    <x v="3"/>
  </r>
  <r>
    <x v="21"/>
    <x v="5"/>
    <x v="55"/>
    <x v="4"/>
    <x v="60"/>
    <x v="37"/>
    <x v="2"/>
  </r>
  <r>
    <x v="1"/>
    <x v="1"/>
    <x v="0"/>
    <x v="0"/>
    <x v="0"/>
    <x v="0"/>
    <x v="4"/>
  </r>
  <r>
    <x v="22"/>
    <x v="4"/>
    <x v="246"/>
    <x v="5"/>
    <x v="416"/>
    <x v="240"/>
    <x v="2"/>
  </r>
  <r>
    <x v="22"/>
    <x v="5"/>
    <x v="247"/>
    <x v="4"/>
    <x v="417"/>
    <x v="241"/>
    <x v="2"/>
  </r>
  <r>
    <x v="22"/>
    <x v="5"/>
    <x v="248"/>
    <x v="4"/>
    <x v="418"/>
    <x v="242"/>
    <x v="3"/>
  </r>
  <r>
    <x v="22"/>
    <x v="5"/>
    <x v="249"/>
    <x v="4"/>
    <x v="419"/>
    <x v="243"/>
    <x v="3"/>
  </r>
  <r>
    <x v="22"/>
    <x v="5"/>
    <x v="250"/>
    <x v="4"/>
    <x v="420"/>
    <x v="244"/>
    <x v="3"/>
  </r>
  <r>
    <x v="22"/>
    <x v="5"/>
    <x v="90"/>
    <x v="4"/>
    <x v="421"/>
    <x v="88"/>
    <x v="3"/>
  </r>
  <r>
    <x v="22"/>
    <x v="5"/>
    <x v="91"/>
    <x v="4"/>
    <x v="422"/>
    <x v="89"/>
    <x v="3"/>
  </r>
  <r>
    <x v="22"/>
    <x v="5"/>
    <x v="91"/>
    <x v="0"/>
    <x v="423"/>
    <x v="89"/>
    <x v="3"/>
  </r>
  <r>
    <x v="22"/>
    <x v="5"/>
    <x v="91"/>
    <x v="0"/>
    <x v="424"/>
    <x v="89"/>
    <x v="3"/>
  </r>
  <r>
    <x v="22"/>
    <x v="5"/>
    <x v="91"/>
    <x v="0"/>
    <x v="425"/>
    <x v="89"/>
    <x v="3"/>
  </r>
  <r>
    <x v="22"/>
    <x v="5"/>
    <x v="251"/>
    <x v="4"/>
    <x v="426"/>
    <x v="245"/>
    <x v="3"/>
  </r>
  <r>
    <x v="22"/>
    <x v="5"/>
    <x v="40"/>
    <x v="4"/>
    <x v="427"/>
    <x v="40"/>
    <x v="3"/>
  </r>
  <r>
    <x v="22"/>
    <x v="5"/>
    <x v="40"/>
    <x v="0"/>
    <x v="428"/>
    <x v="40"/>
    <x v="3"/>
  </r>
  <r>
    <x v="22"/>
    <x v="5"/>
    <x v="92"/>
    <x v="4"/>
    <x v="429"/>
    <x v="90"/>
    <x v="3"/>
  </r>
  <r>
    <x v="22"/>
    <x v="5"/>
    <x v="92"/>
    <x v="0"/>
    <x v="430"/>
    <x v="90"/>
    <x v="3"/>
  </r>
  <r>
    <x v="22"/>
    <x v="5"/>
    <x v="252"/>
    <x v="4"/>
    <x v="431"/>
    <x v="246"/>
    <x v="3"/>
  </r>
  <r>
    <x v="22"/>
    <x v="5"/>
    <x v="68"/>
    <x v="4"/>
    <x v="432"/>
    <x v="67"/>
    <x v="3"/>
  </r>
  <r>
    <x v="22"/>
    <x v="5"/>
    <x v="253"/>
    <x v="4"/>
    <x v="433"/>
    <x v="247"/>
    <x v="3"/>
  </r>
  <r>
    <x v="22"/>
    <x v="5"/>
    <x v="254"/>
    <x v="4"/>
    <x v="434"/>
    <x v="248"/>
    <x v="3"/>
  </r>
  <r>
    <x v="22"/>
    <x v="5"/>
    <x v="254"/>
    <x v="0"/>
    <x v="435"/>
    <x v="248"/>
    <x v="3"/>
  </r>
  <r>
    <x v="22"/>
    <x v="5"/>
    <x v="95"/>
    <x v="4"/>
    <x v="436"/>
    <x v="93"/>
    <x v="3"/>
  </r>
  <r>
    <x v="22"/>
    <x v="5"/>
    <x v="97"/>
    <x v="4"/>
    <x v="437"/>
    <x v="95"/>
    <x v="3"/>
  </r>
  <r>
    <x v="22"/>
    <x v="5"/>
    <x v="255"/>
    <x v="4"/>
    <x v="438"/>
    <x v="249"/>
    <x v="3"/>
  </r>
  <r>
    <x v="22"/>
    <x v="5"/>
    <x v="256"/>
    <x v="4"/>
    <x v="439"/>
    <x v="250"/>
    <x v="3"/>
  </r>
  <r>
    <x v="22"/>
    <x v="5"/>
    <x v="51"/>
    <x v="4"/>
    <x v="440"/>
    <x v="51"/>
    <x v="3"/>
  </r>
  <r>
    <x v="22"/>
    <x v="5"/>
    <x v="257"/>
    <x v="4"/>
    <x v="441"/>
    <x v="251"/>
    <x v="3"/>
  </r>
  <r>
    <x v="22"/>
    <x v="5"/>
    <x v="258"/>
    <x v="4"/>
    <x v="442"/>
    <x v="252"/>
    <x v="3"/>
  </r>
  <r>
    <x v="22"/>
    <x v="5"/>
    <x v="103"/>
    <x v="4"/>
    <x v="443"/>
    <x v="101"/>
    <x v="3"/>
  </r>
  <r>
    <x v="22"/>
    <x v="5"/>
    <x v="259"/>
    <x v="4"/>
    <x v="444"/>
    <x v="253"/>
    <x v="3"/>
  </r>
  <r>
    <x v="22"/>
    <x v="5"/>
    <x v="260"/>
    <x v="4"/>
    <x v="445"/>
    <x v="254"/>
    <x v="3"/>
  </r>
  <r>
    <x v="22"/>
    <x v="5"/>
    <x v="261"/>
    <x v="4"/>
    <x v="446"/>
    <x v="255"/>
    <x v="3"/>
  </r>
  <r>
    <x v="22"/>
    <x v="5"/>
    <x v="261"/>
    <x v="0"/>
    <x v="447"/>
    <x v="255"/>
    <x v="3"/>
  </r>
  <r>
    <x v="22"/>
    <x v="5"/>
    <x v="262"/>
    <x v="4"/>
    <x v="448"/>
    <x v="256"/>
    <x v="3"/>
  </r>
  <r>
    <x v="22"/>
    <x v="5"/>
    <x v="227"/>
    <x v="4"/>
    <x v="449"/>
    <x v="222"/>
    <x v="3"/>
  </r>
  <r>
    <x v="22"/>
    <x v="5"/>
    <x v="263"/>
    <x v="4"/>
    <x v="450"/>
    <x v="257"/>
    <x v="3"/>
  </r>
  <r>
    <x v="22"/>
    <x v="5"/>
    <x v="264"/>
    <x v="4"/>
    <x v="451"/>
    <x v="258"/>
    <x v="3"/>
  </r>
  <r>
    <x v="22"/>
    <x v="5"/>
    <x v="265"/>
    <x v="4"/>
    <x v="452"/>
    <x v="259"/>
    <x v="3"/>
  </r>
  <r>
    <x v="22"/>
    <x v="5"/>
    <x v="55"/>
    <x v="4"/>
    <x v="60"/>
    <x v="37"/>
    <x v="2"/>
  </r>
  <r>
    <x v="1"/>
    <x v="1"/>
    <x v="0"/>
    <x v="0"/>
    <x v="0"/>
    <x v="0"/>
    <x v="4"/>
  </r>
  <r>
    <x v="23"/>
    <x v="5"/>
    <x v="62"/>
    <x v="4"/>
    <x v="145"/>
    <x v="61"/>
    <x v="2"/>
  </r>
  <r>
    <x v="23"/>
    <x v="5"/>
    <x v="112"/>
    <x v="4"/>
    <x v="453"/>
    <x v="110"/>
    <x v="3"/>
  </r>
  <r>
    <x v="23"/>
    <x v="5"/>
    <x v="113"/>
    <x v="4"/>
    <x v="147"/>
    <x v="111"/>
    <x v="3"/>
  </r>
  <r>
    <x v="23"/>
    <x v="5"/>
    <x v="55"/>
    <x v="4"/>
    <x v="60"/>
    <x v="37"/>
    <x v="2"/>
  </r>
  <r>
    <x v="1"/>
    <x v="1"/>
    <x v="0"/>
    <x v="0"/>
    <x v="0"/>
    <x v="0"/>
    <x v="4"/>
  </r>
  <r>
    <x v="24"/>
    <x v="4"/>
    <x v="266"/>
    <x v="5"/>
    <x v="454"/>
    <x v="260"/>
    <x v="2"/>
  </r>
  <r>
    <x v="24"/>
    <x v="4"/>
    <x v="267"/>
    <x v="4"/>
    <x v="455"/>
    <x v="261"/>
    <x v="3"/>
  </r>
  <r>
    <x v="24"/>
    <x v="4"/>
    <x v="268"/>
    <x v="4"/>
    <x v="456"/>
    <x v="262"/>
    <x v="3"/>
  </r>
  <r>
    <x v="24"/>
    <x v="5"/>
    <x v="269"/>
    <x v="4"/>
    <x v="457"/>
    <x v="263"/>
    <x v="2"/>
  </r>
  <r>
    <x v="24"/>
    <x v="5"/>
    <x v="270"/>
    <x v="4"/>
    <x v="458"/>
    <x v="264"/>
    <x v="3"/>
  </r>
  <r>
    <x v="24"/>
    <x v="5"/>
    <x v="271"/>
    <x v="4"/>
    <x v="459"/>
    <x v="265"/>
    <x v="3"/>
  </r>
  <r>
    <x v="24"/>
    <x v="5"/>
    <x v="272"/>
    <x v="4"/>
    <x v="460"/>
    <x v="266"/>
    <x v="3"/>
  </r>
  <r>
    <x v="24"/>
    <x v="5"/>
    <x v="56"/>
    <x v="4"/>
    <x v="461"/>
    <x v="55"/>
    <x v="3"/>
  </r>
  <r>
    <x v="24"/>
    <x v="5"/>
    <x v="56"/>
    <x v="0"/>
    <x v="462"/>
    <x v="55"/>
    <x v="3"/>
  </r>
  <r>
    <x v="24"/>
    <x v="5"/>
    <x v="134"/>
    <x v="4"/>
    <x v="463"/>
    <x v="132"/>
    <x v="3"/>
  </r>
  <r>
    <x v="24"/>
    <x v="5"/>
    <x v="134"/>
    <x v="0"/>
    <x v="464"/>
    <x v="132"/>
    <x v="3"/>
  </r>
  <r>
    <x v="24"/>
    <x v="5"/>
    <x v="134"/>
    <x v="0"/>
    <x v="465"/>
    <x v="132"/>
    <x v="3"/>
  </r>
  <r>
    <x v="24"/>
    <x v="5"/>
    <x v="48"/>
    <x v="4"/>
    <x v="466"/>
    <x v="48"/>
    <x v="3"/>
  </r>
  <r>
    <x v="24"/>
    <x v="5"/>
    <x v="273"/>
    <x v="4"/>
    <x v="467"/>
    <x v="267"/>
    <x v="3"/>
  </r>
  <r>
    <x v="24"/>
    <x v="5"/>
    <x v="60"/>
    <x v="4"/>
    <x v="468"/>
    <x v="59"/>
    <x v="3"/>
  </r>
  <r>
    <x v="24"/>
    <x v="5"/>
    <x v="60"/>
    <x v="0"/>
    <x v="469"/>
    <x v="59"/>
    <x v="3"/>
  </r>
  <r>
    <x v="24"/>
    <x v="5"/>
    <x v="274"/>
    <x v="4"/>
    <x v="470"/>
    <x v="268"/>
    <x v="3"/>
  </r>
  <r>
    <x v="24"/>
    <x v="5"/>
    <x v="74"/>
    <x v="4"/>
    <x v="471"/>
    <x v="72"/>
    <x v="3"/>
  </r>
  <r>
    <x v="24"/>
    <x v="5"/>
    <x v="74"/>
    <x v="0"/>
    <x v="472"/>
    <x v="72"/>
    <x v="3"/>
  </r>
  <r>
    <x v="24"/>
    <x v="5"/>
    <x v="275"/>
    <x v="4"/>
    <x v="473"/>
    <x v="269"/>
    <x v="3"/>
  </r>
  <r>
    <x v="24"/>
    <x v="5"/>
    <x v="136"/>
    <x v="4"/>
    <x v="474"/>
    <x v="134"/>
    <x v="3"/>
  </r>
  <r>
    <x v="24"/>
    <x v="5"/>
    <x v="101"/>
    <x v="4"/>
    <x v="475"/>
    <x v="99"/>
    <x v="3"/>
  </r>
  <r>
    <x v="24"/>
    <x v="5"/>
    <x v="276"/>
    <x v="4"/>
    <x v="476"/>
    <x v="270"/>
    <x v="3"/>
  </r>
  <r>
    <x v="24"/>
    <x v="5"/>
    <x v="277"/>
    <x v="4"/>
    <x v="477"/>
    <x v="271"/>
    <x v="3"/>
  </r>
  <r>
    <x v="24"/>
    <x v="5"/>
    <x v="139"/>
    <x v="4"/>
    <x v="478"/>
    <x v="137"/>
    <x v="3"/>
  </r>
  <r>
    <x v="24"/>
    <x v="5"/>
    <x v="278"/>
    <x v="4"/>
    <x v="479"/>
    <x v="272"/>
    <x v="3"/>
  </r>
  <r>
    <x v="24"/>
    <x v="5"/>
    <x v="240"/>
    <x v="4"/>
    <x v="480"/>
    <x v="234"/>
    <x v="3"/>
  </r>
  <r>
    <x v="24"/>
    <x v="5"/>
    <x v="224"/>
    <x v="4"/>
    <x v="481"/>
    <x v="219"/>
    <x v="3"/>
  </r>
  <r>
    <x v="24"/>
    <x v="5"/>
    <x v="80"/>
    <x v="4"/>
    <x v="482"/>
    <x v="78"/>
    <x v="3"/>
  </r>
  <r>
    <x v="24"/>
    <x v="5"/>
    <x v="80"/>
    <x v="0"/>
    <x v="483"/>
    <x v="78"/>
    <x v="3"/>
  </r>
  <r>
    <x v="24"/>
    <x v="5"/>
    <x v="225"/>
    <x v="4"/>
    <x v="484"/>
    <x v="220"/>
    <x v="3"/>
  </r>
  <r>
    <x v="24"/>
    <x v="5"/>
    <x v="195"/>
    <x v="4"/>
    <x v="485"/>
    <x v="190"/>
    <x v="3"/>
  </r>
  <r>
    <x v="24"/>
    <x v="5"/>
    <x v="243"/>
    <x v="4"/>
    <x v="486"/>
    <x v="237"/>
    <x v="3"/>
  </r>
  <r>
    <x v="24"/>
    <x v="5"/>
    <x v="279"/>
    <x v="4"/>
    <x v="487"/>
    <x v="273"/>
    <x v="3"/>
  </r>
  <r>
    <x v="24"/>
    <x v="5"/>
    <x v="280"/>
    <x v="4"/>
    <x v="488"/>
    <x v="274"/>
    <x v="3"/>
  </r>
  <r>
    <x v="24"/>
    <x v="5"/>
    <x v="55"/>
    <x v="4"/>
    <x v="60"/>
    <x v="37"/>
    <x v="2"/>
  </r>
  <r>
    <x v="1"/>
    <x v="1"/>
    <x v="0"/>
    <x v="0"/>
    <x v="0"/>
    <x v="0"/>
    <x v="4"/>
  </r>
  <r>
    <x v="25"/>
    <x v="5"/>
    <x v="55"/>
    <x v="4"/>
    <x v="489"/>
    <x v="37"/>
    <x v="2"/>
  </r>
  <r>
    <x v="25"/>
    <x v="5"/>
    <x v="55"/>
    <x v="0"/>
    <x v="490"/>
    <x v="37"/>
    <x v="3"/>
  </r>
  <r>
    <x v="25"/>
    <x v="5"/>
    <x v="55"/>
    <x v="0"/>
    <x v="60"/>
    <x v="37"/>
    <x v="2"/>
  </r>
  <r>
    <x v="1"/>
    <x v="1"/>
    <x v="0"/>
    <x v="0"/>
    <x v="0"/>
    <x v="0"/>
    <x v="4"/>
  </r>
  <r>
    <x v="26"/>
    <x v="4"/>
    <x v="246"/>
    <x v="4"/>
    <x v="491"/>
    <x v="240"/>
    <x v="2"/>
  </r>
  <r>
    <x v="26"/>
    <x v="4"/>
    <x v="281"/>
    <x v="4"/>
    <x v="492"/>
    <x v="275"/>
    <x v="2"/>
  </r>
  <r>
    <x v="26"/>
    <x v="4"/>
    <x v="282"/>
    <x v="4"/>
    <x v="493"/>
    <x v="276"/>
    <x v="3"/>
  </r>
  <r>
    <x v="26"/>
    <x v="4"/>
    <x v="198"/>
    <x v="4"/>
    <x v="494"/>
    <x v="193"/>
    <x v="3"/>
  </r>
  <r>
    <x v="26"/>
    <x v="4"/>
    <x v="283"/>
    <x v="4"/>
    <x v="495"/>
    <x v="277"/>
    <x v="3"/>
  </r>
  <r>
    <x v="26"/>
    <x v="4"/>
    <x v="284"/>
    <x v="7"/>
    <x v="496"/>
    <x v="278"/>
    <x v="2"/>
  </r>
  <r>
    <x v="26"/>
    <x v="4"/>
    <x v="285"/>
    <x v="7"/>
    <x v="497"/>
    <x v="279"/>
    <x v="2"/>
  </r>
  <r>
    <x v="26"/>
    <x v="5"/>
    <x v="68"/>
    <x v="8"/>
    <x v="498"/>
    <x v="67"/>
    <x v="2"/>
  </r>
  <r>
    <x v="26"/>
    <x v="5"/>
    <x v="286"/>
    <x v="4"/>
    <x v="499"/>
    <x v="280"/>
    <x v="2"/>
  </r>
  <r>
    <x v="26"/>
    <x v="5"/>
    <x v="287"/>
    <x v="4"/>
    <x v="500"/>
    <x v="281"/>
    <x v="3"/>
  </r>
  <r>
    <x v="26"/>
    <x v="5"/>
    <x v="288"/>
    <x v="4"/>
    <x v="501"/>
    <x v="282"/>
    <x v="3"/>
  </r>
  <r>
    <x v="26"/>
    <x v="5"/>
    <x v="48"/>
    <x v="4"/>
    <x v="502"/>
    <x v="48"/>
    <x v="3"/>
  </r>
  <r>
    <x v="26"/>
    <x v="5"/>
    <x v="289"/>
    <x v="4"/>
    <x v="503"/>
    <x v="283"/>
    <x v="3"/>
  </r>
  <r>
    <x v="26"/>
    <x v="5"/>
    <x v="290"/>
    <x v="4"/>
    <x v="504"/>
    <x v="284"/>
    <x v="3"/>
  </r>
  <r>
    <x v="26"/>
    <x v="5"/>
    <x v="122"/>
    <x v="4"/>
    <x v="505"/>
    <x v="120"/>
    <x v="3"/>
  </r>
  <r>
    <x v="26"/>
    <x v="5"/>
    <x v="189"/>
    <x v="4"/>
    <x v="506"/>
    <x v="24"/>
    <x v="3"/>
  </r>
  <r>
    <x v="26"/>
    <x v="5"/>
    <x v="78"/>
    <x v="4"/>
    <x v="507"/>
    <x v="76"/>
    <x v="3"/>
  </r>
  <r>
    <x v="26"/>
    <x v="5"/>
    <x v="78"/>
    <x v="8"/>
    <x v="508"/>
    <x v="76"/>
    <x v="3"/>
  </r>
  <r>
    <x v="26"/>
    <x v="5"/>
    <x v="291"/>
    <x v="4"/>
    <x v="509"/>
    <x v="285"/>
    <x v="3"/>
  </r>
  <r>
    <x v="26"/>
    <x v="5"/>
    <x v="292"/>
    <x v="4"/>
    <x v="510"/>
    <x v="286"/>
    <x v="3"/>
  </r>
  <r>
    <x v="26"/>
    <x v="5"/>
    <x v="193"/>
    <x v="4"/>
    <x v="511"/>
    <x v="28"/>
    <x v="3"/>
  </r>
  <r>
    <x v="26"/>
    <x v="5"/>
    <x v="193"/>
    <x v="0"/>
    <x v="512"/>
    <x v="28"/>
    <x v="3"/>
  </r>
  <r>
    <x v="26"/>
    <x v="5"/>
    <x v="293"/>
    <x v="4"/>
    <x v="513"/>
    <x v="30"/>
    <x v="3"/>
  </r>
  <r>
    <x v="26"/>
    <x v="5"/>
    <x v="294"/>
    <x v="4"/>
    <x v="514"/>
    <x v="287"/>
    <x v="3"/>
  </r>
  <r>
    <x v="26"/>
    <x v="5"/>
    <x v="205"/>
    <x v="4"/>
    <x v="515"/>
    <x v="200"/>
    <x v="3"/>
  </r>
  <r>
    <x v="26"/>
    <x v="5"/>
    <x v="264"/>
    <x v="4"/>
    <x v="516"/>
    <x v="258"/>
    <x v="3"/>
  </r>
  <r>
    <x v="26"/>
    <x v="5"/>
    <x v="196"/>
    <x v="4"/>
    <x v="517"/>
    <x v="191"/>
    <x v="3"/>
  </r>
  <r>
    <x v="26"/>
    <x v="5"/>
    <x v="295"/>
    <x v="4"/>
    <x v="518"/>
    <x v="288"/>
    <x v="3"/>
  </r>
  <r>
    <x v="26"/>
    <x v="5"/>
    <x v="84"/>
    <x v="4"/>
    <x v="519"/>
    <x v="82"/>
    <x v="3"/>
  </r>
  <r>
    <x v="26"/>
    <x v="5"/>
    <x v="55"/>
    <x v="4"/>
    <x v="60"/>
    <x v="37"/>
    <x v="2"/>
  </r>
  <r>
    <x v="1"/>
    <x v="1"/>
    <x v="0"/>
    <x v="0"/>
    <x v="0"/>
    <x v="0"/>
    <x v="4"/>
  </r>
  <r>
    <x v="27"/>
    <x v="5"/>
    <x v="296"/>
    <x v="4"/>
    <x v="520"/>
    <x v="289"/>
    <x v="2"/>
  </r>
  <r>
    <x v="27"/>
    <x v="5"/>
    <x v="297"/>
    <x v="4"/>
    <x v="521"/>
    <x v="290"/>
    <x v="2"/>
  </r>
  <r>
    <x v="27"/>
    <x v="5"/>
    <x v="55"/>
    <x v="4"/>
    <x v="60"/>
    <x v="37"/>
    <x v="2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2"/>
    <x v="2"/>
  </r>
  <r>
    <x v="2"/>
    <x v="5"/>
    <x v="2"/>
    <x v="2"/>
  </r>
  <r>
    <x v="2"/>
    <x v="6"/>
    <x v="2"/>
    <x v="2"/>
  </r>
  <r>
    <x v="2"/>
    <x v="7"/>
    <x v="2"/>
    <x v="2"/>
  </r>
  <r>
    <x v="2"/>
    <x v="8"/>
    <x v="2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2"/>
    <x v="2"/>
  </r>
  <r>
    <x v="2"/>
    <x v="13"/>
    <x v="2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2"/>
    <x v="2"/>
  </r>
  <r>
    <x v="2"/>
    <x v="23"/>
    <x v="2"/>
    <x v="2"/>
  </r>
  <r>
    <x v="2"/>
    <x v="24"/>
    <x v="2"/>
    <x v="3"/>
  </r>
  <r>
    <x v="2"/>
    <x v="25"/>
    <x v="2"/>
    <x v="2"/>
  </r>
  <r>
    <x v="2"/>
    <x v="26"/>
    <x v="2"/>
    <x v="2"/>
  </r>
  <r>
    <x v="2"/>
    <x v="27"/>
    <x v="2"/>
    <x v="2"/>
  </r>
  <r>
    <x v="2"/>
    <x v="28"/>
    <x v="2"/>
    <x v="2"/>
  </r>
  <r>
    <x v="2"/>
    <x v="29"/>
    <x v="2"/>
    <x v="2"/>
  </r>
  <r>
    <x v="2"/>
    <x v="30"/>
    <x v="2"/>
    <x v="2"/>
  </r>
  <r>
    <x v="2"/>
    <x v="31"/>
    <x v="3"/>
    <x v="2"/>
  </r>
  <r>
    <x v="2"/>
    <x v="32"/>
    <x v="2"/>
    <x v="2"/>
  </r>
  <r>
    <x v="2"/>
    <x v="33"/>
    <x v="2"/>
    <x v="2"/>
  </r>
  <r>
    <x v="1"/>
    <x v="1"/>
    <x v="1"/>
    <x v="1"/>
  </r>
  <r>
    <x v="3"/>
    <x v="2"/>
    <x v="2"/>
    <x v="2"/>
  </r>
  <r>
    <x v="3"/>
    <x v="34"/>
    <x v="3"/>
    <x v="2"/>
  </r>
  <r>
    <x v="3"/>
    <x v="35"/>
    <x v="3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3"/>
    <x v="2"/>
  </r>
  <r>
    <x v="3"/>
    <x v="40"/>
    <x v="2"/>
    <x v="3"/>
  </r>
  <r>
    <x v="3"/>
    <x v="41"/>
    <x v="3"/>
    <x v="2"/>
  </r>
  <r>
    <x v="3"/>
    <x v="42"/>
    <x v="3"/>
    <x v="2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3"/>
    <x v="2"/>
  </r>
  <r>
    <x v="3"/>
    <x v="47"/>
    <x v="2"/>
    <x v="2"/>
  </r>
  <r>
    <x v="3"/>
    <x v="48"/>
    <x v="3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2"/>
    <x v="2"/>
  </r>
  <r>
    <x v="2"/>
    <x v="5"/>
    <x v="2"/>
    <x v="2"/>
  </r>
  <r>
    <x v="2"/>
    <x v="6"/>
    <x v="2"/>
    <x v="2"/>
  </r>
  <r>
    <x v="2"/>
    <x v="7"/>
    <x v="2"/>
    <x v="2"/>
  </r>
  <r>
    <x v="2"/>
    <x v="8"/>
    <x v="2"/>
    <x v="3"/>
  </r>
  <r>
    <x v="2"/>
    <x v="9"/>
    <x v="2"/>
    <x v="2"/>
  </r>
  <r>
    <x v="2"/>
    <x v="10"/>
    <x v="2"/>
    <x v="2"/>
  </r>
  <r>
    <x v="2"/>
    <x v="11"/>
    <x v="2"/>
    <x v="2"/>
  </r>
  <r>
    <x v="2"/>
    <x v="12"/>
    <x v="2"/>
    <x v="2"/>
  </r>
  <r>
    <x v="2"/>
    <x v="13"/>
    <x v="2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2"/>
    <x v="2"/>
  </r>
  <r>
    <x v="2"/>
    <x v="23"/>
    <x v="2"/>
    <x v="2"/>
  </r>
  <r>
    <x v="2"/>
    <x v="24"/>
    <x v="2"/>
    <x v="2"/>
  </r>
  <r>
    <x v="2"/>
    <x v="25"/>
    <x v="2"/>
    <x v="2"/>
  </r>
  <r>
    <x v="2"/>
    <x v="26"/>
    <x v="2"/>
    <x v="2"/>
  </r>
  <r>
    <x v="2"/>
    <x v="27"/>
    <x v="2"/>
    <x v="2"/>
  </r>
  <r>
    <x v="2"/>
    <x v="28"/>
    <x v="2"/>
    <x v="2"/>
  </r>
  <r>
    <x v="2"/>
    <x v="29"/>
    <x v="2"/>
    <x v="2"/>
  </r>
  <r>
    <x v="2"/>
    <x v="30"/>
    <x v="2"/>
    <x v="2"/>
  </r>
  <r>
    <x v="2"/>
    <x v="31"/>
    <x v="3"/>
    <x v="2"/>
  </r>
  <r>
    <x v="2"/>
    <x v="32"/>
    <x v="2"/>
    <x v="2"/>
  </r>
  <r>
    <x v="2"/>
    <x v="33"/>
    <x v="2"/>
    <x v="2"/>
  </r>
  <r>
    <x v="1"/>
    <x v="1"/>
    <x v="1"/>
    <x v="1"/>
  </r>
  <r>
    <x v="3"/>
    <x v="2"/>
    <x v="2"/>
    <x v="2"/>
  </r>
  <r>
    <x v="3"/>
    <x v="34"/>
    <x v="3"/>
    <x v="2"/>
  </r>
  <r>
    <x v="3"/>
    <x v="35"/>
    <x v="3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3"/>
    <x v="2"/>
  </r>
  <r>
    <x v="3"/>
    <x v="40"/>
    <x v="2"/>
    <x v="2"/>
  </r>
  <r>
    <x v="3"/>
    <x v="41"/>
    <x v="3"/>
    <x v="2"/>
  </r>
  <r>
    <x v="3"/>
    <x v="42"/>
    <x v="3"/>
    <x v="2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3"/>
    <x v="2"/>
  </r>
  <r>
    <x v="3"/>
    <x v="47"/>
    <x v="2"/>
    <x v="3"/>
  </r>
  <r>
    <x v="3"/>
    <x v="48"/>
    <x v="3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1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00">
  <r>
    <x v="0"/>
    <s v=""/>
    <x v="0"/>
    <x v="0"/>
    <s v=""/>
    <x v="0"/>
    <x v="0"/>
    <x v="0"/>
    <x v="0"/>
    <s v="Yes"/>
  </r>
  <r>
    <x v="0"/>
    <s v="Staff"/>
    <x v="1"/>
    <x v="1"/>
    <n v="2"/>
    <x v="0"/>
    <x v="1"/>
    <x v="1"/>
    <x v="0"/>
    <s v="Yes"/>
  </r>
  <r>
    <x v="0"/>
    <s v="Staff"/>
    <x v="1"/>
    <x v="2"/>
    <n v="4"/>
    <x v="0"/>
    <x v="2"/>
    <x v="2"/>
    <x v="0"/>
    <s v="Yes"/>
  </r>
  <r>
    <x v="0"/>
    <s v="1H Mace"/>
    <x v="2"/>
    <x v="3"/>
    <n v="1"/>
    <x v="0"/>
    <x v="3"/>
    <x v="3"/>
    <x v="0"/>
    <s v="Yes"/>
  </r>
  <r>
    <x v="0"/>
    <s v="Dagger"/>
    <x v="2"/>
    <x v="4"/>
    <n v="1"/>
    <x v="0"/>
    <x v="0"/>
    <x v="4"/>
    <x v="0"/>
    <s v="Yes"/>
  </r>
  <r>
    <x v="0"/>
    <s v="Staff"/>
    <x v="1"/>
    <x v="5"/>
    <n v="5"/>
    <x v="1"/>
    <x v="4"/>
    <x v="5"/>
    <x v="0"/>
    <s v="Yes"/>
  </r>
  <r>
    <x v="0"/>
    <s v="1H Mace"/>
    <x v="2"/>
    <x v="6"/>
    <n v="1"/>
    <x v="0"/>
    <x v="5"/>
    <x v="6"/>
    <x v="0"/>
    <s v="Yes"/>
  </r>
  <r>
    <x v="0"/>
    <s v="1H Mace"/>
    <x v="2"/>
    <x v="7"/>
    <n v="1"/>
    <x v="0"/>
    <x v="5"/>
    <x v="6"/>
    <x v="1"/>
    <s v="Yes"/>
  </r>
  <r>
    <x v="0"/>
    <s v="Dagger"/>
    <x v="2"/>
    <x v="8"/>
    <n v="1"/>
    <x v="0"/>
    <x v="6"/>
    <x v="7"/>
    <x v="0"/>
    <s v="Yes"/>
  </r>
  <r>
    <x v="0"/>
    <s v="Dagger"/>
    <x v="2"/>
    <x v="9"/>
    <n v="1"/>
    <x v="0"/>
    <x v="7"/>
    <x v="8"/>
    <x v="0"/>
    <s v="Yes"/>
  </r>
  <r>
    <x v="0"/>
    <s v="Dagger"/>
    <x v="2"/>
    <x v="10"/>
    <n v="1"/>
    <x v="0"/>
    <x v="7"/>
    <x v="8"/>
    <x v="1"/>
    <s v="Yes"/>
  </r>
  <r>
    <x v="0"/>
    <s v="Staff"/>
    <x v="1"/>
    <x v="11"/>
    <n v="6"/>
    <x v="1"/>
    <x v="8"/>
    <x v="9"/>
    <x v="0"/>
    <s v="Yes"/>
  </r>
  <r>
    <x v="0"/>
    <s v="Dagger"/>
    <x v="2"/>
    <x v="12"/>
    <n v="3"/>
    <x v="0"/>
    <x v="9"/>
    <x v="10"/>
    <x v="0"/>
    <s v="Yes"/>
  </r>
  <r>
    <x v="0"/>
    <s v="Staff"/>
    <x v="1"/>
    <x v="13"/>
    <n v="4"/>
    <x v="0"/>
    <x v="10"/>
    <x v="11"/>
    <x v="0"/>
    <s v="Yes"/>
  </r>
  <r>
    <x v="0"/>
    <s v="Staff"/>
    <x v="1"/>
    <x v="14"/>
    <n v="2"/>
    <x v="0"/>
    <x v="11"/>
    <x v="12"/>
    <x v="0"/>
    <s v="Yes"/>
  </r>
  <r>
    <x v="0"/>
    <s v="Dagger"/>
    <x v="2"/>
    <x v="15"/>
    <n v="4"/>
    <x v="0"/>
    <x v="12"/>
    <x v="13"/>
    <x v="0"/>
    <s v="Yes"/>
  </r>
  <r>
    <x v="0"/>
    <s v="Dagger"/>
    <x v="2"/>
    <x v="16"/>
    <n v="1"/>
    <x v="0"/>
    <x v="7"/>
    <x v="8"/>
    <x v="0"/>
    <s v="Yes"/>
  </r>
  <r>
    <x v="0"/>
    <s v="Dagger"/>
    <x v="2"/>
    <x v="17"/>
    <n v="1"/>
    <x v="0"/>
    <x v="7"/>
    <x v="8"/>
    <x v="1"/>
    <s v="Yes"/>
  </r>
  <r>
    <x v="0"/>
    <s v="Dagger"/>
    <x v="2"/>
    <x v="18"/>
    <n v="1"/>
    <x v="0"/>
    <x v="7"/>
    <x v="8"/>
    <x v="0"/>
    <s v="Yes"/>
  </r>
  <r>
    <x v="0"/>
    <s v="Dagger"/>
    <x v="2"/>
    <x v="19"/>
    <n v="1"/>
    <x v="0"/>
    <x v="7"/>
    <x v="8"/>
    <x v="1"/>
    <s v="Yes"/>
  </r>
  <r>
    <x v="0"/>
    <s v="1H Mace"/>
    <x v="2"/>
    <x v="20"/>
    <n v="1"/>
    <x v="0"/>
    <x v="13"/>
    <x v="14"/>
    <x v="0"/>
    <s v="Yes"/>
  </r>
  <r>
    <x v="0"/>
    <s v="Dagger"/>
    <x v="2"/>
    <x v="21"/>
    <n v="2"/>
    <x v="0"/>
    <x v="14"/>
    <x v="15"/>
    <x v="0"/>
    <s v="Yes"/>
  </r>
  <r>
    <x v="0"/>
    <s v="Dagger"/>
    <x v="2"/>
    <x v="22"/>
    <n v="4"/>
    <x v="0"/>
    <x v="15"/>
    <x v="16"/>
    <x v="0"/>
    <s v="Yes"/>
  </r>
  <r>
    <x v="0"/>
    <s v="2H Mace"/>
    <x v="1"/>
    <x v="23"/>
    <n v="5"/>
    <x v="0"/>
    <x v="16"/>
    <x v="17"/>
    <x v="0"/>
    <s v="Yes"/>
  </r>
  <r>
    <x v="0"/>
    <s v="2H Mace"/>
    <x v="1"/>
    <x v="24"/>
    <n v="5"/>
    <x v="0"/>
    <x v="17"/>
    <x v="18"/>
    <x v="0"/>
    <s v="Yes"/>
  </r>
  <r>
    <x v="0"/>
    <s v="2H Mace"/>
    <x v="1"/>
    <x v="25"/>
    <n v="2"/>
    <x v="0"/>
    <x v="18"/>
    <x v="19"/>
    <x v="0"/>
    <s v="Yes"/>
  </r>
  <r>
    <x v="0"/>
    <s v="Dagger"/>
    <x v="2"/>
    <x v="26"/>
    <n v="2"/>
    <x v="0"/>
    <x v="19"/>
    <x v="20"/>
    <x v="0"/>
    <s v="Yes"/>
  </r>
  <r>
    <x v="0"/>
    <s v="Staff"/>
    <x v="1"/>
    <x v="27"/>
    <n v="2"/>
    <x v="0"/>
    <x v="20"/>
    <x v="21"/>
    <x v="0"/>
    <s v="Yes"/>
  </r>
  <r>
    <x v="0"/>
    <s v="2H Mace"/>
    <x v="1"/>
    <x v="28"/>
    <n v="5"/>
    <x v="0"/>
    <x v="21"/>
    <x v="22"/>
    <x v="0"/>
    <s v="Yes"/>
  </r>
  <r>
    <x v="0"/>
    <s v="2H Mace"/>
    <x v="1"/>
    <x v="29"/>
    <n v="5"/>
    <x v="0"/>
    <x v="22"/>
    <x v="23"/>
    <x v="0"/>
    <s v="Yes"/>
  </r>
  <r>
    <x v="0"/>
    <s v="2H Mace"/>
    <x v="1"/>
    <x v="30"/>
    <n v="2"/>
    <x v="0"/>
    <x v="18"/>
    <x v="19"/>
    <x v="1"/>
    <s v="Yes"/>
  </r>
  <r>
    <x v="0"/>
    <s v="Dagger"/>
    <x v="2"/>
    <x v="31"/>
    <n v="2"/>
    <x v="0"/>
    <x v="19"/>
    <x v="20"/>
    <x v="1"/>
    <s v="Yes"/>
  </r>
  <r>
    <x v="0"/>
    <s v="Staff"/>
    <x v="1"/>
    <x v="32"/>
    <n v="2"/>
    <x v="0"/>
    <x v="20"/>
    <x v="21"/>
    <x v="1"/>
    <s v="Yes"/>
  </r>
  <r>
    <x v="0"/>
    <s v="Staff"/>
    <x v="1"/>
    <x v="33"/>
    <n v="3"/>
    <x v="0"/>
    <x v="23"/>
    <x v="24"/>
    <x v="0"/>
    <s v="Yes"/>
  </r>
  <r>
    <x v="0"/>
    <s v="1H Mace"/>
    <x v="2"/>
    <x v="34"/>
    <n v="4"/>
    <x v="0"/>
    <x v="24"/>
    <x v="25"/>
    <x v="0"/>
    <s v="Yes"/>
  </r>
  <r>
    <x v="0"/>
    <s v="Staff"/>
    <x v="1"/>
    <x v="35"/>
    <n v="4"/>
    <x v="1"/>
    <x v="25"/>
    <x v="26"/>
    <x v="0"/>
    <s v="Yes"/>
  </r>
  <r>
    <x v="0"/>
    <s v="2H Mace"/>
    <x v="1"/>
    <x v="36"/>
    <n v="5"/>
    <x v="0"/>
    <x v="26"/>
    <x v="27"/>
    <x v="0"/>
    <s v="Yes"/>
  </r>
  <r>
    <x v="0"/>
    <s v="1H Mace"/>
    <x v="2"/>
    <x v="37"/>
    <n v="3"/>
    <x v="0"/>
    <x v="27"/>
    <x v="28"/>
    <x v="0"/>
    <s v="Yes"/>
  </r>
  <r>
    <x v="0"/>
    <s v="Staff"/>
    <x v="1"/>
    <x v="38"/>
    <n v="5"/>
    <x v="2"/>
    <x v="28"/>
    <x v="29"/>
    <x v="0"/>
    <s v="Yes"/>
  </r>
  <r>
    <x v="0"/>
    <s v="1H Mace"/>
    <x v="2"/>
    <x v="39"/>
    <n v="5"/>
    <x v="0"/>
    <x v="29"/>
    <x v="30"/>
    <x v="0"/>
    <s v="Yes"/>
  </r>
  <r>
    <x v="0"/>
    <s v="Staff"/>
    <x v="1"/>
    <x v="40"/>
    <n v="1"/>
    <x v="0"/>
    <x v="30"/>
    <x v="31"/>
    <x v="0"/>
    <s v="Yes"/>
  </r>
  <r>
    <x v="0"/>
    <s v="Staff"/>
    <x v="1"/>
    <x v="41"/>
    <n v="1"/>
    <x v="0"/>
    <x v="30"/>
    <x v="31"/>
    <x v="1"/>
    <s v="Yes"/>
  </r>
  <r>
    <x v="0"/>
    <s v="1H Mace"/>
    <x v="2"/>
    <x v="42"/>
    <n v="1"/>
    <x v="0"/>
    <x v="13"/>
    <x v="14"/>
    <x v="0"/>
    <s v="Yes"/>
  </r>
  <r>
    <x v="0"/>
    <s v="2H Mace"/>
    <x v="1"/>
    <x v="43"/>
    <n v="6"/>
    <x v="0"/>
    <x v="31"/>
    <x v="32"/>
    <x v="0"/>
    <s v="Yes"/>
  </r>
  <r>
    <x v="0"/>
    <s v="Dagger"/>
    <x v="2"/>
    <x v="44"/>
    <n v="6"/>
    <x v="0"/>
    <x v="32"/>
    <x v="33"/>
    <x v="0"/>
    <s v="Yes"/>
  </r>
  <r>
    <x v="0"/>
    <s v="Dagger"/>
    <x v="2"/>
    <x v="45"/>
    <n v="3"/>
    <x v="0"/>
    <x v="33"/>
    <x v="34"/>
    <x v="1"/>
    <s v="Yes"/>
  </r>
  <r>
    <x v="0"/>
    <s v="Staff"/>
    <x v="1"/>
    <x v="46"/>
    <n v="3"/>
    <x v="0"/>
    <x v="34"/>
    <x v="35"/>
    <x v="0"/>
    <s v="Yes"/>
  </r>
  <r>
    <x v="0"/>
    <s v="Staff"/>
    <x v="1"/>
    <x v="47"/>
    <n v="1"/>
    <x v="0"/>
    <x v="35"/>
    <x v="36"/>
    <x v="0"/>
    <s v="Yes"/>
  </r>
  <r>
    <x v="0"/>
    <s v="Dagger"/>
    <x v="2"/>
    <x v="48"/>
    <n v="3"/>
    <x v="0"/>
    <x v="33"/>
    <x v="34"/>
    <x v="0"/>
    <s v="Yes"/>
  </r>
  <r>
    <x v="0"/>
    <s v="Staff"/>
    <x v="1"/>
    <x v="49"/>
    <n v="3"/>
    <x v="0"/>
    <x v="36"/>
    <x v="37"/>
    <x v="0"/>
    <s v="Yes"/>
  </r>
  <r>
    <x v="0"/>
    <s v="Dagger"/>
    <x v="2"/>
    <x v="50"/>
    <n v="5"/>
    <x v="0"/>
    <x v="37"/>
    <x v="38"/>
    <x v="0"/>
    <s v="Yes"/>
  </r>
  <r>
    <x v="0"/>
    <s v="Staff"/>
    <x v="1"/>
    <x v="51"/>
    <n v="1"/>
    <x v="0"/>
    <x v="30"/>
    <x v="31"/>
    <x v="0"/>
    <s v="Yes"/>
  </r>
  <r>
    <x v="0"/>
    <s v="Staff"/>
    <x v="1"/>
    <x v="52"/>
    <n v="1"/>
    <x v="0"/>
    <x v="30"/>
    <x v="31"/>
    <x v="1"/>
    <s v="Yes"/>
  </r>
  <r>
    <x v="0"/>
    <s v="Dagger"/>
    <x v="2"/>
    <x v="53"/>
    <n v="1"/>
    <x v="0"/>
    <x v="38"/>
    <x v="39"/>
    <x v="0"/>
    <s v="Yes"/>
  </r>
  <r>
    <x v="0"/>
    <s v="Staff"/>
    <x v="1"/>
    <x v="54"/>
    <n v="6"/>
    <x v="0"/>
    <x v="39"/>
    <x v="40"/>
    <x v="0"/>
    <s v="Yes"/>
  </r>
  <r>
    <x v="0"/>
    <s v="Staff"/>
    <x v="1"/>
    <x v="55"/>
    <n v="6"/>
    <x v="0"/>
    <x v="40"/>
    <x v="41"/>
    <x v="0"/>
    <s v="Yes"/>
  </r>
  <r>
    <x v="0"/>
    <s v="Staff"/>
    <x v="1"/>
    <x v="56"/>
    <n v="1"/>
    <x v="0"/>
    <x v="41"/>
    <x v="42"/>
    <x v="0"/>
    <s v="Yes"/>
  </r>
  <r>
    <x v="0"/>
    <s v="Staff"/>
    <x v="1"/>
    <x v="57"/>
    <n v="5"/>
    <x v="0"/>
    <x v="42"/>
    <x v="43"/>
    <x v="0"/>
    <s v="Yes"/>
  </r>
  <r>
    <x v="0"/>
    <s v="Staff"/>
    <x v="1"/>
    <x v="58"/>
    <n v="5"/>
    <x v="2"/>
    <x v="43"/>
    <x v="44"/>
    <x v="0"/>
    <s v="Yes"/>
  </r>
  <r>
    <x v="0"/>
    <s v="Staff"/>
    <x v="1"/>
    <x v="59"/>
    <n v="3"/>
    <x v="0"/>
    <x v="44"/>
    <x v="45"/>
    <x v="0"/>
    <s v="Yes"/>
  </r>
  <r>
    <x v="0"/>
    <s v="1H Mace"/>
    <x v="2"/>
    <x v="60"/>
    <n v="5"/>
    <x v="0"/>
    <x v="45"/>
    <x v="46"/>
    <x v="0"/>
    <s v="Yes"/>
  </r>
  <r>
    <x v="0"/>
    <s v="Staff"/>
    <x v="1"/>
    <x v="61"/>
    <n v="1"/>
    <x v="0"/>
    <x v="46"/>
    <x v="47"/>
    <x v="0"/>
    <s v="Yes"/>
  </r>
  <r>
    <x v="0"/>
    <s v="1H Mace"/>
    <x v="2"/>
    <x v="62"/>
    <n v="6"/>
    <x v="0"/>
    <x v="47"/>
    <x v="48"/>
    <x v="0"/>
    <s v="Yes"/>
  </r>
  <r>
    <x v="0"/>
    <s v="Dagger"/>
    <x v="2"/>
    <x v="63"/>
    <n v="5"/>
    <x v="0"/>
    <x v="48"/>
    <x v="49"/>
    <x v="0"/>
    <s v="Yes"/>
  </r>
  <r>
    <x v="0"/>
    <s v="Staff"/>
    <x v="1"/>
    <x v="64"/>
    <n v="1"/>
    <x v="0"/>
    <x v="49"/>
    <x v="50"/>
    <x v="0"/>
    <s v="Yes"/>
  </r>
  <r>
    <x v="0"/>
    <s v="Dagger"/>
    <x v="2"/>
    <x v="65"/>
    <n v="6"/>
    <x v="0"/>
    <x v="50"/>
    <x v="51"/>
    <x v="0"/>
    <s v="Yes"/>
  </r>
  <r>
    <x v="0"/>
    <s v="Staff"/>
    <x v="1"/>
    <x v="66"/>
    <n v="2"/>
    <x v="0"/>
    <x v="11"/>
    <x v="12"/>
    <x v="0"/>
    <s v="Yes"/>
  </r>
  <r>
    <x v="0"/>
    <s v="Dagger"/>
    <x v="2"/>
    <x v="67"/>
    <n v="1"/>
    <x v="0"/>
    <x v="51"/>
    <x v="52"/>
    <x v="0"/>
    <s v="Yes"/>
  </r>
  <r>
    <x v="0"/>
    <s v="Staff"/>
    <x v="1"/>
    <x v="68"/>
    <n v="4"/>
    <x v="0"/>
    <x v="52"/>
    <x v="53"/>
    <x v="0"/>
    <s v="Yes"/>
  </r>
  <r>
    <x v="1"/>
    <s v=""/>
    <x v="0"/>
    <x v="69"/>
    <s v=""/>
    <x v="3"/>
    <x v="53"/>
    <x v="54"/>
    <x v="2"/>
    <s v=""/>
  </r>
  <r>
    <x v="2"/>
    <s v=""/>
    <x v="0"/>
    <x v="0"/>
    <s v=""/>
    <x v="0"/>
    <x v="0"/>
    <x v="0"/>
    <x v="0"/>
    <s v="Yes"/>
  </r>
  <r>
    <x v="2"/>
    <s v="Enchant"/>
    <x v="0"/>
    <x v="70"/>
    <n v="1"/>
    <x v="0"/>
    <x v="54"/>
    <x v="55"/>
    <x v="0"/>
    <s v="Yes"/>
  </r>
  <r>
    <x v="2"/>
    <s v="Enchant"/>
    <x v="0"/>
    <x v="71"/>
    <n v="1"/>
    <x v="0"/>
    <x v="55"/>
    <x v="56"/>
    <x v="0"/>
    <s v="Yes"/>
  </r>
  <r>
    <x v="1"/>
    <s v=""/>
    <x v="0"/>
    <x v="69"/>
    <s v=""/>
    <x v="3"/>
    <x v="53"/>
    <x v="54"/>
    <x v="2"/>
    <s v=""/>
  </r>
  <r>
    <x v="3"/>
    <s v=""/>
    <x v="0"/>
    <x v="0"/>
    <s v=""/>
    <x v="0"/>
    <x v="0"/>
    <x v="0"/>
    <x v="0"/>
    <s v="Yes"/>
  </r>
  <r>
    <x v="3"/>
    <s v="Enchant"/>
    <x v="0"/>
    <x v="72"/>
    <n v="6"/>
    <x v="0"/>
    <x v="56"/>
    <x v="57"/>
    <x v="0"/>
    <s v="Yes"/>
  </r>
  <r>
    <x v="3"/>
    <s v="Enchant"/>
    <x v="0"/>
    <x v="73"/>
    <n v="5"/>
    <x v="0"/>
    <x v="57"/>
    <x v="58"/>
    <x v="0"/>
    <s v="Yes"/>
  </r>
  <r>
    <x v="3"/>
    <s v="Enchant"/>
    <x v="0"/>
    <x v="74"/>
    <n v="5"/>
    <x v="0"/>
    <x v="58"/>
    <x v="59"/>
    <x v="0"/>
    <s v="Yes"/>
  </r>
  <r>
    <x v="3"/>
    <s v="Enchant"/>
    <x v="0"/>
    <x v="75"/>
    <n v="5"/>
    <x v="0"/>
    <x v="59"/>
    <x v="60"/>
    <x v="0"/>
    <s v="Yes"/>
  </r>
  <r>
    <x v="3"/>
    <s v="Enchant"/>
    <x v="0"/>
    <x v="76"/>
    <n v="5"/>
    <x v="0"/>
    <x v="60"/>
    <x v="61"/>
    <x v="0"/>
    <s v="Yes"/>
  </r>
  <r>
    <x v="1"/>
    <s v=""/>
    <x v="0"/>
    <x v="69"/>
    <s v=""/>
    <x v="3"/>
    <x v="53"/>
    <x v="54"/>
    <x v="2"/>
    <s v=""/>
  </r>
  <r>
    <x v="4"/>
    <s v=""/>
    <x v="0"/>
    <x v="0"/>
    <s v=""/>
    <x v="0"/>
    <x v="0"/>
    <x v="62"/>
    <x v="0"/>
    <s v="Yes"/>
  </r>
  <r>
    <x v="4"/>
    <s v="Off-Hand"/>
    <x v="0"/>
    <x v="77"/>
    <n v="1"/>
    <x v="0"/>
    <x v="61"/>
    <x v="63"/>
    <x v="0"/>
    <s v="No"/>
  </r>
  <r>
    <x v="4"/>
    <s v="Off-Hand"/>
    <x v="0"/>
    <x v="78"/>
    <n v="4"/>
    <x v="0"/>
    <x v="62"/>
    <x v="64"/>
    <x v="0"/>
    <s v="No"/>
  </r>
  <r>
    <x v="4"/>
    <s v="Off-Hand"/>
    <x v="0"/>
    <x v="79"/>
    <n v="1"/>
    <x v="0"/>
    <x v="63"/>
    <x v="65"/>
    <x v="0"/>
    <s v="No"/>
  </r>
  <r>
    <x v="4"/>
    <s v="Off-Hand"/>
    <x v="0"/>
    <x v="80"/>
    <n v="6"/>
    <x v="0"/>
    <x v="64"/>
    <x v="66"/>
    <x v="0"/>
    <s v="No"/>
  </r>
  <r>
    <x v="4"/>
    <s v="Off-Hand"/>
    <x v="0"/>
    <x v="81"/>
    <n v="1"/>
    <x v="0"/>
    <x v="63"/>
    <x v="65"/>
    <x v="0"/>
    <s v="No"/>
  </r>
  <r>
    <x v="4"/>
    <s v="Off-Hand"/>
    <x v="0"/>
    <x v="82"/>
    <n v="1"/>
    <x v="0"/>
    <x v="63"/>
    <x v="65"/>
    <x v="0"/>
    <s v="No"/>
  </r>
  <r>
    <x v="4"/>
    <s v="Off-Hand"/>
    <x v="0"/>
    <x v="83"/>
    <n v="1"/>
    <x v="0"/>
    <x v="65"/>
    <x v="67"/>
    <x v="0"/>
    <s v="No"/>
  </r>
  <r>
    <x v="4"/>
    <s v="Off-Hand"/>
    <x v="0"/>
    <x v="84"/>
    <n v="1"/>
    <x v="0"/>
    <x v="61"/>
    <x v="63"/>
    <x v="0"/>
    <s v="No"/>
  </r>
  <r>
    <x v="4"/>
    <s v="Off-Hand"/>
    <x v="0"/>
    <x v="85"/>
    <n v="1"/>
    <x v="0"/>
    <x v="63"/>
    <x v="65"/>
    <x v="0"/>
    <s v="No"/>
  </r>
  <r>
    <x v="4"/>
    <s v="Off-Hand"/>
    <x v="0"/>
    <x v="86"/>
    <n v="1"/>
    <x v="0"/>
    <x v="66"/>
    <x v="68"/>
    <x v="0"/>
    <s v="No"/>
  </r>
  <r>
    <x v="4"/>
    <s v="Off-Hand"/>
    <x v="0"/>
    <x v="87"/>
    <n v="1"/>
    <x v="0"/>
    <x v="67"/>
    <x v="69"/>
    <x v="0"/>
    <s v="No"/>
  </r>
  <r>
    <x v="4"/>
    <s v="Off-Hand"/>
    <x v="0"/>
    <x v="88"/>
    <n v="1"/>
    <x v="0"/>
    <x v="68"/>
    <x v="70"/>
    <x v="0"/>
    <s v="No"/>
  </r>
  <r>
    <x v="4"/>
    <s v="Off-Hand"/>
    <x v="0"/>
    <x v="89"/>
    <n v="6"/>
    <x v="0"/>
    <x v="3"/>
    <x v="71"/>
    <x v="0"/>
    <s v="No"/>
  </r>
  <r>
    <x v="4"/>
    <s v="Off-Hand"/>
    <x v="0"/>
    <x v="90"/>
    <n v="4"/>
    <x v="0"/>
    <x v="69"/>
    <x v="72"/>
    <x v="0"/>
    <s v="No"/>
  </r>
  <r>
    <x v="4"/>
    <s v="Off-Hand"/>
    <x v="0"/>
    <x v="91"/>
    <n v="2"/>
    <x v="0"/>
    <x v="70"/>
    <x v="73"/>
    <x v="0"/>
    <s v="No"/>
  </r>
  <r>
    <x v="4"/>
    <s v="Off-Hand"/>
    <x v="0"/>
    <x v="92"/>
    <n v="1"/>
    <x v="0"/>
    <x v="66"/>
    <x v="68"/>
    <x v="0"/>
    <s v="No"/>
  </r>
  <r>
    <x v="4"/>
    <s v="Off-Hand"/>
    <x v="0"/>
    <x v="93"/>
    <n v="2"/>
    <x v="0"/>
    <x v="70"/>
    <x v="73"/>
    <x v="1"/>
    <s v="No"/>
  </r>
  <r>
    <x v="4"/>
    <s v="Off-Hand"/>
    <x v="0"/>
    <x v="94"/>
    <n v="4"/>
    <x v="2"/>
    <x v="71"/>
    <x v="74"/>
    <x v="0"/>
    <s v="No"/>
  </r>
  <r>
    <x v="4"/>
    <s v="Off-Hand"/>
    <x v="0"/>
    <x v="95"/>
    <n v="3"/>
    <x v="0"/>
    <x v="72"/>
    <x v="75"/>
    <x v="0"/>
    <s v="No"/>
  </r>
  <r>
    <x v="4"/>
    <s v="Off-Hand"/>
    <x v="0"/>
    <x v="96"/>
    <n v="1"/>
    <x v="0"/>
    <x v="66"/>
    <x v="68"/>
    <x v="0"/>
    <s v="No"/>
  </r>
  <r>
    <x v="4"/>
    <s v="Off-Hand"/>
    <x v="0"/>
    <x v="97"/>
    <n v="1"/>
    <x v="0"/>
    <x v="63"/>
    <x v="65"/>
    <x v="0"/>
    <s v="No"/>
  </r>
  <r>
    <x v="4"/>
    <s v="Off-Hand"/>
    <x v="0"/>
    <x v="98"/>
    <n v="1"/>
    <x v="0"/>
    <x v="73"/>
    <x v="76"/>
    <x v="0"/>
    <s v="No"/>
  </r>
  <r>
    <x v="4"/>
    <s v="Off-Hand"/>
    <x v="0"/>
    <x v="99"/>
    <n v="1"/>
    <x v="0"/>
    <x v="61"/>
    <x v="63"/>
    <x v="0"/>
    <s v="No"/>
  </r>
  <r>
    <x v="4"/>
    <s v="Off-Hand"/>
    <x v="0"/>
    <x v="100"/>
    <n v="1"/>
    <x v="0"/>
    <x v="63"/>
    <x v="65"/>
    <x v="0"/>
    <s v="No"/>
  </r>
  <r>
    <x v="4"/>
    <s v="Off-Hand"/>
    <x v="0"/>
    <x v="101"/>
    <n v="5"/>
    <x v="2"/>
    <x v="74"/>
    <x v="77"/>
    <x v="0"/>
    <s v="No"/>
  </r>
  <r>
    <x v="4"/>
    <s v="Off-Hand"/>
    <x v="0"/>
    <x v="102"/>
    <n v="6"/>
    <x v="2"/>
    <x v="75"/>
    <x v="4"/>
    <x v="0"/>
    <s v="No"/>
  </r>
  <r>
    <x v="4"/>
    <s v="Off-Hand"/>
    <x v="0"/>
    <x v="103"/>
    <n v="5"/>
    <x v="2"/>
    <x v="76"/>
    <x v="78"/>
    <x v="0"/>
    <s v="No"/>
  </r>
  <r>
    <x v="4"/>
    <s v="Off-Hand"/>
    <x v="0"/>
    <x v="104"/>
    <n v="1"/>
    <x v="0"/>
    <x v="61"/>
    <x v="63"/>
    <x v="0"/>
    <s v="No"/>
  </r>
  <r>
    <x v="4"/>
    <s v="Off-Hand"/>
    <x v="0"/>
    <x v="105"/>
    <n v="5"/>
    <x v="0"/>
    <x v="77"/>
    <x v="79"/>
    <x v="0"/>
    <s v="No"/>
  </r>
  <r>
    <x v="4"/>
    <s v="Off-Hand"/>
    <x v="0"/>
    <x v="106"/>
    <n v="2"/>
    <x v="0"/>
    <x v="78"/>
    <x v="80"/>
    <x v="0"/>
    <s v="No"/>
  </r>
  <r>
    <x v="4"/>
    <s v="Off-Hand"/>
    <x v="0"/>
    <x v="107"/>
    <n v="2"/>
    <x v="0"/>
    <x v="79"/>
    <x v="81"/>
    <x v="0"/>
    <s v="No"/>
  </r>
  <r>
    <x v="4"/>
    <s v="Off-Hand"/>
    <x v="0"/>
    <x v="108"/>
    <n v="5"/>
    <x v="0"/>
    <x v="80"/>
    <x v="82"/>
    <x v="0"/>
    <s v="No"/>
  </r>
  <r>
    <x v="4"/>
    <s v="Off-Hand"/>
    <x v="0"/>
    <x v="109"/>
    <n v="4"/>
    <x v="0"/>
    <x v="81"/>
    <x v="83"/>
    <x v="0"/>
    <s v="No"/>
  </r>
  <r>
    <x v="1"/>
    <s v=""/>
    <x v="0"/>
    <x v="69"/>
    <s v=""/>
    <x v="3"/>
    <x v="53"/>
    <x v="54"/>
    <x v="2"/>
    <s v=""/>
  </r>
  <r>
    <x v="5"/>
    <s v=""/>
    <x v="0"/>
    <x v="0"/>
    <s v=""/>
    <x v="0"/>
    <x v="0"/>
    <x v="0"/>
    <x v="0"/>
    <s v="Yes"/>
  </r>
  <r>
    <x v="5"/>
    <s v="Idol"/>
    <x v="0"/>
    <x v="110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6"/>
    <s v=""/>
    <x v="0"/>
    <x v="0"/>
    <s v=""/>
    <x v="0"/>
    <x v="0"/>
    <x v="0"/>
    <x v="0"/>
    <s v="Yes"/>
  </r>
  <r>
    <x v="6"/>
    <s v="Head"/>
    <x v="0"/>
    <x v="111"/>
    <n v="1"/>
    <x v="0"/>
    <x v="82"/>
    <x v="84"/>
    <x v="0"/>
    <s v="Yes"/>
  </r>
  <r>
    <x v="6"/>
    <s v="Head"/>
    <x v="0"/>
    <x v="112"/>
    <n v="1"/>
    <x v="0"/>
    <x v="82"/>
    <x v="84"/>
    <x v="1"/>
    <s v="Yes"/>
  </r>
  <r>
    <x v="6"/>
    <s v="Head"/>
    <x v="0"/>
    <x v="113"/>
    <n v="1"/>
    <x v="0"/>
    <x v="83"/>
    <x v="85"/>
    <x v="0"/>
    <s v="Yes"/>
  </r>
  <r>
    <x v="6"/>
    <s v="Head"/>
    <x v="0"/>
    <x v="114"/>
    <n v="4"/>
    <x v="1"/>
    <x v="84"/>
    <x v="86"/>
    <x v="0"/>
    <s v="Yes"/>
  </r>
  <r>
    <x v="6"/>
    <s v="Head"/>
    <x v="0"/>
    <x v="115"/>
    <n v="1"/>
    <x v="0"/>
    <x v="30"/>
    <x v="31"/>
    <x v="0"/>
    <s v="Yes"/>
  </r>
  <r>
    <x v="6"/>
    <s v="Head"/>
    <x v="0"/>
    <x v="116"/>
    <n v="1"/>
    <x v="0"/>
    <x v="85"/>
    <x v="87"/>
    <x v="0"/>
    <s v="Yes"/>
  </r>
  <r>
    <x v="6"/>
    <s v="Head"/>
    <x v="0"/>
    <x v="117"/>
    <n v="1"/>
    <x v="0"/>
    <x v="82"/>
    <x v="84"/>
    <x v="0"/>
    <s v="Yes"/>
  </r>
  <r>
    <x v="6"/>
    <s v="Head"/>
    <x v="0"/>
    <x v="118"/>
    <n v="1"/>
    <x v="0"/>
    <x v="86"/>
    <x v="88"/>
    <x v="0"/>
    <s v="Yes"/>
  </r>
  <r>
    <x v="6"/>
    <s v="Head"/>
    <x v="0"/>
    <x v="119"/>
    <n v="2"/>
    <x v="0"/>
    <x v="87"/>
    <x v="89"/>
    <x v="1"/>
    <s v="Yes"/>
  </r>
  <r>
    <x v="6"/>
    <s v="Head"/>
    <x v="0"/>
    <x v="120"/>
    <n v="1"/>
    <x v="0"/>
    <x v="88"/>
    <x v="90"/>
    <x v="0"/>
    <s v="Yes"/>
  </r>
  <r>
    <x v="6"/>
    <s v="Head"/>
    <x v="0"/>
    <x v="121"/>
    <n v="1"/>
    <x v="0"/>
    <x v="89"/>
    <x v="91"/>
    <x v="0"/>
    <s v="Yes"/>
  </r>
  <r>
    <x v="6"/>
    <s v="Head"/>
    <x v="0"/>
    <x v="122"/>
    <n v="4"/>
    <x v="0"/>
    <x v="90"/>
    <x v="92"/>
    <x v="0"/>
    <s v="Yes"/>
  </r>
  <r>
    <x v="6"/>
    <s v="Head"/>
    <x v="0"/>
    <x v="123"/>
    <n v="5"/>
    <x v="0"/>
    <x v="91"/>
    <x v="93"/>
    <x v="0"/>
    <s v="Yes"/>
  </r>
  <r>
    <x v="6"/>
    <s v="Head"/>
    <x v="0"/>
    <x v="124"/>
    <n v="1"/>
    <x v="0"/>
    <x v="92"/>
    <x v="94"/>
    <x v="0"/>
    <s v="Yes"/>
  </r>
  <r>
    <x v="6"/>
    <s v="Head"/>
    <x v="0"/>
    <x v="125"/>
    <n v="1"/>
    <x v="0"/>
    <x v="93"/>
    <x v="95"/>
    <x v="0"/>
    <s v="Yes"/>
  </r>
  <r>
    <x v="6"/>
    <s v="Head"/>
    <x v="0"/>
    <x v="126"/>
    <n v="5"/>
    <x v="0"/>
    <x v="94"/>
    <x v="96"/>
    <x v="0"/>
    <s v="Yes"/>
  </r>
  <r>
    <x v="6"/>
    <s v="Head"/>
    <x v="0"/>
    <x v="127"/>
    <n v="1"/>
    <x v="0"/>
    <x v="30"/>
    <x v="31"/>
    <x v="0"/>
    <s v="Yes"/>
  </r>
  <r>
    <x v="6"/>
    <s v="Head"/>
    <x v="0"/>
    <x v="128"/>
    <n v="1"/>
    <x v="0"/>
    <x v="95"/>
    <x v="97"/>
    <x v="0"/>
    <s v="Yes"/>
  </r>
  <r>
    <x v="6"/>
    <s v="Head"/>
    <x v="0"/>
    <x v="129"/>
    <n v="5"/>
    <x v="0"/>
    <x v="96"/>
    <x v="98"/>
    <x v="0"/>
    <s v="Yes"/>
  </r>
  <r>
    <x v="6"/>
    <s v="Head"/>
    <x v="0"/>
    <x v="130"/>
    <n v="2"/>
    <x v="0"/>
    <x v="97"/>
    <x v="99"/>
    <x v="0"/>
    <s v="Yes"/>
  </r>
  <r>
    <x v="6"/>
    <s v="Head"/>
    <x v="0"/>
    <x v="131"/>
    <n v="5"/>
    <x v="0"/>
    <x v="98"/>
    <x v="100"/>
    <x v="0"/>
    <s v="Yes"/>
  </r>
  <r>
    <x v="6"/>
    <s v="Head"/>
    <x v="0"/>
    <x v="132"/>
    <n v="6"/>
    <x v="0"/>
    <x v="99"/>
    <x v="101"/>
    <x v="0"/>
    <s v="Yes"/>
  </r>
  <r>
    <x v="6"/>
    <s v="Head"/>
    <x v="0"/>
    <x v="133"/>
    <n v="1"/>
    <x v="0"/>
    <x v="82"/>
    <x v="84"/>
    <x v="0"/>
    <s v="Yes"/>
  </r>
  <r>
    <x v="6"/>
    <s v="Head"/>
    <x v="0"/>
    <x v="134"/>
    <n v="1"/>
    <x v="0"/>
    <x v="82"/>
    <x v="84"/>
    <x v="1"/>
    <s v="Yes"/>
  </r>
  <r>
    <x v="6"/>
    <s v="Head"/>
    <x v="0"/>
    <x v="135"/>
    <n v="5"/>
    <x v="0"/>
    <x v="100"/>
    <x v="102"/>
    <x v="0"/>
    <s v="Yes"/>
  </r>
  <r>
    <x v="6"/>
    <s v="Head"/>
    <x v="0"/>
    <x v="136"/>
    <n v="1"/>
    <x v="0"/>
    <x v="82"/>
    <x v="84"/>
    <x v="0"/>
    <s v="Yes"/>
  </r>
  <r>
    <x v="6"/>
    <s v="Head"/>
    <x v="0"/>
    <x v="137"/>
    <n v="1"/>
    <x v="0"/>
    <x v="101"/>
    <x v="103"/>
    <x v="0"/>
    <s v="Yes"/>
  </r>
  <r>
    <x v="6"/>
    <s v="Head"/>
    <x v="0"/>
    <x v="138"/>
    <n v="1"/>
    <x v="0"/>
    <x v="83"/>
    <x v="85"/>
    <x v="0"/>
    <s v="Yes"/>
  </r>
  <r>
    <x v="6"/>
    <s v="Head"/>
    <x v="0"/>
    <x v="139"/>
    <n v="1"/>
    <x v="0"/>
    <x v="83"/>
    <x v="85"/>
    <x v="1"/>
    <s v="Yes"/>
  </r>
  <r>
    <x v="6"/>
    <s v="Head"/>
    <x v="0"/>
    <x v="140"/>
    <n v="2"/>
    <x v="0"/>
    <x v="87"/>
    <x v="89"/>
    <x v="0"/>
    <s v="Yes"/>
  </r>
  <r>
    <x v="6"/>
    <s v="Head"/>
    <x v="0"/>
    <x v="141"/>
    <n v="1"/>
    <x v="0"/>
    <x v="82"/>
    <x v="84"/>
    <x v="0"/>
    <s v="Yes"/>
  </r>
  <r>
    <x v="6"/>
    <s v="Head"/>
    <x v="0"/>
    <x v="142"/>
    <n v="1"/>
    <x v="0"/>
    <x v="82"/>
    <x v="84"/>
    <x v="0"/>
    <s v="Yes"/>
  </r>
  <r>
    <x v="6"/>
    <s v="Head"/>
    <x v="0"/>
    <x v="143"/>
    <n v="1"/>
    <x v="0"/>
    <x v="82"/>
    <x v="84"/>
    <x v="1"/>
    <s v="Yes"/>
  </r>
  <r>
    <x v="6"/>
    <s v="Head"/>
    <x v="0"/>
    <x v="144"/>
    <n v="3"/>
    <x v="0"/>
    <x v="102"/>
    <x v="104"/>
    <x v="0"/>
    <s v="Yes"/>
  </r>
  <r>
    <x v="6"/>
    <s v="Head"/>
    <x v="0"/>
    <x v="145"/>
    <n v="1"/>
    <x v="0"/>
    <x v="83"/>
    <x v="85"/>
    <x v="0"/>
    <s v="Yes"/>
  </r>
  <r>
    <x v="6"/>
    <s v="Head"/>
    <x v="0"/>
    <x v="146"/>
    <n v="1"/>
    <x v="0"/>
    <x v="82"/>
    <x v="84"/>
    <x v="0"/>
    <s v="Yes"/>
  </r>
  <r>
    <x v="6"/>
    <s v="Head"/>
    <x v="0"/>
    <x v="147"/>
    <n v="1"/>
    <x v="0"/>
    <x v="82"/>
    <x v="84"/>
    <x v="1"/>
    <s v="Yes"/>
  </r>
  <r>
    <x v="6"/>
    <s v="Head"/>
    <x v="0"/>
    <x v="148"/>
    <n v="1"/>
    <x v="0"/>
    <x v="30"/>
    <x v="31"/>
    <x v="0"/>
    <s v="Yes"/>
  </r>
  <r>
    <x v="6"/>
    <s v="Head"/>
    <x v="0"/>
    <x v="149"/>
    <n v="1"/>
    <x v="0"/>
    <x v="30"/>
    <x v="31"/>
    <x v="1"/>
    <s v="Yes"/>
  </r>
  <r>
    <x v="6"/>
    <s v="Head"/>
    <x v="0"/>
    <x v="150"/>
    <n v="1"/>
    <x v="0"/>
    <x v="83"/>
    <x v="85"/>
    <x v="0"/>
    <s v="Yes"/>
  </r>
  <r>
    <x v="6"/>
    <s v="Head"/>
    <x v="0"/>
    <x v="151"/>
    <n v="1"/>
    <x v="0"/>
    <x v="83"/>
    <x v="85"/>
    <x v="1"/>
    <s v="Yes"/>
  </r>
  <r>
    <x v="6"/>
    <s v="Head"/>
    <x v="0"/>
    <x v="152"/>
    <n v="6"/>
    <x v="0"/>
    <x v="103"/>
    <x v="105"/>
    <x v="0"/>
    <s v="Yes"/>
  </r>
  <r>
    <x v="6"/>
    <s v="Head"/>
    <x v="0"/>
    <x v="153"/>
    <n v="1"/>
    <x v="0"/>
    <x v="82"/>
    <x v="84"/>
    <x v="0"/>
    <s v="Yes"/>
  </r>
  <r>
    <x v="6"/>
    <s v="Head"/>
    <x v="0"/>
    <x v="154"/>
    <n v="1"/>
    <x v="0"/>
    <x v="63"/>
    <x v="65"/>
    <x v="0"/>
    <s v="Yes"/>
  </r>
  <r>
    <x v="6"/>
    <s v="Head"/>
    <x v="0"/>
    <x v="155"/>
    <n v="1"/>
    <x v="0"/>
    <x v="104"/>
    <x v="106"/>
    <x v="0"/>
    <s v="Yes"/>
  </r>
  <r>
    <x v="6"/>
    <s v="Head"/>
    <x v="0"/>
    <x v="156"/>
    <n v="5"/>
    <x v="2"/>
    <x v="105"/>
    <x v="107"/>
    <x v="0"/>
    <s v="Yes"/>
  </r>
  <r>
    <x v="6"/>
    <s v="Head"/>
    <x v="0"/>
    <x v="157"/>
    <n v="1"/>
    <x v="0"/>
    <x v="106"/>
    <x v="108"/>
    <x v="0"/>
    <s v="Yes"/>
  </r>
  <r>
    <x v="6"/>
    <s v="Head"/>
    <x v="0"/>
    <x v="158"/>
    <n v="1"/>
    <x v="0"/>
    <x v="95"/>
    <x v="97"/>
    <x v="0"/>
    <s v="Yes"/>
  </r>
  <r>
    <x v="6"/>
    <s v="Head"/>
    <x v="0"/>
    <x v="159"/>
    <n v="1"/>
    <x v="0"/>
    <x v="95"/>
    <x v="97"/>
    <x v="1"/>
    <s v="Yes"/>
  </r>
  <r>
    <x v="6"/>
    <s v="Head"/>
    <x v="0"/>
    <x v="160"/>
    <n v="1"/>
    <x v="0"/>
    <x v="83"/>
    <x v="85"/>
    <x v="0"/>
    <s v="Yes"/>
  </r>
  <r>
    <x v="6"/>
    <s v="Head"/>
    <x v="0"/>
    <x v="161"/>
    <n v="1"/>
    <x v="0"/>
    <x v="83"/>
    <x v="85"/>
    <x v="1"/>
    <s v="Yes"/>
  </r>
  <r>
    <x v="6"/>
    <s v="Head"/>
    <x v="0"/>
    <x v="162"/>
    <n v="6"/>
    <x v="0"/>
    <x v="107"/>
    <x v="109"/>
    <x v="0"/>
    <s v="Yes"/>
  </r>
  <r>
    <x v="6"/>
    <s v="Head"/>
    <x v="0"/>
    <x v="163"/>
    <n v="4"/>
    <x v="0"/>
    <x v="108"/>
    <x v="110"/>
    <x v="0"/>
    <s v="Yes"/>
  </r>
  <r>
    <x v="6"/>
    <s v="Head"/>
    <x v="0"/>
    <x v="164"/>
    <n v="1"/>
    <x v="0"/>
    <x v="83"/>
    <x v="85"/>
    <x v="0"/>
    <s v="Yes"/>
  </r>
  <r>
    <x v="6"/>
    <s v="Head"/>
    <x v="0"/>
    <x v="165"/>
    <n v="1"/>
    <x v="0"/>
    <x v="83"/>
    <x v="85"/>
    <x v="1"/>
    <s v="Yes"/>
  </r>
  <r>
    <x v="6"/>
    <s v="Head"/>
    <x v="0"/>
    <x v="166"/>
    <n v="2"/>
    <x v="0"/>
    <x v="97"/>
    <x v="99"/>
    <x v="1"/>
    <s v="Yes"/>
  </r>
  <r>
    <x v="1"/>
    <s v=""/>
    <x v="0"/>
    <x v="69"/>
    <s v=""/>
    <x v="3"/>
    <x v="53"/>
    <x v="54"/>
    <x v="2"/>
    <s v=""/>
  </r>
  <r>
    <x v="7"/>
    <s v=""/>
    <x v="0"/>
    <x v="0"/>
    <s v=""/>
    <x v="0"/>
    <x v="0"/>
    <x v="0"/>
    <x v="0"/>
    <s v="Yes"/>
  </r>
  <r>
    <x v="7"/>
    <s v="Enchant"/>
    <x v="0"/>
    <x v="167"/>
    <n v="1"/>
    <x v="0"/>
    <x v="60"/>
    <x v="61"/>
    <x v="0"/>
    <s v="Yes"/>
  </r>
  <r>
    <x v="7"/>
    <s v="Enchant"/>
    <x v="0"/>
    <x v="168"/>
    <n v="4"/>
    <x v="0"/>
    <x v="109"/>
    <x v="111"/>
    <x v="0"/>
    <s v="Yes"/>
  </r>
  <r>
    <x v="7"/>
    <s v="Enchant"/>
    <x v="0"/>
    <x v="169"/>
    <n v="1"/>
    <x v="0"/>
    <x v="110"/>
    <x v="112"/>
    <x v="0"/>
    <s v="Yes"/>
  </r>
  <r>
    <x v="1"/>
    <s v=""/>
    <x v="0"/>
    <x v="69"/>
    <s v=""/>
    <x v="3"/>
    <x v="53"/>
    <x v="54"/>
    <x v="2"/>
    <s v=""/>
  </r>
  <r>
    <x v="8"/>
    <s v=""/>
    <x v="0"/>
    <x v="0"/>
    <s v=""/>
    <x v="0"/>
    <x v="0"/>
    <x v="0"/>
    <x v="0"/>
    <s v="Yes"/>
  </r>
  <r>
    <x v="8"/>
    <s v="Neck"/>
    <x v="0"/>
    <x v="170"/>
    <n v="6"/>
    <x v="0"/>
    <x v="111"/>
    <x v="113"/>
    <x v="0"/>
    <s v="Yes"/>
  </r>
  <r>
    <x v="8"/>
    <s v="Neck"/>
    <x v="0"/>
    <x v="171"/>
    <n v="5"/>
    <x v="0"/>
    <x v="112"/>
    <x v="114"/>
    <x v="0"/>
    <s v="Yes"/>
  </r>
  <r>
    <x v="8"/>
    <s v="Neck"/>
    <x v="0"/>
    <x v="172"/>
    <n v="1"/>
    <x v="0"/>
    <x v="113"/>
    <x v="115"/>
    <x v="1"/>
    <s v="Yes"/>
  </r>
  <r>
    <x v="8"/>
    <s v="Neck"/>
    <x v="0"/>
    <x v="173"/>
    <n v="5"/>
    <x v="0"/>
    <x v="114"/>
    <x v="116"/>
    <x v="0"/>
    <s v="Yes"/>
  </r>
  <r>
    <x v="8"/>
    <s v="Neck"/>
    <x v="0"/>
    <x v="174"/>
    <n v="6"/>
    <x v="0"/>
    <x v="115"/>
    <x v="117"/>
    <x v="0"/>
    <s v="Yes"/>
  </r>
  <r>
    <x v="8"/>
    <s v="Neck"/>
    <x v="0"/>
    <x v="175"/>
    <n v="5"/>
    <x v="0"/>
    <x v="116"/>
    <x v="118"/>
    <x v="0"/>
    <s v="Yes"/>
  </r>
  <r>
    <x v="8"/>
    <s v="Neck"/>
    <x v="0"/>
    <x v="176"/>
    <n v="1"/>
    <x v="0"/>
    <x v="117"/>
    <x v="119"/>
    <x v="0"/>
    <s v="Yes"/>
  </r>
  <r>
    <x v="8"/>
    <s v="Neck"/>
    <x v="0"/>
    <x v="177"/>
    <n v="1"/>
    <x v="0"/>
    <x v="118"/>
    <x v="120"/>
    <x v="0"/>
    <s v="Yes"/>
  </r>
  <r>
    <x v="8"/>
    <s v="Neck"/>
    <x v="0"/>
    <x v="178"/>
    <n v="5"/>
    <x v="2"/>
    <x v="119"/>
    <x v="121"/>
    <x v="0"/>
    <s v="Yes"/>
  </r>
  <r>
    <x v="8"/>
    <s v="Neck"/>
    <x v="0"/>
    <x v="179"/>
    <n v="6"/>
    <x v="0"/>
    <x v="120"/>
    <x v="122"/>
    <x v="0"/>
    <s v="Yes"/>
  </r>
  <r>
    <x v="8"/>
    <s v="Neck"/>
    <x v="0"/>
    <x v="180"/>
    <n v="4"/>
    <x v="0"/>
    <x v="115"/>
    <x v="117"/>
    <x v="0"/>
    <s v="Yes"/>
  </r>
  <r>
    <x v="8"/>
    <s v="Neck"/>
    <x v="0"/>
    <x v="181"/>
    <n v="6"/>
    <x v="0"/>
    <x v="121"/>
    <x v="123"/>
    <x v="0"/>
    <s v="Yes"/>
  </r>
  <r>
    <x v="8"/>
    <s v="Neck"/>
    <x v="0"/>
    <x v="182"/>
    <n v="5"/>
    <x v="0"/>
    <x v="122"/>
    <x v="124"/>
    <x v="0"/>
    <s v="Yes"/>
  </r>
  <r>
    <x v="8"/>
    <s v="Neck"/>
    <x v="0"/>
    <x v="183"/>
    <n v="3"/>
    <x v="0"/>
    <x v="115"/>
    <x v="117"/>
    <x v="0"/>
    <s v="Yes"/>
  </r>
  <r>
    <x v="8"/>
    <s v="Neck"/>
    <x v="0"/>
    <x v="184"/>
    <n v="4"/>
    <x v="0"/>
    <x v="123"/>
    <x v="125"/>
    <x v="0"/>
    <s v="Yes"/>
  </r>
  <r>
    <x v="8"/>
    <s v="Neck"/>
    <x v="0"/>
    <x v="185"/>
    <n v="6"/>
    <x v="0"/>
    <x v="124"/>
    <x v="126"/>
    <x v="0"/>
    <s v="Yes"/>
  </r>
  <r>
    <x v="8"/>
    <s v="Neck"/>
    <x v="0"/>
    <x v="186"/>
    <n v="4"/>
    <x v="2"/>
    <x v="125"/>
    <x v="127"/>
    <x v="0"/>
    <s v="Yes"/>
  </r>
  <r>
    <x v="8"/>
    <s v="Neck"/>
    <x v="0"/>
    <x v="187"/>
    <n v="1"/>
    <x v="2"/>
    <x v="126"/>
    <x v="128"/>
    <x v="0"/>
    <s v="Yes"/>
  </r>
  <r>
    <x v="8"/>
    <s v="Neck"/>
    <x v="0"/>
    <x v="188"/>
    <n v="1"/>
    <x v="0"/>
    <x v="127"/>
    <x v="129"/>
    <x v="0"/>
    <s v="Yes"/>
  </r>
  <r>
    <x v="1"/>
    <s v=""/>
    <x v="0"/>
    <x v="69"/>
    <s v=""/>
    <x v="3"/>
    <x v="53"/>
    <x v="54"/>
    <x v="2"/>
    <s v=""/>
  </r>
  <r>
    <x v="9"/>
    <s v=""/>
    <x v="0"/>
    <x v="0"/>
    <s v=""/>
    <x v="0"/>
    <x v="0"/>
    <x v="0"/>
    <x v="0"/>
    <s v="Yes"/>
  </r>
  <r>
    <x v="9"/>
    <s v="Shoulders"/>
    <x v="0"/>
    <x v="189"/>
    <n v="4"/>
    <x v="2"/>
    <x v="128"/>
    <x v="130"/>
    <x v="0"/>
    <s v="Yes"/>
  </r>
  <r>
    <x v="9"/>
    <s v="Shoulders"/>
    <x v="0"/>
    <x v="190"/>
    <n v="4"/>
    <x v="2"/>
    <x v="129"/>
    <x v="131"/>
    <x v="0"/>
    <s v="Yes"/>
  </r>
  <r>
    <x v="9"/>
    <s v="Shoulders"/>
    <x v="0"/>
    <x v="191"/>
    <n v="4"/>
    <x v="0"/>
    <x v="111"/>
    <x v="113"/>
    <x v="0"/>
    <s v="Yes"/>
  </r>
  <r>
    <x v="9"/>
    <s v="Shoulders"/>
    <x v="0"/>
    <x v="192"/>
    <n v="1"/>
    <x v="0"/>
    <x v="54"/>
    <x v="55"/>
    <x v="1"/>
    <s v="Yes"/>
  </r>
  <r>
    <x v="9"/>
    <s v="Shoulders"/>
    <x v="0"/>
    <x v="193"/>
    <n v="1"/>
    <x v="0"/>
    <x v="58"/>
    <x v="59"/>
    <x v="0"/>
    <s v="Yes"/>
  </r>
  <r>
    <x v="9"/>
    <s v="Shoulders"/>
    <x v="0"/>
    <x v="194"/>
    <n v="1"/>
    <x v="0"/>
    <x v="130"/>
    <x v="132"/>
    <x v="1"/>
    <s v="Yes"/>
  </r>
  <r>
    <x v="9"/>
    <s v="Shoulders"/>
    <x v="0"/>
    <x v="195"/>
    <n v="1"/>
    <x v="0"/>
    <x v="10"/>
    <x v="11"/>
    <x v="0"/>
    <s v="Yes"/>
  </r>
  <r>
    <x v="9"/>
    <s v="Shoulders"/>
    <x v="0"/>
    <x v="196"/>
    <n v="1"/>
    <x v="0"/>
    <x v="70"/>
    <x v="73"/>
    <x v="0"/>
    <s v="Yes"/>
  </r>
  <r>
    <x v="9"/>
    <s v="Shoulders"/>
    <x v="0"/>
    <x v="197"/>
    <n v="1"/>
    <x v="0"/>
    <x v="130"/>
    <x v="132"/>
    <x v="0"/>
    <s v="Yes"/>
  </r>
  <r>
    <x v="9"/>
    <s v="Shoulders"/>
    <x v="0"/>
    <x v="198"/>
    <n v="1"/>
    <x v="0"/>
    <x v="131"/>
    <x v="133"/>
    <x v="0"/>
    <s v="Yes"/>
  </r>
  <r>
    <x v="9"/>
    <s v="Shoulders"/>
    <x v="0"/>
    <x v="199"/>
    <n v="2"/>
    <x v="0"/>
    <x v="132"/>
    <x v="134"/>
    <x v="1"/>
    <s v="Yes"/>
  </r>
  <r>
    <x v="9"/>
    <s v="Shoulders"/>
    <x v="0"/>
    <x v="200"/>
    <n v="1"/>
    <x v="0"/>
    <x v="10"/>
    <x v="11"/>
    <x v="0"/>
    <s v="Yes"/>
  </r>
  <r>
    <x v="9"/>
    <s v="Shoulders"/>
    <x v="0"/>
    <x v="201"/>
    <n v="1"/>
    <x v="0"/>
    <x v="133"/>
    <x v="135"/>
    <x v="0"/>
    <s v="Yes"/>
  </r>
  <r>
    <x v="9"/>
    <s v="Shoulders"/>
    <x v="0"/>
    <x v="202"/>
    <n v="1"/>
    <x v="0"/>
    <x v="66"/>
    <x v="68"/>
    <x v="0"/>
    <s v="Yes"/>
  </r>
  <r>
    <x v="9"/>
    <s v="Shoulders"/>
    <x v="0"/>
    <x v="203"/>
    <n v="1"/>
    <x v="0"/>
    <x v="134"/>
    <x v="136"/>
    <x v="0"/>
    <s v="Yes"/>
  </r>
  <r>
    <x v="9"/>
    <s v="Shoulders"/>
    <x v="0"/>
    <x v="204"/>
    <n v="1"/>
    <x v="0"/>
    <x v="130"/>
    <x v="132"/>
    <x v="0"/>
    <s v="Yes"/>
  </r>
  <r>
    <x v="9"/>
    <s v="Shoulders"/>
    <x v="0"/>
    <x v="205"/>
    <n v="1"/>
    <x v="0"/>
    <x v="54"/>
    <x v="55"/>
    <x v="0"/>
    <s v="Yes"/>
  </r>
  <r>
    <x v="9"/>
    <s v="Shoulders"/>
    <x v="0"/>
    <x v="206"/>
    <n v="5"/>
    <x v="0"/>
    <x v="135"/>
    <x v="137"/>
    <x v="0"/>
    <s v="Yes"/>
  </r>
  <r>
    <x v="9"/>
    <s v="Shoulders"/>
    <x v="0"/>
    <x v="207"/>
    <n v="2"/>
    <x v="0"/>
    <x v="136"/>
    <x v="138"/>
    <x v="0"/>
    <s v="Yes"/>
  </r>
  <r>
    <x v="9"/>
    <s v="Shoulders"/>
    <x v="0"/>
    <x v="208"/>
    <n v="5"/>
    <x v="0"/>
    <x v="137"/>
    <x v="139"/>
    <x v="0"/>
    <s v="Yes"/>
  </r>
  <r>
    <x v="9"/>
    <s v="Shoulders"/>
    <x v="0"/>
    <x v="209"/>
    <n v="6"/>
    <x v="0"/>
    <x v="59"/>
    <x v="60"/>
    <x v="0"/>
    <s v="Yes"/>
  </r>
  <r>
    <x v="9"/>
    <s v="Shoulders"/>
    <x v="0"/>
    <x v="210"/>
    <n v="1"/>
    <x v="0"/>
    <x v="130"/>
    <x v="132"/>
    <x v="1"/>
    <s v="Yes"/>
  </r>
  <r>
    <x v="9"/>
    <s v="Shoulders"/>
    <x v="0"/>
    <x v="211"/>
    <n v="1"/>
    <x v="0"/>
    <x v="54"/>
    <x v="55"/>
    <x v="0"/>
    <s v="Yes"/>
  </r>
  <r>
    <x v="9"/>
    <s v="Shoulders"/>
    <x v="0"/>
    <x v="212"/>
    <n v="1"/>
    <x v="0"/>
    <x v="58"/>
    <x v="59"/>
    <x v="1"/>
    <s v="Yes"/>
  </r>
  <r>
    <x v="9"/>
    <s v="Shoulders"/>
    <x v="0"/>
    <x v="213"/>
    <n v="1"/>
    <x v="0"/>
    <x v="138"/>
    <x v="140"/>
    <x v="0"/>
    <s v="Yes"/>
  </r>
  <r>
    <x v="9"/>
    <s v="Shoulders"/>
    <x v="0"/>
    <x v="214"/>
    <n v="2"/>
    <x v="0"/>
    <x v="132"/>
    <x v="134"/>
    <x v="0"/>
    <s v="Yes"/>
  </r>
  <r>
    <x v="9"/>
    <s v="Shoulders"/>
    <x v="0"/>
    <x v="215"/>
    <n v="5"/>
    <x v="0"/>
    <x v="139"/>
    <x v="141"/>
    <x v="0"/>
    <s v="Yes"/>
  </r>
  <r>
    <x v="9"/>
    <s v="Shoulders"/>
    <x v="0"/>
    <x v="216"/>
    <n v="3"/>
    <x v="0"/>
    <x v="140"/>
    <x v="142"/>
    <x v="0"/>
    <s v="Yes"/>
  </r>
  <r>
    <x v="9"/>
    <s v="Shoulders"/>
    <x v="0"/>
    <x v="217"/>
    <n v="1"/>
    <x v="0"/>
    <x v="54"/>
    <x v="55"/>
    <x v="0"/>
    <s v="Yes"/>
  </r>
  <r>
    <x v="9"/>
    <s v="Shoulders"/>
    <x v="0"/>
    <x v="218"/>
    <n v="1"/>
    <x v="0"/>
    <x v="54"/>
    <x v="55"/>
    <x v="1"/>
    <s v="Yes"/>
  </r>
  <r>
    <x v="9"/>
    <s v="Shoulders"/>
    <x v="0"/>
    <x v="219"/>
    <n v="1"/>
    <x v="0"/>
    <x v="10"/>
    <x v="11"/>
    <x v="0"/>
    <s v="Yes"/>
  </r>
  <r>
    <x v="9"/>
    <s v="Shoulders"/>
    <x v="0"/>
    <x v="220"/>
    <n v="1"/>
    <x v="0"/>
    <x v="130"/>
    <x v="132"/>
    <x v="1"/>
    <s v="Yes"/>
  </r>
  <r>
    <x v="9"/>
    <s v="Shoulders"/>
    <x v="0"/>
    <x v="221"/>
    <n v="1"/>
    <x v="0"/>
    <x v="130"/>
    <x v="132"/>
    <x v="1"/>
    <s v="Yes"/>
  </r>
  <r>
    <x v="9"/>
    <s v="Shoulders"/>
    <x v="0"/>
    <x v="222"/>
    <n v="1"/>
    <x v="0"/>
    <x v="58"/>
    <x v="59"/>
    <x v="1"/>
    <s v="Yes"/>
  </r>
  <r>
    <x v="9"/>
    <s v="Shoulders"/>
    <x v="0"/>
    <x v="223"/>
    <n v="1"/>
    <x v="0"/>
    <x v="54"/>
    <x v="55"/>
    <x v="0"/>
    <s v="Yes"/>
  </r>
  <r>
    <x v="9"/>
    <s v="Shoulders"/>
    <x v="0"/>
    <x v="224"/>
    <n v="6"/>
    <x v="0"/>
    <x v="141"/>
    <x v="143"/>
    <x v="0"/>
    <s v="Yes"/>
  </r>
  <r>
    <x v="9"/>
    <s v="Shoulders"/>
    <x v="0"/>
    <x v="225"/>
    <n v="1"/>
    <x v="0"/>
    <x v="142"/>
    <x v="144"/>
    <x v="0"/>
    <s v="Yes"/>
  </r>
  <r>
    <x v="9"/>
    <s v="Shoulders"/>
    <x v="0"/>
    <x v="226"/>
    <n v="1"/>
    <x v="0"/>
    <x v="143"/>
    <x v="145"/>
    <x v="0"/>
    <s v="Yes"/>
  </r>
  <r>
    <x v="9"/>
    <s v="Shoulders"/>
    <x v="0"/>
    <x v="227"/>
    <n v="3"/>
    <x v="0"/>
    <x v="144"/>
    <x v="146"/>
    <x v="0"/>
    <s v="Yes"/>
  </r>
  <r>
    <x v="9"/>
    <s v="Shoulders"/>
    <x v="0"/>
    <x v="228"/>
    <n v="1"/>
    <x v="0"/>
    <x v="145"/>
    <x v="147"/>
    <x v="0"/>
    <s v="Yes"/>
  </r>
  <r>
    <x v="9"/>
    <s v="Shoulders"/>
    <x v="0"/>
    <x v="229"/>
    <n v="1"/>
    <x v="0"/>
    <x v="54"/>
    <x v="55"/>
    <x v="1"/>
    <s v="Yes"/>
  </r>
  <r>
    <x v="9"/>
    <s v="Shoulders"/>
    <x v="0"/>
    <x v="230"/>
    <n v="1"/>
    <x v="0"/>
    <x v="10"/>
    <x v="11"/>
    <x v="1"/>
    <s v="Yes"/>
  </r>
  <r>
    <x v="9"/>
    <s v="Shoulders"/>
    <x v="0"/>
    <x v="231"/>
    <n v="6"/>
    <x v="0"/>
    <x v="146"/>
    <x v="148"/>
    <x v="0"/>
    <s v="Yes"/>
  </r>
  <r>
    <x v="9"/>
    <s v="Shoulders"/>
    <x v="0"/>
    <x v="232"/>
    <n v="5"/>
    <x v="0"/>
    <x v="147"/>
    <x v="149"/>
    <x v="0"/>
    <s v="Yes"/>
  </r>
  <r>
    <x v="9"/>
    <s v="Shoulders"/>
    <x v="0"/>
    <x v="233"/>
    <n v="1"/>
    <x v="0"/>
    <x v="10"/>
    <x v="11"/>
    <x v="1"/>
    <s v="Yes"/>
  </r>
  <r>
    <x v="9"/>
    <s v="Shoulders"/>
    <x v="0"/>
    <x v="234"/>
    <n v="2"/>
    <x v="0"/>
    <x v="136"/>
    <x v="138"/>
    <x v="1"/>
    <s v="Yes"/>
  </r>
  <r>
    <x v="1"/>
    <s v=""/>
    <x v="0"/>
    <x v="69"/>
    <s v=""/>
    <x v="3"/>
    <x v="53"/>
    <x v="54"/>
    <x v="2"/>
    <s v=""/>
  </r>
  <r>
    <x v="10"/>
    <s v=""/>
    <x v="0"/>
    <x v="0"/>
    <s v=""/>
    <x v="0"/>
    <x v="0"/>
    <x v="0"/>
    <x v="0"/>
    <s v="Yes"/>
  </r>
  <r>
    <x v="10"/>
    <s v="Enchant"/>
    <x v="0"/>
    <x v="235"/>
    <n v="6"/>
    <x v="0"/>
    <x v="148"/>
    <x v="150"/>
    <x v="0"/>
    <s v="Yes"/>
  </r>
  <r>
    <x v="10"/>
    <s v="Enchant"/>
    <x v="0"/>
    <x v="236"/>
    <n v="4"/>
    <x v="0"/>
    <x v="107"/>
    <x v="109"/>
    <x v="0"/>
    <s v="Yes"/>
  </r>
  <r>
    <x v="10"/>
    <s v="Enchant"/>
    <x v="0"/>
    <x v="237"/>
    <n v="6"/>
    <x v="0"/>
    <x v="73"/>
    <x v="76"/>
    <x v="0"/>
    <s v="Yes"/>
  </r>
  <r>
    <x v="1"/>
    <s v=""/>
    <x v="0"/>
    <x v="69"/>
    <s v=""/>
    <x v="3"/>
    <x v="53"/>
    <x v="54"/>
    <x v="2"/>
    <s v=""/>
  </r>
  <r>
    <x v="11"/>
    <s v=""/>
    <x v="0"/>
    <x v="0"/>
    <s v=""/>
    <x v="0"/>
    <x v="0"/>
    <x v="0"/>
    <x v="0"/>
    <s v="Yes"/>
  </r>
  <r>
    <x v="11"/>
    <s v="Chest"/>
    <x v="0"/>
    <x v="238"/>
    <n v="1"/>
    <x v="0"/>
    <x v="95"/>
    <x v="97"/>
    <x v="1"/>
    <s v="Yes"/>
  </r>
  <r>
    <x v="11"/>
    <s v="Chest"/>
    <x v="0"/>
    <x v="239"/>
    <n v="1"/>
    <x v="0"/>
    <x v="149"/>
    <x v="151"/>
    <x v="0"/>
    <s v="Yes"/>
  </r>
  <r>
    <x v="11"/>
    <s v="Chest"/>
    <x v="0"/>
    <x v="240"/>
    <n v="1"/>
    <x v="0"/>
    <x v="83"/>
    <x v="85"/>
    <x v="0"/>
    <s v="Yes"/>
  </r>
  <r>
    <x v="11"/>
    <s v="Chest"/>
    <x v="0"/>
    <x v="241"/>
    <n v="1"/>
    <x v="0"/>
    <x v="83"/>
    <x v="85"/>
    <x v="0"/>
    <s v="Yes"/>
  </r>
  <r>
    <x v="11"/>
    <s v="Chest"/>
    <x v="3"/>
    <x v="242"/>
    <n v="4"/>
    <x v="1"/>
    <x v="150"/>
    <x v="152"/>
    <x v="0"/>
    <s v="Yes"/>
  </r>
  <r>
    <x v="11"/>
    <s v="Chest"/>
    <x v="0"/>
    <x v="243"/>
    <n v="1"/>
    <x v="0"/>
    <x v="30"/>
    <x v="31"/>
    <x v="0"/>
    <s v="Yes"/>
  </r>
  <r>
    <x v="11"/>
    <s v="Chest"/>
    <x v="0"/>
    <x v="244"/>
    <n v="1"/>
    <x v="0"/>
    <x v="30"/>
    <x v="31"/>
    <x v="0"/>
    <s v="Yes"/>
  </r>
  <r>
    <x v="11"/>
    <s v="Chest"/>
    <x v="0"/>
    <x v="245"/>
    <n v="1"/>
    <x v="0"/>
    <x v="82"/>
    <x v="84"/>
    <x v="0"/>
    <s v="Yes"/>
  </r>
  <r>
    <x v="11"/>
    <s v="Chest"/>
    <x v="0"/>
    <x v="246"/>
    <n v="1"/>
    <x v="0"/>
    <x v="82"/>
    <x v="84"/>
    <x v="0"/>
    <s v="Yes"/>
  </r>
  <r>
    <x v="11"/>
    <s v="Chest"/>
    <x v="0"/>
    <x v="247"/>
    <n v="1"/>
    <x v="0"/>
    <x v="151"/>
    <x v="153"/>
    <x v="0"/>
    <s v="Yes"/>
  </r>
  <r>
    <x v="11"/>
    <s v="Chest"/>
    <x v="0"/>
    <x v="248"/>
    <n v="1"/>
    <x v="0"/>
    <x v="152"/>
    <x v="154"/>
    <x v="0"/>
    <s v="Yes"/>
  </r>
  <r>
    <x v="11"/>
    <s v="Chest"/>
    <x v="0"/>
    <x v="249"/>
    <n v="1"/>
    <x v="0"/>
    <x v="30"/>
    <x v="31"/>
    <x v="0"/>
    <s v="Yes"/>
  </r>
  <r>
    <x v="11"/>
    <s v="Chest"/>
    <x v="0"/>
    <x v="250"/>
    <n v="1"/>
    <x v="0"/>
    <x v="30"/>
    <x v="31"/>
    <x v="0"/>
    <s v="Yes"/>
  </r>
  <r>
    <x v="11"/>
    <s v="Chest"/>
    <x v="0"/>
    <x v="251"/>
    <n v="6"/>
    <x v="0"/>
    <x v="153"/>
    <x v="155"/>
    <x v="0"/>
    <s v="Yes"/>
  </r>
  <r>
    <x v="11"/>
    <s v="Head"/>
    <x v="0"/>
    <x v="252"/>
    <n v="1"/>
    <x v="0"/>
    <x v="154"/>
    <x v="156"/>
    <x v="0"/>
    <s v="Yes"/>
  </r>
  <r>
    <x v="11"/>
    <s v="Chest"/>
    <x v="0"/>
    <x v="253"/>
    <n v="1"/>
    <x v="0"/>
    <x v="83"/>
    <x v="85"/>
    <x v="0"/>
    <s v="Yes"/>
  </r>
  <r>
    <x v="11"/>
    <s v="Chest"/>
    <x v="0"/>
    <x v="254"/>
    <n v="1"/>
    <x v="0"/>
    <x v="83"/>
    <x v="85"/>
    <x v="0"/>
    <s v="Yes"/>
  </r>
  <r>
    <x v="11"/>
    <s v="Chest"/>
    <x v="0"/>
    <x v="255"/>
    <n v="5"/>
    <x v="0"/>
    <x v="155"/>
    <x v="157"/>
    <x v="0"/>
    <s v="Yes"/>
  </r>
  <r>
    <x v="11"/>
    <s v="Chest"/>
    <x v="0"/>
    <x v="256"/>
    <n v="1"/>
    <x v="0"/>
    <x v="82"/>
    <x v="84"/>
    <x v="0"/>
    <s v="Yes"/>
  </r>
  <r>
    <x v="11"/>
    <s v="Chest"/>
    <x v="0"/>
    <x v="257"/>
    <n v="1"/>
    <x v="0"/>
    <x v="82"/>
    <x v="84"/>
    <x v="0"/>
    <s v="Yes"/>
  </r>
  <r>
    <x v="11"/>
    <s v="Chest"/>
    <x v="0"/>
    <x v="258"/>
    <n v="1"/>
    <x v="0"/>
    <x v="95"/>
    <x v="97"/>
    <x v="0"/>
    <s v="Yes"/>
  </r>
  <r>
    <x v="11"/>
    <s v="Chest"/>
    <x v="0"/>
    <x v="259"/>
    <n v="1"/>
    <x v="0"/>
    <x v="95"/>
    <x v="97"/>
    <x v="0"/>
    <s v="Yes"/>
  </r>
  <r>
    <x v="11"/>
    <s v="Chest"/>
    <x v="0"/>
    <x v="260"/>
    <n v="5"/>
    <x v="0"/>
    <x v="156"/>
    <x v="158"/>
    <x v="0"/>
    <s v="Yes"/>
  </r>
  <r>
    <x v="11"/>
    <s v="Chest"/>
    <x v="0"/>
    <x v="261"/>
    <n v="2"/>
    <x v="0"/>
    <x v="157"/>
    <x v="159"/>
    <x v="0"/>
    <s v="Yes"/>
  </r>
  <r>
    <x v="11"/>
    <s v="Chest"/>
    <x v="0"/>
    <x v="262"/>
    <n v="3"/>
    <x v="0"/>
    <x v="158"/>
    <x v="160"/>
    <x v="0"/>
    <s v="Yes"/>
  </r>
  <r>
    <x v="11"/>
    <s v="Chest"/>
    <x v="0"/>
    <x v="263"/>
    <n v="4"/>
    <x v="0"/>
    <x v="159"/>
    <x v="161"/>
    <x v="0"/>
    <s v="Yes"/>
  </r>
  <r>
    <x v="11"/>
    <s v="Chest"/>
    <x v="0"/>
    <x v="264"/>
    <n v="5"/>
    <x v="1"/>
    <x v="160"/>
    <x v="162"/>
    <x v="0"/>
    <s v="Yes"/>
  </r>
  <r>
    <x v="11"/>
    <s v="Chest"/>
    <x v="0"/>
    <x v="265"/>
    <n v="5"/>
    <x v="0"/>
    <x v="161"/>
    <x v="163"/>
    <x v="0"/>
    <s v="Yes"/>
  </r>
  <r>
    <x v="11"/>
    <s v="Chest"/>
    <x v="0"/>
    <x v="266"/>
    <n v="6"/>
    <x v="0"/>
    <x v="63"/>
    <x v="65"/>
    <x v="0"/>
    <s v="Yes"/>
  </r>
  <r>
    <x v="11"/>
    <s v="Chest"/>
    <x v="0"/>
    <x v="267"/>
    <n v="1"/>
    <x v="0"/>
    <x v="82"/>
    <x v="84"/>
    <x v="1"/>
    <s v="Yes"/>
  </r>
  <r>
    <x v="11"/>
    <s v="Chest"/>
    <x v="0"/>
    <x v="268"/>
    <n v="1"/>
    <x v="0"/>
    <x v="95"/>
    <x v="97"/>
    <x v="0"/>
    <s v="Yes"/>
  </r>
  <r>
    <x v="11"/>
    <s v="Chest"/>
    <x v="0"/>
    <x v="269"/>
    <n v="1"/>
    <x v="0"/>
    <x v="95"/>
    <x v="97"/>
    <x v="0"/>
    <s v="Yes"/>
  </r>
  <r>
    <x v="11"/>
    <s v="Chest"/>
    <x v="0"/>
    <x v="270"/>
    <n v="4"/>
    <x v="0"/>
    <x v="162"/>
    <x v="164"/>
    <x v="0"/>
    <s v="Yes"/>
  </r>
  <r>
    <x v="11"/>
    <s v="Chest"/>
    <x v="0"/>
    <x v="271"/>
    <n v="1"/>
    <x v="0"/>
    <x v="83"/>
    <x v="85"/>
    <x v="1"/>
    <s v="Yes"/>
  </r>
  <r>
    <x v="11"/>
    <s v="Chest"/>
    <x v="0"/>
    <x v="272"/>
    <n v="2"/>
    <x v="0"/>
    <x v="163"/>
    <x v="165"/>
    <x v="0"/>
    <s v="Yes"/>
  </r>
  <r>
    <x v="11"/>
    <s v="Chest"/>
    <x v="0"/>
    <x v="273"/>
    <n v="2"/>
    <x v="0"/>
    <x v="163"/>
    <x v="165"/>
    <x v="1"/>
    <s v="Yes"/>
  </r>
  <r>
    <x v="11"/>
    <s v="Chest"/>
    <x v="0"/>
    <x v="274"/>
    <n v="1"/>
    <x v="0"/>
    <x v="95"/>
    <x v="97"/>
    <x v="0"/>
    <s v="Yes"/>
  </r>
  <r>
    <x v="11"/>
    <s v="Chest"/>
    <x v="0"/>
    <x v="275"/>
    <n v="1"/>
    <x v="0"/>
    <x v="95"/>
    <x v="97"/>
    <x v="0"/>
    <s v="Yes"/>
  </r>
  <r>
    <x v="11"/>
    <s v="Chest"/>
    <x v="0"/>
    <x v="276"/>
    <n v="1"/>
    <x v="0"/>
    <x v="95"/>
    <x v="97"/>
    <x v="1"/>
    <s v="Yes"/>
  </r>
  <r>
    <x v="11"/>
    <s v="Chest"/>
    <x v="0"/>
    <x v="277"/>
    <n v="1"/>
    <x v="0"/>
    <x v="30"/>
    <x v="31"/>
    <x v="0"/>
    <s v="Yes"/>
  </r>
  <r>
    <x v="11"/>
    <s v="Chest"/>
    <x v="0"/>
    <x v="278"/>
    <n v="1"/>
    <x v="0"/>
    <x v="30"/>
    <x v="31"/>
    <x v="0"/>
    <s v="Yes"/>
  </r>
  <r>
    <x v="11"/>
    <s v="Chest"/>
    <x v="0"/>
    <x v="279"/>
    <n v="1"/>
    <x v="0"/>
    <x v="164"/>
    <x v="166"/>
    <x v="0"/>
    <s v="Yes"/>
  </r>
  <r>
    <x v="11"/>
    <s v="Chest"/>
    <x v="0"/>
    <x v="280"/>
    <n v="1"/>
    <x v="0"/>
    <x v="82"/>
    <x v="84"/>
    <x v="1"/>
    <s v="Yes"/>
  </r>
  <r>
    <x v="11"/>
    <s v="Chest"/>
    <x v="0"/>
    <x v="281"/>
    <n v="1"/>
    <x v="0"/>
    <x v="82"/>
    <x v="84"/>
    <x v="1"/>
    <s v="Yes"/>
  </r>
  <r>
    <x v="11"/>
    <s v="Chest"/>
    <x v="0"/>
    <x v="282"/>
    <n v="1"/>
    <x v="0"/>
    <x v="83"/>
    <x v="85"/>
    <x v="1"/>
    <s v="Yes"/>
  </r>
  <r>
    <x v="11"/>
    <s v="Chest"/>
    <x v="0"/>
    <x v="283"/>
    <n v="1"/>
    <x v="0"/>
    <x v="82"/>
    <x v="84"/>
    <x v="0"/>
    <s v="Yes"/>
  </r>
  <r>
    <x v="11"/>
    <s v="Chest"/>
    <x v="0"/>
    <x v="284"/>
    <n v="1"/>
    <x v="0"/>
    <x v="82"/>
    <x v="84"/>
    <x v="0"/>
    <s v="Yes"/>
  </r>
  <r>
    <x v="11"/>
    <s v="Chest"/>
    <x v="0"/>
    <x v="285"/>
    <n v="1"/>
    <x v="0"/>
    <x v="165"/>
    <x v="167"/>
    <x v="0"/>
    <s v="Yes"/>
  </r>
  <r>
    <x v="11"/>
    <s v="Chest"/>
    <x v="0"/>
    <x v="286"/>
    <n v="1"/>
    <x v="0"/>
    <x v="166"/>
    <x v="168"/>
    <x v="0"/>
    <s v="Yes"/>
  </r>
  <r>
    <x v="11"/>
    <s v="Chest"/>
    <x v="4"/>
    <x v="287"/>
    <n v="6"/>
    <x v="0"/>
    <x v="167"/>
    <x v="169"/>
    <x v="0"/>
    <s v="Yes"/>
  </r>
  <r>
    <x v="11"/>
    <s v="Chest"/>
    <x v="0"/>
    <x v="288"/>
    <n v="1"/>
    <x v="0"/>
    <x v="168"/>
    <x v="170"/>
    <x v="0"/>
    <s v="Yes"/>
  </r>
  <r>
    <x v="11"/>
    <s v="Chest"/>
    <x v="0"/>
    <x v="289"/>
    <n v="5"/>
    <x v="0"/>
    <x v="169"/>
    <x v="171"/>
    <x v="0"/>
    <s v="Yes"/>
  </r>
  <r>
    <x v="11"/>
    <s v="Chest"/>
    <x v="0"/>
    <x v="290"/>
    <n v="1"/>
    <x v="0"/>
    <x v="170"/>
    <x v="172"/>
    <x v="0"/>
    <s v="Yes"/>
  </r>
  <r>
    <x v="11"/>
    <s v="Chest"/>
    <x v="0"/>
    <x v="291"/>
    <n v="3"/>
    <x v="0"/>
    <x v="171"/>
    <x v="173"/>
    <x v="0"/>
    <s v="Yes"/>
  </r>
  <r>
    <x v="11"/>
    <s v="Chest"/>
    <x v="0"/>
    <x v="292"/>
    <n v="1"/>
    <x v="0"/>
    <x v="95"/>
    <x v="97"/>
    <x v="1"/>
    <s v="Yes"/>
  </r>
  <r>
    <x v="11"/>
    <s v="Chest"/>
    <x v="0"/>
    <x v="293"/>
    <n v="1"/>
    <x v="0"/>
    <x v="30"/>
    <x v="31"/>
    <x v="1"/>
    <s v="Yes"/>
  </r>
  <r>
    <x v="11"/>
    <s v="Chest"/>
    <x v="0"/>
    <x v="294"/>
    <n v="6"/>
    <x v="0"/>
    <x v="172"/>
    <x v="174"/>
    <x v="0"/>
    <s v="Yes"/>
  </r>
  <r>
    <x v="11"/>
    <s v="Chest"/>
    <x v="0"/>
    <x v="295"/>
    <n v="1"/>
    <x v="0"/>
    <x v="173"/>
    <x v="175"/>
    <x v="0"/>
    <s v="Yes"/>
  </r>
  <r>
    <x v="11"/>
    <s v="Chest"/>
    <x v="0"/>
    <x v="296"/>
    <n v="5"/>
    <x v="0"/>
    <x v="174"/>
    <x v="176"/>
    <x v="0"/>
    <s v="Yes"/>
  </r>
  <r>
    <x v="11"/>
    <s v="Chest"/>
    <x v="0"/>
    <x v="297"/>
    <n v="5"/>
    <x v="0"/>
    <x v="175"/>
    <x v="177"/>
    <x v="0"/>
    <s v="Yes"/>
  </r>
  <r>
    <x v="11"/>
    <s v="Chest"/>
    <x v="0"/>
    <x v="298"/>
    <n v="1"/>
    <x v="0"/>
    <x v="30"/>
    <x v="31"/>
    <x v="1"/>
    <s v="Yes"/>
  </r>
  <r>
    <x v="11"/>
    <s v="Chest"/>
    <x v="0"/>
    <x v="299"/>
    <n v="2"/>
    <x v="0"/>
    <x v="157"/>
    <x v="159"/>
    <x v="1"/>
    <s v="Yes"/>
  </r>
  <r>
    <x v="1"/>
    <s v=""/>
    <x v="0"/>
    <x v="69"/>
    <s v=""/>
    <x v="3"/>
    <x v="53"/>
    <x v="54"/>
    <x v="2"/>
    <s v=""/>
  </r>
  <r>
    <x v="12"/>
    <s v=""/>
    <x v="0"/>
    <x v="0"/>
    <s v=""/>
    <x v="0"/>
    <x v="0"/>
    <x v="0"/>
    <x v="0"/>
    <s v="Yes"/>
  </r>
  <r>
    <x v="12"/>
    <s v="Enchant"/>
    <x v="0"/>
    <x v="300"/>
    <n v="1"/>
    <x v="0"/>
    <x v="176"/>
    <x v="178"/>
    <x v="0"/>
    <s v="Yes"/>
  </r>
  <r>
    <x v="12"/>
    <s v="Enchant"/>
    <x v="0"/>
    <x v="301"/>
    <n v="1"/>
    <x v="0"/>
    <x v="177"/>
    <x v="179"/>
    <x v="0"/>
    <s v="Yes"/>
  </r>
  <r>
    <x v="12"/>
    <s v="Enchant"/>
    <x v="0"/>
    <x v="302"/>
    <n v="1"/>
    <x v="0"/>
    <x v="178"/>
    <x v="180"/>
    <x v="0"/>
    <s v="Yes"/>
  </r>
  <r>
    <x v="12"/>
    <s v="Enchant"/>
    <x v="0"/>
    <x v="303"/>
    <n v="1"/>
    <x v="0"/>
    <x v="179"/>
    <x v="181"/>
    <x v="0"/>
    <s v="Yes"/>
  </r>
  <r>
    <x v="1"/>
    <s v=""/>
    <x v="0"/>
    <x v="69"/>
    <s v=""/>
    <x v="3"/>
    <x v="53"/>
    <x v="54"/>
    <x v="2"/>
    <s v=""/>
  </r>
  <r>
    <x v="13"/>
    <s v=""/>
    <x v="0"/>
    <x v="0"/>
    <s v=""/>
    <x v="0"/>
    <x v="0"/>
    <x v="0"/>
    <x v="0"/>
    <s v="Yes"/>
  </r>
  <r>
    <x v="13"/>
    <s v="Back"/>
    <x v="0"/>
    <x v="304"/>
    <n v="1"/>
    <x v="0"/>
    <x v="63"/>
    <x v="65"/>
    <x v="0"/>
    <s v="Yes"/>
  </r>
  <r>
    <x v="13"/>
    <s v="Back"/>
    <x v="0"/>
    <x v="305"/>
    <n v="1"/>
    <x v="0"/>
    <x v="63"/>
    <x v="65"/>
    <x v="1"/>
    <s v="Yes"/>
  </r>
  <r>
    <x v="13"/>
    <s v="Back"/>
    <x v="0"/>
    <x v="306"/>
    <n v="1"/>
    <x v="0"/>
    <x v="107"/>
    <x v="109"/>
    <x v="0"/>
    <s v="Yes"/>
  </r>
  <r>
    <x v="13"/>
    <s v="Back"/>
    <x v="0"/>
    <x v="307"/>
    <n v="1"/>
    <x v="0"/>
    <x v="7"/>
    <x v="182"/>
    <x v="0"/>
    <s v="Yes"/>
  </r>
  <r>
    <x v="13"/>
    <s v="Back"/>
    <x v="0"/>
    <x v="308"/>
    <n v="1"/>
    <x v="0"/>
    <x v="63"/>
    <x v="65"/>
    <x v="0"/>
    <s v="Yes"/>
  </r>
  <r>
    <x v="13"/>
    <s v="Back"/>
    <x v="0"/>
    <x v="309"/>
    <n v="1"/>
    <x v="0"/>
    <x v="12"/>
    <x v="183"/>
    <x v="0"/>
    <s v="Yes"/>
  </r>
  <r>
    <x v="13"/>
    <s v="Back"/>
    <x v="0"/>
    <x v="310"/>
    <n v="5"/>
    <x v="0"/>
    <x v="180"/>
    <x v="184"/>
    <x v="0"/>
    <s v="Yes"/>
  </r>
  <r>
    <x v="13"/>
    <s v="Back"/>
    <x v="0"/>
    <x v="311"/>
    <n v="1"/>
    <x v="0"/>
    <x v="12"/>
    <x v="183"/>
    <x v="0"/>
    <s v="Yes"/>
  </r>
  <r>
    <x v="13"/>
    <s v="Back"/>
    <x v="0"/>
    <x v="312"/>
    <n v="1"/>
    <x v="0"/>
    <x v="62"/>
    <x v="64"/>
    <x v="0"/>
    <s v="Yes"/>
  </r>
  <r>
    <x v="13"/>
    <s v="Back"/>
    <x v="0"/>
    <x v="313"/>
    <n v="4"/>
    <x v="2"/>
    <x v="181"/>
    <x v="185"/>
    <x v="0"/>
    <s v="Yes"/>
  </r>
  <r>
    <x v="13"/>
    <s v="Back"/>
    <x v="0"/>
    <x v="314"/>
    <n v="3"/>
    <x v="0"/>
    <x v="72"/>
    <x v="75"/>
    <x v="0"/>
    <s v="Yes"/>
  </r>
  <r>
    <x v="13"/>
    <s v="Back"/>
    <x v="0"/>
    <x v="315"/>
    <n v="5"/>
    <x v="2"/>
    <x v="28"/>
    <x v="29"/>
    <x v="0"/>
    <s v="Yes"/>
  </r>
  <r>
    <x v="13"/>
    <s v="Back"/>
    <x v="0"/>
    <x v="316"/>
    <n v="4"/>
    <x v="0"/>
    <x v="182"/>
    <x v="186"/>
    <x v="0"/>
    <s v="Yes"/>
  </r>
  <r>
    <x v="13"/>
    <s v="Back"/>
    <x v="0"/>
    <x v="317"/>
    <n v="6"/>
    <x v="2"/>
    <x v="183"/>
    <x v="187"/>
    <x v="0"/>
    <s v="Yes"/>
  </r>
  <r>
    <x v="13"/>
    <s v="Back"/>
    <x v="0"/>
    <x v="318"/>
    <n v="5"/>
    <x v="0"/>
    <x v="184"/>
    <x v="188"/>
    <x v="0"/>
    <s v="Yes"/>
  </r>
  <r>
    <x v="13"/>
    <s v="Back"/>
    <x v="0"/>
    <x v="319"/>
    <n v="1"/>
    <x v="0"/>
    <x v="12"/>
    <x v="183"/>
    <x v="0"/>
    <s v="Yes"/>
  </r>
  <r>
    <x v="13"/>
    <s v="Back"/>
    <x v="0"/>
    <x v="320"/>
    <n v="4"/>
    <x v="0"/>
    <x v="185"/>
    <x v="189"/>
    <x v="0"/>
    <s v="Yes"/>
  </r>
  <r>
    <x v="13"/>
    <s v="Back"/>
    <x v="0"/>
    <x v="321"/>
    <n v="1"/>
    <x v="0"/>
    <x v="186"/>
    <x v="190"/>
    <x v="0"/>
    <s v="Yes"/>
  </r>
  <r>
    <x v="13"/>
    <s v="Back"/>
    <x v="0"/>
    <x v="322"/>
    <n v="1"/>
    <x v="0"/>
    <x v="7"/>
    <x v="182"/>
    <x v="0"/>
    <s v="Yes"/>
  </r>
  <r>
    <x v="13"/>
    <s v="Back"/>
    <x v="0"/>
    <x v="323"/>
    <n v="1"/>
    <x v="0"/>
    <x v="61"/>
    <x v="63"/>
    <x v="0"/>
    <s v="Yes"/>
  </r>
  <r>
    <x v="13"/>
    <s v="Back"/>
    <x v="0"/>
    <x v="324"/>
    <n v="1"/>
    <x v="0"/>
    <x v="61"/>
    <x v="63"/>
    <x v="0"/>
    <s v="Yes"/>
  </r>
  <r>
    <x v="13"/>
    <s v="Back"/>
    <x v="0"/>
    <x v="325"/>
    <n v="1"/>
    <x v="0"/>
    <x v="61"/>
    <x v="63"/>
    <x v="1"/>
    <s v="Yes"/>
  </r>
  <r>
    <x v="13"/>
    <s v="Back"/>
    <x v="0"/>
    <x v="326"/>
    <n v="1"/>
    <x v="0"/>
    <x v="63"/>
    <x v="65"/>
    <x v="0"/>
    <s v="Yes"/>
  </r>
  <r>
    <x v="13"/>
    <s v="Back"/>
    <x v="0"/>
    <x v="327"/>
    <n v="2"/>
    <x v="0"/>
    <x v="5"/>
    <x v="191"/>
    <x v="0"/>
    <s v="Yes"/>
  </r>
  <r>
    <x v="13"/>
    <s v="Back"/>
    <x v="0"/>
    <x v="328"/>
    <n v="1"/>
    <x v="0"/>
    <x v="61"/>
    <x v="63"/>
    <x v="0"/>
    <s v="Yes"/>
  </r>
  <r>
    <x v="13"/>
    <s v="Back"/>
    <x v="0"/>
    <x v="329"/>
    <n v="1"/>
    <x v="0"/>
    <x v="61"/>
    <x v="63"/>
    <x v="1"/>
    <s v="Yes"/>
  </r>
  <r>
    <x v="13"/>
    <s v="Back"/>
    <x v="0"/>
    <x v="330"/>
    <n v="1"/>
    <x v="0"/>
    <x v="187"/>
    <x v="192"/>
    <x v="0"/>
    <s v="Yes"/>
  </r>
  <r>
    <x v="13"/>
    <s v="Back"/>
    <x v="0"/>
    <x v="331"/>
    <n v="1"/>
    <x v="0"/>
    <x v="63"/>
    <x v="65"/>
    <x v="0"/>
    <s v="Yes"/>
  </r>
  <r>
    <x v="13"/>
    <s v="Back"/>
    <x v="0"/>
    <x v="332"/>
    <n v="1"/>
    <x v="0"/>
    <x v="7"/>
    <x v="182"/>
    <x v="0"/>
    <s v="Yes"/>
  </r>
  <r>
    <x v="13"/>
    <s v="Back"/>
    <x v="0"/>
    <x v="333"/>
    <n v="1"/>
    <x v="0"/>
    <x v="7"/>
    <x v="182"/>
    <x v="1"/>
    <s v="Yes"/>
  </r>
  <r>
    <x v="13"/>
    <s v="Back"/>
    <x v="0"/>
    <x v="334"/>
    <n v="1"/>
    <x v="0"/>
    <x v="61"/>
    <x v="63"/>
    <x v="0"/>
    <s v="Yes"/>
  </r>
  <r>
    <x v="13"/>
    <s v="Back"/>
    <x v="0"/>
    <x v="335"/>
    <n v="1"/>
    <x v="0"/>
    <x v="61"/>
    <x v="63"/>
    <x v="1"/>
    <s v="Yes"/>
  </r>
  <r>
    <x v="13"/>
    <s v="Back"/>
    <x v="0"/>
    <x v="336"/>
    <n v="1"/>
    <x v="0"/>
    <x v="63"/>
    <x v="65"/>
    <x v="0"/>
    <s v="Yes"/>
  </r>
  <r>
    <x v="13"/>
    <s v="Back"/>
    <x v="0"/>
    <x v="337"/>
    <n v="1"/>
    <x v="0"/>
    <x v="63"/>
    <x v="65"/>
    <x v="1"/>
    <s v="Yes"/>
  </r>
  <r>
    <x v="13"/>
    <s v="Back"/>
    <x v="0"/>
    <x v="338"/>
    <n v="1"/>
    <x v="0"/>
    <x v="63"/>
    <x v="65"/>
    <x v="1"/>
    <s v="Yes"/>
  </r>
  <r>
    <x v="13"/>
    <s v="Back"/>
    <x v="0"/>
    <x v="339"/>
    <n v="1"/>
    <x v="0"/>
    <x v="63"/>
    <x v="65"/>
    <x v="0"/>
    <s v="Yes"/>
  </r>
  <r>
    <x v="13"/>
    <s v="Back"/>
    <x v="0"/>
    <x v="340"/>
    <n v="1"/>
    <x v="0"/>
    <x v="63"/>
    <x v="65"/>
    <x v="1"/>
    <s v="Yes"/>
  </r>
  <r>
    <x v="13"/>
    <s v="Back"/>
    <x v="0"/>
    <x v="341"/>
    <n v="1"/>
    <x v="0"/>
    <x v="12"/>
    <x v="183"/>
    <x v="0"/>
    <s v="Yes"/>
  </r>
  <r>
    <x v="13"/>
    <s v="Back"/>
    <x v="0"/>
    <x v="342"/>
    <n v="1"/>
    <x v="0"/>
    <x v="61"/>
    <x v="63"/>
    <x v="0"/>
    <s v="Yes"/>
  </r>
  <r>
    <x v="13"/>
    <s v="Back"/>
    <x v="0"/>
    <x v="343"/>
    <n v="1"/>
    <x v="0"/>
    <x v="61"/>
    <x v="63"/>
    <x v="1"/>
    <s v="Yes"/>
  </r>
  <r>
    <x v="13"/>
    <s v="Back"/>
    <x v="0"/>
    <x v="344"/>
    <n v="1"/>
    <x v="0"/>
    <x v="12"/>
    <x v="183"/>
    <x v="0"/>
    <s v="Yes"/>
  </r>
  <r>
    <x v="13"/>
    <s v="Back"/>
    <x v="0"/>
    <x v="345"/>
    <n v="1"/>
    <x v="0"/>
    <x v="12"/>
    <x v="183"/>
    <x v="1"/>
    <s v="Yes"/>
  </r>
  <r>
    <x v="13"/>
    <s v="Back"/>
    <x v="0"/>
    <x v="346"/>
    <n v="1"/>
    <x v="0"/>
    <x v="7"/>
    <x v="182"/>
    <x v="0"/>
    <s v="Yes"/>
  </r>
  <r>
    <x v="13"/>
    <s v="Back"/>
    <x v="0"/>
    <x v="347"/>
    <n v="1"/>
    <x v="0"/>
    <x v="7"/>
    <x v="182"/>
    <x v="1"/>
    <s v="Yes"/>
  </r>
  <r>
    <x v="13"/>
    <s v="Back"/>
    <x v="0"/>
    <x v="348"/>
    <n v="1"/>
    <x v="0"/>
    <x v="61"/>
    <x v="63"/>
    <x v="0"/>
    <s v="Yes"/>
  </r>
  <r>
    <x v="13"/>
    <s v="Back"/>
    <x v="0"/>
    <x v="349"/>
    <n v="1"/>
    <x v="0"/>
    <x v="188"/>
    <x v="193"/>
    <x v="0"/>
    <s v="Yes"/>
  </r>
  <r>
    <x v="13"/>
    <s v="Back"/>
    <x v="0"/>
    <x v="350"/>
    <n v="5"/>
    <x v="2"/>
    <x v="189"/>
    <x v="194"/>
    <x v="0"/>
    <s v="Yes"/>
  </r>
  <r>
    <x v="13"/>
    <s v="Back"/>
    <x v="0"/>
    <x v="351"/>
    <n v="1"/>
    <x v="0"/>
    <x v="190"/>
    <x v="195"/>
    <x v="0"/>
    <s v="Yes"/>
  </r>
  <r>
    <x v="13"/>
    <s v="Back"/>
    <x v="0"/>
    <x v="352"/>
    <n v="2"/>
    <x v="0"/>
    <x v="5"/>
    <x v="191"/>
    <x v="0"/>
    <s v="Yes"/>
  </r>
  <r>
    <x v="13"/>
    <s v="Back"/>
    <x v="0"/>
    <x v="353"/>
    <n v="1"/>
    <x v="0"/>
    <x v="63"/>
    <x v="65"/>
    <x v="0"/>
    <s v="Yes"/>
  </r>
  <r>
    <x v="13"/>
    <s v="Back"/>
    <x v="0"/>
    <x v="354"/>
    <n v="1"/>
    <x v="0"/>
    <x v="63"/>
    <x v="65"/>
    <x v="1"/>
    <s v="Yes"/>
  </r>
  <r>
    <x v="13"/>
    <s v="Back"/>
    <x v="0"/>
    <x v="355"/>
    <n v="1"/>
    <x v="0"/>
    <x v="7"/>
    <x v="182"/>
    <x v="0"/>
    <s v="Yes"/>
  </r>
  <r>
    <x v="13"/>
    <s v="Back"/>
    <x v="0"/>
    <x v="356"/>
    <n v="1"/>
    <x v="0"/>
    <x v="7"/>
    <x v="182"/>
    <x v="0"/>
    <s v="Yes"/>
  </r>
  <r>
    <x v="13"/>
    <s v="Back"/>
    <x v="0"/>
    <x v="357"/>
    <n v="1"/>
    <x v="0"/>
    <x v="63"/>
    <x v="65"/>
    <x v="1"/>
    <s v="Yes"/>
  </r>
  <r>
    <x v="13"/>
    <s v="Back"/>
    <x v="0"/>
    <x v="358"/>
    <n v="6"/>
    <x v="0"/>
    <x v="191"/>
    <x v="196"/>
    <x v="0"/>
    <s v="Yes"/>
  </r>
  <r>
    <x v="13"/>
    <s v="Back"/>
    <x v="0"/>
    <x v="359"/>
    <n v="1"/>
    <x v="0"/>
    <x v="12"/>
    <x v="183"/>
    <x v="0"/>
    <s v="Yes"/>
  </r>
  <r>
    <x v="13"/>
    <s v="Back"/>
    <x v="0"/>
    <x v="360"/>
    <n v="1"/>
    <x v="0"/>
    <x v="12"/>
    <x v="183"/>
    <x v="1"/>
    <s v="Yes"/>
  </r>
  <r>
    <x v="1"/>
    <s v=""/>
    <x v="0"/>
    <x v="69"/>
    <s v=""/>
    <x v="3"/>
    <x v="53"/>
    <x v="54"/>
    <x v="2"/>
    <s v=""/>
  </r>
  <r>
    <x v="14"/>
    <s v=""/>
    <x v="0"/>
    <x v="0"/>
    <s v=""/>
    <x v="0"/>
    <x v="0"/>
    <x v="0"/>
    <x v="0"/>
    <s v="Yes"/>
  </r>
  <r>
    <x v="14"/>
    <s v="Enchant"/>
    <x v="0"/>
    <x v="361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15"/>
    <s v=""/>
    <x v="0"/>
    <x v="0"/>
    <s v=""/>
    <x v="0"/>
    <x v="0"/>
    <x v="0"/>
    <x v="0"/>
    <s v="Yes"/>
  </r>
  <r>
    <x v="15"/>
    <s v="Wrists"/>
    <x v="0"/>
    <x v="362"/>
    <n v="4"/>
    <x v="0"/>
    <x v="133"/>
    <x v="135"/>
    <x v="0"/>
    <s v="Yes"/>
  </r>
  <r>
    <x v="15"/>
    <s v="Wrists"/>
    <x v="0"/>
    <x v="363"/>
    <n v="4"/>
    <x v="0"/>
    <x v="133"/>
    <x v="135"/>
    <x v="0"/>
    <s v="Yes"/>
  </r>
  <r>
    <x v="15"/>
    <s v="Wrists"/>
    <x v="0"/>
    <x v="364"/>
    <n v="1"/>
    <x v="0"/>
    <x v="63"/>
    <x v="65"/>
    <x v="0"/>
    <s v="Yes"/>
  </r>
  <r>
    <x v="15"/>
    <s v="Wrists"/>
    <x v="0"/>
    <x v="365"/>
    <n v="1"/>
    <x v="0"/>
    <x v="63"/>
    <x v="65"/>
    <x v="1"/>
    <s v="Yes"/>
  </r>
  <r>
    <x v="15"/>
    <s v="Wrists"/>
    <x v="0"/>
    <x v="366"/>
    <n v="1"/>
    <x v="0"/>
    <x v="7"/>
    <x v="182"/>
    <x v="0"/>
    <s v="Yes"/>
  </r>
  <r>
    <x v="15"/>
    <s v="Wrists"/>
    <x v="0"/>
    <x v="367"/>
    <n v="4"/>
    <x v="0"/>
    <x v="192"/>
    <x v="197"/>
    <x v="0"/>
    <s v="Yes"/>
  </r>
  <r>
    <x v="15"/>
    <s v="Wrists"/>
    <x v="0"/>
    <x v="368"/>
    <n v="2"/>
    <x v="0"/>
    <x v="193"/>
    <x v="198"/>
    <x v="0"/>
    <s v="Yes"/>
  </r>
  <r>
    <x v="15"/>
    <s v="Wrists"/>
    <x v="0"/>
    <x v="369"/>
    <n v="1"/>
    <x v="0"/>
    <x v="12"/>
    <x v="183"/>
    <x v="0"/>
    <s v="Yes"/>
  </r>
  <r>
    <x v="15"/>
    <s v="Wrists"/>
    <x v="0"/>
    <x v="370"/>
    <n v="3"/>
    <x v="2"/>
    <x v="194"/>
    <x v="199"/>
    <x v="0"/>
    <s v="Yes"/>
  </r>
  <r>
    <x v="15"/>
    <s v="Wrists"/>
    <x v="4"/>
    <x v="371"/>
    <n v="6"/>
    <x v="0"/>
    <x v="195"/>
    <x v="200"/>
    <x v="0"/>
    <s v="Yes"/>
  </r>
  <r>
    <x v="15"/>
    <s v="Wrists"/>
    <x v="0"/>
    <x v="372"/>
    <n v="5"/>
    <x v="0"/>
    <x v="196"/>
    <x v="201"/>
    <x v="0"/>
    <s v="Yes"/>
  </r>
  <r>
    <x v="15"/>
    <s v="Wrists"/>
    <x v="0"/>
    <x v="373"/>
    <n v="1"/>
    <x v="0"/>
    <x v="61"/>
    <x v="63"/>
    <x v="0"/>
    <s v="Yes"/>
  </r>
  <r>
    <x v="15"/>
    <s v="Wrists"/>
    <x v="0"/>
    <x v="374"/>
    <n v="1"/>
    <x v="0"/>
    <x v="197"/>
    <x v="202"/>
    <x v="0"/>
    <s v="Yes"/>
  </r>
  <r>
    <x v="15"/>
    <s v="Wrists"/>
    <x v="0"/>
    <x v="375"/>
    <n v="1"/>
    <x v="0"/>
    <x v="63"/>
    <x v="65"/>
    <x v="0"/>
    <s v="Yes"/>
  </r>
  <r>
    <x v="15"/>
    <s v="Wrists"/>
    <x v="0"/>
    <x v="376"/>
    <n v="1"/>
    <x v="0"/>
    <x v="63"/>
    <x v="65"/>
    <x v="1"/>
    <s v="Yes"/>
  </r>
  <r>
    <x v="15"/>
    <s v="Wrists"/>
    <x v="0"/>
    <x v="377"/>
    <n v="1"/>
    <x v="0"/>
    <x v="12"/>
    <x v="183"/>
    <x v="0"/>
    <s v="Yes"/>
  </r>
  <r>
    <x v="15"/>
    <s v="Wrists"/>
    <x v="0"/>
    <x v="378"/>
    <n v="3"/>
    <x v="0"/>
    <x v="198"/>
    <x v="203"/>
    <x v="0"/>
    <s v="Yes"/>
  </r>
  <r>
    <x v="15"/>
    <s v="Wrists"/>
    <x v="0"/>
    <x v="379"/>
    <n v="1"/>
    <x v="0"/>
    <x v="7"/>
    <x v="182"/>
    <x v="0"/>
    <s v="Yes"/>
  </r>
  <r>
    <x v="15"/>
    <s v="Wrists"/>
    <x v="0"/>
    <x v="380"/>
    <n v="1"/>
    <x v="0"/>
    <x v="63"/>
    <x v="65"/>
    <x v="0"/>
    <s v="Yes"/>
  </r>
  <r>
    <x v="15"/>
    <s v="Wrists"/>
    <x v="0"/>
    <x v="381"/>
    <n v="1"/>
    <x v="0"/>
    <x v="63"/>
    <x v="65"/>
    <x v="0"/>
    <s v="Yes"/>
  </r>
  <r>
    <x v="15"/>
    <s v="Wrists"/>
    <x v="0"/>
    <x v="382"/>
    <n v="5"/>
    <x v="0"/>
    <x v="199"/>
    <x v="204"/>
    <x v="0"/>
    <s v="Yes"/>
  </r>
  <r>
    <x v="15"/>
    <s v="Wrists"/>
    <x v="0"/>
    <x v="383"/>
    <n v="1"/>
    <x v="0"/>
    <x v="63"/>
    <x v="65"/>
    <x v="0"/>
    <s v="Yes"/>
  </r>
  <r>
    <x v="15"/>
    <s v="Wrists"/>
    <x v="0"/>
    <x v="384"/>
    <n v="6"/>
    <x v="0"/>
    <x v="172"/>
    <x v="174"/>
    <x v="0"/>
    <s v="Yes"/>
  </r>
  <r>
    <x v="15"/>
    <s v="Wrists"/>
    <x v="0"/>
    <x v="385"/>
    <n v="1"/>
    <x v="0"/>
    <x v="61"/>
    <x v="63"/>
    <x v="0"/>
    <s v="Yes"/>
  </r>
  <r>
    <x v="15"/>
    <s v="Wrists"/>
    <x v="0"/>
    <x v="386"/>
    <n v="1"/>
    <x v="0"/>
    <x v="61"/>
    <x v="63"/>
    <x v="1"/>
    <s v="Yes"/>
  </r>
  <r>
    <x v="15"/>
    <s v="Wrists"/>
    <x v="0"/>
    <x v="387"/>
    <n v="1"/>
    <x v="0"/>
    <x v="63"/>
    <x v="65"/>
    <x v="0"/>
    <s v="Yes"/>
  </r>
  <r>
    <x v="15"/>
    <s v="Wrists"/>
    <x v="0"/>
    <x v="388"/>
    <n v="1"/>
    <x v="0"/>
    <x v="7"/>
    <x v="182"/>
    <x v="0"/>
    <s v="Yes"/>
  </r>
  <r>
    <x v="15"/>
    <s v="Wrists"/>
    <x v="0"/>
    <x v="389"/>
    <n v="1"/>
    <x v="0"/>
    <x v="7"/>
    <x v="182"/>
    <x v="1"/>
    <s v="Yes"/>
  </r>
  <r>
    <x v="15"/>
    <s v="Wrists"/>
    <x v="0"/>
    <x v="390"/>
    <n v="1"/>
    <x v="0"/>
    <x v="200"/>
    <x v="205"/>
    <x v="0"/>
    <s v="Yes"/>
  </r>
  <r>
    <x v="15"/>
    <s v="Wrists"/>
    <x v="0"/>
    <x v="391"/>
    <n v="1"/>
    <x v="0"/>
    <x v="63"/>
    <x v="65"/>
    <x v="0"/>
    <s v="Yes"/>
  </r>
  <r>
    <x v="15"/>
    <s v="Wrists"/>
    <x v="0"/>
    <x v="392"/>
    <n v="1"/>
    <x v="0"/>
    <x v="63"/>
    <x v="65"/>
    <x v="0"/>
    <s v="Yes"/>
  </r>
  <r>
    <x v="15"/>
    <s v="Wrists"/>
    <x v="0"/>
    <x v="393"/>
    <n v="1"/>
    <x v="0"/>
    <x v="63"/>
    <x v="65"/>
    <x v="1"/>
    <s v="Yes"/>
  </r>
  <r>
    <x v="15"/>
    <s v="Wrists"/>
    <x v="0"/>
    <x v="394"/>
    <n v="1"/>
    <x v="0"/>
    <x v="12"/>
    <x v="183"/>
    <x v="0"/>
    <s v="Yes"/>
  </r>
  <r>
    <x v="15"/>
    <s v="Wrists"/>
    <x v="0"/>
    <x v="395"/>
    <n v="1"/>
    <x v="0"/>
    <x v="63"/>
    <x v="65"/>
    <x v="0"/>
    <s v="Yes"/>
  </r>
  <r>
    <x v="15"/>
    <s v="Wrists"/>
    <x v="0"/>
    <x v="396"/>
    <n v="1"/>
    <x v="0"/>
    <x v="63"/>
    <x v="65"/>
    <x v="1"/>
    <s v="Yes"/>
  </r>
  <r>
    <x v="15"/>
    <s v="Wrists"/>
    <x v="0"/>
    <x v="397"/>
    <n v="2"/>
    <x v="0"/>
    <x v="201"/>
    <x v="206"/>
    <x v="0"/>
    <s v="Yes"/>
  </r>
  <r>
    <x v="15"/>
    <s v="Wrists"/>
    <x v="0"/>
    <x v="398"/>
    <n v="1"/>
    <x v="0"/>
    <x v="61"/>
    <x v="63"/>
    <x v="0"/>
    <s v="Yes"/>
  </r>
  <r>
    <x v="15"/>
    <s v="Wrists"/>
    <x v="0"/>
    <x v="399"/>
    <n v="1"/>
    <x v="0"/>
    <x v="61"/>
    <x v="63"/>
    <x v="1"/>
    <s v="Yes"/>
  </r>
  <r>
    <x v="15"/>
    <s v="Wrists"/>
    <x v="0"/>
    <x v="400"/>
    <n v="1"/>
    <x v="0"/>
    <x v="7"/>
    <x v="182"/>
    <x v="0"/>
    <s v="Yes"/>
  </r>
  <r>
    <x v="15"/>
    <s v="Wrists"/>
    <x v="0"/>
    <x v="401"/>
    <n v="1"/>
    <x v="0"/>
    <x v="107"/>
    <x v="109"/>
    <x v="1"/>
    <s v="Yes"/>
  </r>
  <r>
    <x v="15"/>
    <s v="Wrists"/>
    <x v="0"/>
    <x v="402"/>
    <n v="1"/>
    <x v="0"/>
    <x v="61"/>
    <x v="63"/>
    <x v="0"/>
    <s v="Yes"/>
  </r>
  <r>
    <x v="15"/>
    <s v="Wrists"/>
    <x v="0"/>
    <x v="403"/>
    <n v="5"/>
    <x v="2"/>
    <x v="202"/>
    <x v="207"/>
    <x v="0"/>
    <s v="Yes"/>
  </r>
  <r>
    <x v="15"/>
    <s v="Wrists"/>
    <x v="0"/>
    <x v="404"/>
    <n v="5"/>
    <x v="0"/>
    <x v="180"/>
    <x v="184"/>
    <x v="0"/>
    <s v="Yes"/>
  </r>
  <r>
    <x v="15"/>
    <s v="Wrists"/>
    <x v="0"/>
    <x v="405"/>
    <n v="3"/>
    <x v="0"/>
    <x v="203"/>
    <x v="208"/>
    <x v="0"/>
    <s v="Yes"/>
  </r>
  <r>
    <x v="15"/>
    <s v="Wrists"/>
    <x v="0"/>
    <x v="406"/>
    <n v="1"/>
    <x v="0"/>
    <x v="69"/>
    <x v="72"/>
    <x v="0"/>
    <s v="Yes"/>
  </r>
  <r>
    <x v="15"/>
    <s v="Wrists"/>
    <x v="0"/>
    <x v="407"/>
    <n v="1"/>
    <x v="0"/>
    <x v="63"/>
    <x v="65"/>
    <x v="0"/>
    <s v="Yes"/>
  </r>
  <r>
    <x v="15"/>
    <s v="Wrists"/>
    <x v="0"/>
    <x v="408"/>
    <n v="1"/>
    <x v="0"/>
    <x v="63"/>
    <x v="65"/>
    <x v="1"/>
    <s v="Yes"/>
  </r>
  <r>
    <x v="15"/>
    <s v="Wrists"/>
    <x v="0"/>
    <x v="409"/>
    <n v="1"/>
    <x v="0"/>
    <x v="12"/>
    <x v="183"/>
    <x v="0"/>
    <s v="Yes"/>
  </r>
  <r>
    <x v="15"/>
    <s v="Wrists"/>
    <x v="0"/>
    <x v="410"/>
    <n v="1"/>
    <x v="0"/>
    <x v="12"/>
    <x v="183"/>
    <x v="1"/>
    <s v="Yes"/>
  </r>
  <r>
    <x v="15"/>
    <s v="Wrists"/>
    <x v="0"/>
    <x v="411"/>
    <n v="1"/>
    <x v="0"/>
    <x v="63"/>
    <x v="65"/>
    <x v="0"/>
    <s v="Yes"/>
  </r>
  <r>
    <x v="15"/>
    <s v="Wrists"/>
    <x v="0"/>
    <x v="412"/>
    <n v="6"/>
    <x v="0"/>
    <x v="204"/>
    <x v="209"/>
    <x v="0"/>
    <s v="Yes"/>
  </r>
  <r>
    <x v="15"/>
    <s v="Wrists"/>
    <x v="0"/>
    <x v="413"/>
    <n v="1"/>
    <x v="0"/>
    <x v="12"/>
    <x v="183"/>
    <x v="0"/>
    <s v="Yes"/>
  </r>
  <r>
    <x v="15"/>
    <s v="Wrists"/>
    <x v="0"/>
    <x v="414"/>
    <n v="1"/>
    <x v="0"/>
    <x v="12"/>
    <x v="183"/>
    <x v="1"/>
    <s v="Yes"/>
  </r>
  <r>
    <x v="1"/>
    <s v=""/>
    <x v="0"/>
    <x v="69"/>
    <s v=""/>
    <x v="3"/>
    <x v="53"/>
    <x v="54"/>
    <x v="2"/>
    <s v=""/>
  </r>
  <r>
    <x v="16"/>
    <s v=""/>
    <x v="0"/>
    <x v="0"/>
    <s v=""/>
    <x v="0"/>
    <x v="0"/>
    <x v="0"/>
    <x v="0"/>
    <s v="Yes"/>
  </r>
  <r>
    <x v="16"/>
    <s v="Enchant"/>
    <x v="0"/>
    <x v="415"/>
    <n v="1"/>
    <x v="0"/>
    <x v="205"/>
    <x v="210"/>
    <x v="0"/>
    <s v="Yes"/>
  </r>
  <r>
    <x v="16"/>
    <s v="Enchant"/>
    <x v="0"/>
    <x v="416"/>
    <n v="1"/>
    <x v="0"/>
    <x v="206"/>
    <x v="211"/>
    <x v="0"/>
    <s v="Yes"/>
  </r>
  <r>
    <x v="16"/>
    <s v="Enchant"/>
    <x v="0"/>
    <x v="417"/>
    <n v="1"/>
    <x v="0"/>
    <x v="177"/>
    <x v="179"/>
    <x v="0"/>
    <s v="Yes"/>
  </r>
  <r>
    <x v="16"/>
    <s v="Enchant"/>
    <x v="0"/>
    <x v="418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17"/>
    <s v=""/>
    <x v="0"/>
    <x v="0"/>
    <s v=""/>
    <x v="0"/>
    <x v="0"/>
    <x v="0"/>
    <x v="0"/>
    <s v="Yes"/>
  </r>
  <r>
    <x v="17"/>
    <s v="Hands"/>
    <x v="0"/>
    <x v="419"/>
    <n v="4"/>
    <x v="0"/>
    <x v="69"/>
    <x v="72"/>
    <x v="0"/>
    <s v="Yes"/>
  </r>
  <r>
    <x v="17"/>
    <s v="Hands"/>
    <x v="0"/>
    <x v="420"/>
    <n v="4"/>
    <x v="0"/>
    <x v="207"/>
    <x v="212"/>
    <x v="0"/>
    <s v="Yes"/>
  </r>
  <r>
    <x v="17"/>
    <s v="Hands"/>
    <x v="0"/>
    <x v="421"/>
    <n v="1"/>
    <x v="0"/>
    <x v="54"/>
    <x v="55"/>
    <x v="0"/>
    <s v="Yes"/>
  </r>
  <r>
    <x v="17"/>
    <s v="Hands"/>
    <x v="0"/>
    <x v="422"/>
    <n v="4"/>
    <x v="2"/>
    <x v="208"/>
    <x v="213"/>
    <x v="0"/>
    <s v="Yes"/>
  </r>
  <r>
    <x v="17"/>
    <s v="Hands"/>
    <x v="0"/>
    <x v="423"/>
    <n v="1"/>
    <x v="0"/>
    <x v="101"/>
    <x v="103"/>
    <x v="0"/>
    <s v="Yes"/>
  </r>
  <r>
    <x v="17"/>
    <s v="Hands"/>
    <x v="0"/>
    <x v="424"/>
    <n v="1"/>
    <x v="0"/>
    <x v="209"/>
    <x v="214"/>
    <x v="0"/>
    <s v="Yes"/>
  </r>
  <r>
    <x v="17"/>
    <s v="Hands"/>
    <x v="0"/>
    <x v="425"/>
    <n v="5"/>
    <x v="2"/>
    <x v="210"/>
    <x v="215"/>
    <x v="0"/>
    <s v="Yes"/>
  </r>
  <r>
    <x v="17"/>
    <s v="Hands"/>
    <x v="0"/>
    <x v="426"/>
    <n v="1"/>
    <x v="0"/>
    <x v="211"/>
    <x v="216"/>
    <x v="0"/>
    <s v="Yes"/>
  </r>
  <r>
    <x v="17"/>
    <s v="Hands"/>
    <x v="0"/>
    <x v="427"/>
    <n v="1"/>
    <x v="0"/>
    <x v="115"/>
    <x v="117"/>
    <x v="0"/>
    <s v="Yes"/>
  </r>
  <r>
    <x v="17"/>
    <s v="Hands"/>
    <x v="0"/>
    <x v="428"/>
    <n v="5"/>
    <x v="0"/>
    <x v="212"/>
    <x v="217"/>
    <x v="0"/>
    <s v="Yes"/>
  </r>
  <r>
    <x v="17"/>
    <s v="Hands"/>
    <x v="0"/>
    <x v="429"/>
    <n v="5"/>
    <x v="0"/>
    <x v="213"/>
    <x v="218"/>
    <x v="0"/>
    <s v="Yes"/>
  </r>
  <r>
    <x v="17"/>
    <s v="Hands"/>
    <x v="0"/>
    <x v="430"/>
    <n v="2"/>
    <x v="0"/>
    <x v="172"/>
    <x v="174"/>
    <x v="1"/>
    <s v="Yes"/>
  </r>
  <r>
    <x v="17"/>
    <s v="Hands"/>
    <x v="0"/>
    <x v="431"/>
    <n v="6"/>
    <x v="0"/>
    <x v="214"/>
    <x v="219"/>
    <x v="0"/>
    <s v="Yes"/>
  </r>
  <r>
    <x v="17"/>
    <s v="Hands"/>
    <x v="0"/>
    <x v="432"/>
    <n v="4"/>
    <x v="0"/>
    <x v="215"/>
    <x v="220"/>
    <x v="0"/>
    <s v="Yes"/>
  </r>
  <r>
    <x v="17"/>
    <s v="Hands"/>
    <x v="0"/>
    <x v="433"/>
    <n v="5"/>
    <x v="0"/>
    <x v="216"/>
    <x v="221"/>
    <x v="0"/>
    <s v="Yes"/>
  </r>
  <r>
    <x v="17"/>
    <s v="Hands"/>
    <x v="0"/>
    <x v="434"/>
    <n v="5"/>
    <x v="0"/>
    <x v="217"/>
    <x v="222"/>
    <x v="0"/>
    <s v="Yes"/>
  </r>
  <r>
    <x v="17"/>
    <s v="Hands"/>
    <x v="0"/>
    <x v="435"/>
    <n v="1"/>
    <x v="0"/>
    <x v="218"/>
    <x v="223"/>
    <x v="0"/>
    <s v="Yes"/>
  </r>
  <r>
    <x v="17"/>
    <s v="Hands"/>
    <x v="4"/>
    <x v="436"/>
    <n v="6"/>
    <x v="0"/>
    <x v="219"/>
    <x v="224"/>
    <x v="0"/>
    <s v="Yes"/>
  </r>
  <r>
    <x v="17"/>
    <s v="Hands"/>
    <x v="0"/>
    <x v="437"/>
    <n v="1"/>
    <x v="0"/>
    <x v="187"/>
    <x v="192"/>
    <x v="0"/>
    <s v="Yes"/>
  </r>
  <r>
    <x v="17"/>
    <s v="Hands"/>
    <x v="0"/>
    <x v="438"/>
    <n v="1"/>
    <x v="0"/>
    <x v="187"/>
    <x v="192"/>
    <x v="0"/>
    <s v="Yes"/>
  </r>
  <r>
    <x v="17"/>
    <s v="Hands"/>
    <x v="0"/>
    <x v="439"/>
    <n v="1"/>
    <x v="0"/>
    <x v="130"/>
    <x v="132"/>
    <x v="0"/>
    <s v="Yes"/>
  </r>
  <r>
    <x v="17"/>
    <s v="Hands"/>
    <x v="0"/>
    <x v="440"/>
    <n v="1"/>
    <x v="0"/>
    <x v="220"/>
    <x v="225"/>
    <x v="0"/>
    <s v="Yes"/>
  </r>
  <r>
    <x v="17"/>
    <s v="Hands"/>
    <x v="0"/>
    <x v="441"/>
    <n v="1"/>
    <x v="0"/>
    <x v="58"/>
    <x v="59"/>
    <x v="0"/>
    <s v="Yes"/>
  </r>
  <r>
    <x v="17"/>
    <s v="Hands"/>
    <x v="0"/>
    <x v="442"/>
    <n v="5"/>
    <x v="0"/>
    <x v="221"/>
    <x v="226"/>
    <x v="0"/>
    <s v="Yes"/>
  </r>
  <r>
    <x v="17"/>
    <s v="Hands"/>
    <x v="0"/>
    <x v="443"/>
    <n v="2"/>
    <x v="0"/>
    <x v="172"/>
    <x v="174"/>
    <x v="0"/>
    <s v="Yes"/>
  </r>
  <r>
    <x v="17"/>
    <s v="Hands"/>
    <x v="0"/>
    <x v="444"/>
    <n v="1"/>
    <x v="0"/>
    <x v="54"/>
    <x v="55"/>
    <x v="0"/>
    <s v="Yes"/>
  </r>
  <r>
    <x v="17"/>
    <s v="Hands"/>
    <x v="0"/>
    <x v="445"/>
    <n v="1"/>
    <x v="0"/>
    <x v="130"/>
    <x v="132"/>
    <x v="0"/>
    <s v="Yes"/>
  </r>
  <r>
    <x v="17"/>
    <s v="Hands"/>
    <x v="0"/>
    <x v="446"/>
    <n v="1"/>
    <x v="0"/>
    <x v="207"/>
    <x v="212"/>
    <x v="0"/>
    <s v="Yes"/>
  </r>
  <r>
    <x v="17"/>
    <s v="Hands"/>
    <x v="0"/>
    <x v="447"/>
    <n v="1"/>
    <x v="0"/>
    <x v="130"/>
    <x v="132"/>
    <x v="0"/>
    <s v="Yes"/>
  </r>
  <r>
    <x v="17"/>
    <s v="Hands"/>
    <x v="0"/>
    <x v="448"/>
    <n v="1"/>
    <x v="0"/>
    <x v="58"/>
    <x v="59"/>
    <x v="0"/>
    <s v="Yes"/>
  </r>
  <r>
    <x v="17"/>
    <s v="Hands"/>
    <x v="0"/>
    <x v="449"/>
    <n v="5"/>
    <x v="0"/>
    <x v="222"/>
    <x v="227"/>
    <x v="0"/>
    <s v="Yes"/>
  </r>
  <r>
    <x v="17"/>
    <s v="Hands"/>
    <x v="0"/>
    <x v="450"/>
    <n v="1"/>
    <x v="0"/>
    <x v="54"/>
    <x v="55"/>
    <x v="0"/>
    <s v="Yes"/>
  </r>
  <r>
    <x v="17"/>
    <s v="Hands"/>
    <x v="0"/>
    <x v="451"/>
    <n v="3"/>
    <x v="0"/>
    <x v="223"/>
    <x v="228"/>
    <x v="0"/>
    <s v="Yes"/>
  </r>
  <r>
    <x v="17"/>
    <s v="Hands"/>
    <x v="0"/>
    <x v="452"/>
    <n v="1"/>
    <x v="0"/>
    <x v="54"/>
    <x v="55"/>
    <x v="0"/>
    <s v="Yes"/>
  </r>
  <r>
    <x v="17"/>
    <s v="Hands"/>
    <x v="0"/>
    <x v="453"/>
    <n v="1"/>
    <x v="0"/>
    <x v="58"/>
    <x v="59"/>
    <x v="0"/>
    <s v="Yes"/>
  </r>
  <r>
    <x v="17"/>
    <s v="Hands"/>
    <x v="0"/>
    <x v="454"/>
    <n v="3"/>
    <x v="0"/>
    <x v="224"/>
    <x v="229"/>
    <x v="0"/>
    <s v="Yes"/>
  </r>
  <r>
    <x v="17"/>
    <s v="Hands"/>
    <x v="0"/>
    <x v="455"/>
    <n v="1"/>
    <x v="0"/>
    <x v="10"/>
    <x v="11"/>
    <x v="0"/>
    <s v="Yes"/>
  </r>
  <r>
    <x v="1"/>
    <s v=""/>
    <x v="0"/>
    <x v="69"/>
    <s v=""/>
    <x v="3"/>
    <x v="53"/>
    <x v="54"/>
    <x v="2"/>
    <s v=""/>
  </r>
  <r>
    <x v="18"/>
    <s v=""/>
    <x v="0"/>
    <x v="0"/>
    <s v=""/>
    <x v="0"/>
    <x v="0"/>
    <x v="0"/>
    <x v="0"/>
    <s v="Yes"/>
  </r>
  <r>
    <x v="18"/>
    <s v="Enchant"/>
    <x v="0"/>
    <x v="456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19"/>
    <s v=""/>
    <x v="0"/>
    <x v="0"/>
    <s v=""/>
    <x v="0"/>
    <x v="0"/>
    <x v="0"/>
    <x v="0"/>
    <s v="Yes"/>
  </r>
  <r>
    <x v="19"/>
    <s v="Waist"/>
    <x v="0"/>
    <x v="457"/>
    <n v="4"/>
    <x v="0"/>
    <x v="225"/>
    <x v="230"/>
    <x v="0"/>
    <s v="Yes"/>
  </r>
  <r>
    <x v="19"/>
    <s v="Waist"/>
    <x v="0"/>
    <x v="458"/>
    <n v="4"/>
    <x v="0"/>
    <x v="225"/>
    <x v="230"/>
    <x v="0"/>
    <s v="Yes"/>
  </r>
  <r>
    <x v="19"/>
    <s v="Waist"/>
    <x v="0"/>
    <x v="459"/>
    <n v="1"/>
    <x v="0"/>
    <x v="54"/>
    <x v="55"/>
    <x v="0"/>
    <s v="Yes"/>
  </r>
  <r>
    <x v="19"/>
    <s v="Waist"/>
    <x v="0"/>
    <x v="460"/>
    <n v="3"/>
    <x v="1"/>
    <x v="226"/>
    <x v="231"/>
    <x v="0"/>
    <s v="Yes"/>
  </r>
  <r>
    <x v="19"/>
    <s v="Waist"/>
    <x v="0"/>
    <x v="461"/>
    <n v="1"/>
    <x v="2"/>
    <x v="227"/>
    <x v="232"/>
    <x v="0"/>
    <s v="Yes"/>
  </r>
  <r>
    <x v="19"/>
    <s v="Waist"/>
    <x v="0"/>
    <x v="462"/>
    <n v="1"/>
    <x v="0"/>
    <x v="171"/>
    <x v="173"/>
    <x v="0"/>
    <s v="Yes"/>
  </r>
  <r>
    <x v="19"/>
    <s v="Waist"/>
    <x v="0"/>
    <x v="463"/>
    <n v="4"/>
    <x v="0"/>
    <x v="51"/>
    <x v="233"/>
    <x v="0"/>
    <s v="Yes"/>
  </r>
  <r>
    <x v="19"/>
    <s v="Waist"/>
    <x v="0"/>
    <x v="464"/>
    <n v="4"/>
    <x v="0"/>
    <x v="228"/>
    <x v="234"/>
    <x v="0"/>
    <s v="Yes"/>
  </r>
  <r>
    <x v="19"/>
    <s v="Waist"/>
    <x v="0"/>
    <x v="465"/>
    <n v="1"/>
    <x v="0"/>
    <x v="229"/>
    <x v="235"/>
    <x v="0"/>
    <s v="Yes"/>
  </r>
  <r>
    <x v="19"/>
    <s v="Waist"/>
    <x v="0"/>
    <x v="466"/>
    <n v="1"/>
    <x v="2"/>
    <x v="230"/>
    <x v="236"/>
    <x v="0"/>
    <s v="Yes"/>
  </r>
  <r>
    <x v="19"/>
    <s v="Waist"/>
    <x v="0"/>
    <x v="467"/>
    <n v="1"/>
    <x v="0"/>
    <x v="218"/>
    <x v="223"/>
    <x v="0"/>
    <s v="Yes"/>
  </r>
  <r>
    <x v="19"/>
    <s v="Waist"/>
    <x v="0"/>
    <x v="468"/>
    <n v="4"/>
    <x v="0"/>
    <x v="231"/>
    <x v="237"/>
    <x v="0"/>
    <s v="Yes"/>
  </r>
  <r>
    <x v="19"/>
    <s v="Waist"/>
    <x v="0"/>
    <x v="469"/>
    <n v="1"/>
    <x v="0"/>
    <x v="232"/>
    <x v="238"/>
    <x v="0"/>
    <s v="Yes"/>
  </r>
  <r>
    <x v="19"/>
    <s v="Waist"/>
    <x v="0"/>
    <x v="470"/>
    <n v="5"/>
    <x v="0"/>
    <x v="233"/>
    <x v="239"/>
    <x v="0"/>
    <s v="Yes"/>
  </r>
  <r>
    <x v="19"/>
    <s v="Waist"/>
    <x v="0"/>
    <x v="471"/>
    <n v="5"/>
    <x v="0"/>
    <x v="234"/>
    <x v="240"/>
    <x v="0"/>
    <s v="Yes"/>
  </r>
  <r>
    <x v="19"/>
    <s v="Waist"/>
    <x v="0"/>
    <x v="472"/>
    <n v="3"/>
    <x v="0"/>
    <x v="235"/>
    <x v="241"/>
    <x v="0"/>
    <s v="Yes"/>
  </r>
  <r>
    <x v="19"/>
    <s v="Waist"/>
    <x v="0"/>
    <x v="473"/>
    <n v="2"/>
    <x v="0"/>
    <x v="236"/>
    <x v="242"/>
    <x v="0"/>
    <s v="Yes"/>
  </r>
  <r>
    <x v="19"/>
    <s v="Waist"/>
    <x v="0"/>
    <x v="474"/>
    <n v="2"/>
    <x v="0"/>
    <x v="117"/>
    <x v="119"/>
    <x v="0"/>
    <s v="Yes"/>
  </r>
  <r>
    <x v="19"/>
    <s v="Waist"/>
    <x v="0"/>
    <x v="475"/>
    <n v="1"/>
    <x v="0"/>
    <x v="10"/>
    <x v="11"/>
    <x v="0"/>
    <s v="Yes"/>
  </r>
  <r>
    <x v="19"/>
    <s v="Waist"/>
    <x v="0"/>
    <x v="476"/>
    <n v="4"/>
    <x v="0"/>
    <x v="231"/>
    <x v="237"/>
    <x v="0"/>
    <s v="Yes"/>
  </r>
  <r>
    <x v="19"/>
    <s v="Waist"/>
    <x v="0"/>
    <x v="477"/>
    <n v="1"/>
    <x v="0"/>
    <x v="58"/>
    <x v="59"/>
    <x v="0"/>
    <s v="Yes"/>
  </r>
  <r>
    <x v="19"/>
    <s v="Waist"/>
    <x v="0"/>
    <x v="478"/>
    <n v="1"/>
    <x v="0"/>
    <x v="237"/>
    <x v="243"/>
    <x v="0"/>
    <s v="Yes"/>
  </r>
  <r>
    <x v="19"/>
    <s v="Waist"/>
    <x v="0"/>
    <x v="479"/>
    <n v="1"/>
    <x v="0"/>
    <x v="130"/>
    <x v="132"/>
    <x v="0"/>
    <s v="Yes"/>
  </r>
  <r>
    <x v="19"/>
    <s v="Waist"/>
    <x v="0"/>
    <x v="480"/>
    <n v="1"/>
    <x v="0"/>
    <x v="59"/>
    <x v="60"/>
    <x v="0"/>
    <s v="Yes"/>
  </r>
  <r>
    <x v="19"/>
    <s v="Waist"/>
    <x v="0"/>
    <x v="481"/>
    <n v="1"/>
    <x v="0"/>
    <x v="10"/>
    <x v="11"/>
    <x v="0"/>
    <s v="Yes"/>
  </r>
  <r>
    <x v="19"/>
    <s v="Waist"/>
    <x v="0"/>
    <x v="482"/>
    <n v="1"/>
    <x v="0"/>
    <x v="58"/>
    <x v="59"/>
    <x v="0"/>
    <s v="Yes"/>
  </r>
  <r>
    <x v="19"/>
    <s v="Waist"/>
    <x v="0"/>
    <x v="483"/>
    <n v="5"/>
    <x v="0"/>
    <x v="238"/>
    <x v="244"/>
    <x v="0"/>
    <s v="Yes"/>
  </r>
  <r>
    <x v="19"/>
    <s v="Waist"/>
    <x v="0"/>
    <x v="484"/>
    <n v="2"/>
    <x v="0"/>
    <x v="117"/>
    <x v="119"/>
    <x v="0"/>
    <s v="Yes"/>
  </r>
  <r>
    <x v="19"/>
    <s v="Waist"/>
    <x v="0"/>
    <x v="485"/>
    <n v="3"/>
    <x v="0"/>
    <x v="239"/>
    <x v="245"/>
    <x v="0"/>
    <s v="Yes"/>
  </r>
  <r>
    <x v="19"/>
    <s v="Waist"/>
    <x v="0"/>
    <x v="486"/>
    <n v="1"/>
    <x v="0"/>
    <x v="54"/>
    <x v="55"/>
    <x v="0"/>
    <s v="Yes"/>
  </r>
  <r>
    <x v="19"/>
    <s v="Waist"/>
    <x v="0"/>
    <x v="487"/>
    <n v="1"/>
    <x v="0"/>
    <x v="58"/>
    <x v="59"/>
    <x v="0"/>
    <s v="Yes"/>
  </r>
  <r>
    <x v="19"/>
    <s v="Waist"/>
    <x v="0"/>
    <x v="488"/>
    <n v="1"/>
    <x v="0"/>
    <x v="212"/>
    <x v="217"/>
    <x v="0"/>
    <s v="Yes"/>
  </r>
  <r>
    <x v="19"/>
    <s v="Waist"/>
    <x v="0"/>
    <x v="489"/>
    <n v="1"/>
    <x v="0"/>
    <x v="58"/>
    <x v="59"/>
    <x v="0"/>
    <s v="Yes"/>
  </r>
  <r>
    <x v="1"/>
    <s v=""/>
    <x v="0"/>
    <x v="69"/>
    <s v=""/>
    <x v="3"/>
    <x v="53"/>
    <x v="54"/>
    <x v="2"/>
    <s v=""/>
  </r>
  <r>
    <x v="20"/>
    <s v=""/>
    <x v="0"/>
    <x v="0"/>
    <s v=""/>
    <x v="0"/>
    <x v="0"/>
    <x v="0"/>
    <x v="0"/>
    <s v="Yes"/>
  </r>
  <r>
    <x v="20"/>
    <s v="Legs"/>
    <x v="0"/>
    <x v="490"/>
    <n v="4"/>
    <x v="0"/>
    <x v="97"/>
    <x v="99"/>
    <x v="0"/>
    <s v="Yes"/>
  </r>
  <r>
    <x v="20"/>
    <s v="Legs"/>
    <x v="0"/>
    <x v="491"/>
    <n v="1"/>
    <x v="0"/>
    <x v="95"/>
    <x v="97"/>
    <x v="0"/>
    <s v="Yes"/>
  </r>
  <r>
    <x v="20"/>
    <s v="Legs"/>
    <x v="0"/>
    <x v="492"/>
    <n v="4"/>
    <x v="0"/>
    <x v="240"/>
    <x v="246"/>
    <x v="0"/>
    <s v="Yes"/>
  </r>
  <r>
    <x v="20"/>
    <s v="Legs"/>
    <x v="3"/>
    <x v="493"/>
    <n v="4"/>
    <x v="2"/>
    <x v="241"/>
    <x v="247"/>
    <x v="0"/>
    <s v="Yes"/>
  </r>
  <r>
    <x v="20"/>
    <s v="Legs"/>
    <x v="0"/>
    <x v="494"/>
    <n v="1"/>
    <x v="0"/>
    <x v="242"/>
    <x v="248"/>
    <x v="0"/>
    <s v="Yes"/>
  </r>
  <r>
    <x v="20"/>
    <s v="Legs"/>
    <x v="0"/>
    <x v="495"/>
    <n v="3"/>
    <x v="0"/>
    <x v="243"/>
    <x v="249"/>
    <x v="0"/>
    <s v="Yes"/>
  </r>
  <r>
    <x v="20"/>
    <s v="Legs"/>
    <x v="0"/>
    <x v="496"/>
    <n v="5"/>
    <x v="0"/>
    <x v="244"/>
    <x v="250"/>
    <x v="0"/>
    <s v="Yes"/>
  </r>
  <r>
    <x v="20"/>
    <s v="Legs"/>
    <x v="0"/>
    <x v="497"/>
    <n v="3"/>
    <x v="0"/>
    <x v="245"/>
    <x v="251"/>
    <x v="0"/>
    <s v="Yes"/>
  </r>
  <r>
    <x v="20"/>
    <s v="Legs"/>
    <x v="0"/>
    <x v="498"/>
    <n v="5"/>
    <x v="0"/>
    <x v="98"/>
    <x v="100"/>
    <x v="0"/>
    <s v="Yes"/>
  </r>
  <r>
    <x v="20"/>
    <s v="Legs"/>
    <x v="0"/>
    <x v="499"/>
    <n v="6"/>
    <x v="0"/>
    <x v="107"/>
    <x v="109"/>
    <x v="0"/>
    <s v="Yes"/>
  </r>
  <r>
    <x v="20"/>
    <s v="Legs"/>
    <x v="0"/>
    <x v="500"/>
    <n v="1"/>
    <x v="0"/>
    <x v="82"/>
    <x v="84"/>
    <x v="0"/>
    <s v="Yes"/>
  </r>
  <r>
    <x v="20"/>
    <s v="Legs"/>
    <x v="0"/>
    <x v="501"/>
    <n v="1"/>
    <x v="0"/>
    <x v="78"/>
    <x v="80"/>
    <x v="0"/>
    <s v="Yes"/>
  </r>
  <r>
    <x v="20"/>
    <s v="Legs"/>
    <x v="0"/>
    <x v="502"/>
    <n v="2"/>
    <x v="0"/>
    <x v="246"/>
    <x v="252"/>
    <x v="0"/>
    <s v="Yes"/>
  </r>
  <r>
    <x v="20"/>
    <s v="Legs"/>
    <x v="0"/>
    <x v="503"/>
    <n v="1"/>
    <x v="0"/>
    <x v="247"/>
    <x v="253"/>
    <x v="0"/>
    <s v="Yes"/>
  </r>
  <r>
    <x v="20"/>
    <s v="Legs"/>
    <x v="0"/>
    <x v="504"/>
    <n v="2"/>
    <x v="0"/>
    <x v="248"/>
    <x v="254"/>
    <x v="0"/>
    <s v="Yes"/>
  </r>
  <r>
    <x v="20"/>
    <s v="Legs"/>
    <x v="0"/>
    <x v="505"/>
    <n v="5"/>
    <x v="0"/>
    <x v="249"/>
    <x v="255"/>
    <x v="0"/>
    <s v="Yes"/>
  </r>
  <r>
    <x v="20"/>
    <s v="Legs"/>
    <x v="0"/>
    <x v="506"/>
    <n v="5"/>
    <x v="0"/>
    <x v="250"/>
    <x v="256"/>
    <x v="0"/>
    <s v="Yes"/>
  </r>
  <r>
    <x v="20"/>
    <s v="Legs"/>
    <x v="0"/>
    <x v="507"/>
    <n v="6"/>
    <x v="0"/>
    <x v="251"/>
    <x v="257"/>
    <x v="0"/>
    <s v="Yes"/>
  </r>
  <r>
    <x v="20"/>
    <s v="Legs"/>
    <x v="0"/>
    <x v="508"/>
    <n v="5"/>
    <x v="0"/>
    <x v="252"/>
    <x v="258"/>
    <x v="0"/>
    <s v="Yes"/>
  </r>
  <r>
    <x v="20"/>
    <s v="Legs"/>
    <x v="0"/>
    <x v="509"/>
    <n v="2"/>
    <x v="0"/>
    <x v="246"/>
    <x v="252"/>
    <x v="1"/>
    <s v="Yes"/>
  </r>
  <r>
    <x v="20"/>
    <s v="Legs"/>
    <x v="0"/>
    <x v="510"/>
    <n v="1"/>
    <x v="0"/>
    <x v="253"/>
    <x v="259"/>
    <x v="0"/>
    <s v="Yes"/>
  </r>
  <r>
    <x v="20"/>
    <s v="Legs"/>
    <x v="0"/>
    <x v="511"/>
    <n v="1"/>
    <x v="0"/>
    <x v="82"/>
    <x v="84"/>
    <x v="0"/>
    <s v="Yes"/>
  </r>
  <r>
    <x v="20"/>
    <s v="Legs"/>
    <x v="0"/>
    <x v="512"/>
    <n v="1"/>
    <x v="0"/>
    <x v="82"/>
    <x v="84"/>
    <x v="0"/>
    <s v="Yes"/>
  </r>
  <r>
    <x v="20"/>
    <s v="Legs"/>
    <x v="0"/>
    <x v="513"/>
    <n v="6"/>
    <x v="0"/>
    <x v="254"/>
    <x v="260"/>
    <x v="0"/>
    <s v="Yes"/>
  </r>
  <r>
    <x v="20"/>
    <s v="Legs"/>
    <x v="0"/>
    <x v="514"/>
    <n v="6"/>
    <x v="0"/>
    <x v="255"/>
    <x v="261"/>
    <x v="0"/>
    <s v="Yes"/>
  </r>
  <r>
    <x v="20"/>
    <s v="Legs"/>
    <x v="0"/>
    <x v="515"/>
    <n v="1"/>
    <x v="0"/>
    <x v="30"/>
    <x v="31"/>
    <x v="0"/>
    <s v="Yes"/>
  </r>
  <r>
    <x v="20"/>
    <s v="Legs"/>
    <x v="0"/>
    <x v="516"/>
    <n v="1"/>
    <x v="0"/>
    <x v="83"/>
    <x v="85"/>
    <x v="0"/>
    <s v="Yes"/>
  </r>
  <r>
    <x v="20"/>
    <s v="Legs"/>
    <x v="0"/>
    <x v="517"/>
    <n v="1"/>
    <x v="0"/>
    <x v="256"/>
    <x v="262"/>
    <x v="0"/>
    <s v="Yes"/>
  </r>
  <r>
    <x v="20"/>
    <s v="Legs"/>
    <x v="0"/>
    <x v="518"/>
    <n v="6"/>
    <x v="0"/>
    <x v="254"/>
    <x v="260"/>
    <x v="0"/>
    <s v="Yes"/>
  </r>
  <r>
    <x v="20"/>
    <s v="Legs"/>
    <x v="0"/>
    <x v="519"/>
    <n v="6"/>
    <x v="0"/>
    <x v="255"/>
    <x v="261"/>
    <x v="0"/>
    <s v="Yes"/>
  </r>
  <r>
    <x v="20"/>
    <s v="Legs"/>
    <x v="0"/>
    <x v="520"/>
    <n v="1"/>
    <x v="0"/>
    <x v="257"/>
    <x v="263"/>
    <x v="0"/>
    <s v="Yes"/>
  </r>
  <r>
    <x v="20"/>
    <s v="Legs"/>
    <x v="0"/>
    <x v="521"/>
    <n v="1"/>
    <x v="0"/>
    <x v="17"/>
    <x v="18"/>
    <x v="0"/>
    <s v="Yes"/>
  </r>
  <r>
    <x v="20"/>
    <s v="Legs"/>
    <x v="0"/>
    <x v="522"/>
    <n v="1"/>
    <x v="0"/>
    <x v="258"/>
    <x v="264"/>
    <x v="0"/>
    <s v="Yes"/>
  </r>
  <r>
    <x v="20"/>
    <s v="Legs"/>
    <x v="0"/>
    <x v="523"/>
    <n v="1"/>
    <x v="0"/>
    <x v="82"/>
    <x v="84"/>
    <x v="0"/>
    <s v="Yes"/>
  </r>
  <r>
    <x v="20"/>
    <s v="Legs"/>
    <x v="0"/>
    <x v="524"/>
    <n v="1"/>
    <x v="0"/>
    <x v="83"/>
    <x v="85"/>
    <x v="0"/>
    <s v="Yes"/>
  </r>
  <r>
    <x v="20"/>
    <s v="Legs"/>
    <x v="0"/>
    <x v="525"/>
    <n v="1"/>
    <x v="0"/>
    <x v="224"/>
    <x v="229"/>
    <x v="0"/>
    <s v="Yes"/>
  </r>
  <r>
    <x v="20"/>
    <s v="Legs"/>
    <x v="0"/>
    <x v="526"/>
    <n v="1"/>
    <x v="0"/>
    <x v="259"/>
    <x v="265"/>
    <x v="0"/>
    <s v="Yes"/>
  </r>
  <r>
    <x v="20"/>
    <s v="Legs"/>
    <x v="0"/>
    <x v="527"/>
    <n v="1"/>
    <x v="0"/>
    <x v="30"/>
    <x v="31"/>
    <x v="0"/>
    <s v="Yes"/>
  </r>
  <r>
    <x v="1"/>
    <s v=""/>
    <x v="0"/>
    <x v="69"/>
    <s v=""/>
    <x v="3"/>
    <x v="53"/>
    <x v="54"/>
    <x v="2"/>
    <s v=""/>
  </r>
  <r>
    <x v="21"/>
    <s v=""/>
    <x v="0"/>
    <x v="0"/>
    <s v=""/>
    <x v="0"/>
    <x v="0"/>
    <x v="0"/>
    <x v="0"/>
    <s v="Yes"/>
  </r>
  <r>
    <x v="21"/>
    <s v="Enchant"/>
    <x v="0"/>
    <x v="167"/>
    <n v="1"/>
    <x v="0"/>
    <x v="60"/>
    <x v="61"/>
    <x v="0"/>
    <s v="Yes"/>
  </r>
  <r>
    <x v="21"/>
    <s v="Enchant"/>
    <x v="0"/>
    <x v="528"/>
    <n v="4"/>
    <x v="0"/>
    <x v="109"/>
    <x v="111"/>
    <x v="0"/>
    <s v="Yes"/>
  </r>
  <r>
    <x v="21"/>
    <s v="Enchant"/>
    <x v="0"/>
    <x v="169"/>
    <n v="1"/>
    <x v="0"/>
    <x v="110"/>
    <x v="112"/>
    <x v="0"/>
    <s v="Yes"/>
  </r>
  <r>
    <x v="1"/>
    <s v=""/>
    <x v="0"/>
    <x v="69"/>
    <s v=""/>
    <x v="3"/>
    <x v="53"/>
    <x v="54"/>
    <x v="2"/>
    <s v=""/>
  </r>
  <r>
    <x v="22"/>
    <s v=""/>
    <x v="0"/>
    <x v="0"/>
    <s v=""/>
    <x v="0"/>
    <x v="0"/>
    <x v="0"/>
    <x v="0"/>
    <s v="Yes"/>
  </r>
  <r>
    <x v="22"/>
    <s v="Feet"/>
    <x v="0"/>
    <x v="529"/>
    <n v="4"/>
    <x v="0"/>
    <x v="69"/>
    <x v="72"/>
    <x v="0"/>
    <s v="Yes"/>
  </r>
  <r>
    <x v="22"/>
    <s v="Feet"/>
    <x v="0"/>
    <x v="530"/>
    <n v="4"/>
    <x v="0"/>
    <x v="207"/>
    <x v="212"/>
    <x v="0"/>
    <s v="Yes"/>
  </r>
  <r>
    <x v="22"/>
    <s v="Feet"/>
    <x v="0"/>
    <x v="531"/>
    <n v="1"/>
    <x v="0"/>
    <x v="54"/>
    <x v="55"/>
    <x v="1"/>
    <s v="Yes"/>
  </r>
  <r>
    <x v="22"/>
    <s v="Feet"/>
    <x v="0"/>
    <x v="532"/>
    <n v="1"/>
    <x v="0"/>
    <x v="66"/>
    <x v="68"/>
    <x v="0"/>
    <s v="Yes"/>
  </r>
  <r>
    <x v="22"/>
    <s v="Feet"/>
    <x v="0"/>
    <x v="533"/>
    <n v="4"/>
    <x v="0"/>
    <x v="260"/>
    <x v="266"/>
    <x v="0"/>
    <s v="Yes"/>
  </r>
  <r>
    <x v="22"/>
    <s v="Feet"/>
    <x v="0"/>
    <x v="534"/>
    <n v="2"/>
    <x v="0"/>
    <x v="261"/>
    <x v="267"/>
    <x v="1"/>
    <s v="Yes"/>
  </r>
  <r>
    <x v="22"/>
    <s v="Feet"/>
    <x v="3"/>
    <x v="535"/>
    <n v="4"/>
    <x v="2"/>
    <x v="262"/>
    <x v="268"/>
    <x v="0"/>
    <s v="Yes"/>
  </r>
  <r>
    <x v="22"/>
    <s v="Feet"/>
    <x v="0"/>
    <x v="536"/>
    <n v="1"/>
    <x v="0"/>
    <x v="58"/>
    <x v="59"/>
    <x v="0"/>
    <s v="Yes"/>
  </r>
  <r>
    <x v="22"/>
    <s v="Feet"/>
    <x v="0"/>
    <x v="537"/>
    <n v="5"/>
    <x v="0"/>
    <x v="263"/>
    <x v="269"/>
    <x v="0"/>
    <s v="Yes"/>
  </r>
  <r>
    <x v="22"/>
    <s v="Feet"/>
    <x v="0"/>
    <x v="538"/>
    <n v="4"/>
    <x v="0"/>
    <x v="264"/>
    <x v="270"/>
    <x v="0"/>
    <s v="Yes"/>
  </r>
  <r>
    <x v="22"/>
    <s v="Feet"/>
    <x v="0"/>
    <x v="539"/>
    <n v="1"/>
    <x v="0"/>
    <x v="69"/>
    <x v="72"/>
    <x v="0"/>
    <s v="Yes"/>
  </r>
  <r>
    <x v="22"/>
    <s v="Feet"/>
    <x v="0"/>
    <x v="540"/>
    <n v="1"/>
    <x v="0"/>
    <x v="130"/>
    <x v="132"/>
    <x v="0"/>
    <s v="Yes"/>
  </r>
  <r>
    <x v="22"/>
    <s v="Feet"/>
    <x v="0"/>
    <x v="541"/>
    <n v="1"/>
    <x v="0"/>
    <x v="265"/>
    <x v="271"/>
    <x v="0"/>
    <s v="Yes"/>
  </r>
  <r>
    <x v="22"/>
    <s v="Feet"/>
    <x v="0"/>
    <x v="542"/>
    <n v="1"/>
    <x v="0"/>
    <x v="10"/>
    <x v="11"/>
    <x v="0"/>
    <s v="Yes"/>
  </r>
  <r>
    <x v="22"/>
    <s v="Feet"/>
    <x v="0"/>
    <x v="543"/>
    <n v="1"/>
    <x v="0"/>
    <x v="87"/>
    <x v="89"/>
    <x v="0"/>
    <s v="Yes"/>
  </r>
  <r>
    <x v="22"/>
    <s v="Feet"/>
    <x v="0"/>
    <x v="544"/>
    <n v="1"/>
    <x v="0"/>
    <x v="66"/>
    <x v="68"/>
    <x v="0"/>
    <s v="Yes"/>
  </r>
  <r>
    <x v="22"/>
    <s v="Feet"/>
    <x v="0"/>
    <x v="545"/>
    <n v="1"/>
    <x v="0"/>
    <x v="130"/>
    <x v="132"/>
    <x v="0"/>
    <s v="Yes"/>
  </r>
  <r>
    <x v="22"/>
    <s v="Feet"/>
    <x v="0"/>
    <x v="546"/>
    <n v="5"/>
    <x v="0"/>
    <x v="212"/>
    <x v="217"/>
    <x v="0"/>
    <s v="Yes"/>
  </r>
  <r>
    <x v="22"/>
    <s v="Feet"/>
    <x v="0"/>
    <x v="547"/>
    <n v="2"/>
    <x v="0"/>
    <x v="266"/>
    <x v="272"/>
    <x v="1"/>
    <s v="Yes"/>
  </r>
  <r>
    <x v="22"/>
    <s v="Feet"/>
    <x v="0"/>
    <x v="548"/>
    <n v="5"/>
    <x v="0"/>
    <x v="267"/>
    <x v="273"/>
    <x v="0"/>
    <s v="Yes"/>
  </r>
  <r>
    <x v="22"/>
    <s v="Feet"/>
    <x v="0"/>
    <x v="549"/>
    <n v="1"/>
    <x v="0"/>
    <x v="130"/>
    <x v="132"/>
    <x v="1"/>
    <s v="Yes"/>
  </r>
  <r>
    <x v="22"/>
    <s v="Feet"/>
    <x v="0"/>
    <x v="550"/>
    <n v="1"/>
    <x v="0"/>
    <x v="54"/>
    <x v="55"/>
    <x v="0"/>
    <s v="Yes"/>
  </r>
  <r>
    <x v="22"/>
    <s v="Feet"/>
    <x v="0"/>
    <x v="551"/>
    <n v="5"/>
    <x v="2"/>
    <x v="268"/>
    <x v="274"/>
    <x v="0"/>
    <s v="Yes"/>
  </r>
  <r>
    <x v="22"/>
    <s v="Feet"/>
    <x v="0"/>
    <x v="552"/>
    <n v="2"/>
    <x v="0"/>
    <x v="261"/>
    <x v="267"/>
    <x v="0"/>
    <s v="Yes"/>
  </r>
  <r>
    <x v="22"/>
    <s v="Feet"/>
    <x v="0"/>
    <x v="553"/>
    <n v="2"/>
    <x v="0"/>
    <x v="266"/>
    <x v="272"/>
    <x v="0"/>
    <s v="Yes"/>
  </r>
  <r>
    <x v="22"/>
    <s v="Feet"/>
    <x v="0"/>
    <x v="554"/>
    <n v="1"/>
    <x v="0"/>
    <x v="54"/>
    <x v="55"/>
    <x v="0"/>
    <s v="Yes"/>
  </r>
  <r>
    <x v="22"/>
    <s v="Feet"/>
    <x v="0"/>
    <x v="555"/>
    <n v="1"/>
    <x v="0"/>
    <x v="54"/>
    <x v="55"/>
    <x v="1"/>
    <s v="Yes"/>
  </r>
  <r>
    <x v="22"/>
    <s v="Feet"/>
    <x v="0"/>
    <x v="556"/>
    <n v="1"/>
    <x v="0"/>
    <x v="58"/>
    <x v="59"/>
    <x v="0"/>
    <s v="Yes"/>
  </r>
  <r>
    <x v="22"/>
    <s v="Feet"/>
    <x v="0"/>
    <x v="557"/>
    <n v="1"/>
    <x v="0"/>
    <x v="184"/>
    <x v="188"/>
    <x v="0"/>
    <s v="Yes"/>
  </r>
  <r>
    <x v="22"/>
    <s v="Feet"/>
    <x v="0"/>
    <x v="558"/>
    <n v="1"/>
    <x v="0"/>
    <x v="130"/>
    <x v="132"/>
    <x v="1"/>
    <s v="Yes"/>
  </r>
  <r>
    <x v="22"/>
    <s v="Feet"/>
    <x v="0"/>
    <x v="559"/>
    <n v="1"/>
    <x v="0"/>
    <x v="269"/>
    <x v="275"/>
    <x v="0"/>
    <s v="Yes"/>
  </r>
  <r>
    <x v="22"/>
    <s v="Feet"/>
    <x v="0"/>
    <x v="560"/>
    <n v="1"/>
    <x v="0"/>
    <x v="130"/>
    <x v="132"/>
    <x v="1"/>
    <s v="Yes"/>
  </r>
  <r>
    <x v="22"/>
    <s v="Feet"/>
    <x v="0"/>
    <x v="561"/>
    <n v="1"/>
    <x v="0"/>
    <x v="10"/>
    <x v="11"/>
    <x v="1"/>
    <s v="Yes"/>
  </r>
  <r>
    <x v="22"/>
    <s v="Feet"/>
    <x v="0"/>
    <x v="562"/>
    <n v="5"/>
    <x v="0"/>
    <x v="270"/>
    <x v="276"/>
    <x v="0"/>
    <s v="Yes"/>
  </r>
  <r>
    <x v="22"/>
    <s v="Feet"/>
    <x v="0"/>
    <x v="563"/>
    <n v="5"/>
    <x v="0"/>
    <x v="137"/>
    <x v="139"/>
    <x v="0"/>
    <s v="Yes"/>
  </r>
  <r>
    <x v="22"/>
    <s v="Feet"/>
    <x v="0"/>
    <x v="564"/>
    <n v="1"/>
    <x v="0"/>
    <x v="130"/>
    <x v="132"/>
    <x v="0"/>
    <s v="Yes"/>
  </r>
  <r>
    <x v="22"/>
    <s v="Feet"/>
    <x v="0"/>
    <x v="565"/>
    <n v="3"/>
    <x v="2"/>
    <x v="271"/>
    <x v="277"/>
    <x v="0"/>
    <s v="Yes"/>
  </r>
  <r>
    <x v="22"/>
    <s v="Feet"/>
    <x v="0"/>
    <x v="566"/>
    <n v="4"/>
    <x v="0"/>
    <x v="132"/>
    <x v="134"/>
    <x v="0"/>
    <s v="Yes"/>
  </r>
  <r>
    <x v="22"/>
    <s v="Feet"/>
    <x v="0"/>
    <x v="567"/>
    <n v="2"/>
    <x v="0"/>
    <x v="272"/>
    <x v="278"/>
    <x v="0"/>
    <s v="Yes"/>
  </r>
  <r>
    <x v="22"/>
    <s v="Feet"/>
    <x v="0"/>
    <x v="568"/>
    <n v="3"/>
    <x v="0"/>
    <x v="231"/>
    <x v="237"/>
    <x v="0"/>
    <s v="Yes"/>
  </r>
  <r>
    <x v="22"/>
    <s v="Feet"/>
    <x v="0"/>
    <x v="569"/>
    <n v="1"/>
    <x v="0"/>
    <x v="54"/>
    <x v="55"/>
    <x v="1"/>
    <s v="Yes"/>
  </r>
  <r>
    <x v="22"/>
    <s v="Feet"/>
    <x v="0"/>
    <x v="570"/>
    <n v="1"/>
    <x v="0"/>
    <x v="58"/>
    <x v="59"/>
    <x v="1"/>
    <s v="Yes"/>
  </r>
  <r>
    <x v="22"/>
    <s v="Feet"/>
    <x v="0"/>
    <x v="571"/>
    <n v="1"/>
    <x v="0"/>
    <x v="273"/>
    <x v="279"/>
    <x v="0"/>
    <s v="Yes"/>
  </r>
  <r>
    <x v="22"/>
    <s v="Feet"/>
    <x v="0"/>
    <x v="572"/>
    <n v="1"/>
    <x v="0"/>
    <x v="58"/>
    <x v="59"/>
    <x v="1"/>
    <s v="Yes"/>
  </r>
  <r>
    <x v="22"/>
    <s v="Feet"/>
    <x v="0"/>
    <x v="573"/>
    <n v="1"/>
    <x v="0"/>
    <x v="10"/>
    <x v="11"/>
    <x v="1"/>
    <s v="Yes"/>
  </r>
  <r>
    <x v="22"/>
    <s v="Feet"/>
    <x v="0"/>
    <x v="574"/>
    <n v="1"/>
    <x v="0"/>
    <x v="274"/>
    <x v="280"/>
    <x v="0"/>
    <s v="Yes"/>
  </r>
  <r>
    <x v="22"/>
    <s v="Feet"/>
    <x v="0"/>
    <x v="575"/>
    <n v="1"/>
    <x v="0"/>
    <x v="225"/>
    <x v="230"/>
    <x v="0"/>
    <s v="Yes"/>
  </r>
  <r>
    <x v="1"/>
    <s v=""/>
    <x v="0"/>
    <x v="69"/>
    <s v=""/>
    <x v="3"/>
    <x v="53"/>
    <x v="54"/>
    <x v="2"/>
    <s v=""/>
  </r>
  <r>
    <x v="23"/>
    <s v=""/>
    <x v="0"/>
    <x v="0"/>
    <s v=""/>
    <x v="0"/>
    <x v="0"/>
    <x v="0"/>
    <x v="0"/>
    <s v="Yes"/>
  </r>
  <r>
    <x v="23"/>
    <s v="Enchant"/>
    <x v="0"/>
    <x v="576"/>
    <n v="1"/>
    <x v="0"/>
    <x v="0"/>
    <x v="0"/>
    <x v="0"/>
    <s v="Yes"/>
  </r>
  <r>
    <x v="23"/>
    <s v="Enchant"/>
    <x v="0"/>
    <x v="577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24"/>
    <s v=""/>
    <x v="0"/>
    <x v="0"/>
    <s v=""/>
    <x v="0"/>
    <x v="0"/>
    <x v="0"/>
    <x v="0"/>
    <s v="Yes"/>
  </r>
  <r>
    <x v="24"/>
    <s v="Finger"/>
    <x v="0"/>
    <x v="578"/>
    <n v="3"/>
    <x v="0"/>
    <x v="5"/>
    <x v="191"/>
    <x v="0"/>
    <s v="Yes"/>
  </r>
  <r>
    <x v="24"/>
    <s v="Finger"/>
    <x v="0"/>
    <x v="579"/>
    <n v="5"/>
    <x v="0"/>
    <x v="275"/>
    <x v="281"/>
    <x v="0"/>
    <s v="Yes"/>
  </r>
  <r>
    <x v="24"/>
    <s v="Finger"/>
    <x v="0"/>
    <x v="580"/>
    <n v="3"/>
    <x v="2"/>
    <x v="194"/>
    <x v="199"/>
    <x v="0"/>
    <s v="Yes"/>
  </r>
  <r>
    <x v="24"/>
    <s v="Finger"/>
    <x v="0"/>
    <x v="581"/>
    <n v="1"/>
    <x v="0"/>
    <x v="62"/>
    <x v="64"/>
    <x v="0"/>
    <s v="Yes"/>
  </r>
  <r>
    <x v="24"/>
    <s v="Finger"/>
    <x v="0"/>
    <x v="582"/>
    <n v="4"/>
    <x v="0"/>
    <x v="276"/>
    <x v="282"/>
    <x v="0"/>
    <s v="Yes"/>
  </r>
  <r>
    <x v="24"/>
    <s v="Finger"/>
    <x v="0"/>
    <x v="583"/>
    <n v="6"/>
    <x v="2"/>
    <x v="277"/>
    <x v="283"/>
    <x v="0"/>
    <s v="Yes"/>
  </r>
  <r>
    <x v="24"/>
    <s v="Finger"/>
    <x v="0"/>
    <x v="584"/>
    <n v="1"/>
    <x v="0"/>
    <x v="37"/>
    <x v="284"/>
    <x v="0"/>
    <s v="Yes"/>
  </r>
  <r>
    <x v="24"/>
    <s v="Finger"/>
    <x v="0"/>
    <x v="585"/>
    <n v="1"/>
    <x v="0"/>
    <x v="278"/>
    <x v="285"/>
    <x v="0"/>
    <s v="Yes"/>
  </r>
  <r>
    <x v="24"/>
    <s v="Finger"/>
    <x v="0"/>
    <x v="586"/>
    <n v="5"/>
    <x v="0"/>
    <x v="279"/>
    <x v="286"/>
    <x v="0"/>
    <s v="Yes"/>
  </r>
  <r>
    <x v="24"/>
    <s v="Finger"/>
    <x v="0"/>
    <x v="587"/>
    <n v="1"/>
    <x v="0"/>
    <x v="243"/>
    <x v="249"/>
    <x v="0"/>
    <s v="Yes"/>
  </r>
  <r>
    <x v="24"/>
    <s v="Finger"/>
    <x v="0"/>
    <x v="588"/>
    <n v="4"/>
    <x v="0"/>
    <x v="280"/>
    <x v="287"/>
    <x v="0"/>
    <s v="Yes"/>
  </r>
  <r>
    <x v="24"/>
    <s v="Finger"/>
    <x v="0"/>
    <x v="589"/>
    <n v="1"/>
    <x v="0"/>
    <x v="80"/>
    <x v="82"/>
    <x v="1"/>
    <s v="Yes"/>
  </r>
  <r>
    <x v="24"/>
    <s v="Finger"/>
    <x v="0"/>
    <x v="590"/>
    <n v="3"/>
    <x v="0"/>
    <x v="5"/>
    <x v="191"/>
    <x v="0"/>
    <s v="Yes"/>
  </r>
  <r>
    <x v="24"/>
    <s v="Finger"/>
    <x v="5"/>
    <x v="591"/>
    <n v="1"/>
    <x v="0"/>
    <x v="80"/>
    <x v="82"/>
    <x v="0"/>
    <s v="Yes"/>
  </r>
  <r>
    <x v="24"/>
    <s v="Finger"/>
    <x v="0"/>
    <x v="592"/>
    <n v="4"/>
    <x v="0"/>
    <x v="281"/>
    <x v="288"/>
    <x v="0"/>
    <s v="Yes"/>
  </r>
  <r>
    <x v="24"/>
    <s v="Finger"/>
    <x v="0"/>
    <x v="593"/>
    <n v="3"/>
    <x v="0"/>
    <x v="12"/>
    <x v="183"/>
    <x v="0"/>
    <s v="Yes"/>
  </r>
  <r>
    <x v="24"/>
    <s v="Finger"/>
    <x v="0"/>
    <x v="594"/>
    <n v="2"/>
    <x v="0"/>
    <x v="193"/>
    <x v="198"/>
    <x v="0"/>
    <s v="Yes"/>
  </r>
  <r>
    <x v="24"/>
    <s v="Finger"/>
    <x v="5"/>
    <x v="595"/>
    <n v="1"/>
    <x v="0"/>
    <x v="78"/>
    <x v="80"/>
    <x v="0"/>
    <s v="Yes"/>
  </r>
  <r>
    <x v="24"/>
    <s v="Finger"/>
    <x v="0"/>
    <x v="596"/>
    <n v="5"/>
    <x v="0"/>
    <x v="10"/>
    <x v="11"/>
    <x v="0"/>
    <s v="Yes"/>
  </r>
  <r>
    <x v="24"/>
    <s v="Finger"/>
    <x v="0"/>
    <x v="597"/>
    <n v="5"/>
    <x v="0"/>
    <x v="282"/>
    <x v="289"/>
    <x v="0"/>
    <s v="Yes"/>
  </r>
  <r>
    <x v="24"/>
    <s v="Finger"/>
    <x v="0"/>
    <x v="598"/>
    <n v="6"/>
    <x v="0"/>
    <x v="187"/>
    <x v="192"/>
    <x v="0"/>
    <s v="Yes"/>
  </r>
  <r>
    <x v="24"/>
    <s v="Finger"/>
    <x v="0"/>
    <x v="599"/>
    <n v="5"/>
    <x v="2"/>
    <x v="241"/>
    <x v="247"/>
    <x v="0"/>
    <s v="Yes"/>
  </r>
  <r>
    <x v="24"/>
    <s v="Finger"/>
    <x v="0"/>
    <x v="600"/>
    <n v="5"/>
    <x v="0"/>
    <x v="283"/>
    <x v="290"/>
    <x v="0"/>
    <s v="Yes"/>
  </r>
  <r>
    <x v="24"/>
    <s v="Finger"/>
    <x v="0"/>
    <x v="601"/>
    <n v="5"/>
    <x v="2"/>
    <x v="284"/>
    <x v="291"/>
    <x v="0"/>
    <s v="Yes"/>
  </r>
  <r>
    <x v="24"/>
    <s v="Finger"/>
    <x v="0"/>
    <x v="602"/>
    <n v="6"/>
    <x v="2"/>
    <x v="285"/>
    <x v="292"/>
    <x v="0"/>
    <s v="Yes"/>
  </r>
  <r>
    <x v="24"/>
    <s v="Finger"/>
    <x v="0"/>
    <x v="603"/>
    <n v="5"/>
    <x v="0"/>
    <x v="286"/>
    <x v="293"/>
    <x v="0"/>
    <s v="Yes"/>
  </r>
  <r>
    <x v="24"/>
    <s v="Finger"/>
    <x v="0"/>
    <x v="604"/>
    <n v="1"/>
    <x v="0"/>
    <x v="80"/>
    <x v="82"/>
    <x v="0"/>
    <s v="Yes"/>
  </r>
  <r>
    <x v="24"/>
    <s v="Finger"/>
    <x v="0"/>
    <x v="605"/>
    <n v="5"/>
    <x v="0"/>
    <x v="115"/>
    <x v="117"/>
    <x v="0"/>
    <s v="Yes"/>
  </r>
  <r>
    <x v="24"/>
    <s v="Finger"/>
    <x v="0"/>
    <x v="606"/>
    <n v="5"/>
    <x v="0"/>
    <x v="287"/>
    <x v="294"/>
    <x v="1"/>
    <s v="Yes"/>
  </r>
  <r>
    <x v="24"/>
    <s v="Finger"/>
    <x v="6"/>
    <x v="607"/>
    <n v="4"/>
    <x v="2"/>
    <x v="288"/>
    <x v="295"/>
    <x v="0"/>
    <s v="Yes"/>
  </r>
  <r>
    <x v="24"/>
    <s v="Finger"/>
    <x v="6"/>
    <x v="608"/>
    <n v="4"/>
    <x v="2"/>
    <x v="289"/>
    <x v="296"/>
    <x v="0"/>
    <s v="Yes"/>
  </r>
  <r>
    <x v="1"/>
    <s v=""/>
    <x v="0"/>
    <x v="69"/>
    <s v=""/>
    <x v="3"/>
    <x v="53"/>
    <x v="54"/>
    <x v="2"/>
    <s v=""/>
  </r>
  <r>
    <x v="25"/>
    <s v=""/>
    <x v="0"/>
    <x v="0"/>
    <s v=""/>
    <x v="0"/>
    <x v="0"/>
    <x v="0"/>
    <x v="0"/>
    <s v="Yes"/>
  </r>
  <r>
    <x v="25"/>
    <s v="Trinket"/>
    <x v="0"/>
    <x v="609"/>
    <n v="1"/>
    <x v="0"/>
    <x v="0"/>
    <x v="0"/>
    <x v="1"/>
    <s v="Yes"/>
  </r>
  <r>
    <x v="25"/>
    <s v="Trinket"/>
    <x v="0"/>
    <x v="610"/>
    <n v="1"/>
    <x v="0"/>
    <x v="0"/>
    <x v="0"/>
    <x v="1"/>
    <s v="Yes"/>
  </r>
  <r>
    <x v="25"/>
    <s v="Trinket"/>
    <x v="0"/>
    <x v="611"/>
    <n v="5"/>
    <x v="0"/>
    <x v="0"/>
    <x v="0"/>
    <x v="1"/>
    <s v="Yes"/>
  </r>
  <r>
    <x v="25"/>
    <s v="Trinket"/>
    <x v="0"/>
    <x v="612"/>
    <n v="6"/>
    <x v="0"/>
    <x v="0"/>
    <x v="0"/>
    <x v="1"/>
    <s v="Yes"/>
  </r>
  <r>
    <x v="25"/>
    <s v="Trinket"/>
    <x v="0"/>
    <x v="613"/>
    <n v="5"/>
    <x v="0"/>
    <x v="0"/>
    <x v="0"/>
    <x v="1"/>
    <s v="Yes"/>
  </r>
  <r>
    <x v="25"/>
    <s v="Trinket"/>
    <x v="0"/>
    <x v="614"/>
    <n v="1"/>
    <x v="0"/>
    <x v="0"/>
    <x v="0"/>
    <x v="1"/>
    <s v="Yes"/>
  </r>
  <r>
    <x v="25"/>
    <s v="Trinket"/>
    <x v="0"/>
    <x v="615"/>
    <n v="6"/>
    <x v="0"/>
    <x v="290"/>
    <x v="297"/>
    <x v="0"/>
    <s v="Yes"/>
  </r>
  <r>
    <x v="25"/>
    <s v="Trinket"/>
    <x v="0"/>
    <x v="616"/>
    <n v="4"/>
    <x v="4"/>
    <x v="0"/>
    <x v="0"/>
    <x v="1"/>
    <s v="Yes"/>
  </r>
  <r>
    <x v="25"/>
    <s v="Trinket"/>
    <x v="0"/>
    <x v="617"/>
    <n v="3"/>
    <x v="1"/>
    <x v="0"/>
    <x v="0"/>
    <x v="1"/>
    <s v="Yes"/>
  </r>
  <r>
    <x v="25"/>
    <s v="Trinket"/>
    <x v="0"/>
    <x v="618"/>
    <n v="5"/>
    <x v="0"/>
    <x v="0"/>
    <x v="0"/>
    <x v="1"/>
    <s v="Yes"/>
  </r>
  <r>
    <x v="25"/>
    <s v="Trinket"/>
    <x v="0"/>
    <x v="619"/>
    <n v="1"/>
    <x v="0"/>
    <x v="0"/>
    <x v="0"/>
    <x v="1"/>
    <s v="Yes"/>
  </r>
  <r>
    <x v="25"/>
    <s v="Trinket"/>
    <x v="0"/>
    <x v="620"/>
    <n v="6"/>
    <x v="0"/>
    <x v="0"/>
    <x v="0"/>
    <x v="1"/>
    <s v="Yes"/>
  </r>
  <r>
    <x v="25"/>
    <s v="Trinket"/>
    <x v="0"/>
    <x v="621"/>
    <n v="1"/>
    <x v="0"/>
    <x v="0"/>
    <x v="0"/>
    <x v="1"/>
    <s v="Yes"/>
  </r>
  <r>
    <x v="25"/>
    <s v="Trinket"/>
    <x v="0"/>
    <x v="622"/>
    <n v="6"/>
    <x v="0"/>
    <x v="291"/>
    <x v="298"/>
    <x v="0"/>
    <s v="Yes"/>
  </r>
  <r>
    <x v="25"/>
    <s v="Trinket"/>
    <x v="0"/>
    <x v="623"/>
    <n v="4"/>
    <x v="0"/>
    <x v="0"/>
    <x v="0"/>
    <x v="1"/>
    <s v="Yes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26"/>
    <m/>
    <x v="7"/>
    <x v="624"/>
    <m/>
    <x v="5"/>
    <x v="292"/>
    <x v="299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rinket" cacheId="107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compact="0" compactData="0" multipleFieldFilters="0">
  <location ref="E42:G51" firstHeaderRow="1" firstDataRow="1" firstDataCol="3" rowPageCount="1" colPageCount="1"/>
  <pivotFields count="17">
    <pivotField axis="axisRow" compact="0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17">
        <item x="0"/>
        <item x="1"/>
        <item x="2"/>
        <item x="3"/>
        <item x="4"/>
        <item x="5"/>
        <item x="7"/>
        <item x="8"/>
        <item x="9"/>
        <item x="11"/>
        <item x="12"/>
        <item x="13"/>
        <item x="14"/>
        <item x="15"/>
        <item x="10"/>
        <item x="6"/>
        <item m="1" x="16"/>
      </items>
    </pivotField>
    <pivotField axis="axisPage" compact="0" outline="0" multipleItemSelectionAllowed="1" showAll="0" defaultSubtotal="0">
      <items count="3">
        <item h="1" x="1"/>
        <item x="0"/>
        <item h="1" m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x="2"/>
        <item x="1"/>
        <item x="0"/>
        <item m="1" x="3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9" outline="0" showAll="0" defaultSubtotal="0"/>
    <pivotField compact="0" numFmtId="9" outline="0" showAll="0" defaultSubtotal="0"/>
    <pivotField compact="0" outline="0" showAll="0" defaultSubtotal="0"/>
  </pivotFields>
  <rowFields count="3">
    <field x="0"/>
    <field x="1"/>
    <field x="8"/>
  </rowFields>
  <rowItems count="9">
    <i>
      <x/>
      <x/>
      <x v="2"/>
    </i>
    <i>
      <x v="5"/>
      <x v="5"/>
      <x v="2"/>
    </i>
    <i>
      <x v="6"/>
      <x v="15"/>
      <x v="2"/>
    </i>
    <i>
      <x v="8"/>
      <x v="7"/>
      <x v="2"/>
    </i>
    <i>
      <x v="10"/>
      <x v="14"/>
      <x v="2"/>
    </i>
    <i>
      <x v="12"/>
      <x v="10"/>
      <x v="1"/>
    </i>
    <i>
      <x v="13"/>
      <x v="11"/>
      <x v="1"/>
    </i>
    <i>
      <x v="14"/>
      <x v="12"/>
      <x v="1"/>
    </i>
    <i>
      <x v="15"/>
      <x v="13"/>
      <x v="1"/>
    </i>
  </rowItems>
  <colItems count="1">
    <i/>
  </colItems>
  <pageFields count="1">
    <pageField fld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111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compact="0" compactData="0" multipleFieldFilters="0">
  <location ref="AB4:AG575" firstHeaderRow="1" firstDataRow="1" firstDataCol="6" rowPageCount="1" colPageCount="1"/>
  <pivotFields count="10">
    <pivotField axis="axisRow" compact="0" outline="0" multipleItemSelectionAllowed="1" showAll="0" insertBlankRow="1" includeNewItemsInFilter="1" defaultSubtotal="0">
      <items count="27">
        <item x="0"/>
        <item x="2"/>
        <item x="3"/>
        <item x="4"/>
        <item h="1"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2"/>
        <item x="1"/>
        <item m="1" x="8"/>
        <item x="7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650">
        <item h="1" x="624"/>
        <item x="68"/>
        <item x="608"/>
        <item x="607"/>
        <item x="623"/>
        <item x="236"/>
        <item x="605"/>
        <item x="575"/>
        <item x="74"/>
        <item x="67"/>
        <item x="66"/>
        <item x="574"/>
        <item x="166"/>
        <item x="299"/>
        <item x="234"/>
        <item x="233"/>
        <item x="527"/>
        <item x="165"/>
        <item x="164"/>
        <item x="455"/>
        <item x="360"/>
        <item x="359"/>
        <item x="414"/>
        <item x="413"/>
        <item x="573"/>
        <item x="489"/>
        <item x="298"/>
        <item x="297"/>
        <item x="65"/>
        <item x="572"/>
        <item x="358"/>
        <item x="296"/>
        <item x="357"/>
        <item x="64"/>
        <item x="526"/>
        <item x="109"/>
        <item x="108"/>
        <item x="107"/>
        <item x="488"/>
        <item x="232"/>
        <item x="106"/>
        <item x="412"/>
        <item x="622"/>
        <item x="295"/>
        <item x="571"/>
        <item x="63"/>
        <item x="163"/>
        <item x="62"/>
        <item x="188"/>
        <item x="411"/>
        <item x="454"/>
        <item x="525"/>
        <item x="105"/>
        <item x="621"/>
        <item x="620"/>
        <item x="294"/>
        <item x="231"/>
        <item x="162"/>
        <item x="230"/>
        <item x="524"/>
        <item x="453"/>
        <item x="161"/>
        <item x="160"/>
        <item x="356"/>
        <item x="355"/>
        <item x="293"/>
        <item x="410"/>
        <item x="409"/>
        <item x="570"/>
        <item x="487"/>
        <item x="229"/>
        <item x="569"/>
        <item x="486"/>
        <item x="523"/>
        <item x="452"/>
        <item x="159"/>
        <item x="158"/>
        <item x="354"/>
        <item x="353"/>
        <item x="292"/>
        <item x="408"/>
        <item x="407"/>
        <item x="228"/>
        <item x="406"/>
        <item x="291"/>
        <item x="568"/>
        <item x="352"/>
        <item x="484"/>
        <item x="61"/>
        <item x="60"/>
        <item x="187"/>
        <item x="59"/>
        <item x="58"/>
        <item x="57"/>
        <item x="56"/>
        <item x="55"/>
        <item x="226"/>
        <item x="521"/>
        <item x="104"/>
        <item x="156"/>
        <item x="155"/>
        <item x="154"/>
        <item x="483"/>
        <item x="54"/>
        <item x="186"/>
        <item x="53"/>
        <item x="604"/>
        <item x="52"/>
        <item x="51"/>
        <item x="567"/>
        <item x="450"/>
        <item x="520"/>
        <item x="603"/>
        <item x="225"/>
        <item x="350"/>
        <item x="50"/>
        <item x="49"/>
        <item x="404"/>
        <item x="519"/>
        <item m="1" x="645"/>
        <item x="602"/>
        <item x="185"/>
        <item x="103"/>
        <item x="102"/>
        <item x="349"/>
        <item x="449"/>
        <item x="566"/>
        <item x="48"/>
        <item x="517"/>
        <item x="619"/>
        <item x="618"/>
        <item x="601"/>
        <item x="101"/>
        <item x="47"/>
        <item x="403"/>
        <item x="290"/>
        <item x="289"/>
        <item x="288"/>
        <item x="287"/>
        <item x="285"/>
        <item x="600"/>
        <item x="565"/>
        <item x="599"/>
        <item x="598"/>
        <item x="597"/>
        <item x="596"/>
        <item x="595"/>
        <item x="594"/>
        <item x="593"/>
        <item x="224"/>
        <item x="284"/>
        <item x="283"/>
        <item x="100"/>
        <item x="223"/>
        <item x="348"/>
        <item x="153"/>
        <item x="564"/>
        <item x="237"/>
        <item m="1" x="644"/>
        <item x="563"/>
        <item x="562"/>
        <item x="184"/>
        <item x="152"/>
        <item x="401"/>
        <item x="400"/>
        <item x="222"/>
        <item x="282"/>
        <item x="516"/>
        <item x="448"/>
        <item x="482"/>
        <item x="151"/>
        <item x="150"/>
        <item x="347"/>
        <item x="346"/>
        <item x="561"/>
        <item x="235"/>
        <item x="221"/>
        <item x="515"/>
        <item x="149"/>
        <item x="148"/>
        <item x="447"/>
        <item x="345"/>
        <item x="344"/>
        <item x="399"/>
        <item x="398"/>
        <item x="560"/>
        <item x="481"/>
        <item x="281"/>
        <item x="514"/>
        <item x="513"/>
        <item x="397"/>
        <item x="183"/>
        <item x="99"/>
        <item x="559"/>
        <item x="98"/>
        <item x="480"/>
        <item x="280"/>
        <item x="220"/>
        <item x="512"/>
        <item x="147"/>
        <item x="146"/>
        <item x="445"/>
        <item x="479"/>
        <item x="343"/>
        <item x="342"/>
        <item x="558"/>
        <item x="396"/>
        <item x="395"/>
        <item x="617"/>
        <item x="279"/>
        <item x="557"/>
        <item x="182"/>
        <item x="616"/>
        <item x="278"/>
        <item x="97"/>
        <item x="219"/>
        <item x="145"/>
        <item x="341"/>
        <item x="394"/>
        <item x="556"/>
        <item x="277"/>
        <item x="46"/>
        <item x="144"/>
        <item x="76"/>
        <item x="592"/>
        <item x="45"/>
        <item x="276"/>
        <item x="218"/>
        <item x="511"/>
        <item x="143"/>
        <item x="142"/>
        <item x="444"/>
        <item x="340"/>
        <item x="339"/>
        <item x="555"/>
        <item x="393"/>
        <item x="392"/>
        <item x="44"/>
        <item x="338"/>
        <item x="43"/>
        <item x="337"/>
        <item x="42"/>
        <item x="275"/>
        <item x="96"/>
        <item x="274"/>
        <item x="217"/>
        <item x="141"/>
        <item x="336"/>
        <item x="391"/>
        <item x="554"/>
        <item x="95"/>
        <item x="443"/>
        <item x="553"/>
        <item x="615"/>
        <item x="216"/>
        <item x="215"/>
        <item x="442"/>
        <item x="478"/>
        <item x="181"/>
        <item x="591"/>
        <item x="41"/>
        <item x="40"/>
        <item x="335"/>
        <item x="334"/>
        <item x="39"/>
        <item x="510"/>
        <item x="590"/>
        <item x="38"/>
        <item x="37"/>
        <item x="214"/>
        <item x="140"/>
        <item x="75"/>
        <item x="169"/>
        <item x="509"/>
        <item x="273"/>
        <item x="508"/>
        <item x="507"/>
        <item x="506"/>
        <item x="505"/>
        <item x="504"/>
        <item x="503"/>
        <item x="36"/>
        <item x="552"/>
        <item x="502"/>
        <item x="272"/>
        <item x="551"/>
        <item x="35"/>
        <item x="34"/>
        <item x="94"/>
        <item x="180"/>
        <item x="501"/>
        <item x="441"/>
        <item x="212"/>
        <item x="333"/>
        <item x="332"/>
        <item x="271"/>
        <item x="139"/>
        <item x="138"/>
        <item x="389"/>
        <item x="388"/>
        <item x="477"/>
        <item x="270"/>
        <item x="33"/>
        <item x="137"/>
        <item x="110"/>
        <item x="476"/>
        <item x="32"/>
        <item x="93"/>
        <item x="31"/>
        <item x="30"/>
        <item x="269"/>
        <item x="92"/>
        <item x="268"/>
        <item x="211"/>
        <item x="331"/>
        <item x="136"/>
        <item x="387"/>
        <item x="550"/>
        <item x="135"/>
        <item x="330"/>
        <item x="440"/>
        <item x="29"/>
        <item x="28"/>
        <item x="210"/>
        <item x="91"/>
        <item x="27"/>
        <item x="26"/>
        <item x="25"/>
        <item x="500"/>
        <item x="439"/>
        <item x="134"/>
        <item x="133"/>
        <item x="329"/>
        <item x="328"/>
        <item x="267"/>
        <item x="549"/>
        <item x="475"/>
        <item x="386"/>
        <item x="385"/>
        <item x="438"/>
        <item x="437"/>
        <item x="90"/>
        <item x="436"/>
        <item x="435"/>
        <item x="434"/>
        <item x="433"/>
        <item x="432"/>
        <item x="384"/>
        <item x="266"/>
        <item x="209"/>
        <item x="499"/>
        <item x="132"/>
        <item x="431"/>
        <item x="265"/>
        <item x="498"/>
        <item x="208"/>
        <item x="131"/>
        <item x="548"/>
        <item x="430"/>
        <item x="547"/>
        <item x="179"/>
        <item x="89"/>
        <item x="24"/>
        <item x="429"/>
        <item x="264"/>
        <item x="474"/>
        <item x="327"/>
        <item x="263"/>
        <item x="473"/>
        <item x="88"/>
        <item x="262"/>
        <item x="497"/>
        <item x="383"/>
        <item x="23"/>
        <item x="472"/>
        <item x="87"/>
        <item x="207"/>
        <item x="261"/>
        <item m="1" x="642"/>
        <item x="260"/>
        <item x="206"/>
        <item x="496"/>
        <item x="428"/>
        <item x="129"/>
        <item x="382"/>
        <item x="546"/>
        <item x="471"/>
        <item x="22"/>
        <item x="21"/>
        <item x="470"/>
        <item x="614"/>
        <item m="1" x="648"/>
        <item x="613"/>
        <item x="612"/>
        <item x="259"/>
        <item x="205"/>
        <item x="86"/>
        <item x="128"/>
        <item x="326"/>
        <item x="258"/>
        <item m="1" x="639"/>
        <item x="381"/>
        <item x="325"/>
        <item x="324"/>
        <item x="20"/>
        <item x="70"/>
        <item x="71"/>
        <item x="456"/>
        <item x="361"/>
        <item x="301"/>
        <item x="303"/>
        <item x="302"/>
        <item x="300"/>
        <item x="418"/>
        <item x="417"/>
        <item x="416"/>
        <item x="415"/>
        <item x="577"/>
        <item x="576"/>
        <item m="1" x="627"/>
        <item x="495"/>
        <item x="588"/>
        <item x="257"/>
        <item x="85"/>
        <item x="256"/>
        <item x="204"/>
        <item x="323"/>
        <item x="127"/>
        <item x="380"/>
        <item x="545"/>
        <item x="203"/>
        <item x="255"/>
        <item x="427"/>
        <item m="1" x="636"/>
        <item x="469"/>
        <item x="125"/>
        <item x="254"/>
        <item x="544"/>
        <item x="253"/>
        <item x="322"/>
        <item x="84"/>
        <item x="379"/>
        <item x="202"/>
        <item x="378"/>
        <item x="83"/>
        <item x="587"/>
        <item x="123"/>
        <item x="543"/>
        <item x="611"/>
        <item x="586"/>
        <item x="19"/>
        <item x="18"/>
        <item x="178"/>
        <item x="122"/>
        <item x="17"/>
        <item x="16"/>
        <item x="468"/>
        <item x="321"/>
        <item m="1" x="629"/>
        <item x="15"/>
        <item x="425"/>
        <item x="201"/>
        <item x="467"/>
        <item x="320"/>
        <item x="251"/>
        <item x="121"/>
        <item x="120"/>
        <item x="14"/>
        <item x="250"/>
        <item x="200"/>
        <item x="82"/>
        <item x="249"/>
        <item x="377"/>
        <item x="319"/>
        <item x="542"/>
        <item m="1" x="632"/>
        <item x="466"/>
        <item x="318"/>
        <item x="317"/>
        <item x="316"/>
        <item x="315"/>
        <item x="314"/>
        <item x="313"/>
        <item x="12"/>
        <item x="376"/>
        <item x="312"/>
        <item x="177"/>
        <item x="176"/>
        <item x="248"/>
        <item x="175"/>
        <item x="199"/>
        <item x="119"/>
        <item x="174"/>
        <item x="494"/>
        <item x="118"/>
        <item x="374"/>
        <item x="465"/>
        <item x="246"/>
        <item x="540"/>
        <item x="245"/>
        <item x="197"/>
        <item x="117"/>
        <item x="311"/>
        <item x="373"/>
        <item x="310"/>
        <item x="116"/>
        <item x="610"/>
        <item x="372"/>
        <item x="196"/>
        <item x="11"/>
        <item x="73"/>
        <item x="423"/>
        <item x="609"/>
        <item x="371"/>
        <item x="370"/>
        <item x="539"/>
        <item x="538"/>
        <item x="537"/>
        <item x="244"/>
        <item x="81"/>
        <item x="195"/>
        <item x="243"/>
        <item x="115"/>
        <item x="309"/>
        <item x="536"/>
        <item x="369"/>
        <item x="242"/>
        <item x="493"/>
        <item x="114"/>
        <item x="535"/>
        <item x="492"/>
        <item x="422"/>
        <item x="10"/>
        <item x="9"/>
        <item x="8"/>
        <item x="534"/>
        <item x="7"/>
        <item x="6"/>
        <item x="72"/>
        <item x="5"/>
        <item x="4"/>
        <item x="80"/>
        <item x="368"/>
        <item x="367"/>
        <item x="533"/>
        <item x="464"/>
        <item x="463"/>
        <item x="462"/>
        <item m="1" x="628"/>
        <item x="172"/>
        <item x="461"/>
        <item x="583"/>
        <item x="582"/>
        <item x="581"/>
        <item x="580"/>
        <item x="579"/>
        <item x="3"/>
        <item x="194"/>
        <item x="79"/>
        <item x="78"/>
        <item x="308"/>
        <item x="167"/>
        <item x="241"/>
        <item x="193"/>
        <item x="532"/>
        <item x="113"/>
        <item m="1" x="641"/>
        <item x="77"/>
        <item x="366"/>
        <item x="240"/>
        <item x="168"/>
        <item x="460"/>
        <item x="171"/>
        <item x="170"/>
        <item x="306"/>
        <item x="2"/>
        <item x="1"/>
        <item x="239"/>
        <item x="578"/>
        <item x="238"/>
        <item x="192"/>
        <item x="491"/>
        <item x="421"/>
        <item x="305"/>
        <item x="304"/>
        <item x="365"/>
        <item x="364"/>
        <item x="531"/>
        <item x="459"/>
        <item x="112"/>
        <item x="111"/>
        <item x="191"/>
        <item x="420"/>
        <item m="1" x="635"/>
        <item x="530"/>
        <item x="458"/>
        <item m="1" x="634"/>
        <item x="529"/>
        <item x="457"/>
        <item x="490"/>
        <item x="419"/>
        <item x="190"/>
        <item x="189"/>
        <item m="1" x="631"/>
        <item h="1" x="69"/>
        <item x="362"/>
        <item x="0"/>
        <item m="1" x="643"/>
        <item m="1" x="638"/>
        <item m="1" x="640"/>
        <item m="1" x="626"/>
        <item x="606"/>
        <item m="1" x="633"/>
        <item m="1" x="637"/>
        <item m="1" x="625"/>
        <item m="1" x="647"/>
        <item m="1" x="630"/>
        <item x="13"/>
        <item x="130"/>
        <item x="126"/>
        <item x="157"/>
        <item x="173"/>
        <item x="198"/>
        <item m="1" x="649"/>
        <item x="247"/>
        <item m="1" x="646"/>
        <item x="405"/>
        <item x="424"/>
        <item x="451"/>
        <item x="485"/>
        <item x="522"/>
        <item x="541"/>
        <item x="589"/>
        <item x="584"/>
        <item x="351"/>
        <item x="390"/>
        <item x="213"/>
        <item x="286"/>
        <item x="518"/>
        <item x="585"/>
        <item x="227"/>
        <item x="307"/>
        <item x="363"/>
        <item x="402"/>
        <item x="528"/>
        <item x="375"/>
        <item x="124"/>
        <item x="252"/>
        <item x="426"/>
        <item x="4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6">
        <item x="5"/>
        <item x="3"/>
        <item x="4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4676"/>
        <item m="1" x="948"/>
        <item m="1" x="7935"/>
        <item m="1" x="949"/>
        <item m="1" x="2260"/>
        <item m="1" x="1499"/>
        <item m="1" x="5069"/>
        <item m="1" x="6529"/>
        <item m="1" x="1740"/>
        <item m="1" x="6484"/>
        <item m="1" x="561"/>
        <item m="1" x="6843"/>
        <item m="1" x="474"/>
        <item m="1" x="5282"/>
        <item m="1" x="6779"/>
        <item m="1" x="6707"/>
        <item m="1" x="4449"/>
        <item m="1" x="4071"/>
        <item m="1" x="3708"/>
        <item m="1" x="5587"/>
        <item m="1" x="6513"/>
        <item x="7"/>
        <item m="1" x="3402"/>
        <item m="1" x="4168"/>
        <item m="1" x="5816"/>
        <item m="1" x="3107"/>
        <item x="12"/>
        <item m="1" x="5367"/>
        <item m="1" x="5495"/>
        <item m="1" x="568"/>
        <item m="1" x="2132"/>
        <item x="66"/>
        <item m="1" x="2945"/>
        <item m="1" x="3719"/>
        <item m="1" x="890"/>
        <item m="1" x="1776"/>
        <item x="158"/>
        <item m="1" x="2890"/>
        <item m="1" x="2465"/>
        <item m="1" x="5830"/>
        <item m="1" x="6725"/>
        <item m="1" x="2483"/>
        <item m="1" x="1966"/>
        <item m="1" x="868"/>
        <item m="1" x="2308"/>
        <item m="1" x="2486"/>
        <item m="1" x="1036"/>
        <item m="1" x="3687"/>
        <item m="1" x="571"/>
        <item m="1" x="5560"/>
        <item m="1" x="5681"/>
        <item m="1" x="417"/>
        <item m="1" x="1532"/>
        <item m="1" x="5109"/>
        <item m="1" x="6402"/>
        <item m="1" x="1057"/>
        <item x="245"/>
        <item m="1" x="1341"/>
        <item m="1" x="2153"/>
        <item m="1" x="746"/>
        <item m="1" x="7021"/>
        <item m="1" x="5394"/>
        <item m="1" x="5542"/>
        <item m="1" x="2646"/>
        <item m="1" x="4943"/>
        <item m="1" x="4957"/>
        <item m="1" x="7219"/>
        <item m="1" x="2005"/>
        <item m="1" x="503"/>
        <item m="1" x="7383"/>
        <item x="53"/>
        <item x="292"/>
        <item m="1" x="2668"/>
        <item m="1" x="1709"/>
        <item m="1" x="4778"/>
        <item m="1" x="5800"/>
        <item m="1" x="1812"/>
        <item m="1" x="6160"/>
        <item m="1" x="4207"/>
        <item m="1" x="2807"/>
        <item m="1" x="7092"/>
        <item m="1" x="5180"/>
        <item m="1" x="7414"/>
        <item m="1" x="4372"/>
        <item m="1" x="6742"/>
        <item m="1" x="7912"/>
        <item m="1" x="2493"/>
        <item m="1" x="3799"/>
        <item m="1" x="6799"/>
        <item m="1" x="1379"/>
        <item m="1" x="6559"/>
        <item m="1" x="2602"/>
        <item m="1" x="393"/>
        <item m="1" x="1309"/>
        <item m="1" x="5721"/>
        <item m="1" x="5766"/>
        <item m="1" x="1597"/>
        <item m="1" x="7635"/>
        <item m="1" x="4633"/>
        <item m="1" x="753"/>
        <item m="1" x="1399"/>
        <item m="1" x="1967"/>
        <item m="1" x="969"/>
        <item m="1" x="5491"/>
        <item m="1" x="1800"/>
        <item m="1" x="5277"/>
        <item m="1" x="329"/>
        <item m="1" x="7670"/>
        <item m="1" x="1854"/>
        <item m="1" x="6745"/>
        <item m="1" x="800"/>
        <item m="1" x="2048"/>
        <item m="1" x="7363"/>
        <item m="1" x="1096"/>
        <item m="1" x="7871"/>
        <item m="1" x="5949"/>
        <item m="1" x="5481"/>
        <item m="1" x="3100"/>
        <item m="1" x="3995"/>
        <item m="1" x="799"/>
        <item m="1" x="3771"/>
        <item m="1" x="7270"/>
        <item m="1" x="5662"/>
        <item m="1" x="2400"/>
        <item m="1" x="7039"/>
        <item m="1" x="4712"/>
        <item m="1" x="5334"/>
        <item m="1" x="5533"/>
        <item m="1" x="5839"/>
        <item m="1" x="3118"/>
        <item m="1" x="1918"/>
        <item m="1" x="1630"/>
        <item m="1" x="7338"/>
        <item m="1" x="7969"/>
        <item m="1" x="6891"/>
        <item m="1" x="3973"/>
        <item m="1" x="7412"/>
        <item m="1" x="2257"/>
        <item m="1" x="7523"/>
        <item m="1" x="1511"/>
        <item m="1" x="2672"/>
        <item m="1" x="6700"/>
        <item m="1" x="2581"/>
        <item m="1" x="6703"/>
        <item m="1" x="4780"/>
        <item m="1" x="5776"/>
        <item m="1" x="7128"/>
        <item m="1" x="3616"/>
        <item m="1" x="3585"/>
        <item m="1" x="5858"/>
        <item m="1" x="4839"/>
        <item m="1" x="6872"/>
        <item m="1" x="4533"/>
        <item m="1" x="2569"/>
        <item m="1" x="5935"/>
        <item m="1" x="1395"/>
        <item m="1" x="1979"/>
        <item m="1" x="5847"/>
        <item m="1" x="5884"/>
        <item m="1" x="4889"/>
        <item m="1" x="3866"/>
        <item m="1" x="3535"/>
        <item m="1" x="2588"/>
        <item m="1" x="7426"/>
        <item m="1" x="689"/>
        <item m="1" x="3888"/>
        <item m="1" x="1631"/>
        <item m="1" x="1051"/>
        <item m="1" x="3237"/>
        <item m="1" x="7087"/>
        <item m="1" x="6867"/>
        <item m="1" x="913"/>
        <item m="1" x="5788"/>
        <item m="1" x="5621"/>
        <item m="1" x="5083"/>
        <item m="1" x="6352"/>
        <item m="1" x="683"/>
        <item m="1" x="1420"/>
        <item m="1" x="7799"/>
        <item m="1" x="1529"/>
        <item m="1" x="806"/>
        <item m="1" x="5490"/>
        <item m="1" x="1452"/>
        <item m="1" x="4747"/>
        <item m="1" x="2307"/>
        <item m="1" x="2053"/>
        <item m="1" x="4904"/>
        <item m="1" x="1371"/>
        <item m="1" x="6493"/>
        <item m="1" x="2825"/>
        <item m="1" x="1321"/>
        <item m="1" x="4684"/>
        <item m="1" x="2758"/>
        <item m="1" x="3683"/>
        <item m="1" x="2865"/>
        <item m="1" x="7780"/>
        <item m="1" x="2811"/>
        <item m="1" x="5003"/>
        <item m="1" x="2629"/>
        <item m="1" x="1642"/>
        <item m="1" x="6935"/>
        <item m="1" x="6480"/>
        <item m="1" x="5670"/>
        <item m="1" x="5994"/>
        <item m="1" x="302"/>
        <item m="1" x="7646"/>
        <item m="1" x="5357"/>
        <item m="1" x="3152"/>
        <item m="1" x="499"/>
        <item m="1" x="1441"/>
        <item m="1" x="1775"/>
        <item m="1" x="1793"/>
        <item m="1" x="2754"/>
        <item m="1" x="4652"/>
        <item m="1" x="7940"/>
        <item m="1" x="7007"/>
        <item m="1" x="6229"/>
        <item m="1" x="5593"/>
        <item m="1" x="3223"/>
        <item m="1" x="7328"/>
        <item m="1" x="6161"/>
        <item m="1" x="4746"/>
        <item m="1" x="2156"/>
        <item m="1" x="6656"/>
        <item m="1" x="3369"/>
        <item m="1" x="7752"/>
        <item m="1" x="6622"/>
        <item m="1" x="4813"/>
        <item m="1" x="1671"/>
        <item m="1" x="2183"/>
        <item m="1" x="5059"/>
        <item m="1" x="4500"/>
        <item m="1" x="3574"/>
        <item m="1" x="1332"/>
        <item m="1" x="4479"/>
        <item m="1" x="2725"/>
        <item m="1" x="4130"/>
        <item m="1" x="5624"/>
        <item m="1" x="2851"/>
        <item m="1" x="396"/>
        <item m="1" x="1504"/>
        <item m="1" x="4378"/>
        <item m="1" x="7066"/>
        <item m="1" x="3230"/>
        <item m="1" x="5634"/>
        <item m="1" x="2467"/>
        <item m="1" x="5486"/>
        <item m="1" x="6690"/>
        <item m="1" x="7035"/>
        <item m="1" x="4029"/>
        <item m="1" x="2253"/>
        <item m="1" x="2666"/>
        <item m="1" x="4100"/>
        <item m="1" x="4097"/>
        <item m="1" x="1205"/>
        <item m="1" x="384"/>
        <item m="1" x="7956"/>
        <item m="1" x="4469"/>
        <item m="1" x="3209"/>
        <item m="1" x="2146"/>
        <item m="1" x="4131"/>
        <item m="1" x="4859"/>
        <item m="1" x="5302"/>
        <item m="1" x="6635"/>
        <item m="1" x="1788"/>
        <item m="1" x="5684"/>
        <item m="1" x="1108"/>
        <item m="1" x="4499"/>
        <item m="1" x="2685"/>
        <item m="1" x="1113"/>
        <item m="1" x="2539"/>
        <item m="1" x="1852"/>
        <item m="1" x="2780"/>
        <item m="1" x="4759"/>
        <item m="1" x="7541"/>
        <item m="1" x="4270"/>
        <item m="1" x="4303"/>
        <item m="1" x="2273"/>
        <item m="1" x="5680"/>
        <item m="1" x="6226"/>
        <item m="1" x="2427"/>
        <item m="1" x="7966"/>
        <item m="1" x="6503"/>
        <item m="1" x="2904"/>
        <item m="1" x="464"/>
        <item m="1" x="5655"/>
        <item m="1" x="7208"/>
        <item m="1" x="4018"/>
        <item m="1" x="6346"/>
        <item m="1" x="1002"/>
        <item m="1" x="3293"/>
        <item m="1" x="4571"/>
        <item m="1" x="4442"/>
        <item m="1" x="7761"/>
        <item m="1" x="854"/>
        <item m="1" x="1372"/>
        <item m="1" x="1131"/>
        <item m="1" x="3065"/>
        <item m="1" x="898"/>
        <item m="1" x="2616"/>
        <item m="1" x="2367"/>
        <item m="1" x="6924"/>
        <item m="1" x="1472"/>
        <item m="1" x="5288"/>
        <item m="1" x="6070"/>
        <item m="1" x="6572"/>
        <item m="1" x="4201"/>
        <item m="1" x="1546"/>
        <item m="1" x="5254"/>
        <item m="1" x="7504"/>
        <item m="1" x="840"/>
        <item m="1" x="1768"/>
        <item m="1" x="6198"/>
        <item m="1" x="3067"/>
        <item m="1" x="1602"/>
        <item m="1" x="2637"/>
        <item m="1" x="5235"/>
        <item m="1" x="2919"/>
        <item m="1" x="1513"/>
        <item m="1" x="3494"/>
        <item m="1" x="4036"/>
        <item m="1" x="4363"/>
        <item m="1" x="1106"/>
        <item m="1" x="4874"/>
        <item m="1" x="942"/>
        <item m="1" x="7466"/>
        <item m="1" x="4320"/>
        <item m="1" x="3021"/>
        <item m="1" x="3467"/>
        <item m="1" x="4845"/>
        <item m="1" x="931"/>
        <item m="1" x="1846"/>
        <item m="1" x="1302"/>
        <item m="1" x="3953"/>
        <item m="1" x="7325"/>
        <item m="1" x="5023"/>
        <item m="1" x="7989"/>
        <item m="1" x="3962"/>
        <item m="1" x="7329"/>
        <item m="1" x="2857"/>
        <item m="1" x="5361"/>
        <item m="1" x="4521"/>
        <item m="1" x="1619"/>
        <item m="1" x="1747"/>
        <item m="1" x="6074"/>
        <item m="1" x="6670"/>
        <item m="1" x="7855"/>
        <item m="1" x="6576"/>
        <item m="1" x="5463"/>
        <item m="1" x="1166"/>
        <item m="1" x="3921"/>
        <item m="1" x="1037"/>
        <item m="1" x="1491"/>
        <item m="1" x="2042"/>
        <item m="1" x="1505"/>
        <item m="1" x="628"/>
        <item m="1" x="6537"/>
        <item m="1" x="3709"/>
        <item m="1" x="2531"/>
        <item m="1" x="7443"/>
        <item m="1" x="3997"/>
        <item m="1" x="6974"/>
        <item m="1" x="6706"/>
        <item m="1" x="754"/>
        <item m="1" x="7990"/>
        <item m="1" x="7320"/>
        <item m="1" x="5399"/>
        <item m="1" x="2833"/>
        <item m="1" x="3202"/>
        <item m="1" x="7828"/>
        <item m="1" x="6084"/>
        <item m="1" x="3582"/>
        <item m="1" x="4127"/>
        <item m="1" x="3376"/>
        <item m="1" x="7895"/>
        <item m="1" x="1842"/>
        <item m="1" x="6446"/>
        <item m="1" x="2489"/>
        <item m="1" x="6240"/>
        <item m="1" x="6672"/>
        <item m="1" x="4578"/>
        <item m="1" x="1136"/>
        <item m="1" x="929"/>
        <item m="1" x="534"/>
        <item m="1" x="1521"/>
        <item m="1" x="6350"/>
        <item m="1" x="2555"/>
        <item m="1" x="7277"/>
        <item m="1" x="690"/>
        <item m="1" x="4210"/>
        <item m="1" x="2223"/>
        <item m="1" x="4017"/>
        <item m="1" x="1865"/>
        <item m="1" x="7490"/>
        <item m="1" x="3213"/>
        <item m="1" x="5493"/>
        <item m="1" x="7210"/>
        <item m="1" x="5832"/>
        <item m="1" x="5538"/>
        <item m="1" x="1214"/>
        <item m="1" x="7416"/>
        <item m="1" x="7138"/>
        <item m="1" x="2863"/>
        <item m="1" x="5918"/>
        <item m="1" x="2786"/>
        <item m="1" x="3096"/>
        <item m="1" x="7280"/>
        <item m="1" x="2417"/>
        <item m="1" x="7557"/>
        <item m="1" x="4172"/>
        <item m="1" x="333"/>
        <item m="1" x="1067"/>
        <item m="1" x="1259"/>
        <item m="1" x="2206"/>
        <item m="1" x="5348"/>
        <item m="1" x="1867"/>
        <item m="1" x="7645"/>
        <item m="1" x="7544"/>
        <item m="1" x="4727"/>
        <item m="1" x="901"/>
        <item m="1" x="816"/>
        <item m="1" x="5473"/>
        <item m="1" x="6315"/>
        <item m="1" x="587"/>
        <item m="1" x="1069"/>
        <item m="1" x="7554"/>
        <item m="1" x="3717"/>
        <item m="1" x="2297"/>
        <item m="1" x="6015"/>
        <item m="1" x="3042"/>
        <item m="1" x="1362"/>
        <item m="1" x="7195"/>
        <item m="1" x="4913"/>
        <item m="1" x="1468"/>
        <item m="1" x="5895"/>
        <item m="1" x="426"/>
        <item m="1" x="2995"/>
        <item m="1" x="7382"/>
        <item m="1" x="1335"/>
        <item m="1" x="814"/>
        <item m="1" x="7514"/>
        <item m="1" x="7700"/>
        <item m="1" x="7197"/>
        <item m="1" x="1552"/>
        <item m="1" x="2309"/>
        <item m="1" x="7374"/>
        <item m="1" x="694"/>
        <item m="1" x="7377"/>
        <item m="1" x="1808"/>
        <item m="1" x="439"/>
        <item m="1" x="871"/>
        <item m="1" x="6076"/>
        <item m="1" x="4531"/>
        <item m="1" x="6400"/>
        <item m="1" x="3629"/>
        <item m="1" x="1730"/>
        <item m="1" x="6958"/>
        <item m="1" x="5373"/>
        <item m="1" x="1004"/>
        <item m="1" x="2696"/>
        <item m="1" x="1975"/>
        <item m="1" x="5048"/>
        <item m="1" x="709"/>
        <item m="1" x="2251"/>
        <item m="1" x="629"/>
        <item m="1" x="5244"/>
        <item m="1" x="7327"/>
        <item m="1" x="3985"/>
        <item m="1" x="1162"/>
        <item m="1" x="5476"/>
        <item m="1" x="7891"/>
        <item m="1" x="4089"/>
        <item m="1" x="5765"/>
        <item m="1" x="2877"/>
        <item m="1" x="1240"/>
        <item m="1" x="4255"/>
        <item m="1" x="6558"/>
        <item m="1" x="2732"/>
        <item m="1" x="2562"/>
        <item m="1" x="1724"/>
        <item m="1" x="6065"/>
        <item m="1" x="3406"/>
        <item m="1" x="1070"/>
        <item m="1" x="7835"/>
        <item m="1" x="1450"/>
        <item m="1" x="3636"/>
        <item m="1" x="6889"/>
        <item m="1" x="3739"/>
        <item m="1" x="3749"/>
        <item m="1" x="3178"/>
        <item m="1" x="6615"/>
        <item m="1" x="7389"/>
        <item m="1" x="1758"/>
        <item m="1" x="5556"/>
        <item m="1" x="3681"/>
        <item m="1" x="3304"/>
        <item m="1" x="550"/>
        <item m="1" x="1595"/>
        <item m="1" x="4868"/>
        <item m="1" x="6106"/>
        <item m="1" x="3946"/>
        <item m="1" x="5219"/>
        <item m="1" x="5792"/>
        <item m="1" x="4062"/>
        <item m="1" x="5127"/>
        <item m="1" x="3239"/>
        <item m="1" x="1734"/>
        <item m="1" x="7642"/>
        <item m="1" x="3837"/>
        <item m="1" x="7678"/>
        <item m="1" x="916"/>
        <item m="1" x="6645"/>
        <item m="1" x="1226"/>
        <item m="1" x="4241"/>
        <item m="1" x="2421"/>
        <item m="1" x="1034"/>
        <item m="1" x="566"/>
        <item m="1" x="7114"/>
        <item m="1" x="6650"/>
        <item m="1" x="5372"/>
        <item m="1" x="3887"/>
        <item m="1" x="3281"/>
        <item m="1" x="1242"/>
        <item m="1" x="7319"/>
        <item m="1" x="927"/>
        <item m="1" x="7628"/>
        <item m="1" x="5019"/>
        <item m="1" x="1213"/>
        <item m="1" x="5297"/>
        <item m="1" x="6169"/>
        <item m="1" x="733"/>
        <item m="1" x="2605"/>
        <item m="1" x="7206"/>
        <item m="1" x="5957"/>
        <item m="1" x="5694"/>
        <item m="1" x="3425"/>
        <item m="1" x="5375"/>
        <item m="1" x="5996"/>
        <item m="1" x="2193"/>
        <item m="1" x="4539"/>
        <item m="1" x="2001"/>
        <item m="1" x="6682"/>
        <item m="1" x="5924"/>
        <item m="1" x="5389"/>
        <item m="1" x="4558"/>
        <item m="1" x="3447"/>
        <item m="1" x="7432"/>
        <item m="1" x="6980"/>
        <item m="1" x="3782"/>
        <item m="1" x="5663"/>
        <item m="1" x="7924"/>
        <item m="1" x="1551"/>
        <item m="1" x="7856"/>
        <item m="1" x="7610"/>
        <item m="1" x="5890"/>
        <item m="1" x="1483"/>
        <item m="1" x="3712"/>
        <item m="1" x="5706"/>
        <item m="1" x="2077"/>
        <item m="1" x="4595"/>
        <item m="1" x="842"/>
        <item m="1" x="3232"/>
        <item m="1" x="1085"/>
        <item m="1" x="3170"/>
        <item m="1" x="2565"/>
        <item m="1" x="7235"/>
        <item m="1" x="1719"/>
        <item m="1" x="1149"/>
        <item m="1" x="7739"/>
        <item m="1" x="4738"/>
        <item m="1" x="2550"/>
        <item m="1" x="6434"/>
        <item m="1" x="3267"/>
        <item m="1" x="2244"/>
        <item m="1" x="5472"/>
        <item m="1" x="3010"/>
        <item m="1" x="6237"/>
        <item m="1" x="1408"/>
        <item m="1" x="2881"/>
        <item m="1" x="1407"/>
        <item m="1" x="2912"/>
        <item m="1" x="3047"/>
        <item m="1" x="3375"/>
        <item m="1" x="6824"/>
        <item m="1" x="6167"/>
        <item m="1" x="6149"/>
        <item m="1" x="743"/>
        <item m="1" x="6663"/>
        <item m="1" x="3548"/>
        <item m="1" x="4810"/>
        <item m="1" x="5342"/>
        <item m="1" x="3857"/>
        <item m="1" x="7267"/>
        <item m="1" x="3250"/>
        <item m="1" x="4016"/>
        <item m="1" x="2433"/>
        <item m="1" x="2544"/>
        <item m="1" x="4642"/>
        <item m="1" x="3516"/>
        <item m="1" x="5152"/>
        <item m="1" x="3215"/>
        <item m="1" x="7558"/>
        <item m="1" x="4360"/>
        <item m="1" x="2554"/>
        <item m="1" x="6334"/>
        <item m="1" x="912"/>
        <item m="1" x="4662"/>
        <item m="1" x="3781"/>
        <item m="1" x="4342"/>
        <item m="1" x="3970"/>
        <item m="1" x="2064"/>
        <item m="1" x="2983"/>
        <item m="1" x="4134"/>
        <item m="1" x="4991"/>
        <item m="1" x="3522"/>
        <item m="1" x="5096"/>
        <item m="1" x="2152"/>
        <item m="1" x="6735"/>
        <item m="1" x="7182"/>
        <item m="1" x="7579"/>
        <item m="1" x="588"/>
        <item m="1" x="7925"/>
        <item m="1" x="1063"/>
        <item m="1" x="7942"/>
        <item m="1" x="900"/>
        <item m="1" x="2898"/>
        <item m="1" x="332"/>
        <item m="1" x="7534"/>
        <item m="1" x="6298"/>
        <item m="1" x="3557"/>
        <item m="1" x="3531"/>
        <item m="1" x="3619"/>
        <item m="1" x="3669"/>
        <item m="1" x="365"/>
        <item m="1" x="2380"/>
        <item m="1" x="1894"/>
        <item m="1" x="4482"/>
        <item m="1" x="3412"/>
        <item m="1" x="4098"/>
        <item m="1" x="5653"/>
        <item m="1" x="1572"/>
        <item m="1" x="771"/>
        <item m="1" x="4310"/>
        <item m="1" x="4117"/>
        <item m="1" x="1700"/>
        <item m="1" x="549"/>
        <item m="1" x="6983"/>
        <item m="1" x="4772"/>
        <item m="1" x="5881"/>
        <item m="1" x="7289"/>
        <item m="1" x="6243"/>
        <item m="1" x="2993"/>
        <item m="1" x="1945"/>
        <item m="1" x="4353"/>
        <item m="1" x="7834"/>
        <item m="1" x="6498"/>
        <item m="1" x="6669"/>
        <item m="1" x="2792"/>
        <item m="1" x="2341"/>
        <item m="1" x="4040"/>
        <item m="1" x="2205"/>
        <item m="1" x="2300"/>
        <item m="1" x="5290"/>
        <item m="1" x="2412"/>
        <item m="1" x="4260"/>
        <item m="1" x="1689"/>
        <item m="1" x="6885"/>
        <item m="1" x="7923"/>
        <item m="1" x="539"/>
        <item m="1" x="4543"/>
        <item m="1" x="6903"/>
        <item m="1" x="6589"/>
        <item m="1" x="1549"/>
        <item m="1" x="5196"/>
        <item m="1" x="3476"/>
        <item m="1" x="5825"/>
        <item m="1" x="7135"/>
        <item m="1" x="5650"/>
        <item m="1" x="4789"/>
        <item m="1" x="7638"/>
        <item m="1" x="7585"/>
        <item m="1" x="4869"/>
        <item m="1" x="7373"/>
        <item m="1" x="3414"/>
        <item m="1" x="7553"/>
        <item m="1" x="2119"/>
        <item m="1" x="5184"/>
        <item m="1" x="6987"/>
        <item m="1" x="2263"/>
        <item m="1" x="558"/>
        <item m="1" x="4284"/>
        <item m="1" x="4213"/>
        <item m="1" x="1318"/>
        <item m="1" x="6594"/>
        <item m="1" x="6767"/>
        <item m="1" x="851"/>
        <item m="1" x="6796"/>
        <item m="1" x="2024"/>
        <item m="1" x="2663"/>
        <item m="1" x="2997"/>
        <item m="1" x="5892"/>
        <item m="1" x="470"/>
        <item m="1" x="2662"/>
        <item m="1" x="6336"/>
        <item m="1" x="6627"/>
        <item m="1" x="3044"/>
        <item m="1" x="7467"/>
        <item m="1" x="3098"/>
        <item m="1" x="3113"/>
        <item m="1" x="3072"/>
        <item m="1" x="3027"/>
        <item m="1" x="1773"/>
        <item m="1" x="3677"/>
        <item m="1" x="1317"/>
        <item m="1" x="3086"/>
        <item m="1" x="3085"/>
        <item m="1" x="2388"/>
        <item m="1" x="2888"/>
        <item m="1" x="3055"/>
        <item m="1" x="1901"/>
        <item m="1" x="7401"/>
        <item m="1" x="6445"/>
        <item m="1" x="6081"/>
        <item m="1" x="7831"/>
        <item m="1" x="7413"/>
        <item m="1" x="611"/>
        <item m="1" x="7132"/>
        <item m="1" x="7198"/>
        <item m="1" x="2099"/>
        <item m="1" x="2547"/>
        <item m="1" x="4347"/>
        <item m="1" x="7848"/>
        <item m="1" x="3288"/>
        <item m="1" x="1816"/>
        <item m="1" x="7641"/>
        <item m="1" x="3515"/>
        <item m="1" x="6430"/>
        <item m="1" x="6852"/>
        <item m="1" x="2008"/>
        <item m="1" x="5747"/>
        <item m="1" x="7847"/>
        <item m="1" x="4677"/>
        <item m="1" x="4327"/>
        <item m="1" x="1970"/>
        <item m="1" x="2494"/>
        <item m="1" x="7805"/>
        <item m="1" x="2896"/>
        <item m="1" x="4317"/>
        <item m="1" x="1872"/>
        <item m="1" x="6105"/>
        <item m="1" x="3904"/>
        <item m="1" x="6366"/>
        <item m="1" x="6545"/>
        <item m="1" x="6432"/>
        <item m="1" x="5735"/>
        <item m="1" x="6408"/>
        <item m="1" x="7518"/>
        <item m="1" x="796"/>
        <item m="1" x="2344"/>
        <item m="1" x="451"/>
        <item m="1" x="7707"/>
        <item m="1" x="1685"/>
        <item m="1" x="5687"/>
        <item m="1" x="4436"/>
        <item m="1" x="419"/>
        <item m="1" x="1993"/>
        <item m="1" x="3361"/>
        <item m="1" x="2175"/>
        <item m="1" x="4295"/>
        <item m="1" x="7644"/>
        <item m="1" x="1119"/>
        <item m="1" x="5286"/>
        <item m="1" x="6771"/>
        <item m="1" x="2915"/>
        <item m="1" x="3002"/>
        <item m="1" x="7698"/>
        <item m="1" x="1751"/>
        <item m="1" x="4462"/>
        <item m="1" x="6451"/>
        <item m="1" x="5368"/>
        <item m="1" x="7594"/>
        <item m="1" x="1451"/>
        <item m="1" x="1787"/>
        <item m="1" x="7892"/>
        <item m="1" x="4287"/>
        <item m="1" x="3101"/>
        <item m="1" x="1847"/>
        <item m="1" x="6644"/>
        <item m="1" x="3468"/>
        <item m="1" x="4340"/>
        <item m="1" x="7498"/>
        <item m="1" x="6917"/>
        <item m="1" x="992"/>
        <item m="1" x="433"/>
        <item m="1" x="5052"/>
        <item m="1" x="6709"/>
        <item m="1" x="3653"/>
        <item m="1" x="668"/>
        <item m="1" x="1654"/>
        <item m="1" x="2425"/>
        <item m="1" x="1298"/>
        <item m="1" x="6464"/>
        <item m="1" x="4370"/>
        <item m="1" x="3579"/>
        <item m="1" x="1333"/>
        <item m="1" x="6659"/>
        <item m="1" x="3401"/>
        <item m="1" x="4647"/>
        <item m="1" x="609"/>
        <item m="1" x="7674"/>
        <item m="1" x="7482"/>
        <item m="1" x="838"/>
        <item m="1" x="7075"/>
        <item m="1" x="3586"/>
        <item m="1" x="5434"/>
        <item m="1" x="5239"/>
        <item m="1" x="1345"/>
        <item m="1" x="6168"/>
        <item m="1" x="537"/>
        <item m="1" x="2154"/>
        <item m="1" x="7237"/>
        <item m="1" x="7743"/>
        <item m="1" x="4111"/>
        <item m="1" x="986"/>
        <item m="1" x="5869"/>
        <item m="1" x="1127"/>
        <item m="1" x="2111"/>
        <item m="1" x="5255"/>
        <item m="1" x="1485"/>
        <item m="1" x="3688"/>
        <item m="1" x="2180"/>
        <item m="1" x="926"/>
        <item m="1" x="3188"/>
        <item m="1" x="6775"/>
        <item m="1" x="7334"/>
        <item m="1" x="5762"/>
        <item m="1" x="342"/>
        <item m="1" x="1410"/>
        <item m="1" x="5876"/>
        <item m="1" x="1144"/>
        <item m="1" x="1421"/>
        <item m="1" x="2921"/>
        <item m="1" x="5477"/>
        <item m="1" x="6293"/>
        <item m="1" x="3876"/>
        <item m="1" x="6825"/>
        <item m="1" x="760"/>
        <item m="1" x="2845"/>
        <item m="1" x="1487"/>
        <item m="1" x="7766"/>
        <item m="1" x="2502"/>
        <item m="1" x="1763"/>
        <item m="1" x="6590"/>
        <item m="1" x="7485"/>
        <item m="1" x="715"/>
        <item m="1" x="4103"/>
        <item m="1" x="3249"/>
        <item m="1" x="5841"/>
        <item m="1" x="7201"/>
        <item m="1" x="4512"/>
        <item m="1" x="3502"/>
        <item m="1" x="6501"/>
        <item m="1" x="3191"/>
        <item m="1" x="7932"/>
        <item m="1" x="6388"/>
        <item m="1" x="2069"/>
        <item m="1" x="3917"/>
        <item m="1" x="6999"/>
        <item m="1" x="6499"/>
        <item m="1" x="5629"/>
        <item m="1" x="1830"/>
        <item m="1" x="7936"/>
        <item m="1" x="3829"/>
        <item m="1" x="3228"/>
        <item m="1" x="7526"/>
        <item m="1" x="5457"/>
        <item m="1" x="372"/>
        <item m="1" x="1518"/>
        <item m="1" x="5230"/>
        <item m="1" x="1316"/>
        <item m="1" x="3628"/>
        <item m="1" x="7480"/>
        <item m="1" x="2582"/>
        <item m="1" x="1904"/>
        <item m="1" x="6815"/>
        <item m="1" x="7164"/>
        <item m="1" x="4104"/>
        <item m="1" x="3546"/>
        <item m="1" x="2541"/>
        <item m="1" x="4823"/>
        <item m="1" x="6511"/>
        <item m="1" x="520"/>
        <item m="1" x="3190"/>
        <item m="1" x="3154"/>
        <item m="1" x="1056"/>
        <item m="1" x="5566"/>
        <item m="1" x="6486"/>
        <item m="1" x="5947"/>
        <item m="1" x="6378"/>
        <item m="1" x="3647"/>
        <item m="1" x="6159"/>
        <item m="1" x="4787"/>
        <item m="1" x="3882"/>
        <item m="1" x="5020"/>
        <item m="1" x="4035"/>
        <item m="1" x="3564"/>
        <item m="1" x="4119"/>
        <item m="1" x="3812"/>
        <item m="1" x="5483"/>
        <item m="1" x="5103"/>
        <item m="1" x="2538"/>
        <item m="1" x="7266"/>
        <item m="1" x="4493"/>
        <item m="1" x="7468"/>
        <item m="1" x="4170"/>
        <item m="1" x="5802"/>
        <item m="1" x="1455"/>
        <item m="1" x="2859"/>
        <item m="1" x="6865"/>
        <item m="1" x="2101"/>
        <item m="1" x="7624"/>
        <item m="1" x="5938"/>
        <item m="1" x="6597"/>
        <item m="1" x="6527"/>
        <item m="1" x="1598"/>
        <item m="1" x="3503"/>
        <item m="1" x="1669"/>
        <item m="1" x="1384"/>
        <item m="1" x="2285"/>
        <item m="1" x="2503"/>
        <item m="1" x="6928"/>
        <item m="1" x="1480"/>
        <item m="1" x="2641"/>
        <item m="1" x="7963"/>
        <item m="1" x="5073"/>
        <item m="1" x="3706"/>
        <item m="1" x="2751"/>
        <item m="1" x="3583"/>
        <item m="1" x="6704"/>
        <item m="1" x="5960"/>
        <item m="1" x="4155"/>
        <item m="1" x="1357"/>
        <item m="1" x="3345"/>
        <item m="1" x="1143"/>
        <item m="1" x="5280"/>
        <item m="1" x="1479"/>
        <item m="1" x="7933"/>
        <item m="1" x="3831"/>
        <item m="1" x="4825"/>
        <item m="1" x="4318"/>
        <item m="1" x="7215"/>
        <item m="1" x="3570"/>
        <item m="1" x="7536"/>
        <item m="1" x="2315"/>
        <item m="1" x="3360"/>
        <item m="1" x="3944"/>
        <item m="1" x="2652"/>
        <item m="1" x="6103"/>
        <item m="1" x="5192"/>
        <item m="1" x="7958"/>
        <item m="1" x="2737"/>
        <item m="1" x="3268"/>
        <item m="1" x="3657"/>
        <item m="1" x="4563"/>
        <item m="1" x="4897"/>
        <item m="1" x="3830"/>
        <item m="1" x="3986"/>
        <item m="1" x="2261"/>
        <item m="1" x="7991"/>
        <item m="1" x="1919"/>
        <item m="1" x="6812"/>
        <item m="1" x="4615"/>
        <item m="1" x="7234"/>
        <item m="1" x="1132"/>
        <item m="1" x="5548"/>
        <item m="1" x="7616"/>
        <item m="1" x="1574"/>
        <item m="1" x="1607"/>
        <item m="1" x="5594"/>
        <item m="1" x="5040"/>
        <item m="1" x="5849"/>
        <item m="1" x="435"/>
        <item m="1" x="4952"/>
        <item m="1" x="2708"/>
        <item m="1" x="830"/>
        <item m="1" x="1639"/>
        <item m="1" x="3058"/>
        <item m="1" x="2867"/>
        <item m="1" x="2373"/>
        <item m="1" x="2162"/>
        <item m="1" x="3274"/>
        <item m="1" x="2172"/>
        <item m="1" x="424"/>
        <item m="1" x="1658"/>
        <item m="1" x="6806"/>
        <item m="1" x="1989"/>
        <item m="1" x="6651"/>
        <item m="1" x="3948"/>
        <item m="1" x="4870"/>
        <item m="1" x="3560"/>
        <item m="1" x="2288"/>
        <item m="1" x="1515"/>
        <item m="1" x="2402"/>
        <item m="1" x="314"/>
        <item m="1" x="1579"/>
        <item m="1" x="2591"/>
        <item m="1" x="2940"/>
        <item m="1" x="2743"/>
        <item m="1" x="2222"/>
        <item m="1" x="7240"/>
        <item m="1" x="3521"/>
        <item m="1" x="6581"/>
        <item m="1" x="536"/>
        <item m="1" x="4744"/>
        <item m="1" x="3347"/>
        <item m="1" x="7085"/>
        <item m="1" x="2850"/>
        <item m="1" x="6827"/>
        <item m="1" x="7222"/>
        <item m="1" x="5212"/>
        <item m="1" x="4238"/>
        <item m="1" x="5518"/>
        <item m="1" x="6993"/>
        <item m="1" x="2030"/>
        <item m="1" x="1168"/>
        <item m="1" x="3498"/>
        <item m="1" x="1027"/>
        <item m="1" x="6956"/>
        <item m="1" x="1875"/>
        <item m="1" x="1082"/>
        <item m="1" x="4678"/>
        <item m="1" x="7581"/>
        <item m="1" x="1072"/>
        <item m="1" x="5299"/>
        <item m="1" x="885"/>
        <item m="1" x="7910"/>
        <item m="1" x="5717"/>
        <item m="1" x="1742"/>
        <item m="1" x="4734"/>
        <item m="1" x="7824"/>
        <item m="1" x="3061"/>
        <item m="1" x="5013"/>
        <item m="1" x="6884"/>
        <item m="1" x="4921"/>
        <item m="1" x="5714"/>
        <item m="1" x="3303"/>
        <item m="1" x="4039"/>
        <item m="1" x="734"/>
        <item m="1" x="3439"/>
        <item m="1" x="3246"/>
        <item m="1" x="4191"/>
        <item m="1" x="6504"/>
        <item m="1" x="4504"/>
        <item m="1" x="4736"/>
        <item m="1" x="3674"/>
        <item m="1" x="454"/>
        <item m="1" x="5826"/>
        <item m="1" x="2214"/>
        <item m="1" x="3753"/>
        <item m="1" x="1795"/>
        <item m="1" x="3664"/>
        <item m="1" x="6340"/>
        <item m="1" x="2324"/>
        <item m="1" x="2150"/>
        <item m="1" x="7699"/>
        <item m="1" x="5386"/>
        <item m="1" x="1576"/>
        <item m="1" x="592"/>
        <item m="1" x="6254"/>
        <item m="1" x="5323"/>
        <item m="1" x="5573"/>
        <item m="1" x="4259"/>
        <item m="1" x="1905"/>
        <item m="1" x="863"/>
        <item m="1" x="2112"/>
        <item m="1" x="378"/>
        <item m="1" x="1197"/>
        <item m="1" x="2149"/>
        <item m="1" x="2460"/>
        <item m="1" x="3332"/>
        <item m="1" x="4382"/>
        <item m="1" x="4413"/>
        <item m="1" x="6202"/>
        <item m="1" x="2884"/>
        <item m="1" x="3869"/>
        <item m="1" x="5580"/>
        <item m="1" x="1818"/>
        <item m="1" x="3229"/>
        <item m="1" x="4837"/>
        <item m="1" x="442"/>
        <item m="1" x="3063"/>
        <item m="1" x="3964"/>
        <item m="1" x="1254"/>
        <item m="1" x="3309"/>
        <item m="1" x="1170"/>
        <item m="1" x="4261"/>
        <item m="1" x="4687"/>
        <item m="1" x="5627"/>
        <item m="1" x="1086"/>
        <item m="1" x="5321"/>
        <item m="1" x="7452"/>
        <item m="1" x="7723"/>
        <item m="1" x="7090"/>
        <item m="1" x="4074"/>
        <item m="1" x="1792"/>
        <item m="1" x="3826"/>
        <item m="1" x="7276"/>
        <item m="1" x="4129"/>
        <item m="1" x="5467"/>
        <item m="1" x="4660"/>
        <item m="1" x="1550"/>
        <item m="1" x="7462"/>
        <item m="1" x="5388"/>
        <item m="1" x="6952"/>
        <item m="1" x="1348"/>
        <item m="1" x="5710"/>
        <item m="1" x="7408"/>
        <item m="1" x="4516"/>
        <item m="1" x="7938"/>
        <item m="1" x="775"/>
        <item m="1" x="1748"/>
        <item m="1" x="3275"/>
        <item m="1" x="2068"/>
        <item m="1" x="6057"/>
        <item m="1" x="3972"/>
        <item m="1" x="2926"/>
        <item m="1" x="7820"/>
        <item m="1" x="6741"/>
        <item m="1" x="2996"/>
        <item m="1" x="7790"/>
        <item m="1" x="7207"/>
        <item m="1" x="6591"/>
        <item m="1" x="2674"/>
        <item m="1" x="3313"/>
        <item m="1" x="2557"/>
        <item m="1" x="4173"/>
        <item m="1" x="696"/>
        <item m="1" x="6403"/>
        <item m="1" x="3442"/>
        <item m="1" x="1915"/>
        <item m="1" x="3204"/>
        <item m="1" x="2431"/>
        <item m="1" x="3672"/>
        <item m="1" x="6055"/>
        <item m="1" x="5139"/>
        <item m="1" x="555"/>
        <item m="1" x="1385"/>
        <item m="1" x="5194"/>
        <item m="1" x="7375"/>
        <item m="1" x="5151"/>
        <item m="1" x="3146"/>
        <item m="1" x="6853"/>
        <item m="1" x="5546"/>
        <item m="1" x="7441"/>
        <item m="1" x="6901"/>
        <item m="1" x="839"/>
        <item m="1" x="5824"/>
        <item m="1" x="5465"/>
        <item m="1" x="841"/>
        <item m="1" x="1507"/>
        <item m="1" x="7283"/>
        <item m="1" x="5208"/>
        <item m="1" x="3554"/>
        <item m="1" x="1286"/>
        <item m="1" x="6603"/>
        <item m="1" x="585"/>
        <item m="1" x="2769"/>
        <item m="1" x="4992"/>
        <item m="1" x="2435"/>
        <item m="1" x="4324"/>
        <item m="1" x="5508"/>
        <item m="1" x="4651"/>
        <item m="1" x="4800"/>
        <item m="1" x="6056"/>
        <item m="1" x="5954"/>
        <item m="1" x="6654"/>
        <item m="1" x="2319"/>
        <item m="1" x="3289"/>
        <item m="1" x="6044"/>
        <item m="1" x="7387"/>
        <item m="1" x="7589"/>
        <item m="1" x="6104"/>
        <item m="1" x="2733"/>
        <item m="1" x="6331"/>
        <item m="1" x="5251"/>
        <item m="1" x="3726"/>
        <item m="1" x="4580"/>
        <item m="1" x="7484"/>
        <item m="1" x="7866"/>
        <item m="1" x="6877"/>
        <item m="1" x="7077"/>
        <item m="1" x="2722"/>
        <item m="1" x="6646"/>
        <item m="1" x="1405"/>
        <item m="1" x="5165"/>
        <item m="1" x="2043"/>
        <item m="1" x="5120"/>
        <item m="1" x="1858"/>
        <item m="1" x="3536"/>
        <item m="1" x="2889"/>
        <item m="1" x="4620"/>
        <item m="1" x="5581"/>
        <item m="1" x="3775"/>
        <item m="1" x="7052"/>
        <item m="1" x="2012"/>
        <item m="1" x="3324"/>
        <item m="1" x="4019"/>
        <item m="1" x="1525"/>
        <item m="1" x="3581"/>
        <item m="1" x="5623"/>
        <item m="1" x="3449"/>
        <item m="1" x="3806"/>
        <item m="1" x="4357"/>
        <item m="1" x="4577"/>
        <item m="1" x="4654"/>
        <item m="1" x="3776"/>
        <item m="1" x="3489"/>
        <item m="1" x="4666"/>
        <item m="1" x="5252"/>
        <item m="1" x="4629"/>
        <item m="1" x="2765"/>
        <item m="1" x="2809"/>
        <item m="1" x="4542"/>
        <item m="1" x="6791"/>
        <item m="1" x="2377"/>
        <item m="1" x="2799"/>
        <item m="1" x="428"/>
        <item m="1" x="3859"/>
        <item m="1" x="1024"/>
        <item m="1" x="7913"/>
        <item m="1" x="7312"/>
        <item m="1" x="7889"/>
        <item m="1" x="4505"/>
        <item m="1" x="2123"/>
        <item m="1" x="4782"/>
        <item m="1" x="3703"/>
        <item m="1" x="763"/>
        <item m="1" x="3542"/>
        <item m="1" x="5708"/>
        <item m="1" x="3655"/>
        <item m="1" x="6313"/>
        <item m="1" x="6988"/>
        <item m="1" x="4523"/>
        <item m="1" x="1000"/>
        <item m="1" x="6411"/>
        <item m="1" x="6467"/>
        <item m="1" x="4902"/>
        <item m="1" x="4918"/>
        <item m="1" x="5105"/>
        <item m="1" x="7987"/>
        <item m="1" x="1469"/>
        <item m="1" x="2464"/>
        <item m="1" x="756"/>
        <item m="1" x="2321"/>
        <item m="1" x="1327"/>
        <item m="1" x="6134"/>
        <item m="1" x="761"/>
        <item m="1" x="2511"/>
        <item m="1" x="4917"/>
        <item m="1" x="5997"/>
        <item m="1" x="5274"/>
        <item m="1" x="1628"/>
        <item m="1" x="5807"/>
        <item m="1" x="3982"/>
        <item m="1" x="3092"/>
        <item m="1" x="5098"/>
        <item m="1" x="4973"/>
        <item m="1" x="1237"/>
        <item m="1" x="3015"/>
        <item m="1" x="3056"/>
        <item m="1" x="4483"/>
        <item m="1" x="4974"/>
        <item m="1" x="4080"/>
        <item m="1" x="7666"/>
        <item m="1" x="6747"/>
        <item m="1" x="4582"/>
        <item m="1" x="6241"/>
        <item m="1" x="7118"/>
        <item m="1" x="2542"/>
        <item m="1" x="7833"/>
        <item m="1" x="6883"/>
        <item m="1" x="6459"/>
        <item m="1" x="5572"/>
        <item m="1" x="1378"/>
        <item m="1" x="2182"/>
        <item m="1" x="1238"/>
        <item m="1" x="4014"/>
        <item m="1" x="2009"/>
        <item m="1" x="2876"/>
        <item m="1" x="5813"/>
        <item m="1" x="375"/>
        <item m="1" x="4579"/>
        <item m="1" x="453"/>
        <item m="1" x="5682"/>
        <item m="1" x="4711"/>
        <item m="1" x="1786"/>
        <item m="1" x="7048"/>
        <item m="1" x="6156"/>
        <item m="1" x="1054"/>
        <item m="1" x="7899"/>
        <item m="1" x="2944"/>
        <item m="1" x="3262"/>
        <item m="1" x="671"/>
        <item m="1" x="2031"/>
        <item m="1" x="7300"/>
        <item m="1" x="6847"/>
        <item m="1" x="1892"/>
        <item m="1" x="7782"/>
        <item m="1" x="3897"/>
        <item m="1" x="5177"/>
        <item m="1" x="981"/>
        <item m="1" x="3614"/>
        <item m="1" x="1976"/>
        <item m="1" x="5751"/>
        <item m="1" x="3796"/>
        <item m="1" x="5506"/>
        <item m="1" x="2788"/>
        <item m="1" x="344"/>
        <item m="1" x="1269"/>
        <item m="1" x="4867"/>
        <item m="1" x="2018"/>
        <item m="1" x="3000"/>
        <item m="1" x="5469"/>
        <item m="1" x="5768"/>
        <item m="1" x="6721"/>
        <item m="1" x="1365"/>
        <item m="1" x="2046"/>
        <item m="1" x="7330"/>
        <item m="1" x="2010"/>
        <item m="1" x="6834"/>
        <item m="1" x="6390"/>
        <item m="1" x="6257"/>
        <item m="1" x="5805"/>
        <item m="1" x="972"/>
        <item m="1" x="2755"/>
        <item m="1" x="1423"/>
        <item m="1" x="6593"/>
        <item m="1" x="7896"/>
        <item m="1" x="394"/>
        <item m="1" x="400"/>
        <item m="1" x="4959"/>
        <item m="1" x="6505"/>
        <item m="1" x="1159"/>
        <item m="1" x="5981"/>
        <item m="1" x="6984"/>
        <item m="1" x="2797"/>
        <item m="1" x="3028"/>
        <item m="1" x="1364"/>
        <item m="1" x="4138"/>
        <item m="1" x="4976"/>
        <item m="1" x="4743"/>
        <item m="1" x="2991"/>
        <item m="1" x="4369"/>
        <item m="1" x="5150"/>
        <item m="1" x="6234"/>
        <item m="1" x="5558"/>
        <item m="1" x="7740"/>
        <item m="1" x="3743"/>
        <item m="1" x="1622"/>
        <item m="1" x="5955"/>
        <item m="1" x="5117"/>
        <item m="1" x="5084"/>
        <item m="1" x="4153"/>
        <item m="1" x="2392"/>
        <item m="1" x="4708"/>
        <item m="1" x="6502"/>
        <item m="1" x="7569"/>
        <item m="1" x="1029"/>
        <item m="1" x="3344"/>
        <item m="1" x="1857"/>
        <item m="1" x="307"/>
        <item m="1" x="6919"/>
        <item m="1" x="1718"/>
        <item m="1" x="2847"/>
        <item m="1" x="630"/>
        <item m="1" x="4638"/>
        <item m="1" x="2782"/>
        <item m="1" x="5539"/>
        <item m="1" x="5842"/>
        <item m="1" x="6797"/>
        <item m="1" x="4125"/>
        <item m="1" x="5246"/>
        <item m="1" x="6905"/>
        <item m="1" x="6453"/>
        <item m="1" x="2839"/>
        <item m="1" x="533"/>
        <item m="1" x="466"/>
        <item m="1" x="2868"/>
        <item m="1" x="1442"/>
        <item m="1" x="4289"/>
        <item m="1" x="5119"/>
        <item m="1" x="4826"/>
        <item m="1" x="7791"/>
        <item m="1" x="1701"/>
        <item m="1" x="5691"/>
        <item m="1" x="5296"/>
        <item m="1" x="5784"/>
        <item m="1" x="7016"/>
        <item m="1" x="1777"/>
        <item m="1" x="4243"/>
        <item m="1" x="5057"/>
        <item m="1" x="3893"/>
        <item m="1" x="3804"/>
        <item m="1" x="7779"/>
        <item m="1" x="6739"/>
        <item m="1" x="5410"/>
        <item m="1" x="4691"/>
        <item m="1" x="7634"/>
        <item m="1" x="812"/>
        <item m="1" x="5972"/>
        <item m="1" x="5238"/>
        <item m="1" x="5004"/>
        <item m="1" x="3423"/>
        <item m="1" x="910"/>
        <item m="1" x="3359"/>
        <item m="1" x="7179"/>
        <item m="1" x="1101"/>
        <item m="1" x="5220"/>
        <item m="1" x="4477"/>
        <item m="1" x="7868"/>
        <item m="1" x="2606"/>
        <item m="1" x="1261"/>
        <item m="1" x="6777"/>
        <item m="1" x="6301"/>
        <item m="1" x="6123"/>
        <item m="1" x="1199"/>
        <item m="1" x="7178"/>
        <item m="1" x="6176"/>
        <item m="1" x="6450"/>
        <item m="1" x="4404"/>
        <item m="1" x="1838"/>
        <item m="1" x="4797"/>
        <item m="1" x="7009"/>
        <item m="1" x="3744"/>
        <item m="1" x="1153"/>
        <item m="1" x="308"/>
        <item m="1" x="5707"/>
        <item m="1" x="3519"/>
        <item m="1" x="2317"/>
        <item m="1" x="7584"/>
        <item m="1" x="2861"/>
        <item m="1" x="2619"/>
        <item m="1" x="5761"/>
        <item m="1" x="461"/>
        <item m="1" x="3820"/>
        <item m="1" x="2705"/>
        <item m="1" x="1349"/>
        <item m="1" x="6466"/>
        <item m="1" x="6512"/>
        <item m="1" x="5374"/>
        <item m="1" x="4276"/>
        <item m="1" x="6064"/>
        <item m="1" x="5137"/>
        <item m="1" x="7711"/>
        <item m="1" x="1377"/>
        <item m="1" x="505"/>
        <item m="1" x="7054"/>
        <item m="1" x="4010"/>
        <item m="1" x="1593"/>
        <item m="1" x="3607"/>
        <item m="1" x="3707"/>
        <item m="1" x="3109"/>
        <item m="1" x="6125"/>
        <item m="1" x="1087"/>
        <item m="1" x="776"/>
        <item m="1" x="3057"/>
        <item m="1" x="3208"/>
        <item m="1" x="5530"/>
        <item m="1" x="656"/>
        <item m="1" x="7788"/>
        <item m="1" x="312"/>
        <item m="1" x="487"/>
        <item m="1" x="5952"/>
        <item m="1" x="386"/>
        <item m="1" x="467"/>
        <item m="1" x="6207"/>
        <item m="1" x="3411"/>
        <item m="1" x="6166"/>
        <item m="1" x="1983"/>
        <item m="1" x="4333"/>
        <item m="1" x="4467"/>
        <item m="1" x="7256"/>
        <item m="1" x="7243"/>
        <item m="1" x="6223"/>
        <item m="1" x="6228"/>
        <item m="1" x="3177"/>
        <item m="1" x="3958"/>
        <item m="1" x="5155"/>
        <item m="1" x="6058"/>
        <item m="1" x="4932"/>
        <item m="1" x="1183"/>
        <item m="1" x="6061"/>
        <item m="1" x="5514"/>
        <item m="1" x="4194"/>
        <item m="1" x="3589"/>
        <item m="1" x="3810"/>
        <item m="1" x="3122"/>
        <item m="1" x="3556"/>
        <item m="1" x="7651"/>
        <item m="1" x="3772"/>
        <item m="1" x="2819"/>
        <item m="1" x="3236"/>
        <item m="1" x="1439"/>
        <item m="1" x="7464"/>
        <item m="1" x="5336"/>
        <item m="1" x="6470"/>
        <item m="1" x="7527"/>
        <item m="1" x="6087"/>
        <item m="1" x="797"/>
        <item m="1" x="7722"/>
        <item m="1" x="2129"/>
        <item m="1" x="5889"/>
        <item m="1" x="1936"/>
        <item m="1" x="2401"/>
        <item m="1" x="691"/>
        <item m="1" x="4044"/>
        <item m="1" x="7086"/>
        <item m="1" x="4985"/>
        <item m="1" x="6981"/>
        <item m="1" x="2165"/>
        <item m="1" x="5138"/>
        <item m="1" x="3549"/>
        <item m="1" x="410"/>
        <item m="1" x="6405"/>
        <item m="1" x="6385"/>
        <item m="1" x="6691"/>
        <item m="1" x="573"/>
        <item m="1" x="370"/>
        <item m="1" x="5704"/>
        <item m="1" x="3540"/>
        <item m="1" x="7113"/>
        <item m="1" x="7567"/>
        <item m="1" x="5144"/>
        <item m="1" x="7369"/>
        <item m="1" x="3141"/>
        <item m="1" x="1974"/>
        <item m="1" x="3013"/>
        <item m="1" x="1889"/>
        <item m="1" x="3569"/>
        <item m="1" x="1145"/>
        <item m="1" x="4042"/>
        <item m="1" x="2650"/>
        <item m="1" x="2199"/>
        <item m="1" x="5108"/>
        <item m="1" x="5750"/>
        <item m="1" x="7872"/>
        <item m="1" x="1312"/>
        <item m="1" x="997"/>
        <item m="1" x="7999"/>
        <item m="1" x="1694"/>
        <item m="1" x="1340"/>
        <item m="1" x="7519"/>
        <item m="1" x="7897"/>
        <item m="1" x="2364"/>
        <item m="1" x="7746"/>
        <item m="1" x="4723"/>
        <item m="1" x="893"/>
        <item m="1" x="2284"/>
        <item m="1" x="2875"/>
        <item m="1" x="2902"/>
        <item m="1" x="938"/>
        <item m="1" x="3788"/>
        <item m="1" x="2414"/>
        <item m="1" x="5893"/>
        <item m="1" x="1514"/>
        <item m="1" x="3354"/>
        <item m="1" x="2176"/>
        <item m="1" x="1973"/>
        <item m="1" x="1184"/>
        <item m="1" x="1651"/>
        <item m="1" x="1081"/>
        <item m="1" x="406"/>
        <item m="1" x="7650"/>
        <item m="1" x="7245"/>
        <item m="1" x="7819"/>
        <item m="1" x="6210"/>
        <item m="1" x="6904"/>
        <item m="1" x="7337"/>
        <item m="1" x="7074"/>
        <item m="1" x="6281"/>
        <item m="1" x="2347"/>
        <item m="1" x="4154"/>
        <item m="1" x="6108"/>
        <item m="1" x="6523"/>
        <item m="1" x="7233"/>
        <item m="1" x="4622"/>
        <item m="1" x="7881"/>
        <item m="1" x="1810"/>
        <item m="1" x="4630"/>
        <item m="1" x="5449"/>
        <item m="1" x="5671"/>
        <item m="1" x="6916"/>
        <item m="1" x="6629"/>
        <item m="1" x="7063"/>
        <item m="1" x="4945"/>
        <item m="1" x="2086"/>
        <item m="1" x="4280"/>
        <item m="1" x="3823"/>
        <item m="1" x="1713"/>
        <item m="1" x="407"/>
        <item m="1" x="7428"/>
        <item m="1" x="6925"/>
        <item m="1" x="4925"/>
        <item m="1" x="7100"/>
        <item m="1" x="3612"/>
        <item m="1" x="7444"/>
        <item m="1" x="3132"/>
        <item m="1" x="1422"/>
        <item m="1" x="5413"/>
        <item m="1" x="4102"/>
        <item m="1" x="7708"/>
        <item m="1" x="5049"/>
        <item m="1" x="4958"/>
        <item m="1" x="1077"/>
        <item m="1" x="6289"/>
        <item m="1" x="2691"/>
        <item m="1" x="2256"/>
        <item m="1" x="4328"/>
        <item m="1" x="4619"/>
        <item m="1" x="7152"/>
        <item m="1" x="3484"/>
        <item m="1" x="3477"/>
        <item m="1" x="7430"/>
        <item m="1" x="4174"/>
        <item m="1" x="7421"/>
        <item m="1" x="6291"/>
        <item m="1" x="1105"/>
        <item m="1" x="5053"/>
        <item m="1" x="1030"/>
        <item m="1" x="7622"/>
        <item m="1" x="4938"/>
        <item m="1" x="2528"/>
        <item m="1" x="7404"/>
        <item m="1" x="3625"/>
        <item m="1" x="6465"/>
        <item m="1" x="1762"/>
        <item m="1" x="6863"/>
        <item m="1" x="4216"/>
        <item m="1" x="5431"/>
        <item m="1" x="6373"/>
        <item m="1" x="5124"/>
        <item m="1" x="4877"/>
        <item m="1" x="1869"/>
        <item m="1" x="6851"/>
        <item m="1" x="7347"/>
        <item m="1" x="6217"/>
        <item m="1" x="6516"/>
        <item m="1" x="6047"/>
        <item m="1" x="7611"/>
        <item m="1" x="3279"/>
        <item m="1" x="4415"/>
        <item m="1" x="7166"/>
        <item m="1" x="1123"/>
        <item m="1" x="2938"/>
        <item m="1" x="1021"/>
        <item m="1" x="6389"/>
        <item m="1" x="1704"/>
        <item m="1" x="6205"/>
        <item m="1" x="826"/>
        <item m="1" x="7481"/>
        <item m="1" x="4418"/>
        <item m="1" x="3323"/>
        <item m="1" x="471"/>
        <item m="1" x="4695"/>
        <item m="1" x="6623"/>
        <item m="1" x="7612"/>
        <item m="1" x="2585"/>
        <item m="1" x="3512"/>
        <item m="1" x="2853"/>
        <item m="1" x="1523"/>
        <item m="1" x="7469"/>
        <item m="1" x="6959"/>
        <item m="1" x="2928"/>
        <item m="1" x="711"/>
        <item m="1" x="3227"/>
        <item m="1" x="5598"/>
        <item m="1" x="4576"/>
        <item m="1" x="4544"/>
        <item m="1" x="622"/>
        <item m="1" x="7440"/>
        <item m="1" x="3034"/>
        <item m="1" x="5443"/>
        <item m="1" x="4277"/>
        <item m="1" x="4840"/>
        <item m="1" x="1179"/>
        <item m="1" x="4598"/>
        <item m="1" x="2448"/>
        <item m="1" x="4254"/>
        <item m="1" x="7908"/>
        <item m="1" x="1548"/>
        <item m="1" x="6982"/>
        <item m="1" x="7098"/>
        <item m="1" x="751"/>
        <item m="1" x="455"/>
        <item m="1" x="998"/>
        <item m="1" x="4933"/>
        <item m="1" x="6211"/>
        <item m="1" x="6177"/>
        <item m="1" x="521"/>
        <item m="1" x="3405"/>
        <item m="1" x="7249"/>
        <item m="1" x="5046"/>
        <item m="1" x="2458"/>
        <item m="1" x="2659"/>
        <item m="1" x="6267"/>
        <item m="1" x="5249"/>
        <item m="1" x="1594"/>
        <item m="1" x="4616"/>
        <item m="1" x="2640"/>
        <item m="1" x="6961"/>
        <item m="1" x="7231"/>
        <item m="1" x="3343"/>
        <item m="1" x="7561"/>
        <item m="1" x="359"/>
        <item m="1" x="6632"/>
        <item m="1" x="5166"/>
        <item m="1" x="5398"/>
        <item m="1" x="7571"/>
        <item m="1" x="574"/>
        <item m="1" x="3700"/>
        <item m="1" x="3302"/>
        <item m="1" x="3673"/>
        <item m="1" x="692"/>
        <item m="1" x="6442"/>
        <item m="1" x="1080"/>
        <item m="1" x="5429"/>
        <item m="1" x="3391"/>
        <item m="1" x="3925"/>
        <item m="1" x="886"/>
        <item m="1" x="6786"/>
        <item m="1" x="2295"/>
        <item m="1" x="6436"/>
        <item m="1" x="777"/>
        <item m="1" x="2655"/>
        <item m="1" x="3913"/>
        <item m="1" x="3634"/>
        <item m="1" x="7429"/>
        <item m="1" x="4002"/>
        <item m="1" x="2625"/>
        <item m="1" x="7609"/>
        <item m="1" x="4203"/>
        <item m="1" x="4838"/>
        <item m="1" x="6776"/>
        <item m="1" x="1591"/>
        <item m="1" x="6447"/>
        <item m="1" x="4763"/>
        <item m="1" x="852"/>
        <item m="1" x="5851"/>
        <item m="1" x="1770"/>
        <item m="1" x="1482"/>
        <item m="1" x="5541"/>
        <item m="1" x="1649"/>
        <item m="1" x="4843"/>
        <item m="1" x="1986"/>
        <item m="1" x="7023"/>
        <item m="1" x="7980"/>
        <item m="1" x="4099"/>
        <item m="1" x="3952"/>
        <item m="1" x="7768"/>
        <item m="1" x="4278"/>
        <item m="1" x="4402"/>
        <item m="1" x="6595"/>
        <item m="1" x="2829"/>
        <item m="1" x="6743"/>
        <item m="1" x="2343"/>
        <item m="1" x="4169"/>
        <item m="1" x="5224"/>
        <item m="1" x="3500"/>
        <item m="1" x="1873"/>
        <item m="1" x="693"/>
        <item m="1" x="3189"/>
        <item m="1" x="7811"/>
        <item m="1" x="557"/>
        <item m="1" x="3030"/>
        <item m="1" x="6823"/>
        <item m="1" x="4529"/>
        <item m="1" x="4242"/>
        <item m="1" x="2296"/>
        <item m="1" x="5991"/>
        <item m="1" x="7461"/>
        <item m="1" x="632"/>
        <item m="1" x="2999"/>
        <item m="1" x="1987"/>
        <item m="1" x="5688"/>
        <item m="1" x="1603"/>
        <item m="1" x="1988"/>
        <item m="1" x="6209"/>
        <item m="1" x="6610"/>
        <item m="1" x="5353"/>
        <item m="1" x="591"/>
        <item m="1" x="3783"/>
        <item m="1" x="4275"/>
        <item m="1" x="7049"/>
        <item m="1" x="7598"/>
        <item m="1" x="6259"/>
        <item m="1" x="1822"/>
        <item m="1" x="7221"/>
        <item m="1" x="5604"/>
        <item m="1" x="1506"/>
        <item m="1" x="6913"/>
        <item m="1" x="3907"/>
        <item m="1" x="501"/>
        <item m="1" x="5001"/>
        <item m="1" x="1825"/>
        <item m="1" x="6801"/>
        <item m="1" x="5263"/>
        <item m="1" x="4075"/>
        <item m="1" x="1276"/>
        <item m="1" x="1273"/>
        <item m="1" x="903"/>
        <item m="1" x="5943"/>
        <item m="1" x="295"/>
        <item m="1" x="1978"/>
        <item m="1" x="3910"/>
        <item m="1" x="2352"/>
        <item m="1" x="3725"/>
        <item m="1" x="6975"/>
        <item m="1" x="3698"/>
        <item m="1" x="1844"/>
        <item m="1" x="4285"/>
        <item m="1" x="3026"/>
        <item m="1" x="6192"/>
        <item m="1" x="6101"/>
        <item m="1" x="7961"/>
        <item m="1" x="6165"/>
        <item m="1" x="5008"/>
        <item m="1" x="5956"/>
        <item m="1" x="2634"/>
        <item m="1" x="2830"/>
        <item m="1" x="1370"/>
        <item m="1" x="3431"/>
        <item m="1" x="4236"/>
        <item m="1" x="2772"/>
        <item m="1" x="698"/>
        <item m="1" x="1161"/>
        <item m="1" x="3445"/>
        <item m="1" x="1934"/>
        <item m="1" x="5039"/>
        <item m="1" x="1760"/>
        <item m="1" x="2419"/>
        <item m="1" x="5333"/>
        <item m="1" x="1535"/>
        <item m="1" x="1769"/>
        <item m="1" x="6474"/>
        <item m="1" x="6945"/>
        <item m="1" x="7072"/>
        <item m="1" x="3483"/>
        <item m="1" x="3878"/>
        <item m="1" x="3819"/>
        <item m="1" x="7869"/>
        <item m="1" x="1558"/>
        <item m="1" x="915"/>
        <item m="1" x="5032"/>
        <item m="1" x="5529"/>
        <item m="1" x="7890"/>
        <item m="1" x="5036"/>
        <item m="1" x="4344"/>
        <item m="1" x="644"/>
        <item m="1" x="2456"/>
        <item m="1" x="1289"/>
        <item m="1" x="3378"/>
        <item m="1" x="2621"/>
        <item m="1" x="4979"/>
        <item m="1" x="6382"/>
        <item m="1" x="6612"/>
        <item m="1" x="6971"/>
        <item m="1" x="2338"/>
        <item m="1" x="448"/>
        <item m="1" x="7511"/>
        <item m="1" x="7224"/>
        <item m="1" x="7656"/>
        <item m="1" x="5786"/>
        <item m="1" x="5798"/>
        <item m="1" x="1571"/>
        <item m="1" x="4984"/>
        <item m="1" x="6078"/>
        <item m="1" x="7185"/>
        <item m="1" x="3033"/>
        <item m="1" x="2371"/>
        <item m="1" x="473"/>
        <item m="1" x="1946"/>
        <item m="1" x="2787"/>
        <item m="1" x="5622"/>
        <item m="1" x="6756"/>
        <item m="1" x="3488"/>
        <item m="1" x="507"/>
        <item m="1" x="2601"/>
        <item m="1" x="1291"/>
        <item m="1" x="7528"/>
        <item m="1" x="5488"/>
        <item m="1" x="5921"/>
        <item m="1" x="2551"/>
        <item m="1" x="6151"/>
        <item m="1" x="1344"/>
        <item m="1" x="7064"/>
        <item m="1" x="5850"/>
        <item m="1" x="1190"/>
        <item m="1" x="985"/>
        <item m="1" x="7649"/>
        <item m="1" x="798"/>
        <item m="1" x="2795"/>
        <item m="1" x="2116"/>
        <item m="1" x="1634"/>
        <item m="1" x="7562"/>
        <item m="1" x="6045"/>
        <item m="1" x="7693"/>
        <item m="1" x="7340"/>
        <item m="1" x="7442"/>
        <item m="1" x="6921"/>
        <item m="1" x="6641"/>
        <item m="1" x="3595"/>
        <item m="1" x="1870"/>
        <item m="1" x="1221"/>
        <item m="1" x="7671"/>
        <item m="1" x="5390"/>
        <item m="1" x="1459"/>
        <item m="1" x="6260"/>
        <item m="1" x="2125"/>
        <item m="1" x="5756"/>
        <item m="1" x="5674"/>
        <item m="1" x="7972"/>
        <item m="1" x="6344"/>
        <item m="1" x="7599"/>
        <item m="1" x="4912"/>
        <item m="1" x="5664"/>
        <item m="1" x="1285"/>
        <item m="1" x="5690"/>
        <item m="1" x="5711"/>
        <item m="1" x="1295"/>
        <item m="1" x="2026"/>
        <item m="1" x="6090"/>
        <item m="1" x="2844"/>
        <item m="1" x="7830"/>
        <item m="1" x="6297"/>
        <item m="1" x="1059"/>
        <item m="1" x="7508"/>
        <item m="1" x="2439"/>
        <item m="1" x="1907"/>
        <item m="1" x="7431"/>
        <item m="1" x="2981"/>
        <item m="1" x="4403"/>
        <item m="1" x="547"/>
        <item m="1" x="2657"/>
        <item m="1" x="2457"/>
        <item m="1" x="5550"/>
        <item m="1" x="6377"/>
        <item m="1" x="7096"/>
        <item m="1" x="6164"/>
        <item m="1" x="2305"/>
        <item m="1" x="2258"/>
        <item m="1" x="2500"/>
        <item m="1" x="518"/>
        <item m="1" x="4073"/>
        <item m="1" x="2184"/>
        <item m="1" x="3963"/>
        <item m="1" x="7877"/>
        <item m="1" x="4562"/>
        <item m="1" x="6564"/>
        <item m="1" x="5780"/>
        <item m="1" x="2085"/>
        <item m="1" x="714"/>
        <item m="1" x="1626"/>
        <item m="1" x="7397"/>
        <item m="1" x="1952"/>
        <item m="1" x="6194"/>
        <item m="1" x="6079"/>
        <item m="1" x="3663"/>
        <item m="1" x="1250"/>
        <item m="1" x="2697"/>
        <item m="1" x="7949"/>
        <item m="1" x="5298"/>
        <item m="1" x="1274"/>
        <item m="1" x="2720"/>
        <item m="1" x="6092"/>
        <item m="1" x="3957"/>
        <item m="1" x="2546"/>
        <item m="1" x="3504"/>
        <item m="1" x="1192"/>
        <item m="1" x="5779"/>
        <item m="1" x="6859"/>
        <item m="1" x="4122"/>
        <item m="1" x="3060"/>
        <item m="1" x="7193"/>
        <item m="1" x="2114"/>
        <item m="1" x="7200"/>
        <item m="1" x="2438"/>
        <item m="1" x="7252"/>
        <item m="1" x="2092"/>
        <item m="1" x="6832"/>
        <item m="1" x="2523"/>
        <item m="1" x="1151"/>
        <item m="1" x="2472"/>
        <item m="1" x="821"/>
        <item m="1" x="336"/>
        <item m="1" x="3793"/>
        <item m="1" x="803"/>
        <item m="1" x="2198"/>
        <item m="1" x="2050"/>
        <item m="1" x="4050"/>
        <item m="1" x="1218"/>
        <item m="1" x="2396"/>
        <item m="1" x="4865"/>
        <item m="1" x="6120"/>
        <item m="1" x="7422"/>
        <item m="1" x="5774"/>
        <item m="1" x="845"/>
        <item m="1" x="6649"/>
        <item m="1" x="2716"/>
        <item m="1" x="7175"/>
        <item m="1" x="613"/>
        <item m="1" x="7948"/>
        <item m="1" x="6416"/>
        <item m="1" x="5343"/>
        <item m="1" x="1804"/>
        <item m="1" x="5161"/>
        <item m="1" x="3326"/>
        <item m="1" x="6021"/>
        <item m="1" x="7157"/>
        <item m="1" x="7525"/>
        <item m="1" x="1706"/>
        <item m="1" x="3738"/>
        <item m="1" x="930"/>
        <item m="1" x="654"/>
        <item m="1" x="602"/>
        <item m="1" x="1614"/>
        <item m="1" x="5214"/>
        <item m="1" x="7458"/>
        <item m="1" x="3068"/>
        <item m="1" x="6979"/>
        <item m="1" x="7181"/>
        <item m="1" x="6150"/>
        <item m="1" x="5430"/>
        <item m="1" x="1779"/>
        <item m="1" x="5880"/>
        <item m="1" x="4143"/>
        <item m="1" x="3409"/>
        <item m="1" x="3398"/>
        <item m="1" x="2870"/>
        <item m="1" x="335"/>
        <item m="1" x="5223"/>
        <item m="1" x="2217"/>
        <item m="1" x="7953"/>
        <item m="1" x="6348"/>
        <item m="1" x="7728"/>
        <item m="1" x="657"/>
        <item m="1" x="2270"/>
        <item m="1" x="5926"/>
        <item m="1" x="787"/>
        <item m="1" x="3260"/>
        <item m="1" x="2761"/>
        <item m="1" x="7071"/>
        <item m="1" x="4554"/>
        <item m="1" x="565"/>
        <item m="1" x="5304"/>
        <item m="1" x="7141"/>
        <item m="1" x="5740"/>
        <item m="1" x="6238"/>
        <item m="1" x="399"/>
        <item m="1" x="4394"/>
        <item m="1" x="4986"/>
        <item m="1" x="7532"/>
        <item m="1" x="5616"/>
        <item m="1" x="4206"/>
        <item m="1" x="5861"/>
        <item m="1" x="7859"/>
        <item m="1" x="2070"/>
        <item m="1" x="4621"/>
        <item m="1" x="546"/>
        <item m="1" x="6606"/>
        <item m="1" x="4693"/>
        <item m="1" x="5154"/>
        <item m="1" x="4244"/>
        <item m="1" x="3992"/>
        <item m="1" x="1225"/>
        <item m="1" x="4850"/>
        <item m="1" x="5391"/>
        <item m="1" x="1959"/>
        <item m="1" x="4955"/>
        <item m="1" x="1134"/>
        <item m="1" x="2072"/>
        <item m="1" x="6734"/>
        <item m="1" x="5306"/>
        <item m="1" x="6638"/>
        <item m="1" x="3139"/>
        <item m="1" x="4192"/>
        <item m="1" x="3264"/>
        <item m="1" x="4752"/>
        <item m="1" x="639"/>
        <item m="1" x="6794"/>
        <item m="1" x="5916"/>
        <item m="1" x="2607"/>
        <item m="1" x="5596"/>
        <item m="1" x="7669"/>
        <item m="1" x="3210"/>
        <item m="1" x="5965"/>
        <item m="1" x="492"/>
        <item m="1" x="2644"/>
        <item m="1" x="1831"/>
        <item m="1" x="6492"/>
        <item m="1" x="1743"/>
        <item m="1" x="1554"/>
        <item m="1" x="7434"/>
        <item m="1" x="2016"/>
        <item m="1" x="4701"/>
        <item m="1" x="5135"/>
        <item m="1" x="6722"/>
        <item m="1" x="3580"/>
        <item m="1" x="790"/>
        <item m="1" x="2710"/>
        <item m="1" x="5828"/>
        <item m="1" x="2684"/>
        <item m="1" x="6053"/>
        <item m="1" x="3244"/>
        <item m="1" x="6478"/>
        <item m="1" x="2074"/>
        <item m="1" x="4808"/>
        <item m="1" x="7863"/>
        <item m="1" x="3765"/>
        <item m="1" x="833"/>
        <item m="1" x="7024"/>
        <item m="1" x="4786"/>
        <item m="1" x="4608"/>
        <item m="1" x="6048"/>
        <item m="1" x="3426"/>
        <item m="1" x="1282"/>
        <item m="1" x="7001"/>
        <item m="1" x="7702"/>
        <item m="1" x="773"/>
        <item m="1" x="5383"/>
        <item m="1" x="1744"/>
        <item m="1" x="7454"/>
        <item m="1" x="701"/>
        <item m="1" x="1016"/>
        <item m="1" x="6038"/>
        <item m="1" x="6994"/>
        <item m="1" x="6793"/>
        <item m="1" x="2887"/>
        <item m="1" x="7088"/>
        <item m="1" x="7731"/>
        <item m="1" x="5793"/>
        <item m="1" x="4686"/>
        <item m="1" x="1564"/>
        <item m="1" x="1272"/>
        <item m="1" x="5945"/>
        <item m="1" x="6668"/>
        <item m="1" x="6280"/>
        <item m="1" x="3617"/>
        <item m="1" x="1956"/>
        <item m="1" x="2964"/>
        <item m="1" x="7012"/>
        <item m="1" x="3198"/>
        <item m="1" x="6813"/>
        <item m="1" x="6609"/>
        <item m="1" x="4022"/>
        <item m="1" x="5458"/>
        <item m="1" x="3649"/>
        <item m="1" x="7909"/>
        <item m="1" x="7607"/>
        <item m="1" x="3527"/>
        <item m="1" x="6770"/>
        <item m="1" x="3370"/>
        <item m="1" x="3750"/>
        <item m="1" x="5689"/>
        <item m="1" x="5732"/>
        <item m="1" x="7140"/>
        <item m="1" x="2992"/>
        <item m="1" x="2449"/>
        <item m="1" x="1099"/>
        <item m="1" x="6129"/>
        <item m="1" x="5908"/>
        <item m="1" x="1726"/>
        <item m="1" x="7217"/>
        <item m="1" x="1022"/>
        <item m="1" x="4950"/>
        <item m="1" x="6330"/>
        <item m="1" x="788"/>
        <item m="1" x="7218"/>
        <item m="1" x="7174"/>
        <item m="1" x="4822"/>
        <item m="1" x="5123"/>
        <item m="1" x="3902"/>
        <item m="1" x="6303"/>
        <item m="1" x="4717"/>
        <item m="1" x="1359"/>
        <item m="1" x="2151"/>
        <item m="1" x="2385"/>
        <item m="1" x="3119"/>
        <item m="1" x="4223"/>
        <item m="1" x="3777"/>
        <item m="1" x="414"/>
        <item m="1" x="4364"/>
        <item m="1" x="811"/>
        <item m="1" x="3339"/>
        <item m="1" x="4383"/>
        <item m="1" x="4699"/>
        <item m="1" x="6392"/>
        <item m="1" x="2109"/>
        <item m="1" x="5437"/>
        <item m="1" x="2188"/>
        <item m="1" x="6538"/>
        <item m="1" x="7885"/>
        <item m="1" x="576"/>
        <item m="1" x="2476"/>
        <item m="1" x="6778"/>
        <item m="1" x="2953"/>
        <item m="1" x="3336"/>
        <item m="1" x="2424"/>
        <item m="1" x="6438"/>
        <item m="1" x="6819"/>
        <item m="1" x="1386"/>
        <item m="1" x="3079"/>
        <item m="1" x="6774"/>
        <item m="1" x="5414"/>
        <item m="1" x="3797"/>
        <item m="1" x="7192"/>
        <item m="1" x="5175"/>
        <item m="1" x="7837"/>
        <item m="1" x="6342"/>
        <item m="1" x="5848"/>
        <item m="1" x="409"/>
        <item m="1" x="7997"/>
        <item m="1" x="7679"/>
        <item m="1" x="5940"/>
        <item m="1" x="1588"/>
        <item m="1" x="2677"/>
        <item m="1" x="4972"/>
        <item m="1" x="4354"/>
        <item m="1" x="4851"/>
        <item m="1" x="2750"/>
        <item m="1" x="5168"/>
        <item m="1" x="6624"/>
        <item m="1" x="7479"/>
        <item m="1" x="1449"/>
        <item m="1" x="6358"/>
        <item m="1" x="1177"/>
        <item m="1" x="7633"/>
        <item m="1" x="5335"/>
        <item m="1" x="3927"/>
        <item m="1" x="7712"/>
        <item m="1" x="3458"/>
        <item m="1" x="2117"/>
        <item m="1" x="2201"/>
        <item m="1" x="5427"/>
        <item m="1" x="882"/>
        <item m="1" x="2323"/>
        <item m="1" x="3919"/>
        <item m="1" x="4055"/>
        <item m="1" x="5942"/>
        <item m="1" x="809"/>
        <item m="1" x="3089"/>
        <item m="1" x="7681"/>
        <item m="1" x="3969"/>
        <item m="1" x="2817"/>
        <item m="1" x="2035"/>
        <item m="1" x="1206"/>
        <item m="1" x="4348"/>
        <item m="1" x="7601"/>
        <item m="1" x="1695"/>
        <item m="1" x="5369"/>
        <item m="1" x="2208"/>
        <item m="1" x="2578"/>
        <item m="1" x="1699"/>
        <item m="1" x="3868"/>
        <item m="1" x="2045"/>
        <item m="1" x="1195"/>
        <item m="1" x="6083"/>
        <item m="1" x="5639"/>
        <item m="1" x="7798"/>
        <item m="1" x="4788"/>
        <item m="1" x="4232"/>
        <item m="1" x="2802"/>
        <item m="1" x="4208"/>
        <item m="1" x="5362"/>
        <item m="1" x="1234"/>
        <item m="1" x="1097"/>
        <item m="1" x="6319"/>
        <item m="1" x="2727"/>
        <item m="1" x="1801"/>
        <item m="1" x="3816"/>
        <item m="1" x="2869"/>
        <item m="1" x="6213"/>
        <item m="1" x="3481"/>
        <item m="1" x="3945"/>
        <item m="1" x="4614"/>
        <item m="1" x="4551"/>
        <item m="1" x="2583"/>
        <item m="1" x="4583"/>
        <item m="1" x="6363"/>
        <item m="1" x="5009"/>
        <item m="1" x="2441"/>
        <item m="1" x="5818"/>
        <item m="1" x="3867"/>
        <item m="1" x="3348"/>
        <item m="1" x="1912"/>
        <item m="1" x="3596"/>
        <item m="1" x="1406"/>
        <item m="1" x="5450"/>
        <item m="1" x="6487"/>
        <item m="1" x="1964"/>
        <item m="1" x="4166"/>
        <item m="1" x="1819"/>
        <item m="1" x="6327"/>
        <item m="1" x="4113"/>
        <item m="1" x="5534"/>
        <item m="1" x="2230"/>
        <item m="1" x="963"/>
        <item m="1" x="3936"/>
        <item m="1" x="2832"/>
        <item m="1" x="5330"/>
        <item m="1" x="7163"/>
        <item m="1" x="3650"/>
        <item m="1" x="6204"/>
        <item m="1" x="2675"/>
        <item m="1" x="6782"/>
        <item m="1" x="7726"/>
        <item m="1" x="4109"/>
        <item m="1" x="7287"/>
        <item m="1" x="7420"/>
        <item m="1" x="1284"/>
        <item m="1" x="4518"/>
        <item m="1" x="296"/>
        <item m="1" x="6854"/>
        <item m="1" x="2279"/>
        <item m="1" x="3720"/>
        <item m="1" x="2434"/>
        <item m="1" x="4212"/>
        <item m="1" x="1239"/>
        <item m="1" x="5975"/>
        <item m="1" x="1935"/>
        <item m="1" x="5087"/>
        <item m="1" x="6355"/>
        <item m="1" x="427"/>
        <item m="1" x="1440"/>
        <item m="1" x="7239"/>
        <item m="1" x="2211"/>
        <item m="1" x="4688"/>
        <item m="1" x="4288"/>
        <item m="1" x="1633"/>
        <item m="1" x="6118"/>
        <item m="1" x="6279"/>
        <item m="1" x="2749"/>
        <item m="1" x="1828"/>
        <item m="1" x="7793"/>
        <item m="1" x="5256"/>
        <item m="1" x="3472"/>
        <item m="1" x="6578"/>
        <item m="1" x="4946"/>
        <item m="1" x="2608"/>
        <item m="1" x="6339"/>
        <item m="1" x="5771"/>
        <item m="1" x="1850"/>
        <item m="1" x="2355"/>
        <item m="1" x="1675"/>
        <item m="1" x="6517"/>
        <item m="1" x="4302"/>
        <item m="1" x="3094"/>
        <item m="1" x="2783"/>
        <item m="1" x="1174"/>
        <item m="1" x="971"/>
        <item m="1" x="3814"/>
        <item m="1" x="2866"/>
        <item m="1" x="1832"/>
        <item m="1" x="1855"/>
        <item m="1" x="3394"/>
        <item m="1" x="6381"/>
        <item m="1" x="7122"/>
        <item m="1" x="7415"/>
        <item m="1" x="2858"/>
        <item m="1" x="1931"/>
        <item m="1" x="5205"/>
        <item m="1" x="6536"/>
        <item m="1" x="5436"/>
        <item m="1" x="5933"/>
        <item m="1" x="540"/>
        <item m="1" x="6633"/>
        <item m="1" x="4834"/>
        <item m="1" x="449"/>
        <item m="1" x="7842"/>
        <item m="1" x="6642"/>
        <item m="1" x="5464"/>
        <item m="1" x="6628"/>
        <item m="1" x="1233"/>
        <item m="1" x="4464"/>
        <item m="1" x="5216"/>
        <item m="1" x="720"/>
        <item m="1" x="3035"/>
        <item m="1" x="1142"/>
        <item m="1" x="6435"/>
        <item m="1" x="4237"/>
        <item m="1" x="1437"/>
        <item m="1" x="2704"/>
        <item m="1" x="2552"/>
        <item m="1" x="5575"/>
        <item m="1" x="7298"/>
        <item m="1" x="6133"/>
        <item m="1" x="1764"/>
        <item m="1" x="1447"/>
        <item m="1" x="6276"/>
        <item m="1" x="4025"/>
        <item m="1" x="1516"/>
        <item m="1" x="670"/>
        <item m="1" x="7407"/>
        <item m="1" x="3471"/>
        <item m="1" x="1137"/>
        <item m="1" x="6072"/>
        <item m="1" x="1759"/>
        <item m="1" x="5133"/>
        <item m="1" x="5347"/>
        <item m="1" x="5198"/>
        <item m="1" x="1615"/>
        <item m="1" x="7852"/>
        <item m="1" x="6370"/>
        <item m="1" x="6456"/>
        <item m="1" x="311"/>
        <item m="1" x="1228"/>
        <item m="1" x="5875"/>
        <item m="1" x="472"/>
        <item m="1" x="4893"/>
        <item m="1" x="2873"/>
        <item m="1" x="4847"/>
        <item m="1" x="7165"/>
        <item m="1" x="4430"/>
        <item m="1" x="2327"/>
        <item m="1" x="7853"/>
        <item m="1" x="641"/>
        <item m="1" x="3217"/>
        <item m="1" x="7570"/>
        <item m="1" x="3049"/>
        <item m="1" x="2897"/>
        <item m="1" x="5397"/>
        <item m="1" x="3758"/>
        <item m="1" x="4575"/>
        <item m="1" x="2742"/>
        <item m="1" x="6010"/>
        <item m="1" x="7285"/>
        <item m="1" x="2442"/>
        <item m="1" x="1767"/>
        <item m="1" x="1128"/>
        <item m="1" x="1367"/>
        <item m="1" x="6970"/>
        <item m="1" x="2548"/>
        <item m="1" x="3658"/>
        <item m="1" x="6531"/>
        <item m="1" x="5092"/>
        <item m="1" x="6398"/>
        <item m="1" x="3054"/>
        <item m="1" x="6157"/>
        <item m="1" x="494"/>
        <item m="1" x="6245"/>
        <item m="1" x="5035"/>
        <item m="1" x="4730"/>
        <item m="1" x="793"/>
        <item m="1" x="5268"/>
        <item m="1" x="1932"/>
        <item m="1" x="429"/>
        <item m="1" x="4195"/>
        <item m="1" x="686"/>
        <item m="1" x="2067"/>
        <item m="1" x="350"/>
        <item m="1" x="2404"/>
        <item m="1" x="1434"/>
        <item m="1" x="6712"/>
        <item m="1" x="1300"/>
        <item m="1" x="6761"/>
        <item m="1" x="310"/>
        <item m="1" x="7827"/>
        <item m="1" x="4446"/>
        <item m="1" x="7460"/>
        <item m="1" x="6094"/>
        <item m="1" x="6119"/>
        <item m="1" x="7082"/>
        <item m="1" x="2781"/>
        <item m="1" x="4557"/>
        <item m="1" x="2462"/>
        <item m="1" x="5484"/>
        <item m="1" x="2480"/>
        <item m="1" x="4731"/>
        <item m="1" x="2436"/>
        <item m="1" x="1457"/>
        <item m="1" x="2937"/>
        <item m="1" x="4774"/>
        <item m="1" x="7639"/>
        <item m="1" x="728"/>
        <item m="1" x="2532"/>
        <item m="1" x="3854"/>
        <item m="1" x="5989"/>
        <item m="1" x="5121"/>
        <item m="1" x="2580"/>
        <item m="1" x="2776"/>
        <item m="1" x="3294"/>
        <item m="1" x="6455"/>
        <item m="1" x="1039"/>
        <item m="1" x="5276"/>
        <item m="1" x="3809"/>
        <item m="1" x="6718"/>
        <item m="1" x="6526"/>
        <item m="1" x="1044"/>
        <item m="1" x="5042"/>
        <item m="1" x="2406"/>
        <item m="1" x="1430"/>
        <item m="1" x="5564"/>
        <item m="1" x="636"/>
        <item m="1" x="5423"/>
        <item m="1" x="1343"/>
        <item m="1" x="3397"/>
        <item m="1" x="1502"/>
        <item m="1" x="6587"/>
        <item m="1" x="2610"/>
        <item m="1" x="718"/>
        <item m="1" x="6831"/>
        <item m="1" x="3870"/>
        <item m="1" x="1032"/>
        <item m="1" x="5862"/>
        <item m="1" x="6886"/>
        <item m="1" x="4724"/>
        <item m="1" x="5563"/>
        <item m="1" x="5451"/>
        <item m="1" x="5630"/>
        <item m="1" x="5510"/>
        <item m="1" x="7473"/>
        <item m="1" x="4884"/>
        <item m="1" x="1557"/>
        <item m="1" x="3785"/>
        <item m="1" x="5902"/>
        <item m="1" x="6477"/>
        <item m="1" x="2023"/>
        <item m="1" x="990"/>
        <item m="1" x="792"/>
        <item m="1" x="1761"/>
        <item m="1" x="4367"/>
        <item m="1" x="1454"/>
        <item m="1" x="5970"/>
        <item m="1" x="4828"/>
        <item m="1" x="891"/>
        <item m="1" x="2268"/>
        <item m="1" x="2299"/>
        <item m="1" x="1660"/>
        <item m="1" x="7427"/>
        <item m="1" x="758"/>
        <item m="1" x="7677"/>
        <item m="1" x="6421"/>
        <item m="1" x="3499"/>
        <item m="1" x="5014"/>
        <item m="1" x="4033"/>
        <item m="1" x="4882"/>
        <item m="1" x="5178"/>
        <item m="1" x="6222"/>
        <item m="1" x="6415"/>
        <item m="1" x="1210"/>
        <item m="1" x="2956"/>
        <item m="1" x="349"/>
        <item m="1" x="2984"/>
        <item m="1" x="4355"/>
        <item m="1" x="7978"/>
        <item m="1" x="2977"/>
        <item m="1" x="6525"/>
        <item m="1" x="2011"/>
        <item m="1" x="3769"/>
        <item m="1" x="5643"/>
        <item m="1" x="708"/>
        <item m="1" x="3265"/>
        <item m="1" x="2303"/>
        <item m="1" x="1686"/>
        <item m="1" x="5158"/>
        <item m="1" x="1621"/>
        <item m="1" x="5475"/>
        <item m="1" x="3849"/>
        <item m="1" x="4841"/>
        <item m="1" x="6548"/>
        <item m="1" x="2167"/>
        <item m="1" x="3851"/>
        <item m="1" x="1083"/>
        <item m="1" x="355"/>
        <item m="1" x="1017"/>
        <item m="1" x="7483"/>
        <item m="1" x="7455"/>
        <item m="1" x="7507"/>
        <item m="1" x="4824"/>
        <item m="1" x="1992"/>
        <item m="1" x="412"/>
        <item m="1" x="5803"/>
        <item m="1" x="5709"/>
        <item m="1" x="3496"/>
        <item m="1" x="6684"/>
        <item m="1" x="5796"/>
        <item m="1" x="6608"/>
        <item m="1" x="7278"/>
        <item m="1" x="5675"/>
        <item m="1" x="5979"/>
        <item m="1" x="7950"/>
        <item m="1" x="6802"/>
        <item m="1" x="3038"/>
        <item m="1" x="6006"/>
        <item m="1" x="1443"/>
        <item m="1" x="489"/>
        <item m="1" x="1657"/>
        <item m="1" x="7010"/>
        <item m="1" x="2642"/>
        <item m="1" x="7274"/>
        <item m="1" x="2768"/>
        <item m="1" x="2611"/>
        <item m="1" x="7099"/>
        <item m="1" x="2452"/>
        <item m="1" x="7736"/>
        <item m="1" x="2007"/>
        <item m="1" x="4182"/>
        <item m="1" x="7304"/>
        <item m="1" x="7146"/>
        <item m="1" x="6009"/>
        <item m="1" x="7354"/>
        <item m="1" x="6337"/>
        <item m="1" x="3478"/>
        <item m="1" x="2275"/>
        <item m="1" x="3196"/>
        <item m="1" x="6368"/>
        <item m="1" x="2563"/>
        <item m="1" x="3676"/>
        <item m="1" x="6566"/>
        <item m="1" x="1223"/>
        <item m="1" x="2965"/>
        <item m="1" x="5233"/>
        <item m="1" x="7741"/>
        <item m="1" x="4339"/>
        <item m="1" x="443"/>
        <item m="1" x="1692"/>
        <item m="1" x="3366"/>
        <item m="1" x="380"/>
        <item m="1" x="6130"/>
        <item m="1" x="4231"/>
        <item m="1" x="4710"/>
        <item m="1" x="3667"/>
        <item m="1" x="6454"/>
        <item m="1" x="4351"/>
        <item m="1" x="5589"/>
        <item m="1" x="4941"/>
        <item m="1" x="649"/>
        <item m="1" x="4854"/>
        <item m="1" x="6295"/>
        <item m="1" x="3114"/>
        <item m="1" x="3243"/>
        <item m="1" x="6413"/>
        <item m="1" x="5172"/>
        <item m="1" x="3130"/>
        <item m="1" x="655"/>
        <item m="1" x="4107"/>
        <item m="1" x="4429"/>
        <item m="1" x="4087"/>
        <item m="1" x="6607"/>
        <item m="1" x="6876"/>
        <item m="1" x="1827"/>
        <item m="1" x="1383"/>
        <item m="1" x="6476"/>
        <item m="1" x="598"/>
        <item m="1" x="6811"/>
        <item m="1" x="3492"/>
        <item m="1" x="747"/>
        <item m="1" x="7845"/>
        <item m="1" x="7436"/>
        <item m="1" x="4124"/>
        <item m="1" x="5422"/>
        <item m="1" x="434"/>
        <item m="1" x="4749"/>
        <item m="1" x="367"/>
        <item m="1" x="1068"/>
        <item m="1" x="6637"/>
        <item m="1" x="6314"/>
        <item m="1" x="1891"/>
        <item m="1" x="4706"/>
        <item m="1" x="7906"/>
        <item m="1" x="2948"/>
        <item m="1" x="7926"/>
        <item m="1" x="1244"/>
        <item m="1" x="6906"/>
        <item m="1" x="7400"/>
        <item m="1" x="4358"/>
        <item m="1" x="1562"/>
        <item m="1" x="6278"/>
        <item m="1" x="3960"/>
        <item m="1" x="3604"/>
        <item m="1" x="2842"/>
        <item m="1" x="7664"/>
        <item m="1" x="5959"/>
        <item m="1" x="1856"/>
        <item m="1" x="1094"/>
        <item m="1" x="1806"/>
        <item m="1" x="1279"/>
        <item m="1" x="1186"/>
        <item m="1" x="4798"/>
        <item m="1" x="7115"/>
        <item m="1" x="6003"/>
        <item m="1" x="6762"/>
        <item m="1" x="4133"/>
        <item m="1" x="702"/>
        <item m="1" x="1673"/>
        <item m="1" x="2105"/>
        <item m="1" x="422"/>
        <item m="1" x="7247"/>
        <item m="1" x="6923"/>
        <item m="1" x="6888"/>
        <item m="1" x="3633"/>
        <item m="1" x="5561"/>
        <item m="1" x="1079"/>
        <item m="1" x="3285"/>
        <item m="1" x="4809"/>
        <item m="1" x="6617"/>
        <item m="1" x="3403"/>
        <item m="1" x="2814"/>
        <item m="1" x="1781"/>
        <item m="1" x="4096"/>
        <item m="1" x="4705"/>
        <item m="1" x="3915"/>
        <item m="1" x="7887"/>
        <item m="1" x="6375"/>
        <item m="1" x="377"/>
        <item m="1" x="4184"/>
        <item m="1" x="5760"/>
        <item m="1" x="462"/>
        <item m="1" x="2228"/>
        <item m="1" x="5571"/>
        <item m="1" x="1100"/>
        <item m="1" x="2250"/>
        <item m="1" x="2066"/>
        <item m="1" x="1859"/>
        <item m="1" x="3646"/>
        <item m="1" x="6317"/>
        <item m="1" x="5919"/>
        <item m="1" x="5749"/>
        <item m="1" x="5731"/>
        <item m="1" x="7535"/>
        <item m="1" x="5891"/>
        <item m="1" x="2473"/>
        <item m="1" x="6093"/>
        <item m="1" x="2098"/>
        <item m="1" x="5906"/>
        <item m="1" x="2087"/>
        <item m="1" x="2292"/>
        <item m="1" x="7451"/>
        <item m="1" x="2312"/>
        <item m="1" x="1328"/>
        <item m="1" x="6941"/>
        <item m="1" x="570"/>
        <item m="1" x="7816"/>
        <item m="1" x="6428"/>
        <item m="1" x="4534"/>
        <item m="1" x="4681"/>
        <item m="1" x="4852"/>
        <item m="1" x="973"/>
        <item m="1" x="4193"/>
        <item m="1" x="5568"/>
        <item m="1" x="3136"/>
        <item m="1" x="7904"/>
        <item m="1" x="5509"/>
        <item m="1" x="3790"/>
        <item m="1" x="2490"/>
        <item m="1" x="500"/>
        <item m="1" x="4793"/>
        <item m="1" x="6361"/>
        <item m="1" x="5080"/>
        <item m="1" x="7067"/>
        <item m="1" x="1052"/>
        <item m="1" x="6163"/>
        <item m="1" x="1175"/>
        <item m="1" x="5075"/>
        <item m="1" x="3937"/>
        <item m="1" x="3011"/>
        <item m="1" x="1319"/>
        <item m="1" x="3327"/>
        <item m="1" x="7803"/>
        <item m="1" x="1542"/>
        <item m="1" x="4776"/>
        <item m="1" x="7823"/>
        <item m="1" x="1780"/>
        <item m="1" x="3543"/>
        <item m="1" x="1999"/>
        <item m="1" x="653"/>
        <item m="1" x="5757"/>
        <item m="1" x="6042"/>
        <item m="1" x="5810"/>
        <item m="1" x="2382"/>
        <item m="1" x="7111"/>
        <item m="1" x="4513"/>
        <item m="1" x="4387"/>
        <item m="1" x="805"/>
        <item m="1" x="4994"/>
        <item m="1" x="4948"/>
        <item m="1" x="5576"/>
        <item m="1" x="7020"/>
        <item m="1" x="652"/>
        <item m="1" x="5729"/>
        <item m="1" x="2701"/>
        <item m="1" x="2692"/>
        <item m="1" x="1911"/>
        <item m="1" x="3651"/>
        <item m="1" x="6907"/>
        <item m="1" x="869"/>
        <item m="1" x="3699"/>
        <item m="1" x="1663"/>
        <item m="1" x="2349"/>
        <item m="1" x="4063"/>
        <item m="1" x="5525"/>
        <item m="1" x="4510"/>
        <item m="1" x="7351"/>
        <item m="1" x="2785"/>
        <item m="1" x="7372"/>
        <item m="1" x="4389"/>
        <item m="1" x="7998"/>
        <item m="1" x="4715"/>
        <item m="1" x="504"/>
        <item m="1" x="7191"/>
        <item m="1" x="5794"/>
        <item m="1" x="4980"/>
        <item m="1" x="6031"/>
        <item m="1" x="2143"/>
        <item m="1" x="4963"/>
        <item m="1" x="4675"/>
        <item m="1" x="3083"/>
        <item m="1" x="4940"/>
        <item m="1" x="5871"/>
        <item m="1" x="2941"/>
        <item m="1" x="4858"/>
        <item m="1" x="2796"/>
        <item m="1" x="5183"/>
        <item m="1" x="6932"/>
        <item m="1" x="3022"/>
        <item m="1" x="3601"/>
        <item m="1" x="575"/>
        <item m="1" x="6269"/>
        <item m="1" x="7360"/>
        <item m="1" x="977"/>
        <item m="1" x="5329"/>
        <item m="1" x="1194"/>
        <item m="1" x="669"/>
        <item m="1" x="6848"/>
        <item m="1" x="4264"/>
        <item m="1" x="2332"/>
        <item m="1" x="5403"/>
        <item m="1" x="1288"/>
        <item m="1" x="5011"/>
        <item m="1" x="4224"/>
        <item m="1" x="3984"/>
        <item m="1" x="2709"/>
        <item m="1" x="1247"/>
        <item m="1" x="4120"/>
        <item m="1" x="6549"/>
        <item m="1" x="3989"/>
        <item m="1" x="4754"/>
        <item m="1" x="4716"/>
        <item m="1" x="3862"/>
        <item m="1" x="6931"/>
        <item m="1" x="6379"/>
        <item m="1" x="1329"/>
        <item m="1" x="5195"/>
        <item m="1" x="5225"/>
        <item m="1" x="1707"/>
        <item m="1" x="7395"/>
        <item m="1" x="395"/>
        <item m="1" x="1834"/>
        <item m="1" x="2240"/>
        <item m="1" x="7683"/>
        <item m="1" x="6744"/>
        <item m="1" x="7787"/>
        <item m="1" x="3495"/>
        <item m="1" x="6723"/>
        <item m="1" x="7568"/>
        <item m="1" x="6602"/>
        <item m="1" x="7851"/>
        <item m="1" x="294"/>
        <item m="1" x="2470"/>
        <item m="1" x="6196"/>
        <item m="1" x="7158"/>
        <item m="1" x="7213"/>
        <item m="1" x="7874"/>
        <item m="1" x="4775"/>
        <item m="1" x="4528"/>
        <item m="1" x="480"/>
        <item m="1" x="1510"/>
        <item m="1" x="2707"/>
        <item m="1" x="5044"/>
        <item m="1" x="4211"/>
        <item m="1" x="6542"/>
        <item m="1" x="4180"/>
        <item m="1" x="3690"/>
        <item m="1" x="5130"/>
        <item m="1" x="366"/>
        <item m="1" x="5515"/>
        <item m="1" x="1944"/>
        <item m="1" x="2179"/>
        <item m="1" x="1141"/>
        <item m="1" x="2989"/>
        <item m="1" x="3195"/>
        <item m="1" x="4000"/>
        <item m="1" x="7496"/>
        <item m="1" x="1645"/>
        <item m="1" x="1064"/>
        <item m="1" x="939"/>
        <item m="1" x="4737"/>
        <item m="1" x="2469"/>
        <item m="1" x="4217"/>
        <item m="1" x="4273"/>
        <item m="1" x="1003"/>
        <item m="1" x="5925"/>
        <item m="1" x="7822"/>
        <item m="1" x="4937"/>
        <item m="1" x="6004"/>
        <item m="1" x="4434"/>
        <item m="1" x="7880"/>
        <item m="1" x="1331"/>
        <item m="1" x="7232"/>
        <item m="1" x="5370"/>
        <item m="1" x="1060"/>
        <item m="1" x="6881"/>
        <item m="1" x="1824"/>
        <item m="1" x="7296"/>
        <item m="1" x="5352"/>
        <item m="1" x="1353"/>
        <item m="1" x="4856"/>
        <item m="1" x="572"/>
        <item m="1" x="5021"/>
        <item m="1" x="7494"/>
        <item m="1" x="5034"/>
        <item m="1" x="2798"/>
        <item m="1" x="4987"/>
        <item m="1" x="2837"/>
        <item m="1" x="7258"/>
        <item m="1" x="5419"/>
        <item m="1" x="4560"/>
        <item m="1" x="755"/>
        <item m="1" x="3407"/>
        <item m="1" x="4366"/>
        <item m="1" x="7619"/>
        <item m="1" x="6296"/>
        <item m="1" x="5360"/>
        <item m="1" x="3835"/>
        <item m="1" x="1388"/>
        <item m="1" x="7381"/>
        <item m="1" x="721"/>
        <item m="1" x="5734"/>
        <item m="1" x="459"/>
        <item m="1" x="744"/>
        <item m="1" x="4488"/>
        <item m="1" x="5985"/>
        <item m="1" x="5354"/>
        <item m="1" x="2891"/>
        <item m="1" x="6683"/>
        <item m="1" x="6618"/>
        <item m="1" x="3800"/>
        <item m="1" x="5148"/>
        <item m="1" x="1755"/>
        <item m="1" x="5557"/>
        <item m="1" x="5363"/>
        <item m="1" x="1471"/>
        <item m="1" x="3507"/>
        <item m="1" x="1431"/>
        <item m="1" x="2488"/>
        <item m="1" x="6662"/>
        <item m="1" x="6418"/>
        <item m="1" x="1930"/>
        <item m="1" x="2017"/>
        <item m="1" x="4910"/>
        <item m="1" x="7017"/>
        <item m="1" x="2071"/>
        <item m="1" x="2729"/>
        <item m="1" x="2843"/>
        <item m="1" x="1584"/>
        <item m="1" x="3329"/>
        <item m="1" x="7659"/>
        <item m="1" x="2543"/>
        <item m="1" x="5428"/>
        <item m="1" x="7014"/>
        <item m="1" x="3429"/>
        <item m="1" x="450"/>
        <item m="1" x="6364"/>
        <item m="1" x="6579"/>
        <item m="1" x="4568"/>
        <item m="1" x="4930"/>
        <item m="1" x="1403"/>
        <item m="1" x="4589"/>
        <item m="1" x="4887"/>
        <item m="1" x="3149"/>
        <item m="1" x="7161"/>
        <item m="1" x="6912"/>
        <item m="1" x="5601"/>
        <item m="1" x="5520"/>
        <item m="1" x="1648"/>
        <item m="1" x="5897"/>
        <item m="1" x="1926"/>
        <item m="1" x="4165"/>
        <item m="1" x="5278"/>
        <item m="1" x="2615"/>
        <item m="1" x="3860"/>
        <item m="1" x="1266"/>
        <item m="1" x="1678"/>
        <item m="1" x="7663"/>
        <item m="1" x="6029"/>
        <item m="1" x="1155"/>
        <item m="1" x="4960"/>
        <item m="1" x="7081"/>
        <item m="1" x="3413"/>
        <item m="1" x="495"/>
        <item m="1" x="397"/>
        <item m="1" x="6948"/>
        <item m="1" x="6515"/>
        <item m="1" x="6391"/>
        <item m="1" x="7045"/>
        <item m="1" x="1890"/>
        <item m="1" x="968"/>
        <item m="1" x="1026"/>
        <item m="1" x="5582"/>
        <item m="1" x="5701"/>
        <item m="1" x="6676"/>
        <item m="1" x="4587"/>
        <item m="1" x="5358"/>
        <item m="1" x="2255"/>
        <item m="1" x="1066"/>
        <item m="1" x="2269"/>
        <item m="1" x="577"/>
        <item m="1" x="2375"/>
        <item m="1" x="3372"/>
        <item m="1" x="3890"/>
        <item m="1" x="7829"/>
        <item m="1" x="2393"/>
        <item m="1" x="582"/>
        <item m="1" x="4441"/>
        <item m="1" x="952"/>
        <item m="1" x="681"/>
        <item m="1" x="2369"/>
        <item m="1" x="5147"/>
        <item m="1" x="2957"/>
        <item m="1" x="866"/>
        <item m="1" x="516"/>
        <item m="1" x="1528"/>
        <item m="1" x="970"/>
        <item m="1" x="1048"/>
        <item m="1" x="6552"/>
        <item m="1" x="823"/>
        <item m="1" x="478"/>
        <item m="1" x="5626"/>
        <item m="1" x="2770"/>
        <item m="1" x="2169"/>
        <item m="1" x="1245"/>
        <item m="1" x="497"/>
        <item m="1" x="1280"/>
        <item m="1" x="2399"/>
        <item m="1" x="950"/>
        <item m="1" x="3873"/>
        <item m="1" x="7686"/>
        <item m="1" x="4704"/>
        <item m="1" x="3745"/>
        <item m="1" x="5583"/>
        <item m="1" x="4459"/>
        <item m="1" x="6530"/>
        <item m="1" x="3675"/>
        <item m="1" x="5609"/>
        <item m="1" x="4719"/>
        <item m="1" x="7241"/>
        <item m="1" x="4898"/>
        <item m="1" x="2622"/>
        <item m="1" x="7971"/>
        <item m="1" x="5170"/>
        <item m="1" x="6918"/>
        <item m="1" x="343"/>
        <item m="1" x="6636"/>
        <item m="1" x="559"/>
        <item m="1" x="3241"/>
        <item m="1" x="5291"/>
        <item m="1" x="5402"/>
        <item m="1" x="6469"/>
        <item m="1" x="4498"/>
        <item m="1" x="1129"/>
        <item m="1" x="784"/>
        <item m="1" x="1456"/>
        <item m="1" x="4248"/>
        <item m="1" x="2294"/>
        <item m="1" x="5969"/>
        <item m="1" x="5718"/>
        <item m="1" x="1414"/>
        <item m="1" x="5496"/>
        <item m="1" x="1275"/>
        <item m="1" x="1782"/>
        <item m="1" x="3597"/>
        <item m="1" x="6131"/>
        <item m="1" x="4700"/>
        <item m="1" x="3871"/>
        <item m="1" x="4962"/>
        <item m="1" x="3491"/>
        <item m="1" x="770"/>
        <item m="1" x="5562"/>
        <item m="1" x="7055"/>
        <item m="1" x="5337"/>
        <item m="1" x="6845"/>
        <item m="1" x="2958"/>
        <item m="1" x="2386"/>
        <item m="1" x="4791"/>
        <item m="1" x="7703"/>
        <item m="1" x="3584"/>
        <item m="1" x="4550"/>
        <item m="1" x="327"/>
        <item m="1" x="1394"/>
        <item m="1" x="6750"/>
        <item m="1" x="3620"/>
        <item m="1" x="5332"/>
        <item m="1" x="3880"/>
        <item m="1" x="7769"/>
        <item m="1" x="3474"/>
        <item m="1" x="3784"/>
        <item m="1" x="4121"/>
        <item m="1" x="6250"/>
        <item m="1" x="6437"/>
        <item m="1" x="4136"/>
        <item m="1" x="3282"/>
        <item m="1" x="7814"/>
        <item m="1" x="7411"/>
        <item m="1" x="3593"/>
        <item m="1" x="3127"/>
        <item m="1" x="3093"/>
        <item m="1" x="3926"/>
        <item m="1" x="1148"/>
        <item m="1" x="6986"/>
        <item m="1" x="7151"/>
        <item m="1" x="7391"/>
        <item m="1" x="4669"/>
        <item m="1" x="1130"/>
        <item m="1" x="5017"/>
        <item m="1" x="7346"/>
        <item m="1" x="4607"/>
        <item m="1" x="1898"/>
        <item m="1" x="2147"/>
        <item m="1" x="778"/>
        <item m="1" x="1448"/>
        <item m="1" x="5174"/>
        <item m="1" x="5193"/>
        <item m="1" x="7675"/>
        <item m="1" x="7184"/>
        <item m="1" x="1698"/>
        <item m="1" x="2994"/>
        <item m="1" x="4637"/>
        <item m="1" x="2501"/>
        <item m="1" x="7101"/>
        <item m="1" x="6332"/>
        <item m="1" x="975"/>
        <item m="1" x="5820"/>
        <item m="1" x="3731"/>
        <item m="1" x="1606"/>
        <item m="1" x="6713"/>
        <item m="1" x="1494"/>
        <item m="1" x="420"/>
        <item m="1" x="5923"/>
        <item m="1" x="678"/>
        <item m="1" x="6805"/>
        <item m="1" x="3824"/>
        <item m="1" x="1465"/>
        <item m="1" x="1608"/>
        <item m="1" x="7089"/>
        <item m="1" x="5866"/>
        <item m="1" x="3161"/>
        <item m="1" x="3955"/>
        <item m="1" x="7297"/>
        <item m="1" x="303"/>
        <item m="1" x="3939"/>
        <item m="1" x="6443"/>
        <item m="1" x="967"/>
        <item m="1" x="3933"/>
        <item m="1" x="1209"/>
        <item m="1" x="5289"/>
        <item m="1" x="2715"/>
        <item m="1" x="4196"/>
        <item m="1" x="446"/>
        <item m="1" x="7841"/>
        <item m="1" x="865"/>
        <item m="1" x="5602"/>
        <item m="1" x="3900"/>
        <item m="1" x="4674"/>
        <item m="1" x="3639"/>
        <item m="1" x="418"/>
        <item m="1" x="7753"/>
        <item m="1" x="7199"/>
        <item m="1" x="1265"/>
        <item m="1" x="1533"/>
        <item m="1" x="2124"/>
        <item m="1" x="3856"/>
        <item m="1" x="766"/>
        <item m="1" x="3159"/>
        <item m="1" x="5644"/>
        <item m="1" x="2248"/>
        <item m="1" x="4453"/>
        <item m="1" x="2815"/>
        <item m="1" x="6395"/>
        <item m="1" x="5077"/>
        <item m="1" x="6460"/>
        <item m="1" x="2122"/>
        <item m="1" x="5112"/>
        <item m="1" x="2190"/>
        <item m="1" x="5899"/>
        <item m="1" x="7398"/>
        <item m="1" x="647"/>
        <item m="1" x="6034"/>
        <item m="1" x="7748"/>
        <item m="1" x="5859"/>
        <item m="1" x="1929"/>
        <item m="1" x="6787"/>
        <item m="1" x="2506"/>
        <item m="1" x="2444"/>
        <item m="1" x="4538"/>
        <item m="1" x="1582"/>
        <item m="1" x="2756"/>
        <item m="1" x="5927"/>
        <item m="1" x="3383"/>
        <item m="1" x="4891"/>
        <item m="1" x="2164"/>
        <item m="1" x="603"/>
        <item m="1" x="4292"/>
        <item m="1" x="1381"/>
        <item m="1" x="1324"/>
        <item m="1" x="5266"/>
        <item m="1" x="339"/>
        <item m="1" x="6494"/>
        <item m="1" x="5453"/>
        <item m="1" x="880"/>
        <item m="1" x="4733"/>
        <item m="1" x="5000"/>
        <item m="1" x="4024"/>
        <item m="1" x="2623"/>
        <item m="1" x="2187"/>
        <item m="1" x="3722"/>
        <item m="1" x="5242"/>
        <item m="1" x="2907"/>
        <item m="1" x="6215"/>
        <item m="1" x="1299"/>
        <item m="1" x="7995"/>
        <item m="1" x="6898"/>
        <item m="1" x="6586"/>
        <item m="1" x="7931"/>
        <item m="1" x="6553"/>
        <item m="1" x="2599"/>
        <item m="1" x="1879"/>
        <item m="1" x="1010"/>
        <item m="1" x="6574"/>
        <item m="1" x="6054"/>
        <item m="1" x="7876"/>
        <item m="1" x="4474"/>
        <item m="1" x="5031"/>
        <item m="1" x="2038"/>
        <item m="1" x="3716"/>
        <item m="1" x="5416"/>
        <item m="1" x="2306"/>
        <item m="1" x="1232"/>
        <item m="1" x="3718"/>
        <item m="1" x="5285"/>
        <item m="1" x="5471"/>
        <item m="1" x="7574"/>
        <item m="1" x="1752"/>
        <item m="1" x="5667"/>
        <item m="1" x="4588"/>
        <item m="1" x="6708"/>
        <item m="1" x="7604"/>
        <item m="1" x="5025"/>
        <item m="1" x="5555"/>
        <item m="1" x="3037"/>
        <item m="1" x="5320"/>
        <item m="1" x="6304"/>
        <item m="1" x="6412"/>
        <item m="1" x="7548"/>
        <item m="1" x="786"/>
        <item m="1" x="4491"/>
        <item m="1" x="2505"/>
        <item m="1" x="5200"/>
        <item m="1" x="7263"/>
        <item m="1" x="3421"/>
        <item m="1" x="6052"/>
        <item m="1" x="3352"/>
        <item m="1" x="1826"/>
        <item m="1" x="5030"/>
        <item m="1" x="2020"/>
        <item m="1" x="5727"/>
        <item m="1" x="313"/>
        <item m="1" x="318"/>
        <item m="1" x="1667"/>
        <item m="1" x="601"/>
        <item m="1" x="2667"/>
        <item m="1" x="6495"/>
        <item m="1" x="706"/>
        <item m="1" x="4316"/>
        <item m="1" x="2576"/>
        <item m="1" x="3544"/>
        <item m="1" x="7951"/>
        <item m="1" x="7119"/>
        <item m="1" x="4060"/>
        <item m="1" x="1927"/>
        <item m="1" x="7751"/>
        <item m="1" x="1984"/>
        <item m="1" x="7226"/>
        <item m="1" x="6175"/>
        <item m="1" x="2037"/>
        <item m="1" x="4157"/>
        <item m="1" x="4866"/>
        <item m="1" x="7813"/>
        <item m="1" x="4816"/>
        <item m="1" x="6541"/>
        <item m="1" x="2647"/>
        <item m="1" x="6270"/>
        <item m="1" x="6310"/>
        <item m="1" x="4179"/>
        <item m="1" x="5647"/>
        <item m="1" x="1152"/>
        <item m="1" x="3802"/>
        <item m="1" x="305"/>
        <item m="1" x="3864"/>
        <item m="1" x="6562"/>
        <item m="1" x="5028"/>
        <item m="1" x="7862"/>
        <item m="1" x="2700"/>
        <item m="1" x="6997"/>
        <item m="1" x="5585"/>
        <item m="1" x="5085"/>
        <item m="1" x="1922"/>
        <item m="1" x="6490"/>
        <item m="1" x="7826"/>
        <item m="1" x="1071"/>
        <item m="1" x="974"/>
        <item m="1" x="3526"/>
        <item m="1" x="6338"/>
        <item m="1" x="4189"/>
        <item m="1" x="5635"/>
        <item m="1" x="2816"/>
        <item m="1" x="1723"/>
        <item m="1" x="7478"/>
        <item m="1" x="7500"/>
        <item m="1" x="5726"/>
        <item m="1" x="4806"/>
        <item m="1" x="3903"/>
        <item m="1" x="5767"/>
        <item m="1" x="2886"/>
        <item m="1" x="4267"/>
        <item m="1" x="4673"/>
        <item m="1" x="6173"/>
        <item m="1" x="3532"/>
        <item m="1" x="5382"/>
        <item m="1" x="6585"/>
        <item m="1" x="7580"/>
        <item m="1" x="4116"/>
        <item m="1" x="3575"/>
        <item m="1" x="7573"/>
        <item m="1" x="4162"/>
        <item m="1" x="517"/>
        <item m="1" x="7380"/>
        <item m="1" x="7078"/>
        <item m="1" x="5474"/>
        <item m="1" x="1306"/>
        <item m="1" x="4047"/>
        <item m="1" x="1682"/>
        <item m="1" x="6185"/>
        <item m="1" x="847"/>
        <item m="1" x="3729"/>
        <item m="1" x="4233"/>
        <item m="1" x="6182"/>
        <item m="1" x="925"/>
        <item m="1" x="4573"/>
        <item m="1" x="2420"/>
        <item m="1" x="5094"/>
        <item m="1" x="3662"/>
        <item m="1" x="2320"/>
        <item m="1" x="2713"/>
        <item m="1" x="7008"/>
        <item m="1" x="4185"/>
        <item m="1" x="995"/>
        <item m="1" x="5819"/>
        <item m="1" x="1766"/>
        <item m="1" x="2558"/>
        <item m="1" x="2800"/>
        <item m="1" x="857"/>
        <item m="1" x="2264"/>
        <item m="1" x="4908"/>
        <item m="1" x="7505"/>
        <item m="1" x="3238"/>
        <item m="1" x="3156"/>
        <item m="1" x="5203"/>
        <item m="1" x="7378"/>
        <item m="1" x="7996"/>
        <item m="1" x="1778"/>
        <item m="1" x="1753"/>
        <item m="1" x="5456"/>
        <item m="1" x="1790"/>
        <item m="1" x="874"/>
        <item m="1" x="4399"/>
        <item m="1" x="7839"/>
        <item m="1" x="6231"/>
        <item m="1" x="2395"/>
        <item m="1" x="4126"/>
        <item m="1" x="6920"/>
        <item m="1" x="2096"/>
        <item m="1" x="1617"/>
        <item m="1" x="584"/>
        <item m="1" x="3333"/>
        <item m="1" x="5221"/>
        <item m="1" x="7109"/>
        <item m="1" x="5977"/>
        <item m="1" x="6584"/>
        <item m="1" x="6540"/>
        <item m="1" x="7005"/>
        <item m="1" x="6088"/>
        <item m="1" x="4631"/>
        <item m="1" x="7796"/>
        <item m="1" x="3885"/>
        <item m="1" x="496"/>
        <item m="1" x="5460"/>
        <item m="1" x="877"/>
        <item m="1" x="2513"/>
        <item m="1" x="4996"/>
        <item m="1" x="4269"/>
        <item m="1" x="6082"/>
        <item m="1" x="6748"/>
        <item m="1" x="4309"/>
        <item m="1" x="4836"/>
        <item m="1" x="1712"/>
        <item m="1" x="7131"/>
        <item m="1" x="2243"/>
        <item m="1" x="5236"/>
        <item m="1" x="5549"/>
        <item m="1" x="3233"/>
        <item m="1" x="7170"/>
        <item m="1" x="3316"/>
        <item m="1" x="4311"/>
        <item m="1" x="634"/>
        <item m="1" x="6967"/>
        <item m="1" x="2745"/>
        <item m="1" x="3461"/>
        <item m="1" x="4586"/>
        <item m="1" x="5191"/>
        <item m="1" x="7176"/>
        <item m="1" x="389"/>
        <item m="1" x="5281"/>
        <item m="1" x="4748"/>
        <item m="1" x="1851"/>
        <item m="1" x="5421"/>
        <item m="1" x="4304"/>
        <item m="1" x="7867"/>
        <item m="1" x="6724"/>
        <item m="1" x="5526"/>
        <item m="1" x="7715"/>
        <item m="1" x="3173"/>
        <item m="1" x="3325"/>
        <item m="1" x="6509"/>
        <item m="1" x="6857"/>
        <item m="1" x="4609"/>
        <item m="1" x="6839"/>
        <item m="1" x="936"/>
        <item m="1" x="615"/>
        <item m="1" x="5612"/>
        <item m="1" x="6674"/>
        <item m="1" x="3974"/>
        <item m="1" x="7057"/>
        <item m="1" x="4819"/>
        <item m="1" x="1925"/>
        <item m="1" x="7717"/>
        <item m="1" x="3004"/>
        <item m="1" x="1913"/>
        <item m="1" x="7533"/>
        <item m="1" x="4515"/>
        <item m="1" x="4123"/>
        <item m="1" x="5789"/>
        <item m="1" x="5160"/>
        <item m="1" x="2430"/>
        <item m="1" x="1368"/>
        <item m="1" x="2971"/>
        <item m="1" x="3780"/>
        <item m="1" x="1251"/>
        <item m="1" x="6909"/>
        <item m="1" x="6611"/>
        <item m="1" x="2304"/>
        <item m="1" x="3990"/>
        <item m="1" x="947"/>
        <item m="1" x="4507"/>
        <item m="1" x="2170"/>
        <item m="1" x="4412"/>
        <item m="1" x="6680"/>
        <item m="1" x="1798"/>
        <item m="1" x="5173"/>
        <item m="1" x="779"/>
        <item m="1" x="2748"/>
        <item m="1" x="5930"/>
        <item m="1" x="1884"/>
        <item m="1" x="2137"/>
        <item m="1" x="1735"/>
        <item m="1" x="7352"/>
        <item m="1" x="1187"/>
        <item m="1" x="457"/>
        <item m="1" x="1314"/>
        <item m="1" x="2930"/>
        <item m="1" x="3702"/>
        <item m="1" x="7844"/>
        <item m="1" x="5070"/>
        <item m="1" x="835"/>
        <item m="1" x="6097"/>
        <item m="1" x="7410"/>
        <item m="1" x="2726"/>
        <item m="1" x="7721"/>
        <item m="1" x="4785"/>
        <item m="1" x="6471"/>
        <item m="1" x="7588"/>
        <item m="1" x="1400"/>
        <item m="1" x="6556"/>
        <item m="1" x="757"/>
        <item m="1" x="3148"/>
        <item m="1" x="5338"/>
        <item m="1" x="2065"/>
        <item m="1" x="1253"/>
        <item m="1" x="3547"/>
        <item m="1" x="3090"/>
        <item m="1" x="4514"/>
        <item m="1" x="887"/>
        <item m="1" x="1950"/>
        <item m="1" x="1126"/>
        <item m="1" x="7566"/>
        <item m="1" x="5037"/>
        <item m="1" x="1401"/>
        <item m="1" x="6452"/>
        <item m="1" x="5047"/>
        <item m="1" x="6972"/>
        <item m="1" x="2140"/>
        <item m="1" x="5822"/>
        <item m="1" x="5614"/>
        <item m="1" x="5896"/>
        <item m="1" x="6692"/>
        <item m="1" x="7493"/>
        <item m="1" x="5387"/>
        <item m="1" x="2056"/>
        <item m="1" x="3514"/>
        <item m="1" x="2316"/>
        <item m="1" x="6183"/>
        <item m="1" x="4049"/>
        <item m="1" x="3928"/>
        <item m="1" x="2600"/>
        <item m="1" x="2950"/>
        <item m="1" x="5504"/>
        <item m="1" x="3331"/>
        <item m="1" x="5364"/>
        <item m="1" x="6158"/>
        <item m="1" x="2724"/>
        <item m="1" x="6879"/>
        <item m="1" x="6679"/>
        <item m="1" x="7336"/>
        <item m="1" x="7027"/>
        <item m="1" x="3459"/>
        <item m="1" x="7209"/>
        <item m="1" x="531"/>
        <item m="1" x="7409"/>
        <item m="1" x="2158"/>
        <item m="1" x="3833"/>
        <item m="1" x="6833"/>
        <item m="1" x="1903"/>
        <item m="1" x="1820"/>
        <item m="1" x="6429"/>
        <item m="1" x="5351"/>
        <item m="1" x="4713"/>
        <item m="1" x="2790"/>
        <item m="1" x="5990"/>
        <item m="1" x="6929"/>
        <item m="1" x="586"/>
        <item m="1" x="6630"/>
        <item m="1" x="1092"/>
        <item m="1" x="293"/>
        <item m="1" x="6095"/>
        <item m="1" x="4540"/>
        <item m="1" x="6409"/>
        <item m="1" x="5615"/>
        <item m="1" x="7537"/>
        <item m="1" x="7390"/>
        <item m="1" x="4739"/>
        <item m="1" x="4379"/>
        <item m="1" x="1498"/>
        <item m="1" x="4901"/>
        <item m="1" x="2831"/>
        <item m="1" x="7744"/>
        <item m="1" x="7318"/>
        <item m="1" x="6300"/>
        <item m="1" x="1176"/>
        <item m="1" x="3740"/>
        <item m="1" x="2909"/>
        <item m="1" x="2207"/>
        <item m="1" x="3623"/>
        <item m="1" x="3533"/>
        <item m="1" x="7888"/>
        <item m="1" x="7357"/>
        <item m="1" x="5082"/>
        <item m="1" x="1917"/>
        <item m="1" x="7272"/>
        <item m="1" x="3115"/>
        <item m="1" x="928"/>
        <item m="1" x="4755"/>
        <item m="1" x="717"/>
        <item m="1" x="7691"/>
        <item m="1" x="5058"/>
        <item m="1" x="1899"/>
        <item m="1" x="532"/>
        <item m="1" x="6773"/>
        <item m="1" x="4397"/>
        <item m="1" x="2564"/>
        <item m="1" x="1402"/>
        <item m="1" x="3322"/>
        <item m="1" x="6592"/>
        <item m="1" x="5932"/>
        <item m="1" x="6383"/>
        <item m="1" x="3032"/>
        <item m="1" x="1687"/>
        <item m="1" x="4466"/>
        <item m="1" x="5122"/>
        <item m="1" x="7937"/>
        <item m="1" x="1290"/>
        <item m="1" x="4108"/>
        <item m="1" x="1555"/>
        <item m="1" x="7472"/>
        <item m="1" x="6978"/>
        <item m="1" x="6016"/>
        <item m="1" x="2753"/>
        <item m="1" x="7734"/>
        <item m="1" x="5645"/>
        <item m="1" x="7767"/>
        <item m="1" x="1373"/>
        <item m="1" x="3728"/>
        <item m="1" x="7636"/>
        <item m="1" x="6604"/>
        <item m="1" x="6693"/>
        <item m="1" x="7992"/>
        <item m="1" x="1173"/>
        <item m="1" x="3001"/>
        <item m="1" x="735"/>
        <item m="1" x="1567"/>
        <item m="1" x="6738"/>
        <item m="1" x="3444"/>
        <item m="1" x="7127"/>
        <item m="1" x="2390"/>
        <item m="1" x="7883"/>
        <item m="1" x="1731"/>
        <item m="1" x="6201"/>
        <item m="1" x="6365"/>
        <item m="1" x="4146"/>
        <item m="1" x="5006"/>
        <item m="1" x="3715"/>
        <item m="1" x="4862"/>
        <item m="1" x="3214"/>
        <item m="1" x="7034"/>
        <item m="1" x="7865"/>
        <item m="1" x="5829"/>
        <item m="1" x="5062"/>
        <item m="1" x="5426"/>
        <item m="1" x="4495"/>
        <item m="1" x="2679"/>
        <item m="1" x="6018"/>
        <item m="1" x="519"/>
        <item m="1" x="7194"/>
        <item m="1" x="5412"/>
        <item m="1" x="7501"/>
        <item m="1" x="5666"/>
        <item m="1" x="6733"/>
        <item m="1" x="1705"/>
        <item m="1" x="608"/>
        <item m="1" x="1840"/>
        <item m="1" x="5448"/>
        <item m="1" x="1076"/>
        <item m="1" x="2095"/>
        <item m="1" x="4549"/>
        <item m="1" x="810"/>
        <item m="1" x="4570"/>
        <item m="1" x="4023"/>
        <item m="1" x="3567"/>
        <item m="1" x="965"/>
        <item m="1" x="765"/>
        <item m="1" x="5380"/>
        <item m="1" x="6508"/>
        <item m="1" x="7069"/>
        <item m="1" x="3961"/>
        <item m="1" x="4969"/>
        <item m="1" x="739"/>
        <item m="1" x="3924"/>
        <item m="1" x="1962"/>
        <item m="1" x="7065"/>
        <item m="1" x="4916"/>
        <item m="1" x="2311"/>
        <item m="1" x="7944"/>
        <item m="1" x="5461"/>
        <item m="1" x="4437"/>
        <item m="1" x="3251"/>
        <item m="1" x="3436"/>
        <item m="1" x="6992"/>
        <item m="1" x="5136"/>
        <item m="1" x="4835"/>
        <item m="1" x="5063"/>
        <item m="1" x="1864"/>
        <item m="1" x="6518"/>
        <item m="1" x="3052"/>
        <item m="1" x="2148"/>
        <item m="1" x="1398"/>
        <item m="1" x="7954"/>
        <item m="1" x="7503"/>
        <item m="1" x="6475"/>
        <item m="1" x="5764"/>
        <item m="1" x="4265"/>
        <item m="1" x="5163"/>
        <item m="1" x="6369"/>
        <item m="1" x="2271"/>
        <item m="1" x="7448"/>
        <item m="1" x="597"/>
        <item m="1" x="7495"/>
        <item m="1" x="7652"/>
        <item m="1" x="3295"/>
        <item m="1" x="5628"/>
        <item m="1" x="5894"/>
        <item m="1" x="1188"/>
        <item m="1" x="589"/>
        <item m="1" x="6362"/>
        <item m="1" x="3746"/>
        <item m="1" x="1252"/>
        <item m="1" x="5061"/>
        <item m="1" x="2773"/>
        <item m="1" x="444"/>
        <item m="1" x="6033"/>
        <item m="1" x="6532"/>
        <item m="1" x="6826"/>
        <item m="1" x="1248"/>
        <item m="1" x="3821"/>
        <item m="1" x="374"/>
        <item m="1" x="3935"/>
        <item m="1" x="5910"/>
        <item m="1" x="1581"/>
        <item m="1" x="1023"/>
        <item m="1" x="2648"/>
        <item m="1" x="7808"/>
        <item m="1" x="7785"/>
        <item m="1" x="7350"/>
        <item m="1" x="4106"/>
        <item m="1" x="4569"/>
        <item m="1" x="3550"/>
        <item m="1" x="3889"/>
        <item m="1" x="391"/>
        <item m="1" x="7879"/>
        <item m="1" x="920"/>
        <item m="1" x="3912"/>
        <item m="1" x="6910"/>
        <item m="1" x="934"/>
        <item m="1" x="2004"/>
        <item m="1" x="4999"/>
        <item m="1" x="5870"/>
        <item m="1" x="6190"/>
        <item m="1" x="5743"/>
        <item m="1" x="6870"/>
        <item m="1" x="5745"/>
        <item m="1" x="6098"/>
        <item m="1" x="1849"/>
        <item m="1" x="6206"/>
        <item m="1" x="2102"/>
        <item m="1" x="1138"/>
        <item m="1" x="2593"/>
        <item m="1" x="6567"/>
        <item m="1" x="4624"/>
        <item m="1" x="5307"/>
        <item m="1" x="3069"/>
        <item m="1" x="7003"/>
        <item m="1" x="4322"/>
        <item m="1" x="5272"/>
        <item m="1" x="2326"/>
        <item m="1" x="1040"/>
        <item m="1" x="1198"/>
        <item m="1" x="3105"/>
        <item m="1" x="3095"/>
        <item m="1" x="436"/>
        <item m="1" x="6653"/>
        <item m="1" x="1811"/>
        <item m="1" x="4359"/>
        <item m="1" x="6550"/>
        <item m="1" x="3998"/>
        <item m="1" x="6112"/>
        <item m="1" x="352"/>
        <item m="1" x="6178"/>
        <item m="1" x="2719"/>
        <item m="1" x="1297"/>
        <item m="1" x="2286"/>
        <item m="1" x="6785"/>
        <item m="1" x="7186"/>
        <item m="1" x="7228"/>
        <item m="1" x="354"/>
        <item m="1" x="6322"/>
        <item m="1" x="7403"/>
        <item m="1" x="5698"/>
        <item m="1" x="626"/>
        <item m="1" x="7687"/>
        <item m="1" x="5722"/>
        <item m="1" x="3947"/>
        <item m="1" x="7643"/>
        <item m="1" x="4796"/>
        <item m="1" x="7004"/>
        <item m="1" x="5775"/>
        <item m="1" x="2990"/>
        <item m="1" x="5845"/>
        <item m="1" x="5418"/>
        <item m="1" x="7975"/>
        <item m="1" x="3353"/>
        <item m="1" x="4361"/>
        <item m="1" x="3131"/>
        <item m="1" x="4199"/>
        <item m="1" x="6380"/>
        <item m="1" x="6844"/>
        <item m="1" x="2874"/>
        <item m="1" x="3129"/>
        <item m="1" x="7254"/>
        <item m="1" x="7474"/>
        <item m="1" x="5273"/>
        <item m="1" x="1942"/>
        <item m="1" x="5141"/>
        <item m="1" x="3644"/>
        <item m="1" x="6040"/>
        <item m="1" x="7882"/>
        <item m="1" x="5660"/>
        <item m="1" x="2955"/>
        <item m="1" x="1977"/>
        <item m="1" x="6759"/>
        <item m="1" x="7402"/>
        <item m="1" x="4158"/>
        <item m="1" x="6135"/>
        <item m="1" x="6648"/>
        <item m="1" x="1955"/>
        <item m="1" x="1665"/>
        <item m="1" x="6329"/>
        <item m="1" x="6751"/>
        <item m="1" x="6937"/>
        <item m="1" x="3755"/>
        <item m="1" x="2762"/>
        <item m="1" x="7268"/>
        <item m="1" x="7028"/>
        <item m="1" x="5724"/>
        <item m="1" x="1733"/>
        <item m="1" x="321"/>
        <item m="1" x="7970"/>
        <item m="1" x="5513"/>
        <item m="1" x="7750"/>
        <item m="1" x="7125"/>
        <item m="1" x="4559"/>
        <item m="1" x="4301"/>
        <item m="1" x="6386"/>
        <item m="1" x="2627"/>
        <item m="1" x="2479"/>
        <item m="1" x="5482"/>
        <item m="1" x="6394"/>
        <item m="1" x="4349"/>
        <item m="1" x="5693"/>
        <item m="1" x="5324"/>
        <item m="1" x="4537"/>
        <item m="1" x="7510"/>
        <item m="1" x="4627"/>
        <item m="1" x="3711"/>
        <item m="1" x="3562"/>
        <item m="1" x="1862"/>
        <item m="1" x="1413"/>
        <item m="1" x="2221"/>
        <item m="1" x="3448"/>
        <item m="1" x="3140"/>
        <item m="1" x="3553"/>
        <item m="1" x="387"/>
        <item m="1" x="1049"/>
        <item m="1" x="3510"/>
        <item m="1" x="3469"/>
        <item m="1" x="1681"/>
        <item m="1" x="6263"/>
        <item m="1" x="6203"/>
        <item m="1" x="5646"/>
        <item m="1" x="1380"/>
        <item m="1" x="4007"/>
        <item m="1" x="6686"/>
        <item m="1" x="7957"/>
        <item m="1" x="1696"/>
        <item m="1" x="2631"/>
        <item m="1" x="4553"/>
        <item m="1" x="7672"/>
        <item m="1" x="7043"/>
        <item m="1" x="7269"/>
        <item m="1" x="7733"/>
        <item m="1" x="7396"/>
        <item m="1" x="6246"/>
        <item m="1" x="5737"/>
        <item m="1" x="5523"/>
        <item m="1" x="6873"/>
        <item m="1" x="7447"/>
        <item m="1" x="5958"/>
        <item m="1" x="6458"/>
        <item m="1" x="7742"/>
        <item m="1" x="5222"/>
        <item m="1" x="6950"/>
        <item m="1" x="5012"/>
        <item m="1" x="864"/>
        <item m="1" x="346"/>
        <item m="1" x="7050"/>
        <item m="1" x="2474"/>
        <item m="1" x="3019"/>
        <item m="1" x="7542"/>
        <item m="1" x="767"/>
        <item m="1" x="5060"/>
        <item m="1" x="3456"/>
        <item m="1" x="5874"/>
        <item m="1" x="4082"/>
        <item m="1" x="3446"/>
        <item m="1" x="5283"/>
        <item m="1" x="3696"/>
        <item m="1" x="7439"/>
        <item m="1" x="5185"/>
        <item m="1" x="2120"/>
        <item m="1" x="5505"/>
        <item m="1" x="2134"/>
        <item m="1" x="5312"/>
        <item m="1" x="2736"/>
        <item m="1" x="3465"/>
        <item m="1" x="4861"/>
        <item m="1" x="5162"/>
        <item m="1" x="6675"/>
        <item m="1" x="2534"/>
        <item m="1" x="3822"/>
        <item m="1" x="6962"/>
        <item m="1" x="2757"/>
        <item m="1" x="2482"/>
        <item m="1" x="2728"/>
        <item m="1" x="5261"/>
        <item m="1" x="2383"/>
        <item m="1" x="4685"/>
        <item m="1" x="6117"/>
        <item m="1" x="1053"/>
        <item m="1" x="348"/>
        <item m="1" x="2721"/>
        <item m="1" x="2454"/>
        <item m="1" x="3224"/>
        <item m="1" x="5055"/>
        <item m="1" x="4375"/>
        <item m="1" x="5500"/>
        <item m="1" x="7934"/>
        <item m="1" x="3652"/>
        <item m="1" x="6419"/>
        <item m="1" x="2025"/>
        <item m="1" x="3852"/>
        <item m="1" x="2566"/>
        <item m="1" x="6699"/>
        <item m="1" x="5303"/>
        <item m="1" x="7105"/>
        <item m="1" x="4105"/>
        <item m="1" x="4037"/>
        <item m="1" x="7623"/>
        <item m="1" x="7968"/>
        <item m="1" x="6116"/>
        <item m="1" x="5738"/>
        <item m="1" x="6500"/>
        <item m="1" x="7665"/>
        <item m="1" x="1882"/>
        <item m="1" x="2226"/>
        <item m="1" x="4842"/>
        <item m="1" x="4657"/>
        <item m="1" x="548"/>
        <item m="1" x="6030"/>
        <item m="1" x="911"/>
        <item m="1" x="2688"/>
        <item m="1" x="5129"/>
        <item m="1" x="6963"/>
        <item m="1" x="5018"/>
        <item m="1" x="2699"/>
        <item m="1" x="2033"/>
        <item m="1" x="1797"/>
        <item m="1" x="5752"/>
        <item m="1" x="1111"/>
        <item m="1" x="6046"/>
        <item m="1" x="5785"/>
        <item m="1" x="6154"/>
        <item m="1" x="3126"/>
        <item m="1" x="7121"/>
        <item m="1" x="1756"/>
        <item m="1" x="1996"/>
        <item m="1" x="5913"/>
        <item m="1" x="6028"/>
        <item m="1" x="7794"/>
        <item m="1" x="3938"/>
        <item m="1" x="4564"/>
        <item m="1" x="7993"/>
        <item m="1" x="5346"/>
        <item m="1" x="6312"/>
        <item m="1" x="3193"/>
        <item m="1" x="4821"/>
        <item m="1" x="2801"/>
        <item m="1" x="4777"/>
        <item m="1" x="3373"/>
        <item m="1" x="4064"/>
        <item m="1" x="3817"/>
        <item m="1" x="452"/>
        <item m="1" x="6439"/>
        <item m="1" x="5974"/>
        <item m="1" x="7095"/>
        <item m="1" x="4981"/>
        <item m="1" x="3269"/>
        <item m="1" x="5551"/>
        <item m="1" x="5611"/>
        <item m="1" x="3186"/>
        <item m="1" x="6062"/>
        <item m="1" x="4635"/>
        <item m="1" x="2810"/>
        <item m="1" x="7002"/>
        <item m="1" x="7737"/>
        <item m="1" x="6180"/>
        <item m="1" x="1118"/>
        <item m="1" x="3466"/>
        <item m="1" x="2942"/>
        <item m="1" x="4671"/>
        <item m="1" x="4183"/>
        <item m="1" x="2812"/>
        <item m="1" x="3748"/>
        <item m="1" x="7755"/>
        <item m="1" x="1120"/>
        <item m="1" x="2823"/>
        <item m="1" x="4988"/>
        <item m="1" x="6425"/>
        <item m="1" x="1799"/>
        <item m="1" x="3705"/>
        <item m="1" x="7264"/>
        <item m="1" x="2846"/>
        <item m="1" x="4873"/>
        <item m="1" x="5982"/>
        <item m="1" x="2052"/>
        <item m="1" x="4171"/>
        <item m="1" x="6798"/>
        <item m="1" x="4286"/>
        <item m="1" x="7614"/>
        <item m="1" x="2051"/>
        <item m="1" x="5885"/>
        <item m="1" x="5102"/>
        <item m="1" x="2246"/>
        <item m="1" x="423"/>
        <item m="1" x="3283"/>
        <item m="1" x="2328"/>
        <item m="1" x="2310"/>
        <item m="1" x="3050"/>
        <item m="1" x="528"/>
        <item m="1" x="2556"/>
        <item m="1" x="2680"/>
        <item m="1" x="4398"/>
        <item m="1" x="1736"/>
        <item m="1" x="7173"/>
        <item m="1" x="2247"/>
        <item m="1" x="1501"/>
        <item m="1" x="404"/>
        <item m="1" x="5319"/>
        <item m="1" x="1249"/>
        <item m="1" x="7295"/>
        <item m="1" x="4606"/>
        <item m="1" x="6441"/>
        <item m="1" x="6251"/>
        <item m="1" x="5967"/>
        <item m="1" x="4914"/>
        <item m="1" x="2336"/>
        <item m="1" x="5512"/>
        <item m="1" x="7359"/>
        <item m="1" x="1746"/>
        <item m="1" x="7784"/>
        <item m="1" x="5769"/>
        <item m="1" x="3133"/>
        <item m="1" x="4181"/>
        <item m="1" x="7506"/>
        <item m="1" x="522"/>
        <item m="1" x="6261"/>
        <item m="1" x="5978"/>
        <item m="1" x="1815"/>
        <item m="1" x="3464"/>
        <item m="1" x="7668"/>
        <item m="1" x="441"/>
        <item m="1" x="5992"/>
        <item m="1" x="850"/>
        <item m="1" x="3840"/>
        <item m="1" x="4091"/>
        <item m="1" x="4128"/>
        <item m="1" x="4876"/>
        <item m="1" x="3693"/>
        <item m="1" x="813"/>
        <item m="1" x="1415"/>
        <item m="1" x="5606"/>
        <item m="1" x="5748"/>
        <item m="1" x="1463"/>
        <item m="1" x="1866"/>
        <item m="1" x="2933"/>
        <item m="1" x="5315"/>
        <item m="1" x="3078"/>
        <item m="1" x="6420"/>
        <item m="1" x="4472"/>
        <item m="1" x="3358"/>
        <item m="1" x="7582"/>
        <item m="1" x="4485"/>
        <item m="1" x="5072"/>
        <item m="1" x="4139"/>
        <item m="1" x="7238"/>
        <item m="1" x="6878"/>
        <item m="1" x="563"/>
        <item m="1" x="872"/>
        <item m="1" x="3975"/>
        <item m="1" x="5126"/>
        <item m="1" x="896"/>
        <item m="1" x="1580"/>
        <item m="1" x="1991"/>
        <item m="1" x="7749"/>
        <item m="1" x="5814"/>
        <item m="1" x="1577"/>
        <item m="1" x="620"/>
        <item m="1" x="4048"/>
        <item m="1" x="3312"/>
        <item m="1" x="5648"/>
        <item m="1" x="6625"/>
        <item m="1" x="2127"/>
        <item m="1" x="3943"/>
        <item m="1" x="465"/>
        <item m="1" x="2683"/>
        <item m="1" x="667"/>
        <item m="1" x="7470"/>
        <item m="1" x="7246"/>
        <item m="1" x="5863"/>
        <item m="1" x="7921"/>
        <item m="1" x="5024"/>
        <item m="1" x="3212"/>
        <item m="1" x="4667"/>
        <item m="1" x="2195"/>
        <item m="1" x="3150"/>
        <item m="1" x="3825"/>
        <item m="1" x="5578"/>
        <item m="1" x="7817"/>
        <item m="1" x="7211"/>
        <item m="1" x="4465"/>
        <item m="1" x="6349"/>
        <item m="1" x="1677"/>
        <item m="1" x="2083"/>
        <item m="1" x="5912"/>
        <item m="1" x="6696"/>
        <item m="1" x="2901"/>
        <item m="1" x="1229"/>
        <item m="1" x="525"/>
        <item m="1" x="836"/>
        <item m="1" x="5260"/>
        <item m="1" x="2856"/>
        <item m="1" x="3116"/>
        <item m="1" x="5673"/>
        <item m="1" x="2516"/>
        <item m="1" x="5316"/>
        <item m="1" x="4765"/>
        <item m="1" x="3076"/>
        <item m="1" x="4935"/>
        <item m="1" x="6582"/>
        <item m="1" x="4650"/>
        <item m="1" x="6001"/>
        <item m="1" x="1133"/>
        <item m="1" x="4804"/>
        <item m="1" x="5145"/>
        <item m="1" x="2764"/>
        <item m="1" x="3563"/>
        <item m="1" x="2106"/>
        <item m="1" x="6367"/>
        <item m="1" x="4725"/>
        <item m="1" x="1538"/>
        <item m="1" x="1534"/>
        <item m="1" x="593"/>
        <item m="1" x="5022"/>
        <item m="1" x="616"/>
        <item m="1" x="6621"/>
        <item m="1" x="4769"/>
        <item m="1" x="6142"/>
        <item m="1" x="6792"/>
        <item m="1" x="3763"/>
        <item m="1" x="7605"/>
        <item m="1" x="7022"/>
        <item m="1" x="5142"/>
        <item m="1" x="4886"/>
        <item m="1" x="6551"/>
        <item m="1" x="1140"/>
        <item m="1" x="2649"/>
        <item m="1" x="3064"/>
        <item m="1" x="6005"/>
        <item m="1" x="4140"/>
        <item m="1" x="6729"/>
        <item m="1" x="2794"/>
        <item m="1" x="3508"/>
        <item m="1" x="6991"/>
        <item m="1" x="7271"/>
        <item m="1" x="5366"/>
        <item m="1" x="4880"/>
        <item m="1" x="4386"/>
        <item m="1" x="7424"/>
        <item m="1" x="6596"/>
        <item m="1" x="624"/>
        <item m="1" x="7465"/>
        <item m="1" x="476"/>
        <item m="1" x="4767"/>
        <item m="1" x="4026"/>
        <item m="1" x="5815"/>
        <item m="1" x="7849"/>
        <item m="1" x="6068"/>
        <item m="1" x="3999"/>
        <item m="1" x="1257"/>
        <item m="1" x="6616"/>
        <item m="1" x="2057"/>
        <item m="1" x="1012"/>
        <item m="1" x="3637"/>
        <item m="1" x="4198"/>
        <item m="1" x="3137"/>
        <item m="1" x="892"/>
        <item m="1" x="2687"/>
        <item m="1" x="2157"/>
        <item m="1" x="1757"/>
        <item m="1" x="685"/>
        <item m="1" x="988"/>
        <item m="1" x="3914"/>
        <item m="1" x="2186"/>
        <item m="1" x="1729"/>
        <item m="1" x="3183"/>
        <item m="1" x="1943"/>
        <item m="1" x="299"/>
        <item m="1" x="1271"/>
        <item m="1" x="1609"/>
        <item m="1" x="6749"/>
        <item m="1" x="6275"/>
        <item m="1" x="5305"/>
        <item m="1" x="7255"/>
        <item m="1" x="732"/>
        <item m="1" x="1627"/>
        <item m="1" x="7489"/>
        <item m="1" x="2760"/>
        <item m="1" x="3486"/>
        <item m="1" x="4079"/>
        <item m="1" x="316"/>
        <item m="1" x="633"/>
        <item m="1" x="6583"/>
        <item m="1" x="4998"/>
        <item m="1" x="7905"/>
        <item m="1" x="5778"/>
        <item m="1" x="5804"/>
        <item m="1" x="1445"/>
        <item m="1" x="638"/>
        <item m="1" x="3923"/>
        <item m="1" x="2447"/>
        <item m="1" x="6989"/>
        <item m="1" x="5696"/>
        <item m="1" x="4435"/>
        <item m="1" x="884"/>
        <item m="1" x="3181"/>
        <item m="1" x="6171"/>
        <item m="1" x="6754"/>
        <item m="1" x="7204"/>
        <item m="1" x="7955"/>
        <item m="1" x="3538"/>
        <item m="1" x="5953"/>
        <item m="1" x="5733"/>
        <item m="1" x="2039"/>
        <item m="1" x="6613"/>
        <item m="1" x="5308"/>
        <item m="1" x="982"/>
        <item m="1" x="5228"/>
        <item m="1" x="1536"/>
        <item m="1" x="1544"/>
        <item m="1" x="2614"/>
        <item m="1" x="5301"/>
        <item m="1" x="6063"/>
        <item m="1" x="4336"/>
        <item m="1" x="1102"/>
        <item m="1" x="1600"/>
        <item m="1" x="736"/>
        <item m="1" x="3794"/>
        <item m="1" x="3518"/>
        <item m="1" x="553"/>
        <item m="1" x="1980"/>
        <item m="1" x="4266"/>
        <item m="1" x="5211"/>
        <item m="1" x="6140"/>
        <item m="1" x="4990"/>
        <item m="1" x="4227"/>
        <item m="1" x="357"/>
        <item m="1" x="3587"/>
        <item m="1" x="4802"/>
        <item m="1" x="2970"/>
        <item m="1" x="5536"/>
        <item m="1" x="6320"/>
        <item m="1" x="1785"/>
        <item m="1" x="2571"/>
        <item m="1" x="2530"/>
        <item m="1" x="5503"/>
        <item m="1" x="2962"/>
        <item m="1" x="4831"/>
        <item m="1" x="5190"/>
        <item m="1" x="7056"/>
        <item m="1" x="4321"/>
        <item m="1" x="7362"/>
        <item m="1" x="4337"/>
        <item m="1" x="3954"/>
        <item m="1" x="3342"/>
        <item m="1" x="1313"/>
        <item m="1" x="2487"/>
        <item m="1" x="4070"/>
        <item m="1" x="2141"/>
        <item m="1" x="2778"/>
        <item m="1" x="2693"/>
        <item m="1" x="2966"/>
        <item m="1" x="7929"/>
        <item m="1" x="5692"/>
        <item m="1" x="2350"/>
        <item m="1" x="2081"/>
        <item m="1" x="2108"/>
        <item m="1" x="2658"/>
        <item m="1" x="4204"/>
        <item m="1" x="2824"/>
        <item m="1" x="3416"/>
        <item m="1" x="2878"/>
        <item m="1" x="3608"/>
        <item m="1" x="1191"/>
        <item m="1" x="3578"/>
        <item m="1" x="1211"/>
        <item m="1" x="6685"/>
        <item m="1" x="1160"/>
        <item m="1" x="4420"/>
        <item m="1" x="6807"/>
        <item m="1" x="2418"/>
        <item m="1" x="7006"/>
        <item m="1" x="4142"/>
        <item m="1" x="1122"/>
        <item m="1" x="1391"/>
        <item m="1" x="1937"/>
        <item m="1" x="2852"/>
        <item m="1" x="3457"/>
        <item m="1" x="7047"/>
        <item m="1" x="7059"/>
        <item m="1" x="3598"/>
        <item m="1" x="7000"/>
        <item m="1" x="1948"/>
        <item m="1" x="1325"/>
        <item m="1" x="818"/>
        <item m="1" x="1900"/>
        <item m="1" x="4790"/>
        <item m="1" x="6463"/>
        <item m="1" x="1848"/>
        <item m="1" x="1006"/>
        <item m="1" x="2177"/>
        <item m="1" x="7800"/>
        <item m="1" x="1954"/>
        <item m="1" x="3886"/>
        <item m="1" x="3627"/>
        <item m="1" x="510"/>
        <item m="1" x="7227"/>
        <item m="1" x="3713"/>
        <item m="1" x="4509"/>
        <item m="1" x="6347"/>
        <item m="1" x="1982"/>
        <item m="1" x="5237"/>
        <item m="1" x="7379"/>
        <item m="1" x="6224"/>
        <item m="1" x="6737"/>
        <item m="1" x="7680"/>
        <item m="1" x="7406"/>
        <item m="1" x="6341"/>
        <item m="1" x="5833"/>
        <item m="1" x="5339"/>
        <item m="1" x="7425"/>
        <item m="1" x="1342"/>
        <item m="1" x="6360"/>
        <item m="1" x="1632"/>
        <item m="1" x="7162"/>
        <item m="1" x="7521"/>
        <item m="1" x="5535"/>
        <item m="1" x="7220"/>
        <item m="1" x="2947"/>
        <item m="1" x="5106"/>
        <item m="1" x="2498"/>
        <item m="1" x="7190"/>
        <item m="1" x="703"/>
        <item m="1" x="2976"/>
        <item m="1" x="3053"/>
        <item m="1" x="6688"/>
        <item m="1" x="4291"/>
        <item m="1" x="4592"/>
        <item m="1" x="6305"/>
        <item m="1" x="3721"/>
        <item m="1" x="5176"/>
        <item m="1" x="1638"/>
        <item m="1" x="4641"/>
        <item m="1" x="445"/>
        <item m="1" x="7029"/>
        <item m="1" x="917"/>
        <item m="1" x="4175"/>
        <item m="1" x="7530"/>
        <item m="1" x="4076"/>
        <item m="1" x="853"/>
        <item m="1" x="1484"/>
        <item m="1" x="1969"/>
        <item m="1" x="4294"/>
        <item m="1" x="3485"/>
        <item m="1" x="6195"/>
        <item m="1" x="4636"/>
        <item m="1" x="2121"/>
        <item m="1" x="5318"/>
        <item m="1" x="6410"/>
        <item m="1" x="1416"/>
        <item m="1" x="6483"/>
        <item m="1" x="3766"/>
        <item m="1" x="2398"/>
        <item m="1" x="4460"/>
        <item m="1" x="3182"/>
        <item m="1" x="5554"/>
        <item m="1" x="7846"/>
        <item m="1" x="6911"/>
        <item m="1" x="2549"/>
        <item m="1" x="3965"/>
        <item m="1" x="5480"/>
        <item m="1" x="5976"/>
        <item m="1" x="4396"/>
        <item m="1" x="722"/>
        <item m="1" x="6524"/>
        <item m="1" x="2440"/>
        <item m="1" x="3613"/>
        <item m="1" x="4532"/>
        <item m="1" x="7438"/>
        <item m="1" x="7860"/>
        <item m="1" x="6887"/>
        <item m="1" x="1204"/>
        <item m="1" x="508"/>
        <item m="1" x="6107"/>
        <item m="1" x="6488"/>
        <item m="1" x="1839"/>
        <item m="1" x="6866"/>
        <item m="1" x="6664"/>
        <item m="1" x="1135"/>
        <item m="1" x="2073"/>
        <item m="1" x="1481"/>
        <item m="1" x="5432"/>
        <item m="1" x="6715"/>
        <item m="1" x="6934"/>
        <item m="1" x="1412"/>
        <item m="1" x="4013"/>
        <item m="1" x="6252"/>
        <item m="1" x="3120"/>
        <item m="1" x="5795"/>
        <item m="1" x="5669"/>
        <item m="1" x="3379"/>
        <item m="1" x="7551"/>
        <item m="1" x="7417"/>
        <item m="1" x="1429"/>
        <item m="1" x="7947"/>
        <item m="1" x="4968"/>
        <item m="1" x="1193"/>
        <item m="1" x="7477"/>
        <item m="1" x="6716"/>
        <item m="1" x="828"/>
        <item m="1" x="1920"/>
        <item m="1" x="2231"/>
        <item m="1" x="5140"/>
        <item m="1" x="3778"/>
        <item m="1" x="2331"/>
        <item m="1" x="6374"/>
        <item m="1" x="7091"/>
        <item m="1" x="3043"/>
        <item m="1" x="2259"/>
        <item m="1" x="7631"/>
        <item m="1" x="2423"/>
        <item m="1" x="4625"/>
        <item m="1" x="4381"/>
        <item m="1" x="5186"/>
        <item m="1" x="4742"/>
        <item m="1" x="1303"/>
        <item m="1" x="373"/>
        <item m="1" x="6710"/>
        <item m="1" x="6433"/>
        <item m="1" x="1361"/>
        <item m="1" x="2365"/>
        <item m="1" x="688"/>
        <item m="1" x="7345"/>
        <item m="1" x="672"/>
        <item m="1" x="3838"/>
        <item m="1" x="7366"/>
        <item m="1" x="2455"/>
        <item m="1" x="6077"/>
        <item m="1" x="1088"/>
        <item m="1" x="4409"/>
        <item m="1" x="4926"/>
        <item m="1" x="4665"/>
        <item m="1" x="2413"/>
        <item m="1" x="6457"/>
        <item m="1" x="855"/>
        <item m="1" x="1537"/>
        <item m="1" x="4323"/>
        <item m="1" x="2237"/>
        <item m="1" x="2848"/>
        <item m="1" x="1861"/>
        <item m="1" x="298"/>
        <item m="1" x="5207"/>
        <item m="1" x="1720"/>
        <item m="1" x="3351"/>
        <item m="1" x="5844"/>
        <item m="1" x="1103"/>
        <item m="1" x="2496"/>
        <item m="1" x="6197"/>
        <item m="1" x="7293"/>
        <item m="1" x="3287"/>
        <item m="1" x="3395"/>
        <item m="1" x="3891"/>
        <item m="1" x="7592"/>
        <item m="1" x="5929"/>
        <item m="1" x="723"/>
        <item m="1" x="1258"/>
        <item m="1" x="904"/>
        <item m="1" x="1196"/>
        <item m="1" x="1968"/>
        <item m="1" x="3153"/>
        <item m="1" x="5791"/>
        <item m="1" x="7446"/>
        <item m="1" x="6800"/>
        <item m="1" x="4187"/>
        <item m="1" x="961"/>
        <item m="1" x="1466"/>
        <item m="1" x="2353"/>
        <item m="1" x="2507"/>
        <item m="1" x="7150"/>
        <item m="1" x="3460"/>
        <item m="1" x="3088"/>
        <item m="1" x="5435"/>
        <item m="1" x="2249"/>
        <item m="1" x="5642"/>
        <item m="1" x="6960"/>
        <item m="1" x="5027"/>
        <item m="1" x="6555"/>
        <item m="1" x="363"/>
        <item m="1" x="1180"/>
        <item m="1" x="4784"/>
        <item m="1" x="921"/>
        <item m="1" x="6880"/>
        <item m="1" x="6067"/>
        <item m="1" x="7984"/>
        <item m="1" x="3087"/>
        <item m="1" x="3235"/>
        <item m="1" x="5641"/>
        <item m="1" x="3839"/>
        <item m="1" x="1668"/>
        <item m="1" x="6661"/>
        <item m="1" x="2485"/>
        <item m="1" x="7809"/>
        <item m="1" x="1578"/>
        <item m="1" x="1486"/>
        <item m="1" x="6462"/>
        <item m="1" x="7349"/>
        <item m="1" x="6325"/>
        <item m="1" x="1923"/>
        <item m="1" x="2949"/>
        <item m="1" x="2333"/>
        <item m="1" x="4964"/>
        <item m="1" x="5521"/>
        <item m="1" x="5855"/>
        <item m="1" x="3415"/>
        <item m="1" x="978"/>
        <item m="1" x="1293"/>
        <item m="1" x="4262"/>
        <item m="1" x="3337"/>
        <item m="1" x="1725"/>
        <item m="1" x="3252"/>
        <item m="1" x="7608"/>
        <item m="1" x="2645"/>
        <item m="1" x="3082"/>
        <item m="1" x="2763"/>
        <item m="1" x="5078"/>
        <item m="1" x="5934"/>
        <item m="1" x="1666"/>
        <item m="1" x="6099"/>
        <item m="1" x="4400"/>
        <item m="1" x="7093"/>
        <item m="1" x="6162"/>
        <item m="1" x="3357"/>
        <item m="1" x="1436"/>
        <item m="1" x="5552"/>
        <item m="1" x="7875"/>
        <item m="1" x="3732"/>
        <item m="1" x="1446"/>
        <item m="1" x="1941"/>
        <item m="1" x="5882"/>
        <item m="1" x="6856"/>
        <item m="1" x="4406"/>
        <item m="1" x="4190"/>
        <item m="1" x="5827"/>
        <item m="1" x="2495"/>
        <item m="1" x="4811"/>
        <item m="1" x="2559"/>
        <item m="1" x="861"/>
        <item m="1" x="6007"/>
        <item m="1" x="4326"/>
        <item m="1" x="6288"/>
        <item m="1" x="6359"/>
        <item m="1" x="745"/>
        <item m="1" x="4135"/>
        <item m="1" x="323"/>
        <item m="1" x="2370"/>
        <item m="1" x="4644"/>
        <item m="1" x="5089"/>
        <item m="1" x="4977"/>
        <item m="1" x="6184"/>
        <item m="1" x="6938"/>
        <item m="1" x="7662"/>
        <item m="1" x="1601"/>
        <item m="1" x="1539"/>
        <item m="1" x="7967"/>
        <item m="1" x="2313"/>
        <item m="1" x="5980"/>
        <item m="1" x="4872"/>
        <item m="1" x="4057"/>
        <item m="1" x="7982"/>
        <item m="1" x="4659"/>
        <item m="1" x="1997"/>
        <item m="1" x="596"/>
        <item m="1" x="3834"/>
        <item m="1" x="6186"/>
        <item m="1" x="3335"/>
        <item m="1" x="3381"/>
        <item m="1" x="7901"/>
        <item m="1" x="6915"/>
        <item m="1" x="6660"/>
        <item m="1" x="6895"/>
        <item m="1" x="440"/>
        <item m="1" x="6757"/>
        <item m="1" x="7918"/>
        <item m="1" x="7487"/>
        <item m="1" x="545"/>
        <item m="1" x="5603"/>
        <item m="1" x="6221"/>
        <item m="1" x="6357"/>
        <item m="1" x="7145"/>
        <item m="1" x="4722"/>
        <item m="1" x="416"/>
        <item m="1" x="1508"/>
        <item m="1" x="7123"/>
        <item m="1" x="6966"/>
        <item m="1" x="4645"/>
        <item m="1" x="801"/>
        <item m="1" x="4585"/>
        <item m="1" x="5600"/>
        <item m="1" x="3163"/>
        <item m="1" x="3443"/>
        <item m="1" x="2227"/>
        <item m="1" x="5054"/>
        <item m="1" x="6557"/>
        <item m="1" x="5963"/>
        <item m="1" x="2654"/>
        <item m="1" x="2826"/>
        <item m="1" x="4481"/>
        <item m="1" x="4188"/>
        <item m="1" x="4907"/>
        <item m="1" x="541"/>
        <item m="1" x="5498"/>
        <item m="1" x="2771"/>
        <item m="1" x="6547"/>
        <item m="1" x="7988"/>
        <item m="1" x="905"/>
        <item m="1" x="2939"/>
        <item m="1" x="5271"/>
        <item m="1" x="509"/>
        <item m="1" x="3099"/>
        <item m="1" x="5631"/>
        <item m="1" x="5678"/>
        <item m="1" x="4820"/>
        <item m="1" x="1693"/>
        <item m="1" x="1563"/>
        <item m="1" x="1960"/>
        <item m="1" x="2612"/>
        <item m="1" x="6818"/>
        <item m="1" x="1015"/>
        <item m="1" x="5116"/>
        <item m="1" x="5100"/>
        <item m="1" x="7032"/>
        <item m="1" x="5703"/>
        <item m="1" x="2161"/>
        <item m="1" x="4299"/>
        <item m="1" x="3528"/>
        <item m="1" x="6784"/>
        <item m="1" x="4068"/>
        <item m="1" x="3659"/>
        <item m="1" x="4863"/>
        <item m="1" x="1352"/>
        <item m="1" x="6404"/>
        <item m="1" x="2735"/>
        <item m="1" x="6810"/>
        <item m="1" x="6657"/>
        <item m="1" x="3400"/>
        <item m="1" x="5355"/>
        <item m="1" x="1836"/>
        <item m="1" x="5209"/>
        <item m="1" x="3682"/>
        <item m="1" x="612"/>
        <item m="1" x="2445"/>
        <item m="1" x="1489"/>
        <item m="1" x="7719"/>
        <item m="1" x="6323"/>
        <item m="1" x="749"/>
        <item m="1" x="7977"/>
        <item m="1" x="4368"/>
        <item m="1" x="5685"/>
        <item m="1" x="2670"/>
        <item m="1" x="6955"/>
        <item m="1" x="6765"/>
        <item m="1" x="7385"/>
        <item m="1" x="1047"/>
        <item m="1" x="5499"/>
        <item m="1" x="1750"/>
        <item m="1" x="6789"/>
        <item m="1" x="1951"/>
        <item m="1" x="4385"/>
        <item m="1" x="3175"/>
        <item m="1" x="1644"/>
        <item m="1" x="4612"/>
        <item m="1" x="3976"/>
        <item m="1" x="752"/>
        <item m="1" x="1281"/>
        <item m="1" x="1690"/>
        <item m="1" x="3194"/>
        <item m="1" x="2946"/>
        <item m="1" x="300"/>
        <item m="1" x="362"/>
        <item m="1" x="1150"/>
        <item m="1" x="5259"/>
        <item m="1" x="556"/>
        <item m="1" x="2339"/>
        <item m="1" x="7705"/>
        <item m="1" x="1605"/>
        <item m="1" x="3482"/>
        <item m="1" x="807"/>
        <item m="1" x="5592"/>
        <item m="1" x="5632"/>
        <item m="1" x="5041"/>
        <item m="1" x="4274"/>
        <item m="1" x="4672"/>
        <item m="1" x="3024"/>
        <item m="1" x="1717"/>
        <item m="1" x="6554"/>
        <item m="1" x="2961"/>
        <item m="1" x="4591"/>
        <item m="1" x="7475"/>
        <item m="1" x="5595"/>
        <item m="1" x="725"/>
        <item m="1" x="560"/>
        <item m="1" x="383"/>
        <item m="1" x="515"/>
        <item m="1" x="7922"/>
        <item m="1" x="4801"/>
        <item m="1" x="1262"/>
        <item m="1" x="5683"/>
        <item m="1" x="3104"/>
        <item m="1" x="5038"/>
        <item m="1" x="6345"/>
        <item m="1" x="2678"/>
        <item m="1" x="6225"/>
        <item m="1" x="6212"/>
        <item m="1" x="1745"/>
        <item m="1" x="7632"/>
        <item m="1" x="7015"/>
        <item m="1" x="4011"/>
        <item m="1" x="3350"/>
        <item m="1" x="3994"/>
        <item m="1" x="5695"/>
        <item m="1" x="2334"/>
        <item m="1" x="512"/>
        <item m="1" x="3221"/>
        <item m="1" x="368"/>
        <item m="1" x="3012"/>
        <item m="1" x="2245"/>
        <item m="1" x="2636"/>
        <item m="1" x="2834"/>
        <item m="1" x="2410"/>
        <item m="1" x="7640"/>
        <item m="1" x="3110"/>
        <item m="1" x="1062"/>
        <item m="1" x="4936"/>
        <item m="1" x="3551"/>
        <item m="1" x="4209"/>
        <item m="1" x="780"/>
        <item m="1" x="7214"/>
        <item m="1" x="7756"/>
        <item m="1" x="4536"/>
        <item m="1" x="4463"/>
        <item m="1" x="3762"/>
        <item m="1" x="5817"/>
        <item m="1" x="4439"/>
        <item m="1" x="6697"/>
        <item m="1" x="1871"/>
        <item m="1" x="5808"/>
        <item m="1" x="1814"/>
        <item m="1" x="4346"/>
        <item m="1" x="5528"/>
        <item m="1" x="6027"/>
        <item m="1" x="1568"/>
        <item m="1" x="3602"/>
        <item m="1" x="6318"/>
        <item m="1" x="7959"/>
        <item m="1" x="3899"/>
        <item m="1" x="4593"/>
        <item m="1" x="1583"/>
        <item m="1" x="535"/>
        <item m="1" x="1208"/>
        <item m="1" x="6233"/>
        <item m="1" x="5948"/>
        <item m="1" x="7661"/>
        <item m="1" x="5381"/>
        <item m="1" x="1881"/>
        <item m="1" x="4428"/>
        <item m="1" x="6248"/>
        <item m="1" x="3422"/>
        <item m="1" x="2446"/>
        <item m="1" x="4454"/>
        <item m="1" x="4692"/>
        <item m="1" x="660"/>
        <item m="1" x="6354"/>
        <item m="1" x="4729"/>
        <item m="1" x="3219"/>
        <item m="1" x="7810"/>
        <item m="1" x="5258"/>
        <item m="1" x="3125"/>
        <item m="1" x="4250"/>
        <item m="1" x="2718"/>
        <item m="1" x="3389"/>
        <item m="1" x="1547"/>
        <item m="1" x="7251"/>
        <item m="1" x="2628"/>
        <item m="1" x="7203"/>
        <item m="1" x="5570"/>
        <item m="1" x="5439"/>
        <item m="1" x="2044"/>
        <item m="1" x="7294"/>
        <item m="1" x="5076"/>
        <item m="1" x="4112"/>
        <item m="1" x="7857"/>
        <item m="1" x="6376"/>
        <item m="1" x="5415"/>
        <item m="1" x="7801"/>
        <item m="1" x="2006"/>
        <item m="1" x="351"/>
        <item m="1" x="5029"/>
        <item m="1" x="1961"/>
        <item m="1" x="5478"/>
        <item m="1" x="552"/>
        <item m="1" x="6546"/>
        <item m="1" x="2734"/>
        <item m="1" x="7858"/>
        <item m="1" x="4356"/>
        <item m="1" x="4003"/>
        <item m="1" x="4572"/>
        <item m="1" x="2290"/>
        <item m="1" x="5292"/>
        <item m="1" x="4689"/>
        <item m="1" x="2779"/>
        <item m="1" x="6816"/>
        <item m="1" x="3473"/>
        <item m="1" x="2592"/>
        <item m="1" x="7695"/>
        <item m="1" x="956"/>
        <item m="1" x="3390"/>
        <item m="1" x="1255"/>
        <item m="1" x="5468"/>
        <item m="1" x="1283"/>
        <item m="1" x="7273"/>
        <item m="1" x="4456"/>
        <item m="1" x="5204"/>
        <item m="1" x="607"/>
        <item m="1" x="6829"/>
        <item m="1" x="2220"/>
        <item m="1" x="5944"/>
        <item m="1" x="2210"/>
        <item m="1" x="1906"/>
        <item m="1" x="2225"/>
        <item m="1" x="6954"/>
        <item m="1" x="3257"/>
        <item m="1" x="738"/>
        <item m="1" x="1409"/>
        <item m="1" x="1425"/>
        <item m="1" x="606"/>
        <item m="1" x="5118"/>
        <item m="1" x="6732"/>
        <item m="1" x="5356"/>
        <item m="1" x="675"/>
        <item m="1" x="411"/>
        <item m="1" x="7025"/>
        <item m="1" x="5599"/>
        <item m="1" x="7709"/>
        <item m="1" x="4152"/>
        <item m="1" x="3626"/>
        <item m="1" x="7299"/>
        <item m="1" x="2097"/>
        <item m="1" x="4934"/>
        <item m="1" x="7578"/>
        <item m="1" x="4028"/>
        <item m="1" x="1739"/>
        <item m="1" x="7776"/>
        <item m="1" x="4222"/>
        <item m="1" x="3346"/>
        <item m="1" x="4279"/>
        <item m="1" x="5720"/>
        <item m="1" x="5712"/>
        <item m="1" x="2632"/>
        <item m="1" x="7248"/>
        <item m="1" x="7394"/>
        <item m="1" x="5638"/>
        <item m="1" x="774"/>
        <item m="1" x="3559"/>
        <item m="1" x="5797"/>
        <item m="1" x="3656"/>
        <item m="1" x="4679"/>
        <item m="1" x="6957"/>
        <item m="1" x="3853"/>
        <item m="1" x="5527"/>
        <item m="1" x="2895"/>
        <item m="1" x="4221"/>
        <item m="1" x="3307"/>
        <item m="1" x="2181"/>
        <item m="1" x="4617"/>
        <item m="1" x="3501"/>
        <item m="1" x="4305"/>
        <item m="1" x="369"/>
        <item m="1" x="2021"/>
        <item m="1" x="1124"/>
        <item m="1" x="6814"/>
        <item m="1" x="6766"/>
        <item m="1" x="6731"/>
        <item m="1" x="2088"/>
        <item m="1" x="5016"/>
        <item m="1" x="1803"/>
        <item m="1" x="5652"/>
        <item m="1" x="3641"/>
        <item m="1" x="4377"/>
        <item m="1" x="4508"/>
        <item x="63"/>
        <item m="1" x="6444"/>
        <item m="1" x="3311"/>
        <item m="1" x="4293"/>
        <item m="1" x="4658"/>
        <item m="1" x="6172"/>
        <item m="1" x="2777"/>
        <item m="1" x="6521"/>
        <item m="1" x="2560"/>
        <item m="1" x="7549"/>
        <item m="1" x="2730"/>
        <item m="1" x="4929"/>
        <item m="1" x="3077"/>
        <item m="1" x="1020"/>
        <item m="1" x="5454"/>
        <item m="1" x="878"/>
        <item m="1" x="3850"/>
        <item m="1" x="825"/>
        <item m="1" x="3071"/>
        <item m="1" x="873"/>
        <item m="1" x="5157"/>
        <item m="1" x="6181"/>
        <item m="1" x="3588"/>
        <item m="1" x="7718"/>
        <item m="1" x="4849"/>
        <item m="1" x="3630"/>
        <item m="1" x="4975"/>
        <item m="1" x="6482"/>
        <item m="1" x="6678"/>
        <item m="1" x="899"/>
        <item m="1" x="3858"/>
        <item m="1" x="2894"/>
        <item m="1" x="6835"/>
        <item m="1" x="2849"/>
        <item m="1" x="4163"/>
        <item m="1" x="2055"/>
        <item m="1" x="7133"/>
        <item m="1" x="3511"/>
        <item m="1" x="1953"/>
        <item m="1" x="7552"/>
        <item m="1" x="2514"/>
        <item m="1" x="3930"/>
        <item m="1" x="4077"/>
        <item m="1" x="6308"/>
        <item m="1" x="4245"/>
        <item m="1" x="1025"/>
        <item m="1" x="6969"/>
        <item m="1" x="2126"/>
        <item m="1" x="6235"/>
        <item m="1" x="5270"/>
        <item m="1" x="4931"/>
        <item m="1" x="3622"/>
        <item m="1" x="7160"/>
        <item m="1" x="4971"/>
        <item m="1" x="6227"/>
        <item m="1" x="7177"/>
        <item m="1" x="7060"/>
        <item m="1" x="1061"/>
        <item m="1" x="7106"/>
        <item m="1" x="4086"/>
        <item m="1" x="5901"/>
        <item m="1" x="4878"/>
        <item m="1" x="2893"/>
        <item m="1" x="2711"/>
        <item m="1" x="4501"/>
        <item m="1" x="3865"/>
        <item m="1" x="5409"/>
        <item m="1" x="7332"/>
        <item m="1" x="6930"/>
        <item m="1" x="2160"/>
        <item m="1" x="5656"/>
        <item m="1" x="5466"/>
        <item m="1" x="7311"/>
        <item m="1" x="1833"/>
        <item m="1" x="1916"/>
        <item m="1" x="834"/>
        <item m="1" x="7367"/>
        <item m="1" x="4875"/>
        <item m="1" x="3735"/>
        <item m="1" x="5790"/>
        <item m="1" x="4480"/>
        <item m="1" x="1995"/>
        <item m="1" x="1613"/>
        <item m="1" x="6647"/>
        <item m="1" x="3142"/>
        <item m="1" x="960"/>
        <item m="1" x="1207"/>
        <item m="1" x="906"/>
        <item m="1" x="3393"/>
        <item m="1" x="7459"/>
        <item m="1" x="7807"/>
        <item m="1" x="1885"/>
        <item m="1" x="1676"/>
        <item m="1" x="4455"/>
        <item m="1" x="1074"/>
        <item m="1" x="5243"/>
        <item m="1" x="6440"/>
        <item m="1" x="2262"/>
        <item m="1" x="3197"/>
        <item m="1" x="7538"/>
        <item m="1" x="7230"/>
        <item m="1" x="1330"/>
        <item m="1" x="815"/>
        <item m="1" x="2985"/>
        <item m="1" x="3941"/>
        <item m="1" x="6071"/>
        <item m="1" x="5619"/>
        <item m="1" x="7559"/>
        <item m="1" x="5425"/>
        <item m="1" x="895"/>
        <item m="1" x="7994"/>
        <item m="1" x="4475"/>
        <item m="1" x="610"/>
        <item m="1" x="5686"/>
        <item m="1" x="6311"/>
        <item m="1" x="7550"/>
        <item m="1" x="4997"/>
        <item m="1" x="2356"/>
        <item m="1" x="2854"/>
        <item m="1" x="338"/>
        <item m="1" x="2597"/>
        <item m="1" x="716"/>
        <item m="1" x="645"/>
        <item m="1" x="1294"/>
        <item m="1" x="460"/>
        <item m="1" x="3025"/>
        <item m="1" x="664"/>
        <item m="1" x="5010"/>
        <item m="1" x="5565"/>
        <item m="1" x="1512"/>
        <item m="1" x="1791"/>
        <item m="1" x="1928"/>
        <item m="1" x="1662"/>
        <item m="1" x="2918"/>
        <item m="1" x="1716"/>
        <item m="1" x="4352"/>
        <item m="1" x="3828"/>
        <item m="1" x="7384"/>
        <item m="1" x="1121"/>
        <item m="1" x="4312"/>
        <item m="1" x="2267"/>
        <item m="1" x="3967"/>
        <item m="1" x="1114"/>
        <item m="1" x="1655"/>
        <item m="1" x="3419"/>
        <item m="1" x="2905"/>
        <item m="1" x="334"/>
        <item m="1" x="4497"/>
        <item m="1" x="6100"/>
        <item m="1" x="325"/>
        <item m="1" x="6174"/>
        <item m="1" x="6673"/>
        <item m="1" x="4555"/>
        <item m="1" x="5811"/>
        <item m="1" x="7775"/>
        <item m="1" x="7250"/>
        <item m="1" x="860"/>
        <item m="1" x="3145"/>
        <item m="1" x="1587"/>
        <item m="1" x="6942"/>
        <item m="1" x="3795"/>
        <item m="1" x="7393"/>
        <item m="1" x="1672"/>
        <item m="1" x="2935"/>
        <item m="1" x="2860"/>
        <item m="1" x="4758"/>
        <item m="1" x="6069"/>
        <item m="1" x="6643"/>
        <item m="1" x="831"/>
        <item m="1" x="4603"/>
        <item m="1" x="7148"/>
        <item m="1" x="5068"/>
        <item m="1" x="7130"/>
        <item m="1" x="7688"/>
        <item m="1" x="6025"/>
        <item m="1" x="1957"/>
        <item m="1" x="7308"/>
        <item m="1" x="2967"/>
        <item m="1" x="4698"/>
        <item m="1" x="7692"/>
        <item m="1" x="3167"/>
        <item m="1" x="1462"/>
        <item m="1" x="2929"/>
        <item m="1" x="804"/>
        <item m="1" x="2633"/>
        <item m="1" x="6830"/>
        <item m="1" x="3523"/>
        <item m="1" x="3479"/>
        <item m="1" x="4431"/>
        <item m="1" x="3317"/>
        <item m="1" x="3541"/>
        <item m="1" x="6634"/>
        <item m="1" x="7964"/>
        <item m="1" x="2002"/>
        <item m="1" x="2459"/>
        <item m="1" x="5406"/>
        <item m="1" x="3757"/>
        <item m="1" x="2774"/>
        <item m="1" x="3991"/>
        <item m="1" x="7928"/>
        <item m="1" x="5099"/>
        <item m="1" x="5065"/>
        <item m="1" x="2041"/>
        <item m="1" x="3592"/>
        <item m="1" x="3300"/>
        <item m="1" x="3610"/>
        <item m="1" x="1741"/>
        <item m="1" x="7771"/>
        <item m="1" x="6050"/>
        <item m="1" x="1691"/>
        <item m="1" x="4494"/>
        <item m="1" x="3450"/>
        <item m="1" x="2880"/>
        <item m="1" x="7773"/>
        <item m="1" x="1326"/>
        <item m="1" x="2561"/>
        <item m="1" x="848"/>
        <item m="1" x="2813"/>
        <item m="1" x="5497"/>
        <item m="1" x="1625"/>
        <item m="1" x="392"/>
        <item m="1" x="3245"/>
        <item m="1" x="6356"/>
        <item m="1" x="4450"/>
        <item m="1" x="4584"/>
        <item m="1" x="6705"/>
        <item m="1" x="2624"/>
        <item m="1" x="5915"/>
        <item m="1" x="2453"/>
        <item m="1" x="4422"/>
        <item m="1" x="7900"/>
        <item m="1" x="4506"/>
        <item m="1" x="3774"/>
        <item m="1" x="1641"/>
        <item m="1" x="4030"/>
        <item m="1" x="2568"/>
        <item m="1" x="909"/>
        <item m="1" x="4535"/>
        <item m="1" x="4424"/>
        <item m="1" x="1351"/>
        <item m="1" x="4728"/>
        <item m="1" x="6114"/>
        <item m="1" x="4663"/>
        <item m="1" x="5668"/>
        <item m="1" x="4779"/>
        <item m="1" x="4314"/>
        <item m="1" x="7423"/>
        <item m="1" x="3691"/>
        <item m="1" x="7577"/>
        <item m="1" x="447"/>
        <item m="1" x="4200"/>
        <item m="1" x="2689"/>
        <item m="1" x="5377"/>
        <item m="1" x="7342"/>
        <item m="1" x="3059"/>
        <item m="1" x="6820"/>
        <item m="1" x="5349"/>
        <item m="1" x="6148"/>
        <item m="1" x="4511"/>
        <item m="1" x="2080"/>
        <item m="1" x="3365"/>
        <item m="1" x="6284"/>
        <item m="1" x="6720"/>
        <item m="1" x="7188"/>
        <item m="1" x="3983"/>
        <item m="1" x="3685"/>
        <item m="1" x="3296"/>
        <item m="1" x="5455"/>
        <item m="1" x="1461"/>
        <item m="1" x="7658"/>
        <item m="1" x="7596"/>
        <item m="1" x="4271"/>
        <item m="1" x="999"/>
        <item m="1" x="3081"/>
        <item m="1" x="1470"/>
        <item m="1" x="1517"/>
        <item m="1" x="5395"/>
        <item m="1" x="2015"/>
        <item m="1" x="5579"/>
        <item m="1" x="3552"/>
        <item m="1" x="7720"/>
        <item m="1" x="4750"/>
        <item m="1" x="4541"/>
        <item m="1" x="6764"/>
        <item m="1" x="5620"/>
        <item m="1" x="2475"/>
        <item m="1" x="3454"/>
        <item m="1" x="3760"/>
        <item m="1" x="4263"/>
        <item m="1" x="4451"/>
        <item m="1" x="7292"/>
        <item m="1" x="2630"/>
        <item m="1" x="1147"/>
        <item m="1" x="2171"/>
        <item m="1" x="7488"/>
        <item m="1" x="659"/>
        <item m="1" x="7290"/>
        <item m="1" x="6894"/>
        <item m="1" x="2415"/>
        <item m="1" x="3428"/>
        <item m="1" x="4795"/>
        <item m="1" x="3017"/>
        <item m="1" x="945"/>
        <item m="1" x="5143"/>
        <item m="1" x="4924"/>
        <item m="1" x="2340"/>
        <item m="1" x="4461"/>
        <item m="1" x="4380"/>
        <item m="1" x="1360"/>
        <item m="1" x="7729"/>
        <item m="1" x="1090"/>
        <item m="1" x="712"/>
        <item m="1" x="1308"/>
        <item m="1" x="5104"/>
        <item m="1" x="883"/>
        <item m="1" x="2690"/>
        <item m="1" x="2135"/>
        <item m="1" x="5661"/>
        <item m="1" x="5447"/>
        <item m="1" x="6012"/>
        <item m="1" x="2664"/>
        <item m="1" x="3318"/>
        <item m="1" x="4334"/>
        <item m="1" x="6926"/>
        <item m="1" x="7262"/>
        <item m="1" x="4329"/>
        <item m="1" x="6401"/>
        <item m="1" x="6951"/>
        <item m="1" x="3200"/>
        <item m="1" x="2368"/>
        <item m="1" x="4408"/>
        <item m="1" x="7282"/>
        <item m="1" x="4240"/>
        <item m="1" x="5946"/>
        <item m="1" x="4953"/>
        <item m="1" x="791"/>
        <item m="1" x="364"/>
        <item m="1" x="5494"/>
        <item m="1" x="5182"/>
        <item m="1" x="3811"/>
        <item m="1" x="940"/>
        <item m="1" x="4081"/>
        <item m="1" x="730"/>
        <item m="1" x="677"/>
        <item m="1" x="1702"/>
        <item m="1" x="7097"/>
        <item m="1" x="3558"/>
        <item m="1" x="7229"/>
        <item m="1" x="7985"/>
        <item m="1" x="5433"/>
        <item m="1" x="4601"/>
        <item m="1" x="5314"/>
        <item m="1" x="3029"/>
        <item m="1" x="7223"/>
        <item m="1" x="6242"/>
        <item m="1" x="475"/>
        <item m="1" x="1337"/>
        <item m="1" x="1910"/>
        <item m="1" x="2432"/>
        <item m="1" x="5218"/>
        <item m="1" x="7627"/>
        <item m="1" x="2049"/>
        <item m="1" x="1994"/>
        <item m="1" x="3432"/>
        <item m="1" x="4407"/>
        <item m="1" x="6264"/>
        <item m="1" x="7124"/>
        <item m="1" x="6306"/>
        <item m="1" x="4817"/>
        <item m="1" x="2168"/>
        <item m="1" x="2272"/>
        <item m="1" x="2118"/>
        <item m="1" x="822"/>
        <item m="1" x="4661"/>
        <item m="1" x="3203"/>
        <item m="1" x="5265"/>
        <item m="1" x="6406"/>
        <item m="1" x="642"/>
        <item m="1" x="6580"/>
        <item m="1" x="1073"/>
        <item m="1" x="5713"/>
        <item m="1" x="6528"/>
        <item m="1" x="3305"/>
        <item m="1" x="3433"/>
        <item m="1" x="6995"/>
        <item m="1" x="5787"/>
        <item m="1" x="358"/>
        <item m="1" x="6665"/>
        <item m="1" x="2034"/>
        <item m="1" x="846"/>
        <item m="1" x="6795"/>
        <item m="1" x="4939"/>
        <item m="1" x="2784"/>
        <item m="1" x="2032"/>
        <item m="1" x="888"/>
        <item m="1" x="6996"/>
        <item m="1" x="7547"/>
        <item m="1" x="4433"/>
        <item m="1" x="1031"/>
        <item m="1" x="3123"/>
        <item m="1" x="7326"/>
        <item m="1" x="3396"/>
        <item m="1" x="819"/>
        <item m="1" x="3566"/>
        <item m="1" x="5247"/>
        <item m="1" x="1301"/>
        <item m="1" x="6321"/>
        <item m="1" x="4417"/>
        <item m="1" x="7011"/>
        <item m="1" x="4781"/>
        <item m="1" x="1635"/>
        <item m="1" x="6860"/>
        <item m="1" x="2389"/>
        <item m="1" x="5459"/>
        <item m="1" x="4020"/>
        <item m="1" x="7183"/>
        <item m="1" x="1042"/>
        <item m="1" x="4319"/>
        <item m="1" x="3572"/>
        <item m="1" x="7587"/>
        <item m="1" x="3452"/>
        <item m="1" x="3618"/>
        <item m="1" x="1350"/>
        <item m="1" x="7281"/>
        <item m="1" x="7565"/>
        <item m="1" x="3211"/>
        <item m="1" x="5378"/>
        <item m="1" x="3330"/>
        <item m="1" x="7031"/>
        <item m="1" x="4989"/>
        <item m="1" x="3848"/>
        <item m="1" x="6036"/>
        <item m="1" x="4214"/>
        <item m="1" x="6953"/>
        <item m="1" x="7556"/>
        <item m="1" x="2968"/>
        <item m="1" x="4720"/>
        <item m="1" x="7946"/>
        <item m="1" x="5202"/>
        <item m="1" x="2791"/>
        <item m="1" x="1393"/>
        <item m="1" x="7524"/>
        <item m="1" x="4009"/>
        <item m="1" x="5909"/>
        <item m="1" x="964"/>
        <item m="1" x="4761"/>
        <item m="1" x="4239"/>
        <item m="1" x="5659"/>
        <item m="1" x="5852"/>
        <item m="1" x="4653"/>
        <item m="1" x="7310"/>
        <item m="1" x="808"/>
        <item m="1" x="5234"/>
        <item m="1" x="1277"/>
        <item m="1" x="4395"/>
        <item m="1" x="6998"/>
        <item m="1" x="4771"/>
        <item m="1" x="1028"/>
        <item m="1" x="3561"/>
        <item m="1" x="7265"/>
        <item m="1" x="6022"/>
        <item m="1" x="6940"/>
        <item m="1" x="7543"/>
        <item m="1" x="2934"/>
        <item m="1" x="5189"/>
        <item m="1" x="3996"/>
        <item m="1" x="5837"/>
        <item m="1" x="4646"/>
        <item m="1" x="3334"/>
        <item m="1" x="1656"/>
        <item m="1" x="4150"/>
        <item m="1" x="737"/>
        <item m="1" x="707"/>
        <item m="1" x="673"/>
        <item m="1" x="2665"/>
        <item m="1" x="7730"/>
        <item m="1" x="7560"/>
        <item m="1" x="7864"/>
        <item m="1" x="7497"/>
        <item m="1" x="7684"/>
        <item m="1" x="7529"/>
        <item m="1" x="3747"/>
        <item m="1" x="1444"/>
        <item m="1" x="5002"/>
        <item m="1" x="7259"/>
        <item m="1" x="7108"/>
        <item m="1" x="5262"/>
        <item m="1" x="7727"/>
        <item m="1" x="2527"/>
        <item m="1" x="7159"/>
        <item m="1" x="7042"/>
        <item m="1" x="7305"/>
        <item m="1" x="5517"/>
        <item m="1" x="619"/>
        <item m="1" x="5524"/>
        <item m="1" x="1805"/>
        <item m="1" x="856"/>
        <item m="1" x="2232"/>
        <item m="1" x="4045"/>
        <item m="1" x="6037"/>
        <item m="1" x="7341"/>
        <item m="1" x="6565"/>
        <item m="1" x="5586"/>
        <item m="1" x="6423"/>
        <item m="1" x="4618"/>
        <item m="1" x="5293"/>
        <item m="1" x="5015"/>
        <item m="1" x="6631"/>
        <item m="1" x="2954"/>
        <item m="1" x="7142"/>
        <item m="1" x="580"/>
        <item m="1" x="331"/>
        <item m="1" x="2540"/>
        <item m="1" x="6147"/>
        <item m="1" x="3258"/>
        <item m="1" x="6519"/>
        <item m="1" x="5470"/>
        <item m="1" x="5341"/>
        <item m="1" x="4857"/>
        <item m="1" x="2879"/>
        <item m="1" x="4234"/>
        <item m="1" x="1616"/>
        <item m="1" x="2145"/>
        <item m="1" x="1338"/>
        <item m="1" x="4639"/>
        <item m="1" x="933"/>
        <item m="1" x="1556"/>
        <item m="1" x="5392"/>
        <item m="1" x="5537"/>
        <item m="1" x="1541"/>
        <item m="1" x="3368"/>
        <item m="1" x="7344"/>
        <item m="1" x="1091"/>
        <item m="1" x="7073"/>
        <item m="1" x="7392"/>
        <item m="1" x="1256"/>
        <item m="1" x="1110"/>
        <item m="1" x="6002"/>
        <item m="1" x="4597"/>
        <item m="1" x="1292"/>
        <item m="1" x="5134"/>
        <item m="1" x="3872"/>
        <item m="1" x="2322"/>
        <item m="1" x="1376"/>
        <item m="1" x="3041"/>
        <item m="1" x="7316"/>
        <item m="1" x="2518"/>
        <item m="1" x="1270"/>
        <item m="1" x="4141"/>
        <item m="1" x="2202"/>
        <item m="1" x="2731"/>
        <item m="1" x="4489"/>
        <item m="1" x="2920"/>
        <item m="1" x="3074"/>
        <item m="1" x="3218"/>
        <item m="1" x="1887"/>
        <item m="1" x="4602"/>
        <item m="1" x="6808"/>
        <item m="1" x="2003"/>
        <item m="1" x="724"/>
        <item m="1" x="7738"/>
        <item m="1" x="7716"/>
        <item m="1" x="953"/>
        <item m="1" x="7657"/>
        <item m="1" x="1428"/>
        <item m="1" x="4416"/>
        <item m="1" x="2638"/>
        <item m="1" x="2671"/>
        <item m="1" x="1055"/>
        <item m="1" x="1809"/>
        <item m="1" x="4848"/>
        <item m="1" x="5873"/>
        <item m="1" x="7492"/>
        <item m="1" x="2437"/>
        <item m="1" x="4005"/>
        <item m="1" x="3517"/>
        <item m="1" x="666"/>
        <item m="1" x="3770"/>
        <item m="1" x="1307"/>
        <item m="1" x="5812"/>
        <item m="1" x="617"/>
        <item m="1" x="3097"/>
        <item m="1" x="2590"/>
        <item m="1" x="2916"/>
        <item m="1" x="5700"/>
        <item m="1" x="1674"/>
        <item m="1" x="2213"/>
        <item m="1" x="2144"/>
        <item m="1" x="4012"/>
        <item m="1" x="2584"/>
        <item m="1" x="699"/>
        <item m="1" x="5064"/>
        <item m="1" x="7196"/>
        <item m="1" x="661"/>
        <item m="1" x="5883"/>
        <item m="1" x="5492"/>
        <item m="1" x="6976"/>
        <item m="1" x="4794"/>
        <item m="1" x="5590"/>
        <item m="1" x="6822"/>
        <item m="1" x="5396"/>
        <item m="1" x="1623"/>
        <item m="1" x="3435"/>
        <item m="1" x="769"/>
        <item m="1" x="7618"/>
        <item m="1" x="5625"/>
        <item m="1" x="875"/>
        <item m="1" x="3438"/>
        <item m="1" x="4115"/>
        <item m="1" x="511"/>
        <item m="1" x="7216"/>
        <item m="1" x="5405"/>
        <item m="1" x="782"/>
        <item m="1" x="631"/>
        <item m="1" x="3171"/>
        <item m="1" x="2963"/>
        <item m="1" x="1566"/>
        <item m="1" x="5331"/>
        <item m="1" x="5365"/>
        <item m="1" x="2252"/>
        <item m="1" x="6869"/>
        <item m="1" x="1902"/>
        <item m="1" x="5900"/>
        <item m="1" x="1981"/>
        <item m="1" x="5739"/>
        <item m="1" x="5090"/>
        <item m="1" x="382"/>
        <item m="1" x="2492"/>
        <item m="1" x="983"/>
        <item m="1" x="2265"/>
        <item m="1" x="2136"/>
        <item m="1" x="2484"/>
        <item m="1" x="6427"/>
        <item m="1" x="4846"/>
        <item m="1" x="919"/>
        <item m="1" x="6220"/>
        <item m="1" x="7302"/>
        <item m="1" x="7667"/>
        <item m="1" x="3679"/>
        <item m="1" x="789"/>
        <item m="1" x="907"/>
        <item m="1" x="3014"/>
        <item m="1" x="7080"/>
        <item m="1" x="3384"/>
        <item m="1" x="7112"/>
        <item m="1" x="6307"/>
        <item m="1" x="1772"/>
        <item m="1" x="7153"/>
        <item m="1" x="2653"/>
        <item m="1" x="7850"/>
        <item m="1" x="6283"/>
        <item m="1" x="7873"/>
        <item m="1" x="4230"/>
        <item m="1" x="1215"/>
        <item m="1" x="6371"/>
        <item m="1" x="6946"/>
        <item m="1" x="4219"/>
        <item m="1" x="4388"/>
        <item m="1" x="6600"/>
        <item m="1" x="7033"/>
        <item m="1" x="3490"/>
        <item m="1" x="7322"/>
        <item m="1" x="6335"/>
        <item m="1" x="3621"/>
        <item m="1" x="437"/>
        <item m="1" x="1009"/>
        <item m="1" x="3430"/>
        <item m="1" x="3594"/>
        <item m="1" x="7576"/>
        <item m="1" x="4330"/>
        <item m="1" x="5973"/>
        <item m="1" x="3440"/>
        <item m="1" x="7939"/>
        <item m="1" x="2676"/>
        <item m="1" x="1895"/>
        <item m="1" x="2076"/>
        <item m="1" x="2804"/>
        <item m="1" x="4942"/>
        <item m="1" x="1643"/>
        <item m="1" x="6023"/>
        <item m="1" x="6146"/>
        <item m="1" x="2553"/>
        <item m="1" x="3894"/>
        <item m="1" x="943"/>
        <item m="1" x="643"/>
        <item m="1" x="5637"/>
        <item m="1" x="4051"/>
        <item m="1" x="2521"/>
        <item m="1" x="6132"/>
        <item m="1" x="7583"/>
        <item m="1" x="544"/>
        <item m="1" x="5597"/>
        <item m="1" x="4670"/>
        <item m="1" x="3166"/>
        <item m="1" x="6179"/>
        <item m="1" x="7169"/>
        <item m="1" x="7155"/>
        <item m="1" x="3950"/>
        <item m="1" x="6914"/>
        <item m="1" x="2759"/>
        <item m="1" x="5834"/>
        <item m="1" x="2185"/>
        <item m="1" x="5146"/>
        <item m="1" x="5408"/>
        <item m="1" x="5567"/>
        <item m="1" x="2142"/>
        <item m="1" x="1458"/>
        <item m="1" x="1500"/>
        <item m="1" x="2391"/>
        <item m="1" x="2130"/>
        <item m="1" x="4928"/>
        <item m="1" x="3157"/>
        <item m="1" x="3176"/>
        <item m="1" x="324"/>
        <item m="1" x="7861"/>
        <item m="1" x="1219"/>
        <item m="1" x="562"/>
        <item m="1" x="3417"/>
        <item m="1" x="6561"/>
        <item m="1" x="5420"/>
        <item m="1" x="3792"/>
        <item m="1" x="4694"/>
        <item m="1" x="4052"/>
        <item m="1" x="7792"/>
        <item m="1" x="5772"/>
        <item m="1" x="2960"/>
        <item m="1" x="5898"/>
        <item m="1" x="2409"/>
        <item m="1" x="5132"/>
        <item m="1" x="991"/>
        <item m="1" x="7279"/>
        <item m="1" x="726"/>
        <item m="1" x="4421"/>
        <item m="1" x="2082"/>
        <item m="1" x="2335"/>
        <item m="1" x="4703"/>
        <item m="1" x="2466"/>
        <item m="1" x="4983"/>
        <item m="1" x="7355"/>
        <item m="1" x="3497"/>
        <item m="1" x="3404"/>
        <item m="1" x="7212"/>
        <item m="1" x="5608"/>
        <item m="1" x="6124"/>
        <item m="1" x="2635"/>
        <item m="1" x="2345"/>
        <item m="1" x="7365"/>
        <item m="1" x="1853"/>
        <item m="1" x="3080"/>
        <item m="1" x="5914"/>
        <item m="1" x="5864"/>
        <item m="1" x="6809"/>
        <item m="1" x="5400"/>
        <item m="1" x="1640"/>
        <item m="1" x="4594"/>
        <item m="1" x="1618"/>
        <item m="1" x="6973"/>
        <item m="1" x="7572"/>
        <item m="1" x="7019"/>
        <item m="1" x="6253"/>
        <item m="1" x="3883"/>
        <item m="1" x="5250"/>
        <item m="1" x="4110"/>
        <item m="1" x="3187"/>
        <item m="1" x="3741"/>
        <item m="1" x="2089"/>
        <item m="1" x="1495"/>
        <item m="1" x="627"/>
        <item m="1" x="4452"/>
        <item m="1" x="7772"/>
        <item m="1" x="7854"/>
        <item m="1" x="2835"/>
        <item m="1" x="6286"/>
        <item m="1" x="7324"/>
        <item m="1" x="1561"/>
        <item m="1" x="1018"/>
        <item m="1" x="2871"/>
        <item m="1" x="1998"/>
        <item m="1" x="3942"/>
        <item m="1" x="2128"/>
        <item m="1" x="1843"/>
        <item m="1" x="1496"/>
        <item m="1" x="7076"/>
        <item m="1" x="1796"/>
        <item m="1" x="2767"/>
        <item m="1" x="3555"/>
        <item m="1" x="5607"/>
        <item m="1" x="6449"/>
        <item m="1" x="2411"/>
        <item m="1" x="6328"/>
        <item m="1" x="5187"/>
        <item m="1" x="1813"/>
        <item m="1" x="5240"/>
        <item m="1" x="1366"/>
        <item m="1" x="4101"/>
        <item m="1" x="7388"/>
        <item m="1" x="4879"/>
        <item m="1" x="2426"/>
        <item m="1" x="1355"/>
        <item m="1" x="1200"/>
        <item m="1" x="5411"/>
        <item m="1" x="4855"/>
        <item m="1" x="3931"/>
        <item m="1" x="5088"/>
        <item m="1" x="958"/>
        <item m="1" x="2059"/>
        <item m="1" x="3940"/>
        <item m="1" x="4807"/>
        <item m="1" x="2027"/>
        <item m="1" x="3341"/>
        <item m="1" x="6539"/>
        <item m="1" x="5516"/>
        <item m="1" x="1990"/>
        <item m="1" x="3003"/>
        <item m="1" x="3827"/>
        <item m="1" x="7825"/>
        <item m="1" x="3143"/>
        <item m="1" x="5229"/>
        <item m="1" x="6803"/>
        <item m="1" x="5640"/>
        <item m="1" x="5962"/>
        <item m="1" x="6155"/>
        <item m="1" x="7136"/>
        <item m="1" x="1322"/>
        <item m="1" x="353"/>
        <item m="1" x="6137"/>
        <item m="1" x="6472"/>
        <item m="1" x="2429"/>
        <item m="1" x="1488"/>
        <item m="1" x="4083"/>
        <item m="1" x="7903"/>
        <item m="1" x="1679"/>
        <item m="1" x="7606"/>
        <item m="1" x="3340"/>
        <item m="1" x="3253"/>
        <item m="1" x="4844"/>
        <item m="1" x="6694"/>
        <item m="1" x="1958"/>
        <item m="1" x="802"/>
        <item m="1" x="2910"/>
        <item m="1" x="2978"/>
        <item m="1" x="538"/>
        <item m="1" x="1116"/>
        <item m="1" x="5232"/>
        <item m="1" x="3174"/>
        <item m="1" x="6285"/>
        <item m="1" x="2058"/>
        <item m="1" x="4648"/>
        <item m="1" x="7205"/>
        <item m="1" x="4332"/>
        <item m="1" x="3678"/>
        <item m="1" x="768"/>
        <item m="1" x="3855"/>
        <item m="1" x="1553"/>
        <item m="1" x="7974"/>
        <item m="1" x="2752"/>
        <item m="1" x="2174"/>
        <item m="1" x="3020"/>
        <item m="1" x="2536"/>
        <item m="1" x="1014"/>
        <item m="1" x="5379"/>
        <item m="1" x="5838"/>
        <item m="1" x="4376"/>
        <item m="1" x="4390"/>
        <item m="1" x="388"/>
        <item m="1" x="4021"/>
        <item m="1" x="502"/>
        <item m="1" x="1629"/>
        <item m="1" x="897"/>
        <item m="1" x="6091"/>
        <item m="1" x="1311"/>
        <item m="1" x="7685"/>
        <item m="1" x="7960"/>
        <item m="1" x="1222"/>
        <item m="1" x="2739"/>
        <item m="1" x="5309"/>
        <item m="1" x="6772"/>
        <item m="1" x="849"/>
        <item m="1" x="2238"/>
        <item m="1" x="7502"/>
        <item m="1" x="3487"/>
        <item m="1" x="2359"/>
        <item m="1" x="4764"/>
        <item m="1" x="6026"/>
        <item m="1" x="3949"/>
        <item m="1" x="7187"/>
        <item m="1" x="3234"/>
        <item m="1" x="4486"/>
        <item m="1" x="5159"/>
        <item m="1" x="3905"/>
        <item m="1" x="4176"/>
        <item m="1" x="6510"/>
        <item m="1" x="1310"/>
        <item m="1" x="1045"/>
        <item m="1" x="6922"/>
        <item m="1" x="3151"/>
        <item m="1" x="5699"/>
        <item m="1" x="7629"/>
        <item m="1" x="1688"/>
        <item m="1" x="7732"/>
        <item m="1" x="6900"/>
        <item m="1" x="3832"/>
        <item m="1" x="4056"/>
        <item m="1" x="1320"/>
        <item m="1" x="3356"/>
        <item m="1" x="1933"/>
        <item m="1" x="4178"/>
        <item m="1" x="5217"/>
        <item m="1" x="7172"/>
        <item m="1" x="4419"/>
        <item m="1" x="3231"/>
        <item m="1" x="5131"/>
        <item m="1" x="3328"/>
        <item m="1" x="7797"/>
        <item m="1" x="1610"/>
        <item m="1" x="2022"/>
        <item m="1" x="4246"/>
        <item m="1" x="1972"/>
        <item m="1" x="3846"/>
        <item m="1" x="7613"/>
        <item m="1" x="3524"/>
        <item m="1" x="2478"/>
        <item m="1" x="2744"/>
        <item m="1" x="5651"/>
        <item m="1" x="3680"/>
        <item m="1" x="7531"/>
        <item m="1" x="4281"/>
        <item m="1" x="7919"/>
        <item m="1" x="3787"/>
        <item m="1" x="908"/>
        <item m="1" x="2952"/>
        <item m="1" x="4982"/>
        <item m="1" x="3320"/>
        <item m="1" x="7257"/>
        <item m="1" x="7915"/>
        <item m="1" x="2988"/>
        <item m="1" x="3408"/>
        <item m="1" x="330"/>
        <item m="1" x="2325"/>
        <item m="1" x="1497"/>
        <item m="1" x="3545"/>
        <item m="1" x="1358"/>
        <item m="1" x="4072"/>
        <item m="1" x="5442"/>
        <item m="1" x="955"/>
        <item m="1" x="6302"/>
        <item m="1" x="2196"/>
        <item m="1" x="7697"/>
        <item m="1" x="4520"/>
        <item m="1" x="2694"/>
        <item m="1" x="4664"/>
        <item m="1" x="2570"/>
        <item m="1" x="6399"/>
        <item m="1" x="731"/>
        <item m="1" x="7062"/>
        <item m="1" x="6139"/>
        <item m="1" x="1019"/>
        <item m="1" x="3640"/>
        <item m="1" x="781"/>
        <item m="1" x="5950"/>
        <item m="1" x="951"/>
        <item m="1" x="4762"/>
        <item m="1" x="5867"/>
        <item m="1" x="6299"/>
        <item m="1" x="2579"/>
        <item m="1" x="458"/>
        <item m="1" x="7313"/>
        <item m="1" x="1041"/>
        <item m="1" x="5773"/>
        <item m="1" x="4830"/>
        <item m="1" x="3730"/>
        <item m="1" x="4159"/>
        <item m="1" x="1947"/>
        <item m="1" x="7061"/>
        <item m="1" x="1268"/>
        <item m="1" x="6188"/>
        <item m="1" x="980"/>
        <item m="1" x="6014"/>
        <item m="1" x="7361"/>
        <item m="1" x="3813"/>
        <item m="1" x="6726"/>
        <item m="1" x="3906"/>
        <item m="1" x="4448"/>
        <item m="1" x="7843"/>
        <item m="1" x="922"/>
        <item m="1" x="1530"/>
        <item m="1" x="4059"/>
        <item m="1" x="1893"/>
        <item m="1" x="6290"/>
        <item m="1" x="5417"/>
        <item m="1" x="2998"/>
        <item m="1" x="3966"/>
        <item m="1" x="2289"/>
        <item m="1" x="3007"/>
        <item m="1" x="356"/>
        <item m="1" x="6507"/>
        <item m="1" x="2519"/>
        <item m="1" x="4362"/>
        <item m="1" x="4315"/>
        <item m="1" x="2923"/>
        <item m="1" x="5657"/>
        <item m="1" x="4566"/>
        <item m="1" x="3539"/>
        <item m="1" x="1354"/>
        <item m="1" x="7317"/>
        <item m="1" x="5879"/>
        <item m="1" x="5903"/>
        <item m="1" x="7307"/>
        <item m="1" x="1231"/>
        <item m="1" x="7026"/>
        <item m="1" x="4164"/>
        <item m="1" x="1396"/>
        <item m="1" x="398"/>
        <item m="1" x="6755"/>
        <item m="1" x="2821"/>
        <item m="1" x="5559"/>
        <item m="1" x="5936"/>
        <item m="1" x="5097"/>
        <item m="1" x="918"/>
        <item m="1" x="4177"/>
        <item m="1" x="2094"/>
        <item m="1" x="2330"/>
        <item m="1" x="4473"/>
        <item m="1" x="2394"/>
        <item m="1" x="1375"/>
        <item m="1" x="5987"/>
        <item m="1" x="1908"/>
        <item m="1" x="1334"/>
        <item m="1" x="1339"/>
        <item m="1" x="4308"/>
        <item m="1" x="4527"/>
        <item m="1" x="6414"/>
        <item m="1" x="7981"/>
        <item m="1" x="5843"/>
        <item m="1" x="4405"/>
        <item m="1" x="4015"/>
        <item m="1" x="2515"/>
        <item m="1" x="3908"/>
        <item m="1" x="2197"/>
        <item m="1" x="438"/>
        <item m="1" x="1863"/>
        <item m="1" x="401"/>
        <item m="1" x="3692"/>
        <item m="1" x="3506"/>
        <item m="1" x="5782"/>
        <item m="1" x="5801"/>
        <item m="1" x="6570"/>
        <item m="1" x="5746"/>
        <item m="1" x="1789"/>
        <item m="1" x="2200"/>
        <item m="1" x="623"/>
        <item m="1" x="7747"/>
        <item m="1" x="6944"/>
        <item m="1" x="2047"/>
        <item m="1" x="727"/>
        <item m="1" x="4768"/>
        <item m="1" x="7870"/>
        <item m="1" x="4470"/>
        <item m="1" x="729"/>
        <item m="1" x="5836"/>
        <item m="1" x="599"/>
        <item m="1" x="719"/>
        <item m="1" x="2892"/>
        <item m="1" x="7018"/>
        <item m="1" x="2405"/>
        <item m="1" x="6655"/>
        <item m="1" x="4949"/>
        <item m="1" x="4885"/>
        <item m="1" x="4993"/>
        <item m="1" x="1963"/>
        <item m="1" x="7244"/>
        <item m="1" x="2943"/>
        <item m="1" x="7044"/>
        <item m="1" x="6080"/>
        <item m="1" x="3180"/>
        <item m="1" x="3121"/>
        <item m="1" x="923"/>
        <item m="1" x="5941"/>
        <item m="1" x="4476"/>
        <item m="1" x="2302"/>
        <item m="1" x="7083"/>
        <item m="1" x="1363"/>
        <item m="1" x="7714"/>
        <item m="1" x="5917"/>
        <item m="1" x="1924"/>
        <item m="1" x="7275"/>
        <item m="1" x="935"/>
        <item m="1" x="3008"/>
        <item m="1" x="3410"/>
        <item m="1" x="3916"/>
        <item m="1" x="1874"/>
        <item m="1" x="3786"/>
        <item m="1" x="7591"/>
        <item m="1" x="2639"/>
        <item m="1" x="4137"/>
        <item m="1" x="7236"/>
        <item m="1" x="6893"/>
        <item m="1" x="6208"/>
        <item m="1" x="5966"/>
        <item m="1" x="6294"/>
        <item m="1" x="7630"/>
        <item m="1" x="5922"/>
        <item m="1" x="5325"/>
        <item m="1" x="3364"/>
        <item m="1" x="3301"/>
        <item m="1" x="4803"/>
        <item m="1" x="4502"/>
        <item m="1" x="7084"/>
        <item m="1" x="3525"/>
        <item m="1" x="4118"/>
        <item m="1" x="337"/>
        <item m="1" x="1565"/>
        <item m="1" x="3310"/>
        <item m="1" x="7168"/>
        <item m="1" x="5702"/>
        <item m="1" x="7676"/>
        <item m="1" x="1599"/>
        <item m="1" x="764"/>
        <item m="1" x="1714"/>
        <item m="1" x="5781"/>
        <item m="1" x="3979"/>
        <item m="1" x="3220"/>
        <item m="1" x="962"/>
        <item m="1" x="7520"/>
        <item m="1" x="3005"/>
        <item m="1" x="6990"/>
        <item m="1" x="5763"/>
        <item m="1" x="1435"/>
        <item m="1" x="320"/>
        <item m="1" x="5809"/>
        <item m="1" x="6126"/>
        <item m="1" x="2060"/>
        <item m="1" x="4215"/>
        <item m="1" x="7476"/>
        <item m="1" x="7348"/>
        <item m="1" x="6862"/>
        <item m="1" x="4766"/>
        <item m="1" x="5649"/>
        <item m="1" x="6544"/>
        <item m="1" x="748"/>
        <item m="1" x="2986"/>
        <item m="1" x="1545"/>
        <item m="1" x="7682"/>
        <item m="1" x="4718"/>
        <item m="1" x="4307"/>
        <item m="1" x="6024"/>
        <item m="1" x="7110"/>
        <item m="1" x="5905"/>
        <item m="1" x="6639"/>
        <item m="1" x="6821"/>
        <item m="1" x="7637"/>
        <item m="1" x="4144"/>
        <item m="1" x="3434"/>
        <item m="1" x="7689"/>
        <item m="1" x="662"/>
        <item m="1" x="4697"/>
        <item m="1" x="7545"/>
        <item m="1" x="3321"/>
        <item m="1" x="1478"/>
        <item m="1" x="7261"/>
        <item m="1" x="7979"/>
        <item m="1" x="829"/>
        <item m="1" x="7167"/>
        <item m="1" x="5937"/>
        <item m="1" x="1949"/>
        <item m="1" x="3599"/>
        <item m="1" x="1520"/>
        <item m="1" x="1503"/>
        <item m="1" x="5507"/>
        <item m="1" x="1095"/>
        <item m="1" x="7546"/>
        <item m="1" x="2224"/>
        <item m="1" x="6282"/>
        <item m="1" x="3355"/>
        <item m="1" x="7456"/>
        <item m="1" x="4596"/>
        <item m="1" x="4371"/>
        <item m="1" x="4393"/>
        <item m="1" x="3226"/>
        <item m="1" x="3697"/>
        <item m="1" x="4978"/>
        <item m="1" x="741"/>
        <item m="1" x="6752"/>
        <item m="1" x="3045"/>
        <item m="1" x="1794"/>
        <item m="1" x="3901"/>
        <item m="1" x="3455"/>
        <item m="1" x="6790"/>
        <item m="1" x="7315"/>
        <item m="1" x="876"/>
        <item m="1" x="4815"/>
        <item m="1" x="6736"/>
        <item m="1" x="3117"/>
        <item m="1" x="2572"/>
        <item m="1" x="4218"/>
        <item m="1" x="1154"/>
        <item m="1" x="3611"/>
        <item m="1" x="3505"/>
        <item m="1" x="1559"/>
        <item m="1" x="4350"/>
        <item m="1" x="5197"/>
        <item m="1" x="2499"/>
        <item m="1" x="6569"/>
        <item m="1" x="529"/>
        <item m="1" x="5213"/>
        <item m="1" x="317"/>
        <item m="1" x="5093"/>
        <item m="1" x="2587"/>
        <item m="1" x="3909"/>
        <item m="1" x="7180"/>
        <item m="1" x="6892"/>
        <item m="1" x="1540"/>
        <item m="1" x="5345"/>
        <item m="1" x="2191"/>
        <item m="1" x="1829"/>
        <item m="1" x="4906"/>
        <item m="1" x="4226"/>
        <item m="1" x="5658"/>
        <item m="1" x="554"/>
        <item m="1" x="7107"/>
        <item m="1" x="4423"/>
        <item m="1" x="5522"/>
        <item m="1" x="6890"/>
        <item m="1" x="6714"/>
        <item m="1" x="7102"/>
        <item m="1" x="4530"/>
        <item m="1" x="6407"/>
        <item m="1" x="3023"/>
        <item m="1" x="1868"/>
        <item m="1" x="2574"/>
        <item m="1" x="1708"/>
        <item m="1" x="6534"/>
        <item m="1" x="3537"/>
        <item m="1" x="6804"/>
        <item m="1" x="7625"/>
        <item m="1" x="5865"/>
        <item m="1" x="1971"/>
        <item m="1" x="1117"/>
        <item m="1" x="6601"/>
        <item m="1" x="4623"/>
        <item m="1" x="3815"/>
        <item m="1" x="5153"/>
        <item m="1" x="5543"/>
        <item m="1" x="6768"/>
        <item m="1" x="2820"/>
        <item m="1" x="6287"/>
        <item m="1" x="3577"/>
        <item m="1" x="625"/>
        <item m="1" x="6128"/>
        <item m="1" x="6701"/>
        <item m="1" x="4053"/>
        <item m="1" x="2698"/>
        <item m="1" x="4995"/>
        <item m="1" x="2468"/>
        <item m="1" x="1260"/>
        <item m="1" x="1647"/>
        <item m="1" x="3242"/>
        <item m="1" x="1182"/>
        <item m="1" x="1877"/>
        <item m="1" x="3451"/>
        <item m="1" x="2862"/>
        <item m="1" x="2372"/>
        <item m="1" x="3091"/>
        <item m="1" x="2397"/>
        <item m="1" x="7760"/>
        <item m="1" x="2028"/>
        <item m="1" x="4411"/>
        <item m="1" x="2266"/>
        <item m="1" x="5853"/>
        <item m="1" x="415"/>
        <item m="1" x="4805"/>
        <item m="1" x="1336"/>
        <item m="1" x="4900"/>
        <item m="1" x="4457"/>
        <item m="1" x="5872"/>
        <item m="1" x="4088"/>
        <item m="1" x="6568"/>
        <item m="1" x="5295"/>
        <item m="1" x="4392"/>
        <item m="1" x="7564"/>
        <item m="1" x="3314"/>
        <item m="1" x="5907"/>
        <item m="1" x="3298"/>
        <item m="1" x="6214"/>
        <item m="1" x="4496"/>
        <item m="1" x="1921"/>
        <item m="1" x="1845"/>
        <item m="1" x="6351"/>
        <item m="1" x="1267"/>
        <item m="1" x="4881"/>
        <item m="1" x="7941"/>
        <item m="1" x="3660"/>
        <item m="1" x="5741"/>
        <item m="1" x="4004"/>
        <item m="1" x="5487"/>
        <item m="1" x="7902"/>
        <item m="1" x="7051"/>
        <item m="1" x="7486"/>
        <item m="1" x="6075"/>
        <item m="1" x="3779"/>
        <item m="1" x="5445"/>
        <item m="1" x="7654"/>
        <item m="1" x="3259"/>
        <item m="1" x="2173"/>
        <item m="1" x="5755"/>
        <item m="1" x="590"/>
        <item m="1" x="889"/>
        <item m="1" x="6717"/>
        <item m="1" x="2084"/>
        <item m="1" x="1680"/>
        <item m="1" x="4132"/>
        <item m="1" x="1888"/>
        <item m="1" x="514"/>
        <item m="1" x="5026"/>
        <item m="1" x="5931"/>
        <item m="1" x="2882"/>
        <item m="1" x="315"/>
        <item m="1" x="4092"/>
        <item m="1" x="3470"/>
        <item m="1" x="5215"/>
        <item m="1" x="979"/>
        <item m="1" x="4911"/>
        <item m="1" x="3934"/>
        <item m="1" x="4961"/>
        <item m="1" x="4600"/>
        <item m="1" x="7030"/>
        <item m="1" x="347"/>
        <item m="1" x="2287"/>
        <item m="1" x="5840"/>
        <item m="1" x="5574"/>
        <item m="1" x="4915"/>
        <item m="1" x="5267"/>
        <item m="1" x="614"/>
        <item m="1" x="2277"/>
        <item m="1" x="4783"/>
        <item m="1" x="5444"/>
        <item m="1" x="5156"/>
        <item m="1" x="4440"/>
        <item m="1" x="6239"/>
        <item m="1" x="6109"/>
        <item m="1" x="832"/>
        <item m="1" x="3530"/>
        <item m="1" x="6908"/>
        <item m="1" x="4252"/>
        <item m="1" x="7690"/>
        <item m="1" x="3959"/>
        <item m="1" x="3075"/>
        <item m="1" x="3756"/>
        <item m="1" x="7364"/>
        <item m="1" x="3048"/>
        <item m="1" x="1611"/>
        <item m="1" x="506"/>
        <item m="1" x="6485"/>
        <item m="1" x="6448"/>
        <item m="1" x="3388"/>
        <item m="1" x="2376"/>
        <item m="1" x="4567"/>
        <item m="1" x="7149"/>
        <item m="1" x="4545"/>
        <item m="1" x="2357"/>
        <item m="1" x="5501"/>
        <item m="1" x="5999"/>
        <item m="1" x="1886"/>
        <item m="1" x="684"/>
        <item m="1" x="2841"/>
        <item m="1" x="2573"/>
        <item m="1" x="5584"/>
        <item m="1" x="7321"/>
        <item m="1" x="3306"/>
        <item m="1" x="914"/>
        <item m="1" x="4919"/>
        <item m="1" x="3971"/>
        <item m="1" x="7804"/>
        <item m="1" x="4680"/>
        <item m="1" x="2363"/>
        <item m="1" x="5171"/>
        <item m="1" x="7758"/>
        <item m="1" x="493"/>
        <item m="1" x="2204"/>
        <item m="1" x="6096"/>
        <item m="1" x="4756"/>
        <item m="1" x="2387"/>
        <item m="1" x="7094"/>
        <item m="1" x="484"/>
        <item m="1" x="2864"/>
        <item m="1" x="6575"/>
        <item m="1" x="3420"/>
        <item m="1" x="1878"/>
        <item m="1" x="687"/>
        <item m="1" x="7973"/>
        <item m="1" x="5199"/>
        <item m="1" x="700"/>
        <item m="1" x="6666"/>
        <item m="1" x="3632"/>
        <item m="1" x="1637"/>
        <item m="1" x="5071"/>
        <item m="1" x="4041"/>
        <item m="1" x="2093"/>
        <item m="1" x="1589"/>
        <item m="1" x="4896"/>
        <item m="1" x="4061"/>
        <item m="1" x="2215"/>
        <item m="1" x="3453"/>
        <item m="1" x="4954"/>
        <item m="1" x="3319"/>
        <item m="1" x="7763"/>
        <item m="1" x="932"/>
        <item m="1" x="2374"/>
        <item m="1" x="7491"/>
        <item m="1" x="795"/>
        <item m="1" x="2236"/>
        <item m="1" x="304"/>
        <item m="1" x="3603"/>
        <item m="1" x="3818"/>
        <item m="1" x="5485"/>
        <item m="1" x="2040"/>
        <item m="1" x="3134"/>
        <item m="1" x="2706"/>
        <item m="1" x="6043"/>
        <item m="1" x="7786"/>
        <item m="1" x="4085"/>
        <item m="1" x="7513"/>
        <item m="1" x="3754"/>
        <item m="1" x="7836"/>
        <item m="1" x="7943"/>
        <item m="1" x="6577"/>
        <item m="1" x="7783"/>
        <item m="1" x="6619"/>
        <item m="1" x="5007"/>
        <item m="1" x="3571"/>
        <item m="1" x="7225"/>
        <item m="1" x="7586"/>
        <item m="1" x="6085"/>
        <item m="1" x="3666"/>
        <item m="1" x="2661"/>
        <item m="1" x="564"/>
        <item m="1" x="6230"/>
        <item m="1" x="390"/>
        <item m="1" x="3701"/>
        <item m="1" x="6927"/>
        <item m="1" x="5697"/>
        <item m="1" x="4899"/>
        <item m="1" x="5344"/>
        <item m="1" x="7144"/>
        <item m="1" x="7333"/>
        <item m="1" x="3742"/>
        <item m="1" x="2212"/>
        <item m="1" x="993"/>
        <item m="1" x="1390"/>
        <item m="1" x="7590"/>
        <item m="1" x="7765"/>
        <item m="1" x="1287"/>
        <item m="1" x="5617"/>
        <item m="1" x="6110"/>
        <item m="1" x="483"/>
        <item m="1" x="3978"/>
        <item m="1" x="996"/>
        <item m="1" x="2131"/>
        <item m="1" x="7368"/>
        <item m="1" x="3199"/>
        <item m="1" x="4492"/>
        <item m="1" x="463"/>
        <item m="1" x="5340"/>
        <item m="1" x="2520"/>
        <item m="1" x="3896"/>
        <item m="1" x="4313"/>
        <item m="1" x="3172"/>
        <item m="1" x="6461"/>
        <item m="1" x="1050"/>
        <item m="1" x="5269"/>
        <item m="1" x="3801"/>
        <item m="1" x="4445"/>
        <item m="1" x="6687"/>
        <item m="1" x="3922"/>
        <item m="1" x="5744"/>
        <item m="1" x="3767"/>
        <item m="1" x="5588"/>
        <item m="1" x="1163"/>
        <item m="1" x="2422"/>
        <item m="1" x="2925"/>
        <item m="1" x="7840"/>
        <item m="1" x="4249"/>
        <item m="1" x="4229"/>
        <item m="1" x="5723"/>
        <item m="1" x="3349"/>
        <item m="1" x="2903"/>
        <item m="1" x="2407"/>
        <item m="1" x="1737"/>
        <item m="1" x="4257"/>
        <item m="1" x="6039"/>
        <item m="1" x="2577"/>
        <item m="1" x="3684"/>
        <item m="1" x="966"/>
        <item m="1" x="5206"/>
        <item m="1" x="1382"/>
        <item m="1" x="1043"/>
        <item m="1" x="5728"/>
        <item m="1" x="7802"/>
        <item m="1" x="6571"/>
        <item m="1" x="1460"/>
        <item m="1" x="5577"/>
        <item m="1" x="1098"/>
        <item m="1" x="704"/>
        <item m="1" x="5441"/>
        <item m="1" x="6936"/>
        <item m="1" x="6324"/>
        <item m="1" x="1727"/>
        <item m="1" x="3385"/>
        <item m="1" x="6032"/>
        <item m="1" x="2351"/>
        <item m="1" x="1784"/>
        <item m="1" x="2443"/>
        <item m="1" x="6788"/>
        <item m="1" x="1985"/>
        <item m="1" x="5248"/>
        <item m="1" x="1909"/>
        <item m="1" x="4668"/>
        <item m="1" x="1438"/>
        <item m="1" x="7013"/>
        <item m="1" x="1172"/>
        <item m="1" x="5823"/>
        <item m="1" x="2192"/>
        <item m="1" x="1404"/>
        <item m="1" x="7927"/>
        <item m="1" x="4205"/>
        <item m="1" x="551"/>
        <item m="1" x="3362"/>
        <item m="1" x="5111"/>
        <item m="1" x="2451"/>
        <item m="1" x="5654"/>
        <item m="1" x="456"/>
        <item m="1" x="7962"/>
        <item m="1" x="7539"/>
        <item m="1" x="7339"/>
        <item m="1" x="2575"/>
        <item m="1" x="2203"/>
        <item m="1" x="1093"/>
        <item m="1" x="4522"/>
        <item m="1" x="5540"/>
        <item m="1" x="4702"/>
        <item m="1" x="5502"/>
        <item m="1" x="6702"/>
        <item m="1" x="2301"/>
        <item m="1" x="7437"/>
        <item m="1" x="1227"/>
        <item m="1" x="2281"/>
        <item m="1" x="3761"/>
        <item m="1" x="3155"/>
        <item m="1" x="7696"/>
        <item m="1" x="569"/>
        <item m="1" x="3207"/>
        <item m="1" x="3752"/>
        <item m="1" x="7139"/>
        <item m="1" x="4628"/>
        <item m="1" x="2885"/>
        <item m="1" x="6387"/>
        <item m="1" x="4860"/>
        <item m="1" x="4726"/>
        <item m="1" x="2789"/>
        <item m="1" x="3932"/>
        <item m="1" x="7433"/>
        <item m="1" x="3462"/>
        <item m="1" x="2155"/>
        <item m="1" x="297"/>
        <item m="1" x="5725"/>
        <item m="1" x="1876"/>
        <item m="1" x="2337"/>
        <item m="1" x="482"/>
        <item m="1" x="1464"/>
        <item m="1" x="4306"/>
        <item m="1" x="7202"/>
        <item m="1" x="2209"/>
        <item m="1" x="5407"/>
        <item m="1" x="4160"/>
        <item m="1" x="3988"/>
        <item m="1" x="7878"/>
        <item m="1" x="4272"/>
        <item m="1" x="2899"/>
        <item m="1" x="695"/>
        <item m="1" x="1323"/>
        <item m="1" x="4721"/>
        <item m="1" x="2381"/>
        <item m="1" x="4027"/>
        <item m="1" x="2491"/>
        <item m="1" x="488"/>
        <item m="1" x="4656"/>
        <item m="1" x="7757"/>
        <item m="1" x="6417"/>
        <item m="1" x="4471"/>
        <item m="1" x="2951"/>
        <item m="1" x="7710"/>
        <item m="1" x="4909"/>
        <item m="1" x="3192"/>
        <item m="1" x="6563"/>
        <item m="1" x="2239"/>
        <item m="1" x="567"/>
        <item m="1" x="2975"/>
        <item m="1" x="5287"/>
        <item m="1" x="1592"/>
        <item m="1" x="6874"/>
        <item m="1" x="5988"/>
        <item m="1" x="2178"/>
        <item m="1" x="6191"/>
        <item m="1" x="2242"/>
        <item m="1" x="2973"/>
        <item m="1" x="5759"/>
        <item m="1" x="1783"/>
        <item m="1" x="3968"/>
        <item m="1" x="1475"/>
        <item m="1" x="680"/>
        <item m="1" x="5860"/>
        <item m="1" x="6200"/>
        <item m="1" x="1230"/>
        <item m="1" x="376"/>
        <item m="1" x="3529"/>
        <item m="1" x="2280"/>
        <item m="1" x="3070"/>
        <item m="1" x="7386"/>
        <item m="1" x="7706"/>
        <item m="1" x="7620"/>
        <item m="1" x="3513"/>
        <item m="1" x="7449"/>
        <item m="1" x="5742"/>
        <item m="1" x="1243"/>
        <item m="1" x="6677"/>
        <item m="1" x="1570"/>
        <item m="1" x="2872"/>
        <item m="1" x="421"/>
        <item m="1" x="2274"/>
        <item m="1" x="498"/>
        <item m="1" x="2840"/>
        <item m="1" x="526"/>
        <item m="1" x="2358"/>
        <item m="1" x="7812"/>
        <item m="1" x="6658"/>
        <item m="1" x="2746"/>
        <item m="1" x="4892"/>
        <item m="1" x="4757"/>
        <item m="1" x="820"/>
        <item m="1" x="4235"/>
        <item m="1" x="7673"/>
        <item m="1" x="7353"/>
        <item m="1" x="3039"/>
        <item m="1" x="1596"/>
        <item m="1" x="491"/>
        <item m="1" x="6468"/>
        <item m="1" x="7134"/>
        <item m="1" x="3292"/>
        <item m="1" x="4905"/>
        <item m="1" x="7789"/>
        <item m="1" x="2314"/>
        <item m="1" x="5164"/>
        <item m="1" x="5715"/>
        <item m="1" x="2054"/>
        <item m="1" x="7745"/>
        <item m="1" x="6113"/>
        <item m="1" x="7764"/>
        <item m="1" x="7575"/>
        <item m="1" x="543"/>
        <item m="1" x="1033"/>
        <item m="1" x="4414"/>
        <item m="1" x="3371"/>
        <item m="1" x="6543"/>
        <item m="1" x="1112"/>
        <item m="1" x="5284"/>
        <item m="1" x="6491"/>
        <item m="1" x="2969"/>
        <item m="1" x="7930"/>
        <item m="1" x="4069"/>
        <item m="1" x="1880"/>
        <item m="1" x="7053"/>
        <item m="1" x="648"/>
        <item m="1" x="6598"/>
        <item m="1" x="3565"/>
        <item m="1" x="6008"/>
        <item m="1" x="1125"/>
        <item m="1" x="3424"/>
        <item m="1" x="1860"/>
        <item m="1" x="1065"/>
        <item m="1" x="1356"/>
        <item m="1" x="2103"/>
        <item m="1" x="6943"/>
        <item m="1" x="5095"/>
        <item m="1" x="5424"/>
        <item m="1" x="1263"/>
        <item m="1" x="7331"/>
        <item m="1" x="2522"/>
        <item m="1" x="2362"/>
        <item m="1" x="5995"/>
        <item m="1" x="4525"/>
        <item m="1" x="4853"/>
        <item m="1" x="6681"/>
        <item m="1" x="6949"/>
        <item m="1" x="2545"/>
        <item m="1" x="6902"/>
        <item m="1" x="4447"/>
        <item m="1" x="7617"/>
        <item m="1" x="3609"/>
        <item m="1" x="959"/>
        <item m="1" x="5986"/>
        <item m="1" x="6066"/>
        <item m="1" x="1185"/>
        <item m="1" x="2656"/>
        <item m="1" x="2508"/>
        <item m="1" x="3111"/>
        <item m="1" x="1007"/>
        <item m="1" x="2163"/>
        <item m="1" x="6573"/>
        <item m="1" x="1732"/>
        <item m="1" x="7419"/>
        <item m="1" x="5245"/>
        <item m="1" x="817"/>
        <item m="1" x="4565"/>
        <item m="1" x="7655"/>
        <item m="1" x="3773"/>
        <item m="1" x="4682"/>
        <item m="1" x="3135"/>
        <item m="1" x="7778"/>
        <item m="1" x="6871"/>
        <item m="1" x="2695"/>
        <item m="1" x="7445"/>
        <item m="1" x="7976"/>
        <item m="1" x="7886"/>
        <item m="1" x="1216"/>
        <item m="1" x="6965"/>
        <item m="1" x="5939"/>
        <item m="1" x="635"/>
        <item m="1" x="403"/>
        <item m="1" x="5051"/>
        <item m="1" x="3225"/>
        <item m="1" x="4008"/>
        <item m="1" x="5886"/>
        <item m="1" x="5821"/>
        <item m="1" x="4605"/>
        <item m="1" x="6266"/>
        <item m="1" x="6522"/>
        <item m="1" x="5511"/>
        <item m="1" x="3736"/>
        <item m="1" x="837"/>
        <item m="1" x="3284"/>
        <item m="1" x="3144"/>
        <item m="1" x="6763"/>
        <item m="1" x="6846"/>
        <item m="1" x="6671"/>
        <item m="1" x="3520"/>
        <item m="1" x="4251"/>
        <item m="1" x="3128"/>
        <item m="1" x="4220"/>
        <item m="1" x="1013"/>
        <item m="1" x="941"/>
        <item m="1" x="5806"/>
        <item m="1" x="7301"/>
        <item m="1" x="7370"/>
        <item m="1" x="5328"/>
        <item m="1" x="7602"/>
        <item m="1" x="7288"/>
        <item m="1" x="469"/>
        <item m="1" x="3836"/>
        <item m="1" x="4425"/>
        <item m="1" x="6740"/>
        <item m="1" x="4338"/>
        <item m="1" x="4290"/>
        <item m="1" x="7137"/>
        <item m="1" x="2078"/>
        <item m="1" x="7945"/>
        <item m="1" x="1427"/>
        <item m="1" x="3480"/>
        <item m="1" x="4753"/>
        <item m="1" x="4438"/>
        <item m="1" x="4054"/>
        <item m="1" x="1653"/>
        <item m="1" x="3463"/>
        <item m="1" x="3751"/>
        <item m="1" x="3290"/>
        <item m="1" x="1104"/>
        <item m="1" x="1224"/>
        <item m="1" x="7774"/>
        <item m="1" x="7911"/>
        <item m="1" x="3240"/>
        <item m="1" x="5264"/>
        <item m="1" x="6652"/>
        <item m="1" x="1573"/>
        <item m="1" x="4283"/>
        <item m="1" x="5101"/>
        <item m="1" x="2537"/>
        <item m="1" x="6424"/>
        <item m="1" x="1841"/>
        <item m="1" x="413"/>
        <item m="1" x="3605"/>
        <item m="1" x="640"/>
        <item m="1" x="1315"/>
        <item m="1" x="2613"/>
        <item m="1" x="5045"/>
        <item m="1" x="5983"/>
        <item m="1" x="3987"/>
        <item m="1" x="4067"/>
        <item m="1" x="6127"/>
        <item m="1" x="5993"/>
        <item m="1" x="2914"/>
        <item m="1" x="3759"/>
        <item m="1" x="7314"/>
        <item m="1" x="5618"/>
        <item m="1" x="3714"/>
        <item m="1" x="5257"/>
        <item m="1" x="1418"/>
        <item m="1" x="2282"/>
        <item m="1" x="824"/>
        <item m="1" x="6817"/>
        <item m="1" x="6964"/>
        <item m="1" x="3615"/>
        <item m="1" x="2972"/>
        <item m="1" x="600"/>
        <item m="1" x="1157"/>
        <item m="1" x="6780"/>
        <item m="1" x="1011"/>
        <item m="1" x="3661"/>
        <item m="1" x="5964"/>
        <item m="1" x="7147"/>
        <item m="1" x="2723"/>
        <item m="1" x="1765"/>
        <item m="1" x="859"/>
        <item m="1" x="2234"/>
        <item m="1" x="6393"/>
        <item m="1" x="4345"/>
        <item m="1" x="3881"/>
        <item m="1" x="5777"/>
        <item m="1" x="5033"/>
        <item m="1" x="6850"/>
        <item m="1" x="2348"/>
        <item m="1" x="7821"/>
        <item m="1" x="4186"/>
        <item m="1" x="1035"/>
        <item m="1" x="827"/>
        <item m="1" x="6141"/>
        <item m="1" x="4829"/>
        <item m="1" x="6136"/>
        <item m="1" x="3591"/>
        <item m="1" x="924"/>
        <item m="1" x="7041"/>
        <item m="1" x="2525"/>
        <item m="1" x="4038"/>
        <item m="1" x="4487"/>
        <item m="1" x="7242"/>
        <item m="1" x="5878"/>
        <item m="1" x="3040"/>
        <item m="1" x="405"/>
        <item m="1" x="4151"/>
        <item m="1" x="3205"/>
        <item m="1" x="3643"/>
        <item m="1" x="1346"/>
        <item m="1" x="4325"/>
        <item m="1" x="5961"/>
        <item m="1" x="1883"/>
        <item m="1" x="3006"/>
        <item m="1" x="5920"/>
        <item m="1" x="3768"/>
        <item m="1" x="319"/>
        <item m="1" x="2219"/>
        <item m="1" x="3695"/>
        <item m="1" x="5091"/>
        <item m="1" x="1604"/>
        <item m="1" x="6614"/>
        <item m="1" x="1278"/>
        <item m="1" x="6977"/>
        <item m="1" x="4951"/>
        <item m="1" x="3112"/>
        <item m="1" x="360"/>
        <item m="1" x="3689"/>
        <item m="1" x="4812"/>
        <item m="1" x="3374"/>
        <item m="1" x="2741"/>
        <item m="1" x="3789"/>
        <item m="1" x="6144"/>
        <item m="1" x="3665"/>
        <item m="1" x="3278"/>
        <item m="1" x="5275"/>
        <item m="1" x="1492"/>
        <item m="1" x="7291"/>
        <item m="1" x="4833"/>
        <item m="1" x="7597"/>
        <item m="1" x="7818"/>
        <item m="1" x="6247"/>
        <item m="1" x="7103"/>
        <item m="1" x="2712"/>
        <item m="1" x="2138"/>
        <item m="1" x="6837"/>
        <item m="1" x="5227"/>
        <item m="1" x="4966"/>
        <item m="1" x="486"/>
        <item m="1" x="2595"/>
        <item m="1" x="2139"/>
        <item m="1" x="4818"/>
        <item m="1" x="4770"/>
        <item m="1" x="7335"/>
        <item m="1" x="902"/>
        <item m="1" x="5679"/>
        <item m="1" x="6262"/>
        <item m="1" x="7759"/>
        <item m="1" x="2241"/>
        <item m="1" x="4468"/>
        <item m="1" x="6000"/>
        <item m="1" x="7965"/>
        <item m="1" x="3631"/>
        <item m="1" x="2517"/>
        <item m="1" x="5532"/>
        <item m="1" x="705"/>
        <item m="1" x="6968"/>
        <item m="1" x="4065"/>
        <item m="1" x="5081"/>
        <item m="1" x="6060"/>
        <item m="1" x="3363"/>
        <item m="1" x="6273"/>
        <item m="1" x="3918"/>
        <item m="1" x="2681"/>
        <item m="1" x="3216"/>
        <item m="1" x="7621"/>
        <item m="1" x="5326"/>
        <item m="1" x="3206"/>
        <item m="1" x="5835"/>
        <item m="1" x="7512"/>
        <item m="1" x="7648"/>
        <item m="1" x="5201"/>
        <item m="1" x="485"/>
        <item m="1" x="5783"/>
        <item m="1" x="5056"/>
        <item m="1" x="1107"/>
        <item m="1" x="5371"/>
        <item m="1" x="5613"/>
        <item m="1" x="2924"/>
        <item m="1" x="6719"/>
        <item m="1" x="3084"/>
        <item m="1" x="7435"/>
        <item m="1" x="5665"/>
        <item m="1" x="7471"/>
        <item m="1" x="2512"/>
        <item m="1" x="371"/>
        <item m="1" x="2428"/>
        <item m="1" x="2535"/>
        <item m="1" x="4956"/>
        <item m="1" x="6145"/>
        <item m="1" x="6769"/>
        <item m="1" x="2063"/>
        <item m="1" x="4167"/>
        <item m="1" x="4090"/>
        <item m="1" x="7615"/>
        <item m="1" x="1728"/>
        <item m="1" x="3638"/>
        <item m="1" x="5904"/>
        <item m="1" x="4552"/>
        <item m="1" x="2062"/>
        <item m="1" x="2361"/>
        <item m="1" x="6836"/>
        <item m="1" x="2216"/>
        <item m="1" x="3764"/>
        <item m="1" x="7070"/>
        <item m="1" x="5393"/>
        <item m="1" x="2714"/>
        <item m="1" x="6828"/>
        <item m="1" x="1939"/>
        <item m="1" x="3791"/>
        <item m="1" x="3437"/>
        <item m="1" x="2806"/>
        <item m="1" x="1754"/>
        <item m="1" x="6533"/>
        <item m="1" x="4707"/>
        <item m="1" x="7522"/>
        <item m="1" x="4947"/>
        <item m="1" x="984"/>
        <item m="1" x="6152"/>
        <item m="1" x="1652"/>
        <item m="1" x="4373"/>
        <item m="1" x="7117"/>
        <item m="1" x="7303"/>
        <item m="1" x="581"/>
        <item m="1" x="7593"/>
        <item m="1" x="3254"/>
        <item m="1" x="6840"/>
        <item m="1" x="6781"/>
        <item m="1" x="432"/>
        <item m="1" x="4547"/>
        <item m="1" x="5241"/>
        <item m="1" x="6711"/>
        <item m="1" x="3686"/>
        <item m="1" x="341"/>
        <item m="1" x="6236"/>
        <item m="1" x="5770"/>
        <item m="1" x="1522"/>
        <item m="1" x="3102"/>
        <item m="1" x="6849"/>
        <item m="1" x="1296"/>
        <item m="1" x="621"/>
        <item m="1" x="4225"/>
        <item m="1" x="6013"/>
        <item m="1" x="4149"/>
        <item m="1" x="7253"/>
        <item m="1" x="1453"/>
        <item m="1" x="3270"/>
        <item m="1" x="2229"/>
        <item m="1" x="1084"/>
        <item m="1" x="2974"/>
        <item m="1" x="6051"/>
        <item m="1" x="1426"/>
        <item m="1" x="481"/>
        <item m="1" x="7515"/>
        <item m="1" x="5569"/>
        <item m="1" x="1474"/>
        <item m="1" x="6232"/>
        <item m="1" x="1807"/>
        <item m="1" x="5149"/>
        <item m="1" x="4740"/>
        <item m="1" x="2567"/>
        <item m="1" x="1169"/>
        <item m="1" x="2166"/>
        <item m="1" x="3168"/>
        <item m="1" x="4443"/>
        <item m="1" x="2477"/>
        <item m="1" x="3165"/>
        <item m="1" x="2481"/>
        <item m="1" x="523"/>
        <item m="1" x="3920"/>
        <item m="1" x="2793"/>
        <item m="1" x="4034"/>
        <item m="1" x="1411"/>
        <item m="1" x="2979"/>
        <item m="1" x="2747"/>
        <item m="1" x="5545"/>
        <item m="1" x="2855"/>
        <item m="1" x="1774"/>
        <item m="1" x="5998"/>
        <item m="1" x="994"/>
        <item m="1" x="1181"/>
        <item m="1" x="2822"/>
        <item m="1" x="2159"/>
        <item m="1" x="3573"/>
        <item m="1" x="5359"/>
        <item m="1" x="2836"/>
        <item m="1" x="4331"/>
        <item m="1" x="4613"/>
        <item m="1" x="2533"/>
        <item m="1" x="2982"/>
        <item m="1" x="1139"/>
        <item m="1" x="867"/>
        <item m="1" x="1749"/>
        <item m="1" x="3297"/>
        <item m="1" x="4574"/>
        <item m="1" x="4374"/>
        <item m="1" x="6535"/>
        <item m="1" x="637"/>
        <item m="1" x="361"/>
        <item m="1" x="385"/>
        <item m="1" x="3807"/>
        <item m="1" x="3261"/>
        <item m="1" x="1246"/>
        <item m="1" x="301"/>
        <item m="1" x="6035"/>
        <item m="1" x="2000"/>
        <item m="1" x="3280"/>
        <item m="1" x="5376"/>
        <item m="1" x="5067"/>
        <item m="1" x="4655"/>
        <item m="1" x="2283"/>
        <item m="1" x="3475"/>
        <item m="1" x="2959"/>
        <item m="1" x="3106"/>
        <item m="1" x="3956"/>
        <item m="1" x="646"/>
        <item m="1" x="7517"/>
        <item m="1" x="5854"/>
        <item m="1" x="2014"/>
        <item m="1" x="4114"/>
        <item m="1" x="5253"/>
        <item m="1" x="1837"/>
        <item m="1" x="2471"/>
        <item m="1" x="3734"/>
        <item m="1" x="1710"/>
        <item m="1" x="7595"/>
        <item m="1" x="5758"/>
        <item m="1" x="5877"/>
        <item m="1" x="3892"/>
        <item m="1" x="4078"/>
        <item m="1" x="2384"/>
        <item m="1" x="4561"/>
        <item m="1" x="4256"/>
        <item m="1" x="759"/>
        <item m="1" x="3276"/>
        <item m="1" x="2775"/>
        <item m="1" x="4298"/>
        <item m="1" x="1374"/>
        <item m="1" x="1531"/>
        <item m="1" x="5462"/>
        <item m="1" x="1008"/>
        <item m="1" x="6316"/>
        <item m="1" x="6272"/>
        <item m="1" x="6730"/>
        <item m="1" x="4709"/>
        <item m="1" x="5125"/>
        <item m="1" x="3981"/>
        <item m="1" x="7815"/>
        <item m="1" x="7626"/>
        <item m="1" x="7781"/>
        <item m="1" x="7701"/>
        <item m="1" x="1771"/>
        <item m="1" x="1432"/>
        <item m="1" x="1590"/>
        <item m="1" x="1896"/>
        <item m="1" x="2293"/>
        <item m="1" x="5968"/>
        <item m="1" x="5005"/>
        <item m="1" x="5736"/>
        <item m="1" x="4046"/>
        <item m="1" x="3046"/>
        <item m="1" x="2450"/>
        <item m="1" x="6011"/>
        <item m="1" x="7916"/>
        <item m="1" x="4391"/>
        <item m="1" x="4426"/>
        <item m="1" x="6049"/>
        <item m="1" x="595"/>
        <item m="1" x="7343"/>
        <item m="1" x="1467"/>
        <item m="1" x="4599"/>
        <item m="1" x="3386"/>
        <item m="1" x="6520"/>
        <item m="1" x="1646"/>
        <item m="1" x="6089"/>
        <item m="1" x="1835"/>
        <item m="1" x="4268"/>
        <item m="1" x="3160"/>
        <item m="1" x="3062"/>
        <item m="1" x="3201"/>
        <item m="1" x="713"/>
        <item m="1" x="2717"/>
        <item m="1" x="306"/>
        <item m="1" x="6746"/>
        <item m="1" x="7917"/>
        <item m="1" x="4548"/>
        <item m="1" x="6947"/>
        <item m="1" x="3286"/>
        <item m="1" x="987"/>
        <item m="1" x="650"/>
        <item m="1" x="7457"/>
        <item m="1" x="1392"/>
        <item m="1" x="6760"/>
        <item m="1" x="4696"/>
        <item m="1" x="5753"/>
        <item m="1" x="7653"/>
        <item m="1" x="957"/>
        <item m="1" x="5114"/>
        <item m="1" x="3727"/>
        <item m="1" x="3103"/>
        <item m="1" x="1664"/>
        <item m="1" x="4967"/>
        <item m="1" x="5446"/>
        <item m="1" x="5928"/>
        <item m="1" x="3051"/>
        <item m="1" x="3710"/>
        <item m="1" x="3694"/>
        <item m="1" x="7770"/>
        <item m="1" x="7735"/>
        <item m="1" x="3266"/>
        <item m="1" x="5179"/>
        <item m="1" x="7838"/>
        <item m="1" x="5730"/>
        <item m="1" x="7126"/>
        <item m="1" x="3737"/>
        <item m="1" x="5279"/>
        <item m="1" x="1241"/>
        <item m="1" x="4084"/>
        <item m="1" x="7038"/>
        <item m="1" x="1585"/>
        <item m="1" x="2603"/>
        <item m="1" x="4202"/>
        <item m="1" x="2354"/>
        <item m="1" x="6256"/>
        <item m="1" x="6868"/>
        <item m="1" x="7453"/>
        <item m="1" x="4343"/>
        <item m="1" x="2091"/>
        <item m="1" x="7037"/>
        <item m="1" x="2922"/>
        <item m="1" x="2378"/>
        <item m="1" x="3399"/>
        <item m="1" x="1203"/>
        <item m="1" x="5911"/>
        <item m="1" x="1212"/>
        <item m="1" x="2218"/>
        <item m="1" x="6397"/>
        <item m="1" x="7356"/>
        <item m="1" x="1046"/>
        <item m="1" x="6274"/>
        <item m="1" x="3861"/>
        <item m="1" x="490"/>
        <item m="1" x="7463"/>
        <item m="1" x="425"/>
        <item m="1" x="1715"/>
        <item m="1" x="5799"/>
        <item m="1" x="322"/>
        <item m="1" x="4253"/>
        <item m="1" x="6353"/>
        <item m="1" x="1575"/>
        <item m="1" x="2604"/>
        <item m="1" x="7983"/>
        <item m="1" x="1433"/>
        <item m="1" x="3929"/>
        <item m="1" x="862"/>
        <item m="1" x="7156"/>
        <item m="1" x="605"/>
        <item m="1" x="2808"/>
        <item m="1" x="7806"/>
        <item m="1" x="3073"/>
        <item m="1" x="4043"/>
        <item m="1" x="1586"/>
        <item m="1" x="5050"/>
        <item m="1" x="5113"/>
        <item m="1" x="5384"/>
        <item m="1" x="946"/>
        <item m="1" x="7762"/>
        <item m="1" x="4147"/>
        <item m="1" x="4735"/>
        <item m="1" x="7893"/>
        <item m="1" x="7143"/>
        <item m="1" x="1178"/>
        <item m="1" x="6842"/>
        <item m="1" x="7952"/>
        <item m="1" x="2461"/>
        <item m="1" x="2936"/>
        <item m="1" x="6086"/>
        <item m="1" x="4156"/>
        <item m="1" x="881"/>
        <item m="1" x="4094"/>
        <item m="1" x="4581"/>
        <item m="1" x="5313"/>
        <item m="1" x="6933"/>
        <item m="1" x="1519"/>
        <item m="1" x="2980"/>
        <item m="1" x="5672"/>
        <item m="1" x="2906"/>
        <item m="1" x="5868"/>
        <item m="1" x="5404"/>
        <item m="1" x="3877"/>
        <item m="1" x="7647"/>
        <item m="1" x="6268"/>
        <item m="1" x="2113"/>
        <item m="1" x="2235"/>
        <item m="1" x="6588"/>
        <item m="1" x="5544"/>
        <item m="1" x="3805"/>
        <item m="1" x="4927"/>
        <item m="1" x="4626"/>
        <item m="1" x="4228"/>
        <item m="1" x="7036"/>
        <item m="1" x="6473"/>
        <item m="1" x="4556"/>
        <item m="1" x="326"/>
        <item m="1" x="1001"/>
        <item m="1" x="1526"/>
        <item m="1" x="3124"/>
        <item m="1" x="1802"/>
        <item m="1" x="665"/>
        <item m="1" x="6122"/>
        <item m="1" x="3648"/>
        <item m="1" x="4903"/>
        <item m="1" x="3315"/>
        <item m="1" x="658"/>
        <item m="1" x="5971"/>
        <item m="1" x="4066"/>
        <item m="1" x="5719"/>
        <item m="1" x="6121"/>
        <item m="1" x="4888"/>
        <item m="1" x="2061"/>
        <item m="1" x="4883"/>
        <item m="1" x="3164"/>
        <item m="1" x="1115"/>
        <item m="1" x="2379"/>
        <item m="1" x="4296"/>
        <item m="1" x="1235"/>
        <item m="1" x="1965"/>
        <item m="1" x="1347"/>
        <item m="1" x="4923"/>
        <item m="1" x="6309"/>
        <item m="1" x="1058"/>
        <item m="1" x="1914"/>
        <item m="1" x="4640"/>
        <item m="1" x="1711"/>
        <item m="1" x="6102"/>
        <item m="1" x="5074"/>
        <item m="1" x="4732"/>
        <item m="1" x="3418"/>
        <item m="1" x="1158"/>
        <item m="1" x="1897"/>
        <item m="1" x="3993"/>
        <item m="1" x="3036"/>
        <item m="1" x="3441"/>
        <item m="1" x="5705"/>
        <item m="1" x="7725"/>
        <item m="1" x="1560"/>
        <item m="1" x="1721"/>
        <item m="1" x="7120"/>
        <item m="1" x="7376"/>
        <item m="1" x="2013"/>
        <item m="1" x="5754"/>
        <item m="1" x="2075"/>
        <item m="1" x="3635"/>
        <item m="1" x="4484"/>
        <item m="1" x="3255"/>
        <item m="1" x="6481"/>
        <item m="1" x="6258"/>
        <item m="1" x="2931"/>
        <item m="1" x="5610"/>
        <item m="1" x="4517"/>
        <item m="1" x="5984"/>
        <item m="1" x="3162"/>
        <item m="1" x="2233"/>
        <item m="1" x="5633"/>
        <item m="1" x="6497"/>
        <item m="1" x="6218"/>
        <item m="1" x="5086"/>
        <item m="1" x="4432"/>
        <item m="1" x="6326"/>
        <item m="1" x="3576"/>
        <item m="1" x="4814"/>
        <item m="1" x="3158"/>
        <item m="1" x="2803"/>
        <item m="1" x="3016"/>
        <item m="1" x="6858"/>
        <item m="1" x="3977"/>
        <item m="1" x="7371"/>
        <item m="1" x="3185"/>
        <item m="1" x="6841"/>
        <item m="1" x="7286"/>
        <item m="1" x="542"/>
        <item m="1" x="4032"/>
        <item m="1" x="2079"/>
        <item m="1" x="3898"/>
        <item m="1" x="2738"/>
        <item m="1" x="6199"/>
        <item m="1" x="2100"/>
        <item m="1" x="2620"/>
        <item m="1" x="1397"/>
        <item m="1" x="3271"/>
        <item m="1" x="6059"/>
        <item m="1" x="6219"/>
        <item m="1" x="5531"/>
        <item m="1" x="6170"/>
        <item m="1" x="4634"/>
        <item m="1" x="1164"/>
        <item m="1" x="6897"/>
        <item m="1" x="2104"/>
        <item m="1" x="6216"/>
        <item m="1" x="3256"/>
        <item m="1" x="2504"/>
        <item m="1" x="944"/>
        <item m="1" x="1305"/>
        <item m="1" x="479"/>
        <item m="1" x="3272"/>
        <item m="1" x="328"/>
        <item m="1" x="879"/>
        <item m="1" x="6896"/>
        <item m="1" x="4524"/>
        <item m="1" x="3845"/>
        <item m="1" x="3723"/>
        <item m="1" x="7499"/>
        <item m="1" x="7704"/>
        <item m="1" x="1683"/>
        <item m="1" x="2291"/>
        <item m="1" x="6985"/>
        <item m="1" x="2883"/>
        <item m="1" x="1236"/>
        <item m="1" x="6838"/>
        <item m="1" x="1527"/>
        <item m="1" x="7603"/>
        <item m="1" x="578"/>
        <item m="1" x="6187"/>
        <item m="1" x="5846"/>
        <item m="1" x="3704"/>
        <item m="1" x="4649"/>
        <item m="1" x="2497"/>
        <item m="1" x="7399"/>
        <item m="1" x="7450"/>
        <item m="1" x="2828"/>
        <item m="1" x="1202"/>
        <item m="1" x="402"/>
        <item m="1" x="6626"/>
        <item m="1" x="579"/>
        <item m="1" x="2827"/>
        <item m="1" x="870"/>
        <item m="1" x="3222"/>
        <item m="1" x="1823"/>
        <item m="1" x="7509"/>
        <item m="1" x="3842"/>
        <item m="1" x="2360"/>
        <item m="1" x="7516"/>
        <item m="1" x="1821"/>
        <item m="1" x="2596"/>
        <item m="1" x="1201"/>
        <item m="1" x="785"/>
        <item m="1" x="3277"/>
        <item m="1" x="4490"/>
        <item m="1" x="430"/>
        <item m="1" x="431"/>
        <item m="1" x="7046"/>
        <item m="1" x="750"/>
        <item m="1" x="5951"/>
        <item m="1" x="4410"/>
        <item m="1" x="3568"/>
        <item m="1" x="1940"/>
        <item m="1" x="5107"/>
        <item m="1" x="7058"/>
        <item m="1" x="2643"/>
        <item m="1" x="762"/>
        <item m="1" x="1089"/>
        <item m="1" x="5294"/>
        <item m="1" x="6939"/>
        <item m="1" x="4610"/>
        <item m="1" x="3671"/>
        <item m="1" x="4827"/>
        <item m="1" x="1612"/>
        <item m="1" x="3911"/>
        <item m="1" x="3844"/>
        <item m="1" x="6640"/>
        <item m="1" x="4864"/>
        <item m="1" x="4444"/>
        <item m="1" x="3299"/>
        <item m="1" x="1389"/>
        <item m="1" x="3668"/>
        <item m="1" x="1620"/>
        <item m="1" x="2766"/>
        <item m="1" x="3895"/>
        <item m="1" x="6426"/>
        <item m="1" x="2115"/>
        <item m="1" x="3169"/>
        <item m="1" x="2346"/>
        <item m="1" x="894"/>
        <item m="1" x="6620"/>
        <item m="1" x="794"/>
        <item m="1" x="3248"/>
        <item m="1" x="843"/>
        <item m="1" x="340"/>
        <item m="1" x="783"/>
        <item m="1" x="7079"/>
        <item m="1" x="2598"/>
        <item m="1" x="7563"/>
        <item m="1" x="5066"/>
        <item m="1" x="6695"/>
        <item m="1" x="2838"/>
        <item m="1" x="7358"/>
        <item m="1" x="2900"/>
        <item m="1" x="3387"/>
        <item m="1" x="5317"/>
        <item m="1" x="2908"/>
        <item m="1" x="524"/>
        <item m="1" x="1697"/>
        <item m="1" x="7104"/>
        <item m="1" x="6244"/>
        <item m="1" x="2029"/>
        <item m="1" x="6861"/>
        <item m="1" x="4148"/>
        <item m="1" x="6073"/>
        <item m="1" x="3803"/>
        <item m="1" x="4683"/>
        <item m="1" x="1171"/>
        <item m="1" x="6882"/>
        <item m="1" x="7724"/>
        <item m="1" x="1477"/>
        <item m="1" x="7309"/>
        <item m="1" x="3600"/>
        <item m="1" x="989"/>
        <item m="1" x="2510"/>
        <item m="1" x="5167"/>
        <item m="1" x="2416"/>
        <item m="1" x="663"/>
        <item m="1" x="7713"/>
        <item m="1" x="6138"/>
        <item m="1" x="7068"/>
        <item m="1" x="2702"/>
        <item m="1" x="6277"/>
        <item m="1" x="3884"/>
        <item m="1" x="772"/>
        <item m="1" x="2703"/>
        <item m="1" x="7907"/>
        <item m="1" x="679"/>
        <item m="1" x="5591"/>
        <item m="1" x="976"/>
        <item m="1" x="1424"/>
        <item m="1" x="4297"/>
        <item m="1" x="6193"/>
        <item m="1" x="651"/>
        <item m="1" x="2529"/>
        <item m="1" x="1304"/>
        <item m="1" x="4965"/>
        <item m="1" x="5169"/>
        <item m="1" x="5128"/>
        <item m="1" x="2913"/>
        <item m="1" x="6899"/>
        <item m="1" x="6698"/>
        <item m="1" x="6189"/>
        <item m="1" x="4427"/>
        <item m="1" x="4920"/>
        <item m="1" x="2686"/>
        <item m="1" x="1524"/>
        <item m="1" x="3338"/>
        <item m="1" x="5887"/>
        <item m="1" x="3863"/>
        <item m="1" x="1543"/>
        <item m="1" x="3367"/>
        <item m="1" x="2740"/>
        <item m="1" x="3798"/>
        <item m="1" x="5856"/>
        <item m="1" x="7540"/>
        <item m="1" x="4031"/>
        <item m="1" x="6753"/>
        <item m="1" x="7660"/>
        <item m="1" x="954"/>
        <item m="1" x="1493"/>
        <item m="1" x="4590"/>
        <item m="1" x="7832"/>
        <item m="1" x="3645"/>
        <item x="128"/>
        <item m="1" x="3493"/>
        <item m="1" x="4282"/>
        <item m="1" x="6422"/>
        <item m="1" x="618"/>
        <item m="1" x="2403"/>
        <item m="1" x="1509"/>
        <item m="1" x="513"/>
        <item x="160"/>
        <item m="1" x="3377"/>
        <item m="1" x="1684"/>
        <item m="1" x="2278"/>
        <item m="1" x="5385"/>
        <item m="1" x="6265"/>
        <item m="1" x="2318"/>
        <item m="1" x="381"/>
        <item m="1" x="7795"/>
        <item m="1" x="858"/>
        <item m="1" x="5605"/>
        <item m="1" x="6396"/>
        <item m="1" x="674"/>
        <item m="1" x="1078"/>
        <item m="1" x="6431"/>
        <item m="1" x="6115"/>
        <item m="1" x="583"/>
        <item m="1" x="4161"/>
        <item m="1" x="6384"/>
        <item m="1" x="477"/>
        <item m="1" x="3624"/>
        <item m="1" x="2987"/>
        <item m="1" x="379"/>
        <item m="1" x="3066"/>
        <item m="1" x="1417"/>
        <item m="1" x="5519"/>
        <item m="1" x="3179"/>
        <item m="1" x="6728"/>
        <item m="1" x="4741"/>
        <item m="1" x="6249"/>
        <item m="1" x="6020"/>
        <item m="1" x="2463"/>
        <item m="1" x="3263"/>
        <item m="1" x="309"/>
        <item m="1" x="6041"/>
        <item m="1" x="7754"/>
        <item m="1" x="5110"/>
        <item m="1" x="4247"/>
        <item m="1" x="7884"/>
        <item m="1" x="4093"/>
        <item m="1" x="530"/>
        <item m="1" x="408"/>
        <item m="1" x="6864"/>
        <item m="1" x="5310"/>
        <item m="1" x="6855"/>
        <item m="1" x="3018"/>
        <item m="1" x="3031"/>
        <item m="1" x="527"/>
        <item x="5"/>
        <item x="6"/>
        <item x="10"/>
        <item x="30"/>
        <item x="37"/>
        <item x="54"/>
        <item x="56"/>
        <item x="58"/>
        <item x="59"/>
        <item x="60"/>
        <item x="61"/>
        <item x="65"/>
        <item x="73"/>
        <item x="78"/>
        <item x="79"/>
        <item x="82"/>
        <item x="83"/>
        <item x="93"/>
        <item x="95"/>
        <item x="104"/>
        <item x="107"/>
        <item x="115"/>
        <item x="130"/>
        <item x="146"/>
        <item x="172"/>
        <item x="214"/>
        <item x="287"/>
        <item m="1" x="4894"/>
        <item m="1" x="4384"/>
        <item m="1" x="468"/>
        <item m="1" x="1473"/>
        <item m="1" x="4300"/>
        <item m="1" x="5857"/>
        <item m="1" x="6153"/>
        <item m="1" x="3980"/>
        <item m="1" x="4944"/>
        <item m="1" x="5831"/>
        <item m="1" x="5079"/>
        <item m="1" x="5440"/>
        <item m="1" x="6496"/>
        <item m="1" x="4145"/>
        <item m="1" x="6292"/>
        <item m="1" x="6727"/>
        <item m="1" x="6605"/>
        <item m="1" x="6560"/>
        <item m="1" x="6758"/>
        <item m="1" x="5300"/>
        <item m="1" x="2329"/>
        <item m="1" x="4643"/>
        <item m="1" x="2509"/>
        <item m="1" x="2107"/>
        <item m="1" x="5479"/>
        <item m="1" x="6343"/>
        <item m="1" x="4871"/>
        <item m="1" x="7154"/>
        <item m="1" x="7920"/>
        <item m="1" x="3590"/>
        <item m="1" x="1264"/>
        <item m="1" x="2932"/>
        <item m="1" x="7040"/>
        <item m="1" x="2366"/>
        <item m="1" x="2276"/>
        <item m="1" x="2524"/>
        <item m="1" x="1146"/>
        <item m="1" x="1038"/>
        <item m="1" x="7129"/>
        <item m="1" x="4714"/>
        <item m="1" x="3642"/>
        <item m="1" x="676"/>
        <item m="1" x="4519"/>
        <item m="1" x="5181"/>
        <item m="1" x="7418"/>
        <item m="1" x="5311"/>
        <item m="1" x="1938"/>
        <item m="1" x="740"/>
        <item m="1" x="5888"/>
        <item m="1" x="4335"/>
        <item m="1" x="6143"/>
        <item m="1" x="5553"/>
        <item m="1" x="4341"/>
        <item m="1" x="2194"/>
        <item m="1" x="3951"/>
        <item m="1" x="4365"/>
        <item m="1" x="4832"/>
        <item m="1" x="3724"/>
        <item m="1" x="4799"/>
        <item m="1" x="2019"/>
        <item m="1" x="1569"/>
        <item m="1" x="6875"/>
        <item m="1" x="2110"/>
        <item m="1" x="6479"/>
        <item m="1" x="5716"/>
        <item m="1" x="1156"/>
        <item m="1" x="1419"/>
        <item m="1" x="4751"/>
        <item m="1" x="6599"/>
        <item m="1" x="5636"/>
        <item m="1" x="3147"/>
        <item m="1" x="1817"/>
        <item m="1" x="7116"/>
        <item m="1" x="6489"/>
        <item m="1" x="594"/>
        <item m="1" x="2911"/>
        <item m="1" x="5327"/>
        <item m="1" x="7555"/>
        <item m="1" x="3808"/>
        <item m="1" x="6333"/>
        <item m="1" x="2805"/>
        <item m="1" x="4546"/>
        <item m="1" x="3670"/>
        <item m="1" x="6514"/>
        <item m="1" x="3427"/>
        <item m="1" x="4458"/>
        <item m="1" x="4760"/>
        <item m="1" x="3273"/>
        <item m="1" x="2298"/>
        <item m="1" x="4773"/>
        <item m="1" x="5489"/>
        <item m="1" x="6372"/>
        <item m="1" x="2586"/>
        <item m="1" x="7405"/>
        <item m="1" x="6667"/>
        <item m="1" x="7986"/>
        <item m="1" x="2526"/>
        <item m="1" x="6783"/>
        <item m="1" x="5401"/>
        <item m="1" x="844"/>
        <item m="1" x="5210"/>
        <item m="1" x="3138"/>
        <item m="1" x="4526"/>
        <item m="1" x="1075"/>
        <item m="1" x="1005"/>
        <item m="1" x="4890"/>
        <item m="1" x="4095"/>
        <item m="1" x="5231"/>
        <item m="1" x="1109"/>
        <item m="1" x="1476"/>
        <item m="1" x="2618"/>
        <item m="1" x="7694"/>
        <item m="1" x="4792"/>
        <item m="1" x="7600"/>
        <item m="1" x="3654"/>
        <item m="1" x="697"/>
        <item m="1" x="3009"/>
        <item m="1" x="3509"/>
        <item m="1" x="2917"/>
        <item m="1" x="3879"/>
        <item m="1" x="6506"/>
        <item m="1" x="4745"/>
        <item m="1" x="5677"/>
        <item m="1" x="1703"/>
        <item m="1" x="5188"/>
        <item x="290"/>
        <item m="1" x="3874"/>
        <item m="1" x="2589"/>
        <item m="1" x="2133"/>
        <item m="1" x="7898"/>
        <item m="1" x="5438"/>
        <item m="1" x="7189"/>
        <item m="1" x="3184"/>
        <item m="1" x="5115"/>
        <item m="1" x="2594"/>
        <item m="1" x="4197"/>
        <item m="1" x="1369"/>
        <item m="1" x="4690"/>
        <item m="1" x="2673"/>
        <item m="1" x="2189"/>
        <item m="1" x="6271"/>
        <item m="1" x="1165"/>
        <item m="1" x="2651"/>
        <item m="1" x="742"/>
        <item m="1" x="3247"/>
        <item m="1" x="4604"/>
        <item m="1" x="1167"/>
        <item m="1" x="1189"/>
        <item m="1" x="1624"/>
        <item m="1" x="5350"/>
        <item m="1" x="1220"/>
        <item m="1" x="2408"/>
        <item m="1" x="4006"/>
        <item m="1" x="4001"/>
        <item m="1" x="3534"/>
        <item m="1" x="2682"/>
        <item m="1" x="3382"/>
        <item m="1" x="1661"/>
        <item m="1" x="2342"/>
        <item m="1" x="4258"/>
        <item m="1" x="2036"/>
        <item m="1" x="4895"/>
        <item m="1" x="2609"/>
        <item m="1" x="4632"/>
        <item m="1" x="4922"/>
        <item m="1" x="5547"/>
        <item m="1" x="1722"/>
        <item m="1" x="4503"/>
        <item m="1" x="6255"/>
        <item m="1" x="2626"/>
        <item m="1" x="6017"/>
        <item m="1" x="3606"/>
        <item m="1" x="604"/>
        <item m="1" x="6111"/>
        <item m="1" x="7171"/>
        <item m="1" x="2090"/>
        <item m="1" x="2660"/>
        <item m="1" x="3308"/>
        <item m="1" x="2617"/>
        <item m="1" x="345"/>
        <item m="1" x="7306"/>
        <item m="1" x="5043"/>
        <item m="1" x="7777"/>
        <item m="1" x="7323"/>
        <item m="1" x="1636"/>
        <item m="1" x="3108"/>
        <item m="1" x="2254"/>
        <item m="1" x="5452"/>
        <item m="1" x="682"/>
        <item m="1" x="1659"/>
        <item x="1"/>
        <item x="2"/>
        <item x="3"/>
        <item m="1" x="6689"/>
        <item x="9"/>
        <item x="11"/>
        <item x="13"/>
        <item x="14"/>
        <item x="15"/>
        <item x="16"/>
        <item x="17"/>
        <item x="18"/>
        <item x="19"/>
        <item x="20"/>
        <item x="21"/>
        <item x="22"/>
        <item m="1" x="3843"/>
        <item x="26"/>
        <item x="27"/>
        <item m="1" x="1217"/>
        <item x="29"/>
        <item x="31"/>
        <item x="32"/>
        <item x="33"/>
        <item x="34"/>
        <item x="35"/>
        <item x="36"/>
        <item x="38"/>
        <item x="39"/>
        <item x="40"/>
        <item x="41"/>
        <item x="42"/>
        <item m="1" x="4970"/>
        <item x="44"/>
        <item x="45"/>
        <item x="47"/>
        <item x="48"/>
        <item x="49"/>
        <item x="50"/>
        <item x="51"/>
        <item x="52"/>
        <item x="57"/>
        <item x="64"/>
        <item x="67"/>
        <item x="68"/>
        <item x="69"/>
        <item x="70"/>
        <item x="72"/>
        <item m="1" x="3380"/>
        <item x="80"/>
        <item x="81"/>
        <item x="86"/>
        <item x="87"/>
        <item x="88"/>
        <item m="1" x="6019"/>
        <item x="90"/>
        <item x="91"/>
        <item x="92"/>
        <item x="96"/>
        <item x="97"/>
        <item x="98"/>
        <item x="100"/>
        <item x="101"/>
        <item x="102"/>
        <item x="103"/>
        <item x="108"/>
        <item x="109"/>
        <item x="111"/>
        <item x="112"/>
        <item x="113"/>
        <item x="114"/>
        <item x="116"/>
        <item x="117"/>
        <item x="118"/>
        <item m="1" x="5676"/>
        <item x="120"/>
        <item x="121"/>
        <item x="122"/>
        <item x="124"/>
        <item m="1" x="1670"/>
        <item m="1" x="1738"/>
        <item m="1" x="1387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3"/>
        <item m="1" x="5322"/>
        <item x="145"/>
        <item x="147"/>
        <item x="148"/>
        <item x="149"/>
        <item x="152"/>
        <item x="153"/>
        <item m="1" x="3847"/>
        <item x="155"/>
        <item x="156"/>
        <item x="157"/>
        <item x="159"/>
        <item x="161"/>
        <item x="163"/>
        <item x="164"/>
        <item x="165"/>
        <item x="166"/>
        <item x="167"/>
        <item x="169"/>
        <item x="170"/>
        <item m="1" x="710"/>
        <item x="173"/>
        <item x="174"/>
        <item x="175"/>
        <item m="1" x="3875"/>
        <item x="180"/>
        <item x="182"/>
        <item x="184"/>
        <item x="185"/>
        <item x="186"/>
        <item x="188"/>
        <item x="190"/>
        <item x="191"/>
        <item x="192"/>
        <item x="195"/>
        <item x="196"/>
        <item x="197"/>
        <item x="198"/>
        <item x="199"/>
        <item x="201"/>
        <item x="204"/>
        <item x="206"/>
        <item x="207"/>
        <item x="211"/>
        <item x="212"/>
        <item x="213"/>
        <item x="215"/>
        <item x="217"/>
        <item x="218"/>
        <item x="219"/>
        <item x="220"/>
        <item x="221"/>
        <item x="222"/>
        <item m="1" x="4611"/>
        <item x="224"/>
        <item x="225"/>
        <item m="1" x="4058"/>
        <item x="228"/>
        <item x="229"/>
        <item m="1" x="7894"/>
        <item m="1" x="3291"/>
        <item x="232"/>
        <item x="233"/>
        <item x="234"/>
        <item x="235"/>
        <item x="237"/>
        <item x="238"/>
        <item m="1" x="2818"/>
        <item x="240"/>
        <item x="246"/>
        <item x="247"/>
        <item x="248"/>
        <item x="249"/>
        <item x="250"/>
        <item x="252"/>
        <item x="253"/>
        <item x="254"/>
        <item x="255"/>
        <item x="256"/>
        <item x="257"/>
        <item x="259"/>
        <item x="260"/>
        <item x="261"/>
        <item x="263"/>
        <item x="264"/>
        <item x="266"/>
        <item x="267"/>
        <item m="1" x="5226"/>
        <item m="1" x="2927"/>
        <item x="270"/>
        <item x="272"/>
        <item x="273"/>
        <item x="274"/>
        <item m="1" x="7284"/>
        <item m="1" x="4401"/>
        <item x="278"/>
        <item x="279"/>
        <item x="280"/>
        <item x="282"/>
        <item x="283"/>
        <item m="1" x="3733"/>
        <item m="1" x="1490"/>
        <item m="1" x="7914"/>
        <item m="1" x="7260"/>
        <item m="1" x="2669"/>
        <item m="1" x="3392"/>
        <item m="1" x="3841"/>
        <item m="1" x="1650"/>
        <item m="1" x="4478"/>
        <item x="4"/>
        <item x="8"/>
        <item x="23"/>
        <item x="24"/>
        <item x="25"/>
        <item x="28"/>
        <item x="43"/>
        <item x="46"/>
        <item x="55"/>
        <item x="62"/>
        <item x="71"/>
        <item x="74"/>
        <item x="75"/>
        <item x="76"/>
        <item x="77"/>
        <item x="84"/>
        <item x="85"/>
        <item x="89"/>
        <item x="94"/>
        <item x="99"/>
        <item x="105"/>
        <item x="106"/>
        <item x="110"/>
        <item x="119"/>
        <item x="123"/>
        <item x="125"/>
        <item x="126"/>
        <item x="127"/>
        <item x="129"/>
        <item x="142"/>
        <item x="144"/>
        <item x="150"/>
        <item x="151"/>
        <item x="154"/>
        <item x="162"/>
        <item x="168"/>
        <item x="171"/>
        <item x="176"/>
        <item x="177"/>
        <item x="178"/>
        <item x="179"/>
        <item x="181"/>
        <item x="183"/>
        <item x="187"/>
        <item x="189"/>
        <item x="193"/>
        <item x="194"/>
        <item x="200"/>
        <item x="202"/>
        <item x="203"/>
        <item x="205"/>
        <item x="208"/>
        <item x="209"/>
        <item x="210"/>
        <item x="216"/>
        <item x="223"/>
        <item x="226"/>
        <item x="227"/>
        <item x="230"/>
        <item x="231"/>
        <item x="236"/>
        <item x="239"/>
        <item x="241"/>
        <item x="242"/>
        <item x="243"/>
        <item x="244"/>
        <item x="251"/>
        <item x="258"/>
        <item x="262"/>
        <item x="265"/>
        <item x="268"/>
        <item x="269"/>
        <item x="271"/>
        <item x="275"/>
        <item x="276"/>
        <item x="277"/>
        <item x="281"/>
        <item x="284"/>
        <item x="285"/>
        <item x="286"/>
        <item x="288"/>
        <item x="289"/>
        <item m="1" x="937"/>
        <item x="2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299"/>
        <item x="54"/>
        <item x="62"/>
        <item m="1" x="7718"/>
        <item m="1" x="1004"/>
        <item m="1" x="7737"/>
        <item m="1" x="6009"/>
        <item m="1" x="4651"/>
        <item m="1" x="1954"/>
        <item m="1" x="6026"/>
        <item m="1" x="3792"/>
        <item m="1" x="5269"/>
        <item m="1" x="7177"/>
        <item m="1" x="1413"/>
        <item m="1" x="2894"/>
        <item m="1" x="7374"/>
        <item m="1" x="5910"/>
        <item m="1" x="2876"/>
        <item m="1" x="6892"/>
        <item m="1" x="1428"/>
        <item m="1" x="6350"/>
        <item m="1" x="592"/>
        <item m="1" x="2681"/>
        <item m="1" x="2802"/>
        <item m="1" x="3694"/>
        <item m="1" x="7957"/>
        <item m="1" x="3027"/>
        <item m="1" x="5909"/>
        <item m="1" x="4347"/>
        <item m="1" x="1843"/>
        <item m="1" x="1753"/>
        <item m="1" x="7242"/>
        <item m="1" x="5760"/>
        <item m="1" x="4905"/>
        <item m="1" x="6071"/>
        <item m="1" x="7937"/>
        <item m="1" x="1139"/>
        <item m="1" x="4411"/>
        <item m="1" x="2449"/>
        <item m="1" x="6390"/>
        <item m="1" x="7225"/>
        <item m="1" x="7067"/>
        <item m="1" x="5229"/>
        <item m="1" x="1427"/>
        <item m="1" x="5759"/>
        <item m="1" x="3996"/>
        <item m="1" x="3323"/>
        <item m="1" x="852"/>
        <item m="1" x="994"/>
        <item m="1" x="682"/>
        <item m="1" x="7779"/>
        <item m="1" x="1730"/>
        <item m="1" x="2801"/>
        <item m="1" x="7435"/>
        <item m="1" x="5691"/>
        <item m="1" x="6628"/>
        <item m="1" x="4613"/>
        <item m="1" x="4986"/>
        <item m="1" x="746"/>
        <item m="1" x="3124"/>
        <item m="1" x="3224"/>
        <item x="9"/>
        <item m="1" x="5153"/>
        <item m="1" x="769"/>
        <item m="1" x="5708"/>
        <item m="1" x="3769"/>
        <item m="1" x="1321"/>
        <item m="1" x="3243"/>
        <item m="1" x="3049"/>
        <item m="1" x="7855"/>
        <item m="1" x="1672"/>
        <item m="1" x="5980"/>
        <item m="1" x="3377"/>
        <item m="1" x="3223"/>
        <item m="1" x="1003"/>
        <item x="48"/>
        <item m="1" x="4595"/>
        <item m="1" x="316"/>
        <item m="1" x="6846"/>
        <item m="1" x="7872"/>
        <item x="40"/>
        <item m="1" x="6050"/>
        <item m="1" x="7010"/>
        <item m="1" x="5632"/>
        <item m="1" x="3359"/>
        <item m="1" x="4891"/>
        <item m="1" x="1829"/>
        <item m="1" x="2585"/>
        <item m="1" x="4293"/>
        <item m="1" x="5908"/>
        <item m="1" x="7468"/>
        <item m="1" x="2490"/>
        <item m="1" x="2703"/>
        <item m="1" x="6168"/>
        <item m="1" x="7081"/>
        <item m="1" x="7453"/>
        <item m="1" x="3534"/>
        <item m="1" x="4410"/>
        <item m="1" x="2784"/>
        <item m="1" x="1271"/>
        <item m="1" x="3914"/>
        <item m="1" x="7091"/>
        <item m="1" x="745"/>
        <item m="1" x="5523"/>
        <item m="1" x="4792"/>
        <item m="1" x="5081"/>
        <item m="1" x="7755"/>
        <item m="1" x="2448"/>
        <item m="1" x="6300"/>
        <item m="1" x="725"/>
        <item m="1" x="3260"/>
        <item m="1" x="3207"/>
        <item m="1" x="7265"/>
        <item m="1" x="4124"/>
        <item m="1" x="3048"/>
        <item m="1" x="4578"/>
        <item m="1" x="875"/>
        <item m="1" x="2364"/>
        <item m="1" x="7283"/>
        <item m="1" x="6591"/>
        <item m="1" x="6537"/>
        <item m="1" x="5062"/>
        <item m="1" x="4564"/>
        <item m="1" x="7335"/>
        <item m="1" x="4029"/>
        <item m="1" x="2831"/>
        <item x="33"/>
        <item m="1" x="561"/>
        <item m="1" x="4463"/>
        <item m="1" x="3750"/>
        <item x="28"/>
        <item m="1" x="5418"/>
        <item m="1" x="744"/>
        <item m="1" x="3108"/>
        <item m="1" x="4134"/>
        <item m="1" x="2346"/>
        <item m="1" x="3338"/>
        <item m="1" x="4292"/>
        <item m="1" x="1705"/>
        <item m="1" x="4930"/>
        <item m="1" x="2363"/>
        <item m="1" x="7151"/>
        <item m="1" x="5036"/>
        <item m="1" x="6365"/>
        <item m="1" x="343"/>
        <item m="1" x="7493"/>
        <item m="1" x="6501"/>
        <item m="1" x="2209"/>
        <item m="1" x="4064"/>
        <item m="1" x="6993"/>
        <item m="1" x="6420"/>
        <item m="1" x="5461"/>
        <item m="1" x="4555"/>
        <item m="1" x="681"/>
        <item m="1" x="2092"/>
        <item m="1" x="358"/>
        <item m="1" x="6442"/>
        <item m="1" x="697"/>
        <item m="1" x="7754"/>
        <item m="1" x="1752"/>
        <item m="1" x="3337"/>
        <item m="1" x="1911"/>
        <item m="1" x="5441"/>
        <item m="1" x="6866"/>
        <item m="1" x="1599"/>
        <item m="1" x="2845"/>
        <item x="20"/>
        <item m="1" x="2091"/>
        <item m="1" x="4778"/>
        <item m="1" x="1200"/>
        <item m="1" x="7530"/>
        <item m="1" x="851"/>
        <item m="1" x="6236"/>
        <item m="1" x="3123"/>
        <item m="1" x="3107"/>
        <item m="1" x="4594"/>
        <item m="1" x="2231"/>
        <item m="1" x="3409"/>
        <item m="1" x="451"/>
        <item m="1" x="4503"/>
        <item m="1" x="3714"/>
        <item m="1" x="1138"/>
        <item m="1" x="4261"/>
        <item m="1" x="1026"/>
        <item m="1" x="5460"/>
        <item m="1" x="1811"/>
        <item m="1" x="6441"/>
        <item m="1" x="2978"/>
        <item m="1" x="1002"/>
        <item m="1" x="6701"/>
        <item m="1" x="2932"/>
        <item m="1" x="2757"/>
        <item m="1" x="5172"/>
        <item m="1" x="5964"/>
        <item m="1" x="7164"/>
        <item m="1" x="6568"/>
        <item m="1" x="1970"/>
        <item m="1" x="4184"/>
        <item m="1" x="2264"/>
        <item m="1" x="1988"/>
        <item m="1" x="3995"/>
        <item m="1" x="2263"/>
        <item m="1" x="3206"/>
        <item m="1" x="3734"/>
        <item m="1" x="1041"/>
        <item m="1" x="433"/>
        <item m="1" x="6700"/>
        <item m="1" x="4563"/>
        <item m="1" x="1987"/>
        <item m="1" x="7753"/>
        <item m="1" x="712"/>
        <item m="1" x="5776"/>
        <item m="1" x="5459"/>
        <item m="1" x="6222"/>
        <item m="1" x="4763"/>
        <item m="1" x="5440"/>
        <item m="1" x="7854"/>
        <item m="1" x="2391"/>
        <item m="1" x="5035"/>
        <item m="1" x="5545"/>
        <item m="1" x="4521"/>
        <item m="1" x="3604"/>
        <item m="1" x="544"/>
        <item m="1" x="7541"/>
        <item m="1" x="1151"/>
        <item m="1" x="7373"/>
        <item m="1" x="330"/>
        <item m="1" x="5690"/>
        <item m="1" x="3185"/>
        <item m="1" x="896"/>
        <item m="1" x="4164"/>
        <item m="1" x="2549"/>
        <item m="1" x="7241"/>
        <item m="1" x="5994"/>
        <item m="1" x="7372"/>
        <item m="1" x="3574"/>
        <item m="1" x="6536"/>
        <item m="1" x="5758"/>
        <item m="1" x="7736"/>
        <item m="1" x="6408"/>
        <item m="1" x="5631"/>
        <item m="1" x="5198"/>
        <item m="1" x="2501"/>
        <item m="1" x="5861"/>
        <item m="1" x="1382"/>
        <item m="1" x="1704"/>
        <item m="1" x="7974"/>
        <item m="1" x="4969"/>
        <item m="1" x="2410"/>
        <item m="1" x="3487"/>
        <item m="1" x="520"/>
        <item m="1" x="1935"/>
        <item m="1" x="1025"/>
        <item m="1" x="508"/>
        <item m="1" x="1259"/>
        <item m="1" x="2636"/>
        <item m="1" x="1617"/>
        <item m="1" x="6668"/>
        <item m="1" x="4242"/>
        <item m="1" x="3791"/>
        <item m="1" x="4312"/>
        <item m="1" x="6891"/>
        <item m="1" x="3322"/>
        <item m="1" x="1729"/>
        <item m="1" x="6961"/>
        <item m="1" x="4534"/>
        <item m="1" x="2960"/>
        <item m="1" x="5741"/>
        <item m="1" x="3145"/>
        <item m="1" x="450"/>
        <item m="1" x="3749"/>
        <item m="1" x="7240"/>
        <item m="1" x="4260"/>
        <item m="1" x="7529"/>
        <item m="1" x="5907"/>
        <item m="1" x="1164"/>
        <item m="1" x="4080"/>
        <item m="1" x="6349"/>
        <item m="1" x="2109"/>
        <item m="1" x="3573"/>
        <item m="1" x="1243"/>
        <item m="1" x="7176"/>
        <item m="1" x="6699"/>
        <item m="1" x="3439"/>
        <item m="1" x="825"/>
        <item m="1" x="5895"/>
        <item m="1" x="850"/>
        <item m="1" x="3144"/>
        <item m="1" x="4791"/>
        <item m="1" x="2161"/>
        <item m="1" x="1569"/>
        <item m="1" x="7410"/>
        <item m="1" x="1654"/>
        <item m="1" x="1355"/>
        <item m="1" x="419"/>
        <item m="1" x="6131"/>
        <item m="1" x="3572"/>
        <item m="1" x="7418"/>
        <item m="1" x="6149"/>
        <item m="1" x="7956"/>
        <item m="1" x="6627"/>
        <item m="1" x="5287"/>
        <item m="1" x="6685"/>
        <item x="5"/>
        <item m="1" x="5016"/>
        <item m="1" x="6235"/>
        <item m="1" x="1888"/>
        <item x="10"/>
        <item m="1" x="3486"/>
        <item m="1" x="4010"/>
        <item m="1" x="895"/>
        <item m="1" x="7955"/>
        <item m="1" x="1270"/>
        <item m="1" x="543"/>
        <item m="1" x="2610"/>
        <item m="1" x="940"/>
        <item m="1" x="5015"/>
        <item m="1" x="6845"/>
        <item m="1" x="1269"/>
        <item m="1" x="939"/>
        <item m="1" x="6312"/>
        <item m="1" x="6684"/>
        <item m="1" x="3222"/>
        <item m="1" x="3713"/>
        <item m="1" x="3408"/>
        <item m="1" x="2317"/>
        <item m="1" x="1225"/>
        <item m="1" x="6865"/>
        <item m="1" x="1338"/>
        <item m="1" x="5963"/>
        <item m="1" x="4502"/>
        <item m="1" x="2783"/>
        <item m="1" x="6500"/>
        <item m="1" x="5650"/>
        <item m="1" x="3047"/>
        <item m="1" x="6025"/>
        <item m="1" x="2977"/>
        <item m="1" x="6535"/>
        <item m="1" x="3453"/>
        <item m="1" x="6364"/>
        <item m="1" x="5560"/>
        <item m="1" x="3603"/>
        <item m="1" x="711"/>
        <item m="1" x="5630"/>
        <item m="1" x="5578"/>
        <item m="1" x="7752"/>
        <item m="1" x="646"/>
        <item m="1" x="6363"/>
        <item m="1" x="3143"/>
        <item m="1" x="6440"/>
        <item m="1" x="4790"/>
        <item m="1" x="7916"/>
        <item m="1" x="3712"/>
        <item m="1" x="1368"/>
        <item m="1" x="2919"/>
        <item m="1" x="4133"/>
        <item m="1" x="4815"/>
        <item m="1" x="7573"/>
        <item m="1" x="6890"/>
        <item m="1" x="315"/>
        <item m="1" x="4215"/>
        <item m="1" x="1304"/>
        <item m="1" x="4644"/>
        <item m="1" x="7621"/>
        <item m="1" x="7128"/>
        <item m="1" x="696"/>
        <item m="1" x="7239"/>
        <item m="1" x="6087"/>
        <item m="1" x="952"/>
        <item m="1" x="4870"/>
        <item m="1" x="2180"/>
        <item m="1" x="4346"/>
        <item m="1" x="357"/>
        <item m="1" x="3438"/>
        <item m="1" x="1751"/>
        <item m="1" x="4814"/>
        <item m="1" x="6651"/>
        <item m="1" x="6148"/>
        <item m="1" x="3790"/>
        <item m="1" x="490"/>
        <item m="1" x="2893"/>
        <item m="1" x="1522"/>
        <item m="1" x="4241"/>
        <item m="1" x="2467"/>
        <item m="1" x="7992"/>
        <item m="1" x="3898"/>
        <item m="1" x="3961"/>
        <item m="1" x="6683"/>
        <item m="1" x="7882"/>
        <item m="1" x="5596"/>
        <item m="1" x="489"/>
        <item m="1" x="2160"/>
        <item m="1" x="3142"/>
        <item m="1" x="4386"/>
        <item m="1" x="1150"/>
        <item m="1" x="478"/>
        <item m="1" x="6299"/>
        <item m="1" x="7371"/>
        <item m="1" x="3184"/>
        <item m="1" x="373"/>
        <item m="1" x="7881"/>
        <item m="1" x="1750"/>
        <item m="1" x="477"/>
        <item m="1" x="5611"/>
        <item m="1" x="2568"/>
        <item m="1" x="4291"/>
        <item x="45"/>
        <item m="1" x="1887"/>
        <item m="1" x="3304"/>
        <item m="1" x="1489"/>
        <item m="1" x="7492"/>
        <item m="1" x="1582"/>
        <item m="1" x="5512"/>
        <item m="1" x="3994"/>
        <item m="1" x="1671"/>
        <item m="1" x="4562"/>
        <item m="1" x="4554"/>
        <item m="1" x="3853"/>
        <item m="1" x="6461"/>
        <item m="1" x="680"/>
        <item m="1" x="3452"/>
        <item m="1" x="6298"/>
        <item m="1" x="3809"/>
        <item m="1" x="6183"/>
        <item m="1" x="4628"/>
        <item m="1" x="6265"/>
        <item m="1" x="1670"/>
        <item m="1" x="372"/>
        <item m="1" x="7323"/>
        <item m="1" x="4947"/>
        <item m="1" x="4729"/>
        <item m="1" x="4672"/>
        <item m="1" x="4228"/>
        <item m="1" x="4462"/>
        <item m="1" x="3163"/>
        <item m="1" x="6008"/>
        <item m="1" x="2858"/>
        <item m="1" x="6348"/>
        <item m="1" x="806"/>
        <item m="1" x="7650"/>
        <item m="1" x="6889"/>
        <item m="1" x="1934"/>
        <item m="1" x="5610"/>
        <item m="1" x="3654"/>
        <item m="1" x="488"/>
        <item m="1" x="768"/>
        <item m="1" x="4627"/>
        <item m="1" x="5305"/>
        <item m="1" x="3006"/>
        <item m="1" x="3437"/>
        <item m="1" x="4183"/>
        <item m="1" x="2447"/>
        <item m="1" x="5689"/>
        <item m="1" x="7540"/>
        <item m="1" x="5962"/>
        <item m="1" x="3141"/>
        <item x="15"/>
        <item m="1" x="1062"/>
        <item m="1" x="2362"/>
        <item m="1" x="7358"/>
        <item m="1" x="1367"/>
        <item m="1" x="6765"/>
        <item m="1" x="7195"/>
        <item m="1" x="7080"/>
        <item m="1" x="476"/>
        <item m="1" x="6221"/>
        <item m="1" x="402"/>
        <item m="1" x="1986"/>
        <item m="1" x="4850"/>
        <item m="1" x="3259"/>
        <item m="1" x="5360"/>
        <item m="1" x="4148"/>
        <item m="1" x="2159"/>
        <item m="1" x="951"/>
        <item m="1" x="4946"/>
        <item m="1" x="6811"/>
        <item m="1" x="3221"/>
        <item m="1" x="6049"/>
        <item m="1" x="6167"/>
        <item m="1" x="4345"/>
        <item m="1" x="7491"/>
        <item m="1" x="658"/>
        <item m="1" x="3636"/>
        <item m="1" x="7490"/>
        <item m="1" x="3072"/>
        <item m="1" x="3508"/>
        <item m="1" x="6976"/>
        <item m="1" x="3976"/>
        <item m="1" x="4275"/>
        <item m="1" x="5379"/>
        <item m="1" x="3944"/>
        <item m="1" x="1690"/>
        <item m="1" x="1810"/>
        <item m="1" x="5342"/>
        <item m="1" x="2071"/>
        <item m="1" x="6114"/>
        <item x="46"/>
        <item m="1" x="7357"/>
        <item m="1" x="695"/>
        <item m="1" x="7778"/>
        <item m="1" x="3789"/>
        <item m="1" x="2390"/>
        <item m="1" x="7066"/>
        <item m="1" x="560"/>
        <item m="1" x="2666"/>
        <item m="1" x="577"/>
        <item m="1" x="1969"/>
        <item m="1" x="3571"/>
        <item m="1" x="5401"/>
        <item m="1" x="1842"/>
        <item m="1" x="5522"/>
        <item m="1" x="3867"/>
        <item m="1" x="7751"/>
        <item m="1" x="329"/>
        <item m="1" x="1581"/>
        <item m="1" x="1337"/>
        <item m="1" x="2345"/>
        <item m="1" x="6810"/>
        <item m="1" x="4200"/>
        <item m="1" x="3808"/>
        <item m="1" x="7040"/>
        <item x="30"/>
        <item m="1" x="3284"/>
        <item m="1" x="7334"/>
        <item m="1" x="3436"/>
        <item m="1" x="6245"/>
        <item m="1" x="1242"/>
        <item m="1" x="1061"/>
        <item m="1" x="3303"/>
        <item m="1" x="6945"/>
        <item m="1" x="4375"/>
        <item m="1" x="6070"/>
        <item m="1" x="4199"/>
        <item m="1" x="5400"/>
        <item m="1" x="432"/>
        <item m="1" x="1910"/>
        <item m="1" x="5359"/>
        <item m="1" x="6208"/>
        <item m="1" x="7702"/>
        <item m="1" x="4198"/>
        <item m="1" x="2756"/>
        <item m="1" x="6826"/>
        <item m="1" x="5399"/>
        <item m="1" x="7509"/>
        <item m="1" x="5458"/>
        <item m="1" x="4374"/>
        <item m="1" x="5609"/>
        <item m="1" x="1640"/>
        <item m="1" x="7238"/>
        <item m="1" x="7954"/>
        <item m="1" x="7915"/>
        <item m="1" x="6499"/>
        <item m="1" x="4945"/>
        <item m="1" x="7452"/>
        <item m="1" x="7508"/>
        <item m="1" x="7264"/>
        <item m="1" x="6007"/>
        <item m="1" x="5171"/>
        <item m="1" x="4079"/>
        <item m="1" x="2108"/>
        <item m="1" x="6728"/>
        <item m="1" x="2432"/>
        <item m="1" x="3913"/>
        <item m="1" x="1199"/>
        <item m="1" x="4444"/>
        <item m="1" x="5559"/>
        <item m="1" x="5906"/>
        <item m="1" x="2844"/>
        <item m="1" x="7039"/>
        <item m="1" x="2208"/>
        <item m="1" x="3451"/>
        <item m="1" x="5210"/>
        <item m="1" x="7302"/>
        <item m="1" x="6347"/>
        <item m="1" x="4643"/>
        <item m="1" x="4240"/>
        <item m="1" x="6439"/>
        <item m="1" x="1366"/>
        <item m="1" x="7163"/>
        <item m="1" x="7795"/>
        <item m="1" x="2609"/>
        <item m="1" x="6864"/>
        <item m="1" x="679"/>
        <item m="1" x="2584"/>
        <item m="1" x="3468"/>
        <item m="1" x="7356"/>
        <item m="1" x="6901"/>
        <item m="1" x="475"/>
        <item m="1" x="6727"/>
        <item m="1" x="5358"/>
        <item x="297"/>
        <item m="1" x="1149"/>
        <item m="1" x="1241"/>
        <item m="1" x="1653"/>
        <item m="1" x="3553"/>
        <item m="1" x="2278"/>
        <item m="1" x="2729"/>
        <item m="1" x="4028"/>
        <item m="1" x="3822"/>
        <item x="34"/>
        <item m="1" x="6590"/>
        <item m="1" x="4689"/>
        <item m="1" x="7489"/>
        <item m="1" x="487"/>
        <item m="1" x="7050"/>
        <item m="1" x="2126"/>
        <item m="1" x="4214"/>
        <item m="1" x="7388"/>
        <item m="1" x="3635"/>
        <item m="1" x="5875"/>
        <item m="1" x="6166"/>
        <item m="1" x="2249"/>
        <item x="44"/>
        <item m="1" x="7175"/>
        <item m="1" x="1770"/>
        <item m="1" x="3768"/>
        <item m="1" x="1933"/>
        <item m="1" x="6297"/>
        <item m="1" x="1336"/>
        <item m="1" x="2344"/>
        <item m="1" x="5398"/>
        <item m="1" x="4996"/>
        <item m="1" x="5860"/>
        <item m="1" x="5197"/>
        <item m="1" x="6960"/>
        <item m="1" x="4400"/>
        <item m="1" x="7282"/>
        <item m="1" x="3183"/>
        <item m="1" x="6521"/>
        <item m="1" x="7370"/>
        <item m="1" x="591"/>
        <item m="1" x="5034"/>
        <item m="1" x="519"/>
        <item m="1" x="5378"/>
        <item m="1" x="518"/>
        <item m="1" x="6650"/>
        <item m="1" x="6147"/>
        <item m="1" x="6130"/>
        <item m="1" x="6498"/>
        <item m="1" x="3205"/>
        <item m="1" x="2316"/>
        <item m="1" x="5228"/>
        <item m="1" x="1198"/>
        <item m="1" x="4671"/>
        <item m="1" x="6296"/>
        <item m="1" x="3242"/>
        <item m="1" x="6809"/>
        <item m="1" x="7355"/>
        <item m="1" x="6928"/>
        <item m="1" x="3912"/>
        <item m="1" x="2315"/>
        <item m="1" x="2598"/>
        <item m="1" x="2070"/>
        <item m="1" x="6626"/>
        <item m="1" x="4834"/>
        <item m="1" x="6165"/>
        <item m="1" x="2090"/>
        <item m="1" x="5135"/>
        <item m="1" x="4501"/>
        <item m="1" x="2875"/>
        <item m="1" x="5111"/>
        <item m="1" x="3258"/>
        <item m="1" x="4259"/>
        <item m="1" x="5924"/>
        <item m="1" x="1841"/>
        <item m="1" x="2431"/>
        <item m="1" x="2489"/>
        <item m="1" x="1899"/>
        <item m="1" x="5723"/>
        <item m="1" x="5061"/>
        <item m="1" x="6086"/>
        <item m="1" x="3241"/>
        <item m="1" x="5227"/>
        <item m="1" x="4813"/>
        <item m="1" x="5791"/>
        <item m="1" x="1932"/>
        <item m="1" x="3767"/>
        <item m="1" x="7880"/>
        <item m="1" x="3140"/>
        <item m="1" x="7079"/>
        <item m="1" x="6295"/>
        <item m="1" x="6113"/>
        <item m="1" x="5417"/>
        <item m="1" x="6182"/>
        <item m="1" x="1968"/>
        <item m="1" x="7991"/>
        <item m="1" x="5226"/>
        <item m="1" x="678"/>
        <item m="1" x="590"/>
        <item m="1" x="3358"/>
        <item m="1" x="2069"/>
        <item m="1" x="5170"/>
        <item m="1" x="4428"/>
        <item m="1" x="7936"/>
        <item m="1" x="1182"/>
        <item m="1" x="2548"/>
        <item m="1" x="5080"/>
        <item m="1" x="4344"/>
        <item m="1" x="1535"/>
        <item m="1" x="1137"/>
        <item m="1" x="4123"/>
        <item m="1" x="7009"/>
        <item m="1" x="6797"/>
        <item m="1" x="4849"/>
        <item m="1" x="2125"/>
        <item m="1" x="3943"/>
        <item m="1" x="6784"/>
        <item m="1" x="4399"/>
        <item m="1" x="6112"/>
        <item m="1" x="4848"/>
        <item m="1" x="4626"/>
        <item m="1" x="5014"/>
        <item m="1" x="5923"/>
        <item m="1" x="7369"/>
        <item m="1" x="4311"/>
        <item m="1" x="2068"/>
        <item m="1" x="3321"/>
        <item m="1" x="4670"/>
        <item m="1" x="4789"/>
        <item m="1" x="4385"/>
        <item m="1" x="2124"/>
        <item m="1" x="2988"/>
        <item m="1" x="2053"/>
        <item m="1" x="3376"/>
        <item m="1" x="5416"/>
        <item m="1" x="6164"/>
        <item m="1" x="3821"/>
        <item m="1" x="6600"/>
        <item m="1" x="6024"/>
        <item m="1" x="2123"/>
        <item m="1" x="645"/>
        <item m="1" x="743"/>
        <item m="1" x="625"/>
        <item m="1" x="7025"/>
        <item m="1" x="7794"/>
        <item m="1" x="5894"/>
        <item m="1" x="1521"/>
        <item m="1" x="2830"/>
        <item m="1" x="1397"/>
        <item m="1" x="6698"/>
        <item m="1" x="4985"/>
        <item m="1" x="7935"/>
        <item m="1" x="5341"/>
        <item m="1" x="7871"/>
        <item m="1" x="5947"/>
        <item m="1" x="1040"/>
        <item m="1" x="2262"/>
        <item m="1" x="6407"/>
        <item m="1" x="3162"/>
        <item m="1" x="3204"/>
        <item m="1" x="3507"/>
        <item m="1" x="7973"/>
        <item m="1" x="5152"/>
        <item m="1" x="3257"/>
        <item m="1" x="7488"/>
        <item m="1" x="2680"/>
        <item m="1" x="5225"/>
        <item m="1" x="6294"/>
        <item m="1" x="5521"/>
        <item m="1" x="449"/>
        <item m="1" x="4833"/>
        <item m="1" x="2547"/>
        <item m="1" x="7301"/>
        <item m="1" x="905"/>
        <item m="1" x="2314"/>
        <item m="1" x="3106"/>
        <item m="1" x="3897"/>
        <item m="1" x="1639"/>
        <item m="1" x="3283"/>
        <item m="1" x="7507"/>
        <item m="1" x="4745"/>
        <item m="1" x="7300"/>
        <item m="1" x="6944"/>
        <item m="1" x="3161"/>
        <item m="1" x="2546"/>
        <item m="1" x="4290"/>
        <item m="1" x="824"/>
        <item m="1" x="1098"/>
        <item m="1" x="1703"/>
        <item m="1" x="767"/>
        <item m="1" x="3005"/>
        <item m="1" x="6975"/>
        <item m="1" x="2179"/>
        <item m="1" x="4904"/>
        <item m="1" x="724"/>
        <item m="1" x="1148"/>
        <item m="1" x="314"/>
        <item m="1" x="5134"/>
        <item m="1" x="7735"/>
        <item m="1" x="1039"/>
        <item m="1" x="4477"/>
        <item m="1" x="5859"/>
        <item m="1" x="6234"/>
        <item m="1" x="5340"/>
        <item m="1" x="1985"/>
        <item m="1" x="2728"/>
        <item m="1" x="6726"/>
        <item m="1" x="313"/>
        <item m="1" x="5799"/>
        <item m="1" x="5224"/>
        <item m="1" x="3160"/>
        <item m="1" x="3570"/>
        <item m="1" x="7683"/>
        <item m="1" x="5979"/>
        <item m="1" x="6943"/>
        <item m="1" x="2107"/>
        <item m="1" x="7078"/>
        <item m="1" x="2635"/>
        <item m="1" x="2583"/>
        <item m="1" x="2446"/>
        <item m="1" x="5629"/>
        <item m="1" x="2037"/>
        <item m="1" x="694"/>
        <item x="21"/>
        <item m="1" x="5544"/>
        <item m="1" x="1426"/>
        <item m="1" x="5304"/>
        <item m="1" x="6346"/>
        <item m="1" x="7263"/>
        <item x="3"/>
        <item m="1" x="2874"/>
        <item m="1" x="4197"/>
        <item m="1" x="3672"/>
        <item m="1" x="1147"/>
        <item m="1" x="4427"/>
        <item m="1" x="4213"/>
        <item m="1" x="1580"/>
        <item m="1" x="4409"/>
        <item m="1" x="7572"/>
        <item m="1" x="1097"/>
        <item m="1" x="2755"/>
        <item m="1" x="2230"/>
        <item m="1" x="7322"/>
        <item m="1" x="5095"/>
        <item m="1" x="2634"/>
        <item m="1" x="390"/>
        <item m="1" x="5498"/>
        <item x="16"/>
        <item m="1" x="1320"/>
        <item m="1" x="1598"/>
        <item m="1" x="5268"/>
        <item m="1" x="1552"/>
        <item m="1" x="4744"/>
        <item m="1" x="5978"/>
        <item m="1" x="3866"/>
        <item m="1" x="2089"/>
        <item m="1" x="5185"/>
        <item m="1" x="1534"/>
        <item m="1" x="5094"/>
        <item m="1" x="7701"/>
        <item m="1" x="894"/>
        <item m="1" x="6748"/>
        <item m="1" x="6327"/>
        <item m="1" x="1728"/>
        <item m="1" x="742"/>
        <item m="1" x="5511"/>
        <item m="1" x="3653"/>
        <item m="1" x="7793"/>
        <item m="1" x="7434"/>
        <item m="1" x="7409"/>
        <item m="1" x="6276"/>
        <item m="1" x="3357"/>
        <item m="1" x="1292"/>
        <item m="1" x="2754"/>
        <item m="1" x="3220"/>
        <item m="1" x="2277"/>
        <item m="1" x="3407"/>
        <item m="1" x="3182"/>
        <item m="1" x="6048"/>
        <item m="1" x="5688"/>
        <item m="1" x="6873"/>
        <item m="1" x="1967"/>
        <item m="1" x="7205"/>
        <item m="1" x="2466"/>
        <item m="1" x="2679"/>
        <item m="1" x="4995"/>
        <item m="1" x="6863"/>
        <item m="1" x="1268"/>
        <item m="1" x="6747"/>
        <item m="1" x="805"/>
        <item m="1" x="3375"/>
        <item m="1" x="7127"/>
        <item m="1" x="5707"/>
        <item m="1" x="5339"/>
        <item m="1" x="3896"/>
        <item m="1" x="4104"/>
        <item m="1" x="3302"/>
        <item m="1" x="1396"/>
        <item m="1" x="6207"/>
        <item m="1" x="7467"/>
        <item m="1" x="4968"/>
        <item m="1" x="3807"/>
        <item m="1" x="3406"/>
        <item m="1" x="2178"/>
        <item m="1" x="1258"/>
        <item m="1" x="1060"/>
        <item m="1" x="5060"/>
        <item m="1" x="4890"/>
        <item m="1" x="6069"/>
        <item m="1" x="5457"/>
        <item m="1" x="4889"/>
        <item m="1" x="2531"/>
        <item m="1" x="7038"/>
        <item m="1" x="5893"/>
        <item m="1" x="611"/>
        <item m="1" x="1786"/>
        <item m="1" x="431"/>
        <item m="1" x="4984"/>
        <item m="1" x="2294"/>
        <item m="1" x="7451"/>
        <item m="1" x="1163"/>
        <item m="1" x="4994"/>
        <item m="1" x="5377"/>
        <item m="1" x="5415"/>
        <item m="1" x="328"/>
        <item m="1" x="3159"/>
        <item x="39"/>
        <item m="1" x="7387"/>
        <item m="1" x="7792"/>
        <item m="1" x="6345"/>
        <item m="1" x="6534"/>
        <item m="1" x="7024"/>
        <item m="1" x="5169"/>
        <item m="1" x="2944"/>
        <item m="1" x="2829"/>
        <item m="1" x="2488"/>
        <item m="1" x="7953"/>
        <item m="1" x="4328"/>
        <item m="1" x="2987"/>
        <item m="1" x="624"/>
        <item m="1" x="559"/>
        <item m="1" x="3219"/>
        <item m="1" x="6682"/>
        <item m="1" x="5483"/>
        <item m="1" x="7386"/>
        <item m="1" x="4461"/>
        <item m="1" x="4163"/>
        <item m="1" x="6326"/>
        <item m="1" x="6023"/>
        <item m="1" x="7528"/>
        <item m="1" x="849"/>
        <item m="1" x="3843"/>
        <item m="1" x="2158"/>
        <item m="1" x="4045"/>
        <item m="1" x="589"/>
        <item m="1" x="3301"/>
        <item m="1" x="2582"/>
        <item m="1" x="1931"/>
        <item m="1" x="6715"/>
        <item m="1" x="4274"/>
        <item m="1" x="2192"/>
        <item m="1" x="2261"/>
        <item m="1" x="7897"/>
        <item m="1" x="3218"/>
        <item m="1" x="6697"/>
        <item m="1" x="7682"/>
        <item m="1" x="356"/>
        <item m="1" x="4009"/>
        <item m="1" x="3320"/>
        <item x="49"/>
        <item m="1" x="1136"/>
        <item m="1" x="2409"/>
        <item m="1" x="6714"/>
        <item m="1" x="1291"/>
        <item m="1" x="2828"/>
        <item m="1" x="1597"/>
        <item m="1" x="7608"/>
        <item m="1" x="6649"/>
        <item m="1" x="2530"/>
        <item m="1" x="3926"/>
        <item m="1" x="6862"/>
        <item m="1" x="7114"/>
        <item m="1" x="7162"/>
        <item m="1" x="6389"/>
        <item m="1" x="5482"/>
        <item m="1" x="6725"/>
        <item m="1" x="4426"/>
        <item m="1" x="2918"/>
        <item m="1" x="5093"/>
        <item m="1" x="1135"/>
        <item m="1" x="5092"/>
        <item m="1" x="1075"/>
        <item m="1" x="2343"/>
        <item m="1" x="2313"/>
        <item m="1" x="6497"/>
        <item m="1" x="5439"/>
        <item m="1" x="741"/>
        <item m="1" x="7099"/>
        <item m="1" x="6047"/>
        <item x="51"/>
        <item m="1" x="7914"/>
        <item m="1" x="6460"/>
        <item m="1" x="3356"/>
        <item m="1" x="5429"/>
        <item m="1" x="2633"/>
        <item m="1" x="3217"/>
        <item m="1" x="5649"/>
        <item m="1" x="7681"/>
        <item m="1" x="6388"/>
        <item m="1" x="2827"/>
        <item m="1" x="7853"/>
        <item m="1" x="6160"/>
        <item m="1" x="1290"/>
        <item m="1" x="5687"/>
        <item m="1" x="2293"/>
        <item m="1" x="4408"/>
        <item m="1" x="4273"/>
        <item m="1" x="6046"/>
        <item m="1" x="3820"/>
        <item m="1" x="7952"/>
        <item m="1" x="2140"/>
        <item m="1" x="6220"/>
        <item m="1" x="1638"/>
        <item m="1" x="1289"/>
        <item m="1" x="3733"/>
        <item m="1" x="4728"/>
        <item m="1" x="4944"/>
        <item m="1" x="2647"/>
        <item m="1" x="6459"/>
        <item m="1" x="3336"/>
        <item m="1" x="5961"/>
        <item m="1" x="1953"/>
        <item m="1" x="4788"/>
        <item m="1" x="1862"/>
        <item x="13"/>
        <item m="1" x="6496"/>
        <item m="1" x="2826"/>
        <item m="1" x="6438"/>
        <item m="1" x="4008"/>
        <item m="1" x="6478"/>
        <item m="1" x="3911"/>
        <item m="1" x="3122"/>
        <item m="1" x="2517"/>
        <item m="1" x="1446"/>
        <item m="1" x="2825"/>
        <item m="1" x="517"/>
        <item m="1" x="6206"/>
        <item m="1" x="327"/>
        <item m="1" x="6406"/>
        <item m="1" x="981"/>
        <item m="1" x="3467"/>
        <item m="1" x="6900"/>
        <item m="1" x="474"/>
        <item m="1" x="4832"/>
        <item m="1" x="5993"/>
        <item m="1" x="1689"/>
        <item m="1" x="3993"/>
        <item m="1" x="3732"/>
        <item m="1" x="1181"/>
        <item m="1" x="2342"/>
        <item m="1" x="2122"/>
        <item x="298"/>
        <item m="1" x="5706"/>
        <item m="1" x="3766"/>
        <item m="1" x="7487"/>
        <item m="1" x="3731"/>
        <item m="1" x="6293"/>
        <item m="1" x="7433"/>
        <item m="1" x="2782"/>
        <item m="1" x="5209"/>
        <item m="1" x="804"/>
        <item m="1" x="7333"/>
        <item m="1" x="4612"/>
        <item m="1" x="5577"/>
        <item m="1" x="7527"/>
        <item m="1" x="2702"/>
        <item m="1" x="1930"/>
        <item m="1" x="4063"/>
        <item m="1" x="1288"/>
        <item m="1" x="3652"/>
        <item m="1" x="5608"/>
        <item m="1" x="3521"/>
        <item x="8"/>
        <item m="1" x="507"/>
        <item m="1" x="6959"/>
        <item m="1" x="7607"/>
        <item m="1" x="4132"/>
        <item m="1" x="7466"/>
        <item m="1" x="5834"/>
        <item m="1" x="7332"/>
        <item m="1" x="1267"/>
        <item m="1" x="5946"/>
        <item m="1" x="1287"/>
        <item m="1" x="5775"/>
        <item m="1" x="448"/>
        <item m="1" x="7354"/>
        <item m="1" x="2157"/>
        <item m="1" x="6888"/>
        <item m="1" x="1520"/>
        <item m="1" x="3256"/>
        <item m="1" x="4533"/>
        <item m="1" x="4727"/>
        <item m="1" x="7539"/>
        <item m="1" x="3282"/>
        <item m="1" x="3992"/>
        <item m="1" x="4500"/>
        <item m="1" x="5905"/>
        <item m="1" x="4027"/>
        <item m="1" x="6006"/>
        <item m="1" x="3942"/>
        <item m="1" x="3910"/>
        <item m="1" x="2701"/>
        <item m="1" x="4007"/>
        <item m="1" x="6611"/>
        <item m="1" x="2430"/>
        <item m="1" x="4888"/>
        <item m="1" x="6958"/>
        <item m="1" x="7432"/>
        <item m="1" x="4787"/>
        <item m="1" x="6005"/>
        <item m="1" x="6783"/>
        <item m="1" x="4943"/>
        <item m="1" x="4182"/>
        <item m="1" x="7750"/>
        <item m="1" x="7174"/>
        <item m="1" x="6520"/>
        <item m="1" x="6825"/>
        <item m="1" x="5246"/>
        <item m="1" x="7262"/>
        <item m="1" x="4593"/>
        <item m="1" x="4520"/>
        <item m="1" x="4044"/>
        <item m="1" x="3393"/>
        <item m="1" x="823"/>
        <item m="1" x="4310"/>
        <item m="1" x="3419"/>
        <item m="1" x="7717"/>
        <item m="1" x="342"/>
        <item m="1" x="1503"/>
        <item m="1" x="6533"/>
        <item m="1" x="6625"/>
        <item m="1" x="4669"/>
        <item m="1" x="7450"/>
        <item m="1" x="401"/>
        <item m="1" x="1785"/>
        <item m="1" x="7113"/>
        <item m="1" x="4812"/>
        <item m="1" x="7649"/>
        <item m="1" x="610"/>
        <item m="1" x="6159"/>
        <item m="1" x="3960"/>
        <item m="1" x="3533"/>
        <item m="1" x="677"/>
        <item m="1" x="2248"/>
        <item m="1" x="4089"/>
        <item m="1" x="874"/>
        <item m="1" x="5184"/>
        <item m="1" x="1445"/>
        <item m="1" x="1425"/>
        <item m="1" x="1412"/>
        <item m="1" x="2177"/>
        <item m="1" x="2917"/>
        <item m="1" x="4967"/>
        <item m="1" x="7150"/>
        <item m="1" x="7299"/>
        <item m="1" x="6022"/>
        <item x="52"/>
        <item m="1" x="1197"/>
        <item m="1" x="7777"/>
        <item m="1" x="7194"/>
        <item m="1" x="676"/>
        <item m="1" x="7353"/>
        <item m="1" x="2465"/>
        <item m="1" x="2260"/>
        <item m="1" x="1596"/>
        <item m="1" x="4650"/>
        <item m="1" x="2632"/>
        <item m="1" x="4553"/>
        <item m="1" x="1059"/>
        <item m="1" x="7431"/>
        <item m="1" x="848"/>
        <item m="1" x="5628"/>
        <item m="1" x="6648"/>
        <item m="1" x="4212"/>
        <item m="1" x="2487"/>
        <item x="14"/>
        <item m="1" x="6549"/>
        <item m="1" x="1224"/>
        <item m="1" x="5223"/>
        <item m="1" x="5320"/>
        <item m="1" x="6696"/>
        <item m="1" x="4519"/>
        <item m="1" x="4668"/>
        <item m="1" x="430"/>
        <item m="1" x="3651"/>
        <item m="1" x="4518"/>
        <item m="1" x="7639"/>
        <item m="1" x="1688"/>
        <item m="1" x="1714"/>
        <item m="1" x="7281"/>
        <item m="1" x="7571"/>
        <item m="1" x="542"/>
        <item m="1" x="1381"/>
        <item m="1" x="2341"/>
        <item m="1" x="2486"/>
        <item x="6"/>
        <item m="1" x="6233"/>
        <item m="1" x="6495"/>
        <item m="1" x="6111"/>
        <item m="1" x="447"/>
        <item m="1" x="5245"/>
        <item m="1" x="2067"/>
        <item m="1" x="2464"/>
        <item m="1" x="7791"/>
        <item m="1" x="5357"/>
        <item m="1" x="371"/>
        <item m="1" x="2340"/>
        <item m="1" x="588"/>
        <item m="1" x="3281"/>
        <item m="1" x="1395"/>
        <item m="1" x="5757"/>
        <item m="1" x="7161"/>
        <item m="1" x="6477"/>
        <item m="1" x="6045"/>
        <item m="1" x="1874"/>
        <item m="1" x="3355"/>
        <item m="1" x="7368"/>
        <item m="1" x="5267"/>
        <item m="1" x="6519"/>
        <item m="1" x="7606"/>
        <item m="1" x="6405"/>
        <item m="1" x="1223"/>
        <item m="1" x="3634"/>
        <item m="1" x="7023"/>
        <item m="1" x="5740"/>
        <item m="1" x="6916"/>
        <item m="1" x="2646"/>
        <item m="1" x="893"/>
        <item m="1" x="5845"/>
        <item m="1" x="5053"/>
        <item m="1" x="2139"/>
        <item m="1" x="7352"/>
        <item m="1" x="4443"/>
        <item m="1" x="3046"/>
        <item m="1" x="3991"/>
        <item m="1" x="4811"/>
        <item m="1" x="4703"/>
        <item m="1" x="7465"/>
        <item m="1" x="5686"/>
        <item m="1" x="3089"/>
        <item x="37"/>
        <item m="1" x="6746"/>
        <item m="1" x="4181"/>
        <item m="1" x="7812"/>
        <item m="1" x="429"/>
        <item m="1" x="6181"/>
        <item m="1" x="1380"/>
        <item m="1" x="312"/>
        <item m="1" x="5244"/>
        <item m="1" x="7008"/>
        <item m="1" x="4258"/>
        <item m="1" x="2781"/>
        <item m="1" x="1469"/>
        <item m="1" x="5705"/>
        <item m="1" x="5685"/>
        <item m="1" x="4577"/>
        <item m="1" x="473"/>
        <item x="38"/>
        <item m="1" x="4667"/>
        <item m="1" x="3842"/>
        <item m="1" x="2247"/>
        <item m="1" x="5319"/>
        <item m="1" x="1335"/>
        <item m="1" x="1840"/>
        <item m="1" x="6887"/>
        <item m="1" x="5892"/>
        <item m="1" x="2036"/>
        <item m="1" x="1468"/>
        <item m="1" x="5356"/>
        <item m="1" x="5414"/>
        <item m="1" x="1616"/>
        <item m="1" x="2873"/>
        <item m="1" x="6567"/>
        <item m="1" x="7385"/>
        <item m="1" x="5874"/>
        <item m="1" x="6957"/>
        <item m="1" x="4289"/>
        <item m="1" x="2916"/>
        <item x="57"/>
        <item m="1" x="5510"/>
        <item m="1" x="6844"/>
        <item m="1" x="6599"/>
        <item m="1" x="5660"/>
        <item m="1" x="4914"/>
        <item m="1" x="5196"/>
        <item m="1" x="7555"/>
        <item m="1" x="1266"/>
        <item m="1" x="6745"/>
        <item m="1" x="6647"/>
        <item m="1" x="1669"/>
        <item m="1" x="1533"/>
        <item m="1" x="3374"/>
        <item m="1" x="4929"/>
        <item m="1" x="4078"/>
        <item m="1" x="5266"/>
        <item m="1" x="7811"/>
        <item m="1" x="5722"/>
        <item m="1" x="6325"/>
        <item m="1" x="5033"/>
        <item m="1" x="2857"/>
        <item m="1" x="341"/>
        <item m="1" x="4762"/>
        <item m="1" x="1196"/>
        <item m="1" x="1809"/>
        <item m="1" x="7280"/>
        <item m="1" x="1668"/>
        <item m="1" x="1222"/>
        <item m="1" x="6796"/>
        <item m="1" x="2516"/>
        <item m="1" x="4272"/>
        <item m="1" x="3158"/>
        <item m="1" x="3121"/>
        <item m="1" x="4552"/>
        <item m="1" x="6344"/>
        <item m="1" x="3105"/>
        <item m="1" x="7934"/>
        <item m="1" x="6795"/>
        <item m="1" x="4043"/>
        <item m="1" x="1898"/>
        <item x="257"/>
        <item m="1" x="6646"/>
        <item m="1" x="4928"/>
        <item m="1" x="993"/>
        <item m="1" x="2631"/>
        <item m="1" x="7776"/>
        <item m="1" x="1519"/>
        <item m="1" x="1162"/>
        <item x="43"/>
        <item m="1" x="2106"/>
        <item m="1" x="2088"/>
        <item m="1" x="3602"/>
        <item m="1" x="6129"/>
        <item m="1" x="1784"/>
        <item m="1" x="472"/>
        <item m="1" x="1058"/>
        <item m="1" x="1595"/>
        <item m="1" x="5397"/>
        <item m="1" x="4847"/>
        <item m="1" x="3941"/>
        <item m="1" x="3139"/>
        <item m="1" x="2207"/>
        <item m="1" x="4425"/>
        <item m="1" x="5338"/>
        <item m="1" x="2500"/>
        <item m="1" x="2339"/>
        <item m="1" x="6843"/>
        <item m="1" x="3004"/>
        <item m="1" x="7049"/>
        <item m="1" x="7464"/>
        <item m="1" x="4343"/>
        <item m="1" x="6044"/>
        <item m="1" x="4042"/>
        <item m="1" x="7590"/>
        <item m="1" x="4966"/>
        <item m="1" x="4384"/>
        <item m="1" x="1180"/>
        <item m="1" x="4942"/>
        <item m="1" x="2766"/>
        <item m="1" x="4398"/>
        <item m="1" x="5844"/>
        <item m="1" x="1488"/>
        <item m="1" x="4309"/>
        <item m="1" x="5684"/>
        <item m="1" x="5833"/>
        <item m="1" x="938"/>
        <item m="1" x="3841"/>
        <item m="1" x="937"/>
        <item m="1" x="2087"/>
        <item m="1" x="2856"/>
        <item m="1" x="5607"/>
        <item m="1" x="6872"/>
        <item m="1" x="2976"/>
        <item m="1" x="1886"/>
        <item m="1" x="1502"/>
        <item m="1" x="2943"/>
        <item m="1" x="7261"/>
        <item m="1" x="5509"/>
        <item m="1" x="1057"/>
        <item m="1" x="1667"/>
        <item m="1" x="6532"/>
        <item m="1" x="2485"/>
        <item m="1" x="1839"/>
        <item m="1" x="5376"/>
        <item m="1" x="2630"/>
        <item m="1" x="1134"/>
        <item m="1" x="710"/>
        <item m="1" x="6861"/>
        <item m="1" x="2016"/>
        <item m="1" x="1952"/>
        <item m="1" x="4442"/>
        <item m="1" x="7112"/>
        <item m="1" x="1087"/>
        <item m="1" x="6860"/>
        <item m="1" x="2581"/>
        <item m="1" x="6275"/>
        <item m="1" x="5508"/>
        <item m="1" x="1702"/>
        <item m="1" x="4424"/>
        <item m="1" x="6886"/>
        <item m="1" x="3788"/>
        <item m="1" x="400"/>
        <item m="1" x="1365"/>
        <item m="1" x="5543"/>
        <item m="1" x="2800"/>
        <item m="1" x="7193"/>
        <item m="1" x="3650"/>
        <item m="1" x="4088"/>
        <item m="1" x="4649"/>
        <item m="1" x="5542"/>
        <item m="1" x="4257"/>
        <item m="1" x="5286"/>
        <item m="1" x="4397"/>
        <item m="1" x="5945"/>
        <item m="1" x="3003"/>
        <item m="1" x="1783"/>
        <item m="1" x="5627"/>
        <item x="162"/>
        <item m="1" x="2665"/>
        <item m="1" x="3593"/>
        <item m="1" x="4006"/>
        <item m="1" x="3959"/>
        <item m="1" x="3300"/>
        <item m="1" x="5659"/>
        <item m="1" x="5032"/>
        <item m="1" x="4423"/>
        <item m="1" x="847"/>
        <item m="1" x="2986"/>
        <item m="1" x="2066"/>
        <item m="1" x="1146"/>
        <item m="1" x="3852"/>
        <item m="1" x="2463"/>
        <item m="1" x="1424"/>
        <item m="1" x="6219"/>
        <item m="1" x="4147"/>
        <item m="1" x="5944"/>
        <item m="1" x="2229"/>
        <item m="1" x="1501"/>
        <item m="1" x="7192"/>
        <item m="1" x="4026"/>
        <item m="1" x="675"/>
        <item m="1" x="1909"/>
        <item m="1" x="6264"/>
        <item m="1" x="3255"/>
        <item m="1" x="2408"/>
        <item m="1" x="2799"/>
        <item m="1" x="3748"/>
        <item m="1" x="2407"/>
        <item m="1" x="980"/>
        <item m="1" x="7810"/>
        <item m="1" x="6974"/>
        <item m="1" x="355"/>
        <item m="1" x="4239"/>
        <item m="1" x="1782"/>
        <item m="1" x="1652"/>
        <item m="1" x="3840"/>
        <item m="1" x="5265"/>
        <item m="1" x="4810"/>
        <item m="1" x="2006"/>
        <item m="1" x="3335"/>
        <item m="1" x="4561"/>
        <item m="1" x="6598"/>
        <item m="1" x="4831"/>
        <item m="1" x="4062"/>
        <item m="1" x="4025"/>
        <item m="1" x="1861"/>
        <item m="1" x="7449"/>
        <item m="1" x="4131"/>
        <item m="1" x="7775"/>
        <item m="1" x="2259"/>
        <item m="1" x="7774"/>
        <item m="1" x="7384"/>
        <item m="1" x="3466"/>
        <item m="1" x="6494"/>
        <item m="1" x="5133"/>
        <item m="1" x="3975"/>
        <item m="1" x="1467"/>
        <item m="1" x="3334"/>
        <item m="1" x="1838"/>
        <item m="1" x="1828"/>
        <item m="1" x="6744"/>
        <item m="1" x="5992"/>
        <item m="1" x="7830"/>
        <item m="1" x="7638"/>
        <item m="1" x="7526"/>
        <item m="1" x="3138"/>
        <item m="1" x="992"/>
        <item m="1" x="4271"/>
        <item m="1" x="6518"/>
        <item m="1" x="1769"/>
        <item m="1" x="3806"/>
        <item m="1" x="1951"/>
        <item m="1" x="418"/>
        <item m="1" x="5355"/>
        <item m="1" x="1781"/>
        <item m="1" x="2429"/>
        <item m="1" x="2228"/>
        <item m="1" x="7700"/>
        <item m="1" x="2780"/>
        <item m="1" x="5013"/>
        <item m="1" x="4611"/>
        <item x="24"/>
        <item m="1" x="966"/>
        <item m="1" x="4288"/>
        <item m="1" x="7990"/>
        <item x="152"/>
        <item m="1" x="6859"/>
        <item m="1" x="2428"/>
        <item m="1" x="1411"/>
        <item m="1" x="5756"/>
        <item m="1" x="4551"/>
        <item m="1" x="2645"/>
        <item m="1" x="3026"/>
        <item m="1" x="6103"/>
        <item m="1" x="311"/>
        <item m="1" x="5755"/>
        <item m="1" x="471"/>
        <item m="1" x="4061"/>
        <item m="1" x="609"/>
        <item m="1" x="1195"/>
        <item m="1" x="979"/>
        <item m="1" x="1873"/>
        <item m="1" x="5438"/>
        <item x="26"/>
        <item m="1" x="6437"/>
        <item m="1" x="6404"/>
        <item m="1" x="2227"/>
        <item m="1" x="1001"/>
        <item m="1" x="6915"/>
        <item m="1" x="2246"/>
        <item m="1" x="3405"/>
        <item m="1" x="2753"/>
        <item m="1" x="399"/>
        <item m="1" x="6589"/>
        <item m="1" x="2389"/>
        <item x="155"/>
        <item m="1" x="3002"/>
        <item m="1" x="803"/>
        <item m="1" x="3137"/>
        <item m="1" x="4743"/>
        <item x="25"/>
        <item m="1" x="506"/>
        <item m="1" x="3240"/>
        <item m="1" x="7126"/>
        <item m="1" x="1579"/>
        <item m="1" x="1568"/>
        <item m="1" x="7525"/>
        <item m="1" x="6110"/>
        <item m="1" x="6102"/>
        <item m="1" x="1950"/>
        <item m="1" x="7570"/>
        <item m="1" x="3333"/>
        <item m="1" x="4407"/>
        <item m="1" x="1578"/>
        <item m="1" x="3569"/>
        <item m="1" x="7260"/>
        <item m="1" x="1038"/>
        <item m="1" x="1410"/>
        <item m="1" x="2276"/>
        <item m="1" x="505"/>
        <item m="1" x="4077"/>
        <item m="1" x="4592"/>
        <item m="1" x="2462"/>
        <item m="1" x="6724"/>
        <item m="1" x="4287"/>
        <item m="1" x="1487"/>
        <item m="1" x="7913"/>
        <item m="1" x="4830"/>
        <item m="1" x="1257"/>
        <item m="1" x="2226"/>
        <item m="1" x="558"/>
        <item m="1" x="7383"/>
        <item m="1" x="1221"/>
        <item m="1" x="370"/>
        <item m="1" x="1486"/>
        <item m="1" x="6068"/>
        <item m="1" x="516"/>
        <item m="1" x="2121"/>
        <item m="1" x="1949"/>
        <item m="1" x="2484"/>
        <item m="1" x="740"/>
        <item m="1" x="2779"/>
        <item m="1" x="2138"/>
        <item m="1" x="3552"/>
        <item m="1" x="4576"/>
        <item m="1" x="541"/>
        <item m="1" x="389"/>
        <item m="1" x="2275"/>
        <item m="1" x="1179"/>
        <item m="1" x="822"/>
        <item m="1" x="5648"/>
        <item m="1" x="2855"/>
        <item m="1" x="3001"/>
        <item m="1" x="1808"/>
        <item m="1" x="2312"/>
        <item m="1" x="5606"/>
        <item m="1" x="991"/>
        <item m="1" x="4122"/>
        <item m="1" x="6375"/>
        <item m="1" x="1024"/>
        <item m="1" x="7589"/>
        <item m="1" x="2292"/>
        <item m="1" x="2915"/>
        <item m="1" x="2892"/>
        <item m="1" x="2176"/>
        <item m="1" x="2727"/>
        <item m="1" x="1807"/>
        <item m="1" x="5576"/>
        <item m="1" x="1518"/>
        <item m="1" x="1444"/>
        <item m="1" x="608"/>
        <item m="1" x="7125"/>
        <item m="1" x="723"/>
        <item m="1" x="3940"/>
        <item m="1" x="2361"/>
        <item m="1" x="7237"/>
        <item m="1" x="1123"/>
        <item m="1" x="1687"/>
        <item m="1" x="3404"/>
        <item m="1" x="6436"/>
        <item m="1" x="1409"/>
        <item m="1" x="4666"/>
        <item m="1" x="3299"/>
        <item m="1" x="2105"/>
        <item m="1" x="1466"/>
        <item m="1" x="540"/>
        <item m="1" x="7790"/>
        <item m="1" x="6681"/>
        <item x="105"/>
        <item m="1" x="4665"/>
        <item m="1" x="5675"/>
        <item m="1" x="4256"/>
        <item m="1" x="3332"/>
        <item m="1" x="6824"/>
        <item m="1" x="4476"/>
        <item m="1" x="1240"/>
        <item m="1" x="428"/>
        <item m="1" x="4726"/>
        <item x="17"/>
        <item m="1" x="7090"/>
        <item m="1" x="6548"/>
        <item m="1" x="4475"/>
        <item m="1" x="1265"/>
        <item m="1" x="6458"/>
        <item m="1" x="3819"/>
        <item m="1" x="6566"/>
        <item m="1" x="1701"/>
        <item m="1" x="3418"/>
        <item m="1" x="5647"/>
        <item m="1" x="2854"/>
        <item m="1" x="3045"/>
        <item m="1" x="4211"/>
        <item m="1" x="4441"/>
        <item m="1" x="5091"/>
        <item m="1" x="7149"/>
        <item m="1" x="924"/>
        <item m="1" x="6146"/>
        <item m="1" x="6128"/>
        <item m="1" x="5739"/>
        <item m="1" x="2942"/>
        <item m="1" x="4087"/>
        <item m="1" x="6387"/>
        <item m="1" x="310"/>
        <item x="7"/>
        <item m="1" x="6764"/>
        <item m="1" x="4725"/>
        <item m="1" x="2765"/>
        <item m="1" x="5816"/>
        <item m="1" x="1615"/>
        <item m="1" x="7554"/>
        <item m="1" x="5243"/>
        <item m="1" x="4983"/>
        <item m="1" x="7173"/>
        <item m="1" x="3025"/>
        <item m="1" x="5595"/>
        <item m="1" x="4180"/>
        <item m="1" x="1727"/>
        <item m="1" x="504"/>
        <item m="1" x="3465"/>
        <item m="1" x="3958"/>
        <item m="1" x="3730"/>
        <item m="1" x="788"/>
        <item m="1" x="3373"/>
        <item m="1" x="892"/>
        <item m="1" x="7160"/>
        <item m="1" x="3729"/>
        <item m="1" x="7236"/>
        <item m="1" x="2427"/>
        <item m="1" x="7321"/>
        <item m="1" x="6205"/>
        <item m="1" x="1637"/>
        <item m="1" x="674"/>
        <item m="1" x="6362"/>
        <item m="1" x="7680"/>
        <item m="1" x="5375"/>
        <item m="1" x="6403"/>
        <item m="1" x="7951"/>
        <item m="1" x="6914"/>
        <item m="1" x="7870"/>
        <item m="1" x="2005"/>
        <item m="1" x="7077"/>
        <item m="1" x="3671"/>
        <item m="1" x="2567"/>
        <item m="1" x="3450"/>
        <item m="1" x="7716"/>
        <item m="1" x="3532"/>
        <item m="1" x="6743"/>
        <item m="1" x="7749"/>
        <item m="1" x="1074"/>
        <item m="1" x="607"/>
        <item m="1" x="1780"/>
        <item m="1" x="2566"/>
        <item m="1" x="7869"/>
        <item m="1" x="6263"/>
        <item m="1" x="2156"/>
        <item m="1" x="2499"/>
        <item m="1" x="2445"/>
        <item m="1" x="673"/>
        <item m="1" x="2338"/>
        <item m="1" x="2206"/>
        <item m="1" x="2565"/>
        <item m="1" x="1827"/>
        <item m="1" x="5012"/>
        <item m="1" x="1194"/>
        <item m="1" x="6782"/>
        <item m="1" x="2461"/>
        <item m="1" x="6204"/>
        <item m="1" x="7417"/>
        <item m="1" x="3392"/>
        <item m="1" x="3391"/>
        <item x="215"/>
        <item m="1" x="6667"/>
        <item m="1" x="7972"/>
        <item m="1" x="2975"/>
        <item m="1" x="4327"/>
        <item m="1" x="6402"/>
        <item m="1" x="3157"/>
        <item m="1" x="3136"/>
        <item m="1" x="802"/>
        <item m="1" x="6180"/>
        <item m="1" x="7734"/>
        <item m="1" x="486"/>
        <item m="1" x="4286"/>
        <item m="1" x="1122"/>
        <item m="1" x="5832"/>
        <item m="1" x="7553"/>
        <item m="1" x="3990"/>
        <item m="1" x="3203"/>
        <item m="1" x="1500"/>
        <item m="1" x="4688"/>
        <item m="1" x="5481"/>
        <item m="1" x="5891"/>
        <item m="1" x="2155"/>
        <item m="1" x="3280"/>
        <item m="1" x="873"/>
        <item m="1" x="1551"/>
        <item m="1" x="7159"/>
        <item m="1" x="1354"/>
        <item m="1" x="7852"/>
        <item m="1" x="1567"/>
        <item m="1" x="4610"/>
        <item m="1" x="6588"/>
        <item m="1" x="2931"/>
        <item m="1" x="7524"/>
        <item m="1" x="7448"/>
        <item m="1" x="1086"/>
        <item m="1" x="3239"/>
        <item m="1" x="3088"/>
        <item m="1" x="1651"/>
        <item m="1" x="5790"/>
        <item m="1" x="722"/>
        <item m="1" x="4255"/>
        <item m="1" x="3087"/>
        <item m="1" x="1837"/>
        <item m="1" x="7204"/>
        <item m="1" x="5151"/>
        <item m="1" x="2360"/>
        <item m="1" x="2245"/>
        <item x="104"/>
        <item m="1" x="5798"/>
        <item m="1" x="5242"/>
        <item m="1" x="6343"/>
        <item x="247"/>
        <item m="1" x="5960"/>
        <item m="1" x="6179"/>
        <item m="1" x="5150"/>
        <item m="1" x="7971"/>
        <item m="1" x="7829"/>
        <item m="1" x="5132"/>
        <item m="1" x="3881"/>
        <item m="1" x="3254"/>
        <item m="1" x="3765"/>
        <item m="1" x="4103"/>
        <item m="1" x="1056"/>
        <item m="1" x="3839"/>
        <item m="1" x="4373"/>
        <item m="1" x="2154"/>
        <item m="1" x="4060"/>
        <item m="1" x="5090"/>
        <item m="1" x="5374"/>
        <item m="1" x="4422"/>
        <item x="42"/>
        <item m="1" x="1749"/>
        <item m="1" x="7552"/>
        <item m="1" x="1713"/>
        <item m="1" x="4982"/>
        <item m="1" x="3787"/>
        <item m="1" x="5337"/>
        <item m="1" x="4965"/>
        <item m="1" x="7430"/>
        <item m="1" x="7699"/>
        <item m="1" x="2191"/>
        <item m="1" x="3974"/>
        <item m="1" x="2959"/>
        <item m="1" x="7733"/>
        <item m="1" x="2872"/>
        <item m="1" x="846"/>
        <item x="107"/>
        <item m="1" x="2175"/>
        <item m="1" x="6956"/>
        <item m="1" x="1779"/>
        <item m="1" x="4254"/>
        <item m="1" x="1806"/>
        <item m="1" x="2244"/>
        <item m="1" x="7828"/>
        <item m="1" x="5991"/>
        <item m="1" x="470"/>
        <item m="1" x="5110"/>
        <item m="1" x="5594"/>
        <item m="1" x="2337"/>
        <item m="1" x="7827"/>
        <item m="1" x="5303"/>
        <item m="1" x="1023"/>
        <item m="1" x="3354"/>
        <item m="1" x="4664"/>
        <item m="1" x="1517"/>
        <item m="1" x="2274"/>
        <item m="1" x="1614"/>
        <item m="1" x="7809"/>
        <item m="1" x="2529"/>
        <item m="1" x="354"/>
        <item m="1" x="4777"/>
        <item m="1" x="6695"/>
        <item m="1" x="1353"/>
        <item m="1" x="3024"/>
        <item m="1" x="2174"/>
        <item m="1" x="2891"/>
        <item m="1" x="3353"/>
        <item m="1" x="7279"/>
        <item m="1" x="5683"/>
        <item m="1" x="3957"/>
        <item m="1" x="7158"/>
        <item m="1" x="7523"/>
        <item m="1" x="6899"/>
        <item m="1" x="1423"/>
        <item m="1" x="1037"/>
        <item m="1" x="6262"/>
        <item m="1" x="4742"/>
        <item m="1" x="1178"/>
        <item m="1" x="3568"/>
        <item m="1" x="7648"/>
        <item m="1" x="446"/>
        <item m="1" x="3973"/>
        <item m="1" x="1193"/>
        <item m="1" x="2798"/>
        <item m="1" x="821"/>
        <item m="1" x="2700"/>
        <item m="1" x="1836"/>
        <item m="1" x="1264"/>
        <item m="1" x="6624"/>
        <item m="1" x="7098"/>
        <item m="1" x="2004"/>
        <item m="1" x="515"/>
        <item m="1" x="3372"/>
        <item m="1" x="7235"/>
        <item m="1" x="7148"/>
        <item m="1" x="5593"/>
        <item m="1" x="2483"/>
        <item m="1" x="6361"/>
        <item m="1" x="1666"/>
        <item m="1" x="5373"/>
        <item m="1" x="787"/>
        <item m="1" x="6565"/>
        <item m="1" x="5208"/>
        <item m="1" x="5109"/>
        <item m="1" x="5031"/>
        <item m="1" x="3435"/>
        <item m="1" x="4005"/>
        <item m="1" x="3895"/>
        <item m="1" x="5904"/>
        <item x="258"/>
        <item x="283"/>
        <item m="1" x="7234"/>
        <item m="1" x="5774"/>
        <item m="1" x="503"/>
        <item m="1" x="1929"/>
        <item m="1" x="3135"/>
        <item m="1" x="3156"/>
        <item m="1" x="739"/>
        <item m="1" x="4625"/>
        <item x="169"/>
        <item m="1" x="7048"/>
        <item m="1" x="3155"/>
        <item m="1" x="3181"/>
        <item m="1" x="3352"/>
        <item m="1" x="3331"/>
        <item m="1" x="7486"/>
        <item m="1" x="4372"/>
        <item m="1" x="5646"/>
        <item m="1" x="7076"/>
        <item m="1" x="5011"/>
        <item m="1" x="4342"/>
        <item m="1" x="766"/>
        <item m="1" x="6794"/>
        <item m="1" x="1443"/>
        <item m="1" x="4809"/>
        <item m="1" x="2482"/>
        <item m="1" x="4624"/>
        <item m="1" x="1748"/>
        <item m="1" x="872"/>
        <item m="1" x="3818"/>
        <item m="1" x="7259"/>
        <item m="1" x="965"/>
        <item m="1" x="606"/>
        <item m="1" x="3086"/>
        <item m="1" x="2608"/>
        <item m="1" x="7047"/>
        <item m="1" x="7826"/>
        <item m="1" x="469"/>
        <item m="1" x="1073"/>
        <item m="1" x="4024"/>
        <item m="1" x="1263"/>
        <item m="1" x="2052"/>
        <item m="1" x="2225"/>
        <item m="1" x="1928"/>
        <item m="1" x="1577"/>
        <item m="1" x="6842"/>
        <item m="1" x="2515"/>
        <item m="1" x="1860"/>
        <item m="1" x="5195"/>
        <item m="1" x="7950"/>
        <item m="1" x="7715"/>
        <item m="1" x="3728"/>
        <item m="1" x="3805"/>
        <item m="1" x="4406"/>
        <item m="1" x="7773"/>
        <item m="1" x="7912"/>
        <item m="1" x="7258"/>
        <item m="1" x="6457"/>
        <item x="239"/>
        <item m="1" x="3649"/>
        <item m="1" x="7257"/>
        <item m="1" x="5789"/>
        <item m="1" x="5977"/>
        <item m="1" x="644"/>
        <item m="1" x="4196"/>
        <item m="1" x="5558"/>
        <item m="1" x="1826"/>
        <item m="1" x="786"/>
        <item m="1" x="2378"/>
        <item m="1" x="3071"/>
        <item m="1" x="5890"/>
        <item m="1" x="3023"/>
        <item m="1" x="4702"/>
        <item m="1" x="1927"/>
        <item m="1" x="1121"/>
        <item m="1" x="3786"/>
        <item m="1" x="4609"/>
        <item m="1" x="3865"/>
        <item m="1" x="6841"/>
        <item m="1" x="340"/>
        <item m="1" x="1859"/>
        <item m="1" x="5721"/>
        <item m="1" x="4964"/>
        <item m="1" x="1485"/>
        <item m="1" x="3804"/>
        <item m="1" x="1120"/>
        <item m="1" x="6517"/>
        <item m="1" x="5541"/>
        <item m="1" x="3279"/>
        <item m="1" x="2153"/>
        <item m="1" x="6645"/>
        <item m="1" x="3134"/>
        <item m="1" x="4623"/>
        <item m="1" x="2291"/>
        <item m="1" x="2311"/>
        <item m="1" x="7111"/>
        <item m="1" x="3044"/>
        <item m="1" x="6742"/>
        <item m="1" x="2629"/>
        <item m="1" x="1465"/>
        <item m="1" x="5059"/>
        <item m="1" x="845"/>
        <item m="1" x="3894"/>
        <item m="1" x="5922"/>
        <item m="1" x="4121"/>
        <item m="1" x="5336"/>
        <item m="1" x="1825"/>
        <item m="1" x="2310"/>
        <item m="1" x="2564"/>
        <item m="1" x="2726"/>
        <item m="1" x="3180"/>
        <item m="1" x="1319"/>
        <item m="1" x="5754"/>
        <item m="1" x="7124"/>
        <item m="1" x="1085"/>
        <item m="1" x="5658"/>
        <item m="1" x="5831"/>
        <item m="1" x="3972"/>
        <item m="1" x="1885"/>
        <item m="1" x="5704"/>
        <item m="1" x="4023"/>
        <item m="1" x="2205"/>
        <item m="1" x="6004"/>
        <item m="1" x="2243"/>
        <item m="1" x="2607"/>
        <item m="1" x="6992"/>
        <item m="1" x="765"/>
        <item m="1" x="871"/>
        <item m="1" x="1948"/>
        <item m="1" x="5943"/>
        <item m="1" x="7224"/>
        <item m="1" x="7605"/>
        <item m="1" x="2930"/>
        <item m="1" x="6680"/>
        <item x="187"/>
        <item m="1" x="6564"/>
        <item m="1" x="844"/>
        <item m="1" x="6244"/>
        <item m="1" x="1408"/>
        <item m="1" x="4270"/>
        <item m="1" x="5108"/>
        <item m="1" x="1177"/>
        <item m="1" x="5815"/>
        <item m="1" x="5497"/>
        <item m="1" x="2514"/>
        <item m="1" x="1407"/>
        <item m="1" x="904"/>
        <item m="1" x="6694"/>
        <item m="1" x="4903"/>
        <item m="1" x="4396"/>
        <item m="1" x="2003"/>
        <item m="1" x="7351"/>
        <item m="1" x="5149"/>
        <item m="1" x="4499"/>
        <item m="1" x="7851"/>
        <item m="1" x="1984"/>
        <item m="1" x="1220"/>
        <item m="1" x="6067"/>
        <item m="1" x="7789"/>
        <item m="1" x="3085"/>
        <item m="1" x="6101"/>
        <item m="1" x="3070"/>
        <item m="1" x="4371"/>
        <item x="4"/>
        <item m="1" x="6913"/>
        <item m="1" x="1665"/>
        <item m="1" x="4591"/>
        <item m="1" x="5089"/>
        <item m="1" x="964"/>
        <item m="1" x="5657"/>
        <item m="1" x="6858"/>
        <item m="1" x="7911"/>
        <item m="1" x="7910"/>
        <item m="1" x="2406"/>
        <item x="143"/>
        <item m="1" x="4059"/>
        <item m="1" x="6003"/>
        <item m="1" x="353"/>
        <item m="1" x="4370"/>
        <item m="1" x="2958"/>
        <item m="1" x="4642"/>
        <item m="1" x="5788"/>
        <item m="1" x="2764"/>
        <item m="1" x="1947"/>
        <item m="1" x="7485"/>
        <item m="1" x="4963"/>
        <item m="1" x="4383"/>
        <item m="1" x="1983"/>
        <item m="1" x="1650"/>
        <item m="1" x="1835"/>
        <item m="1" x="2957"/>
        <item m="1" x="3371"/>
        <item m="1" x="657"/>
        <item m="1" x="2563"/>
        <item m="1" x="6158"/>
        <item m="1" x="3711"/>
        <item m="1" x="7714"/>
        <item m="1" x="539"/>
        <item m="1" x="5540"/>
        <item m="1" x="3104"/>
        <item m="1" x="7949"/>
        <item m="1" x="1072"/>
        <item m="1" x="4941"/>
        <item m="1" x="820"/>
        <item m="1" x="6991"/>
        <item m="1" x="7679"/>
        <item m="1" x="6456"/>
        <item m="1" x="2528"/>
        <item m="1" x="4724"/>
        <item m="1" x="4846"/>
        <item m="1" x="5372"/>
        <item m="1" x="5605"/>
        <item m="1" x="7147"/>
        <item m="1" x="6942"/>
        <item m="1" x="2120"/>
        <item m="1" x="2481"/>
        <item m="1" x="6243"/>
        <item m="1" x="1805"/>
        <item m="1" x="1613"/>
        <item m="1" x="417"/>
        <item m="1" x="4120"/>
        <item m="1" x="4326"/>
        <item m="1" x="6311"/>
        <item m="1" x="1636"/>
        <item m="1" x="4460"/>
        <item x="1"/>
        <item m="1" x="3120"/>
        <item m="1" x="1897"/>
        <item m="1" x="785"/>
        <item m="1" x="3154"/>
        <item m="1" x="7223"/>
        <item m="1" x="2843"/>
        <item m="1" x="3069"/>
        <item m="1" x="502"/>
        <item m="1" x="4845"/>
        <item m="1" x="4474"/>
        <item m="1" x="3693"/>
        <item m="1" x="3084"/>
        <item m="1" x="1055"/>
        <item m="1" x="2890"/>
        <item m="1" x="4608"/>
        <item m="1" x="339"/>
        <item m="1" x="4532"/>
        <item m="1" x="5264"/>
        <item x="164"/>
        <item m="1" x="3909"/>
        <item m="1" x="2824"/>
        <item m="1" x="3710"/>
        <item m="1" x="3403"/>
        <item m="1" x="6587"/>
        <item m="1" x="1804"/>
        <item m="1" x="5437"/>
        <item m="1" x="2752"/>
        <item m="1" x="2823"/>
        <item m="1" x="1803"/>
        <item m="1" x="2941"/>
        <item m="1" x="5592"/>
        <item m="1" x="1022"/>
        <item m="1" x="2545"/>
        <item m="1" x="1442"/>
        <item m="1" x="338"/>
        <item m="1" x="3764"/>
        <item m="1" x="1364"/>
        <item m="1" x="1700"/>
        <item m="1" x="3893"/>
        <item m="1" x="6679"/>
        <item m="1" x="3709"/>
        <item m="1" x="7298"/>
        <item m="1" x="623"/>
        <item m="1" x="7896"/>
        <item m="1" x="3319"/>
        <item m="1" x="5814"/>
        <item m="1" x="784"/>
        <item m="1" x="1352"/>
        <item m="1" x="7408"/>
        <item m="1" x="7007"/>
        <item m="1" x="2336"/>
        <item m="1" x="1192"/>
        <item m="1" x="1303"/>
        <item m="1" x="1747"/>
        <item m="1" x="7604"/>
        <item m="1" x="1084"/>
        <item m="1" x="3892"/>
        <item m="1" x="6644"/>
        <item m="1" x="7620"/>
        <item m="1" x="5241"/>
        <item m="1" x="5148"/>
        <item m="1" x="3633"/>
        <item m="1" x="2224"/>
        <item m="1" x="2725"/>
        <item m="1" x="6693"/>
        <item m="1" x="3708"/>
        <item m="1" x="5107"/>
        <item m="1" x="6203"/>
        <item m="1" x="5738"/>
        <item m="1" x="7110"/>
        <item m="1" x="1083"/>
        <item m="1" x="7022"/>
        <item m="1" x="3351"/>
        <item m="1" x="1612"/>
        <item m="1" x="4560"/>
        <item m="1" x="538"/>
        <item m="1" x="963"/>
        <item m="1" x="557"/>
        <item m="1" x="7006"/>
        <item m="1" x="6941"/>
        <item m="1" x="7588"/>
        <item m="1" x="5456"/>
        <item m="1" x="5520"/>
        <item m="1" x="6955"/>
        <item m="1" x="6808"/>
        <item m="1" x="4808"/>
        <item m="1" x="7895"/>
        <item m="1" x="4308"/>
        <item m="1" x="6202"/>
        <item m="1" x="7278"/>
        <item m="1" x="1406"/>
        <item m="1" x="6324"/>
        <item m="1" x="3925"/>
        <item m="1" x="7894"/>
        <item m="1" x="7893"/>
        <item m="1" x="6954"/>
        <item m="1" x="5263"/>
        <item m="1" x="6871"/>
        <item m="1" x="622"/>
        <item m="1" x="7788"/>
        <item x="29"/>
        <item m="1" x="7506"/>
        <item m="1" x="6476"/>
        <item m="1" x="5858"/>
        <item m="1" x="7203"/>
        <item m="1" x="1982"/>
        <item m="1" x="721"/>
        <item m="1" x="801"/>
        <item m="1" x="6002"/>
        <item m="1" x="6066"/>
        <item m="1" x="4575"/>
        <item m="1" x="3298"/>
        <item m="1" x="4119"/>
        <item m="1" x="3103"/>
        <item m="1" x="5557"/>
        <item m="1" x="1484"/>
        <item m="1" x="6493"/>
        <item m="1" x="388"/>
        <item m="1" x="605"/>
        <item m="1" x="3785"/>
        <item m="1" x="4146"/>
        <item m="1" x="3763"/>
        <item m="1" x="3632"/>
        <item m="1" x="1334"/>
        <item m="1" x="587"/>
        <item m="1" x="6127"/>
        <item m="1" x="6678"/>
        <item m="1" x="5285"/>
        <item m="1" x="3133"/>
        <item m="1" x="4118"/>
        <item m="1" x="3068"/>
        <item m="1" x="4962"/>
        <item m="1" x="7772"/>
        <item m="1" x="6100"/>
        <item m="1" x="7123"/>
        <item m="1" x="4369"/>
        <item m="1" x="6586"/>
        <item m="1" x="7447"/>
        <item m="1" x="1532"/>
        <item m="1" x="2027"/>
        <item m="1" x="2065"/>
        <item m="1" x="5873"/>
        <item x="294"/>
        <item m="1" x="3621"/>
        <item m="1" x="4325"/>
        <item m="1" x="3692"/>
        <item m="1" x="7146"/>
        <item m="1" x="4663"/>
        <item m="1" x="3102"/>
        <item m="1" x="309"/>
        <item m="1" x="1239"/>
        <item m="1" x="5222"/>
        <item m="1" x="3520"/>
        <item m="1" x="6563"/>
        <item m="1" x="1071"/>
        <item m="1" x="3531"/>
        <item m="1" x="1422"/>
        <item m="1" x="7222"/>
        <item m="1" x="468"/>
        <item m="1" x="5889"/>
        <item m="1" x="3956"/>
        <item m="1" x="3318"/>
        <item m="1" x="4550"/>
        <item m="1" x="693"/>
        <item m="1" x="1394"/>
        <item m="1" x="4723"/>
        <item m="1" x="7732"/>
        <item m="1" x="3179"/>
        <item m="1" x="672"/>
        <item m="1" x="1119"/>
        <item m="1" x="5354"/>
        <item m="1" x="3784"/>
        <item m="1" x="6912"/>
        <item m="1" x="2258"/>
        <item m="1" x="4761"/>
        <item m="1" x="1516"/>
        <item m="1" x="3434"/>
        <item m="1" x="6435"/>
        <item m="1" x="6145"/>
        <item m="1" x="4869"/>
        <item m="1" x="2822"/>
        <item m="1" x="2359"/>
        <item m="1" x="3592"/>
        <item m="1" x="2242"/>
        <item m="1" x="2797"/>
        <item m="1" x="4076"/>
        <item m="1" x="4961"/>
        <item m="1" x="3620"/>
        <item m="1" x="5539"/>
        <item m="1" x="2035"/>
        <item m="1" x="4395"/>
        <item m="1" x="923"/>
        <item m="1" x="5626"/>
        <item m="1" x="1550"/>
        <item m="1" x="1926"/>
        <item m="1" x="6547"/>
        <item m="1" x="4776"/>
        <item m="1" x="2152"/>
        <item m="1" x="2956"/>
        <item m="1" x="5591"/>
        <item m="1" x="4927"/>
        <item m="1" x="1133"/>
        <item m="1" x="7172"/>
        <item m="1" x="576"/>
        <item m="1" x="3216"/>
        <item m="1" x="6201"/>
        <item m="1" x="2173"/>
        <item m="1" x="7320"/>
        <item m="1" x="2724"/>
        <item m="1" x="2955"/>
        <item m="1" x="5118"/>
        <item m="1" x="5872"/>
        <item x="251"/>
        <item m="1" x="6292"/>
        <item m="1" x="6065"/>
        <item m="1" x="2644"/>
        <item m="1" x="6200"/>
        <item m="1" x="3119"/>
        <item m="1" x="2853"/>
        <item m="1" x="6419"/>
        <item m="1" x="4253"/>
        <item m="1" x="1594"/>
        <item m="1" x="2273"/>
        <item m="1" x="1768"/>
        <item m="1" x="4058"/>
        <item m="1" x="5480"/>
        <item m="1" x="4993"/>
        <item m="1" x="6401"/>
        <item m="1" x="5436"/>
        <item m="1" x="6823"/>
        <item m="1" x="7522"/>
        <item m="1" x="6199"/>
        <item m="1" x="2051"/>
        <item m="1" x="2751"/>
        <item m="1" x="3485"/>
        <item m="1" x="1219"/>
        <item m="1" x="2335"/>
        <item x="58"/>
        <item m="1" x="5538"/>
        <item m="1" x="7122"/>
        <item m="1" x="2889"/>
        <item m="1" x="5221"/>
        <item m="1" x="4162"/>
        <item m="1" x="2940"/>
        <item m="1" x="7619"/>
        <item m="1" x="5052"/>
        <item m="1" x="3567"/>
        <item m="1" x="3691"/>
        <item m="1" x="3370"/>
        <item m="1" x="4940"/>
        <item m="1" x="6126"/>
        <item m="1" x="2562"/>
        <item m="1" x="1872"/>
        <item m="1" x="3484"/>
        <item m="1" x="5117"/>
        <item m="1" x="5240"/>
        <item m="1" x="1070"/>
        <item m="1" x="764"/>
        <item m="1" x="3908"/>
        <item m="1" x="4075"/>
        <item m="1" x="3551"/>
        <item m="1" x="3519"/>
        <item m="1" x="1531"/>
        <item m="1" x="4102"/>
        <item m="1" x="3690"/>
        <item m="1" x="427"/>
        <item m="1" x="7191"/>
        <item m="1" x="1746"/>
        <item m="1" x="3880"/>
        <item m="1" x="6822"/>
        <item m="1" x="2628"/>
        <item m="1" x="1611"/>
        <item m="1" x="692"/>
        <item m="1" x="1858"/>
        <item m="1" x="4741"/>
        <item m="1" x="6157"/>
        <item m="1" x="2871"/>
        <item m="1" x="387"/>
        <item m="1" x="1664"/>
        <item m="1" x="6218"/>
        <item m="1" x="2544"/>
        <item m="1" x="5302"/>
        <item m="1" x="6870"/>
        <item m="1" x="5645"/>
        <item m="1" x="3202"/>
        <item m="1" x="3939"/>
        <item m="1" x="5556"/>
        <item m="1" x="3689"/>
        <item m="1" x="2974"/>
        <item m="1" x="2954"/>
        <item m="1" x="7825"/>
        <item m="1" x="7989"/>
        <item m="1" x="2444"/>
        <item m="1" x="1871"/>
        <item x="110"/>
        <item m="1" x="5396"/>
        <item m="1" x="709"/>
        <item m="1" x="5959"/>
        <item m="1" x="6001"/>
        <item m="1" x="4341"/>
        <item m="1" x="3000"/>
        <item m="1" x="3907"/>
        <item m="1" x="1132"/>
        <item m="1" x="6291"/>
        <item m="1" x="7879"/>
        <item m="1" x="5976"/>
        <item m="1" x="2002"/>
        <item m="1" x="6000"/>
        <item m="1" x="2086"/>
        <item m="1" x="783"/>
        <item m="1" x="5284"/>
        <item m="1" x="7538"/>
        <item m="1" x="6781"/>
        <item m="1" x="2914"/>
        <item m="1" x="5262"/>
        <item m="1" x="4324"/>
        <item m="1" x="1635"/>
        <item m="1" x="7109"/>
        <item m="1" x="7065"/>
        <item m="1" x="7618"/>
        <item m="1" x="950"/>
        <item m="1" x="5051"/>
        <item m="1" x="6198"/>
        <item m="1" x="5168"/>
        <item m="1" x="4829"/>
        <item m="1" x="4740"/>
        <item m="1" x="5737"/>
        <item m="1" x="6623"/>
        <item m="1" x="6274"/>
        <item m="1" x="5753"/>
        <item m="1" x="3817"/>
        <item m="1" x="5813"/>
        <item m="1" x="6342"/>
        <item m="1" x="7662"/>
        <item m="1" x="2606"/>
        <item m="1" x="2513"/>
        <item m="1" x="936"/>
        <item m="1" x="4179"/>
        <item m="1" x="1857"/>
        <item m="1" x="3648"/>
        <item m="1" x="4687"/>
        <item x="256"/>
        <item m="1" x="708"/>
        <item m="1" x="6434"/>
        <item m="1" x="1834"/>
        <item m="1" x="3762"/>
        <item m="1" x="6666"/>
        <item m="1" x="4641"/>
        <item m="1" x="7416"/>
        <item m="1" x="3891"/>
        <item m="1" x="1634"/>
        <item m="1" x="4421"/>
        <item x="77"/>
        <item x="292"/>
        <item m="1" x="4775"/>
        <item m="1" x="5703"/>
        <item m="1" x="3518"/>
        <item m="1" x="7970"/>
        <item m="1" x="2377"/>
        <item m="1" x="7407"/>
        <item m="1" x="6085"/>
        <item m="1" x="4145"/>
        <item m="1" x="2001"/>
        <item m="1" x="6197"/>
        <item m="1" x="1286"/>
        <item m="1" x="3417"/>
        <item m="1" x="7537"/>
        <item m="1" x="6144"/>
        <item m="1" x="7021"/>
        <item m="1" x="2151"/>
        <item m="1" x="5720"/>
        <item m="1" x="7988"/>
        <item m="1" x="3067"/>
        <item m="1" x="5702"/>
        <item m="1" x="2388"/>
        <item m="1" x="2999"/>
        <item x="97"/>
        <item m="1" x="6064"/>
        <item m="1" x="3369"/>
        <item m="1" x="7108"/>
        <item m="1" x="891"/>
        <item m="1" x="2821"/>
        <item m="1" x="962"/>
        <item m="1" x="1946"/>
        <item m="1" x="7713"/>
        <item m="1" x="7617"/>
        <item m="1" x="3879"/>
        <item m="1" x="7350"/>
        <item m="1" x="7005"/>
        <item m="1" x="3619"/>
        <item m="1" x="7948"/>
        <item m="1" x="6178"/>
        <item m="1" x="4041"/>
        <item m="1" x="3043"/>
        <item m="1" x="467"/>
        <item m="1" x="4252"/>
        <item m="1" x="7221"/>
        <item m="1" x="4368"/>
        <item m="1" x="2137"/>
        <item m="1" x="643"/>
        <item m="1" x="6492"/>
        <item m="1" x="1549"/>
        <item m="1" x="1884"/>
        <item x="207"/>
        <item m="1" x="4440"/>
        <item m="1" x="7878"/>
        <item m="1" x="5921"/>
        <item m="1" x="1566"/>
        <item m="1" x="5625"/>
        <item m="1" x="1218"/>
        <item m="1" x="5395"/>
        <item m="1" x="386"/>
        <item m="1" x="6643"/>
        <item m="1" x="4439"/>
        <item m="1" x="6196"/>
        <item m="1" x="3066"/>
        <item m="1" x="4662"/>
        <item m="1" x="7190"/>
        <item m="1" x="7382"/>
        <item m="1" x="4251"/>
        <item m="1" x="5507"/>
        <item m="1" x="3253"/>
        <item x="177"/>
        <item m="1" x="6885"/>
        <item m="1" x="6143"/>
        <item m="1" x="326"/>
        <item m="1" x="466"/>
        <item m="1" x="7616"/>
        <item m="1" x="2334"/>
        <item m="1" x="2272"/>
        <item m="1" x="1981"/>
        <item m="1" x="5604"/>
        <item m="1" x="5942"/>
        <item m="1" x="5010"/>
        <item m="1" x="1633"/>
        <item m="1" x="6973"/>
        <item m="1" x="1925"/>
        <item m="1" x="3101"/>
        <item m="1" x="6793"/>
        <item m="1" x="3761"/>
        <item m="1" x="4648"/>
        <item m="1" x="6911"/>
        <item m="1" x="3278"/>
        <item m="1" x="6195"/>
        <item m="1" x="2405"/>
        <item m="1" x="2543"/>
        <item m="1" x="7521"/>
        <item m="1" x="4367"/>
        <item m="1" x="7637"/>
        <item m="1" x="5787"/>
        <item m="1" x="4117"/>
        <item m="1" x="5147"/>
        <item m="1" x="1908"/>
        <item m="1" x="4981"/>
        <item m="1" x="7520"/>
        <item x="84"/>
        <item m="1" x="1217"/>
        <item m="1" x="6021"/>
        <item m="1" x="5496"/>
        <item m="1" x="5261"/>
        <item m="1" x="2913"/>
        <item m="1" x="1778"/>
        <item m="1" x="6622"/>
        <item m="1" x="4622"/>
        <item m="1" x="2223"/>
        <item m="1" x="4531"/>
        <item m="1" x="5301"/>
        <item m="1" x="1945"/>
        <item m="1" x="3277"/>
        <item m="1" x="2605"/>
        <item m="1" x="7909"/>
        <item m="1" x="5220"/>
        <item m="1" x="6780"/>
        <item m="1" x="2333"/>
        <item m="1" x="6323"/>
        <item m="1" x="5701"/>
        <item m="1" x="2763"/>
        <item m="1" x="1499"/>
        <item m="1" x="6763"/>
        <item m="1" x="4116"/>
        <item m="1" x="7877"/>
        <item m="1" x="6898"/>
        <item m="1" x="4178"/>
        <item m="1" x="720"/>
        <item m="1" x="2929"/>
        <item m="1" x="6762"/>
        <item m="1" x="2498"/>
        <item m="1" x="2723"/>
        <item m="1" x="819"/>
        <item m="1" x="4686"/>
        <item m="1" x="2085"/>
        <item m="1" x="5058"/>
        <item m="1" x="1944"/>
        <item m="1" x="5537"/>
        <item m="1" x="6884"/>
        <item m="1" x="3330"/>
        <item m="1" x="3989"/>
        <item m="1" x="2750"/>
        <item m="1" x="763"/>
        <item m="1" x="3566"/>
        <item m="1" x="6677"/>
        <item m="1" x="5736"/>
        <item m="1" x="7519"/>
        <item m="1" x="6475"/>
        <item m="1" x="7277"/>
        <item m="1" x="6972"/>
        <item m="1" x="7892"/>
        <item m="1" x="2387"/>
        <item m="1" x="1441"/>
        <item m="1" x="1483"/>
        <item m="1" x="604"/>
        <item m="1" x="1610"/>
        <item m="1" x="1883"/>
        <item m="1" x="6474"/>
        <item m="1" x="7406"/>
        <item m="1" x="3276"/>
        <item m="1" x="5682"/>
        <item m="1" x="6761"/>
        <item m="1" x="5575"/>
        <item m="1" x="2627"/>
        <item m="1" x="5131"/>
        <item m="1" x="5318"/>
        <item m="1" x="465"/>
        <item m="1" x="6821"/>
        <item m="1" x="3938"/>
        <item m="1" x="1824"/>
        <item m="1" x="6840"/>
        <item m="1" x="5207"/>
        <item m="1" x="575"/>
        <item m="1" x="903"/>
        <item m="1" x="2332"/>
        <item m="1" x="671"/>
        <item m="1" x="3042"/>
        <item m="1" x="3760"/>
        <item m="1" x="4902"/>
        <item m="1" x="4101"/>
        <item m="1" x="2722"/>
        <item m="1" x="6676"/>
        <item m="1" x="1161"/>
        <item m="1" x="1924"/>
        <item m="1" x="5674"/>
        <item m="1" x="3565"/>
        <item m="1" x="6043"/>
        <item m="1" x="5079"/>
        <item m="1" x="6562"/>
        <item m="1" x="6042"/>
        <item m="1" x="5317"/>
        <item m="1" x="3317"/>
        <item m="1" x="3449"/>
        <item m="1" x="6621"/>
        <item m="1" x="501"/>
        <item m="1" x="4714"/>
        <item m="1" x="6516"/>
        <item m="1" x="6020"/>
        <item m="1" x="4574"/>
        <item m="1" x="1726"/>
        <item m="1" x="4074"/>
        <item m="1" x="5773"/>
        <item m="1" x="4517"/>
        <item x="254"/>
        <item m="1" x="3564"/>
        <item m="1" x="2050"/>
        <item m="1" x="4057"/>
        <item m="1" x="3688"/>
        <item m="1" x="1482"/>
        <item m="1" x="6990"/>
        <item m="1" x="2527"/>
        <item m="1" x="3416"/>
        <item m="1" x="3937"/>
        <item m="1" x="922"/>
        <item m="1" x="7463"/>
        <item m="1" x="4549"/>
        <item m="1" x="3464"/>
        <item m="1" x="1856"/>
        <item m="1" x="6142"/>
        <item m="1" x="3238"/>
        <item m="1" x="5752"/>
        <item m="1" x="3601"/>
        <item m="1" x="1216"/>
        <item m="1" x="5413"/>
        <item m="1" x="2778"/>
        <item m="1" x="3687"/>
        <item m="1" x="3686"/>
        <item m="1" x="2000"/>
        <item m="1" x="1593"/>
        <item m="1" x="6141"/>
        <item m="1" x="2597"/>
        <item m="1" x="7064"/>
        <item x="170"/>
        <item m="1" x="2460"/>
        <item m="1" x="1649"/>
        <item m="1" x="6261"/>
        <item m="1" x="2480"/>
        <item m="1" x="762"/>
        <item m="1" x="6515"/>
        <item m="1" x="3316"/>
        <item m="1" x="4459"/>
        <item m="1" x="7145"/>
        <item m="1" x="4516"/>
        <item m="1" x="2479"/>
        <item m="1" x="6546"/>
        <item m="1" x="5536"/>
        <item m="1" x="4438"/>
        <item m="1" x="4004"/>
        <item m="1" x="1515"/>
        <item m="1" x="1054"/>
        <item m="1" x="5455"/>
        <item m="1" x="1498"/>
        <item m="1" x="3402"/>
        <item m="1" x="6491"/>
        <item m="1" x="7731"/>
        <item m="1" x="2973"/>
        <item m="1" x="6099"/>
        <item m="1" x="1160"/>
        <item m="1" x="1351"/>
        <item m="1" x="1745"/>
        <item x="171"/>
        <item m="1" x="7276"/>
        <item m="1" x="5260"/>
        <item m="1" x="3201"/>
        <item m="1" x="1923"/>
        <item m="1" x="3988"/>
        <item m="1" x="2777"/>
        <item m="1" x="7075"/>
        <item m="1" x="4307"/>
        <item m="1" x="556"/>
        <item m="1" x="5428"/>
        <item m="1" x="3727"/>
        <item m="1" x="2190"/>
        <item m="1" x="2290"/>
        <item m="1" x="7850"/>
        <item m="1" x="5219"/>
        <item x="185"/>
        <item x="32"/>
        <item m="1" x="6041"/>
        <item m="1" x="1943"/>
        <item m="1" x="6400"/>
        <item m="1" x="7256"/>
        <item m="1" x="3463"/>
        <item m="1" x="6322"/>
        <item m="1" x="7876"/>
        <item m="1" x="7074"/>
        <item m="1" x="7569"/>
        <item m="1" x="7367"/>
        <item m="1" x="426"/>
        <item m="1" x="3971"/>
        <item x="163"/>
        <item m="1" x="4887"/>
        <item m="1" x="1464"/>
        <item m="1" x="2084"/>
        <item m="1" x="1767"/>
        <item m="1" x="2172"/>
        <item m="1" x="4144"/>
        <item m="1" x="6360"/>
        <item m="1" x="7505"/>
        <item m="1" x="6665"/>
        <item m="1" x="3530"/>
        <item m="1" x="6140"/>
        <item m="1" x="4498"/>
        <item m="1" x="4086"/>
        <item m="1" x="7636"/>
        <item m="1" x="5700"/>
        <item m="1" x="1096"/>
        <item m="1" x="2309"/>
        <item m="1" x="4323"/>
        <item m="1" x="7121"/>
        <item m="1" x="4227"/>
        <item m="1" x="4056"/>
        <item m="1" x="3838"/>
        <item m="1" x="514"/>
        <item m="1" x="2820"/>
        <item m="1" x="7020"/>
        <item m="1" x="1440"/>
        <item m="1" x="2852"/>
        <item m="1" x="1576"/>
        <item m="1" x="586"/>
        <item m="1" x="6290"/>
        <item m="1" x="3200"/>
        <item m="1" x="5495"/>
        <item m="1" x="3670"/>
        <item m="1" x="3987"/>
        <item m="1" x="2939"/>
        <item m="1" x="4926"/>
        <item m="1" x="2497"/>
        <item m="1" x="445"/>
        <item m="1" x="2998"/>
        <item m="1" x="1686"/>
        <item m="1" x="2664"/>
        <item m="1" x="2678"/>
        <item m="1" x="3022"/>
        <item m="1" x="4003"/>
        <item m="1" x="2997"/>
        <item m="1" x="3924"/>
        <item m="1" x="5590"/>
        <item m="1" x="5958"/>
        <item m="1" x="4701"/>
        <item m="1" x="2626"/>
        <item m="1" x="5990"/>
        <item m="1" x="5830"/>
        <item m="1" x="2171"/>
        <item m="1" x="6177"/>
        <item m="1" x="2953"/>
        <item x="31"/>
        <item m="1" x="1870"/>
        <item m="1" x="621"/>
        <item m="1" x="3669"/>
        <item m="1" x="843"/>
        <item m="1" x="6125"/>
        <item m="1" x="7019"/>
        <item m="1" x="1632"/>
        <item x="41"/>
        <item m="1" x="5335"/>
        <item m="1" x="4886"/>
        <item m="1" x="5050"/>
        <item m="1" x="5259"/>
        <item m="1" x="5435"/>
        <item m="1" x="1896"/>
        <item m="1" x="1575"/>
        <item m="1" x="1379"/>
        <item m="1" x="4458"/>
        <item m="1" x="949"/>
        <item m="1" x="6156"/>
        <item m="1" x="2819"/>
        <item m="1" x="6675"/>
        <item m="1" x="3041"/>
        <item m="1" x="7849"/>
        <item m="1" x="3297"/>
        <item m="1" x="3083"/>
        <item m="1" x="6989"/>
        <item m="1" x="7415"/>
        <item m="1" x="4573"/>
        <item m="1" x="2580"/>
        <item m="1" x="2426"/>
        <item m="1" x="5941"/>
        <item m="1" x="6019"/>
        <item m="1" x="3390"/>
        <item m="1" x="1118"/>
        <item m="1" x="7046"/>
        <item m="1" x="4238"/>
        <item m="1" x="1855"/>
        <item m="1" x="670"/>
        <item m="1" x="2289"/>
        <item m="1" x="2776"/>
        <item m="1" x="2404"/>
        <item m="1" x="5975"/>
        <item m="1" x="6674"/>
        <item m="1" x="4237"/>
        <item m="1" x="7255"/>
        <item m="1" x="7018"/>
        <item m="1" x="4868"/>
        <item m="1" x="5239"/>
        <item m="1" x="669"/>
        <item m="1" x="5506"/>
        <item m="1" x="4226"/>
        <item m="1" x="4437"/>
        <item m="1" x="7647"/>
        <item m="1" x="6321"/>
        <item m="1" x="6386"/>
        <item m="1" x="1942"/>
        <item m="1" x="7254"/>
        <item m="1" x="2222"/>
        <item m="1" x="3389"/>
        <item m="1" x="6760"/>
        <item m="1" x="7933"/>
        <item m="1" x="2358"/>
        <item m="1" x="2625"/>
        <item m="1" x="7063"/>
        <item m="1" x="7848"/>
        <item m="1" x="842"/>
        <item m="1" x="5394"/>
        <item m="1" x="4828"/>
        <item m="1" x="1421"/>
        <item m="1" x="3199"/>
        <item m="1" x="1117"/>
        <item m="1" x="5535"/>
        <item m="1" x="1725"/>
        <item m="1" x="4913"/>
        <item m="1" x="7297"/>
        <item m="1" x="3878"/>
        <item m="1" x="2150"/>
        <item m="1" x="7462"/>
        <item m="1" x="4040"/>
        <item x="241"/>
        <item m="1" x="7661"/>
        <item m="1" x="5751"/>
        <item m="1" x="7037"/>
        <item m="1" x="2496"/>
        <item m="1" x="352"/>
        <item m="1" x="2459"/>
        <item m="1" x="2458"/>
        <item m="1" x="1497"/>
        <item m="1" x="3275"/>
        <item m="1" x="7698"/>
        <item m="1" x="7730"/>
        <item m="1" x="2985"/>
        <item m="1" x="3563"/>
        <item x="269"/>
        <item m="1" x="5656"/>
        <item x="224"/>
        <item m="1" x="7446"/>
        <item m="1" x="3315"/>
        <item m="1" x="3178"/>
        <item m="1" x="961"/>
        <item m="1" x="4055"/>
        <item m="1" x="2912"/>
        <item m="1" x="2699"/>
        <item m="1" x="2842"/>
        <item m="1" x="6310"/>
        <item m="1" x="2952"/>
        <item m="1" x="416"/>
        <item m="1" x="1363"/>
        <item m="1" x="7429"/>
        <item m="1" x="3198"/>
        <item m="1" x="5857"/>
        <item m="1" x="2972"/>
        <item x="85"/>
        <item m="1" x="6971"/>
        <item x="199"/>
        <item m="1" x="3448"/>
        <item m="1" x="1999"/>
        <item m="1" x="2189"/>
        <item m="1" x="2624"/>
        <item m="1" x="4980"/>
        <item m="1" x="3215"/>
        <item m="1" x="1116"/>
        <item m="1" x="1631"/>
        <item m="1" x="1115"/>
        <item m="1" x="7036"/>
        <item m="1" x="3506"/>
        <item m="1" x="6139"/>
        <item x="142"/>
        <item m="1" x="4992"/>
        <item m="1" x="1021"/>
        <item m="1" x="7319"/>
        <item m="1" x="2971"/>
        <item m="1" x="7678"/>
        <item m="1" x="3647"/>
        <item m="1" x="921"/>
        <item m="1" x="4530"/>
        <item m="1" x="5258"/>
        <item m="1" x="7518"/>
        <item m="1" x="2149"/>
        <item m="1" x="4807"/>
        <item m="1" x="5393"/>
        <item m="1" x="7787"/>
        <item m="1" x="935"/>
        <item m="1" x="7233"/>
        <item m="1" x="5238"/>
        <item m="1" x="3877"/>
        <item m="1" x="4806"/>
        <item m="1" x="6927"/>
        <item m="1" x="5116"/>
        <item m="1" x="3876"/>
        <item m="1" x="5699"/>
        <item m="1" x="7484"/>
        <item m="1" x="4195"/>
        <item m="1" x="1699"/>
        <item m="1" x="6232"/>
        <item m="1" x="1114"/>
        <item m="1" x="2579"/>
        <item m="1" x="2221"/>
        <item m="1" x="5856"/>
        <item m="1" x="3851"/>
        <item m="1" x="513"/>
        <item m="1" x="3747"/>
        <item m="1" x="3517"/>
        <item m="1" x="6741"/>
        <item m="1" x="6138"/>
        <item m="1" x="1405"/>
        <item m="1" x="7171"/>
        <item m="1" x="5574"/>
        <item m="1" x="5194"/>
        <item m="1" x="3118"/>
        <item m="1" x="1980"/>
        <item m="1" x="6098"/>
        <item m="1" x="6418"/>
        <item x="222"/>
        <item m="1" x="5673"/>
        <item m="1" x="1481"/>
        <item m="1" x="6610"/>
        <item m="1" x="2331"/>
        <item m="1" x="5644"/>
        <item m="1" x="6740"/>
        <item m="1" x="2542"/>
        <item m="1" x="2623"/>
        <item m="1" x="3401"/>
        <item m="1" x="1744"/>
        <item m="1" x="7504"/>
        <item m="1" x="4457"/>
        <item m="1" x="5193"/>
        <item m="1" x="2457"/>
        <item m="1" x="870"/>
        <item m="1" x="5192"/>
        <item m="1" x="4979"/>
        <item m="1" x="3955"/>
        <item m="1" x="2677"/>
        <item m="1" x="4661"/>
        <item m="1" x="2911"/>
        <item m="1" x="4100"/>
        <item m="1" x="325"/>
        <item m="1" x="500"/>
        <item m="1" x="5555"/>
        <item x="270"/>
        <item m="1" x="5257"/>
        <item m="1" x="6417"/>
        <item m="1" x="6231"/>
        <item m="1" x="6385"/>
        <item m="1" x="6883"/>
        <item m="1" x="2970"/>
        <item m="1" x="2888"/>
        <item m="1" x="7017"/>
        <item m="1" x="7891"/>
        <item m="1" x="2170"/>
        <item m="1" x="7646"/>
        <item m="1" x="555"/>
        <item m="1" x="6194"/>
        <item m="1" x="1530"/>
        <item m="1" x="6664"/>
        <item m="1" x="2928"/>
        <item m="1" x="6857"/>
        <item m="1" x="6713"/>
        <item m="1" x="2796"/>
        <item m="1" x="6642"/>
        <item m="1" x="5812"/>
        <item m="1" x="603"/>
        <item m="1" x="6739"/>
        <item m="1" x="5030"/>
        <item m="1" x="7868"/>
        <item m="1" x="7786"/>
        <item m="1" x="7275"/>
        <item m="1" x="2034"/>
        <item m="1" x="5920"/>
        <item m="1" x="2357"/>
        <item m="1" x="620"/>
        <item m="1" x="3021"/>
        <item m="1" x="6374"/>
        <item m="1" x="1895"/>
        <item m="1" x="602"/>
        <item m="1" x="3388"/>
        <item m="1" x="1529"/>
        <item m="1" x="7405"/>
        <item m="1" x="5130"/>
        <item m="1" x="7349"/>
        <item m="1" x="7568"/>
        <item m="1" x="7157"/>
        <item m="1" x="5283"/>
        <item m="1" x="6433"/>
        <item m="1" x="5811"/>
        <item m="1" x="800"/>
        <item m="1" x="978"/>
        <item m="1" x="6663"/>
        <item m="1" x="4405"/>
        <item m="1" x="2910"/>
        <item m="1" x="3890"/>
        <item m="1" x="7366"/>
        <item m="1" x="2749"/>
        <item m="1" x="2578"/>
        <item m="1" x="4456"/>
        <item m="1" x="7947"/>
        <item m="1" x="2721"/>
        <item m="1" x="6384"/>
        <item x="2"/>
        <item m="1" x="6585"/>
        <item m="1" x="5191"/>
        <item m="1" x="1823"/>
        <item m="1" x="5146"/>
        <item m="1" x="1285"/>
        <item m="1" x="5810"/>
        <item x="263"/>
        <item m="1" x="642"/>
        <item m="1" x="4991"/>
        <item m="1" x="4394"/>
        <item m="1" x="5624"/>
        <item m="1" x="4621"/>
        <item x="120"/>
        <item m="1" x="7503"/>
        <item m="1" x="6584"/>
        <item m="1" x="1095"/>
        <item m="1" x="7062"/>
        <item m="1" x="324"/>
        <item m="1" x="7567"/>
        <item m="1" x="2596"/>
        <item m="1" x="948"/>
        <item m="1" x="5434"/>
        <item m="1" x="5974"/>
        <item m="1" x="1869"/>
        <item m="1" x="3954"/>
        <item m="1" x="2478"/>
        <item m="1" x="5573"/>
        <item m="1" x="2663"/>
        <item m="1" x="7566"/>
        <item m="1" x="1966"/>
        <item m="1" x="3646"/>
        <item m="1" x="5167"/>
        <item m="1" x="3153"/>
        <item m="1" x="3685"/>
        <item m="1" x="5183"/>
        <item m="1" x="7202"/>
        <item m="1" x="3726"/>
        <item m="1" x="4885"/>
        <item m="1" x="3274"/>
        <item m="1" x="3684"/>
        <item m="1" x="3387"/>
        <item m="1" x="890"/>
        <item m="1" x="5392"/>
        <item m="1" x="6260"/>
        <item m="1" x="6738"/>
        <item m="1" x="4085"/>
        <item m="1" x="5049"/>
        <item m="1" x="7847"/>
        <item m="1" x="1777"/>
        <item m="1" x="6124"/>
        <item x="268"/>
        <item x="114"/>
        <item m="1" x="3214"/>
        <item m="1" x="4250"/>
        <item m="1" x="4722"/>
        <item m="1" x="7220"/>
        <item m="1" x="5353"/>
        <item m="1" x="4620"/>
        <item x="157"/>
        <item m="1" x="3368"/>
        <item m="1" x="5166"/>
        <item m="1" x="3483"/>
        <item m="1" x="4548"/>
        <item m="1" x="1378"/>
        <item m="1" x="869"/>
        <item m="1" x="3177"/>
        <item m="1" x="4249"/>
        <item m="1" x="3936"/>
        <item m="1" x="761"/>
        <item m="1" x="1922"/>
        <item m="1" x="5672"/>
        <item m="1" x="5655"/>
        <item m="1" x="4547"/>
        <item m="1" x="977"/>
        <item m="1" x="3683"/>
        <item m="1" x="2720"/>
        <item m="1" x="1998"/>
        <item m="1" x="6084"/>
        <item m="1" x="1997"/>
        <item m="1" x="1256"/>
        <item m="1" x="4194"/>
        <item m="1" x="1176"/>
        <item m="1" x="4515"/>
        <item m="1" x="1609"/>
        <item m="1" x="2104"/>
        <item x="81"/>
        <item x="86"/>
        <item m="1" x="1514"/>
        <item m="1" x="5029"/>
        <item m="1" x="7296"/>
        <item m="1" x="3314"/>
        <item m="1" x="6597"/>
        <item m="1" x="4193"/>
        <item m="1" x="4685"/>
        <item m="1" x="3953"/>
        <item m="1" x="4529"/>
        <item m="1" x="5182"/>
        <item m="1" x="7729"/>
        <item m="1" x="444"/>
        <item m="1" x="1175"/>
        <item m="1" x="5534"/>
        <item x="53"/>
        <item m="1" x="2064"/>
        <item m="1" x="7846"/>
        <item m="1" x="5643"/>
        <item m="1" x="5129"/>
        <item m="1" x="5282"/>
        <item m="1" x="585"/>
        <item m="1" x="7645"/>
        <item m="1" x="2063"/>
        <item m="1" x="1882"/>
        <item m="1" x="5106"/>
        <item m="1" x="4990"/>
        <item m="1" x="1020"/>
        <item x="213"/>
        <item m="1" x="443"/>
        <item m="1" x="537"/>
        <item m="1" x="4960"/>
        <item m="1" x="415"/>
        <item m="1" x="7274"/>
        <item m="1" x="1463"/>
        <item m="1" x="2403"/>
        <item m="1" x="5105"/>
        <item m="1" x="2169"/>
        <item m="1" x="1053"/>
        <item m="1" x="1894"/>
        <item m="1" x="7728"/>
        <item m="1" x="2026"/>
        <item x="243"/>
        <item m="1" x="7635"/>
        <item m="1" x="2622"/>
        <item m="1" x="7404"/>
        <item m="1" x="2951"/>
        <item m="1" x="2376"/>
        <item m="1" x="7381"/>
        <item m="1" x="920"/>
        <item m="1" x="707"/>
        <item m="1" x="2996"/>
        <item m="1" x="2015"/>
        <item m="1" x="6473"/>
        <item m="1" x="5427"/>
        <item m="1" x="7189"/>
        <item m="1" x="2425"/>
        <item m="1" x="1318"/>
        <item m="1" x="4366"/>
        <item m="1" x="7908"/>
        <item m="1" x="6359"/>
        <item m="1" x="5888"/>
        <item m="1" x="990"/>
        <item m="1" x="7748"/>
        <item m="1" x="5371"/>
        <item m="1" x="1724"/>
        <item m="1" x="3213"/>
        <item m="1" x="738"/>
        <item m="1" x="2561"/>
        <item m="1" x="1592"/>
        <item m="1" x="5494"/>
        <item m="1" x="6673"/>
        <item m="1" x="3591"/>
        <item m="1" x="5855"/>
        <item m="1" x="6230"/>
        <item m="1" x="5412"/>
        <item m="1" x="2204"/>
        <item m="1" x="3516"/>
        <item m="1" x="1802"/>
        <item m="1" x="4867"/>
        <item m="1" x="3906"/>
        <item m="1" x="2424"/>
        <item m="1" x="7634"/>
        <item m="1" x="2495"/>
        <item m="1" x="4436"/>
        <item m="1" x="6416"/>
        <item m="1" x="3447"/>
        <item m="1" x="5642"/>
        <item m="1" x="818"/>
        <item m="1" x="6383"/>
        <item m="1" x="3864"/>
        <item m="1" x="499"/>
        <item m="1" x="841"/>
        <item m="1" x="7403"/>
        <item m="1" x="6839"/>
        <item m="1" x="4805"/>
        <item m="1" x="2526"/>
        <item m="1" x="737"/>
        <item x="278"/>
        <item m="1" x="3600"/>
        <item m="1" x="1113"/>
        <item m="1" x="6455"/>
        <item m="1" x="902"/>
        <item m="1" x="2698"/>
        <item m="1" x="706"/>
        <item m="1" x="6641"/>
        <item m="1" x="7348"/>
        <item m="1" x="4866"/>
        <item m="1" x="2456"/>
        <item m="1" x="574"/>
        <item m="1" x="3590"/>
        <item m="1" x="6217"/>
        <item m="1" x="1284"/>
        <item m="1" x="351"/>
        <item x="80"/>
        <item m="1" x="7536"/>
        <item m="1" x="7170"/>
        <item m="1" x="1743"/>
        <item m="1" x="3725"/>
        <item m="1" x="6583"/>
        <item m="1" x="2168"/>
        <item m="1" x="4225"/>
        <item m="1" x="868"/>
        <item m="1" x="5352"/>
        <item x="74"/>
        <item m="1" x="1145"/>
        <item m="1" x="1548"/>
        <item m="1" x="2927"/>
        <item m="1" x="2049"/>
        <item m="1" x="1907"/>
        <item m="1" x="1881"/>
        <item m="1" x="4192"/>
        <item m="1" x="7824"/>
        <item m="1" x="6970"/>
        <item m="1" x="2271"/>
        <item m="1" x="464"/>
        <item m="1" x="6712"/>
        <item m="1" x="1462"/>
        <item m="1" x="7946"/>
        <item m="1" x="7677"/>
        <item m="1" x="7445"/>
        <item m="1" x="7867"/>
        <item m="1" x="4760"/>
        <item m="1" x="889"/>
        <item m="1" x="1822"/>
        <item m="1" x="2995"/>
        <item m="1" x="3296"/>
        <item m="1" x="3100"/>
        <item m="1" x="4115"/>
        <item m="1" x="2926"/>
        <item m="1" x="4925"/>
        <item m="1" x="6759"/>
        <item m="1" x="5641"/>
        <item m="1" x="7907"/>
        <item m="1" x="2136"/>
        <item m="1" x="5681"/>
        <item m="1" x="1000"/>
        <item m="1" x="2257"/>
        <item m="1" x="3197"/>
        <item m="1" x="1698"/>
        <item m="1" x="2818"/>
        <item m="1" x="5772"/>
        <item m="1" x="3986"/>
        <item x="23"/>
        <item m="1" x="5128"/>
        <item m="1" x="6561"/>
        <item m="1" x="1019"/>
        <item m="1" x="3273"/>
        <item m="1" x="7365"/>
        <item m="1" x="350"/>
        <item m="1" x="7875"/>
        <item m="1" x="5493"/>
        <item m="1" x="2062"/>
        <item m="1" x="3631"/>
        <item m="1" x="4640"/>
        <item m="1" x="2676"/>
        <item m="1" x="4497"/>
        <item m="1" x="2748"/>
        <item m="1" x="4660"/>
        <item m="1" x="6454"/>
        <item m="1" x="5237"/>
        <item m="1" x="7945"/>
        <item m="1" x="7712"/>
        <item m="1" x="6273"/>
        <item m="1" x="1215"/>
        <item m="1" x="1094"/>
        <item m="1" x="5454"/>
        <item m="1" x="7987"/>
        <item m="1" x="3082"/>
        <item m="1" x="5009"/>
        <item m="1" x="934"/>
        <item m="1" x="7866"/>
        <item m="1" x="3040"/>
        <item m="1" x="5008"/>
        <item m="1" x="4473"/>
        <item m="1" x="4590"/>
        <item m="1" x="6897"/>
        <item m="1" x="2621"/>
        <item m="1" x="7676"/>
        <item m="1" x="1144"/>
        <item m="1" x="4285"/>
        <item m="1" x="4114"/>
        <item m="1" x="7402"/>
        <item m="1" x="6940"/>
        <item m="1" x="7587"/>
        <item m="1" x="1996"/>
        <item m="1" x="782"/>
        <item m="1" x="7906"/>
        <item m="1" x="6640"/>
        <item m="1" x="3313"/>
        <item m="1" x="4572"/>
        <item m="1" x="5206"/>
        <item m="1" x="3837"/>
        <item m="1" x="3550"/>
        <item m="1" x="668"/>
        <item m="1" x="1906"/>
        <item m="1" x="3065"/>
        <item m="1" x="2817"/>
        <item m="1" x="3783"/>
        <item m="1" x="6382"/>
        <item m="1" x="1018"/>
        <item m="1" x="6490"/>
        <item m="1" x="6560"/>
        <item m="1" x="888"/>
        <item m="1" x="4269"/>
        <item m="1" x="6926"/>
        <item m="1" x="5316"/>
        <item m="1" x="5698"/>
        <item m="1" x="3803"/>
        <item m="1" x="6662"/>
        <item m="1" x="3515"/>
        <item m="1" x="7986"/>
        <item m="1" x="5433"/>
        <item m="1" x="7253"/>
        <item m="1" x="7808"/>
        <item m="1" x="641"/>
        <item m="1" x="7517"/>
        <item m="1" x="1528"/>
        <item x="290"/>
        <item m="1" x="3630"/>
        <item m="1" x="2356"/>
        <item m="1" x="7347"/>
        <item m="1" x="1283"/>
        <item m="1" x="4607"/>
        <item m="1" x="3237"/>
        <item m="1" x="6582"/>
        <item m="1" x="2747"/>
        <item m="1" x="1112"/>
        <item m="1" x="3505"/>
        <item m="1" x="2308"/>
        <item m="1" x="1420"/>
        <item m="1" x="1393"/>
        <item m="1" x="887"/>
        <item m="1" x="7188"/>
        <item m="1" x="6176"/>
        <item m="1" x="5797"/>
        <item m="1" x="5554"/>
        <item m="1" x="414"/>
        <item m="1" x="736"/>
        <item m="1" x="4143"/>
        <item m="1" x="7535"/>
        <item m="1" x="4365"/>
        <item m="1" x="4939"/>
        <item m="1" x="3504"/>
        <item m="1" x="536"/>
        <item m="1" x="3875"/>
        <item m="1" x="6018"/>
        <item m="1" x="6432"/>
        <item m="1" x="5829"/>
        <item m="1" x="4774"/>
        <item m="1" x="2167"/>
        <item m="1" x="3312"/>
        <item m="1" x="6939"/>
        <item m="1" x="1723"/>
        <item m="1" x="5256"/>
        <item m="1" x="1191"/>
        <item m="1" x="2909"/>
        <item m="1" x="4804"/>
        <item m="1" x="735"/>
        <item m="1" x="5165"/>
        <item m="1" x="4901"/>
        <item m="1" x="5854"/>
        <item m="1" x="3724"/>
        <item m="1" x="3176"/>
        <item m="1" x="3782"/>
        <item m="1" x="4884"/>
        <item m="1" x="3589"/>
        <item m="1" x="5411"/>
        <item m="1" x="7089"/>
        <item m="1" x="7603"/>
        <item x="36"/>
        <item m="1" x="3295"/>
        <item m="1" x="3196"/>
        <item x="266"/>
        <item m="1" x="1480"/>
        <item m="1" x="5973"/>
        <item m="1" x="4496"/>
        <item m="1" x="2423"/>
        <item m="1" x="5519"/>
        <item m="1" x="7807"/>
        <item m="1" x="3272"/>
        <item m="1" x="5088"/>
        <item m="1" x="4224"/>
        <item m="1" x="947"/>
        <item m="1" x="933"/>
        <item m="1" x="2422"/>
        <item m="1" x="7771"/>
        <item m="1" x="4700"/>
        <item m="1" x="4912"/>
        <item m="1" x="5809"/>
        <item m="1" x="7318"/>
        <item m="1" x="5919"/>
        <item m="1" x="2851"/>
        <item m="1" x="2870"/>
        <item m="1" x="3952"/>
        <item m="1" x="2908"/>
        <item m="1" x="4177"/>
        <item m="1" x="5281"/>
        <item m="1" x="3746"/>
        <item m="1" x="4054"/>
        <item m="1" x="1317"/>
        <item m="1" x="2541"/>
        <item m="1" x="7602"/>
        <item m="1" x="932"/>
        <item m="1" x="919"/>
        <item m="1" x="1419"/>
        <item m="1" x="4883"/>
        <item m="1" x="7502"/>
        <item m="1" x="4284"/>
        <item m="1" x="4404"/>
        <item m="1" x="1316"/>
        <item m="1" x="2620"/>
        <item m="1" x="3294"/>
        <item m="1" x="5828"/>
        <item m="1" x="1362"/>
        <item m="1" x="7565"/>
        <item m="1" x="2841"/>
        <item m="1" x="1377"/>
        <item x="95"/>
        <item m="1" x="1574"/>
        <item m="1" x="1547"/>
        <item m="1" x="2746"/>
        <item m="1" x="7985"/>
        <item m="1" x="5750"/>
        <item m="1" x="7551"/>
        <item m="1" x="1418"/>
        <item m="1" x="2577"/>
        <item m="1" x="4223"/>
        <item m="1" x="5127"/>
        <item m="1" x="3386"/>
        <item x="90"/>
        <item m="1" x="4559"/>
        <item m="1" x="7428"/>
        <item m="1" x="4306"/>
        <item m="1" x="840"/>
        <item m="1" x="5972"/>
        <item m="1" x="1017"/>
        <item m="1" x="4659"/>
        <item m="1" x="3645"/>
        <item m="1" x="4773"/>
        <item m="1" x="5603"/>
        <item m="1" x="1893"/>
        <item m="1" x="1776"/>
        <item m="1" x="6661"/>
        <item m="1" x="4772"/>
        <item m="1" x="4142"/>
        <item m="1" x="4571"/>
        <item m="1" x="4639"/>
        <item m="1" x="2950"/>
        <item m="1" x="3195"/>
        <item m="1" x="2256"/>
        <item m="1" x="7232"/>
        <item m="1" x="7932"/>
        <item m="1" x="1630"/>
        <item m="1" x="5315"/>
        <item m="1" x="6097"/>
        <item m="1" x="7061"/>
        <item m="1" x="1565"/>
        <item m="1" x="5843"/>
        <item m="1" x="1766"/>
        <item m="1" x="7060"/>
        <item m="1" x="1461"/>
        <item m="1" x="5007"/>
        <item m="1" x="5827"/>
        <item m="1" x="6415"/>
        <item m="1" x="6692"/>
        <item m="1" x="5602"/>
        <item m="1" x="2477"/>
        <item m="1" x="7944"/>
        <item m="1" x="6063"/>
        <item m="1" x="1591"/>
        <item m="1" x="7219"/>
        <item m="1" x="1608"/>
        <item m="1" x="2375"/>
        <item m="1" x="1979"/>
        <item m="1" x="5842"/>
        <item m="1" x="2374"/>
        <item m="1" x="2719"/>
        <item m="1" x="5841"/>
        <item m="1" x="7601"/>
        <item m="1" x="2188"/>
        <item m="1" x="3415"/>
        <item m="1" x="3745"/>
        <item m="1" x="4191"/>
        <item m="1" x="6289"/>
        <item m="1" x="1052"/>
        <item m="1" x="3723"/>
        <item m="1" x="976"/>
        <item m="1" x="6737"/>
        <item m="1" x="6620"/>
        <item m="1" x="7331"/>
        <item m="1" x="3889"/>
        <item m="1" x="2203"/>
        <item m="1" x="3132"/>
        <item m="1" x="3707"/>
        <item m="1" x="6399"/>
        <item m="1" x="2202"/>
        <item m="1" x="4882"/>
        <item m="1" x="1350"/>
        <item m="1" x="7004"/>
        <item m="1" x="781"/>
        <item m="1" x="7252"/>
        <item m="1" x="2061"/>
        <item x="246"/>
        <item m="1" x="6472"/>
        <item m="1" x="7364"/>
        <item m="1" x="2969"/>
        <item m="1" x="705"/>
        <item m="1" x="4546"/>
        <item m="1" x="3549"/>
        <item m="1" x="3816"/>
        <item m="1" x="7660"/>
        <item m="1" x="1513"/>
        <item m="1" x="7231"/>
        <item m="1" x="5853"/>
        <item m="1" x="337"/>
        <item m="1" x="308"/>
        <item m="1" x="3951"/>
        <item m="1" x="886"/>
        <item m="1" x="4938"/>
        <item m="1" x="7969"/>
        <item m="1" x="7516"/>
        <item m="1" x="7120"/>
        <item m="1" x="425"/>
        <item m="1" x="2330"/>
        <item m="1" x="1282"/>
        <item m="1" x="7770"/>
        <item m="1" x="3462"/>
        <item m="1" x="4881"/>
        <item x="261"/>
        <item m="1" x="4989"/>
        <item m="1" x="839"/>
        <item m="1" x="1214"/>
        <item m="1" x="4305"/>
        <item m="1" x="5786"/>
        <item m="1" x="3802"/>
        <item m="1" x="3935"/>
        <item m="1" x="1629"/>
        <item m="1" x="2745"/>
        <item x="131"/>
        <item x="19"/>
        <item m="1" x="7427"/>
        <item m="1" x="3433"/>
        <item x="55"/>
        <item m="1" x="2373"/>
        <item m="1" x="2103"/>
        <item m="1" x="4455"/>
        <item m="1" x="3985"/>
        <item m="1" x="4699"/>
        <item m="1" x="5181"/>
        <item m="1" x="5410"/>
        <item m="1" x="2775"/>
        <item m="1" x="6545"/>
        <item m="1" x="5391"/>
        <item m="1" x="3722"/>
        <item m="1" x="2869"/>
        <item m="1" x="704"/>
        <item m="1" x="1628"/>
        <item m="1" x="7088"/>
        <item m="1" x="1213"/>
        <item m="1" x="5280"/>
        <item m="1" x="3850"/>
        <item m="1" x="413"/>
        <item m="1" x="1439"/>
        <item m="1" x="760"/>
        <item x="234"/>
        <item m="1" x="535"/>
        <item m="1" x="719"/>
        <item m="1" x="4022"/>
        <item m="1" x="4495"/>
        <item m="1" x="4803"/>
        <item m="1" x="4420"/>
        <item m="1" x="7564"/>
        <item m="1" x="7984"/>
        <item m="1" x="7515"/>
        <item m="1" x="3836"/>
        <item m="1" x="2576"/>
        <item m="1" x="7059"/>
        <item m="1" x="4802"/>
        <item m="1" x="6341"/>
        <item m="1" x="4759"/>
        <item m="1" x="1190"/>
        <item m="1" x="463"/>
        <item m="1" x="2540"/>
        <item m="1" x="7845"/>
        <item m="1" x="4684"/>
        <item m="1" x="7144"/>
        <item m="1" x="7143"/>
        <item m="1" x="6596"/>
        <item m="1" x="3064"/>
        <item m="1" x="2402"/>
        <item m="1" x="4786"/>
        <item m="1" x="4053"/>
        <item m="1" x="2795"/>
        <item m="1" x="1607"/>
        <item m="1" x="6259"/>
        <item m="1" x="6609"/>
        <item m="1" x="1262"/>
        <item m="1" x="640"/>
        <item m="1" x="6896"/>
        <item m="1" x="2662"/>
        <item m="1" x="2697"/>
        <item m="1" x="1238"/>
        <item m="1" x="3801"/>
        <item m="1" x="6193"/>
        <item m="1" x="7823"/>
        <item m="1" x="2619"/>
        <item m="1" x="2241"/>
        <item m="1" x="554"/>
        <item m="1" x="4900"/>
        <item x="291"/>
        <item m="1" x="2595"/>
        <item m="1" x="7659"/>
        <item m="1" x="1564"/>
        <item m="1" x="2696"/>
        <item x="75"/>
        <item m="1" x="5871"/>
        <item m="1" x="7035"/>
        <item m="1" x="5719"/>
        <item m="1" x="5492"/>
        <item m="1" x="4052"/>
        <item m="1" x="7295"/>
        <item m="1" x="5601"/>
        <item m="1" x="2372"/>
        <item m="1" x="6062"/>
        <item m="1" x="1174"/>
        <item m="1" x="6258"/>
        <item m="1" x="5236"/>
        <item m="1" x="3759"/>
        <item m="1" x="1606"/>
        <item m="1" x="4758"/>
        <item m="1" x="1965"/>
        <item m="1" x="1404"/>
        <item x="100"/>
        <item m="1" x="2102"/>
        <item m="1" x="7087"/>
        <item m="1" x="3131"/>
        <item m="1" x="1173"/>
        <item x="288"/>
        <item m="1" x="1212"/>
        <item x="201"/>
        <item m="1" x="4073"/>
        <item x="231"/>
        <item m="1" x="6953"/>
        <item m="1" x="1333"/>
        <item m="1" x="1742"/>
        <item m="1" x="6272"/>
        <item m="1" x="6320"/>
        <item m="1" x="5718"/>
        <item m="1" x="6192"/>
        <item m="1" x="1302"/>
        <item m="1" x="2401"/>
        <item m="1" x="3923"/>
        <item m="1" x="619"/>
        <item m="1" x="6938"/>
        <item m="1" x="5028"/>
        <item m="1" x="4176"/>
        <item m="1" x="6988"/>
        <item m="1" x="2774"/>
        <item m="1" x="2661"/>
        <item m="1" x="6340"/>
        <item x="78"/>
        <item x="122"/>
        <item m="1" x="7633"/>
        <item x="209"/>
        <item m="1" x="7931"/>
        <item m="1" x="3432"/>
        <item m="1" x="1741"/>
        <item m="1" x="4771"/>
        <item m="1" x="2025"/>
        <item m="1" x="6514"/>
        <item m="1" x="5940"/>
        <item m="1" x="5027"/>
        <item m="1" x="5887"/>
        <item m="1" x="2994"/>
        <item m="1" x="5048"/>
        <item m="1" x="5771"/>
        <item m="1" x="2925"/>
        <item m="1" x="498"/>
        <item m="1" x="3236"/>
        <item m="1" x="3385"/>
        <item m="1" x="4236"/>
        <item m="1" x="4757"/>
        <item m="1" x="1995"/>
        <item m="1" x="5078"/>
        <item m="1" x="5553"/>
        <item m="1" x="573"/>
        <item m="1" x="2476"/>
        <item x="159"/>
        <item m="1" x="2794"/>
        <item m="1" x="6758"/>
        <item m="1" x="4175"/>
        <item m="1" x="1775"/>
        <item m="1" x="6453"/>
        <item m="1" x="4494"/>
        <item m="1" x="6471"/>
        <item m="1" x="1685"/>
        <item m="1" x="6381"/>
        <item m="1" x="3081"/>
        <item m="1" x="734"/>
        <item m="1" x="1964"/>
        <item m="1" x="5180"/>
        <item m="1" x="7317"/>
        <item m="1" x="4454"/>
        <item m="1" x="2307"/>
        <item m="1" x="3503"/>
        <item m="1" x="3618"/>
        <item m="1" x="2060"/>
        <item x="196"/>
        <item m="1" x="1392"/>
        <item m="1" x="1211"/>
        <item m="1" x="1189"/>
        <item m="1" x="1868"/>
        <item m="1" x="4606"/>
        <item m="1" x="5808"/>
        <item m="1" x="2594"/>
        <item m="1" x="2575"/>
        <item m="1" x="3063"/>
        <item m="1" x="7632"/>
        <item x="293"/>
        <item m="1" x="1722"/>
        <item m="1" x="7034"/>
        <item m="1" x="1921"/>
        <item x="132"/>
        <item m="1" x="1036"/>
        <item m="1" x="4190"/>
        <item m="1" x="1332"/>
        <item m="1" x="1403"/>
        <item m="1" x="7273"/>
        <item m="1" x="3367"/>
        <item m="1" x="1684"/>
        <item m="1" x="3366"/>
        <item x="123"/>
        <item m="1" x="1376"/>
        <item m="1" x="2816"/>
        <item m="1" x="989"/>
        <item m="1" x="5749"/>
        <item x="220"/>
        <item m="1" x="3350"/>
        <item m="1" x="5453"/>
        <item m="1" x="780"/>
        <item m="1" x="7251"/>
        <item m="1" x="369"/>
        <item m="1" x="7107"/>
        <item m="1" x="7822"/>
        <item m="1" x="4978"/>
        <item m="1" x="5370"/>
        <item m="1" x="6838"/>
        <item m="1" x="1188"/>
        <item m="1" x="2270"/>
        <item m="1" x="5077"/>
        <item m="1" x="368"/>
        <item x="79"/>
        <item m="1" x="4002"/>
        <item m="1" x="5870"/>
        <item m="1" x="3781"/>
        <item x="22"/>
        <item m="1" x="2306"/>
        <item m="1" x="3548"/>
        <item m="1" x="6559"/>
        <item m="1" x="885"/>
        <item m="1" x="7821"/>
        <item m="1" x="4039"/>
        <item m="1" x="4021"/>
        <item m="1" x="7401"/>
        <item m="1" x="4589"/>
        <item m="1" x="3414"/>
        <item m="1" x="6895"/>
        <item m="1" x="3629"/>
        <item m="1" x="5939"/>
        <item m="1" x="7426"/>
        <item m="1" x="4721"/>
        <item m="1" x="5999"/>
        <item m="1" x="2907"/>
        <item m="1" x="4528"/>
        <item m="1" x="3874"/>
        <item m="1" x="918"/>
        <item m="1" x="4364"/>
        <item m="1" x="2269"/>
        <item m="1" x="6229"/>
        <item m="1" x="1801"/>
        <item m="1" x="1765"/>
        <item m="1" x="3514"/>
        <item m="1" x="5087"/>
        <item m="1" x="7169"/>
        <item m="1" x="703"/>
        <item m="1" x="7747"/>
        <item m="1" x="6373"/>
        <item m="1" x="3984"/>
        <item x="167"/>
        <item m="1" x="5671"/>
        <item m="1" x="4558"/>
        <item m="1" x="7644"/>
        <item m="1" x="5518"/>
        <item m="1" x="702"/>
        <item m="1" x="2815"/>
        <item m="1" x="2593"/>
        <item m="1" x="7697"/>
        <item m="1" x="3400"/>
        <item m="1" x="3384"/>
        <item m="1" x="7218"/>
        <item m="1" x="367"/>
        <item m="1" x="7615"/>
        <item m="1" x="6987"/>
        <item m="1" x="2014"/>
        <item m="1" x="639"/>
        <item m="1" x="7563"/>
        <item m="1" x="5452"/>
        <item m="1" x="5218"/>
        <item m="1" x="2675"/>
        <item m="1" x="4698"/>
        <item m="1" x="4099"/>
        <item m="1" x="5426"/>
        <item m="1" x="2400"/>
        <item m="1" x="4453"/>
        <item m="1" x="6288"/>
        <item m="1" x="4072"/>
        <item m="1" x="7711"/>
        <item m="1" x="2887"/>
        <item m="1" x="5076"/>
        <item m="1" x="2371"/>
        <item m="1" x="5957"/>
        <item m="1" x="4605"/>
        <item x="221"/>
        <item m="1" x="4638"/>
        <item x="67"/>
        <item m="1" x="1697"/>
        <item m="1" x="6061"/>
        <item m="1" x="4977"/>
        <item m="1" x="2674"/>
        <item m="1" x="7710"/>
        <item m="1" x="1210"/>
        <item m="1" x="1159"/>
        <item m="1" x="7156"/>
        <item m="1" x="2840"/>
        <item m="1" x="7201"/>
        <item m="1" x="4141"/>
        <item m="1" x="323"/>
        <item m="1" x="6216"/>
        <item m="1" x="5300"/>
        <item m="1" x="3117"/>
        <item m="1" x="5057"/>
        <item m="1" x="4739"/>
        <item m="1" x="6123"/>
        <item m="1" x="3668"/>
        <item m="1" x="4514"/>
        <item m="1" x="6837"/>
        <item m="1" x="2399"/>
        <item m="1" x="6513"/>
        <item m="1" x="656"/>
        <item m="1" x="1683"/>
        <item m="1" x="4976"/>
        <item m="1" x="4130"/>
        <item m="1" x="1051"/>
        <item m="1" x="3617"/>
        <item m="1" x="5075"/>
        <item m="1" x="7930"/>
        <item m="1" x="7346"/>
        <item m="1" x="601"/>
        <item m="1" x="2255"/>
        <item m="1" x="1315"/>
        <item m="1" x="5351"/>
        <item m="1" x="3252"/>
        <item m="1" x="5334"/>
        <item m="1" x="779"/>
        <item m="1" x="6779"/>
        <item m="1" x="2013"/>
        <item m="1" x="7016"/>
        <item m="1" x="6531"/>
        <item m="1" x="5938"/>
        <item m="1" x="7015"/>
        <item m="1" x="7746"/>
        <item m="1" x="4588"/>
        <item m="1" x="553"/>
        <item m="1" x="7119"/>
        <item m="1" x="5126"/>
        <item m="1" x="7905"/>
        <item m="1" x="6242"/>
        <item m="1" x="1627"/>
        <item m="1" x="6882"/>
        <item m="1" x="4493"/>
        <item m="1" x="2421"/>
        <item m="1" x="1648"/>
        <item x="227"/>
        <item m="1" x="6792"/>
        <item m="1" x="1696"/>
        <item m="1" x="4283"/>
        <item m="1" x="2148"/>
        <item m="1" x="817"/>
        <item m="1" x="1764"/>
        <item m="1" x="3588"/>
        <item m="1" x="5937"/>
        <item m="1" x="4924"/>
        <item m="1" x="5826"/>
        <item m="1" x="2288"/>
        <item m="1" x="1867"/>
        <item m="1" x="6639"/>
        <item m="1" x="3020"/>
        <item m="1" x="7187"/>
        <item m="1" x="917"/>
        <item m="1" x="1016"/>
        <item m="1" x="5572"/>
        <item m="1" x="3271"/>
        <item m="1" x="3482"/>
        <item m="1" x="655"/>
        <item m="1" x="3481"/>
        <item m="1" x="5571"/>
        <item m="1" x="931"/>
        <item m="1" x="5589"/>
        <item m="1" x="6287"/>
        <item m="1" x="778"/>
        <item m="1" x="654"/>
        <item m="1" x="618"/>
        <item m="1" x="5104"/>
        <item m="1" x="4770"/>
        <item m="1" x="3019"/>
        <item m="1" x="6512"/>
        <item m="1" x="1647"/>
        <item m="1" x="4923"/>
        <item m="1" x="5785"/>
        <item m="1" x="7769"/>
        <item m="1" x="1331"/>
        <item m="1" x="398"/>
        <item m="1" x="7250"/>
        <item m="1" x="6638"/>
        <item m="1" x="6358"/>
        <item m="1" x="4713"/>
        <item m="1" x="733"/>
        <item m="1" x="7943"/>
        <item m="1" x="2329"/>
        <item m="1" x="4697"/>
        <item m="1" x="7675"/>
        <item m="1" x="7929"/>
        <item m="1" x="617"/>
        <item m="1" x="2024"/>
        <item m="1" x="2592"/>
        <item m="1" x="867"/>
        <item m="1" x="2220"/>
        <item m="1" x="2718"/>
        <item m="1" x="2525"/>
        <item m="1" x="1438"/>
        <item m="1" x="5026"/>
        <item m="1" x="3502"/>
        <item m="1" x="975"/>
        <item m="1" x="4865"/>
        <item m="1" x="2868"/>
        <item m="1" x="1158"/>
        <item m="1" x="1905"/>
        <item m="1" x="2906"/>
        <item m="1" x="1563"/>
        <item m="1" x="916"/>
        <item m="1" x="1512"/>
        <item m="1" x="1157"/>
        <item m="1" x="2147"/>
        <item m="1" x="2524"/>
        <item m="1" x="6619"/>
        <item m="1" x="6155"/>
        <item m="1" x="4452"/>
        <item m="1" x="4911"/>
        <item m="1" x="1920"/>
        <item m="1" x="2814"/>
        <item m="1" x="7983"/>
        <item m="1" x="7483"/>
        <item m="1" x="5491"/>
        <item m="1" x="5680"/>
        <item m="1" x="7444"/>
        <item m="1" x="1237"/>
        <item m="1" x="5623"/>
        <item m="1" x="4619"/>
        <item m="1" x="974"/>
        <item m="1" x="6711"/>
        <item m="1" x="7155"/>
        <item m="1" x="4712"/>
        <item m="1" x="3815"/>
        <item m="1" x="2813"/>
        <item m="1" x="7414"/>
        <item m="1" x="6339"/>
        <item m="1" x="5533"/>
        <item m="1" x="4174"/>
        <item m="1" x="4322"/>
        <item m="1" x="7562"/>
        <item m="1" x="4210"/>
        <item m="1" x="5936"/>
        <item x="106"/>
        <item m="1" x="4173"/>
        <item m="1" x="4492"/>
        <item m="1" x="5735"/>
        <item m="1" x="1236"/>
        <item m="1" x="1281"/>
        <item m="1" x="6431"/>
        <item m="1" x="5314"/>
        <item m="1" x="1035"/>
        <item m="1" x="6952"/>
        <item m="1" x="4393"/>
        <item m="1" x="2695"/>
        <item m="1" x="2033"/>
        <item m="1" x="4513"/>
        <item m="1" x="7045"/>
        <item x="232"/>
        <item m="1" x="7745"/>
        <item m="1" x="816"/>
        <item m="1" x="3235"/>
        <item x="200"/>
        <item m="1" x="6778"/>
        <item m="1" x="5217"/>
        <item m="1" x="4161"/>
        <item m="1" x="5333"/>
        <item m="1" x="6986"/>
        <item m="1" x="3194"/>
        <item m="1" x="691"/>
        <item m="1" x="2968"/>
        <item m="1" x="4587"/>
        <item m="1" x="960"/>
        <item m="1" x="4570"/>
        <item m="1" x="4020"/>
        <item m="1" x="6083"/>
        <item m="1" x="3099"/>
        <item m="1" x="5869"/>
        <item m="1" x="7844"/>
        <item m="1" x="7696"/>
        <item x="225"/>
        <item m="1" x="4038"/>
        <item m="1" x="6985"/>
        <item m="1" x="6618"/>
        <item m="1" x="3950"/>
        <item m="1" x="1978"/>
        <item m="1" x="3399"/>
        <item m="1" x="1682"/>
        <item m="1" x="584"/>
        <item m="1" x="5235"/>
        <item m="1" x="759"/>
        <item m="1" x="5190"/>
        <item m="1" x="6470"/>
        <item m="1" x="7744"/>
        <item m="1" x="3398"/>
        <item m="1" x="600"/>
        <item m="1" x="5205"/>
        <item m="1" x="5770"/>
        <item m="1" x="5189"/>
        <item m="1" x="2083"/>
        <item m="1" x="6319"/>
        <item m="1" x="5918"/>
        <item m="1" x="6082"/>
        <item m="1" x="6881"/>
        <item m="1" x="3682"/>
        <item x="99"/>
        <item m="1" x="838"/>
        <item m="1" x="6257"/>
        <item m="1" x="6595"/>
        <item m="1" x="5145"/>
        <item x="218"/>
        <item m="1" x="1361"/>
        <item m="1" x="7345"/>
        <item m="1" x="5390"/>
        <item m="1" x="4959"/>
        <item m="1" x="6398"/>
        <item m="1" x="7400"/>
        <item m="1" x="1479"/>
        <item m="1" x="349"/>
        <item m="1" x="6807"/>
        <item m="1" x="3193"/>
        <item m="1" x="1562"/>
        <item m="1" x="5047"/>
        <item m="1" x="2967"/>
        <item m="1" x="1527"/>
        <item m="1" x="1904"/>
        <item m="1" x="5279"/>
        <item m="1" x="4282"/>
        <item m="1" x="7600"/>
        <item m="1" x="5451"/>
        <item m="1" x="5006"/>
        <item x="118"/>
        <item m="1" x="2201"/>
        <item m="1" x="5103"/>
        <item m="1" x="5278"/>
        <item m="1" x="7003"/>
        <item m="1" x="6757"/>
        <item m="1" x="6372"/>
        <item m="1" x="4844"/>
        <item m="1" x="7806"/>
        <item m="1" x="4512"/>
        <item m="1" x="7820"/>
        <item m="1" x="5600"/>
        <item m="1" x="6723"/>
        <item m="1" x="4975"/>
        <item m="1" x="7561"/>
        <item m="1" x="1015"/>
        <item m="1" x="1460"/>
        <item m="1" x="1681"/>
        <item m="1" x="1712"/>
        <item m="1" x="1573"/>
        <item m="1" x="7658"/>
        <item m="1" x="4958"/>
        <item m="1" x="5654"/>
        <item m="1" x="1561"/>
        <item m="1" x="5956"/>
        <item m="1" x="552"/>
        <item m="1" x="6309"/>
        <item m="1" x="3616"/>
        <item m="1" x="3446"/>
        <item m="1" x="7890"/>
        <item m="1" x="7380"/>
        <item m="1" x="2905"/>
        <item m="1" x="4937"/>
        <item m="1" x="7674"/>
        <item m="1" x="4843"/>
        <item m="1" x="7461"/>
        <item x="71"/>
        <item m="1" x="2166"/>
        <item m="1" x="884"/>
        <item m="1" x="5074"/>
        <item m="1" x="2574"/>
        <item m="1" x="6081"/>
        <item m="1" x="2924"/>
        <item m="1" x="4936"/>
        <item m="1" x="5277"/>
        <item m="1" x="988"/>
        <item m="1" x="2812"/>
        <item m="1" x="1663"/>
        <item m="1" x="5734"/>
        <item m="1" x="4071"/>
        <item m="1" x="2443"/>
        <item m="1" x="6791"/>
        <item m="1" x="4935"/>
        <item m="1" x="5164"/>
        <item m="1" x="3644"/>
        <item m="1" x="4720"/>
        <item m="1" x="5389"/>
        <item m="1" x="5179"/>
        <item m="1" x="1360"/>
        <item m="1" x="4382"/>
        <item x="11"/>
        <item m="1" x="5332"/>
        <item m="1" x="7058"/>
        <item m="1" x="5622"/>
        <item m="1" x="2200"/>
        <item m="1" x="5588"/>
        <item m="1" x="2048"/>
        <item m="1" x="4160"/>
        <item m="1" x="987"/>
        <item m="1" x="1546"/>
        <item x="83"/>
        <item m="1" x="6736"/>
        <item m="1" x="3152"/>
        <item m="1" x="6880"/>
        <item m="1" x="7550"/>
        <item m="1" x="7142"/>
        <item m="1" x="4363"/>
        <item m="1" x="1235"/>
        <item m="1" x="6308"/>
        <item m="1" x="3251"/>
        <item m="1" x="7643"/>
        <item m="1" x="3615"/>
        <item m="1" x="2694"/>
        <item m="1" x="5350"/>
        <item m="1" x="6338"/>
        <item m="1" x="4491"/>
        <item m="1" x="2101"/>
        <item m="1" x="4098"/>
        <item m="1" x="1330"/>
        <item m="1" x="6984"/>
        <item x="296"/>
        <item m="1" x="4880"/>
        <item m="1" x="412"/>
        <item m="1" x="4711"/>
        <item m="1" x="7413"/>
        <item m="1" x="5935"/>
        <item m="1" x="1329"/>
        <item m="1" x="4922"/>
        <item m="1" x="6820"/>
        <item m="1" x="2762"/>
        <item m="1" x="2744"/>
        <item m="1" x="6910"/>
        <item x="280"/>
        <item m="1" x="6806"/>
        <item m="1" x="1800"/>
        <item m="1" x="5886"/>
        <item m="1" x="2475"/>
        <item m="1" x="4070"/>
        <item m="1" x="2187"/>
        <item m="1" x="4637"/>
        <item m="1" x="5733"/>
        <item m="1" x="497"/>
        <item m="1" x="5917"/>
        <item m="1" x="5769"/>
        <item m="1" x="1662"/>
        <item m="1" x="930"/>
        <item m="1" x="815"/>
        <item m="1" x="7200"/>
        <item m="1" x="2186"/>
        <item m="1" x="5490"/>
        <item m="1" x="4019"/>
        <item m="1" x="4827"/>
        <item m="1" x="1402"/>
        <item m="1" x="2743"/>
        <item m="1" x="2305"/>
        <item m="1" x="4209"/>
        <item m="1" x="6879"/>
        <item x="197"/>
        <item m="1" x="2886"/>
        <item m="1" x="7330"/>
        <item m="1" x="4472"/>
        <item m="1" x="6414"/>
        <item m="1" x="866"/>
        <item m="1" x="1437"/>
        <item m="1" x="366"/>
        <item m="1" x="6109"/>
        <item m="1" x="3849"/>
        <item m="1" x="2573"/>
        <item m="1" x="385"/>
        <item m="1" x="3151"/>
        <item m="1" x="4113"/>
        <item m="1" x="6108"/>
        <item m="1" x="6122"/>
        <item m="1" x="6836"/>
        <item m="1" x="4756"/>
        <item m="1" x="485"/>
        <item m="1" x="3706"/>
        <item m="1" x="4710"/>
        <item m="1" x="3413"/>
        <item m="1" x="5313"/>
        <item m="1" x="1349"/>
        <item m="1" x="5640"/>
        <item m="1" x="5479"/>
        <item m="1" x="4618"/>
        <item x="154"/>
        <item m="1" x="3949"/>
        <item m="1" x="7819"/>
        <item m="1" x="2923"/>
        <item m="1" x="5125"/>
        <item m="1" x="4842"/>
        <item m="1" x="2811"/>
        <item m="1" x="999"/>
        <item m="1" x="2810"/>
        <item m="1" x="7443"/>
        <item m="1" x="3329"/>
        <item m="1" x="4208"/>
        <item m="1" x="4801"/>
        <item m="1" x="3116"/>
        <item m="1" x="2512"/>
        <item m="1" x="3501"/>
        <item m="1" x="7673"/>
        <item m="1" x="1740"/>
        <item m="1" x="7586"/>
        <item m="1" x="2474"/>
        <item m="1" x="6017"/>
        <item m="1" x="4755"/>
        <item m="1" x="616"/>
        <item m="1" x="1511"/>
        <item m="1" x="6878"/>
        <item m="1" x="7344"/>
        <item x="160"/>
        <item m="1" x="946"/>
        <item m="1" x="411"/>
        <item m="1" x="2100"/>
        <item m="1" x="3667"/>
        <item m="1" x="4921"/>
        <item m="1" x="5216"/>
        <item m="1" x="2023"/>
        <item m="1" x="1919"/>
        <item m="1" x="5349"/>
        <item m="1" x="5331"/>
        <item m="1" x="3970"/>
        <item m="1" x="2059"/>
        <item m="1" x="6530"/>
        <item m="1" x="1880"/>
        <item m="1" x="2717"/>
        <item x="35"/>
        <item m="1" x="7363"/>
        <item m="1" x="6430"/>
        <item m="1" x="2885"/>
        <item m="1" x="3562"/>
        <item m="1" x="2673"/>
        <item m="1" x="1209"/>
        <item m="1" x="3500"/>
        <item m="1" x="6617"/>
        <item m="1" x="1963"/>
        <item m="1" x="5670"/>
        <item m="1" x="322"/>
        <item m="1" x="3547"/>
        <item m="1" x="4709"/>
        <item m="1" x="4471"/>
        <item m="1" x="1459"/>
        <item x="161"/>
        <item m="1" x="638"/>
        <item m="1" x="1082"/>
        <item m="1" x="1774"/>
        <item m="1" x="5807"/>
        <item m="1" x="5768"/>
        <item m="1" x="4879"/>
        <item m="1" x="4051"/>
        <item m="1" x="5599"/>
        <item m="1" x="6452"/>
        <item m="1" x="1994"/>
        <item m="1" x="998"/>
        <item m="1" x="365"/>
        <item m="1" x="7272"/>
        <item m="1" x="3130"/>
        <item m="1" x="6608"/>
        <item m="1" x="5369"/>
        <item m="1" x="3721"/>
        <item m="1" x="6469"/>
        <item m="1" x="5056"/>
        <item m="1" x="7343"/>
        <item x="102"/>
        <item m="1" x="4451"/>
        <item m="1" x="6735"/>
        <item m="1" x="5639"/>
        <item m="1" x="5916"/>
        <item m="1" x="1280"/>
        <item m="1" x="1821"/>
        <item m="1" x="2716"/>
        <item m="1" x="4934"/>
        <item m="1" x="6451"/>
        <item m="1" x="551"/>
        <item m="1" x="4527"/>
        <item m="1" x="7942"/>
        <item m="1" x="7805"/>
        <item m="1" x="4450"/>
        <item m="1" x="462"/>
        <item m="1" x="883"/>
        <item m="1" x="6909"/>
        <item m="1" x="5312"/>
        <item m="1" x="4899"/>
        <item m="1" x="4586"/>
        <item m="1" x="3561"/>
        <item m="1" x="6307"/>
        <item m="1" x="6925"/>
        <item m="1" x="959"/>
        <item m="1" x="3835"/>
        <item x="244"/>
        <item x="259"/>
        <item m="1" x="2511"/>
        <item m="1" x="2793"/>
        <item m="1" x="1156"/>
        <item m="1" x="6969"/>
        <item m="1" x="6581"/>
        <item m="1" x="1111"/>
        <item m="1" x="1234"/>
        <item m="1" x="2761"/>
        <item m="1" x="4708"/>
        <item m="1" x="2904"/>
        <item m="1" x="3175"/>
        <item m="1" x="4617"/>
        <item m="1" x="348"/>
        <item m="1" x="3848"/>
        <item m="1" x="5489"/>
        <item m="1" x="2672"/>
        <item m="1" x="6256"/>
        <item m="1" x="5717"/>
        <item m="1" x="2510"/>
        <item m="1" x="3250"/>
        <item m="1" x="3018"/>
        <item m="1" x="799"/>
        <item m="1" x="4235"/>
        <item m="1" x="4248"/>
        <item m="1" x="384"/>
        <item m="1" x="5716"/>
        <item m="1" x="4189"/>
        <item m="1" x="5255"/>
        <item m="1" x="410"/>
        <item x="282"/>
        <item m="1" x="5915"/>
        <item m="1" x="5732"/>
        <item x="59"/>
        <item m="1" x="7743"/>
        <item m="1" x="5934"/>
        <item m="1" x="958"/>
        <item m="1" x="6060"/>
        <item m="1" x="7968"/>
        <item m="1" x="6154"/>
        <item m="1" x="7614"/>
        <item m="1" x="1093"/>
        <item m="1" x="1510"/>
        <item m="1" x="7804"/>
        <item m="1" x="4247"/>
        <item m="1" x="7002"/>
        <item m="1" x="6835"/>
        <item m="1" x="2022"/>
        <item m="1" x="3681"/>
        <item m="1" x="6241"/>
        <item m="1" x="7514"/>
        <item m="1" x="5330"/>
        <item m="1" x="5638"/>
        <item m="1" x="2839"/>
        <item m="1" x="945"/>
        <item m="1" x="3445"/>
        <item m="1" x="2135"/>
        <item m="1" x="5598"/>
        <item m="1" x="5903"/>
        <item m="1" x="583"/>
        <item m="1" x="3834"/>
        <item m="1" x="2287"/>
        <item m="1" x="7168"/>
        <item m="1" x="6544"/>
        <item m="1" x="6580"/>
        <item m="1" x="7141"/>
        <item m="1" x="4683"/>
        <item m="1" x="7843"/>
        <item m="1" x="3800"/>
        <item m="1" x="1879"/>
        <item m="1" x="915"/>
        <item m="1" x="1590"/>
        <item m="1" x="7001"/>
        <item m="1" x="1014"/>
        <item m="1" x="461"/>
        <item m="1" x="5311"/>
        <item m="1" x="1680"/>
        <item m="1" x="2328"/>
        <item m="1" x="4490"/>
        <item x="186"/>
        <item m="1" x="4340"/>
        <item m="1" x="4304"/>
        <item m="1" x="2455"/>
        <item m="1" x="6734"/>
        <item m="1" x="4403"/>
        <item m="1" x="7613"/>
        <item m="1" x="3983"/>
        <item m="1" x="4303"/>
        <item m="1" x="3461"/>
        <item m="1" x="4172"/>
        <item m="1" x="7482"/>
        <item m="1" x="7460"/>
        <item m="1" x="1903"/>
        <item m="1" x="1458"/>
        <item m="1" x="2742"/>
        <item m="1" x="7294"/>
        <item m="1" x="2199"/>
        <item m="1" x="3249"/>
        <item m="1" x="7073"/>
        <item m="1" x="4526"/>
        <item m="1" x="7154"/>
        <item m="1" x="5669"/>
        <item m="1" x="2773"/>
        <item m="1" x="6016"/>
        <item m="1" x="347"/>
        <item m="1" x="4097"/>
        <item m="1" x="7642"/>
        <item m="1" x="2355"/>
        <item m="1" x="2867"/>
        <item m="1" x="2032"/>
        <item m="1" x="6371"/>
        <item m="1" x="5731"/>
        <item m="1" x="6529"/>
        <item x="121"/>
        <item m="1" x="718"/>
        <item m="1" x="582"/>
        <item m="1" x="3115"/>
        <item m="1" x="6722"/>
        <item m="1" x="4785"/>
        <item m="1" x="7631"/>
        <item m="1" x="1375"/>
        <item m="1" x="7399"/>
        <item m="1" x="1545"/>
        <item m="1" x="3017"/>
        <item m="1" x="1417"/>
        <item m="1" x="3480"/>
        <item m="1" x="7293"/>
        <item m="1" x="6951"/>
        <item m="1" x="2984"/>
        <item m="1" x="7967"/>
        <item m="1" x="5368"/>
        <item m="1" x="2012"/>
        <item m="1" x="7549"/>
        <item m="1" x="1661"/>
        <item m="1" x="1605"/>
        <item m="1" x="2031"/>
        <item m="1" x="1763"/>
        <item m="1" x="5388"/>
        <item m="1" x="1013"/>
        <item m="1" x="1279"/>
        <item m="1" x="3780"/>
        <item m="1" x="4096"/>
        <item m="1" x="1589"/>
        <item m="1" x="6637"/>
        <item m="1" x="4682"/>
        <item m="1" x="599"/>
        <item m="1" x="914"/>
        <item m="1" x="5450"/>
        <item m="1" x="653"/>
        <item m="1" x="7630"/>
        <item m="1" x="6370"/>
        <item m="1" x="6856"/>
        <item m="1" x="7057"/>
        <item m="1" x="1278"/>
        <item m="1" x="652"/>
        <item m="1" x="2165"/>
        <item x="287"/>
        <item m="1" x="5784"/>
        <item m="1" x="6107"/>
        <item m="1" x="777"/>
        <item m="1" x="3888"/>
        <item m="1" x="3614"/>
        <item m="1" x="2254"/>
        <item x="176"/>
        <item m="1" x="1233"/>
        <item m="1" x="3705"/>
        <item m="1" x="7186"/>
        <item m="1" x="690"/>
        <item m="1" x="5989"/>
        <item m="1" x="3311"/>
        <item m="1" x="534"/>
        <item m="1" x="6558"/>
        <item m="1" x="484"/>
        <item m="1" x="3599"/>
        <item m="1" x="667"/>
        <item m="1" x="6756"/>
        <item m="1" x="364"/>
        <item m="1" x="2327"/>
        <item m="1" x="307"/>
        <item m="1" x="5697"/>
        <item m="1" x="2047"/>
        <item m="1" x="7768"/>
        <item m="1" x="383"/>
        <item m="1" x="3598"/>
        <item m="1" x="3587"/>
        <item m="1" x="5796"/>
        <item m="1" x="4878"/>
        <item m="1" x="3969"/>
        <item m="1" x="6834"/>
        <item m="1" x="4084"/>
        <item m="1" x="3365"/>
        <item m="1" x="6607"/>
        <item m="1" x="5234"/>
        <item x="275"/>
        <item m="1" x="3460"/>
        <item m="1" x="3412"/>
        <item m="1" x="4207"/>
        <item m="1" x="7086"/>
        <item m="1" x="5276"/>
        <item m="1" x="3666"/>
        <item m="1" x="4877"/>
        <item x="68"/>
        <item m="1" x="5570"/>
        <item m="1" x="6805"/>
        <item m="1" x="6380"/>
        <item m="1" x="2326"/>
        <item m="1" x="1391"/>
        <item m="1" x="4470"/>
        <item m="1" x="5144"/>
        <item m="1" x="4381"/>
        <item m="1" x="2386"/>
        <item m="1" x="7501"/>
        <item m="1" x="6924"/>
        <item m="1" x="2011"/>
        <item m="1" x="3720"/>
        <item m="1" x="1941"/>
        <item m="1" x="5532"/>
        <item m="1" x="5478"/>
        <item x="203"/>
        <item m="1" x="4140"/>
        <item m="1" x="1478"/>
        <item m="1" x="3080"/>
        <item m="1" x="2693"/>
        <item m="1" x="2838"/>
        <item m="1" x="1092"/>
        <item m="1" x="3079"/>
        <item m="1" x="7966"/>
        <item m="1" x="4222"/>
        <item x="242"/>
        <item m="1" x="1799"/>
        <item m="1" x="1328"/>
        <item m="1" x="5477"/>
        <item m="1" x="1155"/>
        <item m="1" x="7842"/>
        <item m="1" x="2643"/>
        <item m="1" x="2715"/>
        <item m="1" x="4920"/>
        <item m="1" x="1050"/>
        <item m="1" x="2046"/>
        <item m="1" x="4419"/>
        <item m="1" x="6306"/>
        <item m="1" x="7865"/>
        <item m="1" x="5748"/>
        <item m="1" x="2572"/>
        <item m="1" x="4636"/>
        <item m="1" x="4139"/>
        <item m="1" x="4302"/>
        <item m="1" x="1798"/>
        <item m="1" x="4112"/>
        <item m="1" x="1314"/>
        <item m="1" x="581"/>
        <item x="141"/>
        <item m="1" x="363"/>
        <item m="1" x="6937"/>
        <item m="1" x="6429"/>
        <item m="1" x="7118"/>
        <item m="1" x="7982"/>
        <item x="168"/>
        <item m="1" x="2809"/>
        <item m="1" x="1110"/>
        <item m="1" x="701"/>
        <item m="1" x="6318"/>
        <item m="1" x="651"/>
        <item m="1" x="6271"/>
        <item m="1" x="4171"/>
        <item m="1" x="3513"/>
        <item m="1" x="776"/>
        <item m="1" x="3613"/>
        <item m="1" x="5178"/>
        <item m="1" x="7481"/>
        <item m="1" x="732"/>
        <item m="1" x="1544"/>
        <item m="1" x="6270"/>
        <item m="1" x="4392"/>
        <item m="1" x="5806"/>
        <item m="1" x="2385"/>
        <item m="1" x="4841"/>
        <item m="1" x="7999"/>
        <item m="1" x="1069"/>
        <item m="1" x="7106"/>
        <item m="1" x="4469"/>
        <item m="1" x="944"/>
        <item m="1" x="2741"/>
        <item m="1" x="7629"/>
        <item m="1" x="798"/>
        <item m="1" x="2304"/>
        <item m="1" x="4001"/>
        <item m="1" x="1457"/>
        <item m="1" x="3270"/>
        <item m="1" x="6450"/>
        <item m="1" x="3248"/>
        <item m="1" x="2370"/>
        <item m="1" x="2286"/>
        <item m="1" x="5868"/>
        <item m="1" x="3234"/>
        <item m="1" x="7140"/>
        <item m="1" x="7292"/>
        <item m="1" x="2185"/>
        <item m="1" x="7981"/>
        <item m="1" x="2134"/>
        <item m="1" x="4018"/>
        <item m="1" x="4489"/>
        <item x="184"/>
        <item m="1" x="1313"/>
        <item m="1" x="5329"/>
        <item m="1" x="5825"/>
        <item m="1" x="6337"/>
        <item m="1" x="6040"/>
        <item m="1" x="3680"/>
        <item m="1" x="1797"/>
        <item m="1" x="6855"/>
        <item m="1" x="5505"/>
        <item m="1" x="3349"/>
        <item x="151"/>
        <item m="1" x="7767"/>
        <item m="1" x="6854"/>
        <item m="1" x="717"/>
        <item m="1" x="3174"/>
        <item m="1" x="2949"/>
        <item m="1" x="6691"/>
        <item m="1" x="5715"/>
        <item m="1" x="5955"/>
        <item m="1" x="4864"/>
        <item m="1" x="5367"/>
        <item m="1" x="3529"/>
        <item m="1" x="4826"/>
        <item m="1" x="2523"/>
        <item m="1" x="6543"/>
        <item m="1" x="2660"/>
        <item m="1" x="4604"/>
        <item m="1" x="3779"/>
        <item m="1" x="5783"/>
        <item m="1" x="3833"/>
        <item m="1" x="7560"/>
        <item m="1" x="1109"/>
        <item m="1" x="5637"/>
        <item m="1" x="7014"/>
        <item m="1" x="4221"/>
        <item m="1" x="2772"/>
        <item m="1" x="5867"/>
        <item m="1" x="3364"/>
        <item x="252"/>
        <item m="1" x="865"/>
        <item m="1" x="4362"/>
        <item m="1" x="973"/>
        <item x="94"/>
        <item m="1" x="3744"/>
        <item m="1" x="3363"/>
        <item m="1" x="7928"/>
        <item m="1" x="4863"/>
        <item m="1" x="6015"/>
        <item m="1" x="7044"/>
        <item m="1" x="2058"/>
        <item m="1" x="2618"/>
        <item m="1" x="5914"/>
        <item m="1" x="6080"/>
        <item m="1" x="3528"/>
        <item m="1" x="1739"/>
        <item m="1" x="3444"/>
        <item m="1" x="3269"/>
        <item m="1" x="306"/>
        <item m="1" x="997"/>
        <item x="117"/>
        <item m="1" x="6853"/>
        <item m="1" x="1711"/>
        <item m="1" x="4635"/>
        <item m="1" x="2948"/>
        <item m="1" x="1012"/>
        <item m="1" x="3758"/>
        <item m="1" x="2285"/>
        <item m="1" x="1081"/>
        <item m="1" x="1301"/>
        <item m="1" x="7316"/>
        <item m="1" x="6059"/>
        <item m="1" x="6269"/>
        <item m="1" x="6468"/>
        <item m="1" x="2494"/>
        <item m="1" x="496"/>
        <item m="1" x="4380"/>
        <item m="1" x="5517"/>
        <item m="1" x="5254"/>
        <item m="1" x="2522"/>
        <item m="1" x="409"/>
        <item m="1" x="2993"/>
        <item m="1" x="6357"/>
        <item m="1" x="2560"/>
        <item m="1" x="7412"/>
        <item m="1" x="6557"/>
        <item x="73"/>
        <item m="1" x="7362"/>
        <item m="1" x="4361"/>
        <item m="1" x="4696"/>
        <item x="150"/>
        <item m="1" x="3293"/>
        <item m="1" x="2771"/>
        <item m="1" x="1572"/>
        <item m="1" x="2966"/>
        <item m="1" x="7056"/>
        <item m="1" x="6096"/>
        <item m="1" x="1721"/>
        <item m="1" x="7480"/>
        <item m="1" x="2442"/>
        <item m="1" x="1738"/>
        <item m="1" x="837"/>
        <item m="1" x="4095"/>
        <item m="1" x="5971"/>
        <item m="1" x="533"/>
        <item m="1" x="550"/>
        <item m="1" x="6356"/>
        <item m="1" x="6908"/>
        <item m="1" x="4246"/>
        <item m="1" x="7398"/>
        <item m="1" x="7055"/>
        <item m="1" x="4658"/>
        <item m="1" x="3814"/>
        <item m="1" x="3383"/>
        <item m="1" x="6413"/>
        <item m="1" x="3039"/>
        <item m="1" x="836"/>
        <item m="1" x="5124"/>
        <item m="1" x="1940"/>
        <item m="1" x="4898"/>
        <item m="1" x="3016"/>
        <item m="1" x="6095"/>
        <item m="1" x="532"/>
        <item m="1" x="5954"/>
        <item m="1" x="6106"/>
        <item m="1" x="3586"/>
        <item m="1" x="6556"/>
        <item m="1" x="1588"/>
        <item m="1" x="7612"/>
        <item m="1" x="4488"/>
        <item m="1" x="1496"/>
        <item x="273"/>
        <item m="1" x="4170"/>
        <item m="1" x="2010"/>
        <item m="1" x="6369"/>
        <item m="1" x="7864"/>
        <item m="1" x="4769"/>
        <item m="1" x="3382"/>
        <item m="1" x="6467"/>
        <item m="1" x="6555"/>
        <item m="1" x="3743"/>
        <item m="1" x="637"/>
        <item m="1" x="6240"/>
        <item m="1" x="6528"/>
        <item m="1" x="3310"/>
        <item m="1" x="7513"/>
        <item m="1" x="6449"/>
        <item x="139"/>
        <item m="1" x="6511"/>
        <item m="1" x="6606"/>
        <item m="1" x="382"/>
        <item m="1" x="7965"/>
        <item m="1" x="666"/>
        <item m="1" x="3038"/>
        <item m="1" x="7271"/>
        <item m="1" x="7479"/>
        <item m="1" x="1232"/>
        <item m="1" x="5143"/>
        <item m="1" x="5902"/>
        <item m="1" x="5387"/>
        <item m="1" x="3098"/>
        <item m="1" x="2559"/>
        <item m="1" x="615"/>
        <item m="1" x="1477"/>
        <item m="1" x="758"/>
        <item m="1" x="731"/>
        <item m="1" x="3757"/>
        <item m="1" x="1495"/>
        <item m="1" x="5163"/>
        <item m="1" x="336"/>
        <item m="1" x="4268"/>
        <item m="1" x="6355"/>
        <item m="1" x="3756"/>
        <item m="1" x="3612"/>
        <item x="27"/>
        <item m="1" x="3173"/>
        <item m="1" x="1560"/>
        <item m="1" x="4391"/>
        <item m="1" x="2571"/>
        <item m="1" x="5988"/>
        <item m="1" x="2473"/>
        <item m="1" x="2604"/>
        <item m="1" x="2770"/>
        <item m="1" x="5432"/>
        <item m="1" x="6636"/>
        <item m="1" x="2866"/>
        <item m="1" x="716"/>
        <item m="1" x="3643"/>
        <item m="1" x="6710"/>
        <item m="1" x="6286"/>
        <item m="1" x="4159"/>
        <item m="1" x="4585"/>
        <item m="1" x="797"/>
        <item m="1" x="6215"/>
        <item m="1" x="2082"/>
        <item m="1" x="4754"/>
        <item m="1" x="2325"/>
        <item m="1" x="531"/>
        <item m="1" x="4158"/>
        <item m="1" x="5885"/>
        <item m="1" x="665"/>
        <item m="1" x="3679"/>
        <item m="1" x="6605"/>
        <item m="1" x="1820"/>
        <item m="1" x="2714"/>
        <item m="1" x="2850"/>
        <item m="1" x="2884"/>
        <item m="1" x="7315"/>
        <item m="1" x="5476"/>
        <item m="1" x="3642"/>
        <item m="1" x="636"/>
        <item m="1" x="1131"/>
        <item m="1" x="635"/>
        <item m="1" x="1049"/>
        <item m="1" x="5025"/>
        <item m="1" x="6255"/>
        <item m="1" x="7314"/>
        <item m="1" x="7641"/>
        <item m="1" x="7342"/>
        <item m="1" x="864"/>
        <item m="1" x="3431"/>
        <item m="1" x="1130"/>
        <item m="1" x="5253"/>
        <item m="1" x="5252"/>
        <item m="1" x="1108"/>
        <item x="65"/>
        <item m="1" x="4525"/>
        <item m="1" x="6542"/>
        <item m="1" x="7379"/>
        <item m="1" x="2021"/>
        <item m="1" x="5123"/>
        <item m="1" x="2659"/>
        <item m="1" x="3397"/>
        <item m="1" x="5046"/>
        <item m="1" x="4050"/>
        <item m="1" x="4657"/>
        <item m="1" x="7313"/>
        <item m="1" x="7964"/>
        <item m="1" x="3430"/>
        <item m="1" x="3499"/>
        <item m="1" x="882"/>
        <item m="1" x="1011"/>
        <item m="1" x="2354"/>
        <item m="1" x="6833"/>
        <item m="1" x="1255"/>
        <item m="1" x="7803"/>
        <item m="1" x="3863"/>
        <item m="1" x="3062"/>
        <item x="18"/>
        <item m="1" x="7585"/>
        <item m="1" x="3742"/>
        <item m="1" x="3755"/>
        <item m="1" x="6721"/>
        <item m="1" x="1231"/>
        <item m="1" x="5795"/>
        <item m="1" x="5668"/>
        <item m="1" x="2617"/>
        <item m="1" x="4957"/>
        <item m="1" x="4784"/>
        <item m="1" x="6466"/>
        <item m="1" x="6660"/>
        <item m="1" x="1034"/>
        <item m="1" x="346"/>
        <item m="1" x="6635"/>
        <item m="1" x="7105"/>
        <item m="1" x="6268"/>
        <item m="1" x="7963"/>
        <item m="1" x="3172"/>
        <item m="1" x="4301"/>
        <item m="1" x="5162"/>
        <item m="1" x="3934"/>
        <item m="1" x="4681"/>
        <item m="1" x="7766"/>
        <item m="1" x="6079"/>
        <item m="1" x="512"/>
        <item m="1" x="4138"/>
        <item m="1" x="2303"/>
        <item m="1" x="2284"/>
        <item m="1" x="6594"/>
        <item m="1" x="3832"/>
        <item m="1" x="5767"/>
        <item m="1" x="6968"/>
        <item m="1" x="6305"/>
        <item m="1" x="4360"/>
        <item m="1" x="7672"/>
        <item m="1" x="6950"/>
        <item m="1" x="7962"/>
        <item m="1" x="321"/>
        <item m="1" x="7249"/>
        <item m="1" x="6368"/>
        <item m="1" x="6819"/>
        <item m="1" x="757"/>
        <item m="1" x="3498"/>
        <item m="1" x="4037"/>
        <item m="1" x="5587"/>
        <item m="1" x="4359"/>
        <item m="1" x="4897"/>
        <item m="1" x="7559"/>
        <item m="1" x="1737"/>
        <item m="1" x="3292"/>
        <item m="1" x="4321"/>
        <item m="1" x="2570"/>
        <item m="1" x="2837"/>
        <item m="1" x="2219"/>
        <item m="1" x="1695"/>
        <item m="1" x="5142"/>
        <item m="1" x="408"/>
        <item x="265"/>
        <item m="1" x="5569"/>
        <item m="1" x="4017"/>
        <item m="1" x="3015"/>
        <item m="1" x="5730"/>
        <item m="1" x="2454"/>
        <item m="1" x="4603"/>
        <item m="1" x="2903"/>
        <item m="1" x="3429"/>
        <item m="1" x="6465"/>
        <item m="1" x="3831"/>
        <item m="1" x="6593"/>
        <item m="1" x="2081"/>
        <item m="1" x="6923"/>
        <item m="1" x="6153"/>
        <item m="1" x="2965"/>
        <item m="1" x="3778"/>
        <item m="1" x="424"/>
        <item m="1" x="1587"/>
        <item m="1" x="7695"/>
        <item m="1" x="5366"/>
        <item m="1" x="5161"/>
        <item m="1" x="1833"/>
        <item m="1" x="6428"/>
        <item m="1" x="1962"/>
        <item m="1" x="4545"/>
        <item m="1" x="4768"/>
        <item m="1" x="6852"/>
        <item m="1" x="5840"/>
        <item x="189"/>
        <item m="1" x="3611"/>
        <item m="1" x="5449"/>
        <item m="1" x="3459"/>
        <item m="1" x="1526"/>
        <item m="1" x="1710"/>
        <item m="1" x="6659"/>
        <item m="1" x="7863"/>
        <item m="1" x="4487"/>
        <item m="1" x="1374"/>
        <item m="1" x="7341"/>
        <item x="101"/>
        <item m="1" x="7139"/>
        <item m="1" x="6616"/>
        <item m="1" x="4157"/>
        <item m="1" x="5073"/>
        <item m="1" x="5488"/>
        <item m="1" x="2539"/>
        <item m="1" x="6579"/>
        <item m="1" x="2080"/>
        <item m="1" x="423"/>
        <item m="1" x="3887"/>
        <item m="1" x="5667"/>
        <item m="1" x="1796"/>
        <item m="1" x="929"/>
        <item m="1" x="2353"/>
        <item m="1" x="7874"/>
        <item m="1" x="4753"/>
        <item m="1" x="4544"/>
        <item m="1" x="397"/>
        <item x="253"/>
        <item m="1" x="2938"/>
        <item m="1" x="1277"/>
        <item m="1" x="5998"/>
        <item m="1" x="3443"/>
        <item m="1" x="7442"/>
        <item m="1" x="1977"/>
        <item m="1" x="4468"/>
        <item m="1" x="6709"/>
        <item m="1" x="2324"/>
        <item m="1" x="7709"/>
        <item m="1" x="5901"/>
        <item m="1" x="6239"/>
        <item m="1" x="3719"/>
        <item m="1" x="6755"/>
        <item m="1" x="1660"/>
        <item m="1" x="6397"/>
        <item m="1" x="3192"/>
        <item m="1" x="6039"/>
        <item m="1" x="4234"/>
        <item m="1" x="4000"/>
        <item m="1" x="598"/>
        <item m="1" x="6285"/>
        <item m="1" x="7584"/>
        <item m="1" x="1327"/>
        <item m="1" x="4156"/>
        <item m="1" x="1543"/>
        <item m="1" x="3777"/>
        <item m="1" x="6317"/>
        <item m="1" x="4016"/>
        <item m="1" x="7199"/>
        <item m="1" x="2283"/>
        <item m="1" x="5328"/>
        <item m="1" x="3999"/>
        <item m="1" x="634"/>
        <item m="1" x="5327"/>
        <item x="63"/>
        <item m="1" x="6014"/>
        <item m="1" x="407"/>
        <item m="1" x="7312"/>
        <item m="1" x="7097"/>
        <item m="1" x="7841"/>
        <item m="1" x="1854"/>
        <item m="1" x="2616"/>
        <item m="1" x="7361"/>
        <item m="1" x="1509"/>
        <item m="1" x="7873"/>
        <item m="1" x="6554"/>
        <item m="1" x="4752"/>
        <item m="1" x="7291"/>
        <item m="1" x="7840"/>
        <item m="1" x="1456"/>
        <item m="1" x="3982"/>
        <item m="1" x="7599"/>
        <item m="1" x="2079"/>
        <item m="1" x="1230"/>
        <item m="1" x="4543"/>
        <item m="1" x="3328"/>
        <item m="1" x="3546"/>
        <item m="1" x="1107"/>
        <item m="1" x="7478"/>
        <item m="1" x="1494"/>
        <item m="1" x="3150"/>
        <item m="1" x="2740"/>
        <item m="1" x="7558"/>
        <item m="1" x="5714"/>
        <item m="1" x="6672"/>
        <item m="1" x="7185"/>
        <item m="1" x="7184"/>
        <item m="1" x="5251"/>
        <item x="89"/>
        <item m="1" x="6354"/>
        <item m="1" x="4267"/>
        <item m="1" x="6254"/>
        <item m="1" x="6708"/>
        <item m="1" x="2538"/>
        <item m="1" x="7862"/>
        <item m="1" x="5766"/>
        <item m="1" x="3948"/>
        <item m="1" x="7000"/>
        <item m="1" x="5621"/>
        <item m="1" x="5765"/>
        <item m="1" x="7583"/>
        <item m="1" x="5365"/>
        <item m="1" x="7671"/>
        <item m="1" x="7477"/>
        <item m="1" x="5045"/>
        <item m="1" x="3212"/>
        <item m="1" x="3309"/>
        <item m="1" x="5326"/>
        <item m="1" x="442"/>
        <item x="93"/>
        <item m="1" x="5805"/>
        <item m="1" x="2302"/>
        <item m="1" x="7459"/>
        <item m="1" x="5568"/>
        <item m="1" x="2441"/>
        <item m="1" x="6489"/>
        <item m="1" x="4069"/>
        <item m="1" x="6464"/>
        <item m="1" x="7311"/>
        <item m="1" x="3830"/>
        <item m="1" x="4129"/>
        <item m="1" x="5425"/>
        <item m="1" x="4751"/>
        <item m="1" x="5386"/>
        <item m="1" x="633"/>
        <item m="1" x="7961"/>
        <item m="1" x="6922"/>
        <item m="1" x="3527"/>
        <item m="1" x="6253"/>
        <item m="1" x="7425"/>
        <item m="1" x="5516"/>
        <item m="1" x="5504"/>
        <item m="1" x="1390"/>
        <item m="1" x="4300"/>
        <item m="1" x="4155"/>
        <item m="1" x="3641"/>
        <item m="1" x="2603"/>
        <item m="1" x="335"/>
        <item m="1" x="5713"/>
        <item m="1" x="3291"/>
        <item m="1" x="1312"/>
        <item m="1" x="650"/>
        <item m="1" x="4281"/>
        <item x="172"/>
        <item m="1" x="3171"/>
        <item m="1" x="1348"/>
        <item m="1" x="2369"/>
        <item m="1" x="4738"/>
        <item m="1" x="4825"/>
        <item m="1" x="7054"/>
        <item m="1" x="3014"/>
        <item m="1" x="460"/>
        <item m="1" x="2865"/>
        <item m="1" x="7980"/>
        <item m="1" x="7217"/>
        <item m="1" x="597"/>
        <item m="1" x="4680"/>
        <item m="1" x="4634"/>
        <item m="1" x="7598"/>
        <item m="1" x="796"/>
        <item m="1" x="6228"/>
        <item m="1" x="7657"/>
        <item x="138"/>
        <item m="1" x="1878"/>
        <item m="1" x="2864"/>
        <item m="1" x="4840"/>
        <item m="1" x="3097"/>
        <item m="1" x="814"/>
        <item m="1" x="4679"/>
        <item m="1" x="3741"/>
        <item m="1" x="7138"/>
        <item m="1" x="5666"/>
        <item m="1" x="3233"/>
        <item m="1" x="5086"/>
        <item m="1" x="2739"/>
        <item m="1" x="5567"/>
        <item m="1" x="4049"/>
        <item m="1" x="7628"/>
        <item m="1" x="6227"/>
        <item m="1" x="7216"/>
        <item m="1" x="2902"/>
        <item m="1" x="3813"/>
        <item m="1" x="3442"/>
        <item x="119"/>
        <item m="1" x="5409"/>
        <item m="1" x="1276"/>
        <item m="1" x="3479"/>
        <item m="1" x="1106"/>
        <item m="1" x="1347"/>
        <item m="1" x="3585"/>
        <item m="1" x="3381"/>
        <item m="1" x="6707"/>
        <item m="1" x="4988"/>
        <item m="1" x="4862"/>
        <item m="1" x="5299"/>
        <item m="1" x="3037"/>
        <item m="1" x="3191"/>
        <item x="156"/>
        <item m="1" x="4557"/>
        <item m="1" x="6463"/>
        <item m="1" x="1033"/>
        <item m="1" x="5275"/>
        <item m="1" x="1436"/>
        <item m="1" x="6078"/>
        <item m="1" x="4737"/>
        <item x="183"/>
        <item m="1" x="4695"/>
        <item m="1" x="5085"/>
        <item m="1" x="4707"/>
        <item m="1" x="3268"/>
        <item m="1" x="2323"/>
        <item m="1" x="4694"/>
        <item m="1" x="986"/>
        <item m="1" x="2642"/>
        <item m="1" x="1604"/>
        <item m="1" x="1542"/>
        <item m="1" x="4602"/>
        <item m="1" x="5839"/>
        <item m="1" x="730"/>
        <item m="1" x="3290"/>
        <item m="1" x="6754"/>
        <item m="1" x="3267"/>
        <item m="1" x="2509"/>
        <item m="1" x="5531"/>
        <item m="1" x="6949"/>
        <item m="1" x="4719"/>
        <item m="1" x="7500"/>
        <item m="1" x="3678"/>
        <item m="1" x="3829"/>
        <item m="1" x="7708"/>
        <item m="1" x="4048"/>
        <item m="1" x="5696"/>
        <item m="1" x="1048"/>
        <item m="1" x="3061"/>
        <item m="1" x="5424"/>
        <item m="1" x="4266"/>
        <item m="1" x="3266"/>
        <item x="82"/>
        <item m="1" x="3013"/>
        <item m="1" x="6038"/>
        <item m="1" x="1976"/>
        <item m="1" x="7458"/>
        <item m="1" x="6316"/>
        <item m="1" x="6541"/>
        <item m="1" x="6999"/>
        <item m="1" x="6818"/>
        <item m="1" x="3170"/>
        <item m="1" x="2420"/>
        <item m="1" x="4015"/>
        <item m="1" x="1080"/>
        <item m="1" x="5997"/>
        <item m="1" x="3190"/>
        <item m="1" x="2901"/>
        <item m="1" x="5515"/>
        <item m="1" x="6851"/>
        <item m="1" x="2658"/>
        <item m="1" x="7476"/>
        <item m="1" x="2218"/>
        <item m="1" x="7818"/>
        <item m="1" x="7329"/>
        <item m="1" x="6121"/>
        <item m="1" x="3396"/>
        <item m="1" x="913"/>
        <item m="1" x="1819"/>
        <item m="1" x="5348"/>
        <item m="1" x="1762"/>
        <item m="1" x="2808"/>
        <item m="1" x="2240"/>
        <item m="1" x="5695"/>
        <item m="1" x="7927"/>
        <item m="1" x="7167"/>
        <item m="1" x="1254"/>
        <item m="1" x="7340"/>
        <item m="1" x="441"/>
        <item m="1" x="3886"/>
        <item m="1" x="3497"/>
        <item m="1" x="3981"/>
        <item m="1" x="7904"/>
        <item m="1" x="5325"/>
        <item m="1" x="5448"/>
        <item m="1" x="4358"/>
        <item m="1" x="3560"/>
        <item m="1" x="1541"/>
        <item m="1" x="1694"/>
        <item m="1" x="2133"/>
        <item m="1" x="7670"/>
        <item m="1" x="2493"/>
        <item m="1" x="5024"/>
        <item m="1" x="2146"/>
        <item m="1" x="729"/>
        <item m="1" x="6267"/>
        <item m="1" x="5552"/>
        <item m="1" x="2384"/>
        <item m="1" x="6658"/>
        <item m="1" x="6037"/>
        <item m="1" x="1892"/>
        <item m="1" x="6077"/>
        <item m="1" x="6252"/>
        <item m="1" x="1679"/>
        <item m="1" x="3640"/>
        <item x="216"/>
        <item m="1" x="5298"/>
        <item m="1" x="4188"/>
        <item m="1" x="5987"/>
        <item m="1" x="7889"/>
        <item m="1" x="795"/>
        <item m="1" x="3776"/>
        <item m="1" x="6013"/>
        <item m="1" x="3584"/>
        <item m="1" x="3478"/>
        <item m="1" x="6936"/>
        <item m="1" x="4339"/>
        <item m="1" x="1993"/>
        <item m="1" x="6152"/>
        <item m="1" x="5177"/>
        <item m="1" x="3828"/>
        <item m="1" x="3380"/>
        <item m="1" x="7085"/>
        <item m="1" x="5566"/>
        <item m="1" x="3775"/>
        <item m="1" x="2419"/>
        <item m="1" x="6921"/>
        <item m="1" x="2119"/>
        <item m="1" x="4616"/>
        <item m="1" x="2383"/>
        <item m="1" x="4718"/>
        <item m="1" x="2118"/>
        <item m="1" x="2253"/>
        <item m="1" x="1032"/>
        <item m="1" x="756"/>
        <item m="1" x="4418"/>
        <item m="1" x="4750"/>
        <item m="1" x="7926"/>
        <item m="1" x="5794"/>
        <item m="1" x="1105"/>
        <item m="1" x="4861"/>
        <item m="1" x="972"/>
        <item m="1" x="4633"/>
        <item m="1" x="3012"/>
        <item m="1" x="4111"/>
        <item m="1" x="3232"/>
        <item m="1" x="3980"/>
        <item m="1" x="5503"/>
        <item m="1" x="2239"/>
        <item m="1" x="7072"/>
        <item m="1" x="2238"/>
        <item m="1" x="2792"/>
        <item m="1" x="530"/>
        <item m="1" x="2198"/>
        <item m="1" x="6790"/>
        <item m="1" x="5160"/>
        <item m="1" x="1275"/>
        <item m="1" x="4767"/>
        <item m="1" x="4824"/>
        <item m="1" x="2301"/>
        <item m="1" x="2009"/>
        <item m="1" x="3247"/>
        <item m="1" x="6510"/>
        <item m="1" x="2508"/>
        <item m="1" x="5665"/>
        <item m="1" x="1853"/>
        <item m="1" x="7290"/>
        <item m="1" x="2692"/>
        <item m="1" x="7166"/>
        <item m="1" x="996"/>
        <item m="1" x="1525"/>
        <item m="1" x="5250"/>
        <item m="1" x="4693"/>
        <item m="1" x="7499"/>
        <item m="1" x="7765"/>
        <item m="1" x="5866"/>
        <item m="1" x="2030"/>
        <item m="1" x="7289"/>
        <item m="1" x="483"/>
        <item m="1" x="755"/>
        <item m="1" x="5804"/>
        <item m="1" x="6877"/>
        <item m="1" x="2057"/>
        <item m="1" x="1902"/>
        <item m="1" x="7512"/>
        <item m="1" x="7310"/>
        <item m="1" x="2078"/>
        <item m="1" x="5852"/>
        <item x="109"/>
        <item m="1" x="3847"/>
        <item m="1" x="5712"/>
        <item m="1" x="7640"/>
        <item m="1" x="5159"/>
        <item m="1" x="7742"/>
        <item m="1" x="4467"/>
        <item m="1" x="1346"/>
        <item m="1" x="1901"/>
        <item m="1" x="1761"/>
        <item m="1" x="5475"/>
        <item m="1" x="3231"/>
        <item m="1" x="1068"/>
        <item m="1" x="1047"/>
        <item m="1" x="7925"/>
        <item m="1" x="7839"/>
        <item m="1" x="1626"/>
        <item x="98"/>
        <item m="1" x="305"/>
        <item m="1" x="2537"/>
        <item m="1" x="2300"/>
        <item m="1" x="5297"/>
        <item m="1" x="7861"/>
        <item m="1" x="1129"/>
        <item m="1" x="3665"/>
        <item m="1" x="2657"/>
        <item m="1" x="5072"/>
        <item m="1" x="3885"/>
        <item m="1" x="1401"/>
        <item m="1" x="396"/>
        <item m="1" x="1659"/>
        <item m="1" x="754"/>
        <item m="1" x="1524"/>
        <item m="1" x="7053"/>
        <item m="1" x="4601"/>
        <item m="1" x="4486"/>
        <item m="1" x="5122"/>
        <item m="1" x="3078"/>
        <item m="1" x="6720"/>
        <item m="1" x="6894"/>
        <item m="1" x="632"/>
        <item x="286"/>
        <item m="1" x="1031"/>
        <item m="1" x="3933"/>
        <item m="1" x="7582"/>
        <item m="1" x="2691"/>
        <item m="1" x="5913"/>
        <item m="1" x="7198"/>
        <item m="1" x="3129"/>
        <item m="1" x="2807"/>
        <item m="1" x="2536"/>
        <item m="1" x="6284"/>
        <item m="1" x="5953"/>
        <item m="1" x="2863"/>
        <item m="1" x="2656"/>
        <item m="1" x="3610"/>
        <item m="1" x="689"/>
        <item m="1" x="1010"/>
        <item m="1" x="7033"/>
        <item m="1" x="5900"/>
        <item m="1" x="1646"/>
        <item m="1" x="7998"/>
        <item m="1" x="3873"/>
        <item m="1" x="5865"/>
        <item m="1" x="3979"/>
        <item m="1" x="6876"/>
        <item m="1" x="6036"/>
        <item m="1" x="2117"/>
        <item x="255"/>
        <item m="1" x="6336"/>
        <item m="1" x="6137"/>
        <item m="1" x="5747"/>
        <item x="115"/>
        <item m="1" x="6191"/>
        <item m="1" x="7215"/>
        <item m="1" x="5296"/>
        <item m="1" x="7288"/>
        <item m="1" x="1877"/>
        <item m="1" x="1918"/>
        <item m="1" x="2418"/>
        <item m="1" x="775"/>
        <item m="1" x="4600"/>
        <item m="1" x="6998"/>
        <item m="1" x="2713"/>
        <item m="1" x="7903"/>
        <item m="1" x="7997"/>
        <item m="1" x="5044"/>
        <item m="1" x="6214"/>
        <item m="1" x="6012"/>
        <item x="276"/>
        <item m="1" x="4933"/>
        <item m="1" x="957"/>
        <item m="1" x="6427"/>
        <item m="1" x="3230"/>
        <item m="1" x="3379"/>
        <item m="1" x="3932"/>
        <item m="1" x="1154"/>
        <item m="1" x="5996"/>
        <item m="1" x="4974"/>
        <item m="1" x="3496"/>
        <item m="1" x="1876"/>
        <item m="1" x="4839"/>
        <item m="1" x="345"/>
        <item m="1" x="4584"/>
        <item m="1" x="1939"/>
        <item m="1" x="1435"/>
        <item m="1" x="4338"/>
        <item m="1" x="3477"/>
        <item m="1" x="7888"/>
        <item m="1" x="2132"/>
        <item m="1" x="4860"/>
        <item m="1" x="4036"/>
        <item m="1" x="5385"/>
        <item m="1" x="3628"/>
        <item m="1" x="5986"/>
        <item m="1" x="4896"/>
        <item m="1" x="2217"/>
        <item m="1" x="7534"/>
        <item m="1" x="3495"/>
        <item m="1" x="334"/>
        <item m="1" x="928"/>
        <item m="1" x="1208"/>
        <item m="1" x="3704"/>
        <item m="1" x="3545"/>
        <item m="1" x="549"/>
        <item m="1" x="1975"/>
        <item m="1" x="5620"/>
        <item m="1" x="2099"/>
        <item m="1" x="1229"/>
        <item m="1" x="1300"/>
        <item m="1" x="1326"/>
        <item m="1" x="7441"/>
        <item m="1" x="7597"/>
        <item m="1" x="7596"/>
        <item m="1" x="4280"/>
        <item m="1" x="2352"/>
        <item m="1" x="1493"/>
        <item m="1" x="2045"/>
        <item x="175"/>
        <item m="1" x="7694"/>
        <item m="1" x="7378"/>
        <item m="1" x="3544"/>
        <item m="1" x="1917"/>
        <item m="1" x="5121"/>
        <item x="226"/>
        <item m="1" x="1455"/>
        <item m="1" x="7360"/>
        <item m="1" x="3664"/>
        <item m="1" x="6213"/>
        <item m="1" x="6706"/>
        <item m="1" x="1207"/>
        <item m="1" x="7457"/>
        <item m="1" x="5043"/>
        <item m="1" x="2440"/>
        <item m="1" x="1079"/>
        <item m="1" x="6753"/>
        <item m="1" x="5042"/>
        <item m="1" x="4956"/>
        <item m="1" x="7802"/>
        <item m="1" x="7397"/>
        <item m="1" x="6832"/>
        <item m="1" x="5310"/>
        <item m="1" x="7817"/>
        <item m="1" x="835"/>
        <item m="1" x="3947"/>
        <item m="1" x="5711"/>
        <item m="1" x="1760"/>
        <item m="1" x="7656"/>
        <item m="1" x="3348"/>
        <item m="1" x="3428"/>
        <item m="1" x="6733"/>
        <item x="272"/>
        <item m="1" x="5309"/>
        <item m="1" x="7043"/>
        <item m="1" x="7104"/>
        <item m="1" x="1891"/>
        <item m="1" x="1890"/>
        <item m="1" x="2184"/>
        <item m="1" x="3362"/>
        <item m="1" x="1974"/>
        <item m="1" x="1852"/>
        <item m="1" x="1961"/>
        <item m="1" x="7197"/>
        <item m="1" x="774"/>
        <item m="1" x="2029"/>
        <item m="1" x="3476"/>
        <item m="1" x="5487"/>
        <item m="1" x="381"/>
        <item m="1" x="863"/>
        <item m="1" x="6997"/>
        <item m="1" x="6448"/>
        <item m="1" x="5824"/>
        <item m="1" x="2145"/>
        <item x="182"/>
        <item m="1" x="7137"/>
        <item m="1" x="7096"/>
        <item m="1" x="3229"/>
        <item m="1" x="5408"/>
        <item m="1" x="4859"/>
        <item m="1" x="4435"/>
        <item m="1" x="7727"/>
        <item m="1" x="2417"/>
        <item m="1" x="6948"/>
        <item m="1" x="2077"/>
        <item m="1" x="7669"/>
        <item m="1" x="5120"/>
        <item m="1" x="5324"/>
        <item m="1" x="6426"/>
        <item m="1" x="1325"/>
        <item m="1" x="4417"/>
        <item m="1" x="6447"/>
        <item m="1" x="6817"/>
        <item m="1" x="1299"/>
        <item m="1" x="4910"/>
        <item m="1" x="6935"/>
        <item m="1" x="3862"/>
        <item m="1" x="4736"/>
        <item m="1" x="4656"/>
        <item m="1" x="440"/>
        <item m="1" x="2044"/>
        <item m="1" x="5447"/>
        <item m="1" x="1104"/>
        <item m="1" x="4655"/>
        <item m="1" x="7475"/>
        <item m="1" x="3718"/>
        <item m="1" x="5215"/>
        <item x="50"/>
        <item m="1" x="2655"/>
        <item x="289"/>
        <item m="1" x="5952"/>
        <item m="1" x="5295"/>
        <item x="12"/>
        <item m="1" x="6315"/>
        <item m="1" x="529"/>
        <item m="1" x="1400"/>
        <item m="1" x="3609"/>
        <item m="1" x="2535"/>
        <item m="1" x="2791"/>
        <item m="1" x="6789"/>
        <item m="1" x="5384"/>
        <item m="1" x="3169"/>
        <item m="1" x="4068"/>
        <item m="1" x="1454"/>
        <item m="1" x="7095"/>
        <item m="1" x="6238"/>
        <item m="1" x="1187"/>
        <item m="1" x="2862"/>
        <item m="1" x="3494"/>
        <item m="1" x="1625"/>
        <item m="1" x="3493"/>
        <item m="1" x="1298"/>
        <item m="1" x="3703"/>
        <item m="1" x="7996"/>
        <item m="1" x="715"/>
        <item m="1" x="4511"/>
        <item m="1" x="4692"/>
        <item m="1" x="6752"/>
        <item m="1" x="4858"/>
        <item m="1" x="2790"/>
        <item m="1" x="4485"/>
        <item m="1" x="1900"/>
        <item m="1" x="1078"/>
        <item m="1" x="6804"/>
        <item m="1" x="2654"/>
        <item m="1" x="7103"/>
        <item m="1" x="4320"/>
        <item m="1" x="6634"/>
        <item m="1" x="2558"/>
        <item m="1" x="5899"/>
        <item m="1" x="3265"/>
        <item m="1" x="1773"/>
        <item m="1" x="4434"/>
        <item m="1" x="7979"/>
        <item m="1" x="5565"/>
        <item m="1" x="753"/>
        <item m="1" x="7287"/>
        <item m="1" x="6425"/>
        <item m="1" x="7801"/>
        <item m="1" x="5619"/>
        <item x="113"/>
        <item m="1" x="834"/>
        <item m="1" x="5884"/>
        <item m="1" x="6719"/>
        <item m="1" x="5864"/>
        <item m="1" x="2144"/>
        <item m="1" x="3077"/>
        <item m="1" x="5233"/>
        <item m="1" x="1736"/>
        <item m="1" x="1253"/>
        <item m="1" x="1960"/>
        <item m="1" x="2252"/>
        <item m="1" x="813"/>
        <item m="1" x="3559"/>
        <item m="1" x="4220"/>
        <item x="165"/>
        <item m="1" x="3583"/>
        <item m="1" x="2849"/>
        <item m="1" x="7627"/>
        <item m="1" x="1540"/>
        <item m="1" x="3812"/>
        <item m="1" x="3168"/>
        <item m="1" x="7581"/>
        <item m="1" x="1508"/>
        <item m="1" x="1916"/>
        <item m="1" x="2382"/>
        <item m="1" x="7286"/>
        <item m="1" x="7548"/>
        <item m="1" x="5514"/>
        <item m="1" x="4233"/>
        <item m="1" x="4542"/>
        <item m="1" x="1206"/>
        <item m="1" x="528"/>
        <item m="1" x="4484"/>
        <item m="1" x="4524"/>
        <item m="1" x="6212"/>
        <item m="1" x="2043"/>
        <item m="1" x="4357"/>
        <item m="1" x="1720"/>
        <item m="1" x="1091"/>
        <item m="1" x="1818"/>
        <item m="1" x="7285"/>
        <item m="1" x="7887"/>
        <item m="1" x="6657"/>
        <item m="1" x="7196"/>
        <item m="1" x="7456"/>
        <item m="1" x="971"/>
        <item x="262"/>
        <item m="1" x="2615"/>
        <item m="1" x="6527"/>
        <item m="1" x="527"/>
        <item m="1" x="5308"/>
        <item m="1" x="5851"/>
        <item m="1" x="3663"/>
        <item m="1" x="1735"/>
        <item m="1" x="5863"/>
        <item m="1" x="7741"/>
        <item m="1" x="5214"/>
        <item m="1" x="7860"/>
        <item m="1" x="1128"/>
        <item m="1" x="2653"/>
        <item m="1" x="7547"/>
        <item m="1" x="6226"/>
        <item m="1" x="3475"/>
        <item m="1" x="6396"/>
        <item m="1" x="5071"/>
        <item m="1" x="1077"/>
        <item m="1" x="7740"/>
        <item m="1" x="4706"/>
        <item m="1" x="4909"/>
        <item x="60"/>
        <item m="1" x="5933"/>
        <item m="1" x="1851"/>
        <item m="1" x="2098"/>
        <item m="1" x="4128"/>
        <item m="1" x="6058"/>
        <item m="1" x="7424"/>
        <item m="1" x="1274"/>
        <item m="1" x="7580"/>
        <item m="1" x="3702"/>
        <item m="1" x="2836"/>
        <item m="1" x="4265"/>
        <item m="1" x="2056"/>
        <item x="193"/>
        <item m="1" x="7726"/>
        <item m="1" x="2848"/>
        <item m="1" x="943"/>
        <item m="1" x="3662"/>
        <item m="1" x="794"/>
        <item m="1" x="3060"/>
        <item m="1" x="7800"/>
        <item m="1" x="4337"/>
        <item m="1" x="4319"/>
        <item m="1" x="4154"/>
        <item m="1" x="6283"/>
        <item x="87"/>
        <item m="1" x="2712"/>
        <item m="1" x="4299"/>
        <item m="1" x="1539"/>
        <item m="1" x="3289"/>
        <item m="1" x="3378"/>
        <item m="1" x="1915"/>
        <item m="1" x="4583"/>
        <item m="1" x="4379"/>
        <item m="1" x="2008"/>
        <item m="1" x="6509"/>
        <item m="1" x="6175"/>
        <item m="1" x="1586"/>
        <item m="1" x="1389"/>
        <item m="1" x="5294"/>
        <item m="1" x="7013"/>
        <item m="1" x="5383"/>
        <item x="236"/>
        <item m="1" x="7359"/>
        <item m="1" x="3114"/>
        <item m="1" x="7902"/>
        <item m="1" x="5551"/>
        <item m="1" x="1153"/>
        <item m="1" x="1959"/>
        <item m="1" x="912"/>
        <item m="1" x="380"/>
        <item x="274"/>
        <item m="1" x="3361"/>
        <item m="1" x="1345"/>
        <item m="1" x="6035"/>
        <item m="1" x="5782"/>
        <item m="1" x="6869"/>
        <item m="1" x="495"/>
        <item m="1" x="6424"/>
        <item m="1" x="7094"/>
        <item m="1" x="1559"/>
        <item m="1" x="3543"/>
        <item m="1" x="4678"/>
        <item m="1" x="4336"/>
        <item m="1" x="5213"/>
        <item m="1" x="5597"/>
        <item m="1" x="6578"/>
        <item m="1" x="7764"/>
        <item m="1" x="3597"/>
        <item m="1" x="459"/>
        <item m="1" x="6508"/>
        <item m="1" x="6875"/>
        <item m="1" x="3011"/>
        <item m="1" x="1817"/>
        <item m="1" x="5446"/>
        <item m="1" x="3211"/>
        <item x="140"/>
        <item m="1" x="2368"/>
        <item m="1" x="6816"/>
        <item m="1" x="406"/>
        <item m="1" x="1719"/>
        <item m="1" x="7595"/>
        <item m="1" x="6335"/>
        <item m="1" x="1009"/>
        <item m="1" x="5005"/>
        <item m="1" x="1558"/>
        <item m="1" x="5055"/>
        <item m="1" x="5204"/>
        <item m="1" x="2557"/>
        <item m="1" x="4187"/>
        <item m="1" x="7032"/>
        <item m="1" x="4083"/>
        <item m="1" x="700"/>
        <item x="127"/>
        <item m="1" x="4735"/>
        <item m="1" x="4127"/>
        <item m="1" x="572"/>
        <item m="1" x="1772"/>
        <item m="1" x="3327"/>
        <item m="1" x="5364"/>
        <item m="1" x="4335"/>
        <item m="1" x="6577"/>
        <item m="1" x="4823"/>
        <item m="1" x="1297"/>
        <item m="1" x="6788"/>
        <item m="1" x="5347"/>
        <item m="1" x="812"/>
        <item m="1" x="6615"/>
        <item m="1" x="6282"/>
        <item x="134"/>
        <item m="1" x="6251"/>
        <item m="1" x="911"/>
        <item m="1" x="5932"/>
        <item m="1" x="1759"/>
        <item m="1" x="7693"/>
        <item m="1" x="2614"/>
        <item m="1" x="2164"/>
        <item m="1" x="6874"/>
        <item m="1" x="6120"/>
        <item m="1" x="5764"/>
        <item m="1" x="5274"/>
        <item m="1" x="1186"/>
        <item m="1" x="7136"/>
        <item m="1" x="7309"/>
        <item m="1" x="4298"/>
        <item m="1" x="2042"/>
        <item m="1" x="7901"/>
        <item m="1" x="2507"/>
        <item m="1" x="4647"/>
        <item m="1" x="5970"/>
        <item m="1" x="7924"/>
        <item m="1" x="3799"/>
        <item m="1" x="4390"/>
        <item x="135"/>
        <item m="1" x="6151"/>
        <item m="1" x="649"/>
        <item m="1" x="4895"/>
        <item m="1" x="3922"/>
        <item m="1" x="6671"/>
        <item m="1" x="5823"/>
        <item m="1" x="5188"/>
        <item m="1" x="5102"/>
        <item m="1" x="4014"/>
        <item m="1" x="7579"/>
        <item m="1" x="4646"/>
        <item m="1" x="4582"/>
        <item m="1" x="4822"/>
        <item m="1" x="7923"/>
        <item x="88"/>
        <item m="1" x="2116"/>
        <item m="1" x="2076"/>
        <item m="1" x="5679"/>
        <item m="1" x="4766"/>
        <item m="1" x="4973"/>
        <item m="1" x="1311"/>
        <item m="1" x="6831"/>
        <item m="1" x="2964"/>
        <item m="1" x="3113"/>
        <item m="1" x="4318"/>
        <item m="1" x="7396"/>
        <item m="1" x="3677"/>
        <item m="1" x="1866"/>
        <item m="1" x="2398"/>
        <item m="1" x="3582"/>
        <item m="1" x="3558"/>
        <item m="1" x="1914"/>
        <item m="1" x="4035"/>
        <item m="1" x="1507"/>
        <item m="1" x="6718"/>
        <item m="1" x="7248"/>
        <item m="1" x="7230"/>
        <item m="1" x="379"/>
        <item m="1" x="2381"/>
        <item x="295"/>
        <item m="1" x="5530"/>
        <item m="1" x="4821"/>
        <item m="1" x="5004"/>
        <item m="1" x="6787"/>
        <item m="1" x="5781"/>
        <item m="1" x="1913"/>
        <item m="1" x="378"/>
        <item m="1" x="1678"/>
        <item m="1" x="6353"/>
        <item m="1" x="3861"/>
        <item m="1" x="881"/>
        <item m="1" x="4034"/>
        <item m="1" x="5618"/>
        <item m="1" x="811"/>
        <item m="1" x="5249"/>
        <item m="1" x="2282"/>
        <item m="1" x="6507"/>
        <item m="1" x="2602"/>
        <item m="1" x="2521"/>
        <item m="1" x="3798"/>
        <item m="1" x="7692"/>
        <item m="1" x="614"/>
        <item x="219"/>
        <item m="1" x="7900"/>
        <item m="1" x="2055"/>
        <item m="1" x="1434"/>
        <item m="1" x="5273"/>
        <item m="1" x="304"/>
        <item m="1" x="6633"/>
        <item m="1" x="333"/>
        <item m="1" x="752"/>
        <item m="1" x="3210"/>
        <item m="1" x="3288"/>
        <item m="1" x="1252"/>
        <item m="1" x="2992"/>
        <item m="1" x="422"/>
        <item m="1" x="5115"/>
        <item m="1" x="7270"/>
        <item x="277"/>
        <item m="1" x="6163"/>
        <item m="1" x="5664"/>
        <item m="1" x="4033"/>
        <item m="1" x="2641"/>
        <item m="1" x="3096"/>
        <item m="1" x="793"/>
        <item m="1" x="4800"/>
        <item m="1" x="5307"/>
        <item m="1" x="3526"/>
        <item m="1" x="4615"/>
        <item m="1" x="5445"/>
        <item m="1" x="728"/>
        <item m="1" x="5176"/>
        <item m="1" x="1538"/>
        <item x="233"/>
        <item m="1" x="3427"/>
        <item m="1" x="6506"/>
        <item m="1" x="7978"/>
        <item m="1" x="1476"/>
        <item m="1" x="4541"/>
        <item m="1" x="4206"/>
        <item m="1" x="5382"/>
        <item m="1" x="613"/>
        <item m="1" x="1734"/>
        <item m="1" x="1344"/>
        <item m="1" x="2251"/>
        <item m="1" x="5663"/>
        <item m="1" x="5636"/>
        <item m="1" x="571"/>
        <item m="1" x="4632"/>
        <item m="1" x="7071"/>
        <item m="1" x="570"/>
        <item m="1" x="4691"/>
        <item m="1" x="1399"/>
        <item m="1" x="439"/>
        <item m="1" x="612"/>
        <item m="1" x="4838"/>
        <item m="1" x="6412"/>
        <item x="194"/>
        <item m="1" x="3931"/>
        <item m="1" x="1296"/>
        <item m="1" x="5486"/>
        <item m="1" x="6614"/>
        <item m="1" x="5678"/>
        <item m="1" x="1912"/>
        <item m="1" x="5850"/>
        <item m="1" x="5746"/>
        <item m="1" x="4279"/>
        <item m="1" x="7031"/>
        <item m="1" x="5931"/>
        <item m="1" x="4334"/>
        <item m="1" x="3542"/>
        <item m="1" x="5550"/>
        <item m="1" x="438"/>
        <item m="1" x="2690"/>
        <item m="1" x="6281"/>
        <item m="1" x="1938"/>
        <item m="1" x="2947"/>
        <item m="1" x="3426"/>
        <item m="1" x="7838"/>
        <item m="1" x="5070"/>
        <item m="1" x="4205"/>
        <item m="1" x="2601"/>
        <item x="125"/>
        <item m="1" x="3228"/>
        <item m="1" x="6446"/>
        <item m="1" x="6540"/>
        <item m="1" x="4317"/>
        <item m="1" x="6850"/>
        <item m="1" x="5745"/>
        <item m="1" x="3411"/>
        <item m="1" x="631"/>
        <item m="1" x="1046"/>
        <item m="1" x="303"/>
        <item m="1" x="6967"/>
        <item m="1" x="2861"/>
        <item m="1" x="7691"/>
        <item m="1" x="4245"/>
        <item m="1" x="2216"/>
        <item m="1" x="4433"/>
        <item m="1" x="3246"/>
        <item m="1" x="1850"/>
        <item m="1" x="7690"/>
        <item m="1" x="569"/>
        <item m="1" x="2556"/>
        <item m="1" x="3860"/>
        <item m="1" x="3581"/>
        <item m="1" x="1295"/>
        <item m="1" x="4110"/>
        <item m="1" x="2143"/>
        <item x="267"/>
        <item m="1" x="3998"/>
        <item m="1" x="7339"/>
        <item m="1" x="1008"/>
        <item m="1" x="3740"/>
        <item m="1" x="3492"/>
        <item m="1" x="792"/>
        <item m="1" x="3189"/>
        <item m="1" x="4483"/>
        <item m="1" x="5485"/>
        <item m="1" x="2613"/>
        <item m="1" x="7030"/>
        <item m="1" x="3036"/>
        <item m="1" x="714"/>
        <item x="128"/>
        <item m="1" x="3811"/>
        <item m="1" x="4378"/>
        <item m="1" x="1030"/>
        <item m="1" x="6576"/>
        <item m="1" x="1585"/>
        <item m="1" x="6280"/>
        <item m="1" x="1067"/>
        <item m="1" x="1343"/>
        <item m="1" x="2591"/>
        <item m="1" x="773"/>
        <item m="1" x="2789"/>
        <item m="1" x="6632"/>
        <item m="1" x="2131"/>
        <item m="1" x="970"/>
        <item m="1" x="862"/>
        <item m="1" x="1453"/>
        <item m="1" x="5729"/>
        <item m="1" x="5728"/>
        <item m="1" x="4876"/>
        <item m="1" x="7269"/>
        <item m="1" x="6934"/>
        <item m="1" x="6920"/>
        <item m="1" x="1658"/>
        <item m="1" x="6352"/>
        <item m="1" x="5423"/>
        <item m="1" x="2520"/>
        <item m="1" x="1273"/>
        <item m="1" x="7214"/>
        <item m="1" x="482"/>
        <item m="1" x="6304"/>
        <item m="1" x="3308"/>
        <item m="1" x="5484"/>
        <item m="1" x="1506"/>
        <item m="1" x="1475"/>
        <item m="1" x="3035"/>
        <item m="1" x="5502"/>
        <item x="195"/>
        <item m="1" x="5822"/>
        <item m="1" x="7183"/>
        <item m="1" x="4333"/>
        <item m="1" x="6237"/>
        <item m="1" x="4908"/>
        <item m="1" x="7977"/>
        <item m="1" x="4137"/>
        <item m="1" x="6613"/>
        <item m="1" x="3034"/>
        <item m="1" x="2397"/>
        <item m="1" x="5951"/>
        <item m="1" x="5617"/>
        <item m="1" x="3905"/>
        <item m="1" x="3395"/>
        <item m="1" x="5023"/>
        <item m="1" x="2555"/>
        <item m="1" x="6732"/>
        <item m="1" x="362"/>
        <item m="1" x="5616"/>
        <item m="1" x="7511"/>
        <item m="1" x="7799"/>
        <item m="1" x="5821"/>
        <item m="1" x="3904"/>
        <item m="1" x="580"/>
        <item m="1" x="7117"/>
        <item m="1" x="3033"/>
        <item m="1" x="5114"/>
        <item x="230"/>
        <item m="1" x="3627"/>
        <item m="1" x="6136"/>
        <item m="1" x="3112"/>
        <item m="1" x="5101"/>
        <item m="1" x="5950"/>
        <item m="1" x="7546"/>
        <item m="1" x="1172"/>
        <item m="1" x="5820"/>
        <item m="1" x="5003"/>
        <item m="1" x="810"/>
        <item m="1" x="1205"/>
        <item m="1" x="4955"/>
        <item m="1" x="833"/>
        <item m="1" x="7135"/>
        <item m="1" x="6488"/>
        <item m="1" x="5407"/>
        <item m="1" x="7052"/>
        <item m="1" x="6487"/>
        <item m="1" x="4837"/>
        <item m="1" x="3245"/>
        <item m="1" x="2788"/>
        <item m="1" x="5615"/>
        <item x="212"/>
        <item m="1" x="7816"/>
        <item m="1" x="1373"/>
        <item m="1" x="2268"/>
        <item m="1" x="2322"/>
        <item m="1" x="2115"/>
        <item m="1" x="3076"/>
        <item m="1" x="458"/>
        <item m="1" x="5763"/>
        <item m="1" x="7545"/>
        <item m="1" x="4297"/>
        <item m="1" x="6076"/>
        <item m="1" x="3425"/>
        <item m="1" x="4734"/>
        <item x="149"/>
        <item m="1" x="2711"/>
        <item m="1" x="1474"/>
        <item m="1" x="5406"/>
        <item m="1" x="6075"/>
        <item m="1" x="3111"/>
        <item m="1" x="5985"/>
        <item x="191"/>
        <item m="1" x="1709"/>
        <item m="1" x="3884"/>
        <item m="1" x="7611"/>
        <item m="1" x="7182"/>
        <item m="1" x="7102"/>
        <item m="1" x="7247"/>
        <item m="1" x="688"/>
        <item m="1" x="1492"/>
        <item m="1" x="4875"/>
        <item x="158"/>
        <item m="1" x="1143"/>
        <item m="1" x="6250"/>
        <item m="1" x="7029"/>
        <item m="1" x="1103"/>
        <item m="1" x="5912"/>
        <item m="1" x="687"/>
        <item m="1" x="4186"/>
        <item m="1" x="4540"/>
        <item m="1" x="2299"/>
        <item m="1" x="6553"/>
        <item m="1" x="832"/>
        <item m="1" x="5212"/>
        <item m="1" x="3095"/>
        <item m="1" x="4169"/>
        <item m="1" x="5187"/>
        <item m="1" x="7116"/>
        <item m="1" x="5838"/>
        <item m="1" x="4377"/>
        <item m="1" x="6575"/>
        <item m="1" x="2472"/>
        <item m="1" x="6395"/>
        <item m="1" x="7668"/>
        <item m="1" x="6947"/>
        <item x="116"/>
        <item m="1" x="1388"/>
        <item m="1" x="4820"/>
        <item m="1" x="791"/>
        <item m="1" x="457"/>
        <item m="1" x="6094"/>
        <item m="1" x="2835"/>
        <item m="1" x="4449"/>
        <item m="1" x="2991"/>
        <item m="1" x="5323"/>
        <item m="1" x="2130"/>
        <item m="1" x="6379"/>
        <item m="1" x="1603"/>
        <item m="1" x="4264"/>
        <item m="1" x="361"/>
        <item m="1" x="1832"/>
        <item m="1" x="526"/>
        <item m="1" x="5022"/>
        <item m="1" x="2860"/>
        <item m="1" x="7455"/>
        <item m="1" x="4168"/>
        <item m="1" x="3209"/>
        <item m="1" x="6830"/>
        <item m="1" x="5710"/>
        <item m="1" x="3676"/>
        <item m="1" x="7960"/>
        <item m="1" x="3797"/>
        <item m="1" x="6717"/>
        <item m="1" x="3458"/>
        <item m="1" x="3930"/>
        <item m="1" x="1758"/>
        <item m="1" x="7785"/>
        <item m="1" x="6190"/>
        <item m="1" x="2097"/>
        <item m="1" x="3149"/>
        <item m="1" x="1310"/>
        <item m="1" x="2738"/>
        <item m="1" x="1007"/>
        <item m="1" x="568"/>
        <item m="1" x="6670"/>
        <item m="1" x="1324"/>
        <item m="1" x="4296"/>
        <item m="1" x="6367"/>
        <item m="1" x="4013"/>
        <item m="1" x="3075"/>
        <item m="1" x="3626"/>
        <item m="1" x="831"/>
        <item m="1" x="5564"/>
        <item m="1" x="7815"/>
        <item m="1" x="4907"/>
        <item m="1" x="7084"/>
        <item m="1" x="2900"/>
        <item m="1" x="7423"/>
        <item x="130"/>
        <item m="1" x="6505"/>
        <item m="1" x="6486"/>
        <item m="1" x="2963"/>
        <item m="1" x="3457"/>
        <item m="1" x="1693"/>
        <item m="1" x="3557"/>
        <item m="1" x="6485"/>
        <item m="1" x="7941"/>
        <item m="1" x="2129"/>
        <item m="1" x="4316"/>
        <item m="1" x="5100"/>
        <item m="1" x="4819"/>
        <item m="1" x="3796"/>
        <item m="1" x="405"/>
        <item m="1" x="1795"/>
        <item m="1" x="1816"/>
        <item m="1" x="4799"/>
        <item m="1" x="6751"/>
        <item m="1" x="7594"/>
        <item m="1" x="5002"/>
        <item m="1" x="5422"/>
        <item m="1" x="6803"/>
        <item m="1" x="2281"/>
        <item m="1" x="7213"/>
        <item m="1" x="4954"/>
        <item m="1" x="7859"/>
        <item x="260"/>
        <item m="1" x="6907"/>
        <item m="1" x="7886"/>
        <item m="1" x="6093"/>
        <item m="1" x="2671"/>
        <item m="1" x="7707"/>
        <item m="1" x="7689"/>
        <item m="1" x="7165"/>
        <item m="1" x="3701"/>
        <item m="1" x="1342"/>
        <item m="1" x="3347"/>
        <item m="1" x="7655"/>
        <item m="1" x="4315"/>
        <item m="1" x="3010"/>
        <item m="1" x="7181"/>
        <item m="1" x="6303"/>
        <item m="1" x="6119"/>
        <item m="1" x="2922"/>
        <item m="1" x="5529"/>
        <item m="1" x="6983"/>
        <item x="69"/>
        <item m="1" x="7440"/>
        <item m="1" x="6484"/>
        <item m="1" x="2883"/>
        <item m="1" x="4314"/>
        <item m="1" x="4109"/>
        <item m="1" x="5969"/>
        <item m="1" x="404"/>
        <item m="1" x="5346"/>
        <item m="1" x="4185"/>
        <item m="1" x="5248"/>
        <item m="1" x="2899"/>
        <item m="1" x="3059"/>
        <item m="1" x="6731"/>
        <item m="1" x="6378"/>
        <item m="1" x="6092"/>
        <item m="1" x="4067"/>
        <item m="1" x="7395"/>
        <item m="1" x="4569"/>
        <item x="136"/>
        <item m="1" x="4857"/>
        <item m="1" x="4108"/>
        <item m="1" x="1372"/>
        <item m="1" x="7422"/>
        <item m="1" x="6777"/>
        <item m="1" x="1557"/>
        <item m="1" x="2096"/>
        <item m="1" x="4402"/>
        <item m="1" x="5272"/>
        <item m="1" x="7798"/>
        <item m="1" x="5984"/>
        <item m="1" x="2600"/>
        <item m="1" x="395"/>
        <item m="1" x="6211"/>
        <item m="1" x="6334"/>
        <item m="1" x="2689"/>
        <item m="1" x="6539"/>
        <item m="1" x="7544"/>
        <item m="1" x="1371"/>
        <item m="1" x="6574"/>
        <item m="1" x="5021"/>
        <item x="72"/>
        <item m="1" x="548"/>
        <item m="1" x="1433"/>
        <item m="1" x="4906"/>
        <item m="1" x="1029"/>
        <item m="1" x="3227"/>
        <item m="1" x="6776"/>
        <item m="1" x="6057"/>
        <item m="1" x="6656"/>
        <item m="1" x="6849"/>
        <item m="1" x="2075"/>
        <item m="1" x="5744"/>
        <item m="1" x="6775"/>
        <item m="1" x="7922"/>
        <item m="1" x="3094"/>
        <item m="1" x="2506"/>
        <item m="1" x="1066"/>
        <item m="1" x="7246"/>
        <item m="1" x="4894"/>
        <item m="1" x="6210"/>
        <item m="1" x="4677"/>
        <item m="1" x="1090"/>
        <item m="1" x="4556"/>
        <item m="1" x="302"/>
        <item x="190"/>
        <item m="1" x="4295"/>
        <item m="1" x="7474"/>
        <item m="1" x="3474"/>
        <item m="1" x="4856"/>
        <item m="1" x="4448"/>
        <item m="1" x="880"/>
        <item m="1" x="5662"/>
        <item m="1" x="3700"/>
        <item x="284"/>
        <item m="1" x="4012"/>
        <item m="1" x="3859"/>
        <item m="1" x="5780"/>
        <item m="1" x="5694"/>
        <item m="1" x="3346"/>
        <item m="1" x="727"/>
        <item m="1" x="1537"/>
        <item m="1" x="6189"/>
        <item m="1" x="4278"/>
        <item m="1" x="5883"/>
        <item m="1" x="2554"/>
        <item m="1" x="6150"/>
        <item m="1" x="7667"/>
        <item m="1" x="5819"/>
        <item m="1" x="5803"/>
        <item m="1" x="5882"/>
        <item m="1" x="1065"/>
        <item m="1" x="3827"/>
        <item m="1" x="985"/>
        <item m="1" x="751"/>
        <item m="1" x="6118"/>
        <item m="1" x="2652"/>
        <item m="1" x="3826"/>
        <item m="1" x="7557"/>
        <item m="1" x="2453"/>
        <item m="1" x="830"/>
        <item m="1" x="5779"/>
        <item m="1" x="5549"/>
        <item m="1" x="5727"/>
        <item m="1" x="1251"/>
        <item m="1" x="6996"/>
        <item m="1" x="7229"/>
        <item m="1" x="2396"/>
        <item m="1" x="1102"/>
        <item m="1" x="6919"/>
        <item m="1" x="3525"/>
        <item m="1" x="3929"/>
        <item m="1" x="630"/>
        <item m="1" x="5762"/>
        <item m="1" x="377"/>
        <item m="1" x="2962"/>
        <item m="1" x="4356"/>
        <item m="1" x="4798"/>
        <item m="1" x="3524"/>
        <item m="1" x="629"/>
        <item m="1" x="5363"/>
        <item m="1" x="4631"/>
        <item m="1" x="6612"/>
        <item m="1" x="4836"/>
        <item m="1" x="6774"/>
        <item m="1" x="6034"/>
        <item m="1" x="4630"/>
        <item m="1" x="7763"/>
        <item m="1" x="7394"/>
        <item m="1" x="6705"/>
        <item m="1" x="3795"/>
        <item m="1" x="4332"/>
        <item m="1" x="7593"/>
        <item m="1" x="5405"/>
        <item m="1" x="1733"/>
        <item m="1" x="2395"/>
        <item m="1" x="596"/>
        <item m="1" x="2215"/>
        <item m="1" x="4011"/>
        <item m="1" x="4355"/>
        <item m="1" x="3739"/>
        <item m="1" x="4510"/>
        <item m="1" x="3345"/>
        <item m="1" x="4277"/>
        <item m="1" x="3928"/>
        <item m="1" x="1064"/>
        <item m="1" x="5293"/>
        <item m="1" x="1127"/>
        <item m="1" x="4765"/>
        <item m="1" x="7706"/>
        <item m="1" x="4783"/>
        <item m="1" x="6690"/>
        <item m="1" x="4167"/>
        <item m="1" x="3738"/>
        <item m="1" x="1677"/>
        <item m="1" x="4855"/>
        <item m="1" x="5444"/>
        <item m="1" x="4717"/>
        <item m="1" x="3968"/>
        <item m="1" x="6394"/>
        <item m="1" x="2367"/>
        <item m="1" x="2710"/>
        <item m="1" x="6773"/>
        <item m="1" x="7338"/>
        <item m="1" x="2142"/>
        <item m="1" x="2505"/>
        <item m="1" x="7153"/>
        <item m="1" x="4294"/>
        <item m="1" x="3661"/>
        <item m="1" x="6918"/>
        <item m="1" x="6483"/>
        <item m="1" x="1142"/>
        <item m="1" x="3128"/>
        <item m="1" x="2197"/>
        <item m="1" x="511"/>
        <item m="1" x="3699"/>
        <item m="1" x="1657"/>
        <item m="1" x="4972"/>
        <item m="1" x="664"/>
        <item m="1" x="3307"/>
        <item m="1" x="3287"/>
        <item m="1" x="4854"/>
        <item m="1" x="5528"/>
        <item m="1" x="2020"/>
        <item m="1" x="5474"/>
        <item m="1" x="4447"/>
        <item m="1" x="5175"/>
        <item m="1" x="1771"/>
        <item m="1" x="6933"/>
        <item m="1" x="5930"/>
        <item m="1" x="2847"/>
        <item m="1" x="7762"/>
        <item m="1" x="6689"/>
        <item m="1" x="4482"/>
        <item m="1" x="5802"/>
        <item m="1" x="1849"/>
        <item m="1" x="1101"/>
        <item m="1" x="6966"/>
        <item m="1" x="3921"/>
        <item m="1" x="3903"/>
        <item m="1" x="4654"/>
        <item m="1" x="1370"/>
        <item m="1" x="3306"/>
        <item m="1" x="4733"/>
        <item m="1" x="3512"/>
        <item m="1" x="5141"/>
        <item m="1" x="628"/>
        <item m="1" x="7578"/>
        <item m="1" x="6786"/>
        <item m="1" x="3473"/>
        <item m="1" x="6314"/>
        <item m="1" x="2471"/>
        <item x="217"/>
        <item m="1" x="5203"/>
        <item m="1" x="4232"/>
        <item m="1" x="4219"/>
        <item m="1" x="4919"/>
        <item m="1" x="5381"/>
        <item m="1" x="5473"/>
        <item m="1" x="4853"/>
        <item m="1" x="7858"/>
        <item m="1" x="5158"/>
        <item m="1" x="3596"/>
        <item m="1" x="3737"/>
        <item m="1" x="5099"/>
        <item m="1" x="3794"/>
        <item m="1" x="3858"/>
        <item m="1" x="1473"/>
        <item m="1" x="1848"/>
        <item m="1" x="663"/>
        <item m="1" x="3344"/>
        <item m="1" x="4126"/>
        <item m="1" x="1171"/>
        <item m="1" x="1624"/>
        <item m="1" x="5586"/>
        <item m="1" x="4971"/>
        <item m="1" x="1692"/>
        <item m="1" x="5818"/>
        <item m="1" x="360"/>
        <item m="1" x="2196"/>
        <item m="1" x="7212"/>
        <item m="1" x="5995"/>
        <item m="1" x="301"/>
        <item m="1" x="6482"/>
        <item m="1" x="1815"/>
        <item m="1" x="4705"/>
        <item m="1" x="2095"/>
        <item m="1" x="7837"/>
        <item m="1" x="4446"/>
        <item m="1" x="2534"/>
        <item m="1" x="1185"/>
        <item m="1" x="2590"/>
        <item m="1" x="2553"/>
        <item m="1" x="3032"/>
        <item m="1" x="6333"/>
        <item m="1" x="7012"/>
        <item m="1" x="2504"/>
        <item m="1" x="2267"/>
        <item m="1" x="6091"/>
        <item m="1" x="6655"/>
        <item m="1" x="3264"/>
        <item m="1" x="5232"/>
        <item m="1" x="5202"/>
        <item m="1" x="3167"/>
        <item m="1" x="5635"/>
        <item m="1" x="2298"/>
        <item m="1" x="6033"/>
        <item m="1" x="5362"/>
        <item m="1" x="5201"/>
        <item m="1" x="494"/>
        <item m="1" x="1028"/>
        <item m="1" x="3698"/>
        <item m="1" x="579"/>
        <item m="1" x="344"/>
        <item m="1" x="5585"/>
        <item m="1" x="1691"/>
        <item m="1" x="3946"/>
        <item x="188"/>
        <item m="1" x="7473"/>
        <item m="1" x="2041"/>
        <item m="1" x="1718"/>
        <item m="1" x="829"/>
        <item m="1" x="1556"/>
        <item m="1" x="2859"/>
        <item m="1" x="3305"/>
        <item m="1" x="1708"/>
        <item m="1" x="1571"/>
        <item m="1" x="3580"/>
        <item m="1" x="7152"/>
        <item m="1" x="7134"/>
        <item m="1" x="6423"/>
        <item m="1" x="3660"/>
        <item m="1" x="3226"/>
        <item m="1" x="3978"/>
        <item m="1" x="4797"/>
        <item m="1" x="4445"/>
        <item m="1" x="790"/>
        <item m="1" x="2195"/>
        <item m="1" x="7836"/>
        <item m="1" x="2937"/>
        <item m="1" x="6906"/>
        <item m="1" x="3031"/>
        <item m="1" x="7533"/>
        <item m="1" x="6209"/>
        <item m="1" x="6188"/>
        <item m="1" x="5472"/>
        <item m="1" x="879"/>
        <item m="1" x="1757"/>
        <item m="1" x="5501"/>
        <item m="1" x="4032"/>
        <item x="174"/>
        <item m="1" x="5404"/>
        <item m="1" x="901"/>
        <item m="1" x="6032"/>
        <item m="1" x="1831"/>
        <item m="1" x="2297"/>
        <item m="1" x="2416"/>
        <item m="1" x="7761"/>
        <item m="1" x="4509"/>
        <item m="1" x="4749"/>
        <item m="1" x="4354"/>
        <item m="1" x="6411"/>
        <item m="1" x="5709"/>
        <item m="1" x="5500"/>
        <item m="1" x="2366"/>
        <item m="1" x="6905"/>
        <item m="1" x="750"/>
        <item m="1" x="7835"/>
        <item m="1" x="1865"/>
        <item m="1" x="1847"/>
        <item m="1" x="5211"/>
        <item m="1" x="5345"/>
        <item m="1" x="6031"/>
        <item m="1" x="2688"/>
        <item m="1" x="6366"/>
        <item m="1" x="2709"/>
        <item m="1" x="6772"/>
        <item m="1" x="1432"/>
        <item x="206"/>
        <item m="1" x="7532"/>
        <item m="1" x="5174"/>
        <item m="1" x="6552"/>
        <item m="1" x="3883"/>
        <item m="1" x="2492"/>
        <item m="1" x="1309"/>
        <item m="1" x="5849"/>
        <item m="1" x="7328"/>
        <item m="1" x="567"/>
        <item m="1" x="4893"/>
        <item m="1" x="7626"/>
        <item m="1" x="394"/>
        <item m="1" x="2237"/>
        <item m="1" x="3058"/>
        <item m="1" x="2452"/>
        <item m="1" x="7498"/>
        <item m="1" x="6604"/>
        <item m="1" x="2612"/>
        <item m="1" x="3967"/>
        <item m="1" x="7797"/>
        <item m="1" x="1204"/>
        <item m="1" x="1707"/>
        <item m="1" x="1505"/>
        <item m="1" x="6654"/>
        <item m="1" x="4818"/>
        <item m="1" x="4874"/>
        <item m="1" x="7268"/>
        <item m="1" x="1602"/>
        <item m="1" x="4953"/>
        <item m="1" x="2737"/>
        <item m="1" x="956"/>
        <item m="1" x="4153"/>
        <item m="1" x="7610"/>
        <item m="1" x="6187"/>
        <item m="1" x="1794"/>
        <item m="1" x="6481"/>
        <item m="1" x="7133"/>
        <item m="1" x="6174"/>
        <item m="1" x="1570"/>
        <item m="1" x="403"/>
        <item m="1" x="2983"/>
        <item x="235"/>
        <item m="1" x="5403"/>
        <item m="1" x="2589"/>
        <item m="1" x="4796"/>
        <item m="1" x="5848"/>
        <item m="1" x="2250"/>
        <item m="1" x="1814"/>
        <item m="1" x="7556"/>
        <item m="1" x="3966"/>
        <item m="1" x="4218"/>
        <item m="1" x="4508"/>
        <item m="1" x="332"/>
        <item m="1" x="1141"/>
        <item m="1" x="3263"/>
        <item m="1" x="7921"/>
        <item m="1" x="4466"/>
        <item m="1" x="7995"/>
        <item m="1" x="6893"/>
        <item m="1" x="5614"/>
        <item m="1" x="2141"/>
        <item m="1" x="5140"/>
        <item m="1" x="6750"/>
        <item m="1" x="2982"/>
        <item m="1" x="547"/>
        <item m="1" x="4031"/>
        <item m="1" x="5069"/>
        <item m="1" x="7028"/>
        <item m="1" x="1793"/>
        <item m="1" x="3675"/>
        <item m="1" x="5968"/>
        <item m="1" x="3511"/>
        <item m="1" x="3556"/>
        <item m="1" x="2114"/>
        <item m="1" x="5471"/>
        <item m="1" x="4716"/>
        <item m="1" x="3920"/>
        <item m="1" x="5743"/>
        <item m="1" x="2670"/>
        <item m="1" x="7510"/>
        <item m="1" x="1387"/>
        <item m="1" x="2236"/>
        <item m="1" x="1491"/>
        <item m="1" x="3030"/>
        <item m="1" x="7327"/>
        <item m="1" x="7472"/>
        <item m="1" x="5431"/>
        <item m="1" x="861"/>
        <item m="1" x="3697"/>
        <item m="1" x="3595"/>
        <item m="1" x="2183"/>
        <item m="1" x="2588"/>
        <item m="1" x="6785"/>
        <item m="1" x="772"/>
        <item m="1" x="4082"/>
        <item m="1" x="5041"/>
        <item m="1" x="7211"/>
        <item m="1" x="3717"/>
        <item m="1" x="1623"/>
        <item m="1" x="4987"/>
        <item m="1" x="1431"/>
        <item m="1" x="6688"/>
        <item m="1" x="2321"/>
        <item m="1" x="4217"/>
        <item x="223"/>
        <item m="1" x="4204"/>
        <item m="1" x="2235"/>
        <item m="1" x="4676"/>
        <item m="1" x="2640"/>
        <item m="1" x="2113"/>
        <item m="1" x="2112"/>
        <item m="1" x="3872"/>
        <item m="1" x="2708"/>
        <item m="1" x="5068"/>
        <item m="1" x="4081"/>
        <item m="1" x="7654"/>
        <item x="238"/>
        <item m="1" x="4416"/>
        <item m="1" x="6771"/>
        <item m="1" x="1369"/>
        <item m="1" x="7393"/>
        <item m="1" x="4125"/>
        <item m="1" x="2019"/>
        <item m="1" x="4764"/>
        <item m="1" x="3188"/>
        <item x="76"/>
        <item m="1" x="6480"/>
        <item m="1" x="2519"/>
        <item m="1" x="3871"/>
        <item m="1" x="5067"/>
        <item m="1" x="927"/>
        <item m="1" x="6770"/>
        <item m="1" x="7796"/>
        <item m="1" x="5881"/>
        <item m="1" x="4892"/>
        <item m="1" x="4389"/>
        <item m="1" x="7899"/>
        <item m="1" x="7308"/>
        <item m="1" x="1645"/>
        <item m="1" x="4331"/>
        <item m="1" x="3541"/>
        <item m="1" x="5653"/>
        <item m="1" x="4539"/>
        <item m="1" x="3360"/>
        <item m="1" x="456"/>
        <item m="1" x="5584"/>
        <item m="1" x="7857"/>
        <item m="1" x="2806"/>
        <item m="1" x="6848"/>
        <item m="1" x="2054"/>
        <item m="1" x="5726"/>
        <item m="1" x="900"/>
        <item m="1" x="3919"/>
        <item m="1" x="899"/>
        <item m="1" x="2439"/>
        <item m="1" x="1992"/>
        <item m="1" x="2028"/>
        <item m="1" x="7760"/>
        <item m="1" x="5066"/>
        <item m="1" x="955"/>
        <item m="1" x="5983"/>
        <item m="1" x="7377"/>
        <item m="1" x="2736"/>
        <item m="1" x="5652"/>
        <item m="1" x="3579"/>
        <item m="1" x="4782"/>
        <item m="1" x="5001"/>
        <item m="1" x="1732"/>
        <item m="1" x="926"/>
        <item m="1" x="771"/>
        <item m="1" x="6422"/>
        <item m="1" x="4415"/>
        <item m="1" x="7666"/>
        <item m="1" x="2882"/>
        <item m="1" x="2990"/>
        <item m="1" x="7245"/>
        <item m="1" x="2214"/>
        <item m="1" x="2787"/>
        <item m="1" x="5292"/>
        <item m="1" x="6769"/>
        <item m="1" x="5084"/>
        <item m="1" x="1937"/>
        <item m="1" x="6393"/>
        <item m="1" x="6313"/>
        <item m="1" x="566"/>
        <item m="1" x="699"/>
        <item m="1" x="4795"/>
        <item m="1" x="2834"/>
        <item m="1" x="4094"/>
        <item m="1" x="5847"/>
        <item m="1" x="860"/>
        <item m="1" x="1100"/>
        <item m="1" x="2213"/>
        <item m="1" x="1846"/>
        <item m="1" x="4873"/>
        <item m="1" x="6932"/>
        <item m="1" x="7543"/>
        <item m="1" x="5231"/>
        <item m="1" x="437"/>
        <item m="1" x="6526"/>
        <item m="1" x="5583"/>
        <item m="1" x="3540"/>
        <item m="1" x="3343"/>
        <item x="250"/>
        <item m="1" x="7180"/>
        <item m="1" x="3342"/>
        <item m="1" x="2936"/>
        <item m="1" x="6135"/>
        <item m="1" x="5020"/>
        <item m="1" x="5499"/>
        <item m="1" x="2503"/>
        <item m="1" x="5000"/>
        <item m="1" x="1792"/>
        <item m="1" x="5157"/>
        <item m="1" x="7688"/>
        <item m="1" x="878"/>
        <item m="1" x="749"/>
        <item m="1" x="6525"/>
        <item m="1" x="1170"/>
        <item m="1" x="6802"/>
        <item m="1" x="859"/>
        <item m="1" x="1386"/>
        <item x="66"/>
        <item m="1" x="7027"/>
        <item m="1" x="7687"/>
        <item m="1" x="2415"/>
        <item m="1" x="6982"/>
        <item m="1" x="7421"/>
        <item m="1" x="7051"/>
        <item m="1" x="7725"/>
        <item m="1" x="5306"/>
        <item m="1" x="3846"/>
        <item m="1" x="4538"/>
        <item m="1" x="3057"/>
        <item m="1" x="2898"/>
        <item m="1" x="6768"/>
        <item m="1" x="1452"/>
        <item m="1" x="1973"/>
        <item m="1" x="5677"/>
        <item m="1" x="5065"/>
        <item m="1" x="6030"/>
        <item m="1" x="1385"/>
        <item m="1" x="1656"/>
        <item m="1" x="6056"/>
        <item m="1" x="7497"/>
        <item m="1" x="4568"/>
        <item m="1" x="3424"/>
        <item m="1" x="2833"/>
        <item m="1" x="5880"/>
        <item m="1" x="3736"/>
        <item m="1" x="4581"/>
        <item m="1" x="3093"/>
        <item m="1" x="648"/>
        <item m="1" x="2111"/>
        <item m="1" x="4066"/>
        <item m="1" x="6055"/>
        <item m="1" x="662"/>
        <item m="1" x="5613"/>
        <item m="1" x="7724"/>
        <item m="1" x="7976"/>
        <item m="1" x="1555"/>
        <item m="1" x="3056"/>
        <item m="1" x="4794"/>
        <item m="1" x="6173"/>
        <item m="1" x="4030"/>
        <item m="1" x="4353"/>
        <item m="1" x="3286"/>
        <item m="1" x="1045"/>
        <item m="1" x="3555"/>
        <item m="1" x="3659"/>
        <item m="1" x="4093"/>
        <item m="1" x="7326"/>
        <item m="1" x="1644"/>
        <item m="1" x="4414"/>
        <item m="1" x="910"/>
        <item m="1" x="7210"/>
        <item m="1" x="4231"/>
        <item m="1" x="5725"/>
        <item m="1" x="4107"/>
        <item m="1" x="2414"/>
        <item m="1" x="954"/>
        <item m="1" x="5793"/>
        <item m="1" x="2533"/>
        <item m="1" x="3491"/>
        <item m="1" x="4481"/>
        <item m="1" x="3774"/>
        <item m="1" x="5470"/>
        <item m="1" x="7209"/>
        <item m="1" x="7577"/>
        <item m="1" x="6054"/>
        <item m="1" x="1864"/>
        <item m="1" x="3456"/>
        <item m="1" x="1250"/>
        <item m="1" x="4614"/>
        <item m="1" x="5582"/>
        <item m="1" x="3490"/>
        <item m="1" x="6279"/>
        <item m="1" x="2805"/>
        <item m="1" x="6931"/>
        <item m="1" x="3394"/>
        <item m="1" x="1451"/>
        <item m="1" x="7665"/>
        <item m="1" x="6704"/>
        <item m="1" x="7759"/>
        <item m="1" x="2651"/>
        <item m="1" x="1889"/>
        <item m="1" x="7723"/>
        <item m="1" x="5019"/>
        <item x="145"/>
        <item m="1" x="5247"/>
        <item m="1" x="2194"/>
        <item m="1" x="1249"/>
        <item m="1" x="6105"/>
        <item m="1" x="2687"/>
        <item m="1" x="3009"/>
        <item m="1" x="2686"/>
        <item m="1" x="4872"/>
        <item m="1" x="2074"/>
        <item m="1" x="2611"/>
        <item x="96"/>
        <item m="1" x="5139"/>
        <item m="1" x="4748"/>
        <item m="1" x="6504"/>
        <item m="1" x="6503"/>
        <item m="1" x="7834"/>
        <item m="1" x="7814"/>
        <item m="1" x="6162"/>
        <item m="1" x="1044"/>
        <item m="1" x="4106"/>
        <item m="1" x="4952"/>
        <item m="1" x="1958"/>
        <item m="1" x="5563"/>
        <item m="1" x="5513"/>
        <item m="1" x="4653"/>
        <item m="1" x="2280"/>
        <item m="1" x="5469"/>
        <item m="1" x="6332"/>
        <item m="1" x="6603"/>
        <item m="1" x="2394"/>
        <item m="1" x="1791"/>
        <item m="1" x="3423"/>
        <item m="1" x="858"/>
        <item m="1" x="5468"/>
        <item m="1" x="7471"/>
        <item m="1" x="5929"/>
        <item m="1" x="661"/>
        <item m="1" x="7093"/>
        <item m="1" x="493"/>
        <item x="147"/>
        <item x="70"/>
        <item m="1" x="6331"/>
        <item m="1" x="5344"/>
        <item m="1" x="686"/>
        <item m="1" x="1359"/>
        <item m="1" x="2438"/>
        <item m="1" x="3608"/>
        <item m="1" x="1416"/>
        <item m="1" x="3166"/>
        <item m="1" x="6669"/>
        <item m="1" x="7179"/>
        <item m="1" x="6524"/>
        <item m="1" x="1472"/>
        <item m="1" x="7542"/>
        <item x="285"/>
        <item m="1" x="4747"/>
        <item m="1" x="984"/>
        <item m="1" x="7337"/>
        <item m="1" x="7885"/>
        <item m="1" x="3110"/>
        <item m="1" x="3716"/>
        <item m="1" x="1398"/>
        <item m="1" x="3918"/>
        <item m="1" x="3773"/>
        <item m="1" x="376"/>
        <item m="1" x="7042"/>
        <item m="1" x="5801"/>
        <item m="1" x="3341"/>
        <item m="1" x="5837"/>
        <item m="1" x="5467"/>
        <item m="1" x="481"/>
        <item m="1" x="995"/>
        <item m="1" x="2182"/>
        <item m="1" x="1323"/>
        <item m="1" x="3870"/>
        <item m="1" x="7592"/>
        <item m="1" x="4781"/>
        <item m="1" x="3857"/>
        <item m="1" x="3489"/>
        <item x="173"/>
        <item m="1" x="809"/>
        <item m="1" x="2234"/>
        <item m="1" x="1006"/>
        <item m="1" x="1450"/>
        <item m="1" x="7653"/>
        <item m="1" x="4413"/>
        <item m="1" x="2946"/>
        <item m="1" x="2945"/>
        <item m="1" x="7228"/>
        <item m="1" x="3225"/>
        <item m="1" x="7101"/>
        <item m="1" x="2769"/>
        <item m="1" x="1076"/>
        <item m="1" x="6716"/>
        <item m="1" x="2279"/>
        <item m="1" x="2832"/>
        <item m="1" x="7132"/>
        <item m="1" x="510"/>
        <item m="1" x="7664"/>
        <item m="1" x="3187"/>
        <item x="47"/>
        <item m="1" x="5836"/>
        <item m="1" x="2212"/>
        <item m="1" x="5634"/>
        <item m="1" x="7307"/>
        <item m="1" x="5291"/>
        <item m="1" x="1261"/>
        <item m="1" x="2735"/>
        <item x="124"/>
        <item m="1" x="3927"/>
        <item m="1" x="627"/>
        <item m="1" x="7898"/>
        <item m="1" x="808"/>
        <item m="1" x="3055"/>
        <item m="1" x="6687"/>
        <item m="1" x="909"/>
        <item m="1" x="7722"/>
        <item m="1" x="6029"/>
        <item m="1" x="2007"/>
        <item m="1" x="5138"/>
        <item m="1" x="7576"/>
        <item m="1" x="2296"/>
        <item m="1" x="5562"/>
        <item x="166"/>
        <item m="1" x="4047"/>
        <item m="1" x="6592"/>
        <item m="1" x="5156"/>
        <item m="1" x="1384"/>
        <item m="1" x="7833"/>
        <item m="1" x="4092"/>
        <item m="1" x="1584"/>
        <item m="1" x="4918"/>
        <item m="1" x="6134"/>
        <item m="1" x="6249"/>
        <item m="1" x="2587"/>
        <item m="1" x="3825"/>
        <item m="1" x="509"/>
        <item m="1" x="2552"/>
        <item m="1" x="3455"/>
        <item m="1" x="1248"/>
        <item m="1" x="1790"/>
        <item m="1" x="2786"/>
        <item m="1" x="2804"/>
        <item m="1" x="6410"/>
        <item m="1" x="4932"/>
        <item m="1" x="5421"/>
        <item m="1" x="5846"/>
        <item m="1" x="5290"/>
        <item x="229"/>
        <item m="1" x="4432"/>
        <item m="1" x="7026"/>
        <item m="1" x="6161"/>
        <item m="1" x="726"/>
        <item m="1" x="6703"/>
        <item m="1" x="3262"/>
        <item m="1" x="6904"/>
        <item m="1" x="421"/>
        <item m="1" x="3674"/>
        <item m="1" x="1126"/>
        <item m="1" x="2881"/>
        <item m="1" x="1043"/>
        <item m="1" x="2266"/>
        <item m="1" x="5443"/>
        <item m="1" x="2351"/>
        <item m="1" x="3441"/>
        <item m="1" x="5581"/>
        <item m="1" x="2760"/>
        <item x="248"/>
        <item m="1" x="5527"/>
        <item m="1" x="4431"/>
        <item m="1" x="2350"/>
        <item m="1" x="3869"/>
        <item m="1" x="1471"/>
        <item m="1" x="3340"/>
        <item m="1" x="4244"/>
        <item m="1" x="7325"/>
        <item m="1" x="5898"/>
        <item m="1" x="4999"/>
        <item m="1" x="595"/>
        <item m="1" x="3054"/>
        <item m="1" x="6028"/>
        <item m="1" x="5466"/>
        <item m="1" x="2233"/>
        <item x="91"/>
        <item m="1" x="7131"/>
        <item m="1" x="1042"/>
        <item m="1" x="4046"/>
        <item m="1" x="3824"/>
        <item m="1" x="1228"/>
        <item m="1" x="4243"/>
        <item m="1" x="3539"/>
        <item m="1" x="7470"/>
        <item m="1" x="1125"/>
        <item m="1" x="3472"/>
        <item m="1" x="3754"/>
        <item x="237"/>
        <item m="1" x="3902"/>
        <item m="1" x="1169"/>
        <item m="1" x="2211"/>
        <item m="1" x="6502"/>
        <item m="1" x="300"/>
        <item x="279"/>
        <item m="1" x="748"/>
        <item m="1" x="1449"/>
        <item m="1" x="7496"/>
        <item m="1" x="5897"/>
        <item m="1" x="626"/>
        <item m="1" x="5778"/>
        <item m="1" x="7420"/>
        <item m="1" x="3440"/>
        <item m="1" x="877"/>
        <item x="144"/>
        <item m="1" x="6981"/>
        <item m="1" x="4152"/>
        <item m="1" x="1655"/>
        <item m="1" x="7267"/>
        <item m="1" x="1756"/>
        <item m="1" x="685"/>
        <item m="1" x="4704"/>
        <item m="1" x="436"/>
        <item m="1" x="1717"/>
        <item m="1" x="3578"/>
        <item m="1" x="7784"/>
        <item m="1" x="4430"/>
        <item m="1" x="4136"/>
        <item x="103"/>
        <item m="1" x="3917"/>
        <item m="1" x="1341"/>
        <item m="1" x="5040"/>
        <item m="1" x="1813"/>
        <item m="1" x="1063"/>
        <item m="1" x="7783"/>
        <item m="1" x="1140"/>
        <item m="1" x="1991"/>
        <item m="1" x="525"/>
        <item m="1" x="4507"/>
        <item m="1" x="1622"/>
        <item m="1" x="3901"/>
        <item m="1" x="7324"/>
        <item x="92"/>
        <item m="1" x="684"/>
        <item m="1" x="4599"/>
        <item m="1" x="1621"/>
        <item m="1" x="7920"/>
        <item m="1" x="4598"/>
        <item m="1" x="7392"/>
        <item m="1" x="2639"/>
        <item x="240"/>
        <item m="1" x="6011"/>
        <item m="1" x="4506"/>
        <item m="1" x="3523"/>
        <item m="1" x="4401"/>
        <item m="1" x="4917"/>
        <item m="1" x="5289"/>
        <item m="1" x="2707"/>
        <item m="1" x="594"/>
        <item m="1" x="6330"/>
        <item m="1" x="5526"/>
        <item m="1" x="1272"/>
        <item m="1" x="2163"/>
        <item x="198"/>
        <item m="1" x="7940"/>
        <item m="1" x="3845"/>
        <item m="1" x="5928"/>
        <item m="1" x="1470"/>
        <item m="1" x="2734"/>
        <item m="1" x="4151"/>
        <item m="1" x="524"/>
        <item m="1" x="3148"/>
        <item m="1" x="7439"/>
        <item m="1" x="7884"/>
        <item m="1" x="1972"/>
        <item m="1" x="5982"/>
        <item x="249"/>
        <item m="1" x="4998"/>
        <item m="1" x="6573"/>
        <item m="1" x="6266"/>
        <item m="1" x="6801"/>
        <item m="1" x="4150"/>
        <item m="1" x="359"/>
        <item m="1" x="5420"/>
        <item m="1" x="4203"/>
        <item m="1" x="3735"/>
        <item m="1" x="925"/>
        <item m="1" x="3607"/>
        <item m="1" x="4951"/>
        <item m="1" x="6027"/>
        <item m="1" x="6377"/>
        <item m="1" x="2981"/>
        <item m="1" x="4313"/>
        <item m="1" x="5580"/>
        <item m="1" x="7782"/>
        <item m="1" x="4715"/>
        <item m="1" x="6172"/>
        <item m="1" x="375"/>
        <item x="61"/>
        <item m="1" x="3471"/>
        <item m="1" x="4412"/>
        <item m="1" x="2706"/>
        <item m="1" x="6538"/>
        <item m="1" x="3577"/>
        <item m="1" x="3053"/>
        <item m="1" x="857"/>
        <item x="192"/>
        <item m="1" x="6572"/>
        <item m="1" x="3008"/>
        <item m="1" x="3868"/>
        <item m="1" x="2380"/>
        <item m="1" x="4480"/>
        <item m="1" x="4780"/>
        <item x="137"/>
        <item m="1" x="5792"/>
        <item m="1" x="6053"/>
        <item m="1" x="5230"/>
        <item m="1" x="1875"/>
        <item m="1" x="983"/>
        <item m="1" x="1845"/>
        <item m="1" x="420"/>
        <item m="1" x="4652"/>
        <item m="1" x="2685"/>
        <item m="1" x="2470"/>
        <item m="1" x="7758"/>
        <item m="1" x="3965"/>
        <item m="1" x="4523"/>
        <item x="281"/>
        <item x="126"/>
        <item m="1" x="7130"/>
        <item m="1" x="6602"/>
        <item x="129"/>
        <item m="1" x="2018"/>
        <item x="202"/>
        <item m="1" x="5018"/>
        <item m="1" x="6329"/>
        <item m="1" x="1957"/>
        <item m="1" x="3165"/>
        <item m="1" x="7438"/>
        <item m="1" x="2684"/>
        <item m="1" x="5835"/>
        <item m="1" x="7041"/>
        <item m="1" x="1990"/>
        <item m="1" x="6445"/>
        <item m="1" x="7994"/>
        <item m="1" x="1676"/>
        <item m="1" x="660"/>
        <item m="1" x="3092"/>
        <item m="1" x="5949"/>
        <item m="1" x="4793"/>
        <item m="1" x="5083"/>
        <item m="1" x="3339"/>
        <item m="1" x="6171"/>
        <item m="1" x="5173"/>
        <item m="1" x="5402"/>
        <item m="1" x="942"/>
        <item m="1" x="6980"/>
        <item m="1" x="6248"/>
        <item m="1" x="856"/>
        <item m="1" x="2650"/>
        <item m="1" x="6523"/>
        <item m="1" x="2733"/>
        <item m="1" x="7959"/>
        <item m="1" x="1247"/>
        <item m="1" x="2437"/>
        <item m="1" x="2413"/>
        <item m="1" x="6104"/>
        <item m="1" x="1789"/>
        <item m="1" x="1415"/>
        <item m="1" x="5548"/>
        <item m="1" x="1168"/>
        <item m="1" x="7609"/>
        <item m="1" x="2320"/>
        <item m="1" x="2128"/>
        <item m="1" x="1294"/>
        <item m="1" x="5911"/>
        <item x="148"/>
        <item m="1" x="2569"/>
        <item m="1" x="2393"/>
        <item m="1" x="7832"/>
        <item m="1" x="4465"/>
        <item m="1" x="5137"/>
        <item m="1" x="4852"/>
        <item m="1" x="6392"/>
        <item m="1" x="393"/>
        <item m="1" x="6800"/>
        <item m="1" x="1227"/>
        <item m="1" x="3538"/>
        <item m="1" x="1152"/>
        <item m="1" x="4916"/>
        <item m="1" x="3052"/>
        <item m="1" x="1844"/>
        <item m="1" x="523"/>
        <item x="64"/>
        <item m="1" x="2532"/>
        <item m="1" x="320"/>
        <item m="1" x="5098"/>
        <item m="1" x="5693"/>
        <item m="1" x="5039"/>
        <item m="1" x="1583"/>
        <item m="1" x="5547"/>
        <item m="1" x="3576"/>
        <item m="1" x="6421"/>
        <item m="1" x="3422"/>
        <item m="1" x="1620"/>
        <item m="1" x="4352"/>
        <item m="1" x="6730"/>
        <item m="1" x="1554"/>
        <item m="1" x="898"/>
        <item m="1" x="5064"/>
        <item m="1" x="2551"/>
        <item m="1" x="2181"/>
        <item m="1" x="5927"/>
        <item m="1" x="3606"/>
        <item m="1" x="392"/>
        <item m="1" x="4915"/>
        <item m="1" x="1358"/>
        <item m="1" x="2980"/>
        <item m="1" x="2803"/>
        <item m="1" x="2649"/>
        <item m="1" x="1675"/>
        <item x="204"/>
        <item m="1" x="6815"/>
        <item m="1" x="6799"/>
        <item m="1" x="713"/>
        <item m="1" x="789"/>
        <item m="1" x="4779"/>
        <item m="1" x="3605"/>
        <item m="1" x="2880"/>
        <item m="1" x="3964"/>
        <item m="1" x="1536"/>
        <item m="1" x="492"/>
        <item m="1" x="1601"/>
        <item m="1" x="6090"/>
        <item m="1" x="7739"/>
        <item m="1" x="435"/>
        <item m="1" x="593"/>
        <item m="1" x="3963"/>
        <item m="1" x="7376"/>
        <item m="1" x="1716"/>
        <item m="1" x="1357"/>
        <item m="1" x="5676"/>
        <item m="1" x="3537"/>
        <item m="1" x="319"/>
        <item m="1" x="4202"/>
        <item m="1" x="6247"/>
        <item m="1" x="4091"/>
        <item m="1" x="747"/>
        <item m="1" x="6829"/>
        <item m="1" x="7663"/>
        <item m="1" x="4522"/>
        <item m="1" x="7070"/>
        <item m="1" x="7495"/>
        <item m="1" x="2586"/>
        <item m="1" x="2232"/>
        <item m="1" x="6302"/>
        <item m="1" x="3261"/>
        <item m="1" x="2349"/>
        <item m="1" x="2518"/>
        <item m="1" x="6133"/>
        <item m="1" x="1755"/>
        <item m="1" x="3007"/>
        <item m="1" x="4817"/>
        <item m="1" x="6979"/>
        <item m="1" x="7686"/>
        <item m="1" x="2040"/>
        <item m="1" x="6074"/>
        <item m="1" x="2648"/>
        <item m="1" x="2638"/>
        <item m="1" x="5419"/>
        <item m="1" x="2412"/>
        <item m="1" x="4330"/>
        <item m="1" x="5380"/>
        <item m="1" x="908"/>
        <item m="1" x="5967"/>
        <item m="1" x="3625"/>
        <item m="1" x="6462"/>
        <item m="1" x="7244"/>
        <item m="1" x="3696"/>
        <item m="1" x="5817"/>
        <item m="1" x="941"/>
        <item m="1" x="6965"/>
        <item m="1" x="1643"/>
        <item m="1" x="6089"/>
        <item m="1" x="2669"/>
        <item m="1" x="6073"/>
        <item m="1" x="4166"/>
        <item m="1" x="3900"/>
        <item m="1" x="2436"/>
        <item m="1" x="6653"/>
        <item m="1" x="6631"/>
        <item m="1" x="3109"/>
        <item m="1" x="2935"/>
        <item m="1" x="6571"/>
        <item m="1" x="4567"/>
        <item m="1" x="3658"/>
        <item m="1" x="522"/>
        <item m="1" x="5442"/>
        <item m="1" x="4950"/>
        <item m="1" x="1863"/>
        <item m="1" x="2365"/>
        <item m="1" x="1619"/>
        <item m="1" x="7721"/>
        <item m="1" x="969"/>
        <item m="1" x="2411"/>
        <item m="1" x="6088"/>
        <item m="1" x="3074"/>
        <item m="1" x="6351"/>
        <item m="1" x="5761"/>
        <item m="1" x="7011"/>
        <item m="1" x="6995"/>
        <item m="1" x="1788"/>
        <item m="1" x="3051"/>
        <item m="1" x="4675"/>
        <item m="1" x="2897"/>
        <item m="1" x="455"/>
        <item m="1" x="7625"/>
        <item m="1" x="2073"/>
        <item m="1" x="5097"/>
        <item m="1" x="2768"/>
        <item m="1" x="3454"/>
        <item m="1" x="2319"/>
        <item m="1" x="5966"/>
        <item m="1" x="7284"/>
        <item m="1" x="6868"/>
        <item m="1" x="2550"/>
        <item m="1" x="3695"/>
        <item m="1" x="3810"/>
        <item m="1" x="5926"/>
        <item m="1" x="1246"/>
        <item m="1" x="4566"/>
        <item m="1" x="4201"/>
        <item m="1" x="5465"/>
        <item m="1" x="7391"/>
        <item m="1" x="4149"/>
        <item m="1" x="5113"/>
        <item m="1" x="7919"/>
        <item m="1" x="1448"/>
        <item m="1" x="3997"/>
        <item m="1" x="2110"/>
        <item m="1" x="2896"/>
        <item m="1" x="2879"/>
        <item m="1" x="565"/>
        <item m="1" x="1523"/>
        <item m="1" x="4690"/>
        <item m="1" x="1308"/>
        <item m="1" x="1600"/>
        <item m="1" x="7918"/>
        <item m="1" x="5742"/>
        <item m="1" x="1184"/>
        <item m="1" x="5525"/>
        <item m="1" x="1383"/>
        <item m="1" x="6828"/>
        <item m="1" x="6117"/>
        <item m="1" x="876"/>
        <item m="1" x="5112"/>
        <item m="1" x="7437"/>
        <item m="1" x="3127"/>
        <item m="1" x="3916"/>
        <item m="1" x="6978"/>
        <item m="1" x="5430"/>
        <item m="1" x="7243"/>
        <item m="1" x="6170"/>
        <item m="1" x="855"/>
        <item m="1" x="7494"/>
        <item m="1" x="7624"/>
        <item m="1" x="5464"/>
        <item m="1" x="1203"/>
        <item m="1" x="7705"/>
        <item m="1" x="4351"/>
        <item m="1" x="1340"/>
        <item m="1" x="5862"/>
        <item m="1" x="5561"/>
        <item m="1" x="6409"/>
        <item m="1" x="2094"/>
        <item m="1" x="7419"/>
        <item m="1" x="1089"/>
        <item m="1" x="1956"/>
        <item m="1" x="5096"/>
        <item m="1" x="6652"/>
        <item m="1" x="5063"/>
        <item m="1" x="5054"/>
        <item m="1" x="2451"/>
        <item m="1" x="2435"/>
        <item m="1" x="3050"/>
        <item m="1" x="6903"/>
        <item m="1" x="3753"/>
        <item m="1" x="374"/>
        <item m="1" x="2668"/>
        <item m="1" x="4105"/>
        <item m="1" x="953"/>
        <item m="1" x="968"/>
        <item m="1" x="6444"/>
        <item m="1" x="5200"/>
        <item m="1" x="659"/>
        <item m="1" x="4429"/>
        <item m="1" x="967"/>
        <item m="1" x="3510"/>
        <item m="1" x="3470"/>
        <item m="1" x="907"/>
        <item m="1" x="6977"/>
        <item m="1" x="7720"/>
        <item m="1" x="6169"/>
        <item m="1" x="7306"/>
        <item m="1" x="1618"/>
        <item m="1" x="6601"/>
        <item m="1" x="2469"/>
        <item m="1" x="5463"/>
        <item m="1" x="2039"/>
        <item m="1" x="480"/>
        <item m="1" x="564"/>
        <item m="1" x="5896"/>
        <item m="1" x="3410"/>
        <item m="1" x="4537"/>
        <item m="1" x="6132"/>
        <item m="1" x="3657"/>
        <item m="1" x="6847"/>
        <item m="1" x="6827"/>
        <item m="1" x="4505"/>
        <item m="1" x="6994"/>
        <item m="1" x="563"/>
        <item m="1" x="546"/>
        <item m="1" x="7719"/>
        <item x="108"/>
        <item m="1" x="3575"/>
        <item m="1" x="2637"/>
        <item m="1" x="2767"/>
        <item m="1" x="454"/>
        <item m="1" x="6010"/>
        <item m="1" x="3752"/>
        <item m="1" x="2921"/>
        <item m="1" x="5777"/>
        <item m="1" x="4580"/>
        <item m="1" x="3977"/>
        <item m="1" x="3029"/>
        <item m="1" x="521"/>
        <item m="1" x="1307"/>
        <item m="1" x="6225"/>
        <item m="1" x="6686"/>
        <item m="1" x="1260"/>
        <item m="1" x="7436"/>
        <item m="1" x="906"/>
        <item m="1" x="453"/>
        <item m="1" x="3147"/>
        <item m="1" x="1447"/>
        <item m="1" x="828"/>
        <item m="1" x="3594"/>
        <item m="1" x="4629"/>
        <item m="1" x="1226"/>
        <item m="1" x="3028"/>
        <item m="1" x="5322"/>
        <item m="1" x="1202"/>
        <item m="1" x="1183"/>
        <item m="1" x="6930"/>
        <item m="1" x="3208"/>
        <item m="1" x="3469"/>
        <item m="1" x="1099"/>
        <item m="1" x="1027"/>
        <item m="1" x="6946"/>
        <item m="1" x="2759"/>
        <item m="1" x="2705"/>
        <item m="1" x="1754"/>
        <item m="1" x="1971"/>
        <item m="1" x="1812"/>
        <item m="1" x="7092"/>
        <item m="1" x="4376"/>
        <item m="1" x="4135"/>
        <item m="1" x="1124"/>
        <item m="1" x="2434"/>
        <item m="1" x="3326"/>
        <item m="1" x="6814"/>
        <item m="1" x="1005"/>
        <item m="1" x="6052"/>
        <item m="1" x="7652"/>
        <item m="1" x="5879"/>
        <item m="1" x="7975"/>
        <item m="1" x="7685"/>
        <item m="1" x="562"/>
        <item m="1" x="3186"/>
        <item m="1" x="2318"/>
        <item m="1" x="5343"/>
        <item m="1" x="7623"/>
        <item x="264"/>
        <item m="1" x="5524"/>
        <item m="1" x="391"/>
        <item m="1" x="7575"/>
        <item m="1" x="3073"/>
        <item m="1" x="6224"/>
        <item m="1" x="7757"/>
        <item m="1" x="7684"/>
        <item m="1" x="3624"/>
        <item m="1" x="2072"/>
        <item m="1" x="5361"/>
        <item m="1" x="6051"/>
        <item m="1" x="4065"/>
        <item m="1" x="3772"/>
        <item m="1" x="6813"/>
        <item m="1" x="6186"/>
        <item m="1" x="4388"/>
        <item m="1" x="2038"/>
        <item m="1" x="3793"/>
        <item m="1" x="1674"/>
        <item m="1" x="2934"/>
        <item m="1" x="6185"/>
        <item m="1" x="7651"/>
        <item m="1" x="7336"/>
        <item m="1" x="3823"/>
        <item m="1" x="1731"/>
        <item m="1" x="827"/>
        <item m="1" x="6964"/>
        <item x="153"/>
        <item m="1" x="3639"/>
        <item m="1" x="7305"/>
        <item m="1" x="4949"/>
        <item m="1" x="5271"/>
        <item m="1" x="7704"/>
        <item m="1" x="5288"/>
        <item m="1" x="3325"/>
        <item m="1" x="7781"/>
        <item m="1" x="2895"/>
        <item x="245"/>
        <item m="1" x="3324"/>
        <item m="1" x="6278"/>
        <item m="1" x="3715"/>
        <item m="1" x="2392"/>
        <item m="1" x="1936"/>
        <item m="1" x="3554"/>
        <item m="1" x="2732"/>
        <item m="1" x="5136"/>
        <item m="1" x="770"/>
        <item m="1" x="6917"/>
        <item m="1" x="4674"/>
        <item m="1" x="3751"/>
        <item m="1" x="3638"/>
        <item m="1" x="7390"/>
        <item m="1" x="3091"/>
        <item x="56"/>
        <item m="1" x="3844"/>
        <item m="1" x="7831"/>
        <item m="1" x="3146"/>
        <item m="1" x="6391"/>
        <item m="1" x="6522"/>
        <item m="1" x="982"/>
        <item m="1" x="7083"/>
        <item m="1" x="1414"/>
        <item m="1" x="2785"/>
        <item x="146"/>
        <item m="1" x="6301"/>
        <item m="1" x="3536"/>
        <item m="1" x="4835"/>
        <item m="1" x="5692"/>
        <item m="1" x="7756"/>
        <item m="1" x="6798"/>
        <item m="1" x="3656"/>
        <item m="1" x="4673"/>
        <item m="1" x="2731"/>
        <item m="1" x="1306"/>
        <item m="1" x="1293"/>
        <item m="1" x="578"/>
        <item x="133"/>
        <item m="1" x="479"/>
        <item m="1" x="6551"/>
        <item m="1" x="7227"/>
        <item m="1" x="7208"/>
        <item m="1" x="3637"/>
        <item m="1" x="5965"/>
        <item m="1" x="6630"/>
        <item m="1" x="318"/>
        <item m="1" x="1167"/>
        <item m="1" x="4645"/>
        <item m="1" x="3915"/>
        <item m="1" x="6767"/>
        <item x="228"/>
        <item m="1" x="5462"/>
        <item m="1" x="1305"/>
        <item m="1" x="4230"/>
        <item m="1" x="3673"/>
        <item m="1" x="3126"/>
        <item m="1" x="4746"/>
        <item m="1" x="4732"/>
        <item m="1" x="854"/>
        <item m="1" x="1553"/>
        <item x="214"/>
        <item m="1" x="452"/>
        <item m="1" x="1504"/>
        <item m="1" x="7780"/>
        <item m="1" x="4871"/>
        <item m="1" x="1830"/>
        <item m="1" x="3771"/>
        <item m="1" x="2295"/>
        <item x="205"/>
        <item m="1" x="7574"/>
        <item m="1" x="5119"/>
        <item m="1" x="807"/>
        <item m="1" x="6072"/>
        <item m="1" x="1430"/>
        <item m="1" x="4536"/>
        <item m="1" x="5038"/>
        <item m="1" x="647"/>
        <item m="1" x="4948"/>
        <item m="1" x="3285"/>
        <item m="1" x="4090"/>
        <item m="1" x="3623"/>
        <item m="1" x="5037"/>
        <item m="1" x="5017"/>
        <item m="1" x="3856"/>
        <item m="1" x="1356"/>
        <item m="1" x="3622"/>
        <item m="1" x="4350"/>
        <item m="1" x="6223"/>
        <item m="1" x="7883"/>
        <item m="1" x="7115"/>
        <item m="1" x="1322"/>
        <item m="1" x="7375"/>
        <item m="1" x="2127"/>
        <item m="1" x="4997"/>
        <item m="1" x="3244"/>
        <item m="1" x="3488"/>
        <item x="208"/>
        <item m="1" x="2468"/>
        <item m="1" x="7129"/>
        <item m="1" x="2961"/>
        <item m="1" x="3899"/>
        <item m="1" x="5661"/>
        <item m="1" x="5651"/>
        <item m="1" x="7531"/>
        <item m="1" x="6184"/>
        <item m="1" x="4229"/>
        <item m="1" x="5082"/>
        <item m="1" x="7917"/>
        <item m="1" x="6929"/>
        <item m="1" x="3090"/>
        <item m="1" x="2599"/>
        <item m="1" x="2933"/>
        <item m="1" x="6749"/>
        <item m="1" x="6570"/>
        <item m="1" x="5724"/>
        <item x="271"/>
        <item m="1" x="5579"/>
        <item m="1" x="7703"/>
        <item m="1" x="4349"/>
        <item m="1" x="3164"/>
        <item m="1" x="6116"/>
        <item m="1" x="4931"/>
        <item m="1" x="4816"/>
        <item m="1" x="7389"/>
        <item m="1" x="5270"/>
        <item m="1" x="1166"/>
        <item m="1" x="2017"/>
        <item m="1" x="7738"/>
        <item m="1" x="7958"/>
        <item m="1" x="5981"/>
        <item m="1" x="7622"/>
        <item m="1" x="4216"/>
        <item m="1" x="7226"/>
        <item m="1" x="4263"/>
        <item m="1" x="4565"/>
        <item m="1" x="1787"/>
        <item m="1" x="4262"/>
        <item m="1" x="5186"/>
        <item m="1" x="6550"/>
        <item m="1" x="4464"/>
        <item m="1" x="7993"/>
        <item m="1" x="7856"/>
        <item m="1" x="6766"/>
        <item m="1" x="5199"/>
        <item m="1" x="2491"/>
        <item m="1" x="5612"/>
        <item m="1" x="2979"/>
        <item m="1" x="7304"/>
        <item m="1" x="698"/>
        <item x="111"/>
        <item m="1" x="853"/>
        <item m="1" x="1339"/>
        <item m="1" x="1642"/>
        <item m="1" x="6328"/>
        <item m="1" x="2348"/>
        <item m="1" x="5948"/>
        <item m="1" x="4731"/>
        <item m="1" x="6246"/>
        <item m="1" x="2989"/>
        <item m="1" x="1641"/>
        <item m="1" x="3421"/>
        <item m="1" x="5878"/>
        <item x="112"/>
        <item m="1" x="897"/>
        <item m="1" x="7591"/>
        <item m="1" x="2193"/>
        <item m="1" x="7939"/>
        <item m="1" x="5800"/>
        <item m="1" x="6479"/>
        <item m="1" x="7938"/>
        <item m="1" x="826"/>
        <item m="1" x="331"/>
        <item m="1" x="6569"/>
        <item m="1" x="7411"/>
        <item m="1" x="1245"/>
        <item m="1" x="7303"/>
        <item m="1" x="3655"/>
        <item m="1" x="1706"/>
        <item m="1" x="2878"/>
        <item x="210"/>
        <item m="1" x="4851"/>
        <item m="1" x="6729"/>
        <item m="1" x="2093"/>
        <item m="1" x="4276"/>
        <item m="1" x="2265"/>
        <item m="1" x="4504"/>
        <item m="1" x="7266"/>
        <item m="1" x="2683"/>
        <item m="1" x="1088"/>
        <item m="1" x="1490"/>
        <item m="1" x="2758"/>
        <item m="1" x="1715"/>
        <item m="1" x="6963"/>
        <item m="1" x="4597"/>
        <item m="1" x="2704"/>
        <item m="1" x="5633"/>
        <item m="1" x="6443"/>
        <item m="1" x="1955"/>
        <item m="1" x="3882"/>
        <item m="1" x="2682"/>
        <item m="1" x="4165"/>
        <item m="1" x="2210"/>
        <item m="1" x="5155"/>
        <item m="1" x="2846"/>
        <item m="1" x="2450"/>
        <item x="211"/>
        <item m="1" x="1989"/>
        <item m="1" x="683"/>
        <item m="1" x="2162"/>
        <item m="1" x="2347"/>
        <item m="1" x="4387"/>
        <item m="1" x="7813"/>
        <item m="1" x="5154"/>
        <item m="1" x="3945"/>
        <item m="1" x="7469"/>
        <item m="1" x="2667"/>
        <item m="1" x="6277"/>
        <item m="1" x="3962"/>
        <item m="1" x="1244"/>
        <item m="1" x="6962"/>
        <item x="178"/>
        <item m="1" x="5321"/>
        <item m="1" x="4348"/>
        <item m="1" x="2877"/>
        <item m="1" x="7207"/>
        <item m="1" x="5877"/>
        <item m="1" x="6702"/>
        <item m="1" x="7069"/>
        <item m="1" x="3420"/>
        <item m="1" x="5546"/>
        <item m="1" x="5925"/>
        <item m="1" x="2502"/>
        <item m="1" x="7100"/>
        <item m="1" x="6812"/>
        <item m="1" x="434"/>
        <item m="1" x="7082"/>
        <item m="1" x="3855"/>
        <item m="1" x="4535"/>
        <item x="179"/>
        <item m="1" x="6376"/>
        <item m="1" x="6629"/>
        <item m="1" x="7068"/>
        <item m="1" x="491"/>
        <item m="1" x="4579"/>
        <item m="1" x="1673"/>
        <item m="1" x="7178"/>
        <item m="1" x="6867"/>
        <item m="1" x="317"/>
        <item x="180"/>
        <item m="1" x="2433"/>
        <item m="1" x="4329"/>
        <item m="1" x="7206"/>
        <item m="1" x="3125"/>
        <item m="1" x="1165"/>
        <item m="1" x="3770"/>
        <item m="1" x="6902"/>
        <item m="1" x="2730"/>
        <item m="1" x="4730"/>
        <item m="1" x="1201"/>
        <item m="1" x="3854"/>
        <item m="1" x="3509"/>
        <item m="1" x="2920"/>
        <item m="1" x="4970"/>
        <item m="1" x="5876"/>
        <item m="1" x="6115"/>
        <item m="1" x="4479"/>
        <item m="1" x="1429"/>
        <item m="1" x="4478"/>
        <item m="1" x="3535"/>
        <item x="181"/>
        <item m="1" x="4596"/>
        <item m="1" x="2379"/>
        <item m="1" x="545"/>
        <item m="1" x="7454"/>
        <item m="1" x="352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2"/>
        <item x="0"/>
        <item h="1" x="3"/>
        <item h="1" x="1"/>
        <item h="1" m="1" x="5"/>
        <item h="1" m="1" x="6"/>
        <item h="1" m="1" x="4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7"/>
    <field x="2"/>
    <field x="3"/>
    <field x="6"/>
  </rowFields>
  <rowItems count="571">
    <i>
      <x/>
      <x v="3"/>
      <x v="61"/>
      <x v="2"/>
      <x v="509"/>
      <x v="7917"/>
    </i>
    <i r="2">
      <x v="303"/>
      <x v="2"/>
      <x v="539"/>
      <x v="7916"/>
    </i>
    <i r="2">
      <x v="1522"/>
      <x v="2"/>
      <x v="286"/>
      <x v="7920"/>
    </i>
    <i r="1">
      <x v="4"/>
      <x v="612"/>
      <x v="2"/>
      <x v="92"/>
      <x v="7922"/>
    </i>
    <i r="2">
      <x v="2216"/>
      <x v="2"/>
      <x v="267"/>
      <x v="7921"/>
    </i>
    <i r="1">
      <x v="5"/>
      <x v="75"/>
      <x v="1"/>
      <x v="47"/>
      <x v="7748"/>
    </i>
    <i r="2">
      <x v="80"/>
      <x v="2"/>
      <x v="103"/>
      <x v="7741"/>
    </i>
    <i r="2">
      <x v="126"/>
      <x v="1"/>
      <x v="237"/>
      <x v="7735"/>
    </i>
    <i r="2">
      <x v="130"/>
      <x v="1"/>
      <x v="268"/>
      <x v="7731"/>
    </i>
    <i r="2">
      <x v="166"/>
      <x v="1"/>
      <x v="326"/>
      <x v="7725"/>
    </i>
    <i r="2">
      <x v="307"/>
      <x v="1"/>
      <x v="483"/>
      <x v="7717"/>
    </i>
    <i r="2">
      <x v="406"/>
      <x v="2"/>
      <x v="91"/>
      <x v="7746"/>
    </i>
    <i r="2">
      <x v="456"/>
      <x v="1"/>
      <x v="388"/>
      <x v="7720"/>
    </i>
    <i r="2">
      <x v="496"/>
      <x v="1"/>
      <x v="89"/>
      <x v="7747"/>
    </i>
    <i r="2">
      <x v="521"/>
      <x v="1"/>
      <x v="264"/>
      <x v="7733"/>
    </i>
    <i r="2">
      <x v="599"/>
      <x v="1"/>
      <x v="127"/>
      <x v="7736"/>
    </i>
    <i r="2">
      <x v="813"/>
      <x v="2"/>
      <x v="325"/>
      <x v="7726"/>
    </i>
    <i r="2">
      <x v="819"/>
      <x v="1"/>
      <x v="556"/>
      <x v="7715"/>
    </i>
    <i r="2">
      <x v="837"/>
      <x v="1"/>
      <x v="387"/>
      <x v="7721"/>
    </i>
    <i r="2">
      <x v="916"/>
      <x v="1"/>
      <x v="105"/>
      <x v="7740"/>
    </i>
    <i r="2">
      <x v="959"/>
      <x v="1"/>
      <x v="45"/>
      <x v="7749"/>
    </i>
    <i r="2">
      <x v="989"/>
      <x v="1"/>
      <x v="28"/>
      <x v="7751"/>
    </i>
    <i r="2">
      <x v="1024"/>
      <x v="1"/>
      <x v="459"/>
      <x v="27"/>
    </i>
    <i r="2">
      <x v="1072"/>
      <x v="1"/>
      <x v="451"/>
      <x v="22"/>
    </i>
    <i r="4">
      <x v="455"/>
      <x v="22"/>
    </i>
    <i r="4">
      <x v="533"/>
      <x v="22"/>
    </i>
    <i r="2">
      <x v="1156"/>
      <x v="1"/>
      <x v="9"/>
      <x v="7752"/>
    </i>
    <i r="2">
      <x v="1175"/>
      <x v="1"/>
      <x v="241"/>
      <x v="7719"/>
    </i>
    <i r="4">
      <x v="404"/>
      <x v="7719"/>
    </i>
    <i r="2">
      <x v="1195"/>
      <x v="1"/>
      <x v="537"/>
      <x v="7496"/>
    </i>
    <i r="2">
      <x v="1240"/>
      <x v="2"/>
      <x v="116"/>
      <x v="7739"/>
    </i>
    <i r="2">
      <x v="1257"/>
      <x v="1"/>
      <x v="115"/>
      <x v="7500"/>
    </i>
    <i r="2">
      <x v="1327"/>
      <x v="2"/>
      <x v="93"/>
      <x v="7744"/>
    </i>
    <i r="2">
      <x v="1500"/>
      <x v="2"/>
      <x v="302"/>
      <x v="7918"/>
    </i>
    <i r="2">
      <x v="1539"/>
      <x v="1"/>
      <x v="287"/>
      <x v="7919"/>
    </i>
    <i r="2">
      <x v="1637"/>
      <x v="2"/>
      <x v="373"/>
      <x v="7722"/>
    </i>
    <i r="2">
      <x v="1662"/>
      <x v="1"/>
      <x v="534"/>
      <x v="7497"/>
    </i>
    <i r="2">
      <x v="1800"/>
      <x v="2"/>
      <x v="94"/>
      <x v="7743"/>
    </i>
    <i r="2">
      <x v="2053"/>
      <x v="1"/>
      <x v="540"/>
      <x/>
    </i>
    <i r="2">
      <x v="2115"/>
      <x v="2"/>
      <x v="576"/>
      <x v="7713"/>
    </i>
    <i r="2">
      <x v="2749"/>
      <x v="2"/>
      <x v="239"/>
      <x v="7734"/>
    </i>
    <i r="2">
      <x v="2818"/>
      <x v="2"/>
      <x v="108"/>
      <x v="7499"/>
    </i>
    <i r="4">
      <x v="261"/>
      <x v="7499"/>
    </i>
    <i r="2">
      <x v="2826"/>
      <x v="2"/>
      <x v="95"/>
      <x v="7742"/>
    </i>
    <i r="2">
      <x v="3077"/>
      <x v="2"/>
      <x v="575"/>
      <x v="7714"/>
    </i>
    <i r="2">
      <x v="3179"/>
      <x v="2"/>
      <x v="1"/>
      <x v="7753"/>
    </i>
    <i r="2">
      <x v="3327"/>
      <x v="2"/>
      <x v="321"/>
      <x v="7728"/>
    </i>
    <i r="2">
      <x v="3454"/>
      <x v="2"/>
      <x v="133"/>
      <x v="7738"/>
    </i>
    <i r="2">
      <x v="3624"/>
      <x v="2"/>
      <x v="327"/>
      <x v="7724"/>
    </i>
    <i r="2">
      <x v="3840"/>
      <x v="2"/>
      <x v="322"/>
      <x v="7727"/>
    </i>
    <i r="2">
      <x v="4215"/>
      <x v="2"/>
      <x v="617"/>
      <x v="7498"/>
    </i>
    <i r="2">
      <x v="4351"/>
      <x v="2"/>
      <x v="221"/>
      <x v="7737"/>
    </i>
    <i r="2">
      <x v="4891"/>
      <x v="2"/>
      <x v="281"/>
      <x v="7730"/>
    </i>
    <i r="2">
      <x v="4965"/>
      <x v="2"/>
      <x v="362"/>
      <x v="7723"/>
    </i>
    <i r="2">
      <x v="5674"/>
      <x v="2"/>
      <x v="33"/>
      <x v="7750"/>
    </i>
    <i r="2">
      <x v="5679"/>
      <x v="2"/>
      <x v="10"/>
      <x v="7718"/>
    </i>
    <i r="4">
      <x v="467"/>
      <x v="7718"/>
    </i>
    <i r="2">
      <x v="7105"/>
      <x v="2"/>
      <x v="88"/>
      <x v="7923"/>
    </i>
    <i r="2">
      <x v="7999"/>
      <x/>
      <x v="606"/>
      <x/>
    </i>
    <i t="blank">
      <x/>
    </i>
    <i>
      <x v="1"/>
      <x v="5"/>
      <x v="3627"/>
      <x/>
      <x v="405"/>
      <x v="7501"/>
    </i>
    <i r="2">
      <x v="7738"/>
      <x/>
      <x v="406"/>
      <x v="7924"/>
    </i>
    <i r="2">
      <x v="7999"/>
      <x/>
      <x v="606"/>
      <x/>
    </i>
    <i t="blank">
      <x v="1"/>
    </i>
    <i>
      <x v="2"/>
      <x v="5"/>
      <x v="1278"/>
      <x/>
      <x v="538"/>
      <x v="7502"/>
    </i>
    <i r="2">
      <x v="2353"/>
      <x/>
      <x v="510"/>
      <x v="7754"/>
    </i>
    <i r="2">
      <x v="4448"/>
      <x/>
      <x v="8"/>
      <x v="7503"/>
    </i>
    <i r="2">
      <x v="5797"/>
      <x/>
      <x v="271"/>
      <x v="7504"/>
    </i>
    <i r="2">
      <x v="7300"/>
      <x/>
      <x v="223"/>
      <x v="7505"/>
    </i>
    <i r="2">
      <x v="7999"/>
      <x/>
      <x v="606"/>
      <x/>
    </i>
    <i t="blank">
      <x v="2"/>
    </i>
    <i>
      <x v="3"/>
      <x v="4"/>
      <x v="2053"/>
      <x/>
      <x v="123"/>
      <x v="7928"/>
    </i>
    <i r="2">
      <x v="2468"/>
      <x/>
      <x v="132"/>
      <x v="7927"/>
    </i>
    <i r="2">
      <x v="3288"/>
      <x/>
      <x v="288"/>
      <x v="7926"/>
    </i>
    <i r="2">
      <x v="3745"/>
      <x/>
      <x v="122"/>
      <x v="7929"/>
    </i>
    <i r="1">
      <x v="5"/>
      <x v="2"/>
      <x/>
      <x v="606"/>
      <x/>
    </i>
    <i r="2">
      <x v="3163"/>
      <x/>
      <x v="37"/>
      <x v="7510"/>
    </i>
    <i r="2">
      <x v="3278"/>
      <x/>
      <x v="40"/>
      <x v="7509"/>
    </i>
    <i r="2">
      <x v="3699"/>
      <x/>
      <x v="250"/>
      <x v="7760"/>
    </i>
    <i r="2">
      <x v="3836"/>
      <x/>
      <x v="52"/>
      <x v="7930"/>
    </i>
    <i r="2">
      <x v="3909"/>
      <x/>
      <x v="444"/>
      <x v="7507"/>
    </i>
    <i r="2">
      <x v="4191"/>
      <x/>
      <x v="361"/>
      <x v="7715"/>
    </i>
    <i r="2">
      <x v="4225"/>
      <x/>
      <x v="35"/>
      <x v="7763"/>
    </i>
    <i r="2">
      <x v="4616"/>
      <x/>
      <x v="243"/>
      <x v="32"/>
    </i>
    <i r="4">
      <x v="311"/>
      <x v="32"/>
    </i>
    <i r="4">
      <x v="396"/>
      <x v="32"/>
    </i>
    <i r="2">
      <x v="4803"/>
      <x/>
      <x v="324"/>
      <x v="7759"/>
    </i>
    <i r="2">
      <x v="4942"/>
      <x/>
      <x v="152"/>
      <x v="4923"/>
    </i>
    <i r="4">
      <x v="214"/>
      <x v="4923"/>
    </i>
    <i r="4">
      <x v="423"/>
      <x v="4923"/>
    </i>
    <i r="4">
      <x v="470"/>
      <x v="4923"/>
    </i>
    <i r="4">
      <x v="519"/>
      <x v="4923"/>
    </i>
    <i r="4">
      <x v="558"/>
      <x v="4923"/>
    </i>
    <i r="2">
      <x v="5119"/>
      <x/>
      <x v="98"/>
      <x v="7506"/>
    </i>
    <i r="4">
      <x v="192"/>
      <x v="7506"/>
    </i>
    <i r="4">
      <x v="440"/>
      <x v="7506"/>
    </i>
    <i r="4">
      <x v="567"/>
      <x v="7506"/>
    </i>
    <i r="2">
      <x v="5302"/>
      <x/>
      <x v="36"/>
      <x v="7762"/>
    </i>
    <i r="2">
      <x v="6357"/>
      <x/>
      <x v="375"/>
      <x v="7756"/>
    </i>
    <i r="2">
      <x v="6398"/>
      <x/>
      <x v="341"/>
      <x v="7758"/>
    </i>
    <i r="2">
      <x v="6821"/>
      <x/>
      <x v="194"/>
      <x v="7508"/>
    </i>
    <i r="2">
      <x v="6918"/>
      <x/>
      <x v="541"/>
      <x v="7755"/>
    </i>
    <i r="2">
      <x v="7045"/>
      <x/>
      <x v="369"/>
      <x v="7757"/>
    </i>
    <i r="2">
      <x v="7395"/>
      <x/>
      <x v="559"/>
      <x v="7925"/>
    </i>
    <i t="blank">
      <x v="3"/>
    </i>
    <i>
      <x v="5"/>
      <x v="5"/>
      <x v="7999"/>
      <x/>
      <x v="304"/>
      <x/>
    </i>
    <i r="4">
      <x v="606"/>
      <x/>
    </i>
    <i t="blank">
      <x v="5"/>
    </i>
    <i>
      <x v="6"/>
      <x v="3"/>
      <x v="3164"/>
      <x/>
      <x v="528"/>
      <x v="7931"/>
    </i>
    <i r="1">
      <x v="4"/>
      <x v="1816"/>
      <x/>
      <x v="99"/>
      <x v="7936"/>
    </i>
    <i r="1">
      <x v="5"/>
      <x v="1627"/>
      <x/>
      <x v="162"/>
      <x v="7777"/>
    </i>
    <i r="2">
      <x v="1777"/>
      <x/>
      <x v="222"/>
      <x v="7776"/>
    </i>
    <i r="2">
      <x v="2410"/>
      <x/>
      <x v="46"/>
      <x v="7778"/>
    </i>
    <i r="2">
      <x v="2492"/>
      <x/>
      <x v="76"/>
      <x v="7514"/>
    </i>
    <i r="4">
      <x v="397"/>
      <x v="7514"/>
    </i>
    <i r="2">
      <x v="2571"/>
      <x/>
      <x v="155"/>
      <x v="7511"/>
    </i>
    <i r="4">
      <x v="200"/>
      <x v="7511"/>
    </i>
    <i r="4">
      <x v="230"/>
      <x v="7511"/>
    </i>
    <i r="4">
      <x v="246"/>
      <x v="7511"/>
    </i>
    <i r="4">
      <x v="315"/>
      <x v="7511"/>
    </i>
    <i r="4">
      <x v="331"/>
      <x v="7511"/>
    </i>
    <i r="4">
      <x v="501"/>
      <x v="7511"/>
    </i>
    <i r="4">
      <x v="590"/>
      <x v="7511"/>
    </i>
    <i r="2">
      <x v="2818"/>
      <x/>
      <x v="179"/>
      <x v="7499"/>
    </i>
    <i r="4">
      <x v="427"/>
      <x v="7499"/>
    </i>
    <i r="4">
      <x v="522"/>
      <x v="7499"/>
    </i>
    <i r="2">
      <x v="2931"/>
      <x/>
      <x v="18"/>
      <x v="7512"/>
    </i>
    <i r="4">
      <x v="62"/>
      <x v="7512"/>
    </i>
    <i r="4">
      <x v="171"/>
      <x v="7512"/>
    </i>
    <i r="4">
      <x v="216"/>
      <x v="7512"/>
    </i>
    <i r="4">
      <x v="297"/>
      <x v="7512"/>
    </i>
    <i r="4">
      <x v="565"/>
      <x v="7512"/>
    </i>
    <i r="2">
      <x v="3502"/>
      <x/>
      <x v="435"/>
      <x v="7513"/>
    </i>
    <i r="2">
      <x v="3514"/>
      <x/>
      <x v="466"/>
      <x v="7766"/>
    </i>
    <i r="2">
      <x v="3717"/>
      <x/>
      <x v="356"/>
      <x v="7773"/>
    </i>
    <i r="2">
      <x v="4067"/>
      <x/>
      <x v="100"/>
      <x v="7515"/>
    </i>
    <i r="2">
      <x v="4129"/>
      <x/>
      <x v="618"/>
      <x v="7772"/>
    </i>
    <i r="2">
      <x v="4388"/>
      <x/>
      <x v="318"/>
      <x v="7774"/>
    </i>
    <i r="2">
      <x v="4760"/>
      <x/>
      <x v="646"/>
      <x v="7770"/>
    </i>
    <i r="2">
      <x v="4942"/>
      <x/>
      <x v="101"/>
      <x v="4923"/>
    </i>
    <i r="2">
      <x v="5064"/>
      <x/>
      <x v="351"/>
      <x v="7935"/>
    </i>
    <i r="2">
      <x v="5153"/>
      <x/>
      <x v="270"/>
      <x v="7765"/>
    </i>
    <i r="2">
      <x v="5174"/>
      <x/>
      <x v="446"/>
      <x v="7769"/>
    </i>
    <i r="2">
      <x v="5448"/>
      <x/>
      <x v="57"/>
      <x v="7516"/>
    </i>
    <i r="2">
      <x v="5465"/>
      <x/>
      <x v="383"/>
      <x v="7771"/>
    </i>
    <i r="2">
      <x v="5822"/>
      <x/>
      <x v="505"/>
      <x v="7932"/>
    </i>
    <i r="2">
      <x v="5945"/>
      <x/>
      <x v="494"/>
      <x v="7764"/>
    </i>
    <i r="2">
      <x v="7015"/>
      <x/>
      <x v="619"/>
      <x v="7934"/>
    </i>
    <i r="2">
      <x v="7188"/>
      <x/>
      <x v="465"/>
      <x v="7933"/>
    </i>
    <i r="2">
      <x v="7230"/>
      <x/>
      <x v="303"/>
      <x v="7775"/>
    </i>
    <i r="2">
      <x v="7244"/>
      <x/>
      <x v="453"/>
      <x v="7768"/>
    </i>
    <i r="2">
      <x v="7625"/>
      <x/>
      <x v="620"/>
      <x v="7937"/>
    </i>
    <i r="2">
      <x v="7999"/>
      <x/>
      <x v="606"/>
      <x/>
    </i>
    <i t="blank">
      <x v="6"/>
    </i>
    <i>
      <x v="7"/>
      <x v="5"/>
      <x v="7300"/>
      <x/>
      <x v="561"/>
      <x v="7505"/>
    </i>
    <i r="2">
      <x v="7873"/>
      <x/>
      <x v="570"/>
      <x v="7779"/>
    </i>
    <i r="2">
      <x v="7886"/>
      <x/>
      <x v="272"/>
      <x v="7938"/>
    </i>
    <i r="2">
      <x v="7999"/>
      <x/>
      <x v="606"/>
      <x/>
    </i>
    <i t="blank">
      <x v="7"/>
    </i>
    <i>
      <x v="8"/>
      <x v="4"/>
      <x v="4528"/>
      <x/>
      <x v="452"/>
      <x v="7939"/>
    </i>
    <i r="2">
      <x v="5890"/>
      <x/>
      <x v="104"/>
      <x v="7941"/>
    </i>
    <i r="2">
      <x v="6114"/>
      <x/>
      <x v="90"/>
      <x v="7942"/>
    </i>
    <i r="1">
      <x v="5"/>
      <x v="3090"/>
      <x/>
      <x v="486"/>
      <x v="7786"/>
    </i>
    <i r="2">
      <x v="3129"/>
      <x/>
      <x v="572"/>
      <x v="7781"/>
    </i>
    <i r="2">
      <x v="3746"/>
      <x/>
      <x v="360"/>
      <x v="7788"/>
    </i>
    <i r="2">
      <x v="3816"/>
      <x/>
      <x v="258"/>
      <x v="7789"/>
    </i>
    <i r="2">
      <x v="4155"/>
      <x/>
      <x v="489"/>
      <x v="7784"/>
    </i>
    <i r="2">
      <x v="4777"/>
      <x/>
      <x v="191"/>
      <x v="7517"/>
    </i>
    <i r="4">
      <x v="289"/>
      <x v="7517"/>
    </i>
    <i r="4">
      <x v="492"/>
      <x v="7517"/>
    </i>
    <i r="2">
      <x v="5248"/>
      <x/>
      <x v="487"/>
      <x v="7785"/>
    </i>
    <i r="2">
      <x v="5727"/>
      <x/>
      <x v="573"/>
      <x v="7780"/>
    </i>
    <i r="2">
      <x v="6073"/>
      <x/>
      <x v="161"/>
      <x v="7940"/>
    </i>
    <i r="2">
      <x v="6257"/>
      <x/>
      <x v="621"/>
      <x v="7783"/>
    </i>
    <i r="2">
      <x v="7113"/>
      <x/>
      <x v="211"/>
      <x v="7790"/>
    </i>
    <i r="2">
      <x v="7330"/>
      <x/>
      <x v="121"/>
      <x v="7791"/>
    </i>
    <i r="2">
      <x v="7333"/>
      <x/>
      <x v="48"/>
      <x v="7943"/>
    </i>
    <i r="2">
      <x v="7999"/>
      <x/>
      <x v="606"/>
      <x/>
    </i>
    <i t="blank">
      <x v="8"/>
    </i>
    <i>
      <x v="9"/>
      <x v="4"/>
      <x v="3623"/>
      <x/>
      <x v="601"/>
      <x v="7944"/>
    </i>
    <i r="2">
      <x v="6310"/>
      <x/>
      <x v="602"/>
      <x v="7440"/>
    </i>
    <i r="1">
      <x v="5"/>
      <x v="2064"/>
      <x/>
      <x v="149"/>
      <x v="7805"/>
    </i>
    <i r="2">
      <x v="2946"/>
      <x/>
      <x v="254"/>
      <x v="7804"/>
    </i>
    <i r="2">
      <x v="3627"/>
      <x/>
      <x v="153"/>
      <x v="7501"/>
    </i>
    <i r="4">
      <x v="245"/>
      <x v="7501"/>
    </i>
    <i r="4">
      <x v="313"/>
      <x v="7501"/>
    </i>
    <i r="4">
      <x v="395"/>
      <x v="7501"/>
    </i>
    <i r="2">
      <x v="3807"/>
      <x/>
      <x v="425"/>
      <x v="7518"/>
    </i>
    <i r="4">
      <x v="500"/>
      <x v="7518"/>
    </i>
    <i r="2">
      <x v="4215"/>
      <x/>
      <x v="215"/>
      <x v="7498"/>
    </i>
    <i r="4">
      <x v="469"/>
      <x v="7498"/>
    </i>
    <i r="4">
      <x v="520"/>
      <x v="7498"/>
    </i>
    <i r="2">
      <x v="4448"/>
      <x/>
      <x v="563"/>
      <x v="7503"/>
    </i>
    <i r="2">
      <x v="4616"/>
      <x/>
      <x v="442"/>
      <x v="32"/>
    </i>
    <i r="2">
      <x v="4666"/>
      <x/>
      <x v="255"/>
      <x v="7803"/>
    </i>
    <i r="2">
      <x v="4803"/>
      <x/>
      <x v="508"/>
      <x v="7759"/>
    </i>
    <i r="2">
      <x v="4864"/>
      <x/>
      <x v="355"/>
      <x v="7801"/>
    </i>
    <i r="2">
      <x v="5227"/>
      <x/>
      <x v="376"/>
      <x v="7800"/>
    </i>
    <i r="2">
      <x v="5727"/>
      <x/>
      <x v="591"/>
      <x v="7780"/>
    </i>
    <i r="2">
      <x v="5797"/>
      <x/>
      <x v="349"/>
      <x v="7504"/>
    </i>
    <i r="2">
      <x v="5873"/>
      <x/>
      <x v="636"/>
      <x v="7802"/>
    </i>
    <i r="2">
      <x v="5906"/>
      <x/>
      <x v="269"/>
      <x v="7796"/>
    </i>
    <i r="2">
      <x v="5930"/>
      <x/>
      <x v="461"/>
      <x v="7797"/>
    </i>
    <i r="2">
      <x v="6216"/>
      <x/>
      <x v="39"/>
      <x v="7809"/>
    </i>
    <i r="2">
      <x v="6376"/>
      <x/>
      <x v="430"/>
      <x v="7798"/>
    </i>
    <i r="2">
      <x v="7004"/>
      <x/>
      <x v="96"/>
      <x v="7806"/>
    </i>
    <i r="2">
      <x v="7044"/>
      <x/>
      <x v="82"/>
      <x v="7808"/>
    </i>
    <i r="2">
      <x v="7216"/>
      <x/>
      <x v="113"/>
      <x v="7945"/>
    </i>
    <i r="2">
      <x v="7315"/>
      <x/>
      <x v="380"/>
      <x v="7799"/>
    </i>
    <i r="2">
      <x v="7378"/>
      <x/>
      <x v="56"/>
      <x v="7519"/>
    </i>
    <i r="2">
      <x v="7748"/>
      <x/>
      <x v="640"/>
      <x v="7946"/>
    </i>
    <i r="2">
      <x v="7761"/>
      <x/>
      <x v="622"/>
      <x v="7795"/>
    </i>
    <i r="2">
      <x v="7999"/>
      <x/>
      <x v="606"/>
      <x/>
    </i>
    <i t="blank">
      <x v="9"/>
    </i>
    <i>
      <x v="10"/>
      <x v="5"/>
      <x v="4807"/>
      <x/>
      <x v="175"/>
      <x v="7810"/>
    </i>
    <i r="2">
      <x v="5448"/>
      <x/>
      <x v="5"/>
      <x v="7516"/>
    </i>
    <i r="2">
      <x v="6821"/>
      <x/>
      <x v="157"/>
      <x v="7508"/>
    </i>
    <i r="2">
      <x v="7999"/>
      <x/>
      <x v="606"/>
      <x/>
    </i>
    <i t="blank">
      <x v="10"/>
    </i>
    <i>
      <x v="11"/>
      <x v="3"/>
      <x v="1416"/>
      <x/>
      <x v="364"/>
      <x v="7448"/>
    </i>
    <i r="2">
      <x v="1504"/>
      <x v="6"/>
      <x v="526"/>
      <x v="7947"/>
    </i>
    <i r="1">
      <x v="5"/>
      <x v="1534"/>
      <x/>
      <x v="464"/>
      <x v="7813"/>
    </i>
    <i r="2">
      <x v="1899"/>
      <x v="7"/>
      <x v="138"/>
      <x v="7824"/>
    </i>
    <i r="2">
      <x v="2134"/>
      <x/>
      <x v="301"/>
      <x v="7950"/>
    </i>
    <i r="2">
      <x v="2492"/>
      <x/>
      <x v="242"/>
      <x v="7514"/>
    </i>
    <i r="4">
      <x v="244"/>
      <x v="7514"/>
    </i>
    <i r="4">
      <x v="310"/>
      <x v="7514"/>
    </i>
    <i r="4">
      <x v="312"/>
      <x v="7514"/>
    </i>
    <i r="4">
      <x v="394"/>
      <x v="7514"/>
    </i>
    <i r="4">
      <x v="399"/>
      <x v="7514"/>
    </i>
    <i r="2">
      <x v="2538"/>
      <x/>
      <x v="27"/>
      <x v="7830"/>
    </i>
    <i r="2">
      <x v="2571"/>
      <x/>
      <x v="150"/>
      <x v="7511"/>
    </i>
    <i r="4">
      <x v="151"/>
      <x v="7511"/>
    </i>
    <i r="4">
      <x v="422"/>
      <x v="7511"/>
    </i>
    <i r="4">
      <x v="424"/>
      <x v="7511"/>
    </i>
    <i r="4">
      <x v="497"/>
      <x v="7511"/>
    </i>
    <i r="4">
      <x v="499"/>
      <x v="7511"/>
    </i>
    <i r="2">
      <x v="2704"/>
      <x/>
      <x v="137"/>
      <x v="7951"/>
    </i>
    <i r="2">
      <x v="2732"/>
      <x/>
      <x v="136"/>
      <x v="7825"/>
    </i>
    <i r="2">
      <x v="2762"/>
      <x/>
      <x v="353"/>
      <x v="7819"/>
    </i>
    <i r="2">
      <x v="2818"/>
      <x/>
      <x v="213"/>
      <x v="7499"/>
    </i>
    <i r="4">
      <x v="220"/>
      <x v="7499"/>
    </i>
    <i r="4">
      <x v="468"/>
      <x v="7499"/>
    </i>
    <i r="4">
      <x v="471"/>
      <x v="7499"/>
    </i>
    <i r="4">
      <x v="518"/>
      <x v="7499"/>
    </i>
    <i r="4">
      <x v="521"/>
      <x v="7499"/>
    </i>
    <i r="2">
      <x v="2931"/>
      <x/>
      <x v="436"/>
      <x v="7512"/>
    </i>
    <i r="4">
      <x v="438"/>
      <x v="7512"/>
    </i>
    <i r="4">
      <x v="562"/>
      <x v="7512"/>
    </i>
    <i r="4">
      <x v="569"/>
      <x v="7512"/>
    </i>
    <i r="2">
      <x v="3136"/>
      <x/>
      <x v="431"/>
      <x v="7815"/>
    </i>
    <i r="2">
      <x v="3772"/>
      <x/>
      <x v="377"/>
      <x v="7817"/>
    </i>
    <i r="2">
      <x v="3873"/>
      <x/>
      <x v="139"/>
      <x v="7822"/>
    </i>
    <i r="2">
      <x v="4309"/>
      <x/>
      <x v="488"/>
      <x v="7812"/>
    </i>
    <i r="2">
      <x v="4335"/>
      <x/>
      <x v="370"/>
      <x v="37"/>
    </i>
    <i r="2">
      <x v="4367"/>
      <x/>
      <x v="367"/>
      <x v="7818"/>
    </i>
    <i r="2">
      <x v="4578"/>
      <x/>
      <x v="31"/>
      <x v="7829"/>
    </i>
    <i r="2">
      <x v="4672"/>
      <x/>
      <x v="637"/>
      <x v="7823"/>
    </i>
    <i r="2">
      <x v="4728"/>
      <x/>
      <x v="577"/>
      <x v="7811"/>
    </i>
    <i r="2">
      <x v="4942"/>
      <x/>
      <x v="348"/>
      <x v="4923"/>
    </i>
    <i r="2">
      <x v="5208"/>
      <x/>
      <x v="135"/>
      <x v="7826"/>
    </i>
    <i r="2">
      <x v="5262"/>
      <x/>
      <x v="647"/>
      <x v="7949"/>
    </i>
    <i r="2">
      <x v="5586"/>
      <x/>
      <x v="43"/>
      <x v="7828"/>
    </i>
    <i r="2">
      <x v="5742"/>
      <x/>
      <x v="284"/>
      <x v="7820"/>
    </i>
    <i r="2">
      <x v="6233"/>
      <x/>
      <x v="379"/>
      <x v="7816"/>
    </i>
    <i r="2">
      <x v="6667"/>
      <x/>
      <x v="55"/>
      <x v="7520"/>
    </i>
    <i r="2">
      <x v="7084"/>
      <x/>
      <x v="84"/>
      <x v="7952"/>
    </i>
    <i r="2">
      <x v="7128"/>
      <x/>
      <x v="209"/>
      <x v="7821"/>
    </i>
    <i r="2">
      <x v="7712"/>
      <x/>
      <x v="624"/>
      <x v="7948"/>
    </i>
    <i r="2">
      <x v="7999"/>
      <x/>
      <x v="606"/>
      <x/>
    </i>
    <i t="blank">
      <x v="11"/>
    </i>
    <i>
      <x v="12"/>
      <x v="5"/>
      <x v="7944"/>
      <x/>
      <x v="412"/>
      <x v="7953"/>
    </i>
    <i r="2">
      <x v="7962"/>
      <x/>
      <x v="409"/>
      <x v="7954"/>
    </i>
    <i r="2">
      <x v="7972"/>
      <x/>
      <x v="411"/>
      <x v="7955"/>
    </i>
    <i r="2">
      <x v="7993"/>
      <x/>
      <x v="410"/>
      <x v="7956"/>
    </i>
    <i r="2">
      <x v="7999"/>
      <x/>
      <x v="606"/>
      <x/>
    </i>
    <i t="blank">
      <x v="12"/>
    </i>
    <i>
      <x v="13"/>
      <x v="4"/>
      <x v="2024"/>
      <x/>
      <x v="478"/>
      <x v="7958"/>
    </i>
    <i r="2">
      <x v="2216"/>
      <x/>
      <x v="480"/>
      <x v="7921"/>
    </i>
    <i r="2">
      <x v="2748"/>
      <x/>
      <x v="482"/>
      <x v="7957"/>
    </i>
    <i r="2">
      <x v="6048"/>
      <x/>
      <x v="114"/>
      <x v="7960"/>
    </i>
    <i r="1">
      <x v="5"/>
      <x v="3699"/>
      <x/>
      <x v="481"/>
      <x v="7760"/>
    </i>
    <i r="2">
      <x v="3792"/>
      <x/>
      <x v="30"/>
      <x v="7839"/>
    </i>
    <i r="2">
      <x v="4494"/>
      <x/>
      <x v="479"/>
      <x v="7833"/>
    </i>
    <i r="2">
      <x v="4717"/>
      <x/>
      <x v="504"/>
      <x v="7832"/>
    </i>
    <i r="2">
      <x v="4942"/>
      <x/>
      <x v="78"/>
      <x v="4923"/>
    </i>
    <i r="4">
      <x v="233"/>
      <x v="4923"/>
    </i>
    <i r="4">
      <x v="247"/>
      <x v="4923"/>
    </i>
    <i r="4">
      <x v="314"/>
      <x v="4923"/>
    </i>
    <i r="4">
      <x v="398"/>
      <x v="4923"/>
    </i>
    <i r="4">
      <x v="560"/>
      <x v="4923"/>
    </i>
    <i r="4">
      <x v="584"/>
      <x v="4923"/>
    </i>
    <i r="2">
      <x v="5053"/>
      <x/>
      <x v="463"/>
      <x v="7835"/>
    </i>
    <i r="2">
      <x v="5119"/>
      <x/>
      <x v="154"/>
      <x v="7506"/>
    </i>
    <i r="4">
      <x v="204"/>
      <x v="7506"/>
    </i>
    <i r="4">
      <x v="263"/>
      <x v="7506"/>
    </i>
    <i r="4">
      <x v="333"/>
      <x v="7506"/>
    </i>
    <i r="4">
      <x v="403"/>
      <x v="7506"/>
    </i>
    <i r="4">
      <x v="426"/>
      <x v="7506"/>
    </i>
    <i r="2">
      <x v="5270"/>
      <x/>
      <x v="21"/>
      <x v="27"/>
    </i>
    <i r="4">
      <x v="182"/>
      <x v="27"/>
    </i>
    <i r="4">
      <x v="217"/>
      <x v="27"/>
    </i>
    <i r="4">
      <x v="473"/>
      <x v="27"/>
    </i>
    <i r="4">
      <x v="502"/>
      <x v="27"/>
    </i>
    <i r="4">
      <x v="523"/>
      <x v="27"/>
    </i>
    <i r="2">
      <x v="5448"/>
      <x/>
      <x v="574"/>
      <x v="7516"/>
    </i>
    <i r="2">
      <x v="5641"/>
      <x/>
      <x v="63"/>
      <x v="22"/>
    </i>
    <i r="4">
      <x v="64"/>
      <x v="22"/>
    </i>
    <i r="4">
      <x v="173"/>
      <x v="22"/>
    </i>
    <i r="4">
      <x v="294"/>
      <x v="22"/>
    </i>
    <i r="4">
      <x v="439"/>
      <x v="22"/>
    </i>
    <i r="4">
      <x v="641"/>
      <x v="22"/>
    </i>
    <i r="2">
      <x v="5810"/>
      <x/>
      <x v="124"/>
      <x v="7837"/>
    </i>
    <i r="2">
      <x v="6151"/>
      <x/>
      <x v="634"/>
      <x v="7838"/>
    </i>
    <i r="2">
      <x v="6223"/>
      <x/>
      <x v="86"/>
      <x v="7496"/>
    </i>
    <i r="4">
      <x v="366"/>
      <x v="7496"/>
    </i>
    <i r="2">
      <x v="6422"/>
      <x/>
      <x v="457"/>
      <x v="7836"/>
    </i>
    <i r="2">
      <x v="6634"/>
      <x/>
      <x v="477"/>
      <x v="7834"/>
    </i>
    <i r="2">
      <x v="7308"/>
      <x/>
      <x v="319"/>
      <x v="7959"/>
    </i>
    <i r="2">
      <x v="7395"/>
      <x/>
      <x v="485"/>
      <x v="7925"/>
    </i>
    <i r="2">
      <x v="7999"/>
      <x/>
      <x v="606"/>
      <x/>
    </i>
    <i t="blank">
      <x v="13"/>
    </i>
    <i>
      <x v="14"/>
      <x v="5"/>
      <x v="7999"/>
      <x/>
      <x v="408"/>
      <x/>
    </i>
    <i r="4">
      <x v="606"/>
      <x/>
    </i>
    <i t="blank">
      <x v="14"/>
    </i>
    <i>
      <x v="15"/>
      <x v="4"/>
      <x v="2519"/>
      <x/>
      <x v="134"/>
      <x v="7964"/>
    </i>
    <i r="2">
      <x v="2933"/>
      <x/>
      <x v="514"/>
      <x v="7962"/>
    </i>
    <i r="1">
      <x v="5"/>
      <x v="3724"/>
      <x/>
      <x v="507"/>
      <x v="7842"/>
    </i>
    <i r="2">
      <x v="3748"/>
      <x/>
      <x v="41"/>
      <x v="7847"/>
    </i>
    <i r="2">
      <x v="4086"/>
      <x v="7"/>
      <x v="513"/>
      <x v="7841"/>
    </i>
    <i r="2">
      <x v="4282"/>
      <x/>
      <x v="543"/>
      <x v="7840"/>
    </i>
    <i r="2">
      <x v="4633"/>
      <x/>
      <x v="443"/>
      <x v="7844"/>
    </i>
    <i r="2">
      <x v="4717"/>
      <x/>
      <x v="117"/>
      <x v="7832"/>
    </i>
    <i r="2">
      <x v="4942"/>
      <x/>
      <x v="49"/>
      <x v="4923"/>
    </i>
    <i r="4">
      <x v="81"/>
      <x v="4923"/>
    </i>
    <i r="4">
      <x v="207"/>
      <x v="4923"/>
    </i>
    <i r="4">
      <x v="236"/>
      <x v="4923"/>
    </i>
    <i r="4">
      <x v="248"/>
      <x v="4923"/>
    </i>
    <i r="4">
      <x v="316"/>
      <x v="4923"/>
    </i>
    <i r="4">
      <x v="372"/>
      <x v="4923"/>
    </i>
    <i r="4">
      <x v="401"/>
      <x v="4923"/>
    </i>
    <i r="4">
      <x v="428"/>
      <x v="4923"/>
    </i>
    <i r="4">
      <x v="586"/>
      <x v="4923"/>
    </i>
    <i r="4">
      <x v="645"/>
      <x v="4923"/>
    </i>
    <i r="2">
      <x v="5119"/>
      <x/>
      <x v="184"/>
      <x v="7506"/>
    </i>
    <i r="4">
      <x v="338"/>
      <x v="7506"/>
    </i>
    <i r="4">
      <x v="503"/>
      <x v="7506"/>
    </i>
    <i r="4">
      <x v="643"/>
      <x v="7506"/>
    </i>
    <i r="2">
      <x v="5270"/>
      <x/>
      <x v="23"/>
      <x v="27"/>
    </i>
    <i r="4">
      <x v="67"/>
      <x v="27"/>
    </i>
    <i r="4">
      <x v="218"/>
      <x v="27"/>
    </i>
    <i r="4">
      <x v="472"/>
      <x v="27"/>
    </i>
    <i r="4">
      <x v="525"/>
      <x v="27"/>
    </i>
    <i r="2">
      <x v="5641"/>
      <x/>
      <x v="164"/>
      <x v="22"/>
    </i>
    <i r="4">
      <x v="299"/>
      <x v="22"/>
    </i>
    <i r="4">
      <x v="441"/>
      <x v="22"/>
    </i>
    <i r="4">
      <x v="568"/>
      <x v="22"/>
    </i>
    <i r="2">
      <x v="5930"/>
      <x/>
      <x v="605"/>
      <x v="7797"/>
    </i>
    <i r="4">
      <x v="642"/>
      <x v="7797"/>
    </i>
    <i r="2">
      <x v="6398"/>
      <x/>
      <x v="83"/>
      <x v="7758"/>
    </i>
    <i r="2">
      <x v="6667"/>
      <x/>
      <x v="347"/>
      <x v="7520"/>
    </i>
    <i r="2">
      <x v="6695"/>
      <x/>
      <x v="190"/>
      <x v="7846"/>
    </i>
    <i r="2">
      <x v="7265"/>
      <x/>
      <x v="542"/>
      <x v="7961"/>
    </i>
    <i r="2">
      <x v="7335"/>
      <x/>
      <x v="495"/>
      <x v="7843"/>
    </i>
    <i r="2">
      <x v="7423"/>
      <x/>
      <x v="384"/>
      <x v="7845"/>
    </i>
    <i r="2">
      <x v="7792"/>
      <x/>
      <x v="635"/>
      <x v="7963"/>
    </i>
    <i r="2">
      <x v="7820"/>
      <x/>
      <x v="626"/>
      <x v="7965"/>
    </i>
    <i r="2">
      <x v="7999"/>
      <x/>
      <x v="606"/>
      <x/>
    </i>
    <i t="blank">
      <x v="15"/>
    </i>
    <i>
      <x v="16"/>
      <x v="5"/>
      <x v="7903"/>
      <x/>
      <x v="416"/>
      <x v="7966"/>
    </i>
    <i r="2">
      <x v="7929"/>
      <x/>
      <x v="415"/>
      <x v="7848"/>
    </i>
    <i r="2">
      <x v="7962"/>
      <x/>
      <x v="414"/>
      <x v="7954"/>
    </i>
    <i r="2">
      <x v="7999"/>
      <x/>
      <x v="413"/>
      <x/>
    </i>
    <i r="4">
      <x v="606"/>
      <x/>
    </i>
    <i t="blank">
      <x v="16"/>
    </i>
    <i>
      <x v="17"/>
      <x v="4"/>
      <x v="1729"/>
      <x/>
      <x v="460"/>
      <x v="7969"/>
    </i>
    <i r="2">
      <x v="3192"/>
      <x/>
      <x v="531"/>
      <x v="7967"/>
    </i>
    <i r="1">
      <x v="5"/>
      <x v="2914"/>
      <x v="7"/>
      <x v="342"/>
      <x v="7856"/>
    </i>
    <i r="2">
      <x v="2992"/>
      <x/>
      <x v="344"/>
      <x v="7854"/>
    </i>
    <i r="2">
      <x v="3627"/>
      <x/>
      <x v="74"/>
      <x v="7501"/>
    </i>
    <i r="4">
      <x v="110"/>
      <x v="7501"/>
    </i>
    <i r="4">
      <x v="231"/>
      <x v="7501"/>
    </i>
    <i r="4">
      <x v="582"/>
      <x v="7501"/>
    </i>
    <i r="2">
      <x v="3807"/>
      <x/>
      <x v="180"/>
      <x v="7518"/>
    </i>
    <i r="4">
      <x v="201"/>
      <x v="7518"/>
    </i>
    <i r="4">
      <x v="329"/>
      <x v="7518"/>
    </i>
    <i r="2">
      <x v="3821"/>
      <x/>
      <x v="346"/>
      <x v="7853"/>
    </i>
    <i r="2">
      <x v="3907"/>
      <x/>
      <x v="345"/>
      <x v="7970"/>
    </i>
    <i r="2">
      <x v="3967"/>
      <x/>
      <x v="125"/>
      <x v="7859"/>
    </i>
    <i r="2">
      <x v="4104"/>
      <x/>
      <x v="320"/>
      <x v="7857"/>
    </i>
    <i r="2">
      <x v="4134"/>
      <x/>
      <x v="363"/>
      <x v="7852"/>
    </i>
    <i r="2">
      <x v="4215"/>
      <x/>
      <x v="19"/>
      <x v="7498"/>
    </i>
    <i r="2">
      <x v="4448"/>
      <x/>
      <x v="60"/>
      <x v="7503"/>
    </i>
    <i r="4">
      <x v="168"/>
      <x v="7503"/>
    </i>
    <i r="4">
      <x v="291"/>
      <x v="7503"/>
    </i>
    <i r="2">
      <x v="4777"/>
      <x/>
      <x v="432"/>
      <x v="7517"/>
    </i>
    <i r="2">
      <x v="5365"/>
      <x/>
      <x v="648"/>
      <x v="7850"/>
    </i>
    <i r="2">
      <x v="5592"/>
      <x/>
      <x v="256"/>
      <x v="7858"/>
    </i>
    <i r="2">
      <x v="5993"/>
      <x/>
      <x v="352"/>
      <x v="7521"/>
    </i>
    <i r="2">
      <x v="6202"/>
      <x/>
      <x v="592"/>
      <x v="7849"/>
    </i>
    <i r="4">
      <x v="649"/>
      <x v="7849"/>
    </i>
    <i r="2">
      <x v="6398"/>
      <x/>
      <x v="600"/>
      <x v="7758"/>
    </i>
    <i r="2">
      <x v="6569"/>
      <x/>
      <x v="382"/>
      <x v="7851"/>
    </i>
    <i r="2">
      <x v="6667"/>
      <x/>
      <x v="251"/>
      <x v="7520"/>
    </i>
    <i r="2">
      <x v="6800"/>
      <x/>
      <x v="343"/>
      <x v="7855"/>
    </i>
    <i r="2">
      <x v="7153"/>
      <x/>
      <x v="50"/>
      <x v="7861"/>
    </i>
    <i r="2">
      <x v="7230"/>
      <x/>
      <x v="511"/>
      <x v="7775"/>
    </i>
    <i r="2">
      <x v="7308"/>
      <x/>
      <x v="339"/>
      <x v="7959"/>
    </i>
    <i r="4">
      <x v="340"/>
      <x v="7959"/>
    </i>
    <i r="2">
      <x v="7774"/>
      <x/>
      <x v="628"/>
      <x v="7971"/>
    </i>
    <i r="2">
      <x v="7784"/>
      <x/>
      <x v="627"/>
      <x v="7968"/>
    </i>
    <i r="2">
      <x v="7999"/>
      <x/>
      <x v="606"/>
      <x/>
    </i>
    <i t="blank">
      <x v="17"/>
    </i>
    <i>
      <x v="18"/>
      <x v="5"/>
      <x v="7999"/>
      <x/>
      <x v="407"/>
      <x/>
    </i>
    <i r="4">
      <x v="606"/>
      <x/>
    </i>
    <i t="blank">
      <x v="18"/>
    </i>
    <i>
      <x v="19"/>
      <x v="3"/>
      <x v="3726"/>
      <x/>
      <x v="571"/>
      <x v="7972"/>
    </i>
    <i r="1">
      <x v="4"/>
      <x v="4082"/>
      <x/>
      <x v="550"/>
      <x v="7973"/>
    </i>
    <i r="2">
      <x v="5839"/>
      <x/>
      <x v="476"/>
      <x v="7974"/>
    </i>
    <i r="1">
      <x v="5"/>
      <x v="1948"/>
      <x/>
      <x v="389"/>
      <x v="7869"/>
    </i>
    <i r="2">
      <x v="2898"/>
      <x/>
      <x v="374"/>
      <x v="7871"/>
    </i>
    <i r="2">
      <x v="3206"/>
      <x/>
      <x v="257"/>
      <x v="7872"/>
    </i>
    <i r="2">
      <x v="3627"/>
      <x/>
      <x v="72"/>
      <x v="7501"/>
    </i>
    <i r="4">
      <x v="588"/>
      <x v="7501"/>
    </i>
    <i r="2">
      <x v="3649"/>
      <x/>
      <x v="545"/>
      <x v="7864"/>
    </i>
    <i r="2">
      <x v="3807"/>
      <x/>
      <x v="202"/>
      <x v="7518"/>
    </i>
    <i r="2">
      <x v="4215"/>
      <x/>
      <x v="186"/>
      <x v="7498"/>
    </i>
    <i r="4">
      <x v="336"/>
      <x v="7498"/>
    </i>
    <i r="2">
      <x v="4414"/>
      <x/>
      <x v="102"/>
      <x v="7873"/>
    </i>
    <i r="2">
      <x v="4448"/>
      <x/>
      <x v="25"/>
      <x v="7503"/>
    </i>
    <i r="4">
      <x v="69"/>
      <x v="7503"/>
    </i>
    <i r="4">
      <x v="169"/>
      <x v="7503"/>
    </i>
    <i r="4">
      <x v="300"/>
      <x v="7503"/>
    </i>
    <i r="2">
      <x v="4643"/>
      <x/>
      <x v="368"/>
      <x v="7976"/>
    </i>
    <i r="2">
      <x v="5248"/>
      <x/>
      <x v="87"/>
      <x v="7785"/>
    </i>
    <i r="4">
      <x v="365"/>
      <x v="7785"/>
    </i>
    <i r="2">
      <x v="5797"/>
      <x/>
      <x v="195"/>
      <x v="7504"/>
    </i>
    <i r="2">
      <x v="6024"/>
      <x/>
      <x v="546"/>
      <x v="7752"/>
    </i>
    <i r="2">
      <x v="6179"/>
      <x/>
      <x v="595"/>
      <x v="7862"/>
    </i>
    <i r="4">
      <x v="598"/>
      <x v="7862"/>
    </i>
    <i r="2">
      <x v="6569"/>
      <x/>
      <x v="38"/>
      <x v="7851"/>
    </i>
    <i r="2">
      <x v="6737"/>
      <x/>
      <x v="496"/>
      <x v="7865"/>
    </i>
    <i r="2">
      <x v="6800"/>
      <x/>
      <x v="462"/>
      <x v="7855"/>
    </i>
    <i r="2">
      <x v="6812"/>
      <x/>
      <x v="434"/>
      <x v="7868"/>
    </i>
    <i r="2">
      <x v="7084"/>
      <x/>
      <x v="547"/>
      <x v="7952"/>
    </i>
    <i r="2">
      <x v="7200"/>
      <x/>
      <x v="305"/>
      <x v="7975"/>
    </i>
    <i r="4">
      <x v="456"/>
      <x v="7975"/>
    </i>
    <i r="2">
      <x v="7252"/>
      <x/>
      <x v="386"/>
      <x v="7870"/>
    </i>
    <i r="2">
      <x v="7722"/>
      <x/>
      <x v="629"/>
      <x v="7977"/>
    </i>
    <i r="2">
      <x v="7999"/>
      <x/>
      <x v="606"/>
      <x/>
    </i>
    <i t="blank">
      <x v="19"/>
    </i>
    <i>
      <x v="21"/>
      <x v="4"/>
      <x v="1781"/>
      <x v="6"/>
      <x v="527"/>
      <x v="7978"/>
    </i>
    <i r="1">
      <x v="5"/>
      <x v="1319"/>
      <x/>
      <x v="276"/>
      <x v="7982"/>
    </i>
    <i r="2">
      <x v="1889"/>
      <x/>
      <x v="275"/>
      <x v="7881"/>
    </i>
    <i r="2">
      <x v="2328"/>
      <x/>
      <x v="371"/>
      <x v="57"/>
    </i>
    <i r="2">
      <x v="2457"/>
      <x/>
      <x v="277"/>
      <x v="7880"/>
    </i>
    <i r="2">
      <x v="2492"/>
      <x/>
      <x v="581"/>
      <x v="7514"/>
    </i>
    <i r="2">
      <x v="2571"/>
      <x/>
      <x v="73"/>
      <x v="7511"/>
    </i>
    <i r="4">
      <x v="198"/>
      <x v="7511"/>
    </i>
    <i r="4">
      <x v="228"/>
      <x v="7511"/>
    </i>
    <i r="4">
      <x v="328"/>
      <x v="7511"/>
    </i>
    <i r="2">
      <x v="2675"/>
      <x/>
      <x v="279"/>
      <x v="7878"/>
    </i>
    <i r="2">
      <x v="2818"/>
      <x/>
      <x v="16"/>
      <x v="7499"/>
    </i>
    <i r="4">
      <x v="177"/>
      <x v="7499"/>
    </i>
    <i r="2">
      <x v="2931"/>
      <x/>
      <x v="59"/>
      <x v="7512"/>
    </i>
    <i r="4">
      <x v="167"/>
      <x v="7512"/>
    </i>
    <i r="2">
      <x v="3084"/>
      <x/>
      <x v="111"/>
      <x v="7886"/>
    </i>
    <i r="2">
      <x v="3278"/>
      <x/>
      <x v="290"/>
      <x v="7509"/>
    </i>
    <i r="2">
      <x v="3587"/>
      <x/>
      <x v="530"/>
      <x v="7875"/>
    </i>
    <i r="2">
      <x v="3613"/>
      <x/>
      <x v="118"/>
      <x v="7884"/>
    </i>
    <i r="4">
      <x v="188"/>
      <x v="7884"/>
    </i>
    <i r="2">
      <x v="3717"/>
      <x/>
      <x v="354"/>
      <x v="7773"/>
    </i>
    <i r="2">
      <x v="4129"/>
      <x/>
      <x v="599"/>
      <x v="7772"/>
    </i>
    <i r="2">
      <x v="4415"/>
      <x/>
      <x v="265"/>
      <x v="7882"/>
    </i>
    <i r="2">
      <x v="4756"/>
      <x/>
      <x v="283"/>
      <x v="7876"/>
    </i>
    <i r="2">
      <x v="4965"/>
      <x/>
      <x v="97"/>
      <x v="7723"/>
    </i>
    <i r="2">
      <x v="5024"/>
      <x/>
      <x v="34"/>
      <x v="7887"/>
    </i>
    <i r="2">
      <x v="5083"/>
      <x/>
      <x v="280"/>
      <x v="7877"/>
    </i>
    <i r="2">
      <x v="5448"/>
      <x/>
      <x v="350"/>
      <x v="7516"/>
    </i>
    <i r="2">
      <x v="5516"/>
      <x/>
      <x v="278"/>
      <x v="7879"/>
    </i>
    <i r="2">
      <x v="5774"/>
      <x/>
      <x v="128"/>
      <x v="7885"/>
    </i>
    <i r="2">
      <x v="6337"/>
      <x/>
      <x v="189"/>
      <x v="7883"/>
    </i>
    <i r="4">
      <x v="638"/>
      <x v="7883"/>
    </i>
    <i r="2">
      <x v="6899"/>
      <x/>
      <x v="381"/>
      <x v="7981"/>
    </i>
    <i r="2">
      <x v="7153"/>
      <x/>
      <x v="51"/>
      <x v="7861"/>
    </i>
    <i r="2">
      <x v="7172"/>
      <x/>
      <x v="493"/>
      <x v="7979"/>
    </i>
    <i r="2">
      <x v="7278"/>
      <x/>
      <x v="420"/>
      <x v="7980"/>
    </i>
    <i r="2">
      <x v="7684"/>
      <x/>
      <x v="630"/>
      <x v="7983"/>
    </i>
    <i r="2">
      <x v="7999"/>
      <x/>
      <x v="606"/>
      <x/>
    </i>
    <i t="blank">
      <x v="21"/>
    </i>
    <i>
      <x v="22"/>
      <x v="5"/>
      <x v="7300"/>
      <x/>
      <x v="561"/>
      <x v="7505"/>
    </i>
    <i r="2">
      <x v="7873"/>
      <x/>
      <x v="644"/>
      <x v="7779"/>
    </i>
    <i r="2">
      <x v="7886"/>
      <x/>
      <x v="272"/>
      <x v="7938"/>
    </i>
    <i r="2">
      <x v="7999"/>
      <x/>
      <x v="606"/>
      <x/>
    </i>
    <i t="blank">
      <x v="22"/>
    </i>
    <i>
      <x v="23"/>
      <x v="4"/>
      <x v="3128"/>
      <x v="6"/>
      <x v="529"/>
      <x v="7984"/>
    </i>
    <i r="2">
      <x v="5848"/>
      <x/>
      <x v="285"/>
      <x v="7986"/>
    </i>
    <i r="2">
      <x v="6009"/>
      <x/>
      <x v="141"/>
      <x v="7988"/>
    </i>
    <i r="1">
      <x v="5"/>
      <x v="2912"/>
      <x/>
      <x v="517"/>
      <x v="7890"/>
    </i>
    <i r="2">
      <x v="3018"/>
      <x/>
      <x v="516"/>
      <x v="7891"/>
    </i>
    <i r="2">
      <x v="3262"/>
      <x/>
      <x v="109"/>
      <x v="7897"/>
    </i>
    <i r="2">
      <x v="3457"/>
      <x/>
      <x v="544"/>
      <x v="7888"/>
    </i>
    <i r="2">
      <x v="3627"/>
      <x/>
      <x v="249"/>
      <x v="7501"/>
    </i>
    <i r="4">
      <x v="317"/>
      <x v="7501"/>
    </i>
    <i r="2">
      <x v="3807"/>
      <x/>
      <x v="156"/>
      <x v="7518"/>
    </i>
    <i r="4">
      <x v="429"/>
      <x v="7518"/>
    </i>
    <i r="4">
      <x v="498"/>
      <x v="7518"/>
    </i>
    <i r="2">
      <x v="4215"/>
      <x/>
      <x v="474"/>
      <x v="7498"/>
    </i>
    <i r="2">
      <x v="4257"/>
      <x/>
      <x v="11"/>
      <x v="7899"/>
    </i>
    <i r="2">
      <x v="4448"/>
      <x/>
      <x v="219"/>
      <x v="7503"/>
    </i>
    <i r="4">
      <x v="524"/>
      <x v="7503"/>
    </i>
    <i r="2">
      <x v="4608"/>
      <x/>
      <x v="193"/>
      <x v="7987"/>
    </i>
    <i r="2">
      <x v="4616"/>
      <x/>
      <x v="437"/>
      <x v="32"/>
    </i>
    <i r="4">
      <x v="564"/>
      <x v="32"/>
    </i>
    <i r="2">
      <x v="4848"/>
      <x/>
      <x v="357"/>
      <x v="7893"/>
    </i>
    <i r="2">
      <x v="4864"/>
      <x/>
      <x v="159"/>
      <x v="7801"/>
    </i>
    <i r="2">
      <x v="5153"/>
      <x/>
      <x v="447"/>
      <x v="7765"/>
    </i>
    <i r="2">
      <x v="5537"/>
      <x/>
      <x v="160"/>
      <x v="7896"/>
    </i>
    <i r="2">
      <x v="5619"/>
      <x/>
      <x v="252"/>
      <x v="7892"/>
    </i>
    <i r="2">
      <x v="5906"/>
      <x/>
      <x v="126"/>
      <x v="7796"/>
    </i>
    <i r="2">
      <x v="6100"/>
      <x/>
      <x v="282"/>
      <x v="7889"/>
    </i>
    <i r="2">
      <x v="6179"/>
      <x/>
      <x v="7"/>
      <x v="7862"/>
    </i>
    <i r="2">
      <x v="6202"/>
      <x/>
      <x v="594"/>
      <x v="7849"/>
    </i>
    <i r="2">
      <x v="6398"/>
      <x/>
      <x v="515"/>
      <x v="7758"/>
    </i>
    <i r="4">
      <x v="597"/>
      <x v="7758"/>
    </i>
    <i r="2">
      <x v="6569"/>
      <x/>
      <x v="385"/>
      <x v="7851"/>
    </i>
    <i r="2">
      <x v="6634"/>
      <x/>
      <x v="210"/>
      <x v="7834"/>
    </i>
    <i r="2">
      <x v="7200"/>
      <x/>
      <x v="85"/>
      <x v="7975"/>
    </i>
    <i r="2">
      <x v="7206"/>
      <x/>
      <x v="44"/>
      <x v="7898"/>
    </i>
    <i r="2">
      <x v="7839"/>
      <x/>
      <x v="631"/>
      <x v="7985"/>
    </i>
    <i r="2">
      <x v="7999"/>
      <x/>
      <x v="606"/>
      <x/>
    </i>
    <i t="blank">
      <x v="23"/>
    </i>
    <i>
      <x v="24"/>
      <x v="5"/>
      <x v="7999"/>
      <x/>
      <x v="417"/>
      <x/>
    </i>
    <i r="4">
      <x v="418"/>
      <x/>
    </i>
    <i r="4">
      <x v="606"/>
      <x/>
    </i>
    <i t="blank">
      <x v="24"/>
    </i>
    <i>
      <x v="25"/>
      <x v="4"/>
      <x v="1781"/>
      <x/>
      <x v="142"/>
      <x v="7978"/>
    </i>
    <i r="2">
      <x v="1890"/>
      <x/>
      <x v="551"/>
      <x v="7991"/>
    </i>
    <i r="2">
      <x v="2469"/>
      <x/>
      <x v="120"/>
      <x v="7994"/>
    </i>
    <i r="2">
      <x v="2933"/>
      <x/>
      <x v="554"/>
      <x v="7962"/>
    </i>
    <i r="2">
      <x v="3694"/>
      <x/>
      <x v="131"/>
      <x v="7993"/>
    </i>
    <i r="2">
      <x v="4245"/>
      <x v="8"/>
      <x v="2"/>
      <x v="7997"/>
    </i>
    <i r="2">
      <x v="5970"/>
      <x v="8"/>
      <x v="3"/>
      <x v="7996"/>
    </i>
    <i r="1">
      <x v="5"/>
      <x v="3278"/>
      <x v="5"/>
      <x v="146"/>
      <x v="7509"/>
    </i>
    <i r="2">
      <x v="3402"/>
      <x/>
      <x v="140"/>
      <x v="7906"/>
    </i>
    <i r="2">
      <x v="3722"/>
      <x/>
      <x v="224"/>
      <x v="7992"/>
    </i>
    <i r="2">
      <x v="3803"/>
      <x/>
      <x v="112"/>
      <x v="7995"/>
    </i>
    <i r="2">
      <x v="4215"/>
      <x/>
      <x v="145"/>
      <x v="7498"/>
    </i>
    <i r="2">
      <x v="4445"/>
      <x/>
      <x v="552"/>
      <x v="7990"/>
    </i>
    <i r="2">
      <x v="4571"/>
      <x/>
      <x v="421"/>
      <x v="7904"/>
    </i>
    <i r="2">
      <x v="4777"/>
      <x/>
      <x v="6"/>
      <x v="7517"/>
    </i>
    <i r="2">
      <x v="5270"/>
      <x/>
      <x v="148"/>
      <x v="27"/>
    </i>
    <i r="2">
      <x v="5302"/>
      <x/>
      <x v="106"/>
      <x v="7762"/>
    </i>
    <i r="3">
      <x v="5"/>
      <x v="259"/>
      <x v="7762"/>
    </i>
    <i r="2">
      <x v="5489"/>
      <x/>
      <x v="449"/>
      <x v="7903"/>
    </i>
    <i r="2">
      <x v="5676"/>
      <x/>
      <x v="144"/>
      <x v="7905"/>
    </i>
    <i r="2">
      <x v="6223"/>
      <x/>
      <x v="266"/>
      <x v="7496"/>
    </i>
    <i r="4">
      <x v="578"/>
      <x v="7496"/>
    </i>
    <i r="2">
      <x v="6431"/>
      <x/>
      <x v="633"/>
      <x v="7500"/>
    </i>
    <i r="2">
      <x v="7059"/>
      <x/>
      <x v="639"/>
      <x v="7902"/>
    </i>
    <i r="2">
      <x v="7265"/>
      <x/>
      <x v="147"/>
      <x v="7961"/>
    </i>
    <i r="2">
      <x v="7278"/>
      <x/>
      <x v="445"/>
      <x v="7980"/>
    </i>
    <i r="2">
      <x v="7308"/>
      <x/>
      <x v="143"/>
      <x v="7959"/>
    </i>
    <i r="2">
      <x v="7329"/>
      <x/>
      <x v="555"/>
      <x v="7989"/>
    </i>
    <i r="2">
      <x v="7395"/>
      <x/>
      <x v="553"/>
      <x v="7925"/>
    </i>
    <i r="2">
      <x v="7999"/>
      <x/>
      <x v="606"/>
      <x/>
    </i>
    <i t="blank">
      <x v="25"/>
    </i>
    <i>
      <x v="26"/>
      <x v="5"/>
      <x v="590"/>
      <x/>
      <x v="253"/>
      <x v="7648"/>
    </i>
    <i r="2">
      <x v="1051"/>
      <x/>
      <x v="42"/>
      <x v="7999"/>
    </i>
    <i r="2">
      <x v="7999"/>
      <x/>
      <x v="606"/>
      <x/>
    </i>
    <i t="blank">
      <x v="26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108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3:Y102" firstHeaderRow="1" firstDataRow="1" firstDataCol="6" rowPageCount="1" colPageCount="1"/>
  <pivotFields count="7">
    <pivotField axis="axisRow" compact="0" outline="0" showAll="0" insertBlankRow="1" includeNewItemsInFilter="1" defaultSubtotal="0">
      <items count="28">
        <item h="1"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4"/>
        <item x="3"/>
        <item x="2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0"/>
        <item x="1"/>
        <item x="66"/>
        <item m="1" x="3531"/>
        <item m="1" x="2786"/>
        <item m="1" x="1257"/>
        <item m="1" x="2300"/>
        <item m="1" x="4198"/>
        <item m="1" x="5576"/>
        <item m="1" x="5357"/>
        <item m="1" x="1779"/>
        <item m="1" x="451"/>
        <item m="1" x="4630"/>
        <item m="1" x="1854"/>
        <item m="1" x="2610"/>
        <item m="1" x="5503"/>
        <item m="1" x="2942"/>
        <item m="1" x="5914"/>
        <item m="1" x="2653"/>
        <item m="1" x="4231"/>
        <item m="1" x="6456"/>
        <item m="1" x="1635"/>
        <item m="1" x="954"/>
        <item m="1" x="3390"/>
        <item m="1" x="7037"/>
        <item m="1" x="7545"/>
        <item x="2"/>
        <item m="1" x="3066"/>
        <item m="1" x="551"/>
        <item m="1" x="2282"/>
        <item m="1" x="5675"/>
        <item m="1" x="7141"/>
        <item m="1" x="6772"/>
        <item m="1" x="705"/>
        <item m="1" x="5548"/>
        <item x="7"/>
        <item m="1" x="2755"/>
        <item m="1" x="304"/>
        <item x="8"/>
        <item m="1" x="3554"/>
        <item m="1" x="5945"/>
        <item m="1" x="4102"/>
        <item m="1" x="5532"/>
        <item m="1" x="7731"/>
        <item m="1" x="3327"/>
        <item m="1" x="7464"/>
        <item m="1" x="7984"/>
        <item m="1" x="7071"/>
        <item m="1" x="2050"/>
        <item m="1" x="2933"/>
        <item m="1" x="1604"/>
        <item m="1" x="3482"/>
        <item m="1" x="5194"/>
        <item m="1" x="6833"/>
        <item m="1" x="4873"/>
        <item m="1" x="4148"/>
        <item m="1" x="7986"/>
        <item m="1" x="4357"/>
        <item m="1" x="868"/>
        <item m="1" x="6523"/>
        <item m="1" x="430"/>
        <item m="1" x="4153"/>
        <item m="1" x="536"/>
        <item m="1" x="2869"/>
        <item m="1" x="4845"/>
        <item m="1" x="3030"/>
        <item m="1" x="4523"/>
        <item m="1" x="1524"/>
        <item m="1" x="3691"/>
        <item m="1" x="5462"/>
        <item m="1" x="5992"/>
        <item m="1" x="7962"/>
        <item m="1" x="5393"/>
        <item m="1" x="4251"/>
        <item m="1" x="4844"/>
        <item m="1" x="5563"/>
        <item m="1" x="624"/>
        <item m="1" x="4262"/>
        <item m="1" x="3024"/>
        <item m="1" x="1738"/>
        <item m="1" x="7755"/>
        <item m="1" x="6326"/>
        <item x="9"/>
        <item m="1" x="429"/>
        <item m="1" x="5065"/>
        <item m="1" x="2683"/>
        <item m="1" x="2270"/>
        <item m="1" x="6575"/>
        <item x="10"/>
        <item m="1" x="5753"/>
        <item m="1" x="1909"/>
        <item m="1" x="2956"/>
        <item m="1" x="3798"/>
        <item m="1" x="4089"/>
        <item m="1" x="5317"/>
        <item m="1" x="325"/>
        <item m="1" x="7901"/>
        <item m="1" x="6974"/>
        <item m="1" x="4011"/>
        <item m="1" x="1058"/>
        <item x="11"/>
        <item m="1" x="1339"/>
        <item m="1" x="2862"/>
        <item m="1" x="5418"/>
        <item m="1" x="606"/>
        <item m="1" x="7260"/>
        <item m="1" x="715"/>
        <item m="1" x="7252"/>
        <item m="1" x="5616"/>
        <item m="1" x="3234"/>
        <item m="1" x="5145"/>
        <item m="1" x="3768"/>
        <item m="1" x="4725"/>
        <item m="1" x="4684"/>
        <item m="1" x="704"/>
        <item m="1" x="4683"/>
        <item m="1" x="3912"/>
        <item m="1" x="6794"/>
        <item m="1" x="4190"/>
        <item m="1" x="6065"/>
        <item m="1" x="1268"/>
        <item m="1" x="6436"/>
        <item m="1" x="1421"/>
        <item m="1" x="1278"/>
        <item m="1" x="4522"/>
        <item m="1" x="3402"/>
        <item m="1" x="6756"/>
        <item m="1" x="3648"/>
        <item m="1" x="2854"/>
        <item m="1" x="3623"/>
        <item m="1" x="6495"/>
        <item m="1" x="3282"/>
        <item m="1" x="2715"/>
        <item m="1" x="2185"/>
        <item m="1" x="421"/>
        <item m="1" x="7877"/>
        <item m="1" x="4317"/>
        <item m="1" x="634"/>
        <item m="1" x="4316"/>
        <item m="1" x="2168"/>
        <item m="1" x="3819"/>
        <item m="1" x="6274"/>
        <item m="1" x="3326"/>
        <item m="1" x="1559"/>
        <item m="1" x="6373"/>
        <item m="1" x="4642"/>
        <item m="1" x="2980"/>
        <item m="1" x="413"/>
        <item m="1" x="7049"/>
        <item m="1" x="6382"/>
        <item m="1" x="1250"/>
        <item m="1" x="7402"/>
        <item m="1" x="7544"/>
        <item m="1" x="7722"/>
        <item m="1" x="7472"/>
        <item m="1" x="860"/>
        <item m="1" x="7754"/>
        <item m="1" x="4701"/>
        <item m="1" x="1634"/>
        <item m="1" x="5670"/>
        <item m="1" x="1068"/>
        <item m="1" x="3899"/>
        <item m="1" x="2299"/>
        <item m="1" x="4026"/>
        <item m="1" x="2032"/>
        <item m="1" x="4070"/>
        <item m="1" x="5368"/>
        <item m="1" x="2722"/>
        <item m="1" x="5417"/>
        <item m="1" x="1937"/>
        <item m="1" x="4772"/>
        <item m="1" x="2269"/>
        <item m="1" x="4238"/>
        <item m="1" x="792"/>
        <item m="1" x="5236"/>
        <item m="1" x="5257"/>
        <item m="1" x="844"/>
        <item m="1" x="4197"/>
        <item m="1" x="2095"/>
        <item m="1" x="586"/>
        <item m="1" x="3475"/>
        <item m="1" x="6381"/>
        <item m="1" x="6355"/>
        <item m="1" x="914"/>
        <item m="1" x="3713"/>
        <item m="1" x="3597"/>
        <item m="1" x="2167"/>
        <item m="1" x="4340"/>
        <item m="1" x="3602"/>
        <item m="1" x="4629"/>
        <item m="1" x="3879"/>
        <item m="1" x="3906"/>
        <item x="3"/>
        <item m="1" x="6163"/>
        <item m="1" x="7325"/>
        <item x="12"/>
        <item m="1" x="2121"/>
        <item m="1" x="6280"/>
        <item m="1" x="633"/>
        <item m="1" x="5603"/>
        <item m="1" x="867"/>
        <item m="1" x="5015"/>
        <item m="1" x="7534"/>
        <item m="1" x="5632"/>
        <item m="1" x="5034"/>
        <item m="1" x="6196"/>
        <item m="1" x="7631"/>
        <item m="1" x="6593"/>
        <item m="1" x="3697"/>
        <item m="1" x="3905"/>
        <item m="1" x="2245"/>
        <item m="1" x="6859"/>
        <item m="1" x="2078"/>
        <item m="1" x="904"/>
        <item m="1" x="6793"/>
        <item m="1" x="3337"/>
        <item m="1" x="5819"/>
        <item m="1" x="7270"/>
        <item m="1" x="5264"/>
        <item m="1" x="3818"/>
        <item m="1" x="5714"/>
        <item m="1" x="3325"/>
        <item m="1" x="3767"/>
        <item m="1" x="2868"/>
        <item m="1" x="4614"/>
        <item m="1" x="6664"/>
        <item m="1" x="1793"/>
        <item m="1" x="2494"/>
        <item m="1" x="4426"/>
        <item m="1" x="885"/>
        <item m="1" x="2782"/>
        <item m="1" x="7557"/>
        <item m="1" x="4237"/>
        <item m="1" x="670"/>
        <item m="1" x="5640"/>
        <item m="1" x="1381"/>
        <item m="1" x="2609"/>
        <item m="1" x="7860"/>
        <item m="1" x="2094"/>
        <item m="1" x="2012"/>
        <item m="1" x="2885"/>
        <item m="1" x="6930"/>
        <item m="1" x="6318"/>
        <item m="1" x="2298"/>
        <item m="1" x="4665"/>
        <item m="1" x="1778"/>
        <item m="1" x="1005"/>
        <item m="1" x="4682"/>
        <item m="1" x="1537"/>
        <item m="1" x="4651"/>
        <item m="1" x="2371"/>
        <item m="1" x="6400"/>
        <item m="1" x="2408"/>
        <item m="1" x="4879"/>
        <item m="1" x="4599"/>
        <item m="1" x="7961"/>
        <item m="1" x="396"/>
        <item m="1" x="5367"/>
        <item m="1" x="1936"/>
        <item m="1" x="7429"/>
        <item m="1" x="2634"/>
        <item m="1" x="782"/>
        <item m="1" x="391"/>
        <item m="1" x="4828"/>
        <item m="1" x="5801"/>
        <item m="1" x="5189"/>
        <item m="1" x="7399"/>
        <item m="1" x="5409"/>
        <item m="1" x="1965"/>
        <item m="1" x="6817"/>
        <item m="1" x="7140"/>
        <item m="1" x="332"/>
        <item m="1" x="1143"/>
        <item m="1" x="7036"/>
        <item m="1" x="4957"/>
        <item m="1" x="3311"/>
        <item m="1" x="1594"/>
        <item m="1" x="2580"/>
        <item x="13"/>
        <item m="1" x="1225"/>
        <item m="1" x="2967"/>
        <item m="1" x="988"/>
        <item m="1" x="7109"/>
        <item m="1" x="4381"/>
        <item m="1" x="1046"/>
        <item m="1" x="3268"/>
        <item m="1" x="5602"/>
        <item m="1" x="5188"/>
        <item m="1" x="3779"/>
        <item m="1" x="5144"/>
        <item m="1" x="7976"/>
        <item m="1" x="3690"/>
        <item m="1" x="3622"/>
        <item m="1" x="2770"/>
        <item m="1" x="3670"/>
        <item m="1" x="2966"/>
        <item m="1" x="3530"/>
        <item m="1" x="1759"/>
        <item m="1" x="5091"/>
        <item m="1" x="550"/>
        <item m="1" x="3148"/>
        <item m="1" x="1845"/>
        <item m="1" x="7676"/>
        <item m="1" x="3358"/>
        <item m="1" x="4411"/>
        <item m="1" x="1935"/>
        <item m="1" x="7186"/>
        <item x="14"/>
        <item m="1" x="1475"/>
        <item m="1" x="7251"/>
        <item m="1" x="4306"/>
        <item m="1" x="390"/>
        <item m="1" x="3647"/>
        <item m="1" x="2911"/>
        <item m="1" x="2000"/>
        <item m="1" x="4911"/>
        <item m="1" x="3177"/>
        <item m="1" x="2503"/>
        <item m="1" x="7908"/>
        <item m="1" x="6317"/>
        <item m="1" x="2965"/>
        <item m="1" x="3979"/>
        <item m="1" x="7059"/>
        <item m="1" x="3553"/>
        <item m="1" x="3613"/>
        <item m="1" x="2608"/>
        <item m="1" x="5780"/>
        <item m="1" x="4380"/>
        <item m="1" x="6354"/>
        <item m="1" x="4379"/>
        <item m="1" x="5280"/>
        <item m="1" x="1885"/>
        <item m="1" x="2131"/>
        <item m="1" x="6444"/>
        <item m="1" x="5929"/>
        <item m="1" x="4081"/>
        <item m="1" x="4967"/>
        <item m="1" x="6685"/>
        <item m="1" x="2571"/>
        <item m="1" x="6335"/>
        <item m="1" x="7800"/>
        <item m="1" x="5537"/>
        <item m="1" x="2397"/>
        <item m="1" x="1105"/>
        <item m="1" x="5479"/>
        <item m="1" x="1327"/>
        <item m="1" x="6739"/>
        <item m="1" x="3587"/>
        <item m="1" x="5928"/>
        <item x="15"/>
        <item m="1" x="6864"/>
        <item m="1" x="7398"/>
        <item m="1" x="5737"/>
        <item m="1" x="5575"/>
        <item m="1" x="4137"/>
        <item m="1" x="428"/>
        <item m="1" x="7694"/>
        <item m="1" x="3797"/>
        <item m="1" x="5274"/>
        <item m="1" x="1267"/>
        <item m="1" x="3200"/>
        <item m="1" x="4796"/>
        <item m="1" x="6477"/>
        <item m="1" x="2353"/>
        <item m="1" x="1737"/>
        <item m="1" x="1463"/>
        <item m="1" x="7579"/>
        <item m="1" x="5193"/>
        <item x="16"/>
        <item m="1" x="2011"/>
        <item m="1" x="3659"/>
        <item m="1" x="7556"/>
        <item m="1" x="843"/>
        <item m="1" x="738"/>
        <item m="1" x="5303"/>
        <item m="1" x="2020"/>
        <item m="1" x="4878"/>
        <item m="1" x="2627"/>
        <item m="1" x="3565"/>
        <item m="1" x="6929"/>
        <item m="1" x="2531"/>
        <item m="1" x="1239"/>
        <item m="1" x="3637"/>
        <item m="1" x="6476"/>
        <item m="1" x="7178"/>
        <item m="1" x="7486"/>
        <item m="1" x="3989"/>
        <item m="1" x="6771"/>
        <item m="1" x="4392"/>
        <item m="1" x="2195"/>
        <item m="1" x="2626"/>
        <item m="1" x="1080"/>
        <item m="1" x="5800"/>
        <item m="1" x="3796"/>
        <item m="1" x="2964"/>
        <item m="1" x="4356"/>
        <item m="1" x="4391"/>
        <item m="1" x="7139"/>
        <item m="1" x="3529"/>
        <item m="1" x="7259"/>
        <item m="1" x="6143"/>
        <item m="1" x="5752"/>
        <item m="1" x="7776"/>
        <item m="1" x="2714"/>
        <item m="1" x="4689"/>
        <item m="1" x="3927"/>
        <item m="1" x="2380"/>
        <item m="1" x="6995"/>
        <item m="1" x="815"/>
        <item m="1" x="2675"/>
        <item m="1" x="3291"/>
        <item m="1" x="3481"/>
        <item m="1" x="6810"/>
        <item m="1" x="1400"/>
        <item m="1" x="4275"/>
        <item m="1" x="3712"/>
        <item m="1" x="6603"/>
        <item m="1" x="7975"/>
        <item m="1" x="920"/>
        <item m="1" x="7418"/>
        <item m="1" x="4189"/>
        <item m="1" x="1908"/>
        <item m="1" x="4542"/>
        <item m="1" x="1620"/>
        <item m="1" x="4010"/>
        <item m="1" x="501"/>
        <item m="1" x="6486"/>
        <item m="1" x="1603"/>
        <item m="1" x="5502"/>
        <item m="1" x="4334"/>
        <item m="1" x="4033"/>
        <item m="1" x="389"/>
        <item m="1" x="3176"/>
        <item x="296"/>
        <item m="1" x="781"/>
        <item m="1" x="842"/>
        <item m="1" x="5450"/>
        <item m="1" x="5028"/>
        <item m="1" x="5659"/>
        <item m="1" x="2320"/>
        <item x="17"/>
        <item m="1" x="3857"/>
        <item m="1" x="5316"/>
        <item m="1" x="395"/>
        <item m="1" x="4130"/>
        <item m="1" x="4664"/>
        <item m="1" x="7659"/>
        <item m="1" x="4816"/>
        <item m="1" x="4322"/>
        <item m="1" x="3462"/>
        <item m="1" x="7859"/>
        <item m="1" x="7185"/>
        <item m="1" x="7436"/>
        <item m="1" x="5658"/>
        <item m="1" x="4541"/>
        <item x="5"/>
        <item m="1" x="6871"/>
        <item m="1" x="1156"/>
        <item m="1" x="7354"/>
        <item m="1" x="4910"/>
        <item m="1" x="6556"/>
        <item m="1" x="2994"/>
        <item m="1" x="3097"/>
        <item m="1" x="4069"/>
        <item m="1" x="2525"/>
        <item m="1" x="6264"/>
        <item m="1" x="2645"/>
        <item m="1" x="6184"/>
        <item m="1" x="3810"/>
        <item m="1" x="5669"/>
        <item m="1" x="5520"/>
        <item m="1" x="3186"/>
        <item m="1" x="5702"/>
        <item m="1" x="5345"/>
        <item m="1" x="7199"/>
        <item m="1" x="5215"/>
        <item m="1" x="1976"/>
        <item m="1" x="5273"/>
        <item m="1" x="2797"/>
        <item m="1" x="3689"/>
        <item m="1" x="4948"/>
        <item m="1" x="4724"/>
        <item m="1" x="3978"/>
        <item m="1" x="6822"/>
        <item m="1" x="4048"/>
        <item m="1" x="6353"/>
        <item m="1" x="1447"/>
        <item m="1" x="1614"/>
        <item m="1" x="3878"/>
        <item m="1" x="5501"/>
        <item m="1" x="7693"/>
        <item m="1" x="7361"/>
        <item m="1" x="2703"/>
        <item m="1" x="1766"/>
        <item m="1" x="3045"/>
        <item m="1" x="7813"/>
        <item m="1" x="2561"/>
        <item m="1" x="6602"/>
        <item m="1" x="3492"/>
        <item m="1" x="4663"/>
        <item m="1" x="6786"/>
        <item m="1" x="6235"/>
        <item m="1" x="1196"/>
        <item m="1" x="1551"/>
        <item m="1" x="5547"/>
        <item m="1" x="1230"/>
        <item m="1" x="3372"/>
        <item m="1" x="3023"/>
        <item m="1" x="3575"/>
        <item m="1" x="5701"/>
        <item m="1" x="2884"/>
        <item m="1" x="3412"/>
        <item m="1" x="4754"/>
        <item m="1" x="1249"/>
        <item m="1" x="6142"/>
        <item m="1" x="2281"/>
        <item m="1" x="4598"/>
        <item m="1" x="5531"/>
        <item m="1" x="4147"/>
        <item m="1" x="5127"/>
        <item m="1" x="7930"/>
        <item m="1" x="1266"/>
        <item m="1" x="3904"/>
        <item m="1" x="500"/>
        <item m="1" x="450"/>
        <item m="1" x="4966"/>
        <item m="1" x="2663"/>
        <item m="1" x="6411"/>
        <item m="1" x="6592"/>
        <item m="1" x="804"/>
        <item m="1" x="4713"/>
        <item m="1" x="6747"/>
        <item m="1" x="776"/>
        <item m="1" x="2489"/>
        <item m="1" x="5133"/>
        <item m="1" x="4101"/>
        <item m="1" x="3969"/>
        <item m="1" x="7753"/>
        <item m="1" x="5461"/>
        <item m="1" x="7740"/>
        <item m="1" x="2910"/>
        <item m="1" x="4862"/>
        <item m="1" x="7578"/>
        <item m="1" x="2364"/>
        <item m="1" x="3002"/>
        <item m="1" x="5272"/>
        <item m="1" x="866"/>
        <item m="1" x="6042"/>
        <item m="1" x="6877"/>
        <item m="1" x="2867"/>
        <item m="1" x="2633"/>
        <item m="1" x="1316"/>
        <item m="1" x="5302"/>
        <item m="1" x="535"/>
        <item m="1" x="4112"/>
        <item m="1" x="5048"/>
        <item m="1" x="7061"/>
        <item m="1" x="1736"/>
        <item m="1" x="7712"/>
        <item m="1" x="725"/>
        <item m="1" x="1949"/>
        <item m="1" x="7775"/>
        <item m="1" x="5546"/>
        <item m="1" x="1975"/>
        <item m="1" x="6273"/>
        <item m="1" x="5132"/>
        <item m="1" x="2130"/>
        <item m="1" x="4641"/>
        <item m="1" x="7058"/>
        <item m="1" x="1999"/>
        <item m="1" x="7831"/>
        <item m="1" x="4378"/>
        <item m="1" x="7929"/>
        <item m="1" x="3112"/>
        <item m="1" x="5935"/>
        <item m="1" x="5170"/>
        <item m="1" x="3272"/>
        <item m="1" x="370"/>
        <item m="1" x="2898"/>
        <item m="1" x="4753"/>
        <item m="1" x="1585"/>
        <item m="1" x="1446"/>
        <item m="1" x="6613"/>
        <item m="1" x="1907"/>
        <item m="1" x="1079"/>
        <item m="1" x="585"/>
        <item m="1" x="2010"/>
        <item m="1" x="2147"/>
        <item m="1" x="1163"/>
        <item m="1" x="4390"/>
        <item m="1" x="2841"/>
        <item m="1" x="4059"/>
        <item m="1" x="1948"/>
        <item m="1" x="7463"/>
        <item m="1" x="2579"/>
        <item m="1" x="584"/>
        <item m="1" x="760"/>
        <item m="1" x="1114"/>
        <item m="1" x="549"/>
        <item m="1" x="1844"/>
        <item m="1" x="7303"/>
        <item m="1" x="5090"/>
        <item m="1" x="4771"/>
        <item m="1" x="6485"/>
        <item m="1" x="6130"/>
        <item m="1" x="4919"/>
        <item m="1" x="7844"/>
        <item m="1" x="6917"/>
        <item m="1" x="5772"/>
        <item m="1" x="4518"/>
        <item m="1" x="724"/>
        <item m="1" x="6515"/>
        <item m="1" x="3455"/>
        <item m="1" x="7606"/>
        <item m="1" x="3167"/>
        <item m="1" x="3419"/>
        <item m="1" x="4481"/>
        <item m="1" x="4762"/>
        <item m="1" x="5079"/>
        <item m="1" x="4058"/>
        <item m="1" x="7812"/>
        <item m="1" x="4146"/>
        <item m="1" x="7919"/>
        <item m="1" x="4761"/>
        <item m="1" x="1602"/>
        <item m="1" x="6289"/>
        <item m="1" x="5014"/>
        <item m="1" x="5004"/>
        <item m="1" x="4909"/>
        <item m="1" x="3324"/>
        <item m="1" x="1308"/>
        <item m="1" x="7214"/>
        <item m="1" x="6088"/>
        <item x="18"/>
        <item m="1" x="3281"/>
        <item m="1" x="7462"/>
        <item m="1" x="3147"/>
        <item m="1" x="4250"/>
        <item x="19"/>
        <item m="1" x="5439"/>
        <item m="1" x="5104"/>
        <item m="1" x="7048"/>
        <item m="1" x="2223"/>
        <item m="1" x="780"/>
        <item m="1" x="6568"/>
        <item m="1" x="7584"/>
        <item m="1" x="5377"/>
        <item m="1" x="7013"/>
        <item m="1" x="2652"/>
        <item m="1" x="6942"/>
        <item m="1" x="6288"/>
        <item m="1" x="6730"/>
        <item m="1" x="5808"/>
        <item m="1" x="759"/>
        <item m="1" x="5944"/>
        <item m="1" x="1699"/>
        <item m="1" x="1633"/>
        <item m="1" x="340"/>
        <item m="1" x="3258"/>
        <item x="20"/>
        <item m="1" x="7198"/>
        <item m="1" x="898"/>
        <item m="1" x="7721"/>
        <item m="1" x="5248"/>
        <item m="1" x="7417"/>
        <item m="1" x="5205"/>
        <item m="1" x="3132"/>
        <item m="1" x="5723"/>
        <item m="1" x="7127"/>
        <item m="1" x="2352"/>
        <item m="1" x="1338"/>
        <item m="1" x="3088"/>
        <item m="1" x="6841"/>
        <item m="1" x="1013"/>
        <item m="1" x="5187"/>
        <item m="1" x="632"/>
        <item m="1" x="3704"/>
        <item m="1" x="1130"/>
        <item m="1" x="5126"/>
        <item m="1" x="6677"/>
        <item m="1" x="6698"/>
        <item m="1" x="6816"/>
        <item m="1" x="6250"/>
        <item m="1" x="534"/>
        <item m="1" x="3267"/>
        <item m="1" x="4700"/>
        <item m="1" x="4540"/>
        <item m="1" x="3676"/>
        <item m="1" x="4836"/>
        <item m="1" x="1698"/>
        <item m="1" x="1983"/>
        <item m="1" x="7752"/>
        <item m="1" x="7955"/>
        <item m="1" x="2077"/>
        <item m="1" x="3552"/>
        <item m="1" x="1337"/>
        <item m="1" x="4789"/>
        <item m="1" x="7177"/>
        <item m="1" x="7269"/>
        <item m="1" x="7353"/>
        <item m="1" x="1265"/>
        <item m="1" x="4213"/>
        <item m="1" x="1663"/>
        <item m="1" x="2993"/>
        <item m="1" x="6272"/>
        <item m="1" x="7315"/>
        <item m="1" x="573"/>
        <item m="1" x="6612"/>
        <item m="1" x="4168"/>
        <item m="1" x="7314"/>
        <item m="1" x="2478"/>
        <item m="1" x="937"/>
        <item m="1" x="4365"/>
        <item m="1" x="2979"/>
        <item m="1" x="2311"/>
        <item m="1" x="2076"/>
        <item m="1" x="5489"/>
        <item m="1" x="737"/>
        <item m="1" x="5601"/>
        <item m="1" x="5169"/>
        <item m="1" x="2932"/>
        <item m="1" x="3564"/>
        <item m="1" x="3233"/>
        <item m="1" x="5449"/>
        <item m="1" x="4121"/>
        <item m="1" x="6022"/>
        <item m="1" x="1162"/>
        <item m="1" x="5131"/>
        <item m="1" x="3019"/>
        <item m="1" x="7730"/>
        <item m="1" x="7428"/>
        <item m="1" x="1436"/>
        <item m="1" x="4355"/>
        <item m="1" x="7126"/>
        <item m="1" x="791"/>
        <item m="1" x="2992"/>
        <item m="1" x="3185"/>
        <item m="1" x="4699"/>
        <item x="21"/>
        <item m="1" x="4752"/>
        <item m="1" x="4321"/>
        <item m="1" x="4539"/>
        <item m="1" x="6905"/>
        <item m="1" x="3078"/>
        <item m="1" x="1806"/>
        <item m="1" x="7150"/>
        <item m="1" x="1831"/>
        <item m="1" x="469"/>
        <item m="1" x="6076"/>
        <item m="1" x="6141"/>
        <item m="1" x="6195"/>
        <item m="1" x="3249"/>
        <item m="1" x="5615"/>
        <item m="1" x="7967"/>
        <item m="1" x="2512"/>
        <item m="1" x="4404"/>
        <item m="1" x="7213"/>
        <item m="1" x="605"/>
        <item m="1" x="2333"/>
        <item m="1" x="1373"/>
        <item m="1" x="3921"/>
        <item m="1" x="2570"/>
        <item m="1" x="7427"/>
        <item m="1" x="7918"/>
        <item m="1" x="7241"/>
        <item m="1" x="6832"/>
        <item m="1" x="6506"/>
        <item m="1" x="7012"/>
        <item x="22"/>
        <item m="1" x="5866"/>
        <item m="1" x="5927"/>
        <item m="1" x="1057"/>
        <item m="1" x="4447"/>
        <item m="1" x="3890"/>
        <item m="1" x="4188"/>
        <item m="1" x="7940"/>
        <item m="1" x="7533"/>
        <item m="1" x="6941"/>
        <item m="1" x="775"/>
        <item m="1" x="7416"/>
        <item m="1" x="744"/>
        <item m="1" x="1462"/>
        <item m="1" x="3795"/>
        <item m="1" x="533"/>
        <item x="23"/>
        <item m="1" x="2049"/>
        <item m="1" x="3219"/>
        <item m="1" x="7035"/>
        <item m="1" x="5713"/>
        <item m="1" x="4582"/>
        <item m="1" x="3357"/>
        <item m="1" x="1435"/>
        <item m="1" x="7034"/>
        <item m="1" x="2319"/>
        <item m="1" x="6821"/>
        <item m="1" x="3646"/>
        <item m="1" x="5226"/>
        <item m="1" x="7023"/>
        <item m="1" x="1256"/>
        <item m="1" x="4956"/>
        <item m="1" x="7138"/>
        <item x="24"/>
        <item m="1" x="1735"/>
        <item m="1" x="3784"/>
        <item m="1" x="7974"/>
        <item m="1" x="7444"/>
        <item m="1" x="1923"/>
        <item m="1" x="5225"/>
        <item m="1" x="1571"/>
        <item m="1" x="966"/>
        <item m="1" x="1734"/>
        <item m="1" x="412"/>
        <item m="1" x="2808"/>
        <item m="1" x="3753"/>
        <item m="1" x="691"/>
        <item m="1" x="4495"/>
        <item m="1" x="5972"/>
        <item m="1" x="4032"/>
        <item m="1" x="388"/>
        <item m="1" x="7159"/>
        <item m="1" x="1104"/>
        <item m="1" x="5625"/>
        <item m="1" x="5771"/>
        <item m="1" x="6697"/>
        <item m="1" x="5064"/>
        <item m="1" x="2424"/>
        <item m="1" x="2258"/>
        <item m="1" x="5429"/>
        <item m="1" x="803"/>
        <item m="1" x="1461"/>
        <item x="297"/>
        <item m="1" x="6101"/>
        <item m="1" x="2280"/>
        <item m="1" x="4377"/>
        <item m="1" x="2257"/>
        <item m="1" x="3105"/>
        <item m="1" x="7022"/>
        <item m="1" x="7837"/>
        <item m="1" x="6120"/>
        <item m="1" x="5624"/>
        <item m="1" x="6663"/>
        <item m="1" x="7627"/>
        <item m="1" x="4770"/>
        <item m="1" x="4403"/>
        <item m="1" x="1678"/>
        <item m="1" x="2457"/>
        <item m="1" x="879"/>
        <item m="1" x="2209"/>
        <item x="25"/>
        <item m="1" x="406"/>
        <item m="1" x="5103"/>
        <item m="1" x="3474"/>
        <item m="1" x="4827"/>
        <item m="1" x="5402"/>
        <item m="1" x="7729"/>
        <item m="1" x="4068"/>
        <item m="1" x="2493"/>
        <item m="1" x="2853"/>
        <item m="1" x="4779"/>
        <item m="1" x="6916"/>
        <item m="1" x="7168"/>
        <item m="1" x="3503"/>
        <item m="1" x="5693"/>
        <item m="1" x="1372"/>
        <item m="1" x="4025"/>
        <item m="1" x="5271"/>
        <item m="1" x="2832"/>
        <item m="1" x="4410"/>
        <item m="1" x="2702"/>
        <item m="1" x="2396"/>
        <item m="1" x="2379"/>
        <item m="1" x="7675"/>
        <item m="1" x="6738"/>
        <item m="1" x="6876"/>
        <item m="1" x="1512"/>
        <item m="1" x="7125"/>
        <item m="1" x="5224"/>
        <item m="1" x="5922"/>
        <item m="1" x="7070"/>
        <item m="1" x="4196"/>
        <item m="1" x="6242"/>
        <item m="1" x="6601"/>
        <item m="1" x="6475"/>
        <item m="1" x="7960"/>
        <item m="1" x="4249"/>
        <item m="1" x="2450"/>
        <item m="1" x="7401"/>
        <item m="1" x="7704"/>
        <item m="1" x="316"/>
        <item m="1" x="7057"/>
        <item m="1" x="5712"/>
        <item m="1" x="997"/>
        <item m="1" x="3817"/>
        <item m="1" x="3877"/>
        <item m="1" x="2796"/>
        <item m="1" x="4354"/>
        <item m="1" x="7998"/>
        <item m="1" x="344"/>
        <item m="1" x="7212"/>
        <item m="1" x="5588"/>
        <item m="1" x="7090"/>
        <item m="1" x="2883"/>
        <item m="1" x="461"/>
        <item m="1" x="3610"/>
        <item m="1" x="2407"/>
        <item m="1" x="7720"/>
        <item m="1" x="5460"/>
        <item m="1" x="2256"/>
        <item m="1" x="6087"/>
        <item m="1" x="623"/>
        <item m="1" x="3087"/>
        <item m="1" x="5963"/>
        <item m="1" x="7391"/>
        <item m="1" x="948"/>
        <item m="1" x="4908"/>
        <item m="1" x="7599"/>
        <item m="1" x="4181"/>
        <item m="1" x="5791"/>
        <item m="1" x="4681"/>
        <item m="1" x="6547"/>
        <item m="1" x="4274"/>
        <item x="26"/>
        <item m="1" x="814"/>
        <item m="1" x="499"/>
        <item m="1" x="4305"/>
        <item m="1" x="1536"/>
        <item m="1" x="7876"/>
        <item m="1" x="1056"/>
        <item m="1" x="1632"/>
        <item m="1" x="5530"/>
        <item m="1" x="2738"/>
        <item m="1" x="5301"/>
        <item m="1" x="604"/>
        <item m="1" x="7648"/>
        <item m="1" x="5154"/>
        <item x="27"/>
        <item m="1" x="3825"/>
        <item m="1" x="5186"/>
        <item m="1" x="5153"/>
        <item m="1" x="2713"/>
        <item m="1" x="6140"/>
        <item m="1" x="6870"/>
        <item m="1" x="2795"/>
        <item m="1" x="2712"/>
        <item m="1" x="1103"/>
        <item m="1" x="7997"/>
        <item m="1" x="5600"/>
        <item m="1" x="7089"/>
        <item m="1" x="7184"/>
        <item m="1" x="1460"/>
        <item m="1" x="6129"/>
        <item x="28"/>
        <item m="1" x="7751"/>
        <item m="1" x="3586"/>
        <item m="1" x="4731"/>
        <item m="1" x="7570"/>
        <item m="1" x="1535"/>
        <item m="1" x="4538"/>
        <item m="1" x="4778"/>
        <item m="1" x="449"/>
        <item m="1" x="5168"/>
        <item m="1" x="7641"/>
        <item m="1" x="3551"/>
        <item m="1" x="1215"/>
        <item m="1" x="4315"/>
        <item m="1" x="5514"/>
        <item m="1" x="4965"/>
        <item m="1" x="6630"/>
        <item m="1" x="3752"/>
        <item m="1" x="831"/>
        <item m="1" x="4835"/>
        <item m="1" x="4111"/>
        <item m="1" x="4662"/>
        <item m="1" x="3381"/>
        <item m="1" x="4041"/>
        <item m="1" x="5300"/>
        <item m="1" x="6113"/>
        <item m="1" x="1645"/>
        <item m="1" x="2093"/>
        <item m="1" x="5851"/>
        <item m="1" x="631"/>
        <item m="1" x="3445"/>
        <item m="1" x="3018"/>
        <item m="1" x="2255"/>
        <item m="1" x="1363"/>
        <item m="1" x="7598"/>
        <item m="1" x="4304"/>
        <item m="1" x="2674"/>
        <item m="1" x="1868"/>
        <item m="1" x="2882"/>
        <item m="1" x="7532"/>
        <item m="1" x="7843"/>
        <item m="1" x="5818"/>
        <item m="1" x="5270"/>
        <item m="1" x="2816"/>
        <item m="1" x="6904"/>
        <item m="1" x="6054"/>
        <item m="1" x="5003"/>
        <item m="1" x="1897"/>
        <item x="29"/>
        <item m="1" x="2524"/>
        <item m="1" x="5692"/>
        <item m="1" x="7928"/>
        <item m="1" x="927"/>
        <item m="1" x="5327"/>
        <item m="1" x="303"/>
        <item m="1" x="3118"/>
        <item m="1" x="4100"/>
        <item m="1" x="4815"/>
        <item m="1" x="3365"/>
        <item m="1" x="6021"/>
        <item m="1" x="3356"/>
        <item m="1" x="2747"/>
        <item x="30"/>
        <item m="1" x="7324"/>
        <item m="1" x="4788"/>
        <item m="1" x="903"/>
        <item m="1" x="4024"/>
        <item m="1" x="4712"/>
        <item m="1" x="979"/>
        <item m="1" x="5078"/>
        <item m="1" x="7944"/>
        <item m="1" x="4470"/>
        <item m="1" x="5401"/>
        <item m="1" x="3461"/>
        <item m="1" x="5858"/>
        <item m="1" x="4067"/>
        <item m="1" x="6915"/>
        <item m="1" x="1792"/>
        <item x="58"/>
        <item m="1" x="3266"/>
        <item m="1" x="4000"/>
        <item m="1" x="5779"/>
        <item m="1" x="3344"/>
        <item m="1" x="6234"/>
        <item m="1" x="3096"/>
        <item m="1" x="865"/>
        <item m="1" x="4814"/>
        <item m="1" x="2955"/>
        <item m="1" x="2462"/>
        <item m="1" x="4553"/>
        <item m="1" x="2737"/>
        <item m="1" x="3371"/>
        <item m="1" x="3011"/>
        <item m="1" x="6391"/>
        <item m="1" x="6194"/>
        <item m="1" x="1178"/>
        <item m="1" x="3920"/>
        <item m="1" x="830"/>
        <item m="1" x="6484"/>
        <item m="1" x="3654"/>
        <item m="1" x="1947"/>
        <item m="1" x="4723"/>
        <item m="1" x="4947"/>
        <item m="1" x="1922"/>
        <item m="1" x="2736"/>
        <item m="1" x="6153"/>
        <item m="1" x="1906"/>
        <item m="1" x="3968"/>
        <item m="1" x="7176"/>
        <item m="1" x="2449"/>
        <item m="1" x="1229"/>
        <item x="247"/>
        <item m="1" x="3889"/>
        <item m="1" x="700"/>
        <item m="1" x="1004"/>
        <item x="31"/>
        <item m="1" x="6399"/>
        <item m="1" x="5448"/>
        <item m="1" x="1351"/>
        <item m="1" x="2184"/>
        <item m="1" x="7626"/>
        <item m="1" x="6041"/>
        <item m="1" x="387"/>
        <item m="1" x="736"/>
        <item m="1" x="2395"/>
        <item m="1" x="1934"/>
        <item m="1" x="7569"/>
        <item m="1" x="5279"/>
        <item m="1" x="4930"/>
        <item m="1" x="6840"/>
        <item m="1" x="1459"/>
        <item m="1" x="3999"/>
        <item m="1" x="1843"/>
        <item m="1" x="4129"/>
        <item m="1" x="4364"/>
        <item m="1" x="2607"/>
        <item m="1" x="7543"/>
        <item m="1" x="7531"/>
        <item m="1" x="3550"/>
        <item m="1" x="7927"/>
        <item m="1" x="4439"/>
        <item m="1" x="802"/>
        <item m="1" x="7294"/>
        <item m="1" x="987"/>
        <item m="1" x="2588"/>
        <item m="1" x="664"/>
        <item m="1" x="5063"/>
        <item m="1" x="2332"/>
        <item m="1" x="1758"/>
        <item m="1" x="5751"/>
        <item m="1" x="1825"/>
        <item m="1" x="1224"/>
        <item m="1" x="6645"/>
        <item m="1" x="1805"/>
        <item m="1" x="1094"/>
        <item m="1" x="7530"/>
        <item m="1" x="4040"/>
        <item m="1" x="3816"/>
        <item m="1" x="1550"/>
        <item m="1" x="1195"/>
        <item m="1" x="517"/>
        <item m="1" x="4009"/>
        <item m="1" x="1295"/>
        <item m="1" x="4031"/>
        <item m="1" x="2673"/>
        <item m="1" x="4008"/>
        <item m="1" x="4981"/>
        <item m="1" x="1113"/>
        <item m="1" x="2662"/>
        <item m="1" x="4023"/>
        <item m="1" x="2297"/>
        <item m="1" x="343"/>
        <item m="1" x="919"/>
        <item m="1" x="6644"/>
        <item m="1" x="1721"/>
        <item m="1" x="5574"/>
        <item m="1" x="7047"/>
        <item m="1" x="5089"/>
        <item m="1" x="7268"/>
        <item m="1" x="7868"/>
        <item m="1" x="3139"/>
        <item m="1" x="4991"/>
        <item m="1" x="1842"/>
        <item m="1" x="1161"/>
        <item m="1" x="3323"/>
        <item m="1" x="7508"/>
        <item x="151"/>
        <item m="1" x="1655"/>
        <item m="1" x="7900"/>
        <item m="1" x="2406"/>
        <item m="1" x="4675"/>
        <item m="1" x="7799"/>
        <item m="1" x="6316"/>
        <item m="1" x="5903"/>
        <item m="1" x="1326"/>
        <item m="1" x="7907"/>
        <item m="1" x="6009"/>
        <item m="1" x="6256"/>
        <item m="1" x="5247"/>
        <item m="1" x="6119"/>
        <item m="1" x="7456"/>
        <item m="1" x="953"/>
        <item m="1" x="7008"/>
        <item m="1" x="3645"/>
        <item m="1" x="2157"/>
        <item m="1" x="2254"/>
        <item m="1" x="2502"/>
        <item m="1" x="4333"/>
        <item m="1" x="6050"/>
        <item m="1" x="7519"/>
        <item m="1" x="1413"/>
        <item m="1" x="996"/>
        <item m="1" x="5488"/>
        <item m="1" x="6162"/>
        <item m="1" x="5614"/>
        <item m="1" x="2440"/>
        <item m="1" x="498"/>
        <item m="1" x="1238"/>
        <item m="1" x="6966"/>
        <item m="1" x="3669"/>
        <item m="1" x="1998"/>
        <item m="1" x="7279"/>
        <item m="1" x="7640"/>
        <item m="1" x="5500"/>
        <item m="1" x="7996"/>
        <item m="1" x="1500"/>
        <item m="1" x="690"/>
        <item m="1" x="4552"/>
        <item m="1" x="4080"/>
        <item m="1" x="324"/>
        <item m="1" x="5152"/>
        <item m="1" x="5631"/>
        <item m="1" x="1087"/>
        <item m="1" x="7293"/>
        <item m="1" x="2331"/>
        <item m="1" x="3131"/>
        <item m="1" x="5472"/>
        <item m="1" x="2881"/>
        <item m="1" x="4711"/>
        <item m="1" x="1287"/>
        <item m="1" x="7083"/>
        <item m="1" x="7605"/>
        <item m="1" x="4899"/>
        <item m="1" x="3861"/>
        <item m="1" x="2897"/>
        <item m="1" x="2492"/>
        <item m="1" x="7167"/>
        <item m="1" x="5120"/>
        <item m="1" x="4533"/>
        <item m="1" x="2111"/>
        <item m="1" x="6325"/>
        <item m="1" x="1190"/>
        <item m="1" x="5562"/>
        <item m="1" x="4458"/>
        <item m="1" x="4402"/>
        <item m="1" x="699"/>
        <item m="1" x="4743"/>
        <item m="1" x="1613"/>
        <item m="1" x="6315"/>
        <item m="1" x="6723"/>
        <item m="1" x="356"/>
        <item m="1" x="7323"/>
        <item m="1" x="1511"/>
        <item m="1" x="6020"/>
        <item m="1" x="4494"/>
        <item m="1" x="3001"/>
        <item x="32"/>
        <item m="1" x="5763"/>
        <item x="152"/>
        <item m="1" x="947"/>
        <item m="1" x="2735"/>
        <item m="1" x="1644"/>
        <item m="1" x="7899"/>
        <item m="1" x="5573"/>
        <item m="1" x="3582"/>
        <item m="1" x="5289"/>
        <item m="1" x="302"/>
        <item m="1" x="4929"/>
        <item m="1" x="7827"/>
        <item m="1" x="386"/>
        <item m="1" x="4505"/>
        <item m="1" x="6755"/>
        <item m="1" x="460"/>
        <item m="1" x="1214"/>
        <item m="1" x="5033"/>
        <item m="1" x="5956"/>
        <item x="4"/>
        <item m="1" x="3766"/>
        <item m="1" x="1412"/>
        <item m="1" x="6737"/>
        <item m="1" x="7313"/>
        <item m="1" x="6574"/>
        <item m="1" x="1549"/>
        <item x="153"/>
        <item m="1" x="1933"/>
        <item m="1" x="2840"/>
        <item x="33"/>
        <item m="1" x="4167"/>
        <item m="1" x="1045"/>
        <item m="1" x="6676"/>
        <item m="1" x="4401"/>
        <item m="1" x="7124"/>
        <item m="1" x="7175"/>
        <item m="1" x="603"/>
        <item m="1" x="1044"/>
        <item m="1" x="7485"/>
        <item m="1" x="946"/>
        <item m="1" x="6662"/>
        <item m="1" x="6711"/>
        <item m="1" x="1534"/>
        <item m="1" x="3926"/>
        <item m="1" x="7647"/>
        <item m="1" x="6100"/>
        <item m="1" x="6075"/>
        <item m="1" x="6019"/>
        <item m="1" x="859"/>
        <item m="1" x="5850"/>
        <item m="1" x="1189"/>
        <item m="1" x="829"/>
        <item m="1" x="5288"/>
        <item m="1" x="411"/>
        <item m="1" x="5529"/>
        <item m="1" x="1255"/>
        <item m="1" x="3454"/>
        <item m="1" x="4918"/>
        <item m="1" x="1715"/>
        <item m="1" x="1362"/>
        <item m="1" x="2156"/>
        <item m="1" x="7114"/>
        <item m="1" x="4493"/>
        <item m="1" x="5513"/>
        <item m="1" x="801"/>
        <item m="1" x="6546"/>
        <item m="1" x="5561"/>
        <item m="1" x="1757"/>
        <item m="1" x="698"/>
        <item m="1" x="3731"/>
        <item m="1" x="714"/>
        <item m="1" x="1434"/>
        <item m="1" x="7966"/>
        <item m="1" x="1688"/>
        <item m="1" x="4769"/>
        <item m="1" x="7021"/>
        <item m="1" x="3300"/>
        <item m="1" x="459"/>
        <item m="1" x="2394"/>
        <item m="1" x="7100"/>
        <item m="1" x="6049"/>
        <item m="1" x="5998"/>
        <item m="1" x="7312"/>
        <item m="1" x="1102"/>
        <item m="1" x="3765"/>
        <item m="1" x="2794"/>
        <item m="1" x="2019"/>
        <item m="1" x="3355"/>
        <item m="1" x="978"/>
        <item m="1" x="420"/>
        <item x="87"/>
        <item m="1" x="2040"/>
        <item m="1" x="3988"/>
        <item m="1" x="841"/>
        <item m="1" x="363"/>
        <item m="1" x="2831"/>
        <item x="34"/>
        <item m="1" x="7973"/>
        <item m="1" x="5799"/>
        <item m="1" x="864"/>
        <item m="1" x="2318"/>
        <item m="1" x="3836"/>
        <item m="1" x="6410"/>
        <item m="1" x="6193"/>
        <item m="1" x="1112"/>
        <item m="1" x="1756"/>
        <item m="1" x="7258"/>
        <item m="1" x="6233"/>
        <item m="1" x="1867"/>
        <item m="1" x="2537"/>
        <item m="1" x="3037"/>
        <item m="1" x="6409"/>
        <item m="1" x="6474"/>
        <item m="1" x="7836"/>
        <item m="1" x="1884"/>
        <item m="1" x="3741"/>
        <item x="35"/>
        <item m="1" x="5315"/>
        <item m="1" x="5392"/>
        <item m="1" x="5235"/>
        <item m="1" x="3898"/>
        <item m="1" x="7597"/>
        <item m="1" x="5356"/>
        <item m="1" x="4421"/>
        <item m="1" x="6241"/>
        <item m="1" x="6973"/>
        <item m="1" x="564"/>
        <item m="1" x="4236"/>
        <item m="1" x="6249"/>
        <item m="1" x="6746"/>
        <item m="1" x="4288"/>
        <item m="1" x="3721"/>
        <item m="1" x="4592"/>
        <item m="1" x="4145"/>
        <item m="1" x="5376"/>
        <item m="1" x="2222"/>
        <item m="1" x="2103"/>
        <item m="1" x="6483"/>
        <item m="1" x="4504"/>
        <item m="1" x="2146"/>
        <item m="1" x="458"/>
        <item m="1" x="1160"/>
        <item m="1" x="1371"/>
        <item m="1" x="497"/>
        <item m="1" x="5707"/>
        <item m="1" x="5770"/>
        <item m="1" x="1533"/>
        <item m="1" x="3636"/>
        <item m="1" x="4339"/>
        <item m="1" x="5487"/>
        <item x="212"/>
        <item m="1" x="4640"/>
        <item m="1" x="6206"/>
        <item m="1" x="2598"/>
        <item m="1" x="3751"/>
        <item m="1" x="1932"/>
        <item m="1" x="572"/>
        <item m="1" x="3621"/>
        <item m="1" x="6895"/>
        <item m="1" x="6545"/>
        <item m="1" x="4420"/>
        <item m="1" x="2423"/>
        <item m="1" x="995"/>
        <item m="1" x="4861"/>
        <item m="1" x="3248"/>
        <item m="1" x="1370"/>
        <item m="1" x="2009"/>
        <item m="1" x="622"/>
        <item m="1" x="4187"/>
        <item m="1" x="4872"/>
        <item m="1" x="7577"/>
        <item m="1" x="3856"/>
        <item m="1" x="5182"/>
        <item m="1" x="4928"/>
        <item m="1" x="4400"/>
        <item m="1" x="7250"/>
        <item m="1" x="6279"/>
        <item m="1" x="751"/>
        <item m="1" x="1896"/>
        <item m="1" x="3411"/>
        <item m="1" x="7099"/>
        <item m="1" x="5355"/>
        <item m="1" x="1895"/>
        <item m="1" x="6287"/>
        <item m="1" x="6048"/>
        <item m="1" x="1474"/>
        <item x="88"/>
        <item m="1" x="5934"/>
        <item m="1" x="3418"/>
        <item m="1" x="6894"/>
        <item m="1" x="7056"/>
        <item m="1" x="5416"/>
        <item m="1" x="4834"/>
        <item x="246"/>
        <item m="1" x="3508"/>
        <item m="1" x="2137"/>
        <item m="1" x="5287"/>
        <item m="1" x="7192"/>
        <item m="1" x="6008"/>
        <item m="1" x="3095"/>
        <item m="1" x="2330"/>
        <item m="1" x="7858"/>
        <item m="1" x="2456"/>
        <item m="1" x="2661"/>
        <item x="36"/>
        <item m="1" x="7583"/>
        <item m="1" x="6643"/>
        <item m="1" x="4955"/>
        <item m="1" x="1142"/>
        <item m="1" x="7149"/>
        <item m="1" x="5528"/>
        <item m="1" x="1121"/>
        <item m="1" x="5842"/>
        <item m="1" x="7529"/>
        <item m="1" x="2987"/>
        <item m="1" x="1705"/>
        <item m="1" x="2296"/>
        <item m="1" x="2978"/>
        <item m="1" x="7166"/>
        <item m="1" x="1816"/>
        <item m="1" x="4517"/>
        <item m="1" x="2830"/>
        <item x="86"/>
        <item m="1" x="1159"/>
        <item m="1" x="2560"/>
        <item m="1" x="3523"/>
        <item m="1" x="1931"/>
        <item m="1" x="7415"/>
        <item m="1" x="3308"/>
        <item m="1" x="1458"/>
        <item m="1" x="5798"/>
        <item m="1" x="713"/>
        <item m="1" x="2048"/>
        <item m="1" x="2793"/>
        <item m="1" x="7798"/>
        <item m="1" x="1426"/>
        <item m="1" x="1067"/>
        <item m="1" x="4551"/>
        <item m="1" x="1577"/>
        <item m="1" x="3911"/>
        <item m="1" x="4186"/>
        <item m="1" x="6139"/>
        <item m="1" x="6232"/>
        <item m="1" x="2166"/>
        <item m="1" x="7550"/>
        <item m="1" x="369"/>
        <item m="1" x="813"/>
        <item m="1" x="6696"/>
        <item m="1" x="3876"/>
        <item m="1" x="1804"/>
        <item m="1" x="4235"/>
        <item m="1" x="4180"/>
        <item m="1" x="1548"/>
        <item m="1" x="7414"/>
        <item m="1" x="3104"/>
        <item m="1" x="6064"/>
        <item m="1" x="5223"/>
        <item m="1" x="4860"/>
        <item m="1" x="4990"/>
        <item x="248"/>
        <item x="281"/>
        <item m="1" x="6940"/>
        <item m="1" x="1930"/>
        <item m="1" x="532"/>
        <item m="1" x="5657"/>
        <item x="154"/>
        <item m="1" x="4128"/>
        <item m="1" x="1946"/>
        <item m="1" x="6611"/>
        <item m="1" x="1964"/>
        <item m="1" x="7197"/>
        <item m="1" x="6192"/>
        <item m="1" x="410"/>
        <item m="1" x="2047"/>
        <item m="1" x="2039"/>
        <item m="1" x="5769"/>
        <item m="1" x="7352"/>
        <item m="1" x="6074"/>
        <item m="1" x="4376"/>
        <item m="1" x="3336"/>
        <item m="1" x="4144"/>
        <item m="1" x="3000"/>
        <item m="1" x="548"/>
        <item m="1" x="3967"/>
        <item m="1" x="6086"/>
        <item m="1" x="965"/>
        <item m="1" x="2880"/>
        <item m="1" x="7311"/>
        <item m="1" x="6494"/>
        <item m="1" x="6053"/>
        <item m="1" x="5222"/>
        <item m="1" x="1547"/>
        <item m="1" x="6887"/>
        <item m="1" x="2769"/>
        <item m="1" x="621"/>
        <item m="1" x="4248"/>
        <item m="1" x="5649"/>
        <item m="1" x="5263"/>
        <item m="1" x="5246"/>
        <item m="1" x="1894"/>
        <item m="1" x="5013"/>
        <item m="1" x="4127"/>
        <item m="1" x="7278"/>
        <item m="1" x="4564"/>
        <item m="1" x="743"/>
        <item m="1" x="2439"/>
        <item m="1" x="7658"/>
        <item m="1" x="1248"/>
        <item m="1" x="3247"/>
        <item m="1" x="5797"/>
        <item m="1" x="3998"/>
        <item m="1" x="1570"/>
        <item m="1" x="7336"/>
        <item m="1" x="5790"/>
        <item m="1" x="6972"/>
        <item m="1" x="4674"/>
        <item m="1" x="5344"/>
        <item m="1" x="3094"/>
        <item m="1" x="6661"/>
        <item m="1" x="4628"/>
        <item m="1" x="6240"/>
        <item m="1" x="6505"/>
        <item m="1" x="4503"/>
        <item m="1" x="2253"/>
        <item m="1" x="5796"/>
        <item m="1" x="2310"/>
        <item m="1" x="2651"/>
        <item m="1" x="6893"/>
        <item m="1" x="4826"/>
        <item m="1" x="6152"/>
        <item m="1" x="4532"/>
        <item m="1" x="4613"/>
        <item m="1" x="4247"/>
        <item m="1" x="3778"/>
        <item x="233"/>
        <item m="1" x="6263"/>
        <item m="1" x="4246"/>
        <item m="1" x="3515"/>
        <item m="1" x="479"/>
        <item m="1" x="2530"/>
        <item m="1" x="1188"/>
        <item m="1" x="563"/>
        <item m="1" x="1883"/>
        <item m="1" x="3473"/>
        <item m="1" x="5807"/>
        <item m="1" x="5143"/>
        <item m="1" x="2764"/>
        <item m="1" x="2351"/>
        <item m="1" x="5789"/>
        <item m="1" x="3997"/>
        <item m="1" x="6398"/>
        <item m="1" x="315"/>
        <item m="1" x="1205"/>
        <item m="1" x="7335"/>
        <item m="1" x="2977"/>
        <item m="1" x="767"/>
        <item m="1" x="7123"/>
        <item m="1" x="3809"/>
        <item m="1" x="1369"/>
        <item m="1" x="1558"/>
        <item m="1" x="5234"/>
        <item m="1" x="1929"/>
        <item m="1" x="5599"/>
        <item m="1" x="5955"/>
        <item m="1" x="1866"/>
        <item m="1" x="3940"/>
        <item m="1" x="1631"/>
        <item m="1" x="2370"/>
        <item m="1" x="3491"/>
        <item m="1" x="5897"/>
        <item m="1" x="2734"/>
        <item m="1" x="5214"/>
        <item m="1" x="5700"/>
        <item m="1" x="1593"/>
        <item m="1" x="6310"/>
        <item m="1" x="1963"/>
        <item m="1" x="897"/>
        <item m="1" x="3389"/>
        <item m="1" x="7542"/>
        <item m="1" x="750"/>
        <item m="1" x="3343"/>
        <item m="1" x="3441"/>
        <item m="1" x="2415"/>
        <item m="1" x="5181"/>
        <item m="1" x="4088"/>
        <item m="1" x="6903"/>
        <item m="1" x="6985"/>
        <item m="1" x="6650"/>
        <item m="1" x="4230"/>
        <item m="1" x="6522"/>
        <item m="1" x="6352"/>
        <item m="1" x="4446"/>
        <item x="182"/>
        <item m="1" x="7435"/>
        <item m="1" x="602"/>
        <item m="1" x="3658"/>
        <item m="1" x="800"/>
        <item m="1" x="5593"/>
        <item m="1" x="5656"/>
        <item m="1" x="3428"/>
        <item m="1" x="3257"/>
        <item m="1" x="1569"/>
        <item m="1" x="945"/>
        <item m="1" x="6380"/>
        <item m="1" x="5711"/>
        <item m="1" x="641"/>
        <item m="1" x="5762"/>
        <item m="1" x="2644"/>
        <item m="1" x="5587"/>
        <item m="1" x="7484"/>
        <item m="1" x="5486"/>
        <item m="1" x="6902"/>
        <item m="1" x="4581"/>
        <item m="1" x="4954"/>
        <item m="1" x="6610"/>
        <item m="1" x="7267"/>
        <item m="1" x="1277"/>
        <item m="1" x="5954"/>
        <item m="1" x="3563"/>
        <item m="1" x="6660"/>
        <item m="1" x="1893"/>
        <item m="1" x="1882"/>
        <item m="1" x="2625"/>
        <item x="37"/>
        <item m="1" x="1093"/>
        <item m="1" x="2084"/>
        <item m="1" x="6533"/>
        <item m="1" x="2754"/>
        <item m="1" x="682"/>
        <item m="1" x="3342"/>
        <item m="1" x="7898"/>
        <item x="132"/>
        <item m="1" x="2455"/>
        <item m="1" x="2624"/>
        <item m="1" x="1815"/>
        <item m="1" x="4066"/>
        <item m="1" x="2781"/>
        <item m="1" x="6426"/>
        <item m="1" x="5953"/>
        <item m="1" x="6128"/>
        <item m="1" x="1254"/>
        <item m="1" x="2976"/>
        <item m="1" x="1276"/>
        <item m="1" x="6939"/>
        <item m="1" x="1194"/>
        <item m="1" x="1814"/>
        <item m="1" x="7549"/>
        <item m="1" x="6343"/>
        <item m="1" x="2350"/>
        <item m="1" x="7227"/>
        <item m="1" x="7835"/>
        <item m="1" x="2909"/>
        <item m="1" x="5354"/>
        <item m="1" x="6175"/>
        <item m="1" x="3310"/>
        <item m="1" x="4730"/>
        <item m="1" x="496"/>
        <item m="1" x="1177"/>
        <item m="1" x="3052"/>
        <item m="1" x="7497"/>
        <item m="1" x="6231"/>
        <item m="1" x="6248"/>
        <item m="1" x="6863"/>
        <item m="1" x="448"/>
        <item m="1" x="7334"/>
        <item m="1" x="7983"/>
        <item m="1" x="6695"/>
        <item x="38"/>
        <item m="1" x="1921"/>
        <item m="1" x="5180"/>
        <item m="1" x="562"/>
        <item m="1" x="6324"/>
        <item m="1" x="1945"/>
        <item m="1" x="4591"/>
        <item m="1" x="6544"/>
        <item m="1" x="4229"/>
        <item m="1" x="1881"/>
        <item m="1" x="405"/>
        <item m="1" x="2908"/>
        <item m="1" x="2690"/>
        <item m="1" x="1892"/>
        <item m="1" x="2763"/>
        <item m="1" x="4673"/>
        <item m="1" x="6390"/>
        <item x="155"/>
        <item m="1" x="2378"/>
        <item m="1" x="2244"/>
        <item m="1" x="6309"/>
        <item m="1" x="3855"/>
        <item m="1" x="1176"/>
        <item m="1" x="7055"/>
        <item m="1" x="4795"/>
        <item m="1" x="1175"/>
        <item m="1" x="3307"/>
        <item m="1" x="1584"/>
        <item m="1" x="964"/>
        <item m="1" x="6271"/>
        <item m="1" x="2279"/>
        <item m="1" x="5102"/>
        <item m="1" x="918"/>
        <item m="1" x="4492"/>
        <item m="1" x="4729"/>
        <item m="1" x="5499"/>
        <item m="1" x="3903"/>
        <item m="1" x="4273"/>
        <item m="1" x="468"/>
        <item m="1" x="5408"/>
        <item m="1" x="7541"/>
        <item m="1" x="5077"/>
        <item m="1" x="4491"/>
        <item m="1" x="7483"/>
        <item m="1" x="561"/>
        <item m="1" x="4195"/>
        <item m="1" x="913"/>
        <item m="1" x="5655"/>
        <item m="1" x="5459"/>
        <item m="1" x="6018"/>
        <item m="1" x="4445"/>
        <item m="1" x="5891"/>
        <item m="1" x="3888"/>
        <item m="1" x="4194"/>
        <item m="1" x="3117"/>
        <item m="1" x="7452"/>
        <item m="1" x="4825"/>
        <item m="1" x="5744"/>
        <item m="1" x="2243"/>
        <item m="1" x="3044"/>
        <item m="1" x="4939"/>
        <item m="1" x="3635"/>
        <item m="1" x="7366"/>
        <item m="1" x="681"/>
        <item m="1" x="4438"/>
        <item m="1" x="7604"/>
        <item m="1" x="7711"/>
        <item m="1" x="6839"/>
        <item m="1" x="2879"/>
        <item m="1" x="3601"/>
        <item m="1" x="3634"/>
        <item m="1" x="4261"/>
        <item m="1" x="944"/>
        <item m="1" x="4607"/>
        <item m="1" x="3130"/>
        <item x="6"/>
        <item m="1" x="4389"/>
        <item m="1" x="5002"/>
        <item m="1" x="3783"/>
        <item m="1" x="6040"/>
        <item m="1" x="5750"/>
        <item m="1" x="3528"/>
        <item m="1" x="1905"/>
        <item m="1" x="4777"/>
        <item m="1" x="4980"/>
        <item m="1" x="986"/>
        <item m="1" x="339"/>
        <item m="1" x="2295"/>
        <item m="1" x="2501"/>
        <item m="1" x="447"/>
        <item m="1" x="3596"/>
        <item m="1" x="2815"/>
        <item m="1" x="6667"/>
        <item m="1" x="5256"/>
        <item m="1" x="1012"/>
        <item m="1" x="7867"/>
        <item m="1" x="4179"/>
        <item m="1" x="2792"/>
        <item m="1" x="1904"/>
        <item m="1" x="5817"/>
        <item m="1" x="7917"/>
        <item m="1" x="3111"/>
        <item m="1" x="6389"/>
        <item m="1" x="3835"/>
        <item m="1" x="2405"/>
        <item m="1" x="3043"/>
        <item m="1" x="6584"/>
        <item m="1" x="7897"/>
        <item m="1" x="2031"/>
        <item m="1" x="7657"/>
        <item m="1" x="5921"/>
        <item m="1" x="4516"/>
        <item m="1" x="6914"/>
        <item m="1" x="1962"/>
        <item m="1" x="495"/>
        <item m="1" x="766"/>
        <item m="1" x="3175"/>
        <item m="1" x="2294"/>
        <item m="1" x="2852"/>
        <item m="1" x="1003"/>
        <item m="1" x="3764"/>
        <item m="1" x="1473"/>
        <item m="1" x="2179"/>
        <item m="1" x="1720"/>
        <item m="1" x="2975"/>
        <item m="1" x="6762"/>
        <item m="1" x="6017"/>
        <item m="1" x="5761"/>
        <item m="1" x="4722"/>
        <item m="1" x="385"/>
        <item m="1" x="6710"/>
        <item m="1" x="5204"/>
        <item m="1" x="4672"/>
        <item m="1" x="6543"/>
        <item m="1" x="3322"/>
        <item m="1" x="1026"/>
        <item m="1" x="1247"/>
        <item m="1" x="3824"/>
        <item m="1" x="5913"/>
        <item m="1" x="6521"/>
        <item m="1" x="1813"/>
        <item m="1" x="774"/>
        <item m="1" x="1982"/>
        <item m="1" x="5101"/>
        <item m="1" x="3633"/>
        <item m="1" x="3460"/>
        <item x="249"/>
        <item m="1" x="3688"/>
        <item m="1" x="1643"/>
        <item m="1" x="5485"/>
        <item m="1" x="1755"/>
        <item m="1" x="7284"/>
        <item m="1" x="5991"/>
        <item m="1" x="4824"/>
        <item m="1" x="1155"/>
        <item m="1" x="6709"/>
        <item m="1" x="5130"/>
        <item m="1" x="7811"/>
        <item m="1" x="6161"/>
        <item m="1" x="5400"/>
        <item m="1" x="828"/>
        <item x="59"/>
        <item m="1" x="7528"/>
        <item m="1" x="6583"/>
        <item m="1" x="6948"/>
        <item m="1" x="7527"/>
        <item m="1" x="2233"/>
        <item m="1" x="2060"/>
        <item m="1" x="2963"/>
        <item m="1" x="1592"/>
        <item m="1" x="1213"/>
        <item m="1" x="547"/>
        <item m="1" x="6230"/>
        <item m="1" x="1380"/>
        <item m="1" x="2155"/>
        <item m="1" x="4698"/>
        <item m="1" x="5314"/>
        <item m="1" x="7857"/>
        <item m="1" x="2363"/>
        <item m="1" x="3987"/>
        <item m="1" x="1066"/>
        <item m="1" x="5313"/>
        <item m="1" x="509"/>
        <item m="1" x="3609"/>
        <item m="1" x="338"/>
        <item m="1" x="4015"/>
        <item m="1" x="1974"/>
        <item m="1" x="3290"/>
        <item m="1" x="7148"/>
        <item m="1" x="4563"/>
        <item x="89"/>
        <item m="1" x="3199"/>
        <item m="1" x="7797"/>
        <item m="1" x="7211"/>
        <item m="1" x="5699"/>
        <item m="1" x="3527"/>
        <item m="1" x="2606"/>
        <item m="1" x="6221"/>
        <item m="1" x="7639"/>
        <item m="1" x="5262"/>
        <item m="1" x="4979"/>
        <item m="1" x="5890"/>
        <item m="1" x="7692"/>
        <item m="1" x="5012"/>
        <item m="1" x="4597"/>
        <item m="1" x="1286"/>
        <item m="1" x="2597"/>
        <item m="1" x="5816"/>
        <item m="1" x="7443"/>
        <item m="1" x="4890"/>
        <item m="1" x="6099"/>
        <item m="1" x="3632"/>
        <item m="1" x="3875"/>
        <item m="1" x="3388"/>
        <item m="1" x="2317"/>
        <item m="1" x="5245"/>
        <item m="1" x="5849"/>
        <item m="1" x="663"/>
        <item x="250"/>
        <item m="1" x="516"/>
        <item m="1" x="1193"/>
        <item m="1" x="6913"/>
        <item m="1" x="2780"/>
        <item x="63"/>
        <item m="1" x="7866"/>
        <item m="1" x="7390"/>
        <item x="282"/>
        <item m="1" x="7098"/>
        <item m="1" x="2861"/>
        <item m="1" x="5336"/>
        <item m="1" x="4650"/>
        <item m="1" x="4760"/>
        <item m="1" x="1841"/>
        <item x="90"/>
        <item m="1" x="7826"/>
        <item m="1" x="5997"/>
        <item m="1" x="6073"/>
        <item m="1" x="1733"/>
        <item m="1" x="4452"/>
        <item m="1" x="2362"/>
        <item m="1" x="4099"/>
        <item m="1" x="1865"/>
        <item m="1" x="5823"/>
        <item m="1" x="384"/>
        <item m="1" x="2623"/>
        <item m="1" x="6642"/>
        <item m="1" x="5743"/>
        <item m="1" x="1025"/>
        <item m="1" x="1223"/>
        <item x="197"/>
        <item m="1" x="6112"/>
        <item m="1" x="6514"/>
        <item m="1" x="3490"/>
        <item m="1" x="5167"/>
        <item m="1" x="1035"/>
        <item m="1" x="7351"/>
        <item m="1" x="827"/>
        <item m="1" x="3198"/>
        <item m="1" x="2672"/>
        <item m="1" x="4320"/>
        <item m="1" x="2559"/>
        <item x="156"/>
        <item m="1" x="7046"/>
        <item m="1" x="308"/>
        <item m="1" x="383"/>
        <item m="1" x="4451"/>
        <item m="1" x="1457"/>
        <item m="1" x="1425"/>
        <item m="1" x="3502"/>
        <item m="1" x="5165"/>
        <item m="1" x="4079"/>
        <item m="1" x="7482"/>
        <item m="1" x="6609"/>
        <item m="1" x="3919"/>
        <item m="1" x="2278"/>
        <item m="1" x="7906"/>
        <item m="1" x="4039"/>
        <item m="1" x="6270"/>
        <item m="1" x="2008"/>
        <item m="1" x="1499"/>
        <item m="1" x="5586"/>
        <item m="1" x="2622"/>
        <item m="1" x="6493"/>
        <item m="1" x="6255"/>
        <item m="1" x="7333"/>
        <item m="1" x="2488"/>
        <item m="1" x="6323"/>
        <item m="1" x="7825"/>
        <item m="1" x="1237"/>
        <item m="1" x="5471"/>
        <item m="1" x="2578"/>
        <item m="1" x="2059"/>
        <item x="91"/>
        <item m="1" x="5572"/>
        <item m="1" x="826"/>
        <item m="1" x="5211"/>
        <item m="1" x="3256"/>
        <item m="1" x="6641"/>
        <item m="1" x="3129"/>
        <item m="1" x="1791"/>
        <item m="1" x="1158"/>
        <item m="1" x="2768"/>
        <item m="1" x="1411"/>
        <item m="1" x="2721"/>
        <item m="1" x="7397"/>
        <item m="1" x="3146"/>
        <item m="1" x="7471"/>
        <item m="1" x="1619"/>
        <item m="1" x="3962"/>
        <item m="1" x="3703"/>
        <item m="1" x="1704"/>
        <item m="1" x="994"/>
        <item m="1" x="7277"/>
        <item m="1" x="4596"/>
        <item m="1" x="6007"/>
        <item m="1" x="5749"/>
        <item m="1" x="1798"/>
        <item m="1" x="3947"/>
        <item m="1" x="3022"/>
        <item m="1" x="3280"/>
        <item m="1" x="6801"/>
        <item m="1" x="2422"/>
        <item m="1" x="5391"/>
        <item m="1" x="7226"/>
        <item m="1" x="2421"/>
        <item m="1" x="6160"/>
        <item m="1" x="5742"/>
        <item m="1" x="6322"/>
        <item m="1" x="4260"/>
        <item m="1" x="4078"/>
        <item m="1" x="7097"/>
        <item m="1" x="4721"/>
        <item m="1" x="6334"/>
        <item m="1" x="7896"/>
        <item m="1" x="1222"/>
        <item m="1" x="3782"/>
        <item m="1" x="7137"/>
        <item m="1" x="7616"/>
        <item m="1" x="7785"/>
        <item m="1" x="382"/>
        <item m="1" x="2393"/>
        <item m="1" x="5815"/>
        <item m="1" x="3174"/>
        <item m="1" x="3996"/>
        <item m="1" x="439"/>
        <item m="1" x="640"/>
        <item m="1" x="1456"/>
        <item m="1" x="2277"/>
        <item m="1" x="2477"/>
        <item m="1" x="4805"/>
        <item m="1" x="3902"/>
        <item m="1" x="6085"/>
        <item m="1" x="4871"/>
        <item m="1" x="5857"/>
        <item m="1" x="3549"/>
        <item m="1" x="6984"/>
        <item m="1" x="5484"/>
        <item m="1" x="5983"/>
        <item m="1" x="2824"/>
        <item m="1" x="2746"/>
        <item m="1" x="5458"/>
        <item m="1" x="6708"/>
        <item x="251"/>
        <item m="1" x="1315"/>
        <item m="1" x="6220"/>
        <item m="1" x="7426"/>
        <item m="1" x="1576"/>
        <item m="1" x="653"/>
        <item m="1" x="2733"/>
        <item m="1" x="6983"/>
        <item m="1" x="4742"/>
        <item m="1" x="2018"/>
        <item m="1" x="1714"/>
        <item m="1" x="6006"/>
        <item m="1" x="1055"/>
        <item x="157"/>
        <item m="1" x="3668"/>
        <item m="1" x="6928"/>
        <item m="1" x="1546"/>
        <item m="1" x="546"/>
        <item m="1" x="5889"/>
        <item m="1" x="7796"/>
        <item m="1" x="2030"/>
        <item m="1" x="2682"/>
        <item m="1" x="6473"/>
        <item m="1" x="5736"/>
        <item m="1" x="3279"/>
        <item m="1" x="2432"/>
        <item m="1" x="735"/>
        <item m="1" x="3232"/>
        <item m="1" x="863"/>
        <item m="1" x="993"/>
        <item m="1" x="2075"/>
        <item m="1" x="5326"/>
        <item m="1" x="3036"/>
        <item m="1" x="1824"/>
        <item m="1" x="3581"/>
        <item m="1" x="912"/>
        <item m="1" x="5722"/>
        <item x="158"/>
        <item m="1" x="6567"/>
        <item m="1" x="7122"/>
        <item m="1" x="3128"/>
        <item m="1" x="1246"/>
        <item m="1" x="7795"/>
        <item m="1" x="6219"/>
        <item m="1" x="6848"/>
        <item m="1" x="2587"/>
        <item m="1" x="3218"/>
        <item m="1" x="6372"/>
        <item m="1" x="2252"/>
        <item m="1" x="7165"/>
        <item m="1" x="5841"/>
        <item m="1" x="1054"/>
        <item m="1" x="1387"/>
        <item m="1" x="4580"/>
        <item m="1" x="2643"/>
        <item m="1" x="531"/>
        <item x="183"/>
        <item x="39"/>
        <item m="1" x="3548"/>
        <item m="1" x="6566"/>
        <item m="1" x="4978"/>
        <item m="1" x="7121"/>
        <item m="1" x="3750"/>
        <item m="1" x="3702"/>
        <item m="1" x="5571"/>
        <item m="1" x="6072"/>
        <item m="1" x="6183"/>
        <item m="1" x="5129"/>
        <item m="1" x="6098"/>
        <item m="1" x="4314"/>
        <item m="1" x="362"/>
        <item m="1" x="5990"/>
        <item x="159"/>
        <item m="1" x="2931"/>
        <item m="1" x="6582"/>
        <item m="1" x="977"/>
        <item m="1" x="5001"/>
        <item m="1" x="1154"/>
        <item m="1" x="3720"/>
        <item m="1" x="4388"/>
        <item m="1" x="7691"/>
        <item m="1" x="4823"/>
        <item m="1" x="4813"/>
        <item m="1" x="3364"/>
        <item m="1" x="5735"/>
        <item m="1" x="6659"/>
        <item m="1" x="7995"/>
        <item m="1" x="1445"/>
        <item m="1" x="5971"/>
        <item m="1" x="6965"/>
        <item m="1" x="2596"/>
        <item m="1" x="6308"/>
        <item m="1" x="5119"/>
        <item m="1" x="5011"/>
        <item m="1" x="1732"/>
        <item m="1" x="4110"/>
        <item m="1" x="5664"/>
        <item m="1" x="1754"/>
        <item m="1" x="6254"/>
        <item m="1" x="446"/>
        <item m="1" x="7939"/>
        <item m="1" x="6862"/>
        <item m="1" x="6779"/>
        <item m="1" x="4794"/>
        <item m="1" x="2221"/>
        <item m="1" x="4313"/>
        <item m="1" x="1557"/>
        <item m="1" x="4927"/>
        <item m="1" x="368"/>
        <item m="1" x="1840"/>
        <item m="1" x="7916"/>
        <item m="1" x="7210"/>
        <item m="1" x="5943"/>
        <item m="1" x="1839"/>
        <item m="1" x="6443"/>
        <item m="1" x="1630"/>
        <item m="1" x="6182"/>
        <item m="1" x="3522"/>
        <item m="1" x="6754"/>
        <item m="1" x="5483"/>
        <item m="1" x="3440"/>
        <item m="1" x="6573"/>
        <item m="1" x="1379"/>
        <item m="1" x="6455"/>
        <item x="40"/>
        <item m="1" x="6314"/>
        <item m="1" x="1212"/>
        <item m="1" x="467"/>
        <item m="1" x="2220"/>
        <item m="1" x="6722"/>
        <item m="1" x="4109"/>
        <item x="41"/>
        <item m="1" x="3127"/>
        <item m="1" x="1228"/>
        <item m="1" x="1043"/>
        <item m="1" x="926"/>
        <item m="1" x="7943"/>
        <item m="1" x="3289"/>
        <item m="1" x="2681"/>
        <item m="1" x="6333"/>
        <item m="1" x="3608"/>
        <item m="1" x="1731"/>
        <item m="1" x="6938"/>
        <item m="1" x="3901"/>
        <item m="1" x="7350"/>
        <item m="1" x="1864"/>
        <item m="1" x="7332"/>
        <item m="1" x="4579"/>
        <item m="1" x="7674"/>
        <item m="1" x="2017"/>
        <item m="1" x="4338"/>
        <item m="1" x="7383"/>
        <item m="1" x="4156"/>
        <item m="1" x="4126"/>
        <item m="1" x="1433"/>
        <item m="1" x="1498"/>
        <item m="1" x="5888"/>
        <item m="1" x="4108"/>
        <item m="1" x="2922"/>
        <item m="1" x="2545"/>
        <item m="1" x="5519"/>
        <item m="1" x="6608"/>
        <item m="1" x="3740"/>
        <item m="1" x="4245"/>
        <item m="1" x="1410"/>
        <item m="1" x="5210"/>
        <item m="1" x="2069"/>
        <item m="1" x="5164"/>
        <item m="1" x="5512"/>
        <item m="1" x="7147"/>
        <item m="1" x="4578"/>
        <item m="1" x="4917"/>
        <item m="1" x="4822"/>
        <item m="1" x="6532"/>
        <item m="1" x="5887"/>
        <item m="1" x="5613"/>
        <item m="1" x="2896"/>
        <item m="1" x="5221"/>
        <item m="1" x="2361"/>
        <item m="1" x="6454"/>
        <item x="234"/>
        <item m="1" x="6425"/>
        <item m="1" x="4859"/>
        <item m="1" x="3387"/>
        <item m="1" x="7526"/>
        <item m="1" x="4120"/>
        <item m="1" x="323"/>
        <item m="1" x="7959"/>
        <item m="1" x="992"/>
        <item m="1" x="4515"/>
        <item m="1" x="1830"/>
        <item m="1" x="6640"/>
        <item m="1" x="2165"/>
        <item x="269"/>
        <item m="1" x="7196"/>
        <item m="1" x="3341"/>
        <item x="214"/>
        <item m="1" x="680"/>
        <item m="1" x="2454"/>
        <item m="1" x="1677"/>
        <item m="1" x="1746"/>
        <item m="1" x="7625"/>
        <item m="1" x="1812"/>
        <item m="1" x="1545"/>
        <item m="1" x="4345"/>
        <item m="1" x="1973"/>
        <item m="1" x="3453"/>
        <item m="1" x="1823"/>
        <item m="1" x="6063"/>
        <item x="92"/>
        <item m="1" x="4077"/>
        <item x="198"/>
        <item m="1" x="2102"/>
        <item m="1" x="4671"/>
        <item m="1" x="1285"/>
        <item m="1" x="1386"/>
        <item m="1" x="7007"/>
        <item m="1" x="5209"/>
        <item m="1" x="2183"/>
        <item m="1" x="4119"/>
        <item m="1" x="7842"/>
        <item x="133"/>
        <item m="1" x="1822"/>
        <item m="1" x="2208"/>
        <item m="1" x="652"/>
        <item m="1" x="2720"/>
        <item m="1" x="7568"/>
        <item m="1" x="4399"/>
        <item m="1" x="6778"/>
        <item m="1" x="3010"/>
        <item m="1" x="7481"/>
        <item m="1" x="2878"/>
        <item m="1" x="5698"/>
        <item m="1" x="7209"/>
        <item m="1" x="6321"/>
        <item m="1" x="7673"/>
        <item m="1" x="3197"/>
        <item m="1" x="662"/>
        <item m="1" x="3116"/>
        <item m="1" x="2360"/>
        <item m="1" x="2529"/>
        <item m="1" x="4768"/>
        <item m="1" x="1409"/>
        <item m="1" x="5639"/>
        <item m="1" x="5482"/>
        <item m="1" x="5142"/>
        <item m="1" x="7525"/>
        <item m="1" x="4193"/>
        <item m="1" x="7972"/>
        <item m="1" x="3299"/>
        <item m="1" x="1920"/>
        <item m="1" x="1275"/>
        <item m="1" x="6408"/>
        <item m="1" x="4787"/>
        <item m="1" x="1399"/>
        <item m="1" x="3758"/>
        <item x="215"/>
        <item m="1" x="2907"/>
        <item m="1" x="1455"/>
        <item m="1" x="6658"/>
        <item m="1" x="3444"/>
        <item m="1" x="3939"/>
        <item m="1" x="1629"/>
        <item m="1" x="1141"/>
        <item m="1" x="7824"/>
        <item m="1" x="6492"/>
        <item m="1" x="4387"/>
        <item m="1" x="6937"/>
        <item m="1" x="3093"/>
        <item m="1" x="1532"/>
        <item m="1" x="620"/>
        <item m="1" x="3092"/>
        <item m="1" x="1662"/>
        <item m="1" x="7054"/>
        <item m="1" x="2791"/>
        <item m="1" x="404"/>
        <item m="1" x="5511"/>
        <item x="270"/>
        <item m="1" x="3757"/>
        <item m="1" x="6591"/>
        <item m="1" x="2785"/>
        <item m="1" x="6820"/>
        <item m="1" x="3739"/>
        <item m="1" x="4022"/>
        <item m="1" x="1777"/>
        <item m="1" x="6684"/>
        <item m="1" x="4462"/>
        <item m="1" x="3631"/>
        <item m="1" x="3897"/>
        <item m="1" x="5353"/>
        <item m="1" x="5343"/>
        <item m="1" x="5814"/>
        <item m="1" x="3887"/>
        <item m="1" x="3427"/>
        <item m="1" x="457"/>
        <item m="1" x="3938"/>
        <item m="1" x="3009"/>
        <item m="1" x="4590"/>
        <item m="1" x="6332"/>
        <item m="1" x="403"/>
        <item m="1" x="6745"/>
        <item m="1" x="1307"/>
        <item m="1" x="7548"/>
        <item m="1" x="3489"/>
        <item m="1" x="1472"/>
        <item m="1" x="466"/>
        <item m="1" x="6861"/>
        <item m="1" x="1853"/>
        <item m="1" x="3730"/>
        <item m="1" x="1227"/>
        <item m="1" x="456"/>
        <item m="1" x="6649"/>
        <item m="1" x="4661"/>
        <item m="1" x="7434"/>
        <item m="1" x="2068"/>
        <item m="1" x="1011"/>
        <item m="1" x="6218"/>
        <item m="1" x="4977"/>
        <item m="1" x="3057"/>
        <item m="1" x="4303"/>
        <item m="1" x="6435"/>
        <item m="1" x="4185"/>
        <item m="1" x="5366"/>
        <item m="1" x="3138"/>
        <item m="1" x="7954"/>
        <item m="1" x="3426"/>
        <item m="1" x="6351"/>
        <item m="1" x="571"/>
        <item m="1" x="3896"/>
        <item m="1" x="6542"/>
        <item m="1" x="2369"/>
        <item m="1" x="1601"/>
        <item m="1" x="3738"/>
        <item m="1" x="5244"/>
        <item x="42"/>
        <item m="1" x="3854"/>
        <item m="1" x="5390"/>
        <item m="1" x="3065"/>
        <item m="1" x="5047"/>
        <item m="1" x="3870"/>
        <item m="1" x="6118"/>
        <item x="252"/>
        <item m="1" x="7220"/>
        <item m="1" x="478"/>
        <item m="1" x="7283"/>
        <item m="1" x="5674"/>
        <item m="1" x="2642"/>
        <item m="1" x="6298"/>
        <item m="1" x="6555"/>
        <item m="1" x="3321"/>
        <item x="117"/>
        <item m="1" x="3853"/>
        <item m="1" x="758"/>
        <item m="1" x="4136"/>
        <item m="1" x="6181"/>
        <item m="1" x="4425"/>
        <item m="1" x="1612"/>
        <item m="1" x="4697"/>
        <item m="1" x="669"/>
        <item m="1" x="2404"/>
        <item m="1" x="1211"/>
        <item m="1" x="6858"/>
        <item m="1" x="7958"/>
        <item m="1" x="7856"/>
        <item m="1" x="7302"/>
        <item m="1" x="5623"/>
        <item m="1" x="6744"/>
        <item m="1" x="1654"/>
        <item m="1" x="1264"/>
        <item m="1" x="7033"/>
        <item m="1" x="3077"/>
        <item m="1" x="7540"/>
        <item m="1" x="1944"/>
        <item m="1" x="7011"/>
        <item m="1" x="2232"/>
        <item m="1" x="4938"/>
        <item m="1" x="7292"/>
        <item m="1" x="5778"/>
        <item m="1" x="4786"/>
        <item m="1" x="4212"/>
        <item m="1" x="2231"/>
        <item m="1" x="4989"/>
        <item m="1" x="2067"/>
        <item m="1" x="3196"/>
        <item m="1" x="5788"/>
        <item m="1" x="6472"/>
        <item m="1" x="5278"/>
        <item m="1" x="3815"/>
        <item m="1" x="3937"/>
        <item m="1" x="7096"/>
        <item m="1" x="4577"/>
        <item m="1" x="1157"/>
        <item m="1" x="3595"/>
        <item x="266"/>
        <item x="118"/>
        <item m="1" x="1981"/>
        <item m="1" x="5203"/>
        <item m="1" x="4759"/>
        <item m="1" x="2558"/>
        <item m="1" x="825"/>
        <item m="1" x="4228"/>
        <item x="160"/>
        <item m="1" x="2058"/>
        <item m="1" x="7233"/>
        <item m="1" x="2732"/>
        <item m="1" x="7425"/>
        <item m="1" x="5447"/>
        <item m="1" x="619"/>
        <item m="1" x="7455"/>
        <item m="1" x="1961"/>
        <item m="1" x="2557"/>
        <item m="1" x="3417"/>
        <item m="1" x="689"/>
        <item m="1" x="2230"/>
        <item m="1" x="7174"/>
        <item m="1" x="6639"/>
        <item m="1" x="6342"/>
        <item m="1" x="445"/>
        <item m="1" x="6035"/>
        <item m="1" x="3574"/>
        <item m="1" x="858"/>
        <item m="1" x="6084"/>
        <item m="1" x="2528"/>
        <item m="1" x="799"/>
        <item m="1" x="7266"/>
        <item m="1" x="1065"/>
        <item m="1" x="1350"/>
        <item x="67"/>
        <item x="85"/>
        <item m="1" x="5933"/>
        <item m="1" x="1002"/>
        <item m="1" x="7953"/>
        <item m="1" x="6307"/>
        <item m="1" x="4272"/>
        <item m="1" x="6675"/>
        <item m="1" x="2029"/>
        <item m="1" x="2807"/>
        <item m="1" x="6541"/>
        <item m="1" x="6531"/>
        <item m="1" x="5886"/>
        <item m="1" x="4514"/>
        <item x="43"/>
        <item m="1" x="7739"/>
        <item m="1" x="1325"/>
        <item m="1" x="3335"/>
        <item m="1" x="5255"/>
        <item m="1" x="7624"/>
        <item m="1" x="3056"/>
        <item m="1" x="6565"/>
        <item m="1" x="6471"/>
        <item m="1" x="6955"/>
        <item m="1" x="4461"/>
        <item m="1" x="5076"/>
        <item m="1" x="1324"/>
        <item m="1" x="6721"/>
        <item m="1" x="2991"/>
        <item m="1" x="4889"/>
        <item m="1" x="6138"/>
        <item x="213"/>
        <item m="1" x="7225"/>
        <item m="1" x="4877"/>
        <item m="1" x="5056"/>
        <item m="1" x="4259"/>
        <item m="1" x="6530"/>
        <item m="1" x="5510"/>
        <item m="1" x="5446"/>
        <item m="1" x="1378"/>
        <item m="1" x="6205"/>
        <item m="1" x="4513"/>
        <item m="1" x="6229"/>
        <item m="1" x="1303"/>
        <item m="1" x="2251"/>
        <item x="235"/>
        <item m="1" x="4332"/>
        <item m="1" x="651"/>
        <item m="1" x="6253"/>
        <item m="1" x="5989"/>
        <item m="1" x="1294"/>
        <item m="1" x="3217"/>
        <item m="1" x="4206"/>
        <item m="1" x="6540"/>
        <item m="1" x="1510"/>
        <item m="1" x="896"/>
        <item m="1" x="4612"/>
        <item m="1" x="3719"/>
        <item m="1" x="3184"/>
        <item m="1" x="1129"/>
        <item m="1" x="530"/>
        <item m="1" x="4924"/>
        <item m="1" x="5428"/>
        <item m="1" x="6470"/>
        <item m="1" x="3653"/>
        <item m="1" x="7224"/>
        <item m="1" x="3210"/>
        <item m="1" x="6800"/>
        <item m="1" x="1398"/>
        <item m="1" x="5654"/>
        <item m="1" x="2136"/>
        <item m="1" x="4907"/>
        <item m="1" x="4710"/>
        <item m="1" x="2921"/>
        <item m="1" x="5498"/>
        <item m="1" x="5787"/>
        <item m="1" x="1509"/>
        <item m="1" x="7424"/>
        <item m="1" x="5027"/>
        <item m="1" x="5942"/>
        <item m="1" x="2101"/>
        <item m="1" x="4976"/>
        <item m="1" x="2349"/>
        <item m="1" x="560"/>
        <item m="1" x="3995"/>
        <item m="1" x="2877"/>
        <item m="1" x="1575"/>
        <item m="1" x="529"/>
        <item x="271"/>
        <item m="1" x="5335"/>
        <item m="1" x="2182"/>
        <item m="1" x="3777"/>
        <item m="1" x="773"/>
        <item m="1" x="1676"/>
        <item m="1" x="6736"/>
        <item m="1" x="2487"/>
        <item m="1" x="6127"/>
        <item m="1" x="4302"/>
        <item m="1" x="7413"/>
        <item m="1" x="2178"/>
        <item m="1" x="3644"/>
        <item m="1" x="878"/>
        <item x="68"/>
        <item m="1" x="4409"/>
        <item m="1" x="7454"/>
        <item m="1" x="3852"/>
        <item m="1" x="6371"/>
        <item m="1" x="4843"/>
        <item m="1" x="5026"/>
        <item m="1" x="618"/>
        <item m="1" x="3173"/>
        <item m="1" x="6363"/>
        <item x="64"/>
        <item m="1" x="7158"/>
        <item m="1" x="7646"/>
        <item m="1" x="1314"/>
        <item m="1" x="5243"/>
        <item m="1" x="1221"/>
        <item m="1" x="4562"/>
        <item m="1" x="6815"/>
        <item m="1" x="5100"/>
        <item m="1" x="4842"/>
        <item m="1" x="4741"/>
        <item m="1" x="7088"/>
        <item m="1" x="381"/>
        <item m="1" x="7136"/>
        <item m="1" x="3918"/>
        <item m="1" x="5118"/>
        <item m="1" x="6191"/>
        <item m="1" x="4480"/>
        <item m="1" x="2851"/>
        <item m="1" x="630"/>
        <item m="1" x="3961"/>
        <item m="1" x="2016"/>
        <item m="1" x="1903"/>
        <item m="1" x="5630"/>
        <item m="1" x="4937"/>
        <item m="1" x="4611"/>
        <item m="1" x="3354"/>
        <item m="1" x="5334"/>
        <item m="1" x="1420"/>
        <item m="1" x="1972"/>
        <item m="1" x="5125"/>
        <item m="1" x="1111"/>
        <item m="1" x="6770"/>
        <item m="1" x="2420"/>
        <item x="44"/>
        <item m="1" x="4776"/>
        <item m="1" x="3834"/>
        <item m="1" x="6370"/>
        <item m="1" x="4804"/>
        <item m="1" x="4312"/>
        <item m="1" x="6674"/>
        <item m="1" x="6994"/>
        <item m="1" x="7596"/>
        <item m="1" x="1323"/>
        <item m="1" x="2779"/>
        <item m="1" x="1661"/>
        <item m="1" x="5117"/>
        <item m="1" x="5653"/>
        <item m="1" x="2701"/>
        <item m="1" x="7208"/>
        <item m="1" x="7703"/>
        <item m="1" x="7257"/>
        <item m="1" x="4627"/>
        <item m="1" x="4502"/>
        <item m="1" x="6239"/>
        <item m="1" x="7256"/>
        <item m="1" x="3675"/>
        <item m="1" x="824"/>
        <item m="1" x="757"/>
        <item m="1" x="5124"/>
        <item m="1" x="5982"/>
        <item m="1" x="6720"/>
        <item m="1" x="5286"/>
        <item m="1" x="2999"/>
        <item m="1" x="661"/>
        <item m="1" x="2753"/>
        <item m="1" x="3851"/>
        <item m="1" x="1628"/>
        <item m="1" x="6434"/>
        <item m="1" x="7774"/>
        <item m="1" x="6912"/>
        <item m="1" x="2577"/>
        <item m="1" x="2486"/>
        <item m="1" x="4331"/>
        <item m="1" x="4057"/>
        <item m="1" x="4437"/>
        <item m="1" x="1284"/>
        <item m="1" x="5865"/>
        <item m="1" x="4610"/>
        <item m="1" x="3886"/>
        <item m="1" x="2028"/>
        <item m="1" x="7952"/>
        <item m="1" x="2154"/>
        <item m="1" x="494"/>
        <item m="1" x="1880"/>
        <item m="1" x="4660"/>
        <item m="1" x="2293"/>
        <item m="1" x="3737"/>
        <item m="1" x="712"/>
        <item m="1" x="2164"/>
        <item m="1" x="4841"/>
        <item m="1" x="5399"/>
        <item m="1" x="3833"/>
        <item m="1" x="2569"/>
        <item m="1" x="4964"/>
        <item m="1" x="3701"/>
        <item m="1" x="3363"/>
        <item m="1" x="5055"/>
        <item m="1" x="5629"/>
        <item m="1" x="2309"/>
        <item m="1" x="6362"/>
        <item m="1" x="5691"/>
        <item m="1" x="7915"/>
        <item m="1" x="2135"/>
        <item m="1" x="4670"/>
        <item m="1" x="4244"/>
        <item m="1" x="4550"/>
        <item m="1" x="4398"/>
        <item m="1" x="1010"/>
        <item x="286"/>
        <item m="1" x="1471"/>
        <item m="1" x="4301"/>
        <item m="1" x="5099"/>
        <item m="1" x="5088"/>
        <item m="1" x="4775"/>
        <item m="1" x="877"/>
        <item m="1" x="2762"/>
        <item m="1" x="5941"/>
        <item m="1" x="1992"/>
        <item m="1" x="5840"/>
        <item m="1" x="5365"/>
        <item m="1" x="5570"/>
        <item m="1" x="1697"/>
        <item m="1" x="4728"/>
        <item m="1" x="952"/>
        <item m="1" x="936"/>
        <item m="1" x="5179"/>
        <item m="1" x="5896"/>
        <item m="1" x="3620"/>
        <item m="1" x="4898"/>
        <item m="1" x="5285"/>
        <item m="1" x="7375"/>
        <item m="1" x="3416"/>
        <item m="1" x="7982"/>
        <item m="1" x="3288"/>
        <item m="1" x="355"/>
        <item m="1" x="4853"/>
        <item m="1" x="2500"/>
        <item m="1" x="5560"/>
        <item m="1" x="5141"/>
        <item m="1" x="7555"/>
        <item m="1" x="4408"/>
        <item m="1" x="2621"/>
        <item m="1" x="2962"/>
        <item m="1" x="2129"/>
        <item m="1" x="2359"/>
        <item m="1" x="7461"/>
        <item m="1" x="3538"/>
        <item m="1" x="6572"/>
        <item m="1" x="3439"/>
        <item m="1" x="7889"/>
        <item m="1" x="2860"/>
        <item m="1" x="380"/>
        <item m="1" x="4852"/>
        <item m="1" x="4975"/>
        <item m="1" x="812"/>
        <item m="1" x="1790"/>
        <item m="1" x="7183"/>
        <item m="1" x="2876"/>
        <item m="1" x="528"/>
        <item m="1" x="7981"/>
        <item m="1" x="3076"/>
        <item m="1" x="3452"/>
        <item m="1" x="2930"/>
        <item m="1" x="2177"/>
        <item m="1" x="7773"/>
        <item m="1" x="5284"/>
        <item m="1" x="4152"/>
        <item m="1" x="4444"/>
        <item x="45"/>
        <item m="1" x="7905"/>
        <item m="1" x="1971"/>
        <item m="1" x="6047"/>
        <item m="1" x="5000"/>
        <item x="272"/>
        <item m="1" x="985"/>
        <item m="1" x="4803"/>
        <item m="1" x="3514"/>
        <item m="1" x="2700"/>
        <item m="1" x="1508"/>
        <item m="1" x="7157"/>
        <item m="1" x="7615"/>
        <item m="1" x="3035"/>
        <item m="1" x="4812"/>
        <item m="1" x="4227"/>
        <item m="1" x="7865"/>
        <item m="1" x="7310"/>
        <item m="1" x="2544"/>
        <item m="1" x="668"/>
        <item m="1" x="660"/>
        <item m="1" x="5242"/>
        <item m="1" x="1507"/>
        <item m="1" x="7173"/>
        <item m="1" x="4531"/>
        <item m="1" x="4287"/>
        <item m="1" x="3488"/>
        <item m="1" x="1753"/>
        <item m="1" x="2403"/>
        <item m="1" x="1789"/>
        <item m="1" x="2523"/>
        <item m="1" x="5364"/>
        <item m="1" x="895"/>
        <item m="1" x="7864"/>
        <item m="1" x="1293"/>
        <item m="1" x="951"/>
        <item m="1" x="6571"/>
        <item m="1" x="2650"/>
        <item m="1" x="6238"/>
        <item m="1" x="894"/>
        <item m="1" x="3438"/>
        <item m="1" x="917"/>
        <item m="1" x="5952"/>
        <item m="1" x="1745"/>
        <item x="93"/>
        <item m="1" x="1042"/>
        <item m="1" x="1024"/>
        <item m="1" x="5895"/>
        <item m="1" x="4419"/>
        <item m="1" x="515"/>
        <item m="1" x="7630"/>
        <item x="94"/>
        <item m="1" x="601"/>
        <item m="1" x="2207"/>
        <item m="1" x="3209"/>
        <item m="1" x="5438"/>
        <item m="1" x="4946"/>
        <item m="1" x="6137"/>
        <item m="1" x="2859"/>
        <item m="1" x="2499"/>
        <item m="1" x="3154"/>
        <item m="1" x="5478"/>
        <item m="1" x="5098"/>
        <item m="1" x="4811"/>
        <item m="1" x="6735"/>
        <item m="1" x="4720"/>
        <item m="1" x="1053"/>
        <item m="1" x="4226"/>
        <item m="1" x="1064"/>
        <item m="1" x="7349"/>
        <item m="1" x="1483"/>
        <item m="1" x="5054"/>
        <item m="1" x="1274"/>
        <item m="1" x="5721"/>
        <item m="1" x="1482"/>
        <item m="1" x="1687"/>
        <item m="1" x="1385"/>
        <item m="1" x="7614"/>
        <item m="1" x="7108"/>
        <item m="1" x="7750"/>
        <item m="1" x="5277"/>
        <item m="1" x="2268"/>
        <item m="1" x="3687"/>
        <item m="1" x="688"/>
        <item m="1" x="7423"/>
        <item m="1" x="3936"/>
        <item m="1" x="6570"/>
        <item m="1" x="4293"/>
        <item m="1" x="2368"/>
        <item m="1" x="7518"/>
        <item m="1" x="1397"/>
        <item m="1" x="5833"/>
        <item m="1" x="1928"/>
        <item m="1" x="2242"/>
        <item m="1" x="5885"/>
        <item m="1" x="4988"/>
        <item m="1" x="7810"/>
        <item m="1" x="3749"/>
        <item m="1" x="1396"/>
        <item m="1" x="2929"/>
        <item m="1" x="911"/>
        <item m="1" x="4098"/>
        <item m="1" x="2814"/>
        <item x="253"/>
        <item m="1" x="7738"/>
        <item m="1" x="4311"/>
        <item m="1" x="4659"/>
        <item m="1" x="7006"/>
        <item m="1" x="314"/>
        <item m="1" x="7672"/>
        <item m="1" x="7888"/>
        <item m="1" x="6569"/>
        <item m="1" x="4658"/>
        <item m="1" x="4056"/>
        <item m="1" x="5569"/>
        <item m="1" x="4397"/>
        <item m="1" x="361"/>
        <item m="1" x="5663"/>
        <item m="1" x="876"/>
        <item m="1" x="3223"/>
        <item m="1" x="7348"/>
        <item m="1" x="5333"/>
        <item x="254"/>
        <item m="1" x="2990"/>
        <item m="1" x="600"/>
        <item m="1" x="3410"/>
        <item m="1" x="2392"/>
        <item m="1" x="6504"/>
        <item x="130"/>
        <item m="1" x="5628"/>
        <item x="46"/>
        <item m="1" x="4344"/>
        <item m="1" x="5734"/>
        <item m="1" x="7855"/>
        <item x="56"/>
        <item m="1" x="1481"/>
        <item m="1" x="1349"/>
        <item m="1" x="6734"/>
        <item m="1" x="5254"/>
        <item m="1" x="5864"/>
        <item m="1" x="3086"/>
        <item m="1" x="1713"/>
        <item m="1" x="2250"/>
        <item m="1" x="1765"/>
        <item m="1" x="1078"/>
        <item m="1" x="5777"/>
        <item m="1" x="823"/>
        <item m="1" x="6857"/>
        <item m="1" x="2219"/>
        <item x="236"/>
        <item m="1" x="6174"/>
        <item m="1" x="1544"/>
        <item m="1" x="3814"/>
        <item m="1" x="2699"/>
        <item m="1" x="2875"/>
        <item m="1" x="2660"/>
        <item m="1" x="4649"/>
        <item m="1" x="7282"/>
        <item m="1" x="2329"/>
        <item m="1" x="7276"/>
        <item m="1" x="3711"/>
        <item m="1" x="2850"/>
        <item m="1" x="811"/>
        <item m="1" x="3860"/>
        <item m="1" x="7433"/>
        <item m="1" x="1497"/>
        <item m="1" x="1719"/>
        <item m="1" x="7480"/>
        <item m="1" x="477"/>
        <item m="1" x="4030"/>
        <item m="1" x="1675"/>
        <item m="1" x="840"/>
        <item m="1" x="4561"/>
        <item m="1" x="7095"/>
        <item m="1" x="427"/>
        <item m="1" x="6016"/>
        <item m="1" x="2941"/>
        <item x="283"/>
        <item m="1" x="4469"/>
        <item m="1" x="1674"/>
        <item x="69"/>
        <item m="1" x="6927"/>
        <item m="1" x="3309"/>
        <item m="1" x="3562"/>
        <item m="1" x="798"/>
        <item m="1" x="7671"/>
        <item m="1" x="6369"/>
        <item x="95"/>
        <item m="1" x="5585"/>
        <item x="287"/>
        <item m="1" x="822"/>
        <item m="1" x="7638"/>
        <item x="199"/>
        <item x="230"/>
        <item m="1" x="1140"/>
        <item m="1" x="3370"/>
        <item m="1" x="6190"/>
        <item m="1" x="6520"/>
        <item m="1" x="7895"/>
        <item m="1" x="2386"/>
        <item m="1" x="4055"/>
        <item m="1" x="1712"/>
        <item x="65"/>
        <item x="119"/>
        <item x="200"/>
        <item m="1" x="6126"/>
        <item m="1" x="3501"/>
        <item m="1" x="3472"/>
        <item m="1" x="7517"/>
        <item m="1" x="1797"/>
        <item m="1" x="402"/>
        <item m="1" x="1991"/>
        <item m="1" x="2066"/>
        <item m="1" x="6189"/>
        <item m="1" x="5662"/>
        <item m="1" x="2553"/>
        <item m="1" x="7623"/>
        <item m="1" x="2641"/>
        <item m="1" x="3287"/>
        <item m="1" x="6361"/>
        <item m="1" x="7069"/>
        <item m="1" x="4840"/>
        <item x="161"/>
        <item m="1" x="5470"/>
        <item m="1" x="6442"/>
        <item m="1" x="3946"/>
        <item m="1" x="2522"/>
        <item m="1" x="7710"/>
        <item m="1" x="6901"/>
        <item m="1" x="7554"/>
        <item m="1" x="5497"/>
        <item m="1" x="7576"/>
        <item m="1" x="6694"/>
        <item m="1" x="1101"/>
        <item m="1" x="3736"/>
        <item m="1" x="7670"/>
        <item m="1" x="4987"/>
        <item m="1" x="6368"/>
        <item m="1" x="527"/>
        <item m="1" x="1263"/>
        <item m="1" x="7232"/>
        <item m="1" x="4286"/>
        <item m="1" x="5652"/>
        <item m="1" x="1444"/>
        <item m="1" x="2194"/>
        <item x="185"/>
        <item m="1" x="7904"/>
        <item m="1" x="810"/>
        <item m="1" x="1210"/>
        <item m="1" x="7719"/>
        <item m="1" x="7938"/>
        <item m="1" x="1611"/>
        <item m="1" x="7182"/>
        <item x="288"/>
        <item m="1" x="1128"/>
        <item m="1" x="4118"/>
        <item m="1" x="1245"/>
        <item x="134"/>
        <item m="1" x="723"/>
        <item m="1" x="7223"/>
        <item m="1" x="4258"/>
        <item m="1" x="4785"/>
        <item m="1" x="2057"/>
        <item m="1" x="6469"/>
        <item x="120"/>
        <item m="1" x="925"/>
        <item m="1" x="5220"/>
        <item m="1" x="697"/>
        <item m="1" x="3386"/>
        <item m="1" x="7887"/>
        <item x="216"/>
        <item m="1" x="7951"/>
        <item m="1" x="4243"/>
        <item m="1" x="331"/>
        <item m="1" x="2986"/>
        <item m="1" x="809"/>
        <item m="1" x="5427"/>
        <item x="70"/>
        <item m="1" x="2431"/>
        <item m="1" x="3459"/>
        <item x="47"/>
        <item m="1" x="6097"/>
        <item m="1" x="4560"/>
        <item m="1" x="2448"/>
        <item m="1" x="6892"/>
        <item m="1" x="5612"/>
        <item m="1" x="6228"/>
        <item m="1" x="6111"/>
        <item m="1" x="5230"/>
        <item m="1" x="6463"/>
        <item x="162"/>
        <item m="1" x="5241"/>
        <item m="1" x="5902"/>
        <item m="1" x="3349"/>
        <item m="1" x="7681"/>
        <item m="1" x="514"/>
        <item m="1" x="1610"/>
        <item m="1" x="6581"/>
        <item m="1" x="2074"/>
        <item m="1" x="7496"/>
        <item m="1" x="330"/>
        <item m="1" x="7539"/>
        <item m="1" x="6869"/>
        <item m="1" x="3216"/>
        <item m="1" x="7172"/>
        <item m="1" x="5697"/>
        <item m="1" x="6886"/>
        <item m="1" x="7749"/>
        <item m="1" x="4906"/>
        <item m="1" x="7595"/>
        <item m="1" x="1480"/>
        <item m="1" x="5962"/>
        <item m="1" x="5178"/>
        <item m="1" x="6911"/>
        <item x="217"/>
        <item m="1" x="6590"/>
        <item m="1" x="7728"/>
        <item x="71"/>
        <item m="1" x="1110"/>
        <item m="1" x="3561"/>
        <item m="1" x="2985"/>
        <item m="1" x="6379"/>
        <item m="1" x="6926"/>
        <item m="1" x="790"/>
        <item m="1" x="7971"/>
        <item m="1" x="4211"/>
        <item m="1" x="7020"/>
        <item m="1" x="3643"/>
        <item m="1" x="4696"/>
        <item m="1" x="4740"/>
        <item m="1" x="5912"/>
        <item m="1" x="1496"/>
        <item m="1" x="486"/>
        <item m="1" x="2984"/>
        <item m="1" x="7301"/>
        <item m="1" x="6743"/>
        <item m="1" x="6173"/>
        <item m="1" x="3029"/>
        <item m="1" x="7637"/>
        <item m="1" x="1419"/>
        <item m="1" x="893"/>
        <item m="1" x="4695"/>
        <item m="1" x="1997"/>
        <item m="1" x="3166"/>
        <item m="1" x="3960"/>
        <item m="1" x="6110"/>
        <item m="1" x="4107"/>
        <item m="1" x="5116"/>
        <item m="1" x="426"/>
        <item m="1" x="3055"/>
        <item m="1" x="5253"/>
        <item m="1" x="7389"/>
        <item m="1" x="5559"/>
        <item m="1" x="1077"/>
        <item m="1" x="4021"/>
        <item m="1" x="2698"/>
        <item m="1" x="7135"/>
        <item x="218"/>
        <item m="1" x="1109"/>
        <item m="1" x="6707"/>
        <item m="1" x="583"/>
        <item m="1" x="7656"/>
        <item m="1" x="1153"/>
        <item m="1" x="5710"/>
        <item m="1" x="3500"/>
        <item m="1" x="2954"/>
        <item m="1" x="5087"/>
        <item m="1" x="3437"/>
        <item m="1" x="1432"/>
        <item m="1" x="3885"/>
        <item m="1" x="6831"/>
        <item m="1" x="650"/>
        <item m="1" x="2120"/>
        <item m="1" x="6159"/>
        <item m="1" x="5760"/>
        <item m="1" x="4751"/>
        <item m="1" x="6453"/>
        <item m="1" x="3298"/>
        <item m="1" x="1811"/>
        <item m="1" x="4750"/>
        <item m="1" x="6269"/>
        <item m="1" x="7841"/>
        <item m="1" x="559"/>
        <item m="1" x="7146"/>
        <item m="1" x="3409"/>
        <item m="1" x="4833"/>
        <item m="1" x="2348"/>
        <item m="1" x="3718"/>
        <item m="1" x="7053"/>
        <item m="1" x="7422"/>
        <item m="1" x="2813"/>
        <item m="1" x="5661"/>
        <item m="1" x="4479"/>
        <item m="1" x="4624"/>
        <item m="1" x="1302"/>
        <item m="1" x="6350"/>
        <item m="1" x="1686"/>
        <item m="1" x="6706"/>
        <item m="1" x="6785"/>
        <item m="1" x="7451"/>
        <item m="1" x="6136"/>
        <item m="1" x="789"/>
        <item m="1" x="1236"/>
        <item m="1" x="1034"/>
        <item m="1" x="4876"/>
        <item m="1" x="7450"/>
        <item m="1" x="649"/>
        <item m="1" x="788"/>
        <item m="1" x="1368"/>
        <item m="1" x="3607"/>
        <item m="1" x="6015"/>
        <item m="1" x="2947"/>
        <item m="1" x="7322"/>
        <item m="1" x="1244"/>
        <item m="1" x="1730"/>
        <item m="1" x="5025"/>
        <item m="1" x="6856"/>
        <item m="1" x="465"/>
        <item m="1" x="4648"/>
        <item m="1" x="3255"/>
        <item m="1" x="839"/>
        <item m="1" x="7412"/>
        <item m="1" x="3320"/>
        <item m="1" x="2767"/>
        <item m="1" x="687"/>
        <item m="1" x="1033"/>
        <item m="1" x="7507"/>
        <item m="1" x="7516"/>
        <item m="1" x="2823"/>
        <item m="1" x="2316"/>
        <item m="1" x="7145"/>
        <item m="1" x="5477"/>
        <item m="1" x="5683"/>
        <item m="1" x="1729"/>
        <item m="1" x="6564"/>
        <item m="1" x="4337"/>
        <item m="1" x="7575"/>
        <item m="1" x="5469"/>
        <item m="1" x="3278"/>
        <item m="1" x="2521"/>
        <item m="1" x="2595"/>
        <item m="1" x="6039"/>
        <item m="1" x="2536"/>
        <item x="96"/>
        <item m="1" x="2520"/>
        <item m="1" x="7068"/>
        <item m="1" x="3380"/>
        <item m="1" x="7082"/>
        <item m="1" x="7400"/>
        <item m="1" x="838"/>
        <item m="1" x="5839"/>
        <item m="1" x="875"/>
        <item m="1" x="6135"/>
        <item m="1" x="6217"/>
        <item m="1" x="722"/>
        <item m="1" x="696"/>
        <item m="1" x="4065"/>
        <item m="1" x="2640"/>
        <item m="1" x="5682"/>
        <item m="1" x="1673"/>
        <item m="1" x="6397"/>
        <item m="1" x="5053"/>
        <item m="1" x="4125"/>
        <item x="231"/>
        <item m="1" x="4521"/>
        <item m="1" x="6468"/>
        <item m="1" x="582"/>
        <item m="1" x="1990"/>
        <item m="1" x="7449"/>
        <item m="1" x="6071"/>
        <item x="201"/>
        <item m="1" x="2511"/>
        <item m="1" x="5558"/>
        <item m="1" x="3165"/>
        <item m="1" x="7107"/>
        <item m="1" x="5584"/>
        <item m="1" x="5961"/>
        <item m="1" x="5681"/>
        <item m="1" x="1821"/>
        <item m="1" x="6830"/>
        <item m="1" x="679"/>
        <item m="1" x="2745"/>
        <item m="1" x="2267"/>
        <item m="1" x="2438"/>
        <item m="1" x="7019"/>
        <item m="1" x="6062"/>
        <item m="1" x="3573"/>
        <item m="1" x="1902"/>
        <item m="1" x="3458"/>
        <item x="219"/>
        <item m="1" x="2447"/>
        <item m="1" x="4986"/>
        <item m="1" x="4087"/>
        <item m="1" x="5940"/>
        <item m="1" x="7669"/>
        <item m="1" x="5299"/>
        <item m="1" x="444"/>
        <item m="1" x="7321"/>
        <item m="1" x="3091"/>
        <item m="1" x="3781"/>
        <item m="1" x="7854"/>
        <item m="1" x="2073"/>
        <item m="1" x="3103"/>
        <item m="1" x="3401"/>
        <item m="1" x="360"/>
        <item m="1" x="1919"/>
        <item m="1" x="1336"/>
        <item m="1" x="7965"/>
        <item m="1" x="3572"/>
        <item m="1" x="6761"/>
        <item m="1" x="4020"/>
        <item x="97"/>
        <item m="1" x="7538"/>
        <item m="1" x="599"/>
        <item m="1" x="3667"/>
        <item m="1" x="3859"/>
        <item x="220"/>
        <item m="1" x="4870"/>
        <item m="1" x="2671"/>
        <item m="1" x="6172"/>
        <item m="1" x="3195"/>
        <item m="1" x="7994"/>
        <item m="1" x="2974"/>
        <item m="1" x="3748"/>
        <item m="1" x="4330"/>
        <item m="1" x="5876"/>
        <item m="1" x="984"/>
        <item m="1" x="3850"/>
        <item m="1" x="3977"/>
        <item m="1" x="5856"/>
        <item m="1" x="6005"/>
        <item m="1" x="5140"/>
        <item m="1" x="7291"/>
        <item m="1" x="1820"/>
        <item m="1" x="1009"/>
        <item m="1" x="1235"/>
        <item m="1" x="2576"/>
        <item m="1" x="6705"/>
        <item m="1" x="6777"/>
        <item m="1" x="6134"/>
        <item m="1" x="5398"/>
        <item m="1" x="6433"/>
        <item m="1" x="5352"/>
        <item m="1" x="3231"/>
        <item m="1" x="4688"/>
        <item x="121"/>
        <item m="1" x="1395"/>
        <item m="1" x="5332"/>
        <item m="1" x="4097"/>
        <item m="1" x="7690"/>
        <item m="1" x="3945"/>
        <item m="1" x="3729"/>
        <item m="1" x="2906"/>
        <item m="1" x="5111"/>
        <item m="1" x="7594"/>
        <item m="1" x="7347"/>
        <item m="1" x="4549"/>
        <item m="1" x="2711"/>
        <item m="1" x="3925"/>
        <item m="1" x="1361"/>
        <item m="1" x="6753"/>
        <item m="1" x="6286"/>
        <item m="1" x="6925"/>
        <item m="1" x="4709"/>
        <item m="1" x="5269"/>
        <item m="1" x="1041"/>
        <item m="1" x="2973"/>
        <item m="1" x="5536"/>
        <item m="1" x="5970"/>
        <item m="1" x="2193"/>
        <item m="1" x="3652"/>
        <item m="1" x="3728"/>
        <item m="1" x="6752"/>
        <item m="1" x="4606"/>
        <item m="1" x="1788"/>
        <item m="1" x="2961"/>
        <item m="1" x="5911"/>
        <item m="1" x="7567"/>
        <item m="1" x="4363"/>
        <item x="72"/>
        <item m="1" x="1377"/>
        <item m="1" x="1600"/>
        <item m="1" x="2960"/>
        <item m="1" x="6729"/>
        <item m="1" x="7309"/>
        <item m="1" x="5969"/>
        <item m="1" x="6719"/>
        <item m="1" x="1728"/>
        <item m="1" x="7853"/>
        <item m="1" x="3379"/>
        <item m="1" x="1523"/>
        <item m="1" x="6462"/>
        <item m="1" x="2959"/>
        <item m="1" x="5838"/>
        <item m="1" x="3075"/>
        <item m="1" x="7937"/>
        <item m="1" x="2206"/>
        <item m="1" x="2829"/>
        <item m="1" x="5598"/>
        <item m="1" x="3194"/>
        <item m="1" x="4669"/>
        <item m="1" x="3085"/>
        <item x="48"/>
        <item m="1" x="3164"/>
        <item m="1" x="4135"/>
        <item m="1" x="5875"/>
        <item m="1" x="5298"/>
        <item m="1" x="3319"/>
        <item m="1" x="1394"/>
        <item m="1" x="5894"/>
        <item m="1" x="3306"/>
        <item m="1" x="6718"/>
        <item m="1" x="6441"/>
        <item m="1" x="6133"/>
        <item m="1" x="4916"/>
        <item m="1" x="5342"/>
        <item m="1" x="695"/>
        <item m="1" x="1023"/>
        <item m="1" x="5375"/>
        <item x="73"/>
        <item m="1" x="1943"/>
        <item m="1" x="4905"/>
        <item m="1" x="7515"/>
        <item m="1" x="4758"/>
        <item m="1" x="4019"/>
        <item m="1" x="5509"/>
        <item m="1" x="4418"/>
        <item m="1" x="6809"/>
        <item m="1" x="2620"/>
        <item m="1" x="837"/>
        <item m="1" x="1996"/>
        <item m="1" x="4460"/>
        <item m="1" x="2192"/>
        <item m="1" x="6629"/>
        <item m="1" x="3172"/>
        <item m="1" x="6855"/>
        <item m="1" x="5389"/>
        <item m="1" x="1348"/>
        <item m="1" x="2476"/>
        <item m="1" x="902"/>
        <item m="1" x="5706"/>
        <item x="284"/>
        <item m="1" x="4888"/>
        <item m="1" x="4657"/>
        <item m="1" x="5648"/>
        <item m="1" x="2822"/>
        <item m="1" x="7240"/>
        <item m="1" x="2953"/>
        <item m="1" x="1703"/>
        <item m="1" x="4038"/>
        <item m="1" x="6751"/>
        <item x="273"/>
        <item m="1" x="5981"/>
        <item m="1" x="4985"/>
        <item m="1" x="7823"/>
        <item m="1" x="3976"/>
        <item m="1" x="1174"/>
        <item m="1" x="4963"/>
        <item m="1" x="1543"/>
        <item m="1" x="7903"/>
        <item m="1" x="7045"/>
        <item m="1" x="6424"/>
        <item m="1" x="3400"/>
        <item m="1" x="7727"/>
        <item m="1" x="659"/>
        <item m="1" x="7926"/>
        <item m="1" x="1384"/>
        <item m="1" x="3254"/>
        <item m="1" x="943"/>
        <item m="1" x="7191"/>
        <item m="1" x="6982"/>
        <item m="1" x="7365"/>
        <item m="1" x="6482"/>
        <item m="1" x="6038"/>
        <item m="1" x="5776"/>
        <item m="1" x="1443"/>
        <item m="1" x="2535"/>
        <item m="1" x="4018"/>
        <item x="202"/>
        <item m="1" x="1776"/>
        <item m="1" x="2689"/>
        <item m="1" x="3756"/>
        <item m="1" x="7120"/>
        <item m="1" x="617"/>
        <item m="1" x="2895"/>
        <item m="1" x="7737"/>
        <item m="1" x="963"/>
        <item m="1" x="3823"/>
        <item m="1" x="3362"/>
        <item m="1" x="6981"/>
        <item m="1" x="5733"/>
        <item m="1" x="7067"/>
        <item m="1" x="2485"/>
        <item m="1" x="3585"/>
        <item m="1" x="1960"/>
        <item m="1" x="6638"/>
        <item m="1" x="2946"/>
        <item m="1" x="2083"/>
        <item m="1" x="4680"/>
        <item x="163"/>
        <item m="1" x="6158"/>
        <item m="1" x="2905"/>
        <item m="1" x="1727"/>
        <item m="1" x="703"/>
        <item m="1" x="4353"/>
        <item m="1" x="7506"/>
        <item m="1" x="2038"/>
        <item m="1" x="6980"/>
        <item m="1" x="7863"/>
        <item m="1" x="7044"/>
        <item m="1" x="5759"/>
        <item m="1" x="7448"/>
        <item m="1" x="5415"/>
        <item m="1" x="3537"/>
        <item m="1" x="2849"/>
        <item m="1" x="1001"/>
        <item m="1" x="4017"/>
        <item m="1" x="4897"/>
        <item x="164"/>
        <item m="1" x="7936"/>
        <item m="1" x="1347"/>
        <item m="1" x="2952"/>
        <item m="1" x="2649"/>
        <item m="1" x="5445"/>
        <item m="1" x="1301"/>
        <item m="1" x="1243"/>
        <item m="1" x="3163"/>
        <item m="1" x="6052"/>
        <item m="1" x="7290"/>
        <item m="1" x="1322"/>
        <item m="1" x="6360"/>
        <item x="49"/>
        <item m="1" x="4310"/>
        <item m="1" x="1775"/>
        <item m="1" x="2163"/>
        <item m="1" x="6034"/>
        <item m="1" x="1660"/>
        <item m="1" x="6704"/>
        <item m="1" x="3874"/>
        <item m="1" x="2153"/>
        <item m="1" x="6204"/>
        <item m="1" x="5690"/>
        <item m="1" x="976"/>
        <item m="1" x="4717"/>
        <item x="165"/>
        <item m="1" x="476"/>
        <item m="1" x="749"/>
        <item m="1" x="7875"/>
        <item m="1" x="3399"/>
        <item m="1" x="3776"/>
        <item m="1" x="5732"/>
        <item m="1" x="6247"/>
        <item m="1" x="4257"/>
        <item m="1" x="6814"/>
        <item m="1" x="5583"/>
        <item m="1" x="4953"/>
        <item m="1" x="3869"/>
        <item m="1" x="4821"/>
        <item m="1" x="5151"/>
        <item m="1" x="7396"/>
        <item x="98"/>
        <item m="1" x="6964"/>
        <item m="1" x="3935"/>
        <item m="1" x="3334"/>
        <item m="1" x="3487"/>
        <item m="1" x="7636"/>
        <item m="1" x="2498"/>
        <item m="1" x="1187"/>
        <item m="1" x="7052"/>
        <item m="1" x="6513"/>
        <item m="1" x="5545"/>
        <item m="1" x="2680"/>
        <item m="1" x="379"/>
        <item m="1" x="5910"/>
        <item m="1" x="3153"/>
        <item m="1" x="1918"/>
        <item m="1" x="2940"/>
        <item m="1" x="2162"/>
        <item m="1" x="6703"/>
        <item m="1" x="678"/>
        <item m="1" x="7840"/>
        <item m="1" x="2328"/>
        <item x="237"/>
        <item m="1" x="2027"/>
        <item x="255"/>
        <item m="1" x="1568"/>
        <item m="1" x="1718"/>
        <item m="1" x="787"/>
        <item m="1" x="6423"/>
        <item m="1" x="7411"/>
        <item m="1" x="7249"/>
        <item m="1" x="3849"/>
        <item m="1" x="4904"/>
        <item m="1" x="4945"/>
        <item m="1" x="5086"/>
        <item m="1" x="1702"/>
        <item m="1" x="1917"/>
        <item m="1" x="6306"/>
        <item m="1" x="1787"/>
        <item m="1" x="4749"/>
        <item m="1" x="1959"/>
        <item m="1" x="2766"/>
        <item m="1" x="322"/>
        <item m="1" x="3666"/>
        <item m="1" x="7582"/>
        <item m="1" x="6673"/>
        <item m="1" x="7902"/>
        <item m="1" x="3369"/>
        <item m="1" x="3126"/>
        <item m="1" x="354"/>
        <item m="1" x="7574"/>
        <item x="289"/>
        <item m="1" x="6171"/>
        <item m="1" x="5884"/>
        <item m="1" x="3486"/>
        <item m="1" x="3378"/>
        <item m="1" x="5832"/>
        <item x="60"/>
        <item m="1" x="1744"/>
        <item m="1" x="5786"/>
        <item m="1" x="677"/>
        <item m="1" x="4639"/>
        <item m="1" x="5638"/>
        <item m="1" x="3606"/>
        <item m="1" x="6203"/>
        <item m="1" x="6769"/>
        <item m="1" x="6768"/>
        <item m="1" x="756"/>
        <item m="1" x="1000"/>
        <item m="1" x="4096"/>
        <item m="1" x="6600"/>
        <item m="1" x="1300"/>
        <item m="1" x="3657"/>
        <item m="1" x="3162"/>
        <item m="1" x="3333"/>
        <item m="1" x="1743"/>
        <item m="1" x="6900"/>
        <item m="1" x="667"/>
        <item m="1" x="1360"/>
        <item m="1" x="4719"/>
        <item m="1" x="5785"/>
        <item m="1" x="443"/>
        <item m="1" x="2327"/>
        <item m="1" x="6109"/>
        <item m="1" x="4192"/>
        <item m="1" x="962"/>
        <item m="1" x="5831"/>
        <item m="1" x="3822"/>
        <item m="1" x="3848"/>
        <item m="1" x="4178"/>
        <item m="1" x="7156"/>
        <item m="1" x="2806"/>
        <item m="1" x="4576"/>
        <item m="1" x="2308"/>
        <item m="1" x="5341"/>
        <item m="1" x="1220"/>
        <item m="1" x="5996"/>
        <item m="1" x="648"/>
        <item m="1" x="711"/>
        <item m="1" x="378"/>
        <item m="1" x="7106"/>
        <item m="1" x="1100"/>
        <item m="1" x="7547"/>
        <item m="1" x="2697"/>
        <item x="186"/>
        <item m="1" x="7635"/>
        <item m="1" x="6014"/>
        <item m="1" x="1531"/>
        <item m="1" x="3934"/>
        <item m="1" x="916"/>
        <item m="1" x="7081"/>
        <item m="1" x="2648"/>
        <item m="1" x="4450"/>
        <item m="1" x="6151"/>
        <item m="1" x="3686"/>
        <item m="1" x="6467"/>
        <item m="1" x="7834"/>
        <item m="1" x="2586"/>
        <item m="1" x="2519"/>
        <item m="1" x="975"/>
        <item m="1" x="5968"/>
        <item m="1" x="1696"/>
        <item m="1" x="5046"/>
        <item m="1" x="4271"/>
        <item m="1" x="7772"/>
        <item m="1" x="1393"/>
        <item m="1" x="2719"/>
        <item m="1" x="4184"/>
        <item m="1" x="5202"/>
        <item m="1" x="1711"/>
        <item m="1" x="3536"/>
        <item m="1" x="321"/>
        <item m="1" x="2475"/>
        <item m="1" x="7275"/>
        <item m="1" x="4459"/>
        <item m="1" x="5611"/>
        <item m="1" x="1470"/>
        <item m="1" x="7894"/>
        <item m="1" x="1764"/>
        <item m="1" x="5476"/>
        <item m="1" x="7479"/>
        <item m="1" x="3727"/>
        <item m="1" x="7668"/>
        <item x="114"/>
        <item m="1" x="7066"/>
        <item m="1" x="7822"/>
        <item m="1" x="442"/>
        <item m="1" x="6799"/>
        <item m="1" x="1916"/>
        <item m="1" x="6349"/>
        <item m="1" x="6061"/>
        <item m="1" x="4329"/>
        <item m="1" x="1852"/>
        <item m="1" x="950"/>
        <item m="1" x="2119"/>
        <item m="1" x="4270"/>
        <item m="1" x="4064"/>
        <item m="1" x="1829"/>
        <item m="1" x="6125"/>
        <item m="1" x="3183"/>
        <item m="1" x="1292"/>
        <item m="1" x="5668"/>
        <item m="1" x="4417"/>
        <item m="1" x="5010"/>
        <item m="1" x="4974"/>
        <item m="1" x="1092"/>
        <item m="1" x="6539"/>
        <item m="1" x="5388"/>
        <item m="1" x="5680"/>
        <item m="1" x="7655"/>
        <item m="1" x="3193"/>
        <item m="1" x="874"/>
        <item m="1" x="7281"/>
        <item m="1" x="6237"/>
        <item m="1" x="2292"/>
        <item m="1" x="6033"/>
        <item m="1" x="2474"/>
        <item m="1" x="1052"/>
        <item m="1" x="3884"/>
        <item m="1" x="6784"/>
        <item m="1" x="2805"/>
        <item m="1" x="5647"/>
        <item m="1" x="455"/>
        <item m="1" x="3230"/>
        <item m="1" x="485"/>
        <item m="1" x="5883"/>
        <item m="1" x="3726"/>
        <item m="1" x="6491"/>
        <item m="1" x="4007"/>
        <item m="1" x="5768"/>
        <item m="1" x="4134"/>
        <item m="1" x="484"/>
        <item x="290"/>
        <item m="1" x="3408"/>
        <item m="1" x="6262"/>
        <item m="1" x="4708"/>
        <item m="1" x="5115"/>
        <item m="1" x="3584"/>
        <item m="1" x="6108"/>
        <item m="1" x="1022"/>
        <item m="1" x="558"/>
        <item m="1" x="2367"/>
        <item m="1" x="7553"/>
        <item m="1" x="2191"/>
        <item m="1" x="6979"/>
        <item m="1" x="6783"/>
        <item m="1" x="1418"/>
        <item x="166"/>
        <item m="1" x="3017"/>
        <item m="1" x="836"/>
        <item m="1" x="4205"/>
        <item m="1" x="508"/>
        <item m="1" x="3521"/>
        <item m="1" x="3832"/>
        <item m="1" x="394"/>
        <item m="1" x="493"/>
        <item m="1" x="1454"/>
        <item m="1" x="3361"/>
        <item m="1" x="1313"/>
        <item m="1" x="6628"/>
        <item m="1" x="6838"/>
        <item m="1" x="3415"/>
        <item m="1" x="2928"/>
        <item m="1" x="7763"/>
        <item m="1" x="6060"/>
        <item m="1" x="6285"/>
        <item m="1" x="2414"/>
        <item m="1" x="2465"/>
        <item m="1" x="6388"/>
        <item m="1" x="4944"/>
        <item m="1" x="2056"/>
        <item m="1" x="2128"/>
        <item m="1" x="3868"/>
        <item m="1" x="3115"/>
        <item x="274"/>
        <item m="1" x="2110"/>
        <item m="1" x="2082"/>
        <item m="1" x="6683"/>
        <item m="1" x="2828"/>
        <item m="1" x="3137"/>
        <item m="1" x="2218"/>
        <item x="74"/>
        <item m="1" x="3975"/>
        <item m="1" x="7689"/>
        <item m="1" x="3735"/>
        <item m="1" x="1453"/>
        <item m="1" x="935"/>
        <item m="1" x="2688"/>
        <item m="1" x="3064"/>
        <item m="1" x="6461"/>
        <item m="1" x="4869"/>
        <item m="1" x="6782"/>
        <item m="1" x="7748"/>
        <item m="1" x="5407"/>
        <item m="1" x="3246"/>
        <item x="203"/>
        <item m="1" x="1891"/>
        <item m="1" x="1742"/>
        <item m="1" x="4638"/>
        <item m="1" x="6627"/>
        <item m="1" x="7886"/>
        <item m="1" x="1574"/>
        <item m="1" x="2543"/>
        <item m="1" x="4810"/>
        <item m="1" x="7388"/>
        <item m="1" x="5437"/>
        <item x="238"/>
        <item m="1" x="5568"/>
        <item m="1" x="7255"/>
        <item m="1" x="7248"/>
        <item m="1" x="1173"/>
        <item m="1" x="901"/>
        <item m="1" x="3245"/>
        <item m="1" x="7688"/>
        <item m="1" x="6963"/>
        <item m="1" x="710"/>
        <item m="1" x="786"/>
        <item m="1" x="4575"/>
        <item m="1" x="1685"/>
        <item m="1" x="7821"/>
        <item m="1" x="734"/>
        <item m="1" x="1312"/>
        <item m="1" x="2659"/>
        <item m="1" x="3696"/>
        <item m="1" x="7762"/>
        <item m="1" x="7747"/>
        <item m="1" x="4589"/>
        <item m="1" x="3867"/>
        <item m="1" x="1599"/>
        <item m="1" x="7524"/>
        <item m="1" x="7964"/>
        <item m="1" x="2497"/>
        <item m="1" x="2585"/>
        <item m="1" x="1172"/>
        <item m="1" x="2484"/>
        <item m="1" x="7346"/>
        <item m="1" x="441"/>
        <item x="135"/>
        <item m="1" x="6781"/>
        <item m="1" x="329"/>
        <item m="1" x="4054"/>
        <item m="1" x="3763"/>
        <item m="1" x="4166"/>
        <item x="167"/>
        <item m="1" x="7032"/>
        <item m="1" x="5627"/>
        <item m="1" x="7839"/>
        <item m="1" x="7005"/>
        <item m="1" x="1726"/>
        <item m="1" x="765"/>
        <item m="1" x="6563"/>
        <item m="1" x="1890"/>
        <item m="1" x="513"/>
        <item m="1" x="6776"/>
        <item m="1" x="6971"/>
        <item m="1" x="483"/>
        <item m="1" x="4943"/>
        <item m="1" x="3674"/>
        <item m="1" x="2518"/>
        <item m="1" x="4718"/>
        <item m="1" x="3008"/>
        <item m="1" x="4375"/>
        <item m="1" x="7893"/>
        <item m="1" x="1021"/>
        <item m="1" x="2639"/>
        <item m="1" x="3425"/>
        <item m="1" x="1487"/>
        <item m="1" x="7119"/>
        <item m="1" x="2904"/>
        <item m="1" x="742"/>
        <item m="1" x="4163"/>
        <item m="1" x="7331"/>
        <item m="1" x="1695"/>
        <item m="1" x="4457"/>
        <item m="1" x="3775"/>
        <item m="1" x="4915"/>
        <item m="1" x="1479"/>
        <item m="1" x="6481"/>
        <item m="1" x="5139"/>
        <item m="1" x="3271"/>
        <item m="1" x="7709"/>
        <item x="187"/>
        <item m="1" x="892"/>
        <item m="1" x="3161"/>
        <item m="1" x="7113"/>
        <item m="1" x="4926"/>
        <item m="1" x="5932"/>
        <item m="1" x="942"/>
        <item m="1" x="2619"/>
        <item m="1" x="2229"/>
        <item m="1" x="4832"/>
        <item m="1" x="3265"/>
        <item x="168"/>
        <item m="1" x="4530"/>
        <item m="1" x="5557"/>
        <item m="1" x="1958"/>
        <item m="1" x="2920"/>
        <item m="1" x="6657"/>
        <item m="1" x="5882"/>
        <item m="1" x="6798"/>
        <item m="1" x="1653"/>
        <item m="1" x="2291"/>
        <item m="1" x="3407"/>
        <item m="1" x="6626"/>
        <item m="1" x="2542"/>
        <item m="1" x="2055"/>
        <item x="256"/>
        <item m="1" x="616"/>
        <item x="99"/>
        <item m="1" x="2266"/>
        <item m="1" x="2054"/>
        <item m="1" x="4623"/>
        <item m="1" x="5926"/>
        <item m="1" x="2919"/>
        <item m="1" x="1321"/>
        <item m="1" x="1627"/>
        <item m="1" x="6847"/>
        <item m="1" x="3571"/>
        <item m="1" x="6313"/>
        <item m="1" x="2858"/>
        <item m="1" x="2145"/>
        <item m="1" x="7761"/>
        <item m="1" x="5097"/>
        <item m="1" x="2100"/>
        <item m="1" x="6742"/>
        <item m="1" x="7065"/>
        <item m="1" x="301"/>
        <item m="1" x="5032"/>
        <item x="122"/>
        <item m="1" x="4006"/>
        <item m="1" x="2778"/>
        <item m="1" x="748"/>
        <item m="1" x="3560"/>
        <item m="1" x="5622"/>
        <item m="1" x="5009"/>
        <item m="1" x="3673"/>
        <item m="1" x="7593"/>
        <item m="1" x="1556"/>
        <item m="1" x="6440"/>
        <item m="1" x="6529"/>
        <item m="1" x="401"/>
        <item m="1" x="2632"/>
        <item m="1" x="5031"/>
        <item m="1" x="353"/>
        <item m="1" x="5387"/>
        <item m="1" x="1838"/>
        <item m="1" x="5951"/>
        <item m="1" x="4336"/>
        <item m="1" x="3831"/>
        <item x="75"/>
        <item m="1" x="2618"/>
        <item m="1" x="2347"/>
        <item m="1" x="2812"/>
        <item x="150"/>
        <item m="1" x="6717"/>
        <item m="1" x="1710"/>
        <item m="1" x="4820"/>
        <item m="1" x="5582"/>
        <item m="1" x="1040"/>
        <item m="1" x="7629"/>
        <item m="1" x="4133"/>
        <item m="1" x="5544"/>
        <item m="1" x="7746"/>
        <item m="1" x="7447"/>
        <item m="1" x="1127"/>
        <item m="1" x="6170"/>
        <item m="1" x="6797"/>
        <item m="1" x="4374"/>
        <item m="1" x="5874"/>
        <item m="1" x="1020"/>
        <item m="1" x="1522"/>
        <item m="1" x="6312"/>
        <item m="1" x="1139"/>
        <item m="1" x="2473"/>
        <item m="1" x="3513"/>
        <item m="1" x="419"/>
        <item m="1" x="3717"/>
        <item m="1" x="7809"/>
        <item m="1" x="4037"/>
        <item m="1" x="2556"/>
        <item m="1" x="4328"/>
        <item m="1" x="7874"/>
        <item m="1" x="6829"/>
        <item m="1" x="5535"/>
        <item m="1" x="4132"/>
        <item m="1" x="6910"/>
        <item m="1" x="5096"/>
        <item m="1" x="7873"/>
        <item m="1" x="7087"/>
        <item m="1" x="2790"/>
        <item m="1" x="2065"/>
        <item m="1" x="557"/>
        <item m="1" x="1863"/>
        <item m="1" x="598"/>
        <item m="1" x="2939"/>
        <item m="1" x="1851"/>
        <item m="1" x="418"/>
        <item m="1" x="5795"/>
        <item m="1" x="3583"/>
        <item m="1" x="1051"/>
        <item m="1" x="4802"/>
        <item m="1" x="5720"/>
        <item m="1" x="4537"/>
        <item m="1" x="6693"/>
        <item x="275"/>
        <item m="1" x="5024"/>
        <item m="1" x="7970"/>
        <item m="1" x="1291"/>
        <item m="1" x="7872"/>
        <item m="1" x="5881"/>
        <item m="1" x="2064"/>
        <item m="1" x="3830"/>
        <item m="1" x="475"/>
        <item m="1" x="3656"/>
        <item m="1" x="7820"/>
        <item m="1" x="5085"/>
        <item m="1" x="7592"/>
        <item m="1" x="2026"/>
        <item m="1" x="4396"/>
        <item m="1" x="7086"/>
        <item m="1" x="3774"/>
        <item m="1" x="6682"/>
        <item m="1" x="6387"/>
        <item x="136"/>
        <item m="1" x="3808"/>
        <item m="1" x="4903"/>
        <item m="1" x="3866"/>
        <item m="1" x="337"/>
        <item m="1" x="4637"/>
        <item m="1" x="492"/>
        <item m="1" x="1862"/>
        <item m="1" x="5873"/>
        <item m="1" x="4029"/>
        <item m="1" x="4256"/>
        <item m="1" x="4373"/>
        <item m="1" x="835"/>
        <item m="1" x="4936"/>
        <item m="1" x="7374"/>
        <item m="1" x="6386"/>
        <item m="1" x="3063"/>
        <item m="1" x="3480"/>
        <item m="1" x="3192"/>
        <item m="1" x="1591"/>
        <item m="1" x="464"/>
        <item m="1" x="2025"/>
        <item m="1" x="983"/>
        <item m="1" x="7654"/>
        <item m="1" x="526"/>
        <item m="1" x="3074"/>
        <item m="1" x="4962"/>
        <item m="1" x="313"/>
        <item m="1" x="2276"/>
        <item m="1" x="5980"/>
        <item m="1" x="7591"/>
        <item m="1" x="2190"/>
        <item x="50"/>
        <item m="1" x="6341"/>
        <item m="1" x="1417"/>
        <item m="1" x="2638"/>
        <item m="1" x="1598"/>
        <item m="1" x="3520"/>
        <item m="1" x="7794"/>
        <item m="1" x="1618"/>
        <item m="1" x="1709"/>
        <item m="1" x="3222"/>
        <item m="1" x="7031"/>
        <item m="1" x="5008"/>
        <item m="1" x="3685"/>
        <item m="1" x="2510"/>
        <item m="1" x="6607"/>
        <item m="1" x="6599"/>
        <item m="1" x="570"/>
        <item m="1" x="5163"/>
        <item m="1" x="7914"/>
        <item m="1" x="1335"/>
        <item m="1" x="2848"/>
        <item m="1" x="2509"/>
        <item m="1" x="5325"/>
        <item m="1" x="6792"/>
        <item m="1" x="1186"/>
        <item m="1" x="1752"/>
        <item m="1" x="1774"/>
        <item m="1" x="7395"/>
        <item m="1" x="4285"/>
        <item m="1" x="3244"/>
        <item m="1" x="6432"/>
        <item m="1" x="474"/>
        <item m="1" x="4143"/>
        <item m="1" x="733"/>
        <item m="1" x="3665"/>
        <item m="1" x="7134"/>
        <item m="1" x="4300"/>
        <item m="1" x="615"/>
        <item m="1" x="6868"/>
        <item m="1" x="772"/>
        <item m="1" x="4896"/>
        <item m="1" x="3125"/>
        <item m="1" x="3124"/>
        <item m="1" x="764"/>
        <item x="76"/>
        <item m="1" x="5406"/>
        <item m="1" x="6051"/>
        <item m="1" x="2072"/>
        <item m="1" x="7613"/>
        <item m="1" x="7708"/>
        <item m="1" x="6490"/>
        <item m="1" x="5748"/>
        <item m="1" x="4636"/>
        <item m="1" x="6813"/>
        <item m="1" x="5527"/>
        <item m="1" x="2092"/>
        <item m="1" x="6422"/>
        <item m="1" x="6891"/>
        <item m="1" x="6716"/>
        <item m="1" x="629"/>
        <item m="1" x="7410"/>
        <item m="1" x="7505"/>
        <item m="1" x="7702"/>
        <item m="1" x="7566"/>
        <item m="1" x="7552"/>
        <item m="1" x="1469"/>
        <item m="1" x="3994"/>
        <item m="1" x="5830"/>
        <item m="1" x="857"/>
        <item m="1" x="2346"/>
        <item m="1" x="5095"/>
        <item x="51"/>
        <item m="1" x="7265"/>
        <item m="1" x="4436"/>
        <item m="1" x="2265"/>
        <item m="1" x="2275"/>
        <item m="1" x="834"/>
        <item m="1" x="5496"/>
        <item m="1" x="6503"/>
        <item m="1" x="7523"/>
        <item m="1" x="1050"/>
        <item m="1" x="1626"/>
        <item m="1" x="2972"/>
        <item m="1" x="2866"/>
        <item m="1" x="3895"/>
        <item m="1" x="6954"/>
        <item m="1" x="320"/>
        <item m="1" x="5045"/>
        <item m="1" x="3883"/>
        <item m="1" x="4162"/>
        <item m="1" x="3672"/>
        <item m="1" x="4635"/>
        <item m="1" x="1957"/>
        <item m="1" x="6625"/>
        <item m="1" x="3073"/>
        <item m="1" x="7760"/>
        <item m="1" x="5526"/>
        <item m="1" x="7852"/>
        <item m="1" x="2804"/>
        <item m="1" x="4529"/>
        <item m="1" x="3570"/>
        <item m="1" x="5177"/>
        <item m="1" x="5094"/>
        <item m="1" x="7164"/>
        <item m="1" x="409"/>
        <item m="1" x="7064"/>
        <item m="1" x="1442"/>
        <item m="1" x="1431"/>
        <item m="1" x="5995"/>
        <item m="1" x="6378"/>
        <item m="1" x="7080"/>
        <item m="1" x="2326"/>
        <item m="1" x="7207"/>
        <item m="1" x="3398"/>
        <item m="1" x="6013"/>
        <item m="1" x="4076"/>
        <item m="1" x="3695"/>
        <item m="1" x="4478"/>
        <item m="1" x="7043"/>
        <item m="1" x="4063"/>
        <item m="1" x="5909"/>
        <item m="1" x="6598"/>
        <item m="1" x="6767"/>
        <item m="1" x="4634"/>
        <item m="1" x="5806"/>
        <item m="1" x="307"/>
        <item m="1" x="3725"/>
        <item m="1" x="545"/>
        <item m="1" x="5741"/>
        <item m="1" x="7320"/>
        <item m="1" x="3305"/>
        <item m="1" x="2617"/>
        <item m="1" x="4694"/>
        <item m="1" x="3933"/>
        <item m="1" x="2594"/>
        <item m="1" x="5508"/>
        <item m="1" x="1597"/>
        <item m="1" x="4559"/>
        <item m="1" x="5252"/>
        <item x="257"/>
        <item m="1" x="6188"/>
        <item m="1" x="3297"/>
        <item m="1" x="7319"/>
        <item m="1" x="3377"/>
        <item m="1" x="1530"/>
        <item m="1" x="7264"/>
        <item m="1" x="4687"/>
        <item m="1" x="5312"/>
        <item m="1" x="7051"/>
        <item m="1" x="4047"/>
        <item m="1" x="1819"/>
        <item m="1" x="7409"/>
        <item m="1" x="2696"/>
        <item m="1" x="4490"/>
        <item m="1" x="6202"/>
        <item m="1" x="6489"/>
        <item m="1" x="3762"/>
        <item m="1" x="6606"/>
        <item m="1" x="2731"/>
        <item m="1" x="7063"/>
        <item x="188"/>
        <item m="1" x="7771"/>
        <item m="1" x="2189"/>
        <item m="1" x="7460"/>
        <item m="1" x="2109"/>
        <item m="1" x="1008"/>
        <item m="1" x="1120"/>
        <item m="1" x="6899"/>
        <item m="1" x="7980"/>
        <item m="1" x="4588"/>
        <item m="1" x="5261"/>
        <item m="1" x="6096"/>
        <item m="1" x="4851"/>
        <item m="1" x="4299"/>
        <item x="100"/>
        <item m="1" x="2508"/>
        <item m="1" x="6538"/>
        <item m="1" x="1583"/>
        <item m="1" x="1119"/>
        <item m="1" x="3847"/>
        <item m="1" x="1334"/>
        <item m="1" x="7318"/>
        <item m="1" x="5444"/>
        <item m="1" x="359"/>
        <item m="1" x="7622"/>
        <item m="1" x="5457"/>
        <item m="1" x="6340"/>
        <item m="1" x="658"/>
        <item m="1" x="1468"/>
        <item m="1" x="2847"/>
        <item m="1" x="5794"/>
        <item m="1" x="7759"/>
        <item m="1" x="2730"/>
        <item x="258"/>
        <item m="1" x="873"/>
        <item m="1" x="3526"/>
        <item m="1" x="5758"/>
        <item m="1" x="2099"/>
        <item m="1" x="6480"/>
        <item m="1" x="4352"/>
        <item m="1" x="1273"/>
        <item m="1" x="7360"/>
        <item m="1" x="5213"/>
        <item m="1" x="2687"/>
        <item m="1" x="3917"/>
        <item m="1" x="7004"/>
        <item m="1" x="4501"/>
        <item m="1" x="4914"/>
        <item m="1" x="3479"/>
        <item m="1" x="1091"/>
        <item m="1" x="7181"/>
        <item m="1" x="6898"/>
        <item m="1" x="3944"/>
        <item m="1" x="3747"/>
        <item m="1" x="7603"/>
        <item m="1" x="6837"/>
        <item m="1" x="3547"/>
        <item m="1" x="6180"/>
        <item m="1" x="6377"/>
        <item m="1" x="2552"/>
        <item m="1" x="2430"/>
        <item m="1" x="454"/>
        <item m="1" x="3684"/>
        <item m="1" x="7885"/>
        <item m="1" x="4435"/>
        <item m="1" x="2507"/>
        <item m="1" x="1019"/>
        <item m="1" x="6860"/>
        <item m="1" x="5044"/>
        <item m="1" x="2290"/>
        <item m="1" x="7171"/>
        <item m="1" x="4895"/>
        <item m="1" x="2437"/>
        <item m="1" x="4850"/>
        <item m="1" x="4210"/>
        <item m="1" x="5162"/>
        <item m="1" x="1430"/>
        <item m="1" x="5908"/>
        <item m="1" x="2429"/>
        <item m="1" x="7935"/>
        <item m="1" x="473"/>
        <item x="77"/>
        <item m="1" x="3535"/>
        <item m="1" x="352"/>
        <item m="1" x="6396"/>
        <item m="1" x="5689"/>
        <item m="1" x="4284"/>
        <item m="1" x="5456"/>
        <item m="1" x="4574"/>
        <item m="1" x="7602"/>
        <item m="1" x="6395"/>
        <item m="1" x="5075"/>
        <item m="1" x="1032"/>
        <item m="1" x="1625"/>
        <item m="1" x="4309"/>
        <item m="1" x="999"/>
        <item m="1" x="5192"/>
        <item m="1" x="7979"/>
        <item m="1" x="5176"/>
        <item m="1" x="4595"/>
        <item m="1" x="2428"/>
        <item m="1" x="3829"/>
        <item m="1" x="4819"/>
        <item m="1" x="4095"/>
        <item m="1" x="2846"/>
        <item m="1" x="4269"/>
        <item m="1" x="5007"/>
        <item m="1" x="4573"/>
        <item m="1" x="974"/>
        <item m="1" x="2419"/>
        <item m="1" x="4443"/>
        <item m="1" x="1333"/>
        <item m="1" x="2729"/>
        <item m="1" x="2037"/>
        <item m="1" x="7300"/>
        <item m="1" x="991"/>
        <item m="1" x="6502"/>
        <item m="1" x="7470"/>
        <item m="1" x="4424"/>
        <item m="1" x="3900"/>
        <item m="1" x="7667"/>
        <item m="1" x="6004"/>
        <item m="1" x="7382"/>
        <item m="1" x="4204"/>
        <item x="101"/>
        <item m="1" x="7317"/>
        <item m="1" x="3716"/>
        <item m="1" x="2568"/>
        <item m="1" x="5443"/>
        <item m="1" x="3664"/>
        <item m="1" x="6936"/>
        <item m="1" x="3916"/>
        <item m="1" x="1582"/>
        <item m="1" x="6488"/>
        <item m="1" x="4587"/>
        <item m="1" x="3397"/>
        <item m="1" x="2402"/>
        <item m="1" x="4094"/>
        <item m="1" x="3318"/>
        <item m="1" x="3396"/>
        <item m="1" x="3182"/>
        <item m="1" x="4477"/>
        <item m="1" x="5679"/>
        <item m="1" x="4372"/>
        <item m="1" x="5052"/>
        <item m="1" x="2024"/>
        <item m="1" x="3160"/>
        <item m="1" x="7030"/>
        <item m="1" x="6993"/>
        <item m="1" x="6095"/>
        <item m="1" x="6537"/>
        <item m="1" x="5731"/>
        <item m="1" x="7718"/>
        <item x="102"/>
        <item m="1" x="3424"/>
        <item m="1" x="1441"/>
        <item m="1" x="4362"/>
        <item m="1" x="3296"/>
        <item m="1" x="6648"/>
        <item m="1" x="6305"/>
        <item m="1" x="1521"/>
        <item m="1" x="3229"/>
        <item m="1" x="5784"/>
        <item m="1" x="3794"/>
        <item m="1" x="2461"/>
        <item m="1" x="3780"/>
        <item m="1" x="2491"/>
        <item m="1" x="2845"/>
        <item m="1" x="3191"/>
        <item m="1" x="472"/>
        <item m="1" x="4633"/>
        <item m="1" x="5931"/>
        <item m="1" x="4887"/>
        <item m="1" x="7717"/>
        <item m="1" x="4046"/>
        <item m="1" x="2144"/>
        <item m="1" x="4858"/>
        <item m="1" x="4343"/>
        <item m="1" x="3270"/>
        <item m="1" x="3264"/>
        <item m="1" x="4434"/>
        <item m="1" x="934"/>
        <item m="1" x="2584"/>
        <item m="1" x="2506"/>
        <item m="1" x="7993"/>
        <item m="1" x="4886"/>
        <item m="1" x="2205"/>
        <item m="1" x="6512"/>
        <item m="1" x="312"/>
        <item m="1" x="4809"/>
        <item m="1" x="2015"/>
        <item m="1" x="7925"/>
        <item m="1" x="833"/>
        <item m="1" x="2575"/>
        <item x="169"/>
        <item m="1" x="1956"/>
        <item m="1" x="5907"/>
        <item m="1" x="1478"/>
        <item m="1" x="7701"/>
        <item m="1" x="6032"/>
        <item m="1" x="2894"/>
        <item m="1" x="1850"/>
        <item m="1" x="377"/>
        <item m="1" x="1763"/>
        <item m="1" x="4647"/>
        <item m="1" x="4225"/>
        <item m="1" x="453"/>
        <item m="1" x="2803"/>
        <item m="1" x="2777"/>
        <item m="1" x="5043"/>
        <item m="1" x="7408"/>
        <item m="1" x="3932"/>
        <item m="1" x="5324"/>
        <item m="1" x="7514"/>
        <item m="1" x="7957"/>
        <item m="1" x="5123"/>
        <item m="1" x="5855"/>
        <item m="1" x="4468"/>
        <item x="137"/>
        <item m="1" x="7381"/>
        <item m="1" x="5351"/>
        <item m="1" x="1219"/>
        <item m="1" x="1762"/>
        <item m="1" x="2903"/>
        <item m="1" x="1901"/>
        <item m="1" x="6348"/>
        <item m="1" x="7653"/>
        <item m="1" x="581"/>
        <item m="1" x="7380"/>
        <item m="1" x="2264"/>
        <item m="1" x="4177"/>
        <item m="1" x="3348"/>
        <item m="1" x="1989"/>
        <item m="1" x="6935"/>
        <item m="1" x="3034"/>
        <item m="1" x="4767"/>
        <item m="1" x="1694"/>
        <item m="1" x="3651"/>
        <item m="1" x="1786"/>
        <item m="1" x="2315"/>
        <item m="1" x="2098"/>
        <item x="123"/>
        <item m="1" x="3208"/>
        <item m="1" x="6562"/>
        <item m="1" x="2118"/>
        <item m="1" x="910"/>
        <item m="1" x="1138"/>
        <item m="1" x="6766"/>
        <item m="1" x="2176"/>
        <item m="1" x="2063"/>
        <item m="1" x="3915"/>
        <item m="1" x="5872"/>
        <item m="1" x="2989"/>
        <item m="1" x="5062"/>
        <item m="1" x="1861"/>
        <item m="1" x="1970"/>
        <item m="1" x="6733"/>
        <item x="170"/>
        <item m="1" x="2740"/>
        <item m="1" x="721"/>
        <item m="1" x="4716"/>
        <item m="1" x="961"/>
        <item m="1" x="3569"/>
        <item m="1" x="2839"/>
        <item x="189"/>
        <item m="1" x="2811"/>
        <item m="1" x="3033"/>
        <item m="1" x="2821"/>
        <item m="1" x="1624"/>
        <item m="1" x="694"/>
        <item m="1" x="1642"/>
        <item m="1" x="5042"/>
        <item m="1" x="7345"/>
        <item m="1" x="3943"/>
        <item m="1" x="6978"/>
        <item m="1" x="7537"/>
        <item m="1" x="2007"/>
        <item m="1" x="1567"/>
        <item m="1" x="3277"/>
        <item m="1" x="5240"/>
        <item m="1" x="6992"/>
        <item m="1" x="7094"/>
        <item m="1" x="5805"/>
        <item m="1" x="2827"/>
        <item m="1" x="7612"/>
        <item m="1" x="7469"/>
        <item m="1" x="4386"/>
        <item m="1" x="2228"/>
        <item m="1" x="2325"/>
        <item m="1" x="4500"/>
        <item m="1" x="2453"/>
        <item m="1" x="3360"/>
        <item m="1" x="732"/>
        <item m="1" x="1879"/>
        <item m="1" x="3215"/>
        <item m="1" x="4739"/>
        <item m="1" x="2567"/>
        <item m="1" x="2006"/>
        <item x="78"/>
        <item m="1" x="3546"/>
        <item m="1" x="4361"/>
        <item m="1" x="7950"/>
        <item m="1" x="3821"/>
        <item m="1" x="6808"/>
        <item m="1" x="5901"/>
        <item m="1" x="7299"/>
        <item m="1" x="7018"/>
        <item m="1" x="3986"/>
        <item m="1" x="4935"/>
        <item m="1" x="7079"/>
        <item m="1" x="1955"/>
        <item m="1" x="7793"/>
        <item m="1" x="3865"/>
        <item m="1" x="5397"/>
        <item m="1" x="2436"/>
        <item m="1" x="7206"/>
        <item m="1" x="747"/>
        <item m="1" x="5185"/>
        <item m="1" x="1969"/>
        <item m="1" x="5405"/>
        <item m="1" x="6311"/>
        <item m="1" x="7504"/>
        <item m="1" x="4005"/>
        <item m="1" x="7344"/>
        <item m="1" x="5730"/>
        <item m="1" x="4371"/>
        <item m="1" x="6227"/>
        <item m="1" x="6124"/>
        <item m="1" x="1408"/>
        <item m="1" x="4934"/>
        <item m="1" x="6094"/>
        <item m="1" x="5311"/>
        <item m="1" x="3594"/>
        <item m="1" x="3683"/>
        <item m="1" x="597"/>
        <item m="1" x="2071"/>
        <item m="1" x="647"/>
        <item m="1" x="1185"/>
        <item m="1" x="3171"/>
        <item m="1" x="5729"/>
        <item m="1" x="7359"/>
        <item m="1" x="1837"/>
        <item m="1" x="1152"/>
        <item m="1" x="6201"/>
        <item m="1" x="856"/>
        <item m="1" x="4298"/>
        <item m="1" x="2366"/>
        <item m="1" x="4609"/>
        <item m="1" x="2161"/>
        <item m="1" x="1018"/>
        <item m="1" x="1108"/>
        <item m="1" x="6376"/>
        <item m="1" x="1555"/>
        <item m="1" x="3007"/>
        <item m="1" x="1367"/>
        <item m="1" x="525"/>
        <item m="1" x="6179"/>
        <item m="1" x="7195"/>
        <item m="1" x="3671"/>
        <item m="1" x="3545"/>
        <item m="1" x="3568"/>
        <item m="1" x="3663"/>
        <item m="1" x="7379"/>
        <item m="1" x="7394"/>
        <item m="1" x="2204"/>
        <item m="1" x="5543"/>
        <item m="1" x="7298"/>
        <item m="1" x="7378"/>
        <item m="1" x="7373"/>
        <item x="221"/>
        <item m="1" x="3145"/>
        <item m="1" x="7792"/>
        <item m="1" x="4605"/>
        <item m="1" x="569"/>
        <item m="1" x="7105"/>
        <item m="1" x="2289"/>
        <item m="1" x="3534"/>
        <item m="1" x="5925"/>
        <item m="1" x="7343"/>
        <item m="1" x="2631"/>
        <item m="1" x="2175"/>
        <item m="1" x="5084"/>
        <item m="1" x="5208"/>
        <item m="1" x="1283"/>
        <item m="1" x="3605"/>
        <item m="1" x="3084"/>
        <item m="1" x="2324"/>
        <item m="1" x="556"/>
        <item m="1" x="6681"/>
        <item m="1" x="7924"/>
        <item m="1" x="6796"/>
        <item m="1" x="7985"/>
        <item m="1" x="7645"/>
        <item m="1" x="2288"/>
        <item m="1" x="1506"/>
        <item m="1" x="1486"/>
        <item m="1" x="2826"/>
        <item m="1" x="1151"/>
        <item m="1" x="4952"/>
        <item m="1" x="720"/>
        <item m="1" x="544"/>
        <item m="1" x="4784"/>
        <item m="1" x="7280"/>
        <item m="1" x="5556"/>
        <item m="1" x="5783"/>
        <item m="1" x="5854"/>
        <item m="1" x="6407"/>
        <item m="1" x="6123"/>
        <item m="1" x="7495"/>
        <item m="1" x="6083"/>
        <item m="1" x="5166"/>
        <item m="1" x="7503"/>
        <item m="1" x="2776"/>
        <item m="1" x="5950"/>
        <item m="1" x="1849"/>
        <item m="1" x="2483"/>
        <item m="1" x="5924"/>
        <item m="1" x="6519"/>
        <item m="1" x="1988"/>
        <item m="1" x="5673"/>
        <item m="1" x="6107"/>
        <item m="1" x="6511"/>
        <item m="1" x="6536"/>
        <item m="1" x="2418"/>
        <item m="1" x="3263"/>
        <item m="1" x="1416"/>
        <item m="1" x="4142"/>
        <item m="1" x="7205"/>
        <item m="1" x="6347"/>
        <item m="1" x="3966"/>
        <item m="1" x="3072"/>
        <item m="1" x="5829"/>
        <item m="1" x="2427"/>
        <item m="1" x="872"/>
        <item m="1" x="6624"/>
        <item m="1" x="2857"/>
        <item m="1" x="7222"/>
        <item m="1" x="2893"/>
        <item m="1" x="5495"/>
        <item m="1" x="1440"/>
        <item m="1" x="1290"/>
        <item m="1" x="7190"/>
        <item m="1" x="7736"/>
        <item m="1" x="1995"/>
        <item m="1" x="3807"/>
        <item m="1" x="1566"/>
        <item m="1" x="5979"/>
        <item m="1" x="5775"/>
        <item m="1" x="4594"/>
        <item m="1" x="1204"/>
        <item m="1" x="7621"/>
        <item m="1" x="702"/>
        <item m="1" x="3123"/>
        <item m="1" x="1306"/>
        <item m="1" x="4268"/>
        <item m="1" x="543"/>
        <item m="1" x="1234"/>
        <item m="1" x="5893"/>
        <item m="1" x="4283"/>
        <item m="1" x="3451"/>
        <item x="103"/>
        <item m="1" x="6082"/>
        <item m="1" x="2337"/>
        <item m="1" x="3368"/>
        <item m="1" x="6554"/>
        <item m="1" x="2686"/>
        <item m="1" x="909"/>
        <item m="1" x="1233"/>
        <item m="1" x="1150"/>
        <item m="1" x="7118"/>
        <item m="1" x="7652"/>
        <item m="1" x="5804"/>
        <item m="1" x="731"/>
        <item m="1" x="4572"/>
        <item m="1" x="4894"/>
        <item m="1" x="1076"/>
        <item m="1" x="6589"/>
        <item x="104"/>
        <item m="1" x="300"/>
        <item m="1" x="1581"/>
        <item m="1" x="5646"/>
        <item m="1" x="1803"/>
        <item m="1" x="2217"/>
        <item m="1" x="7758"/>
        <item m="1" x="5138"/>
        <item m="1" x="941"/>
        <item m="1" x="7611"/>
        <item m="1" x="542"/>
        <item m="1" x="1007"/>
        <item m="1" x="2761"/>
        <item m="1" x="7478"/>
        <item m="1" x="5283"/>
        <item m="1" x="4942"/>
        <item m="1" x="6819"/>
        <item m="1" x="6561"/>
        <item m="1" x="3924"/>
        <item m="1" x="4028"/>
        <item x="291"/>
        <item m="1" x="7289"/>
        <item m="1" x="719"/>
        <item m="1" x="4433"/>
        <item m="1" x="1672"/>
        <item m="1" x="3485"/>
        <item m="1" x="4209"/>
        <item m="1" x="1927"/>
        <item m="1" x="6807"/>
        <item m="1" x="6623"/>
        <item m="1" x="3682"/>
        <item m="1" x="3507"/>
        <item m="1" x="5074"/>
        <item m="1" x="6501"/>
        <item m="1" x="1652"/>
        <item m="1" x="507"/>
        <item m="1" x="709"/>
        <item m="1" x="4117"/>
        <item m="1" x="3478"/>
        <item m="1" x="5967"/>
        <item m="1" x="1086"/>
        <item m="1" x="4656"/>
        <item m="1" x="7745"/>
        <item m="1" x="2358"/>
        <item m="1" x="3457"/>
        <item m="1" x="5023"/>
        <item m="1" x="2417"/>
        <item m="1" x="4016"/>
        <item m="1" x="1357"/>
        <item m="1" x="5705"/>
        <item x="259"/>
        <item m="1" x="5386"/>
        <item m="1" x="7700"/>
        <item m="1" x="7565"/>
        <item m="1" x="3385"/>
        <item m="1" x="4679"/>
        <item m="1" x="6924"/>
        <item m="1" x="6367"/>
        <item m="1" x="3630"/>
        <item m="1" x="4224"/>
        <item m="1" x="3144"/>
        <item m="1" x="4141"/>
        <item m="1" x="4267"/>
        <item m="1" x="1218"/>
        <item m="1" x="1242"/>
        <item m="1" x="6070"/>
        <item m="1" x="2760"/>
        <item m="1" x="4093"/>
        <item m="1" x="6406"/>
        <item m="1" x="5414"/>
        <item m="1" x="3016"/>
        <item m="1" x="5637"/>
        <item m="1" x="1684"/>
        <item m="1" x="6081"/>
        <item m="1" x="4655"/>
        <item m="1" x="3015"/>
        <item m="1" x="7274"/>
        <item m="1" x="3533"/>
        <item x="276"/>
        <item m="1" x="2958"/>
        <item m="1" x="676"/>
        <item m="1" x="1987"/>
        <item m="1" x="5201"/>
        <item m="1" x="5340"/>
        <item m="1" x="2391"/>
        <item m="1" x="5137"/>
        <item m="1" x="785"/>
        <item m="1" x="3525"/>
        <item m="1" x="1217"/>
        <item m="1" x="4738"/>
        <item m="1" x="7393"/>
        <item m="1" x="2902"/>
        <item m="1" x="5442"/>
        <item m="1" x="5200"/>
        <item m="1" x="319"/>
        <item m="1" x="2752"/>
        <item m="1" x="1253"/>
        <item m="1" x="2605"/>
        <item m="1" x="2117"/>
        <item m="1" x="7204"/>
        <item m="1" x="5199"/>
        <item m="1" x="5041"/>
        <item m="1" x="2918"/>
        <item m="1" x="3443"/>
        <item m="1" x="1320"/>
        <item m="1" x="7791"/>
        <item m="1" x="2446"/>
        <item m="1" x="7372"/>
        <item m="1" x="5323"/>
        <item m="1" x="2199"/>
        <item m="1" x="7442"/>
        <item m="1" x="2938"/>
        <item m="1" x="1407"/>
        <item m="1" x="311"/>
        <item m="1" x="657"/>
        <item m="1" x="821"/>
        <item m="1" x="2241"/>
        <item m="1" x="6934"/>
        <item m="1" x="2152"/>
        <item m="1" x="3471"/>
        <item m="1" x="3317"/>
        <item m="1" x="5396"/>
        <item m="1" x="1346"/>
        <item m="1" x="832"/>
        <item m="1" x="7992"/>
        <item m="1" x="3715"/>
        <item m="1" x="5740"/>
        <item m="1" x="5363"/>
        <item m="1" x="4351"/>
        <item m="1" x="4923"/>
        <item m="1" x="5122"/>
        <item m="1" x="5892"/>
        <item m="1" x="7934"/>
        <item x="171"/>
        <item m="1" x="4489"/>
        <item m="1" x="6044"/>
        <item m="1" x="5051"/>
        <item m="1" x="5581"/>
        <item m="1" x="1241"/>
        <item x="222"/>
        <item m="1" x="973"/>
        <item m="1" x="4308"/>
        <item m="1" x="7180"/>
        <item m="1" x="2216"/>
        <item m="1" x="3914"/>
        <item m="1" x="7687"/>
        <item m="1" x="4360"/>
        <item m="1" x="3014"/>
        <item m="1" x="1520"/>
        <item m="1" x="808"/>
        <item m="1" x="6875"/>
        <item m="1" x="5813"/>
        <item m="1" x="4548"/>
        <item m="1" x="3993"/>
        <item m="1" x="4558"/>
        <item m="1" x="596"/>
        <item m="1" x="6812"/>
        <item m="1" x="3746"/>
        <item m="1" x="5728"/>
        <item m="1" x="1149"/>
        <item m="1" x="6885"/>
        <item m="1" x="4467"/>
        <item m="1" x="2046"/>
        <item m="1" x="7644"/>
        <item m="1" x="7133"/>
        <item m="1" x="6246"/>
        <item m="1" x="5441"/>
        <item m="1" x="6553"/>
        <item m="1" x="1171"/>
        <item m="1" x="7770"/>
        <item x="277"/>
        <item m="1" x="3152"/>
        <item m="1" x="4124"/>
        <item m="1" x="4161"/>
        <item m="1" x="6268"/>
        <item m="1" x="1226"/>
        <item m="1" x="318"/>
        <item m="1" x="1383"/>
        <item m="1" x="2053"/>
        <item m="1" x="6947"/>
        <item m="1" x="5906"/>
        <item m="1" x="4868"/>
        <item m="1" x="5636"/>
        <item m="1" x="4208"/>
        <item m="1" x="6680"/>
        <item m="1" x="1305"/>
        <item m="1" x="2116"/>
        <item m="1" x="7371"/>
        <item m="1" x="3253"/>
        <item m="1" x="3773"/>
        <item m="1" x="6375"/>
        <item m="1" x="3436"/>
        <item m="1" x="7189"/>
        <item m="1" x="7112"/>
        <item m="1" x="1366"/>
        <item m="1" x="5949"/>
        <item x="190"/>
        <item m="1" x="4176"/>
        <item m="1" x="1986"/>
        <item m="1" x="3207"/>
        <item m="1" x="2670"/>
        <item m="1" x="6775"/>
        <item m="1" x="5276"/>
        <item m="1" x="5297"/>
        <item m="1" x="1505"/>
        <item m="1" x="7680"/>
        <item m="1" x="4062"/>
        <item m="1" x="1332"/>
        <item m="1" x="3054"/>
        <item m="1" x="7477"/>
        <item m="1" x="3159"/>
        <item m="1" x="3761"/>
        <item m="1" x="900"/>
        <item m="1" x="2658"/>
        <item m="1" x="6846"/>
        <item m="1" x="3772"/>
        <item m="1" x="3985"/>
        <item m="1" x="884"/>
        <item m="1" x="7808"/>
        <item m="1" x="2345"/>
        <item m="1" x="7726"/>
        <item m="1" x="6031"/>
        <item m="1" x="2789"/>
        <item m="1" x="3228"/>
        <item m="1" x="5580"/>
        <item m="1" x="7288"/>
        <item m="1" x="6093"/>
        <item m="1" x="4370"/>
        <item m="1" x="5507"/>
        <item m="1" x="2249"/>
        <item m="1" x="3110"/>
        <item x="52"/>
        <item m="1" x="2203"/>
        <item m="1" x="1651"/>
        <item x="292"/>
        <item m="1" x="3506"/>
        <item m="1" x="3143"/>
        <item m="1" x="6157"/>
        <item x="53"/>
        <item m="1" x="4999"/>
        <item m="1" x="3700"/>
        <item m="1" x="417"/>
        <item m="1" x="940"/>
        <item m="1" x="7807"/>
        <item m="1" x="5880"/>
        <item m="1" x="7651"/>
        <item m="1" x="5767"/>
        <item m="1" x="6702"/>
        <item m="1" x="2188"/>
        <item m="1" x="7513"/>
        <item m="1" x="6080"/>
        <item m="1" x="1580"/>
        <item m="1" x="3965"/>
        <item m="1" x="7494"/>
        <item m="1" x="2460"/>
        <item m="1" x="972"/>
        <item m="1" x="7590"/>
        <item m="1" x="807"/>
        <item m="1" x="5440"/>
        <item m="1" x="6884"/>
        <item m="1" x="5494"/>
        <item m="1" x="2127"/>
        <item m="1" x="4867"/>
        <item m="1" x="883"/>
        <item m="1" x="5592"/>
        <item m="1" x="5073"/>
        <item m="1" x="755"/>
        <item m="1" x="5645"/>
        <item m="1" x="4654"/>
        <item m="1" x="520"/>
        <item m="1" x="5871"/>
        <item m="1" x="2062"/>
        <item m="1" x="6261"/>
        <item m="1" x="5331"/>
        <item m="1" x="1717"/>
        <item m="1" x="1232"/>
        <item m="1" x="746"/>
        <item m="1" x="4160"/>
        <item m="1" x="5920"/>
        <item m="1" x="2669"/>
        <item m="1" x="7735"/>
        <item m="1" x="541"/>
        <item m="1" x="4266"/>
        <item m="1" x="5966"/>
        <item m="1" x="7502"/>
        <item m="1" x="7203"/>
        <item m="1" x="4547"/>
        <item x="124"/>
        <item m="1" x="595"/>
        <item m="1" x="3470"/>
        <item m="1" x="5310"/>
        <item m="1" x="7287"/>
        <item m="1" x="7806"/>
        <item m="1" x="5567"/>
        <item m="1" x="1137"/>
        <item m="1" x="5837"/>
        <item m="1" x="1262"/>
        <item m="1" x="3158"/>
        <item x="172"/>
        <item m="1" x="2174"/>
        <item m="1" x="6970"/>
        <item m="1" x="1017"/>
        <item m="1" x="2314"/>
        <item m="1" x="7308"/>
        <item m="1" x="2323"/>
        <item m="1" x="2775"/>
        <item m="1" x="4831"/>
        <item m="1" x="4265"/>
        <item m="1" x="4416"/>
        <item m="1" x="3269"/>
        <item m="1" x="2551"/>
        <item m="1" x="820"/>
        <item m="1" x="7699"/>
        <item m="1" x="7132"/>
        <item m="1" x="6331"/>
        <item m="1" x="2695"/>
        <item m="1" x="3642"/>
        <item m="1" x="2616"/>
        <item m="1" x="1126"/>
        <item m="1" x="4757"/>
        <item m="1" x="4604"/>
        <item m="1" x="1184"/>
        <item m="1" x="7042"/>
        <item m="1" x="7512"/>
        <item m="1" x="3894"/>
        <item m="1" x="4756"/>
        <item m="1" x="4207"/>
        <item m="1" x="686"/>
        <item x="260"/>
        <item m="1" x="1623"/>
        <item m="1" x="7078"/>
        <item m="1" x="6880"/>
        <item m="1" x="6991"/>
        <item m="1" x="416"/>
        <item m="1" x="3151"/>
        <item m="1" x="3450"/>
        <item m="1" x="7377"/>
        <item m="1" x="7734"/>
        <item m="1" x="5555"/>
        <item m="1" x="1136"/>
        <item m="1" x="3456"/>
        <item m="1" x="5050"/>
        <item m="1" x="4520"/>
        <item m="1" x="3109"/>
        <item m="1" x="5667"/>
        <item m="1" x="4866"/>
        <item m="1" x="3051"/>
        <item m="1" x="771"/>
        <item m="1" x="5525"/>
        <item m="1" x="1650"/>
        <item m="1" x="4839"/>
        <item m="1" x="7805"/>
        <item m="1" x="3028"/>
        <item m="1" x="2820"/>
        <item m="1" x="1135"/>
        <item x="61"/>
        <item m="1" x="6715"/>
        <item m="1" x="3499"/>
        <item m="1" x="1203"/>
        <item m="1" x="2838"/>
        <item m="1" x="1345"/>
        <item m="1" x="5879"/>
        <item m="1" x="5978"/>
        <item m="1" x="4342"/>
        <item m="1" x="7686"/>
        <item m="1" x="871"/>
        <item m="1" x="4432"/>
        <item m="1" x="2240"/>
        <item m="1" x="1741"/>
        <item m="1" x="2566"/>
        <item m="1" x="1319"/>
        <item x="191"/>
        <item m="1" x="5229"/>
        <item m="1" x="4512"/>
        <item m="1" x="7698"/>
        <item m="1" x="5268"/>
        <item m="1" x="4783"/>
        <item m="1" x="4106"/>
        <item m="1" x="1751"/>
        <item m="1" x="666"/>
        <item m="1" x="2215"/>
        <item m="1" x="7263"/>
        <item m="1" x="568"/>
        <item m="1" x="1878"/>
        <item m="1" x="5493"/>
        <item m="1" x="4546"/>
        <item m="1" x="7589"/>
        <item m="1" x="2604"/>
        <item m="1" x="2593"/>
        <item m="1" x="7851"/>
        <item m="1" x="5385"/>
        <item m="1" x="7370"/>
        <item m="1" x="6385"/>
        <item m="1" x="3681"/>
        <item x="105"/>
        <item m="1" x="1683"/>
        <item m="1" x="6297"/>
        <item m="1" x="7239"/>
        <item m="1" x="1016"/>
        <item m="1" x="4793"/>
        <item m="1" x="2061"/>
        <item m="1" x="4766"/>
        <item m="1" x="6320"/>
        <item m="1" x="7432"/>
        <item m="1" x="2630"/>
        <item m="1" x="1289"/>
        <item m="1" x="3806"/>
        <item m="1" x="1836"/>
        <item m="1" x="3619"/>
        <item m="1" x="1049"/>
        <item m="1" x="933"/>
        <item m="1" x="4105"/>
        <item m="1" x="5207"/>
        <item m="1" x="3190"/>
        <item m="1" x="6637"/>
        <item x="232"/>
        <item m="1" x="4307"/>
        <item m="1" x="1915"/>
        <item m="1" x="5136"/>
        <item m="1" x="4608"/>
        <item m="1" x="5330"/>
        <item m="1" x="5455"/>
        <item m="1" x="784"/>
        <item m="1" x="1261"/>
        <item m="1" x="4973"/>
        <item m="1" x="4755"/>
        <item x="267"/>
        <item m="1" x="6178"/>
        <item m="1" x="2052"/>
        <item m="1" x="7666"/>
        <item m="1" x="908"/>
        <item m="1" x="3544"/>
        <item m="1" x="4014"/>
        <item m="1" x="6156"/>
        <item m="1" x="3760"/>
        <item m="1" x="1031"/>
        <item m="1" x="6672"/>
        <item m="1" x="4765"/>
        <item m="1" x="2802"/>
        <item m="1" x="3108"/>
        <item m="1" x="3846"/>
        <item m="1" x="5475"/>
        <item m="1" x="3395"/>
        <item m="1" x="6622"/>
        <item m="1" x="1183"/>
        <item m="1" x="7564"/>
        <item m="1" x="3505"/>
        <item m="1" x="5960"/>
        <item m="1" x="1980"/>
        <item x="138"/>
        <item m="1" x="6059"/>
        <item m="1" x="3984"/>
        <item m="1" x="351"/>
        <item m="1" x="1125"/>
        <item m="1" x="3710"/>
        <item m="1" x="708"/>
        <item m="1" x="4668"/>
        <item m="1" x="3122"/>
        <item m="1" x="2998"/>
        <item m="1" x="5870"/>
        <item m="1" x="1030"/>
        <item m="1" x="3021"/>
        <item m="1" x="4678"/>
        <item m="1" x="6030"/>
        <item m="1" x="2527"/>
        <item m="1" x="4116"/>
        <item m="1" x="7884"/>
        <item m="1" x="2464"/>
        <item m="1" x="512"/>
        <item x="115"/>
        <item m="1" x="7407"/>
        <item m="1" x="2036"/>
        <item m="1" x="3181"/>
        <item m="1" x="2603"/>
        <item m="1" x="5110"/>
        <item m="1" x="2892"/>
        <item m="1" x="1134"/>
        <item m="1" x="580"/>
        <item m="1" x="3873"/>
        <item m="1" x="3680"/>
        <item x="139"/>
        <item m="1" x="7493"/>
        <item m="1" x="3498"/>
        <item m="1" x="1148"/>
        <item m="1" x="7991"/>
        <item m="1" x="4998"/>
        <item m="1" x="4488"/>
        <item m="1" x="1622"/>
        <item m="1" x="7387"/>
        <item m="1" x="5988"/>
        <item m="1" x="1376"/>
        <item m="1" x="3593"/>
        <item m="1" x="3394"/>
        <item m="1" x="6177"/>
        <item m="1" x="806"/>
        <item m="1" x="4175"/>
        <item m="1" x="6092"/>
        <item m="1" x="2583"/>
        <item m="1" x="5626"/>
        <item m="1" x="7784"/>
        <item m="1" x="1565"/>
        <item m="1" x="2784"/>
        <item m="1" x="4622"/>
        <item m="1" x="2307"/>
        <item m="1" x="2637"/>
        <item x="140"/>
        <item m="1" x="5198"/>
        <item m="1" x="7194"/>
        <item m="1" x="482"/>
        <item m="1" x="4764"/>
        <item m="1" x="5006"/>
        <item m="1" x="2937"/>
        <item m="1" x="6597"/>
        <item m="1" x="5251"/>
        <item m="1" x="3435"/>
        <item m="1" x="3090"/>
        <item m="1" x="6150"/>
        <item m="1" x="4431"/>
        <item m="1" x="2891"/>
        <item m="1" x="4621"/>
        <item x="106"/>
        <item m="1" x="1331"/>
        <item m="1" x="3353"/>
        <item m="1" x="891"/>
        <item m="1" x="5030"/>
        <item m="1" x="4857"/>
        <item m="1" x="1914"/>
        <item m="1" x="2592"/>
        <item m="1" x="1209"/>
        <item m="1" x="1495"/>
        <item m="1" x="2160"/>
        <item m="1" x="7838"/>
        <item m="1" x="2445"/>
        <item m="1" x="998"/>
        <item m="1" x="5747"/>
        <item m="1" x="6867"/>
        <item m="1" x="6806"/>
        <item m="1" x="336"/>
        <item x="285"/>
        <item m="1" x="7883"/>
        <item m="1" x="7286"/>
        <item m="1" x="2890"/>
        <item m="1" x="6405"/>
        <item m="1" x="6741"/>
        <item m="1" x="5350"/>
        <item m="1" x="3964"/>
        <item m="1" x="6421"/>
        <item m="1" x="7783"/>
        <item m="1" x="3406"/>
        <item m="1" x="5948"/>
        <item m="1" x="335"/>
        <item m="1" x="1099"/>
        <item m="1" x="5822"/>
        <item m="1" x="2344"/>
        <item m="1" x="628"/>
        <item m="1" x="7850"/>
        <item m="1" x="7358"/>
        <item m="1" x="3316"/>
        <item m="1" x="579"/>
        <item m="1" x="3805"/>
        <item m="1" x="2306"/>
        <item m="1" x="463"/>
        <item x="223"/>
        <item m="1" x="1318"/>
        <item m="1" x="6621"/>
        <item m="1" x="960"/>
        <item m="1" x="7163"/>
        <item m="1" x="3136"/>
        <item m="1" x="310"/>
        <item m="1" x="6187"/>
        <item m="1" x="540"/>
        <item m="1" x="2014"/>
        <item m="1" x="6091"/>
        <item m="1" x="855"/>
        <item m="1" x="5524"/>
        <item m="1" x="1835"/>
        <item m="1" x="3050"/>
        <item m="1" x="4255"/>
        <item x="268"/>
        <item m="1" x="6296"/>
        <item m="1" x="5022"/>
        <item m="1" x="6169"/>
        <item m="1" x="6774"/>
        <item m="1" x="2444"/>
        <item m="1" x="1641"/>
        <item m="1" x="567"/>
        <item m="1" x="1640"/>
        <item m="1" x="3150"/>
        <item m="1" x="2143"/>
        <item m="1" x="2765"/>
        <item m="1" x="3227"/>
        <item m="1" x="524"/>
        <item m="1" x="6836"/>
        <item m="1" x="5610"/>
        <item m="1" x="7307"/>
        <item x="239"/>
        <item m="1" x="7085"/>
        <item m="1" x="2091"/>
        <item m="1" x="3804"/>
        <item m="1" x="4646"/>
        <item m="1" x="982"/>
        <item m="1" x="2728"/>
        <item m="1" x="2534"/>
        <item m="1" x="3189"/>
        <item m="1" x="3347"/>
        <item m="1" x="3332"/>
        <item m="1" x="6319"/>
        <item m="1" x="7923"/>
        <item m="1" x="7219"/>
        <item m="1" x="438"/>
        <item m="1" x="2774"/>
        <item m="1" x="7247"/>
        <item m="1" x="4140"/>
        <item m="1" x="437"/>
        <item m="1" x="7679"/>
        <item m="1" x="2810"/>
        <item m="1" x="939"/>
        <item m="1" x="7536"/>
        <item m="1" x="7782"/>
        <item m="1" x="6728"/>
        <item m="1" x="6620"/>
        <item m="1" x="462"/>
        <item m="1" x="3755"/>
        <item x="184"/>
        <item m="1" x="2390"/>
        <item m="1" x="5083"/>
        <item m="1" x="882"/>
        <item m="1" x="3252"/>
        <item m="1" x="3352"/>
        <item m="1" x="1240"/>
        <item m="1" x="7610"/>
        <item m="1" x="5219"/>
        <item m="1" x="7744"/>
        <item m="1" x="2574"/>
        <item m="1" x="4115"/>
        <item m="1" x="2081"/>
        <item m="1" x="5688"/>
        <item m="1" x="4856"/>
        <item m="1" x="6854"/>
        <item m="1" x="7949"/>
        <item m="1" x="5072"/>
        <item m="1" x="367"/>
        <item m="1" x="1671"/>
        <item m="1" x="3679"/>
        <item m="1" x="1252"/>
        <item m="1" x="5518"/>
        <item m="1" x="1810"/>
        <item m="1" x="2090"/>
        <item m="1" x="4571"/>
        <item m="1" x="5719"/>
        <item m="1" x="2533"/>
        <item m="1" x="1617"/>
        <item m="1" x="6216"/>
        <item x="125"/>
        <item m="1" x="5609"/>
        <item m="1" x="3771"/>
        <item m="1" x="4004"/>
        <item m="1" x="3384"/>
        <item m="1" x="2080"/>
        <item m="1" x="730"/>
        <item m="1" x="299"/>
        <item m="1" x="4075"/>
        <item m="1" x="1761"/>
        <item m="1" x="5757"/>
        <item m="1" x="2555"/>
        <item m="1" x="1406"/>
        <item m="1" x="2668"/>
        <item m="1" x="1202"/>
        <item m="1" x="4487"/>
        <item m="1" x="6909"/>
        <item m="1" x="7202"/>
        <item m="1" x="436"/>
        <item m="1" x="4707"/>
        <item m="1" x="2343"/>
        <item m="1" x="3612"/>
        <item m="1" x="6149"/>
        <item m="1" x="881"/>
        <item m="1" x="2482"/>
        <item m="1" x="7769"/>
        <item x="278"/>
        <item m="1" x="7563"/>
        <item m="1" x="6267"/>
        <item m="1" x="5426"/>
        <item m="1" x="2426"/>
        <item m="1" x="4297"/>
        <item m="1" x="2097"/>
        <item m="1" x="7830"/>
        <item m="1" x="2263"/>
        <item m="1" x="2126"/>
        <item m="1" x="566"/>
        <item m="1" x="1968"/>
        <item m="1" x="5260"/>
        <item m="1" x="2694"/>
        <item m="1" x="6977"/>
        <item m="1" x="4114"/>
        <item m="1" x="7913"/>
        <item m="1" x="519"/>
        <item x="116"/>
        <item m="1" x="7111"/>
        <item m="1" x="2313"/>
        <item m="1" x="718"/>
        <item m="1" x="3845"/>
        <item m="1" x="1048"/>
        <item m="1" x="7609"/>
        <item m="1" x="6500"/>
        <item m="1" x="7790"/>
        <item m="1" x="741"/>
        <item m="1" x="3959"/>
        <item m="1" x="907"/>
        <item m="1" x="1609"/>
        <item m="1" x="6923"/>
        <item m="1" x="6226"/>
        <item m="1" x="3882"/>
        <item m="1" x="1359"/>
        <item m="1" x="2718"/>
        <item m="1" x="5374"/>
        <item m="1" x="7969"/>
        <item m="1" x="5523"/>
        <item m="1" x="4686"/>
        <item m="1" x="614"/>
        <item m="1" x="3376"/>
        <item m="1" x="3375"/>
        <item m="1" x="4706"/>
        <item m="1" x="2927"/>
        <item m="1" x="6818"/>
        <item m="1" x="4254"/>
        <item m="1" x="4053"/>
        <item m="1" x="4045"/>
        <item m="1" x="3714"/>
        <item m="1" x="6879"/>
        <item m="1" x="3214"/>
        <item m="1" x="1573"/>
        <item m="1" x="6552"/>
        <item m="1" x="7254"/>
        <item m="1" x="870"/>
        <item m="1" x="4223"/>
        <item m="1" x="3694"/>
        <item m="1" x="2023"/>
        <item m="1" x="3251"/>
        <item m="1" x="1860"/>
        <item m="1" x="7238"/>
        <item m="1" x="6962"/>
        <item m="1" x="3262"/>
        <item m="1" x="6588"/>
        <item m="1" x="4748"/>
        <item m="1" x="3049"/>
        <item x="192"/>
        <item m="1" x="3434"/>
        <item m="1" x="7376"/>
        <item m="1" x="6384"/>
        <item m="1" x="5718"/>
        <item m="1" x="4203"/>
        <item m="1" x="2602"/>
        <item m="1" x="5384"/>
        <item m="1" x="6866"/>
        <item m="1" x="7041"/>
        <item m="1" x="7620"/>
        <item m="1" x="7392"/>
        <item m="1" x="6961"/>
        <item m="1" x="6431"/>
        <item m="1" x="5005"/>
        <item m="1" x="5309"/>
        <item m="1" x="3655"/>
        <item m="1" x="7707"/>
        <item m="1" x="5939"/>
        <item m="1" x="5296"/>
        <item m="1" x="7819"/>
        <item m="1" x="6791"/>
        <item m="1" x="2945"/>
        <item m="1" x="6466"/>
        <item m="1" x="5774"/>
        <item m="1" x="3974"/>
        <item m="1" x="4645"/>
        <item m="1" x="5267"/>
        <item m="1" x="5651"/>
        <item m="1" x="1859"/>
        <item m="1" x="1494"/>
        <item m="1" x="6750"/>
        <item m="1" x="7104"/>
        <item m="1" x="3315"/>
        <item m="1" x="2070"/>
        <item m="1" x="3006"/>
        <item m="1" x="1542"/>
        <item m="1" x="1590"/>
        <item m="1" x="5746"/>
        <item m="1" x="4885"/>
        <item m="1" x="7685"/>
        <item m="1" x="7892"/>
        <item m="1" x="4395"/>
        <item m="1" x="6304"/>
        <item m="1" x="7912"/>
        <item m="1" x="5029"/>
        <item m="1" x="4545"/>
        <item m="1" x="6874"/>
        <item m="1" x="3433"/>
        <item m="1" x="2377"/>
        <item m="1" x="5709"/>
        <item m="1" x="1858"/>
        <item m="1" x="3048"/>
        <item x="240"/>
        <item m="1" x="3600"/>
        <item m="1" x="6284"/>
        <item m="1" x="5308"/>
        <item m="1" x="5987"/>
        <item m="1" x="6499"/>
        <item m="1" x="5591"/>
        <item m="1" x="4415"/>
        <item m="1" x="3432"/>
        <item m="1" x="578"/>
        <item m="1" x="594"/>
        <item m="1" x="2496"/>
        <item m="1" x="3793"/>
        <item m="1" x="5919"/>
        <item m="1" x="3206"/>
        <item m="1" x="4131"/>
        <item m="1" x="2901"/>
        <item m="1" x="1994"/>
        <item m="1" x="7948"/>
        <item m="1" x="3314"/>
        <item x="224"/>
        <item m="1" x="4557"/>
        <item m="1" x="924"/>
        <item m="1" x="6636"/>
        <item m="1" x="7406"/>
        <item m="1" x="1452"/>
        <item m="1" x="1356"/>
        <item m="1" x="7757"/>
        <item m="1" x="4705"/>
        <item m="1" x="376"/>
        <item m="1" x="3393"/>
        <item m="1" x="4414"/>
        <item m="1" x="3567"/>
        <item m="1" x="2089"/>
        <item m="1" x="2837"/>
        <item m="1" x="5021"/>
        <item x="141"/>
        <item m="1" x="5863"/>
        <item m="1" x="7601"/>
        <item m="1" x="7492"/>
        <item m="1" x="6155"/>
        <item m="1" x="6828"/>
        <item m="1" x="981"/>
        <item m="1" x="3205"/>
        <item m="1" x="3566"/>
        <item m="1" x="5621"/>
        <item m="1" x="5608"/>
        <item m="1" x="1913"/>
        <item m="1" x="3519"/>
        <item x="193"/>
        <item m="1" x="6359"/>
        <item m="1" x="1118"/>
        <item m="1" x="5233"/>
        <item m="1" x="4202"/>
        <item m="1" x="5672"/>
        <item m="1" x="4159"/>
        <item m="1" x="5250"/>
        <item m="1" x="4242"/>
        <item m="1" x="506"/>
        <item m="1" x="2926"/>
        <item m="1" x="6580"/>
        <item m="1" x="1993"/>
        <item x="173"/>
        <item m="1" x="779"/>
        <item m="1" x="3662"/>
        <item m="1" x="4113"/>
        <item m="1" x="763"/>
        <item m="1" x="3484"/>
        <item m="1" x="505"/>
        <item m="1" x="2526"/>
        <item m="1" x="3828"/>
        <item m="1" x="5620"/>
        <item m="1" x="593"/>
        <item m="1" x="3107"/>
        <item m="1" x="7862"/>
        <item m="1" x="1900"/>
        <item m="1" x="7017"/>
        <item m="1" x="5986"/>
        <item m="1" x="6579"/>
        <item m="1" x="7684"/>
        <item m="1" x="5812"/>
        <item m="1" x="3442"/>
        <item m="1" x="2629"/>
        <item m="1" x="3844"/>
        <item m="1" x="1541"/>
        <item m="1" x="7562"/>
        <item m="1" x="3745"/>
        <item m="1" x="7600"/>
        <item m="1" x="7581"/>
        <item m="1" x="4476"/>
        <item m="1" x="7060"/>
        <item m="1" x="6518"/>
        <item m="1" x="5542"/>
        <item m="1" x="4061"/>
        <item x="126"/>
        <item m="1" x="2889"/>
        <item m="1" x="565"/>
        <item m="1" x="375"/>
        <item m="1" x="3580"/>
        <item m="1" x="5373"/>
        <item m="1" x="6043"/>
        <item m="1" x="4902"/>
        <item m="1" x="5266"/>
        <item m="1" x="1039"/>
        <item m="1" x="6168"/>
        <item m="1" x="2679"/>
        <item m="1" x="1834"/>
        <item m="1" x="3157"/>
        <item m="1" x="3734"/>
        <item m="1" x="1063"/>
        <item m="1" x="2565"/>
        <item m="1" x="6106"/>
        <item m="1" x="7942"/>
        <item m="1" x="1192"/>
        <item m="1" x="6960"/>
        <item m="1" x="415"/>
        <item m="1" x="4359"/>
        <item m="1" x="1979"/>
        <item m="1" x="6167"/>
        <item m="1" x="3992"/>
        <item m="1" x="5704"/>
        <item m="1" x="7431"/>
        <item m="1" x="5905"/>
        <item m="1" x="6383"/>
        <item m="1" x="3367"/>
        <item m="1" x="6596"/>
        <item m="1" x="2227"/>
        <item m="1" x="7117"/>
        <item m="1" x="2305"/>
        <item m="1" x="4997"/>
        <item m="1" x="3923"/>
        <item m="1" x="2108"/>
        <item m="1" x="1147"/>
        <item m="1" x="4536"/>
        <item m="1" x="1344"/>
        <item m="1" x="1942"/>
        <item m="1" x="890"/>
        <item m="1" x="1693"/>
        <item m="1" x="7891"/>
        <item m="1" x="2005"/>
        <item m="1" x="7093"/>
        <item m="1" x="6835"/>
        <item m="1" x="5049"/>
        <item m="1" x="6811"/>
        <item m="1" x="707"/>
        <item m="1" x="435"/>
        <item m="1" x="3724"/>
        <item m="1" x="5878"/>
        <item m="1" x="5161"/>
        <item m="1" x="2435"/>
        <item m="1" x="2443"/>
        <item m="1" x="6079"/>
        <item m="1" x="1889"/>
        <item m="1" x="2198"/>
        <item m="1" x="3295"/>
        <item m="1" x="6671"/>
        <item m="1" x="4556"/>
        <item m="1" x="2944"/>
        <item m="1" x="4394"/>
        <item m="1" x="4151"/>
        <item m="1" x="1785"/>
        <item m="1" x="7781"/>
        <item m="1" x="6933"/>
        <item m="1" x="5666"/>
        <item x="131"/>
        <item m="1" x="3803"/>
        <item m="1" x="3792"/>
        <item m="1" x="5282"/>
        <item m="1" x="6215"/>
        <item m="1" x="1062"/>
        <item m="1" x="1818"/>
        <item m="1" x="2107"/>
        <item m="1" x="1107"/>
        <item m="1" x="2159"/>
        <item m="1" x="3791"/>
        <item m="1" x="5454"/>
        <item m="1" x="1358"/>
        <item m="1" x="2591"/>
        <item m="1" x="3042"/>
        <item m="1" x="7369"/>
        <item m="1" x="5566"/>
        <item m="1" x="5040"/>
        <item m="1" x="6692"/>
        <item m="1" x="5687"/>
        <item m="1" x="2888"/>
        <item m="1" x="6012"/>
        <item m="1" x="2304"/>
        <item m="1" x="555"/>
        <item m="1" x="350"/>
        <item m="1" x="6805"/>
        <item m="1" x="5766"/>
        <item m="1" x="1182"/>
        <item m="1" x="2874"/>
        <item m="1" x="5756"/>
        <item m="1" x="4442"/>
        <item m="1" x="2997"/>
        <item m="1" x="3213"/>
        <item m="1" x="6295"/>
        <item m="1" x="1429"/>
        <item m="1" x="328"/>
        <item m="1" x="4222"/>
        <item m="1" x="7441"/>
        <item m="1" x="5114"/>
        <item m="1" x="4586"/>
        <item x="261"/>
        <item m="1" x="6701"/>
        <item m="1" x="4603"/>
        <item m="1" x="7306"/>
        <item m="1" x="5436"/>
        <item m="1" x="6691"/>
        <item m="1" x="1659"/>
        <item m="1" x="6953"/>
        <item m="1" x="4499"/>
        <item m="1" x="4486"/>
        <item m="1" x="5853"/>
        <item m="1" x="6058"/>
        <item m="1" x="4191"/>
        <item m="1" x="6069"/>
        <item m="1" x="2239"/>
        <item m="1" x="6465"/>
        <item m="1" x="6535"/>
        <item m="1" x="5372"/>
        <item m="1" x="5061"/>
        <item m="1" x="906"/>
        <item m="1" x="2045"/>
        <item m="1" x="6420"/>
        <item m="1" x="4466"/>
        <item m="1" x="2590"/>
        <item m="1" x="4737"/>
        <item m="1" x="6236"/>
        <item m="1" x="6452"/>
        <item m="1" x="1848"/>
        <item m="1" x="3693"/>
        <item m="1" x="5541"/>
        <item m="1" x="3592"/>
        <item m="1" x="349"/>
        <item m="1" x="3276"/>
        <item x="79"/>
        <item m="1" x="4350"/>
        <item m="1" x="3790"/>
        <item m="1" x="1773"/>
        <item m="1" x="4736"/>
        <item m="1" x="2481"/>
        <item m="1" x="348"/>
        <item m="1" x="7789"/>
        <item m="1" x="6011"/>
        <item m="1" x="6374"/>
        <item m="1" x="6117"/>
        <item m="1" x="5522"/>
        <item m="1" x="7016"/>
        <item m="1" x="3121"/>
        <item m="1" x="1784"/>
        <item m="1" x="7818"/>
        <item m="1" x="6214"/>
        <item m="1" x="5039"/>
        <item m="1" x="6619"/>
        <item m="1" x="3083"/>
        <item m="1" x="3931"/>
        <item m="1" x="6460"/>
        <item m="1" x="3579"/>
        <item m="1" x="2459"/>
        <item m="1" x="5197"/>
        <item m="1" x="4327"/>
        <item m="1" x="2744"/>
        <item m="1" x="4782"/>
        <item x="142"/>
        <item m="1" x="6003"/>
        <item m="1" x="7491"/>
        <item m="1" x="2917"/>
        <item m="1" x="923"/>
        <item m="1" x="4341"/>
        <item m="1" x="3958"/>
        <item m="1" x="6068"/>
        <item m="1" x="6245"/>
        <item m="1" x="5644"/>
        <item m="1" x="1343"/>
        <item m="1" x="6714"/>
        <item m="1" x="2647"/>
        <item m="1" x="3135"/>
        <item m="1" x="4544"/>
        <item m="1" x="1616"/>
        <item m="1" x="3641"/>
        <item m="1" x="3709"/>
        <item m="1" x="5109"/>
        <item m="1" x="6528"/>
        <item m="1" x="6527"/>
        <item m="1" x="6464"/>
        <item m="1" x="3820"/>
        <item m="1" x="4925"/>
        <item m="1" x="4747"/>
        <item m="1" x="3405"/>
        <item m="1" x="5607"/>
        <item m="1" x="922"/>
        <item m="1" x="5517"/>
        <item m="1" x="6303"/>
        <item m="1" x="7788"/>
        <item m="1" x="1912"/>
        <item m="1" x="6890"/>
        <item m="1" x="3005"/>
        <item x="80"/>
        <item m="1" x="6959"/>
        <item m="1" x="5848"/>
        <item m="1" x="425"/>
        <item m="1" x="959"/>
        <item m="1" x="2943"/>
        <item m="1" x="6690"/>
        <item m="1" x="5435"/>
        <item m="1" x="717"/>
        <item m="1" x="1985"/>
        <item m="1" x="3957"/>
        <item m="1" x="3559"/>
        <item m="1" x="3893"/>
        <item m="1" x="4003"/>
        <item m="1" x="4620"/>
        <item m="1" x="1899"/>
        <item m="1" x="1564"/>
        <item m="1" x="854"/>
        <item m="1" x="5847"/>
        <item m="1" x="7551"/>
        <item m="1" x="3864"/>
        <item m="1" x="5362"/>
        <item m="1" x="7882"/>
        <item m="1" x="4241"/>
        <item m="1" x="2936"/>
        <item m="1" x="7881"/>
        <item m="1" x="5506"/>
        <item m="1" x="3640"/>
        <item m="1" x="7490"/>
        <item m="1" x="2801"/>
        <item m="1" x="754"/>
        <item m="1" x="2739"/>
        <item m="1" x="7364"/>
        <item m="1" x="5900"/>
        <item m="1" x="6853"/>
        <item m="1" x="6990"/>
        <item x="194"/>
        <item m="1" x="7297"/>
        <item m="1" x="4913"/>
        <item m="1" x="2582"/>
        <item m="1" x="4369"/>
        <item m="1" x="7162"/>
        <item m="1" x="2916"/>
        <item m="1" x="4849"/>
        <item m="1" x="627"/>
        <item m="1" x="3346"/>
        <item m="1" x="2238"/>
        <item x="293"/>
        <item m="1" x="1554"/>
        <item m="1" x="2434"/>
        <item m="1" x="2342"/>
        <item m="1" x="1772"/>
        <item m="1" x="7922"/>
        <item m="1" x="4933"/>
        <item m="1" x="4972"/>
        <item m="1" x="7386"/>
        <item m="1" x="2044"/>
        <item m="1" x="523"/>
        <item m="1" x="1015"/>
        <item m="1" x="3629"/>
        <item m="1" x="7273"/>
        <item m="1" x="1589"/>
        <item m="1" x="5349"/>
        <item m="1" x="3604"/>
        <item m="1" x="5665"/>
        <item m="1" x="2237"/>
        <item m="1" x="4475"/>
        <item m="1" x="3431"/>
        <item m="1" x="3423"/>
        <item m="1" x="3469"/>
        <item m="1" x="6873"/>
        <item m="1" x="6010"/>
        <item m="1" x="6510"/>
        <item m="1" x="2322"/>
        <item m="1" x="5862"/>
        <item m="1" x="3591"/>
        <item m="1" x="6845"/>
        <item m="1" x="1649"/>
        <item m="1" x="7237"/>
        <item m="1" x="4423"/>
        <item m="1" x="6635"/>
        <item m="1" x="7440"/>
        <item m="1" x="1529"/>
        <item m="1" x="5348"/>
        <item m="1" x="7040"/>
        <item m="1" x="592"/>
        <item m="1" x="3404"/>
        <item m="1" x="6037"/>
        <item m="1" x="7330"/>
        <item m="1" x="853"/>
        <item m="1" x="852"/>
        <item m="1" x="4092"/>
        <item m="1" x="6551"/>
        <item m="1" x="1493"/>
        <item m="1" x="7029"/>
        <item m="1" x="5453"/>
        <item m="1" x="5836"/>
        <item m="1" x="4044"/>
        <item m="1" x="2142"/>
        <item m="1" x="5434"/>
        <item m="1" x="2389"/>
        <item m="1" x="471"/>
        <item m="1" x="1596"/>
        <item m="1" x="3392"/>
        <item m="1" x="2615"/>
        <item m="1" x="5835"/>
        <item m="1" x="6865"/>
        <item m="1" x="2873"/>
        <item m="1" x="2141"/>
        <item m="1" x="5239"/>
        <item m="1" x="3180"/>
        <item m="1" x="4693"/>
        <item m="1" x="2773"/>
        <item m="1" x="3872"/>
        <item m="1" x="5686"/>
        <item m="1" x="2900"/>
        <item m="1" x="3543"/>
        <item m="1" x="7947"/>
        <item m="1" x="2772"/>
        <item m="1" x="4326"/>
        <item m="1" x="3603"/>
        <item m="1" x="6634"/>
        <item m="1" x="2303"/>
        <item m="1" x="6487"/>
        <item m="1" x="2601"/>
        <item m="1" x="522"/>
        <item m="1" x="4441"/>
        <item m="1" x="7439"/>
        <item m="1" x="3204"/>
        <item m="1" x="6225"/>
        <item m="1" x="1133"/>
        <item m="1" x="2401"/>
        <item m="1" x="1492"/>
        <item m="1" x="6105"/>
        <item m="1" x="452"/>
        <item m="1" x="5295"/>
        <item m="1" x="2433"/>
        <item m="1" x="6283"/>
        <item m="1" x="4221"/>
        <item m="1" x="2614"/>
        <item m="1" x="2262"/>
        <item m="1" x="2710"/>
        <item m="1" x="2043"/>
        <item m="1" x="4685"/>
        <item m="1" x="2573"/>
        <item m="1" x="740"/>
        <item m="1" x="5347"/>
        <item m="1" x="770"/>
        <item m="1" x="4848"/>
        <item m="1" x="2856"/>
        <item m="1" x="4498"/>
        <item m="1" x="2865"/>
        <item m="1" x="6727"/>
        <item m="1" x="7103"/>
        <item m="1" x="7050"/>
        <item m="1" x="2517"/>
        <item m="1" x="2261"/>
        <item m="1" x="1750"/>
        <item m="1" x="1098"/>
        <item m="1" x="5505"/>
        <item m="1" x="3226"/>
        <item m="1" x="3744"/>
        <item m="1" x="3618"/>
        <item m="1" x="6765"/>
        <item m="1" x="3956"/>
        <item m="1" x="4296"/>
        <item m="1" x="1365"/>
        <item m="1" x="1563"/>
        <item m="1" x="4667"/>
        <item m="1" x="6294"/>
        <item m="1" x="4183"/>
        <item m="1" x="2400"/>
        <item m="1" x="2214"/>
        <item m="1" x="5977"/>
        <item m="1" x="4043"/>
        <item m="1" x="7155"/>
        <item m="1" x="6278"/>
        <item m="1" x="3789"/>
        <item m="1" x="408"/>
        <item m="1" x="2236"/>
        <item m="1" x="7246"/>
        <item m="1" x="7357"/>
        <item m="1" x="1090"/>
        <item m="1" x="2983"/>
        <item m="1" x="491"/>
        <item m="1" x="7154"/>
        <item m="1" x="2022"/>
        <item m="1" x="2915"/>
        <item m="1" x="3275"/>
        <item m="1" x="1299"/>
        <item m="1" x="591"/>
        <item m="1" x="7285"/>
        <item m="1" x="6989"/>
        <item m="1" x="2678"/>
        <item m="1" x="2388"/>
        <item m="1" x="4801"/>
        <item m="1" x="5135"/>
        <item m="1" x="1749"/>
        <item m="1" x="5619"/>
        <item m="1" x="4528"/>
        <item m="1" x="3910"/>
        <item m="1" x="3422"/>
        <item m="1" x="1201"/>
        <item m="1" x="675"/>
        <item m="1" x="2385"/>
        <item m="1" x="2376"/>
        <item m="1" x="2788"/>
        <item m="1" x="921"/>
        <item m="1" x="6790"/>
        <item m="1" x="2021"/>
        <item m="1" x="2836"/>
        <item m="1" x="2134"/>
        <item m="1" x="7368"/>
        <item m="1" x="7501"/>
        <item m="1" x="2115"/>
        <item m="1" x="3699"/>
        <item m="1" x="1540"/>
        <item m="1" x="6358"/>
        <item x="225"/>
        <item m="1" x="2550"/>
        <item m="1" x="2541"/>
        <item m="1" x="3188"/>
        <item m="1" x="6330"/>
        <item m="1" x="1075"/>
        <item m="1" x="7010"/>
        <item m="1" x="4585"/>
        <item m="1" x="6952"/>
        <item m="1" x="3071"/>
        <item m="1" x="7756"/>
        <item m="1" x="2181"/>
        <item m="1" x="6713"/>
        <item m="1" x="7573"/>
        <item m="1" x="2260"/>
        <item m="1" x="7161"/>
        <item m="1" x="3041"/>
        <item m="1" x="7489"/>
        <item m="1" x="2302"/>
        <item m="1" x="1200"/>
        <item m="1" x="2042"/>
        <item m="1" x="2490"/>
        <item m="1" x="6679"/>
        <item m="1" x="797"/>
        <item m="1" x="1074"/>
        <item m="1" x="2982"/>
        <item m="1" x="3430"/>
        <item m="1" x="327"/>
        <item m="1" x="1392"/>
        <item m="1" x="4220"/>
        <item m="1" x="3524"/>
        <item m="1" x="6277"/>
        <item m="1" x="4792"/>
        <item m="1" x="3788"/>
        <item m="1" x="5433"/>
        <item m="1" x="1181"/>
        <item m="1" x="2819"/>
        <item m="1" x="7459"/>
        <item m="1" x="1342"/>
        <item m="1" x="4570"/>
        <item m="1" x="2677"/>
        <item m="1" x="1579"/>
        <item m="1" x="1608"/>
        <item m="1" x="7780"/>
        <item m="1" x="6213"/>
        <item m="1" x="3617"/>
        <item m="1" x="4104"/>
        <item m="1" x="1562"/>
        <item m="1" x="7305"/>
        <item m="1" x="6852"/>
        <item m="1" x="1424"/>
        <item m="1" x="7768"/>
        <item m="1" x="5696"/>
        <item m="1" x="6605"/>
        <item m="1" x="3892"/>
        <item m="1" x="2004"/>
        <item m="1" x="3114"/>
        <item m="1" x="3102"/>
        <item m="1" x="1954"/>
        <item m="1" x="3331"/>
        <item m="1" x="1439"/>
        <item m="1" x="4800"/>
        <item m="1" x="5108"/>
        <item m="1" x="3179"/>
        <item m="1" x="3101"/>
        <item m="1" x="5606"/>
        <item m="1" x="5727"/>
        <item m="1" x="400"/>
        <item m="1" x="5339"/>
        <item m="1" x="6560"/>
        <item m="1" x="7131"/>
        <item m="1" x="440"/>
        <item m="1" x="2336"/>
        <item m="1" x="317"/>
        <item m="1" x="5565"/>
        <item m="1" x="3304"/>
        <item m="1" x="1106"/>
        <item m="1" x="7458"/>
        <item m="1" x="6148"/>
        <item m="1" x="2399"/>
        <item x="195"/>
        <item m="1" x="5060"/>
        <item m="1" x="4174"/>
        <item m="1" x="4368"/>
        <item m="1" x="1124"/>
        <item m="1" x="590"/>
        <item m="1" x="5395"/>
        <item m="1" x="1029"/>
        <item m="1" x="1760"/>
        <item m="1" x="1117"/>
        <item m="1" x="5175"/>
        <item m="1" x="1038"/>
        <item m="1" x="6302"/>
        <item m="1" x="7706"/>
        <item m="1" x="2173"/>
        <item m="1" x="7062"/>
        <item m="1" x="4182"/>
        <item m="1" x="4173"/>
        <item m="1" x="6029"/>
        <item m="1" x="6587"/>
        <item m="1" x="2213"/>
        <item m="1" x="6827"/>
        <item m="1" x="2416"/>
        <item m="1" x="6889"/>
        <item m="1" x="2872"/>
        <item m="1" x="5093"/>
        <item m="1" x="5695"/>
        <item m="1" x="2676"/>
        <item m="1" x="7665"/>
        <item m="1" x="1391"/>
        <item m="1" x="4569"/>
        <item m="1" x="4036"/>
        <item m="1" x="1857"/>
        <item m="1" x="4407"/>
        <item m="1" x="5793"/>
        <item m="1" x="3639"/>
        <item m="1" x="3628"/>
        <item m="1" x="3243"/>
        <item m="1" x="1146"/>
        <item m="1" x="5846"/>
        <item m="1" x="3261"/>
        <item m="1" x="6212"/>
        <item m="1" x="7236"/>
        <item x="174"/>
        <item m="1" x="5540"/>
        <item m="1" x="5071"/>
        <item m="1" x="3203"/>
        <item m="1" x="5082"/>
        <item m="1" x="639"/>
        <item m="1" x="3542"/>
        <item m="1" x="1191"/>
        <item m="1" x="1941"/>
        <item m="1" x="2140"/>
        <item m="1" x="7833"/>
        <item m="1" x="1438"/>
        <item m="1" x="1504"/>
        <item m="1" x="7003"/>
        <item m="1" x="4527"/>
        <item m="1" x="5081"/>
        <item m="1" x="6517"/>
        <item m="1" x="2709"/>
        <item m="1" x="7500"/>
        <item m="1" x="2844"/>
        <item m="1" x="7921"/>
        <item m="1" x="2613"/>
        <item m="1" x="6897"/>
        <item m="1" x="3260"/>
        <item m="1" x="5959"/>
        <item m="1" x="1477"/>
        <item m="1" x="7476"/>
        <item m="1" x="6689"/>
        <item m="1" x="6104"/>
        <item m="1" x="539"/>
        <item m="1" x="6670"/>
        <item m="1" x="4715"/>
        <item m="1" x="4568"/>
        <item m="1" x="1208"/>
        <item m="1" x="1199"/>
        <item m="1" x="3106"/>
        <item m="1" x="4666"/>
        <item m="1" x="6366"/>
        <item m="1" x="6346"/>
        <item m="1" x="3170"/>
        <item m="1" x="3541"/>
        <item m="1" x="1670"/>
        <item m="1" x="6888"/>
        <item m="1" x="3723"/>
        <item m="1" x="5322"/>
        <item m="1" x="1682"/>
        <item m="1" x="7116"/>
        <item m="1" x="3955"/>
        <item m="1" x="958"/>
        <item x="204"/>
        <item m="1" x="4406"/>
        <item m="1" x="3082"/>
        <item m="1" x="3827"/>
        <item m="1" x="4349"/>
        <item m="1" x="4677"/>
        <item m="1" x="6688"/>
        <item m="1" x="7262"/>
        <item m="1" x="7356"/>
        <item m="1" x="1553"/>
        <item m="1" x="3449"/>
        <item m="1" x="7245"/>
        <item m="1" x="4808"/>
        <item m="1" x="4292"/>
        <item m="1" x="2935"/>
        <item m="1" x="6922"/>
        <item m="1" x="6908"/>
        <item m="1" x="4456"/>
        <item m="1" x="1877"/>
        <item m="1" x="5425"/>
        <item m="1" x="1528"/>
        <item m="1" x="4385"/>
        <item m="1" x="3863"/>
        <item m="1" x="2413"/>
        <item m="1" x="819"/>
        <item m="1" x="1116"/>
        <item m="1" x="5150"/>
        <item m="1" x="4763"/>
        <item m="1" x="4253"/>
        <item m="1" x="1061"/>
        <item m="1" x="2971"/>
        <item m="1" x="674"/>
        <item m="1" x="2505"/>
        <item m="1" x="4449"/>
        <item m="1" x="3627"/>
        <item m="1" x="1170"/>
        <item m="1" x="3787"/>
        <item m="1" x="4172"/>
        <item m="1" x="3871"/>
        <item m="1" x="5070"/>
        <item m="1" x="7039"/>
        <item m="1" x="1037"/>
        <item m="1" x="347"/>
        <item m="1" x="1828"/>
        <item m="1" x="5564"/>
        <item m="1" x="7468"/>
        <item m="1" x="5965"/>
        <item x="241"/>
        <item m="1" x="5113"/>
        <item m="1" x="3202"/>
        <item m="1" x="1607"/>
        <item m="1" x="3448"/>
        <item m="1" x="4422"/>
        <item m="1" x="7871"/>
        <item m="1" x="5678"/>
        <item m="1" x="2412"/>
        <item m="1" x="2540"/>
        <item m="1" x="4875"/>
        <item m="1" x="6740"/>
        <item m="1" x="2708"/>
        <item m="1" x="6211"/>
        <item m="1" x="778"/>
        <item m="1" x="5174"/>
        <item m="1" x="2003"/>
        <item m="1" x="7261"/>
        <item m="1" x="6282"/>
        <item m="1" x="399"/>
        <item m="1" x="2685"/>
        <item m="1" x="4027"/>
        <item m="1" x="3062"/>
        <item m="1" x="7678"/>
        <item m="1" x="6147"/>
        <item m="1" x="3942"/>
        <item m="1" x="424"/>
        <item m="1" x="2442"/>
        <item m="1" x="3027"/>
        <item m="1" x="4893"/>
        <item m="1" x="4996"/>
        <item m="1" x="490"/>
        <item m="1" x="3250"/>
        <item m="1" x="5861"/>
        <item m="1" x="2226"/>
        <item m="1" x="3512"/>
        <item m="1" x="6678"/>
        <item m="1" x="3242"/>
        <item m="1" x="5160"/>
        <item m="1" x="7329"/>
        <item m="1" x="3383"/>
        <item m="1" x="4393"/>
        <item m="1" x="932"/>
        <item m="1" x="1415"/>
        <item m="1" x="990"/>
        <item m="1" x="4291"/>
        <item m="1" x="5492"/>
        <item m="1" x="3221"/>
        <item m="1" x="613"/>
        <item m="1" x="5534"/>
        <item m="1" x="6656"/>
        <item m="1" x="6067"/>
        <item m="1" x="5985"/>
        <item m="1" x="6244"/>
        <item m="1" x="5899"/>
        <item m="1" x="3963"/>
        <item m="1" x="554"/>
        <item m="1" x="5918"/>
        <item m="1" x="4219"/>
        <item m="1" x="2248"/>
        <item m="1" x="1073"/>
        <item m="1" x="2988"/>
        <item m="1" x="5307"/>
        <item m="1" x="6958"/>
        <item m="1" x="3909"/>
        <item m="1" x="1451"/>
        <item m="1" x="5491"/>
        <item m="1" x="2539"/>
        <item x="226"/>
        <item m="1" x="1414"/>
        <item m="1" x="6028"/>
        <item m="1" x="5218"/>
        <item m="1" x="7522"/>
        <item m="1" x="6146"/>
        <item m="1" x="1639"/>
        <item m="1" x="1355"/>
        <item m="1" x="3638"/>
        <item m="1" x="745"/>
        <item m="1" x="1354"/>
        <item m="1" x="5811"/>
        <item m="1" x="2357"/>
        <item m="1" x="3026"/>
        <item m="1" x="7561"/>
        <item m="1" x="7193"/>
        <item m="1" x="2463"/>
        <item m="1" x="577"/>
        <item m="1" x="2516"/>
        <item m="1" x="4465"/>
        <item m="1" x="7990"/>
        <item m="1" x="1353"/>
        <item m="1" x="7664"/>
        <item x="242"/>
        <item m="1" x="2657"/>
        <item m="1" x="3954"/>
        <item m="1" x="4884"/>
        <item m="1" x="7643"/>
        <item m="1" x="7650"/>
        <item m="1" x="4325"/>
        <item m="1" x="1298"/>
        <item m="1" x="2855"/>
        <item x="81"/>
        <item m="1" x="3786"/>
        <item m="1" x="1572"/>
        <item m="1" x="5184"/>
        <item m="1" x="2356"/>
        <item m="1" x="5306"/>
        <item m="1" x="7832"/>
        <item m="1" x="3025"/>
        <item m="1" x="656"/>
        <item m="1" x="7244"/>
        <item m="1" x="6266"/>
        <item m="1" x="3953"/>
        <item m="1" x="6394"/>
        <item m="1" x="4543"/>
        <item m="1" x="3468"/>
        <item m="1" x="7467"/>
        <item m="1" x="2934"/>
        <item m="1" x="6293"/>
        <item m="1" x="2564"/>
        <item m="1" x="4282"/>
        <item m="1" x="1085"/>
        <item m="1" x="5038"/>
        <item m="1" x="4735"/>
        <item m="1" x="6200"/>
        <item m="1" x="3340"/>
        <item m="1" x="2727"/>
        <item m="1" x="5792"/>
        <item m="1" x="7511"/>
        <item m="1" x="6604"/>
        <item m="1" x="5371"/>
        <item m="1" x="2051"/>
        <item m="1" x="374"/>
        <item m="1" x="3303"/>
        <item m="1" x="4584"/>
        <item m="1" x="1725"/>
        <item m="1" x="4002"/>
        <item m="1" x="1317"/>
        <item m="1" x="7446"/>
        <item m="1" x="638"/>
        <item m="1" x="6176"/>
        <item m="1" x="2384"/>
        <item m="1" x="637"/>
        <item m="1" x="1519"/>
        <item m="1" x="1282"/>
        <item m="1" x="4086"/>
        <item m="1" x="1304"/>
        <item m="1" x="4526"/>
        <item m="1" x="5092"/>
        <item m="1" x="3518"/>
        <item m="1" x="4319"/>
        <item m="1" x="3339"/>
        <item m="1" x="2172"/>
        <item m="1" x="5904"/>
        <item m="1" x="5112"/>
        <item m="1" x="1132"/>
        <item m="1" x="655"/>
        <item m="1" x="6459"/>
        <item m="1" x="553"/>
        <item m="1" x="3759"/>
        <item m="1" x="6393"/>
        <item m="1" x="2656"/>
        <item m="1" x="4474"/>
        <item m="1" x="7028"/>
        <item m="1" x="6292"/>
        <item m="1" x="1771"/>
        <item m="1" x="7804"/>
        <item m="1" x="7787"/>
        <item m="1" x="1833"/>
        <item m="1" x="4240"/>
        <item m="1" x="7920"/>
        <item m="1" x="5938"/>
        <item m="1" x="1405"/>
        <item m="1" x="4791"/>
        <item m="1" x="2914"/>
        <item m="1" x="7092"/>
        <item m="1" x="7588"/>
        <item m="1" x="6844"/>
        <item m="1" x="3142"/>
        <item m="1" x="5860"/>
        <item m="1" x="3952"/>
        <item m="1" x="5917"/>
        <item m="1" x="1251"/>
        <item m="1" x="3743"/>
        <item m="1" x="3698"/>
        <item m="1" x="434"/>
        <item m="1" x="511"/>
        <item m="1" x="2871"/>
        <item m="1" x="2667"/>
        <item m="1" x="2472"/>
        <item m="1" x="3447"/>
        <item m="1" x="5958"/>
        <item m="1" x="762"/>
        <item m="1" x="1404"/>
        <item m="1" x="1198"/>
        <item m="1" x="5916"/>
        <item m="1" x="2925"/>
        <item m="1" x="4413"/>
        <item m="1" x="3113"/>
        <item m="1" x="6795"/>
        <item m="1" x="3813"/>
        <item m="1" x="3302"/>
        <item m="1" x="4922"/>
        <item m="1" x="2041"/>
        <item x="262"/>
        <item m="1" x="6265"/>
        <item m="1" x="4201"/>
        <item m="1" x="1802"/>
        <item m="1" x="5037"/>
        <item m="1" x="4497"/>
        <item m="1" x="5898"/>
        <item m="1" x="3599"/>
        <item m="1" x="3004"/>
        <item m="1" x="6618"/>
        <item m="1" x="3259"/>
        <item m="1" x="1561"/>
        <item m="1" x="6116"/>
        <item m="1" x="1169"/>
        <item m="1" x="3070"/>
        <item m="1" x="4485"/>
        <item m="1" x="4781"/>
        <item m="1" x="626"/>
        <item m="1" x="538"/>
        <item m="1" x="3812"/>
        <item m="1" x="7342"/>
        <item m="1" x="7466"/>
        <item m="1" x="5579"/>
        <item m="1" x="3973"/>
        <item m="1" x="612"/>
        <item m="1" x="7743"/>
        <item m="1" x="931"/>
        <item m="1" x="7002"/>
        <item m="1" x="5845"/>
        <item x="82"/>
        <item m="1" x="2751"/>
        <item m="1" x="4484"/>
        <item m="1" x="4921"/>
        <item m="1" x="7231"/>
        <item m="1" x="1503"/>
        <item m="1" x="7978"/>
        <item m="1" x="4511"/>
        <item m="1" x="3149"/>
        <item m="1" x="5481"/>
        <item m="1" x="2335"/>
        <item m="1" x="2726"/>
        <item m="1" x="1876"/>
        <item m="1" x="1783"/>
        <item m="1" x="3951"/>
        <item m="1" x="971"/>
        <item m="1" x="1272"/>
        <item m="1" x="7084"/>
        <item m="1" x="3351"/>
        <item m="1" x="3540"/>
        <item m="1" x="930"/>
        <item m="1" x="5383"/>
        <item m="1" x="7705"/>
        <item m="1" x="6339"/>
        <item m="1" x="6655"/>
        <item m="1" x="4384"/>
        <item m="1" x="2743"/>
        <item m="1" x="2088"/>
        <item m="1" x="1740"/>
        <item m="1" x="5217"/>
        <item m="1" x="6132"/>
        <item m="1" x="3467"/>
        <item m="1" x="2259"/>
        <item m="1" x="2750"/>
        <item m="1" x="1089"/>
        <item m="1" x="6550"/>
        <item m="1" x="1898"/>
        <item m="1" x="6878"/>
        <item m="1" x="6946"/>
        <item m="1" x="5976"/>
        <item m="1" x="3558"/>
        <item m="1" x="489"/>
        <item m="1" x="3313"/>
        <item m="1" x="7153"/>
        <item m="1" x="4510"/>
        <item m="1" x="4644"/>
        <item m="1" x="1028"/>
        <item m="1" x="1875"/>
        <item m="1" x="2870"/>
        <item m="1" x="3616"/>
        <item m="1" x="5020"/>
        <item m="1" x="7716"/>
        <item m="1" x="2441"/>
        <item m="1" x="6760"/>
        <item m="1" x="5726"/>
        <item m="1" x="7634"/>
        <item m="1" x="729"/>
        <item m="1" x="7235"/>
        <item m="1" x="7144"/>
        <item m="1" x="2158"/>
        <item m="1" x="7560"/>
        <item m="1" x="2471"/>
        <item m="1" x="4290"/>
        <item m="1" x="6516"/>
        <item m="1" x="4281"/>
        <item m="1" x="1084"/>
        <item m="1" x="2655"/>
        <item m="1" x="646"/>
        <item m="1" x="3374"/>
        <item m="1" x="5413"/>
        <item m="1" x="6036"/>
        <item m="1" x="673"/>
        <item m="1" x="5259"/>
        <item m="1" x="3414"/>
        <item m="1" x="1578"/>
        <item m="1" x="2125"/>
        <item m="1" x="2287"/>
        <item m="1" x="3241"/>
        <item m="1" x="4218"/>
        <item m="1" x="4430"/>
        <item m="1" x="5191"/>
        <item m="1" x="7861"/>
        <item m="1" x="7725"/>
        <item m="1" x="7946"/>
        <item m="1" x="1207"/>
        <item m="1" x="2106"/>
        <item m="1" x="851"/>
        <item m="1" x="5994"/>
        <item m="1" x="4165"/>
        <item m="1" x="6301"/>
        <item m="1" x="2124"/>
        <item m="1" x="6115"/>
        <item m="1" x="5424"/>
        <item m="1" x="6199"/>
        <item m="1" x="7521"/>
        <item m="1" x="5452"/>
        <item m="1" x="1724"/>
        <item m="1" x="4052"/>
        <item m="1" x="5677"/>
        <item m="1" x="7742"/>
        <item m="1" x="970"/>
        <item m="1" x="4473"/>
        <item m="1" x="4295"/>
        <item m="1" x="2825"/>
        <item m="1" x="6789"/>
        <item m="1" x="4525"/>
        <item m="1" x="7465"/>
        <item m="1" x="3003"/>
        <item x="143"/>
        <item m="1" x="5370"/>
        <item m="1" x="3120"/>
        <item m="1" x="6788"/>
        <item m="1" x="3421"/>
        <item m="1" x="1390"/>
        <item m="1" x="7849"/>
        <item m="1" x="5451"/>
        <item m="1" x="1669"/>
        <item m="1" x="1668"/>
        <item m="1" x="2924"/>
        <item m="1" x="1330"/>
        <item m="1" x="1621"/>
        <item m="1" x="4807"/>
        <item m="1" x="4920"/>
        <item x="107"/>
        <item m="1" x="3061"/>
        <item m="1" x="5554"/>
        <item m="1" x="2843"/>
        <item m="1" x="3802"/>
        <item m="1" x="3801"/>
        <item m="1" x="6419"/>
        <item m="1" x="4555"/>
        <item m="1" x="3611"/>
        <item m="1" x="728"/>
        <item m="1" x="7933"/>
        <item m="1" x="3294"/>
        <item m="1" x="6509"/>
        <item m="1" x="5834"/>
        <item m="1" x="5281"/>
        <item m="1" x="6458"/>
        <item m="1" x="1428"/>
        <item m="1" x="7091"/>
        <item m="1" x="7027"/>
        <item m="1" x="3240"/>
        <item m="1" x="1491"/>
        <item m="1" x="1168"/>
        <item m="1" x="6945"/>
        <item m="1" x="7272"/>
        <item m="1" x="6276"/>
        <item m="1" x="2087"/>
        <item m="1" x="4367"/>
        <item m="1" x="3497"/>
        <item m="1" x="488"/>
        <item m="1" x="4155"/>
        <item x="144"/>
        <item m="1" x="7243"/>
        <item x="83"/>
        <item m="1" x="5159"/>
        <item m="1" x="3708"/>
        <item m="1" x="3169"/>
        <item m="1" x="685"/>
        <item m="1" x="3069"/>
        <item m="1" x="504"/>
        <item m="1" x="1518"/>
        <item m="1" x="6976"/>
        <item m="1" x="5597"/>
        <item m="1" x="1953"/>
        <item m="1" x="5844"/>
        <item m="1" x="4200"/>
        <item m="1" x="6669"/>
        <item m="1" x="6773"/>
        <item m="1" x="980"/>
        <item m="1" x="6633"/>
        <item m="1" x="6479"/>
        <item m="1" x="4412"/>
        <item x="294"/>
        <item m="1" x="6780"/>
        <item m="1" x="6252"/>
        <item m="1" x="7271"/>
        <item m="1" x="4602"/>
        <item m="1" x="1911"/>
        <item m="1" x="366"/>
        <item m="1" x="2247"/>
        <item m="1" x="5703"/>
        <item m="1" x="5694"/>
        <item m="1" x="2383"/>
        <item m="1" x="2286"/>
        <item m="1" x="4799"/>
        <item m="1" x="4123"/>
        <item m="1" x="3420"/>
        <item m="1" x="6418"/>
        <item m="1" x="6404"/>
        <item m="1" x="3239"/>
        <item m="1" x="5468"/>
        <item m="1" x="3843"/>
        <item m="1" x="701"/>
        <item m="1" x="899"/>
        <item m="1" x="1952"/>
        <item m="1" x="4995"/>
        <item m="1" x="2355"/>
        <item m="1" x="6122"/>
        <item m="1" x="1036"/>
        <item m="1" x="4806"/>
        <item m="1" x="2864"/>
        <item m="1" x="2341"/>
        <item m="1" x="2123"/>
        <item x="175"/>
        <item m="1" x="576"/>
        <item m="1" x="4429"/>
        <item m="1" x="969"/>
        <item m="1" x="6046"/>
        <item m="1" x="6534"/>
        <item m="1" x="6498"/>
        <item m="1" x="4676"/>
        <item m="1" x="5036"/>
        <item m="1" x="5019"/>
        <item m="1" x="1809"/>
        <item m="1" x="1808"/>
        <item m="1" x="4234"/>
        <item m="1" x="1984"/>
        <item m="1" x="4892"/>
        <item m="1" x="4158"/>
        <item m="1" x="1708"/>
        <item m="1" x="3922"/>
        <item m="1" x="1427"/>
        <item m="1" x="7304"/>
        <item m="1" x="1739"/>
        <item m="1" x="5018"/>
        <item m="1" x="4171"/>
        <item m="1" x="407"/>
        <item m="1" x="4472"/>
        <item m="1" x="1967"/>
        <item m="1" x="850"/>
        <item x="54"/>
        <item m="1" x="7642"/>
        <item m="1" x="1403"/>
        <item m="1" x="3330"/>
        <item m="1" x="4280"/>
        <item m="1" x="5467"/>
        <item m="1" x="5128"/>
        <item m="1" x="862"/>
        <item m="1" x="1692"/>
        <item x="127"/>
        <item m="1" x="7697"/>
        <item m="1" x="6654"/>
        <item m="1" x="2387"/>
        <item m="1" x="470"/>
        <item m="1" x="575"/>
        <item m="1" x="1874"/>
        <item m="1" x="3908"/>
        <item m="1" x="645"/>
        <item m="1" x="3119"/>
        <item m="1" x="3539"/>
        <item m="1" x="3060"/>
        <item m="1" x="1437"/>
        <item m="1" x="6329"/>
        <item m="1" x="6002"/>
        <item m="1" x="3293"/>
        <item x="176"/>
        <item m="1" x="2452"/>
        <item m="1" x="6764"/>
        <item m="1" x="3858"/>
        <item m="1" x="5196"/>
        <item m="1" x="929"/>
        <item m="1" x="4704"/>
        <item m="1" x="4567"/>
        <item m="1" x="2470"/>
        <item m="1" x="6291"/>
        <item m="1" x="1047"/>
        <item m="1" x="2951"/>
        <item m="1" x="6121"/>
        <item m="1" x="6787"/>
        <item m="1" x="4883"/>
        <item m="1" x="7077"/>
        <item m="1" x="5596"/>
        <item m="1" x="7130"/>
        <item m="1" x="4830"/>
        <item m="1" x="1606"/>
        <item m="1" x="6114"/>
        <item m="1" x="7696"/>
        <item m="1" x="5504"/>
        <item m="1" x="6944"/>
        <item m="1" x="6001"/>
        <item m="1" x="1588"/>
        <item m="1" x="5964"/>
        <item m="1" x="2105"/>
        <item m="1" x="849"/>
        <item m="1" x="5238"/>
        <item m="1" x="1167"/>
        <item m="1" x="6439"/>
        <item m="1" x="4217"/>
        <item m="1" x="1723"/>
        <item m="1" x="7488"/>
        <item m="1" x="3446"/>
        <item x="227"/>
        <item m="1" x="7520"/>
        <item m="1" x="7188"/>
        <item m="1" x="521"/>
        <item m="1" x="2002"/>
        <item m="1" x="4035"/>
        <item m="1" x="358"/>
        <item m="1" x="5121"/>
        <item m="1" x="2225"/>
        <item m="1" x="2549"/>
        <item m="1" x="5232"/>
        <item m="1" x="727"/>
        <item m="1" x="1423"/>
        <item m="1" x="4734"/>
        <item m="1" x="3225"/>
        <item m="1" x="7242"/>
        <item m="1" x="4733"/>
        <item m="1" x="1467"/>
        <item m="1" x="5321"/>
        <item m="1" x="6595"/>
        <item x="263"/>
        <item m="1" x="6045"/>
        <item m="1" x="4994"/>
        <item m="1" x="4619"/>
        <item m="1" x="2666"/>
        <item m="1" x="1466"/>
        <item m="1" x="2354"/>
        <item m="1" x="7559"/>
        <item m="1" x="6883"/>
        <item m="1" x="2554"/>
        <item m="1" x="4289"/>
        <item m="1" x="3477"/>
        <item m="1" x="2996"/>
        <item m="1" x="1873"/>
        <item m="1" x="3238"/>
        <item m="1" x="6457"/>
        <item m="1" x="5915"/>
        <item x="108"/>
        <item m="1" x="4170"/>
        <item m="1" x="726"/>
        <item m="1" x="2451"/>
        <item m="1" x="7076"/>
        <item m="1" x="2151"/>
        <item m="1" x="769"/>
        <item m="1" x="5765"/>
        <item m="1" x="2114"/>
        <item m="1" x="2274"/>
        <item m="1" x="7829"/>
        <item m="1" x="3722"/>
        <item m="1" x="7201"/>
        <item m="1" x="7977"/>
        <item x="243"/>
        <item m="1" x="2375"/>
        <item m="1" x="796"/>
        <item m="1" x="1402"/>
        <item m="1" x="3800"/>
        <item x="279"/>
        <item m="1" x="537"/>
        <item m="1" x="968"/>
        <item m="1" x="5755"/>
        <item m="1" x="7143"/>
        <item m="1" x="4383"/>
        <item m="1" x="6834"/>
        <item m="1" x="3476"/>
        <item m="1" x="6896"/>
        <item m="1" x="7179"/>
        <item m="1" x="346"/>
        <item m="1" x="5432"/>
        <item m="1" x="2096"/>
        <item x="145"/>
        <item m="1" x="5158"/>
        <item m="1" x="4085"/>
        <item m="1" x="1088"/>
        <item m="1" x="4252"/>
        <item m="1" x="7911"/>
        <item m="1" x="2818"/>
        <item m="1" x="365"/>
        <item m="1" x="6345"/>
        <item m="1" x="4535"/>
        <item m="1" x="2665"/>
        <item x="109"/>
        <item m="1" x="7385"/>
        <item m="1" x="5553"/>
        <item m="1" x="3013"/>
        <item m="1" x="1180"/>
        <item m="1" x="739"/>
        <item m="1" x="4692"/>
        <item m="1" x="7715"/>
        <item m="1" x="777"/>
        <item m="1" x="1281"/>
        <item m="1" x="7580"/>
        <item m="1" x="5552"/>
        <item m="1" x="4732"/>
        <item m="1" x="2707"/>
        <item m="1" x="5595"/>
        <item m="1" x="6154"/>
        <item m="1" x="1072"/>
        <item m="1" x="5685"/>
        <item m="1" x="2374"/>
        <item m="1" x="6430"/>
        <item x="110"/>
        <item m="1" x="4865"/>
        <item m="1" x="503"/>
        <item m="1" x="2759"/>
        <item m="1" x="4618"/>
        <item m="1" x="2758"/>
        <item m="1" x="4818"/>
        <item m="1" x="1638"/>
        <item x="244"/>
        <item m="1" x="4746"/>
        <item m="1" x="2706"/>
        <item m="1" x="2139"/>
        <item m="1" x="2646"/>
        <item m="1" x="2950"/>
        <item m="1" x="3141"/>
        <item m="1" x="3081"/>
        <item m="1" x="5237"/>
        <item m="1" x="3707"/>
        <item m="1" x="3274"/>
        <item m="1" x="869"/>
        <item m="1" x="1375"/>
        <item m="1" x="5480"/>
        <item m="1" x="2817"/>
        <item m="1" x="7649"/>
        <item m="1" x="4941"/>
        <item m="1" x="6344"/>
        <item x="205"/>
        <item m="1" x="6210"/>
        <item m="1" x="3100"/>
        <item m="1" x="2334"/>
        <item m="1" x="3496"/>
        <item m="1" x="5594"/>
        <item m="1" x="7009"/>
        <item m="1" x="2504"/>
        <item m="1" x="7142"/>
        <item m="1" x="1940"/>
        <item m="1" x="4348"/>
        <item m="1" x="4601"/>
        <item m="1" x="6726"/>
        <item m="1" x="1271"/>
        <item m="1" x="3517"/>
        <item m="1" x="7487"/>
        <item x="264"/>
        <item m="1" x="3842"/>
        <item m="1" x="5516"/>
        <item m="1" x="326"/>
        <item m="1" x="5984"/>
        <item m="1" x="3212"/>
        <item m="1" x="2532"/>
        <item m="1" x="6209"/>
        <item m="1" x="6594"/>
        <item m="1" x="6417"/>
        <item m="1" x="654"/>
        <item m="1" x="2187"/>
        <item m="1" x="2970"/>
        <item m="1" x="3733"/>
        <item m="1" x="1827"/>
        <item m="1" x="5412"/>
        <item x="62"/>
        <item m="1" x="2654"/>
        <item m="1" x="1681"/>
        <item m="1" x="6027"/>
        <item m="1" x="7363"/>
        <item m="1" x="6882"/>
        <item m="1" x="1872"/>
        <item m="1" x="611"/>
        <item m="1" x="5975"/>
        <item x="196"/>
        <item m="1" x="5810"/>
        <item m="1" x="3841"/>
        <item m="1" x="4882"/>
        <item m="1" x="5643"/>
        <item m="1" x="1847"/>
        <item m="1" x="7115"/>
        <item m="1" x="1485"/>
        <item m="1" x="5618"/>
        <item m="1" x="2693"/>
        <item m="1" x="2863"/>
        <item x="146"/>
        <item m="1" x="3413"/>
        <item m="1" x="3557"/>
        <item m="1" x="1978"/>
        <item m="1" x="1216"/>
        <item m="1" x="693"/>
        <item m="1" x="1197"/>
        <item m="1" x="5369"/>
        <item m="1" x="357"/>
        <item m="1" x="2787"/>
        <item m="1" x="1667"/>
        <item m="1" x="1539"/>
        <item m="1" x="2411"/>
        <item m="1" x="6451"/>
        <item m="1" x="6988"/>
        <item m="1" x="5852"/>
        <item m="1" x="4940"/>
        <item m="1" x="3799"/>
        <item m="1" x="2717"/>
        <item x="295"/>
        <item m="1" x="5069"/>
        <item m="1" x="5533"/>
        <item x="128"/>
        <item m="1" x="2725"/>
        <item m="1" x="3862"/>
        <item m="1" x="5605"/>
        <item m="1" x="6843"/>
        <item m="1" x="938"/>
        <item m="1" x="4847"/>
        <item x="129"/>
        <item m="1" x="1297"/>
        <item x="206"/>
        <item m="1" x="3706"/>
        <item m="1" x="1260"/>
        <item m="1" x="4347"/>
        <item m="1" x="4993"/>
        <item m="1" x="1666"/>
        <item m="1" x="7880"/>
        <item m="1" x="4122"/>
        <item m="1" x="1691"/>
        <item m="1" x="6749"/>
        <item m="1" x="7316"/>
        <item m="1" x="1280"/>
        <item m="1" x="4653"/>
        <item m="1" x="5869"/>
        <item m="1" x="4984"/>
        <item m="1" x="6365"/>
        <item m="1" x="3032"/>
        <item m="1" x="6416"/>
        <item m="1" x="5868"/>
        <item m="1" x="3615"/>
        <item m="1" x="3080"/>
        <item m="1" x="3201"/>
        <item m="1" x="5173"/>
        <item m="1" x="5635"/>
        <item m="1" x="4084"/>
        <item m="1" x="7510"/>
        <item m="1" x="5821"/>
        <item m="1" x="5172"/>
        <item m="1" x="6026"/>
        <item m="1" x="5195"/>
        <item m="1" x="481"/>
        <item m="1" x="610"/>
        <item m="1" x="5294"/>
        <item m="1" x="1648"/>
        <item m="1" x="5068"/>
        <item m="1" x="5361"/>
        <item m="1" x="7714"/>
        <item m="1" x="5423"/>
        <item m="1" x="7341"/>
        <item m="1" x="6969"/>
        <item m="1" x="6328"/>
        <item m="1" x="6759"/>
        <item m="1" x="4632"/>
        <item m="1" x="848"/>
        <item m="1" x="6208"/>
        <item m="1" x="1517"/>
        <item m="1" x="1502"/>
        <item m="1" x="5828"/>
        <item m="1" x="7945"/>
        <item m="1" x="1166"/>
        <item m="1" x="6260"/>
        <item m="1" x="4727"/>
        <item m="1" x="3286"/>
        <item m="1" x="6712"/>
        <item m="1" x="4448"/>
        <item m="1" x="1450"/>
        <item m="1" x="7340"/>
        <item m="1" x="3483"/>
        <item x="147"/>
        <item m="1" x="5293"/>
        <item m="1" x="1595"/>
        <item m="1" x="6290"/>
        <item m="1" x="1490"/>
        <item m="1" x="4566"/>
        <item m="1" x="3059"/>
        <item m="1" x="4051"/>
        <item m="1" x="5360"/>
        <item m="1" x="2913"/>
        <item m="1" x="6617"/>
        <item m="1" x="6300"/>
        <item m="1" x="7075"/>
        <item m="1" x="783"/>
        <item m="1" x="2949"/>
        <item m="1" x="1871"/>
        <item x="84"/>
        <item m="1" x="6275"/>
        <item m="1" x="5717"/>
        <item m="1" x="5993"/>
        <item m="1" x="3040"/>
        <item m="1" x="3012"/>
        <item m="1" x="3285"/>
        <item m="1" x="2171"/>
        <item m="1" x="5134"/>
        <item m="1" x="3930"/>
        <item m="1" x="7989"/>
        <item m="1" x="6943"/>
        <item m="1" x="4264"/>
        <item m="1" x="636"/>
        <item m="1" x="7870"/>
        <item m="1" x="4951"/>
        <item m="1" x="1587"/>
        <item m="1" x="5642"/>
        <item m="1" x="1382"/>
        <item m="1" x="3495"/>
        <item m="1" x="7558"/>
        <item m="1" x="342"/>
        <item m="1" x="7170"/>
        <item m="1" x="5539"/>
        <item m="1" x="1722"/>
        <item m="1" x="1647"/>
        <item m="1" x="1097"/>
        <item x="207"/>
        <item m="1" x="3983"/>
        <item m="1" x="3972"/>
        <item m="1" x="7910"/>
        <item m="1" x="518"/>
        <item m="1" x="4992"/>
        <item m="1" x="7296"/>
        <item m="1" x="2186"/>
        <item m="1" x="7963"/>
        <item m="1" x="1770"/>
        <item m="1" x="6415"/>
        <item m="1" x="2410"/>
        <item m="1" x="1231"/>
        <item m="1" x="1014"/>
        <item m="1" x="5782"/>
        <item m="1" x="398"/>
        <item m="1" x="345"/>
        <item m="1" x="7295"/>
        <item m="1" x="1060"/>
        <item m="1" x="3578"/>
        <item m="1" x="7803"/>
        <item m="1" x="6224"/>
        <item m="1" x="6259"/>
        <item m="1" x="7026"/>
        <item m="1" x="6025"/>
        <item m="1" x="7339"/>
        <item m="1" x="7025"/>
        <item m="1" x="4318"/>
        <item m="1" x="1123"/>
        <item m="1" x="3350"/>
        <item m="1" x="2150"/>
        <item m="1" x="7956"/>
        <item m="1" x="3661"/>
        <item m="1" x="2469"/>
        <item m="1" x="3991"/>
        <item m="1" x="4471"/>
        <item m="1" x="5190"/>
        <item m="1" x="2716"/>
        <item m="1" x="5551"/>
        <item m="1" x="6145"/>
        <item m="1" x="1605"/>
        <item m="1" x="6763"/>
        <item m="1" x="6826"/>
        <item m="1" x="2001"/>
        <item m="1" x="1465"/>
        <item m="1" x="1145"/>
        <item m="1" x="1846"/>
        <item m="1" x="2887"/>
        <item m="1" x="4483"/>
        <item m="1" x="6907"/>
        <item m="1" x="1311"/>
        <item m="1" x="1646"/>
        <item m="1" x="1637"/>
        <item m="1" x="3211"/>
        <item m="1" x="7509"/>
        <item m="1" x="6429"/>
        <item m="1" x="7869"/>
        <item m="1" x="7328"/>
        <item m="1" x="2600"/>
        <item m="1" x="3187"/>
        <item m="1" x="644"/>
        <item m="1" x="5382"/>
        <item m="1" x="6144"/>
        <item m="1" x="3511"/>
        <item m="1" x="1288"/>
        <item m="1" x="6438"/>
        <item m="1" x="6428"/>
        <item m="1" x="6414"/>
        <item m="1" x="2197"/>
        <item m="1" x="4239"/>
        <item m="1" x="2235"/>
        <item m="1" x="5803"/>
        <item m="1" x="5329"/>
        <item m="1" x="3429"/>
        <item m="1" x="5107"/>
        <item m="1" x="665"/>
        <item m="1" x="6258"/>
        <item m="1" x="5957"/>
        <item m="1" x="5947"/>
        <item m="1" x="4074"/>
        <item m="1" x="1807"/>
        <item m="1" x="1083"/>
        <item m="1" x="5394"/>
        <item m="1" x="3577"/>
        <item m="1" x="1658"/>
        <item m="1" x="7619"/>
        <item m="1" x="2515"/>
        <item m="1" x="6987"/>
        <item m="1" x="5080"/>
        <item m="1" x="7535"/>
        <item m="1" x="2373"/>
        <item m="1" x="7200"/>
        <item m="1" x="1516"/>
        <item m="1" x="1527"/>
        <item m="1" x="4838"/>
        <item m="1" x="4901"/>
        <item m="1" x="1910"/>
        <item m="1" x="6616"/>
        <item m="1" x="1801"/>
        <item m="1" x="7001"/>
        <item m="1" x="3840"/>
        <item m="1" x="6666"/>
        <item m="1" x="2742"/>
        <item m="1" x="6357"/>
        <item m="1" x="6951"/>
        <item m="1" x="2212"/>
        <item m="1" x="5157"/>
        <item m="1" x="5739"/>
        <item m="1" x="3224"/>
        <item m="1" x="2969"/>
        <item m="1" x="1206"/>
        <item m="1" x="1476"/>
        <item m="1" x="1071"/>
        <item m="1" x="4509"/>
        <item m="1" x="684"/>
        <item m="1" x="5156"/>
        <item m="1" x="1501"/>
        <item m="1" x="3576"/>
        <item m="1" x="1888"/>
        <item m="1" x="1270"/>
        <item m="1" x="3391"/>
        <item m="1" x="5381"/>
        <item m="1" x="4103"/>
        <item m="1" x="4091"/>
        <item m="1" x="4864"/>
        <item m="1" x="4855"/>
        <item m="1" x="6338"/>
        <item m="1" x="1870"/>
        <item m="1" x="7909"/>
        <item m="1" x="5550"/>
        <item m="1" x="2800"/>
        <item m="1" x="1748"/>
        <item m="1" x="6906"/>
        <item m="1" x="1782"/>
        <item m="1" x="373"/>
        <item m="1" x="4455"/>
        <item m="1" x="1329"/>
        <item m="1" x="3039"/>
        <item m="1" x="4780"/>
        <item m="1" x="6057"/>
        <item m="1" x="1707"/>
        <item m="1" x="2104"/>
        <item m="1" x="1449"/>
        <item m="1" x="5466"/>
        <item m="1" x="4854"/>
        <item m="1" x="7475"/>
        <item m="1" x="3510"/>
        <item m="1" x="7683"/>
        <item m="1" x="4263"/>
        <item m="1" x="4013"/>
        <item m="1" x="1586"/>
        <item m="1" x="6281"/>
        <item m="1" x="6758"/>
        <item m="1" x="6578"/>
        <item m="1" x="2234"/>
        <item m="1" x="3494"/>
        <item m="1" x="847"/>
        <item m="1" x="7988"/>
        <item m="1" x="4774"/>
        <item m="1" x="3237"/>
        <item m="1" x="7338"/>
        <item m="1" x="5249"/>
        <item m="1" x="4324"/>
        <item m="1" x="3047"/>
        <item m="1" x="4617"/>
        <item m="1" x="6356"/>
        <item m="1" x="7572"/>
        <item m="1" x="5946"/>
        <item m="1" x="4961"/>
        <item m="1" x="2425"/>
        <item m="1" x="1352"/>
        <item m="1" x="1781"/>
        <item m="1" x="1769"/>
        <item m="1" x="5867"/>
        <item m="1" x="5183"/>
        <item m="1" x="1006"/>
        <item m="1" x="2809"/>
        <item m="1" x="889"/>
        <item m="1" x="5538"/>
        <item m="1" x="1059"/>
        <item m="1" x="7724"/>
        <item m="1" x="1364"/>
        <item m="1" x="1070"/>
        <item m="1" x="4616"/>
        <item m="1" x="3382"/>
        <item m="1" x="928"/>
        <item m="1" x="5149"/>
        <item m="1" x="6700"/>
        <item m="1" x="6687"/>
        <item m="1" x="6559"/>
        <item m="1" x="6549"/>
        <item m="1" x="5106"/>
        <item m="1" x="3590"/>
        <item m="1" x="5802"/>
        <item m="1" x="7571"/>
        <item m="1" x="6851"/>
        <item m="1" x="4971"/>
        <item m="1" x="4960"/>
        <item m="1" x="625"/>
        <item m="1" x="6872"/>
        <item m="1" x="5216"/>
        <item m="1" x="1796"/>
        <item m="1" x="5359"/>
        <item m="1" x="3046"/>
        <item m="1" x="1926"/>
        <item m="1" x="2382"/>
        <item m="1" x="4950"/>
        <item m="1" x="4083"/>
        <item m="1" x="4932"/>
        <item m="1" x="6957"/>
        <item m="1" x="7000"/>
        <item m="1" x="3220"/>
        <item m="1" x="6078"/>
        <item m="1" x="609"/>
        <item m="1" x="4382"/>
        <item m="1" x="4454"/>
        <item m="1" x="3236"/>
        <item m="1" x="818"/>
        <item m="1" x="6950"/>
        <item m="1" x="5422"/>
        <item m="1" x="6999"/>
        <item m="1" x="3754"/>
        <item m="1" x="1341"/>
        <item m="1" x="4970"/>
        <item m="1" x="5604"/>
        <item m="1" x="5320"/>
        <item m="1" x="753"/>
        <item m="1" x="1259"/>
        <item m="1" x="3971"/>
        <item m="1" x="3038"/>
        <item m="1" x="3891"/>
        <item m="1" x="3020"/>
        <item m="1" x="5634"/>
        <item m="1" x="1526"/>
        <item m="1" x="1515"/>
        <item m="1" x="1869"/>
        <item m="1" x="4714"/>
        <item m="1" x="6921"/>
        <item m="1" x="2273"/>
        <item m="1" x="334"/>
        <item m="1" x="1657"/>
        <item m="1" x="6403"/>
        <item m="1" x="6223"/>
        <item m="1" x="2480"/>
        <item m="1" x="7817"/>
        <item m="1" x="6526"/>
        <item m="1" x="672"/>
        <item m="1" x="6077"/>
        <item m="1" x="5421"/>
        <item m="1" x="7038"/>
        <item m="1" x="5827"/>
        <item m="1" x="4691"/>
        <item m="1" x="7663"/>
        <item m="1" x="4969"/>
        <item m="1" x="7608"/>
        <item m="1" x="5171"/>
        <item m="1" x="5067"/>
        <item m="1" x="4164"/>
        <item m="1" x="3770"/>
        <item m="1" x="6450"/>
        <item m="1" x="3099"/>
        <item m="1" x="7879"/>
        <item m="1" x="487"/>
        <item m="1" x="2664"/>
        <item m="1" x="7779"/>
        <item m="1" x="683"/>
        <item m="1" x="2133"/>
        <item m="1" x="2113"/>
        <item m="1" x="643"/>
        <item m="1" x="4082"/>
        <item m="1" x="4508"/>
        <item m="1" x="2468"/>
        <item m="1" x="6166"/>
        <item m="1" x="6998"/>
        <item m="1" x="4726"/>
        <item m="1" x="3614"/>
        <item m="1" x="4279"/>
        <item m="1" x="1069"/>
        <item m="1" x="2170"/>
        <item m="1" x="5411"/>
        <item m="1" x="5105"/>
        <item m="1" x="6327"/>
        <item m="1" x="5155"/>
        <item m="1" x="6647"/>
        <item m="1" x="1310"/>
        <item m="1" x="393"/>
        <item m="1" x="433"/>
        <item m="1" x="5404"/>
        <item m="1" x="7662"/>
        <item m="1" x="4817"/>
        <item m="1" x="4790"/>
        <item m="1" x="2079"/>
        <item m="1" x="3598"/>
        <item m="1" x="7677"/>
        <item m="1" x="5305"/>
        <item m="1" x="4001"/>
        <item m="1" x="3990"/>
        <item m="1" x="2705"/>
        <item m="1" x="4090"/>
        <item m="1" x="5578"/>
        <item m="1" x="432"/>
        <item m="1" x="423"/>
        <item m="1" x="7778"/>
        <item m="1" x="6402"/>
        <item m="1" x="4507"/>
        <item m="1" x="6968"/>
        <item x="111"/>
        <item m="1" x="1165"/>
        <item m="1" x="7802"/>
        <item m="1" x="4506"/>
        <item m="1" x="5745"/>
        <item m="1" x="2169"/>
        <item m="1" x="5725"/>
        <item m="1" x="1636"/>
        <item m="1" x="1706"/>
        <item m="1" x="372"/>
        <item m="1" x="3532"/>
        <item m="1" x="2272"/>
        <item m="1" x="1795"/>
        <item m="1" x="6066"/>
        <item m="1" x="3403"/>
        <item m="1" x="2749"/>
        <item m="1" x="5826"/>
        <item m="1" x="1856"/>
        <item m="1" x="5633"/>
        <item m="1" x="414"/>
        <item m="1" x="5590"/>
        <item m="1" x="888"/>
        <item m="1" x="6732"/>
        <item m="1" x="7941"/>
        <item m="1" x="3650"/>
        <item m="1" x="7767"/>
        <item m="1" x="3907"/>
        <item m="1" x="861"/>
        <item m="1" x="4346"/>
        <item m="1" x="642"/>
        <item m="1" x="1939"/>
        <item m="1" x="7733"/>
        <item m="1" x="967"/>
        <item m="1" x="589"/>
        <item m="1" x="2180"/>
        <item m="1" x="2771"/>
        <item m="1" x="1855"/>
        <item m="1" x="3156"/>
        <item m="1" x="7453"/>
        <item m="1" x="5716"/>
        <item m="1" x="817"/>
        <item m="1" x="805"/>
        <item m="1" x="4050"/>
        <item m="1" x="6920"/>
        <item m="1" x="1977"/>
        <item m="1" x="2112"/>
        <item m="1" x="6825"/>
        <item m="1" x="761"/>
        <item m="1" x="716"/>
        <item m="1" x="4060"/>
        <item m="1" x="671"/>
        <item m="1" x="5017"/>
        <item m="1" x="1701"/>
        <item m="1" x="1680"/>
        <item m="1" x="1144"/>
        <item m="1" x="6449"/>
        <item m="1" x="6437"/>
        <item m="1" x="5228"/>
        <item m="1" x="1269"/>
        <item m="1" x="7732"/>
        <item m="1" x="1179"/>
        <item m="1" x="4154"/>
        <item m="1" x="5403"/>
        <item m="1" x="6251"/>
        <item m="1" x="6024"/>
        <item m="1" x="5577"/>
        <item m="1" x="2628"/>
        <item m="1" x="6686"/>
        <item m="1" x="7628"/>
        <item m="1" x="2495"/>
        <item m="1" x="7421"/>
        <item m="1" x="7405"/>
        <item m="1" x="768"/>
        <item m="1" x="6919"/>
        <item m="1" x="1514"/>
        <item m="1" x="2035"/>
        <item m="1" x="7362"/>
        <item m="1" x="6000"/>
        <item m="1" x="3982"/>
        <item m="1" x="6090"/>
        <item m="1" x="7438"/>
        <item m="1" x="706"/>
        <item m="1" x="6497"/>
        <item m="1" x="3556"/>
        <item m="1" x="4464"/>
        <item m="1" x="7110"/>
        <item m="1" x="3466"/>
        <item m="1" x="7430"/>
        <item m="1" x="6757"/>
        <item m="1" x="6577"/>
        <item m="1" x="4643"/>
        <item m="1" x="6586"/>
        <item m="1" x="4912"/>
        <item m="1" x="4482"/>
        <item m="1" x="431"/>
        <item m="1" x="1966"/>
        <item m="1" x="1448"/>
        <item m="1" x="3168"/>
        <item m="1" x="4453"/>
        <item x="265"/>
        <item m="1" x="7221"/>
        <item m="1" x="3273"/>
        <item m="1" x="341"/>
        <item m="1" x="4428"/>
        <item m="1" x="5825"/>
        <item m="1" x="1887"/>
        <item m="1" x="5319"/>
        <item m="1" x="3649"/>
        <item m="1" x="6576"/>
        <item m="1" x="7777"/>
        <item m="1" x="7816"/>
        <item m="1" x="2196"/>
        <item m="1" x="1328"/>
        <item m="1" x="5420"/>
        <item m="1" x="5660"/>
        <item m="1" x="3178"/>
        <item m="1" x="3555"/>
        <item m="1" x="7741"/>
        <item m="1" x="2458"/>
        <item m="1" x="2285"/>
        <item m="1" x="3981"/>
        <item m="1" x="3626"/>
        <item m="1" x="2636"/>
        <item m="1" x="4968"/>
        <item m="1" x="4837"/>
        <item m="1" x="7633"/>
        <item m="1" x="1309"/>
        <item m="1" x="2301"/>
        <item m="1" x="1096"/>
        <item m="1" x="1800"/>
        <item m="1" x="7327"/>
        <item m="1" x="3625"/>
        <item m="1" x="4593"/>
        <item m="1" x="7632"/>
        <item m="1" x="4463"/>
        <item m="1" x="4294"/>
        <item m="1" x="2321"/>
        <item m="1" x="1131"/>
        <item m="1" x="588"/>
        <item m="1" x="4073"/>
        <item x="177"/>
        <item m="1" x="7129"/>
        <item m="1" x="2202"/>
        <item m="1" x="7878"/>
        <item m="1" x="4773"/>
        <item m="1" x="4278"/>
        <item m="1" x="2968"/>
        <item m="1" x="3134"/>
        <item m="1" x="7661"/>
        <item m="1" x="6023"/>
        <item m="1" x="3140"/>
        <item m="1" x="2034"/>
        <item m="1" x="4959"/>
        <item m="1" x="5684"/>
        <item m="1" x="6186"/>
        <item m="1" x="5877"/>
        <item m="1" x="1780"/>
        <item x="245"/>
        <item m="1" x="2033"/>
        <item m="1" x="5380"/>
        <item m="1" x="3678"/>
        <item m="1" x="2246"/>
        <item m="1" x="1489"/>
        <item m="1" x="4900"/>
        <item m="1" x="4983"/>
        <item m="1" x="6056"/>
        <item m="1" x="5650"/>
        <item m="1" x="6525"/>
        <item m="1" x="3058"/>
        <item m="1" x="6131"/>
        <item m="1" x="552"/>
        <item m="1" x="4042"/>
        <item m="1" x="5465"/>
        <item m="1" x="2799"/>
        <item m="1" x="2271"/>
        <item m="1" x="2201"/>
        <item x="57"/>
        <item m="1" x="7607"/>
        <item m="1" x="6850"/>
        <item m="1" x="4565"/>
        <item m="1" x="1938"/>
        <item m="1" x="3742"/>
        <item m="1" x="3811"/>
        <item m="1" x="5474"/>
        <item m="1" x="692"/>
        <item m="1" x="7128"/>
        <item m="1" x="4150"/>
        <item m="1" x="7218"/>
        <item m="1" x="949"/>
        <item m="1" x="5937"/>
        <item m="1" x="1716"/>
        <item m="1" x="5338"/>
        <item m="1" x="6165"/>
        <item x="148"/>
        <item m="1" x="3692"/>
        <item m="1" x="2149"/>
        <item m="1" x="2899"/>
        <item m="1" x="3359"/>
        <item m="1" x="4524"/>
        <item m="1" x="7230"/>
        <item m="1" x="3970"/>
        <item m="1" x="5676"/>
        <item m="1" x="2211"/>
        <item m="1" x="2798"/>
        <item m="1" x="7713"/>
        <item m="1" x="6448"/>
        <item m="1" x="4931"/>
        <item m="1" x="6804"/>
        <item m="1" x="1690"/>
        <item m="1" x="887"/>
        <item m="1" x="880"/>
        <item m="1" x="6558"/>
        <item m="1" x="7074"/>
        <item x="149"/>
        <item m="1" x="4829"/>
        <item m="1" x="392"/>
        <item m="1" x="3826"/>
        <item m="1" x="4233"/>
        <item m="1" x="4216"/>
        <item m="1" x="2200"/>
        <item m="1" x="1951"/>
        <item m="1" x="6401"/>
        <item m="1" x="7217"/>
        <item m="1" x="3509"/>
        <item m="1" x="5227"/>
        <item m="1" x="7987"/>
        <item m="1" x="3881"/>
        <item m="1" x="5231"/>
        <item m="1" x="7073"/>
        <item m="1" x="6918"/>
        <item m="1" x="306"/>
        <item m="1" x="5824"/>
        <item m="1" x="795"/>
        <item m="1" x="4874"/>
        <item m="1" x="5708"/>
        <item m="1" x="2783"/>
        <item m="1" x="2381"/>
        <item m="1" x="3950"/>
        <item m="1" x="7587"/>
        <item x="228"/>
        <item m="1" x="3235"/>
        <item m="1" x="886"/>
        <item m="1" x="2548"/>
        <item m="1" x="2224"/>
        <item m="1" x="1925"/>
        <item m="1" x="2842"/>
        <item m="1" x="2835"/>
        <item m="1" x="608"/>
        <item m="1" x="7404"/>
        <item m="1" x="6557"/>
        <item m="1" x="6103"/>
        <item m="1" x="6997"/>
        <item m="1" x="1027"/>
        <item x="229"/>
        <item m="1" x="6102"/>
        <item m="1" x="371"/>
        <item m="1" x="4534"/>
        <item m="1" x="6824"/>
        <item m="1" x="3366"/>
        <item m="1" x="2923"/>
        <item m="1" x="2284"/>
        <item m="1" x="2467"/>
        <item x="208"/>
        <item m="1" x="4427"/>
        <item m="1" x="6222"/>
        <item m="1" x="7618"/>
        <item m="1" x="6849"/>
        <item m="1" x="3053"/>
        <item m="1" x="4690"/>
        <item m="1" x="574"/>
        <item m="1" x="298"/>
        <item m="1" x="6185"/>
        <item m="1" x="7187"/>
        <item m="1" x="5490"/>
        <item m="1" x="957"/>
        <item m="1" x="2724"/>
        <item m="1" x="7546"/>
        <item m="1" x="7384"/>
        <item m="1" x="6646"/>
        <item m="1" x="3079"/>
        <item m="1" x="5258"/>
        <item m="1" x="480"/>
        <item m="1" x="2013"/>
        <item m="1" x="2466"/>
        <item m="1" x="2340"/>
        <item m="1" x="915"/>
        <item m="1" x="4600"/>
        <item m="1" x="5974"/>
        <item m="1" x="5292"/>
        <item m="1" x="2995"/>
        <item m="1" x="1886"/>
        <item m="1" x="2122"/>
        <item x="209"/>
        <item m="1" x="1538"/>
        <item m="1" x="6364"/>
        <item m="1" x="6823"/>
        <item m="1" x="4169"/>
        <item m="1" x="1817"/>
        <item m="1" x="2372"/>
        <item m="1" x="3345"/>
        <item m="1" x="3338"/>
        <item m="1" x="4405"/>
        <item m="1" x="3839"/>
        <item m="1" x="6653"/>
        <item m="1" x="3624"/>
        <item m="1" x="7682"/>
        <item m="1" x="2547"/>
        <item m="1" x="3031"/>
        <item m="1" x="4615"/>
        <item m="1" x="5464"/>
        <item m="1" x="4049"/>
        <item m="1" x="1615"/>
        <item m="1" x="5016"/>
        <item m="1" x="1799"/>
        <item m="1" x="7367"/>
        <item m="1" x="6949"/>
        <item m="1" x="3941"/>
        <item m="1" x="3838"/>
        <item m="1" x="3373"/>
        <item x="280"/>
        <item m="1" x="3301"/>
        <item m="1" x="7890"/>
        <item m="1" x="4863"/>
        <item m="1" x="6447"/>
        <item m="1" x="5059"/>
        <item m="1" x="6446"/>
        <item m="1" x="5346"/>
        <item m="1" x="5337"/>
        <item m="1" x="4496"/>
        <item m="1" x="2612"/>
        <item m="1" x="5148"/>
        <item m="1" x="1950"/>
        <item m="1" x="7499"/>
        <item m="1" x="3589"/>
        <item m="1" x="6652"/>
        <item m="1" x="2957"/>
        <item m="1" x="7999"/>
        <item m="1" x="2886"/>
        <item m="1" x="5147"/>
        <item m="1" x="5291"/>
        <item m="1" x="4323"/>
        <item m="1" x="3133"/>
        <item m="1" x="5379"/>
        <item m="1" x="794"/>
        <item m="1" x="1296"/>
        <item m="1" x="6548"/>
        <item m="1" x="4519"/>
        <item m="1" x="7234"/>
        <item m="1" x="4631"/>
        <item m="1" x="3292"/>
        <item m="1" x="3516"/>
        <item m="1" x="7420"/>
        <item m="1" x="2538"/>
        <item m="1" x="4232"/>
        <item m="1" x="5431"/>
        <item m="1" x="7848"/>
        <item m="1" x="6427"/>
        <item m="1" x="7847"/>
        <item m="1" x="6508"/>
        <item m="1" x="6496"/>
        <item m="1" x="2581"/>
        <item m="1" x="2563"/>
        <item m="1" x="3284"/>
        <item m="1" x="6881"/>
        <item m="1" x="2741"/>
        <item m="1" x="7102"/>
        <item m="1" x="3329"/>
        <item m="1" x="1164"/>
        <item m="1" x="6803"/>
        <item m="1" x="6731"/>
        <item m="1" x="7474"/>
        <item m="1" x="2562"/>
        <item m="1" x="3089"/>
        <item m="1" x="7024"/>
        <item m="1" x="6207"/>
        <item m="1" x="6632"/>
        <item m="1" x="7169"/>
        <item m="1" x="6932"/>
        <item m="1" x="2684"/>
        <item m="1" x="7229"/>
        <item m="1" x="5358"/>
        <item m="1" x="2514"/>
        <item m="1" x="4652"/>
        <item m="1" x="7815"/>
        <item m="1" x="4583"/>
        <item m="1" x="3949"/>
        <item m="1" x="5304"/>
        <item m="1" x="3098"/>
        <item m="1" x="6986"/>
        <item m="1" x="1552"/>
        <item m="1" x="3312"/>
        <item m="1" x="1826"/>
        <item m="1" x="4277"/>
        <item m="1" x="7015"/>
        <item m="1" x="510"/>
        <item x="112"/>
        <item m="1" x="607"/>
        <item m="1" x="6725"/>
        <item m="1" x="6337"/>
        <item m="1" x="7695"/>
        <item m="1" x="905"/>
        <item m="1" x="1082"/>
        <item m="1" x="7326"/>
        <item m="1" x="3705"/>
        <item m="1" x="5206"/>
        <item m="1" x="6931"/>
        <item m="1" x="6413"/>
        <item m="1" x="6842"/>
        <item m="1" x="3504"/>
        <item m="1" x="2834"/>
        <item m="1" x="6996"/>
        <item m="1" x="5809"/>
        <item m="1" x="5328"/>
        <item m="1" x="3660"/>
        <item m="1" x="4703"/>
        <item m="1" x="1832"/>
        <item m="1" x="3929"/>
        <item m="1" x="4881"/>
        <item m="1" x="6668"/>
        <item m="1" x="1081"/>
        <item m="1" x="7152"/>
        <item m="1" x="2086"/>
        <item m="1" x="5999"/>
        <item m="1" x="3465"/>
        <item x="113"/>
        <item m="1" x="5521"/>
        <item m="1" x="7723"/>
        <item m="1" x="635"/>
        <item m="1" x="5378"/>
        <item m="1" x="4440"/>
        <item m="1" x="4880"/>
        <item m="1" x="1389"/>
        <item m="1" x="4626"/>
        <item m="1" x="5430"/>
        <item m="1" x="5419"/>
        <item m="1" x="4745"/>
        <item m="1" x="2312"/>
        <item m="1" x="3785"/>
        <item m="1" x="4625"/>
        <item m="1" x="6089"/>
        <item m="1" x="587"/>
        <item m="1" x="6585"/>
        <item m="1" x="309"/>
        <item m="1" x="6665"/>
        <item m="1" x="7151"/>
        <item m="1" x="7766"/>
        <item m="1" x="3837"/>
        <item m="1" x="5410"/>
        <item m="1" x="4335"/>
        <item m="1" x="846"/>
        <item m="1" x="4276"/>
        <item m="1" x="2210"/>
        <item m="1" x="1115"/>
        <item m="1" x="5781"/>
        <item m="1" x="5773"/>
        <item m="1" x="1768"/>
        <item x="210"/>
        <item m="1" x="4798"/>
        <item m="1" x="2912"/>
        <item m="1" x="3928"/>
        <item m="1" x="1340"/>
        <item m="1" x="2572"/>
        <item m="1" x="5463"/>
        <item m="1" x="2479"/>
        <item m="1" x="7072"/>
        <item m="1" x="1422"/>
        <item m="1" x="7932"/>
        <item m="1" x="6524"/>
        <item m="1" x="2704"/>
        <item m="1" x="7457"/>
        <item m="1" x="6055"/>
        <item m="1" x="1665"/>
        <item m="1" x="5820"/>
        <item m="1" x="5738"/>
        <item m="1" x="752"/>
        <item m="1" x="989"/>
        <item m="1" x="1700"/>
        <item m="1" x="7498"/>
        <item m="1" x="1122"/>
        <item m="1" x="7828"/>
        <item m="1" x="7814"/>
        <item m="1" x="6956"/>
        <item m="1" x="4072"/>
        <item m="1" x="5035"/>
        <item m="1" x="7586"/>
        <item m="1" x="2757"/>
        <item m="1" x="2589"/>
        <item m="1" x="1488"/>
        <item m="1" x="1679"/>
        <item m="1" x="7216"/>
        <item m="1" x="5290"/>
        <item m="1" x="7585"/>
        <item m="1" x="7765"/>
        <item m="1" x="6802"/>
        <item m="1" x="5589"/>
        <item m="1" x="7846"/>
        <item m="1" x="3328"/>
        <item m="1" x="3769"/>
        <item m="1" x="6975"/>
        <item m="1" x="1258"/>
        <item m="1" x="2365"/>
        <item m="1" x="1388"/>
        <item m="1" x="1664"/>
        <item m="1" x="7845"/>
        <item m="1" x="5473"/>
        <item m="1" x="5724"/>
        <item m="1" x="4949"/>
        <item m="1" x="2513"/>
        <item m="1" x="4982"/>
        <item m="1" x="1401"/>
        <item m="1" x="3068"/>
        <item m="1" x="5923"/>
        <item m="1" x="5754"/>
        <item m="1" x="4797"/>
        <item m="1" x="7228"/>
        <item m="1" x="7101"/>
        <item m="1" x="1747"/>
        <item m="1" x="1525"/>
        <item x="211"/>
        <item m="1" x="1279"/>
        <item m="1" x="502"/>
        <item m="1" x="5641"/>
        <item m="1" x="6164"/>
        <item m="1" x="1374"/>
        <item m="1" x="3948"/>
        <item m="1" x="6198"/>
        <item m="1" x="7014"/>
        <item m="1" x="1464"/>
        <item m="1" x="2635"/>
        <item m="1" x="4554"/>
        <item m="1" x="5275"/>
        <item m="1" x="7419"/>
        <item m="1" x="3067"/>
        <item m="1" x="2398"/>
        <item m="1" x="4366"/>
        <item m="1" x="1656"/>
        <item m="1" x="7215"/>
        <item m="1" x="3677"/>
        <item m="1" x="5936"/>
        <item m="1" x="2409"/>
        <item m="1" x="7801"/>
        <item m="1" x="7445"/>
        <item m="1" x="7160"/>
        <item m="1" x="5265"/>
        <item m="1" x="7617"/>
        <item m="1" x="6299"/>
        <item m="1" x="845"/>
        <item m="1" x="4071"/>
        <item m="1" x="5066"/>
        <item m="1" x="5058"/>
        <item m="1" x="5973"/>
        <item m="1" x="5671"/>
        <item x="178"/>
        <item m="1" x="3155"/>
        <item m="1" x="7337"/>
        <item m="1" x="5859"/>
        <item m="1" x="6257"/>
        <item m="1" x="7473"/>
        <item m="1" x="2611"/>
        <item m="1" x="5843"/>
        <item m="1" x="4846"/>
        <item m="1" x="1767"/>
        <item m="1" x="4215"/>
        <item m="1" x="7253"/>
        <item m="1" x="5318"/>
        <item m="1" x="3464"/>
        <item m="1" x="6392"/>
        <item m="1" x="7931"/>
        <item m="1" x="4891"/>
        <item m="1" x="3913"/>
        <item m="1" x="2546"/>
        <item m="1" x="6748"/>
        <item m="1" x="4139"/>
        <item m="1" x="2085"/>
        <item m="1" x="3283"/>
        <item m="1" x="3493"/>
        <item m="1" x="1560"/>
        <item m="1" x="4157"/>
        <item m="1" x="3980"/>
        <item m="1" x="364"/>
        <item m="1" x="4149"/>
        <item m="1" x="7764"/>
        <item m="1" x="2339"/>
        <item m="1" x="2723"/>
        <item m="1" x="5764"/>
        <item m="1" x="6243"/>
        <item x="179"/>
        <item m="1" x="3732"/>
        <item m="1" x="3880"/>
        <item m="1" x="4138"/>
        <item m="1" x="397"/>
        <item m="1" x="7403"/>
        <item m="1" x="5212"/>
        <item m="1" x="2748"/>
        <item m="1" x="7437"/>
        <item m="1" x="956"/>
        <item m="1" x="1095"/>
        <item m="1" x="5515"/>
        <item m="1" x="5549"/>
        <item m="1" x="4199"/>
        <item m="1" x="4012"/>
        <item m="1" x="6412"/>
        <item m="1" x="5057"/>
        <item m="1" x="305"/>
        <item m="1" x="6967"/>
        <item x="180"/>
        <item m="1" x="1513"/>
        <item m="1" x="5617"/>
        <item m="1" x="2599"/>
        <item m="1" x="4214"/>
        <item m="1" x="1924"/>
        <item m="1" x="793"/>
        <item m="1" x="6724"/>
        <item m="1" x="2283"/>
        <item m="1" x="7786"/>
        <item m="1" x="7355"/>
        <item m="1" x="4958"/>
        <item m="1" x="6615"/>
        <item m="1" x="5715"/>
        <item m="1" x="5930"/>
        <item m="1" x="4034"/>
        <item m="1" x="6651"/>
        <item m="1" x="1689"/>
        <item m="1" x="333"/>
        <item m="1" x="6445"/>
        <item m="1" x="2948"/>
        <item m="1" x="6631"/>
        <item m="1" x="2833"/>
        <item m="1" x="816"/>
        <item m="1" x="4744"/>
        <item m="1" x="5146"/>
        <item m="1" x="6197"/>
        <item m="1" x="6336"/>
        <item m="1" x="6614"/>
        <item m="1" x="2338"/>
        <item m="1" x="2132"/>
        <item m="1" x="1794"/>
        <item m="1" x="2981"/>
        <item m="1" x="7660"/>
        <item m="1" x="3463"/>
        <item m="1" x="3588"/>
        <item m="1" x="7968"/>
        <item m="1" x="6699"/>
        <item m="1" x="6478"/>
        <item m="1" x="2692"/>
        <item m="1" x="955"/>
        <item m="1" x="2691"/>
        <item m="1" x="2148"/>
        <item x="181"/>
        <item m="1" x="2756"/>
        <item m="1" x="1484"/>
        <item m="1" x="422"/>
        <item m="1" x="4358"/>
        <item m="1" x="4702"/>
        <item m="1" x="2138"/>
        <item m="1" x="6507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3"/>
        <item x="4"/>
        <item x="2"/>
        <item x="1"/>
        <item x="8"/>
        <item x="5"/>
        <item x="7"/>
        <item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8">
        <item x="60"/>
        <item x="167"/>
        <item x="166"/>
        <item x="372"/>
        <item x="437"/>
        <item x="406"/>
        <item x="483"/>
        <item x="332"/>
        <item x="405"/>
        <item x="481"/>
        <item m="1" x="579"/>
        <item x="370"/>
        <item x="185"/>
        <item x="115"/>
        <item m="1" x="640"/>
        <item x="390"/>
        <item m="1" x="556"/>
        <item x="317"/>
        <item m="1" x="641"/>
        <item x="270"/>
        <item m="1" x="558"/>
        <item x="353"/>
        <item x="421"/>
        <item m="1" x="627"/>
        <item m="1" x="557"/>
        <item x="512"/>
        <item x="241"/>
        <item x="41"/>
        <item x="46"/>
        <item x="284"/>
        <item x="160"/>
        <item x="152"/>
        <item x="383"/>
        <item x="146"/>
        <item x="232"/>
        <item x="331"/>
        <item x="92"/>
        <item m="1" x="598"/>
        <item x="124"/>
        <item x="472"/>
        <item x="179"/>
        <item x="231"/>
        <item x="145"/>
        <item x="269"/>
        <item x="99"/>
        <item x="88"/>
        <item m="1" x="575"/>
        <item x="19"/>
        <item x="518"/>
        <item x="494"/>
        <item x="519"/>
        <item x="503"/>
        <item x="492"/>
        <item x="384"/>
        <item m="1" x="634"/>
        <item m="1" x="551"/>
        <item x="411"/>
        <item x="404"/>
        <item x="391"/>
        <item x="460"/>
        <item x="305"/>
        <item x="337"/>
        <item x="97"/>
        <item x="40"/>
        <item x="3"/>
        <item x="63"/>
        <item x="31"/>
        <item m="1" x="544"/>
        <item m="1" x="643"/>
        <item x="38"/>
        <item x="27"/>
        <item m="1" x="532"/>
        <item x="347"/>
        <item x="433"/>
        <item x="454"/>
        <item x="101"/>
        <item x="416"/>
        <item x="203"/>
        <item x="327"/>
        <item x="469"/>
        <item x="283"/>
        <item x="118"/>
        <item x="228"/>
        <item x="178"/>
        <item x="87"/>
        <item x="227"/>
        <item x="457"/>
        <item x="458"/>
        <item x="482"/>
        <item x="301"/>
        <item x="304"/>
        <item m="1" x="610"/>
        <item x="377"/>
        <item x="64"/>
        <item x="2"/>
        <item x="182"/>
        <item x="302"/>
        <item m="1" x="608"/>
        <item x="138"/>
        <item x="263"/>
        <item x="321"/>
        <item x="282"/>
        <item x="114"/>
        <item x="175"/>
        <item x="219"/>
        <item x="465"/>
        <item x="218"/>
        <item x="408"/>
        <item x="338"/>
        <item x="139"/>
        <item x="450"/>
        <item x="158"/>
        <item m="1" x="612"/>
        <item m="1" x="604"/>
        <item x="155"/>
        <item x="236"/>
        <item x="159"/>
        <item x="151"/>
        <item x="298"/>
        <item m="1" x="647"/>
        <item x="12"/>
        <item x="258"/>
        <item x="260"/>
        <item x="257"/>
        <item x="262"/>
        <item x="256"/>
        <item x="296"/>
        <item x="385"/>
        <item m="1" x="564"/>
        <item x="466"/>
        <item x="281"/>
        <item x="326"/>
        <item x="226"/>
        <item x="86"/>
        <item x="177"/>
        <item x="225"/>
        <item x="58"/>
        <item x="126"/>
        <item x="141"/>
        <item x="204"/>
        <item x="271"/>
        <item x="409"/>
        <item x="189"/>
        <item x="346"/>
        <item x="24"/>
        <item m="1" x="553"/>
        <item x="295"/>
        <item x="413"/>
        <item x="26"/>
        <item m="1" x="611"/>
        <item x="143"/>
        <item x="148"/>
        <item x="25"/>
        <item m="1" x="620"/>
        <item x="509"/>
        <item m="1" x="596"/>
        <item x="475"/>
        <item x="135"/>
        <item x="516"/>
        <item x="76"/>
        <item x="306"/>
        <item x="180"/>
        <item x="330"/>
        <item x="91"/>
        <item x="289"/>
        <item x="230"/>
        <item x="471"/>
        <item x="229"/>
        <item x="125"/>
        <item x="410"/>
        <item m="1" x="588"/>
        <item x="366"/>
        <item x="233"/>
        <item x="191"/>
        <item x="464"/>
        <item x="316"/>
        <item x="117"/>
        <item x="277"/>
        <item x="174"/>
        <item x="217"/>
        <item x="85"/>
        <item x="216"/>
        <item x="504"/>
        <item x="451"/>
        <item m="1" x="539"/>
        <item x="490"/>
        <item x="489"/>
        <item x="342"/>
        <item x="343"/>
        <item x="344"/>
        <item x="345"/>
        <item x="252"/>
        <item x="254"/>
        <item x="255"/>
        <item x="253"/>
        <item x="299"/>
        <item x="382"/>
        <item x="62"/>
        <item x="61"/>
        <item x="30"/>
        <item x="276"/>
        <item m="1" x="528"/>
        <item x="315"/>
        <item m="1" x="595"/>
        <item x="212"/>
        <item x="268"/>
        <item x="107"/>
        <item x="81"/>
        <item x="173"/>
        <item x="211"/>
        <item m="1" x="626"/>
        <item m="1" x="562"/>
        <item m="1" x="631"/>
        <item m="1" x="530"/>
        <item x="386"/>
        <item x="14"/>
        <item x="20"/>
        <item x="414"/>
        <item x="484"/>
        <item x="339"/>
        <item x="137"/>
        <item x="373"/>
        <item x="448"/>
        <item x="195"/>
        <item x="247"/>
        <item m="1" x="613"/>
        <item x="234"/>
        <item x="184"/>
        <item x="94"/>
        <item x="387"/>
        <item x="37"/>
        <item x="314"/>
        <item x="419"/>
        <item x="237"/>
        <item x="98"/>
        <item x="400"/>
        <item x="238"/>
        <item x="294"/>
        <item x="402"/>
        <item x="202"/>
        <item x="361"/>
        <item x="55"/>
        <item x="77"/>
        <item x="153"/>
        <item m="1" x="592"/>
        <item m="1" x="607"/>
        <item x="473"/>
        <item x="127"/>
        <item x="183"/>
        <item x="436"/>
        <item x="222"/>
        <item x="369"/>
        <item x="133"/>
        <item x="443"/>
        <item x="186"/>
        <item x="242"/>
        <item x="335"/>
        <item x="357"/>
        <item x="358"/>
        <item x="349"/>
        <item x="375"/>
        <item x="348"/>
        <item x="95"/>
        <item x="379"/>
        <item x="378"/>
        <item x="320"/>
        <item m="1" x="645"/>
        <item x="394"/>
        <item m="1" x="568"/>
        <item m="1" x="523"/>
        <item x="275"/>
        <item m="1" x="569"/>
        <item x="113"/>
        <item m="1" x="570"/>
        <item x="356"/>
        <item x="425"/>
        <item x="50"/>
        <item x="11"/>
        <item x="18"/>
        <item x="82"/>
        <item m="1" x="646"/>
        <item x="51"/>
        <item x="48"/>
        <item x="360"/>
        <item x="297"/>
        <item x="130"/>
        <item x="462"/>
        <item x="313"/>
        <item x="112"/>
        <item x="267"/>
        <item x="172"/>
        <item x="210"/>
        <item x="80"/>
        <item x="209"/>
        <item m="1" x="593"/>
        <item m="1" x="625"/>
        <item m="1" x="638"/>
        <item m="1" x="605"/>
        <item x="412"/>
        <item x="100"/>
        <item x="142"/>
        <item x="35"/>
        <item x="1"/>
        <item x="206"/>
        <item x="399"/>
        <item x="329"/>
        <item m="1" x="535"/>
        <item x="123"/>
        <item m="1" x="578"/>
        <item m="1" x="531"/>
        <item x="288"/>
        <item m="1" x="637"/>
        <item m="1" x="538"/>
        <item x="365"/>
        <item x="432"/>
        <item x="157"/>
        <item x="70"/>
        <item x="36"/>
        <item x="4"/>
        <item x="455"/>
        <item x="246"/>
        <item x="439"/>
        <item x="479"/>
        <item x="54"/>
        <item x="442"/>
        <item x="426"/>
        <item x="444"/>
        <item x="420"/>
        <item x="417"/>
        <item x="418"/>
        <item m="1" x="533"/>
        <item m="1" x="540"/>
        <item x="147"/>
        <item x="66"/>
        <item x="134"/>
        <item x="188"/>
        <item x="10"/>
        <item x="6"/>
        <item x="511"/>
        <item x="438"/>
        <item x="16"/>
        <item x="274"/>
        <item m="1" x="628"/>
        <item x="44"/>
        <item m="1" x="537"/>
        <item x="508"/>
        <item x="154"/>
        <item x="388"/>
        <item x="368"/>
        <item x="181"/>
        <item x="169"/>
        <item x="520"/>
        <item x="477"/>
        <item x="374"/>
        <item x="74"/>
        <item x="461"/>
        <item x="312"/>
        <item x="266"/>
        <item x="111"/>
        <item x="171"/>
        <item x="208"/>
        <item x="79"/>
        <item x="207"/>
        <item x="29"/>
        <item m="1" x="536"/>
        <item x="42"/>
        <item m="1" x="584"/>
        <item x="9"/>
        <item x="311"/>
        <item m="1" x="606"/>
        <item m="1" x="524"/>
        <item x="265"/>
        <item m="1" x="525"/>
        <item x="352"/>
        <item x="110"/>
        <item m="1" x="589"/>
        <item x="424"/>
        <item m="1" x="602"/>
        <item m="1" x="526"/>
        <item m="1" x="644"/>
        <item x="500"/>
        <item x="67"/>
        <item x="104"/>
        <item x="53"/>
        <item x="224"/>
        <item x="468"/>
        <item x="325"/>
        <item x="280"/>
        <item x="122"/>
        <item x="176"/>
        <item x="84"/>
        <item x="223"/>
        <item m="1" x="580"/>
        <item x="163"/>
        <item x="485"/>
        <item x="250"/>
        <item m="1" x="583"/>
        <item x="310"/>
        <item m="1" x="629"/>
        <item m="1" x="545"/>
        <item x="273"/>
        <item m="1" x="546"/>
        <item x="392"/>
        <item x="355"/>
        <item x="109"/>
        <item m="1" x="550"/>
        <item x="423"/>
        <item m="1" x="630"/>
        <item m="1" x="547"/>
        <item x="403"/>
        <item x="96"/>
        <item x="470"/>
        <item x="90"/>
        <item x="156"/>
        <item x="336"/>
        <item x="446"/>
        <item x="435"/>
        <item m="1" x="572"/>
        <item x="393"/>
        <item m="1" x="573"/>
        <item x="319"/>
        <item m="1" x="581"/>
        <item x="279"/>
        <item m="1" x="574"/>
        <item x="354"/>
        <item x="116"/>
        <item m="1" x="586"/>
        <item x="428"/>
        <item m="1" x="582"/>
        <item x="199"/>
        <item m="1" x="559"/>
        <item x="287"/>
        <item m="1" x="560"/>
        <item x="121"/>
        <item m="1" x="563"/>
        <item x="398"/>
        <item x="364"/>
        <item x="430"/>
        <item m="1" x="552"/>
        <item m="1" x="522"/>
        <item x="328"/>
        <item m="1" x="621"/>
        <item x="103"/>
        <item x="161"/>
        <item x="476"/>
        <item x="474"/>
        <item m="1" x="616"/>
        <item x="201"/>
        <item x="463"/>
        <item x="108"/>
        <item x="272"/>
        <item x="170"/>
        <item x="83"/>
        <item x="215"/>
        <item x="214"/>
        <item x="168"/>
        <item x="506"/>
        <item x="515"/>
        <item x="498"/>
        <item x="502"/>
        <item x="510"/>
        <item x="517"/>
        <item x="491"/>
        <item x="456"/>
        <item x="499"/>
        <item x="235"/>
        <item x="205"/>
        <item x="220"/>
        <item x="221"/>
        <item x="243"/>
        <item x="300"/>
        <item x="49"/>
        <item x="69"/>
        <item x="495"/>
        <item m="1" x="633"/>
        <item m="1" x="543"/>
        <item x="445"/>
        <item x="17"/>
        <item x="478"/>
        <item x="359"/>
        <item x="291"/>
        <item x="68"/>
        <item x="71"/>
        <item x="164"/>
        <item x="493"/>
        <item m="1" x="617"/>
        <item x="434"/>
        <item x="307"/>
        <item x="32"/>
        <item x="33"/>
        <item x="259"/>
        <item x="194"/>
        <item x="501"/>
        <item x="431"/>
        <item x="351"/>
        <item x="459"/>
        <item x="43"/>
        <item m="1" x="577"/>
        <item x="507"/>
        <item x="21"/>
        <item x="149"/>
        <item x="8"/>
        <item x="395"/>
        <item x="132"/>
        <item x="128"/>
        <item x="102"/>
        <item x="89"/>
        <item x="440"/>
        <item x="192"/>
        <item x="45"/>
        <item x="39"/>
        <item x="34"/>
        <item x="5"/>
        <item x="13"/>
        <item x="150"/>
        <item x="15"/>
        <item x="59"/>
        <item x="401"/>
        <item x="293"/>
        <item x="486"/>
        <item x="249"/>
        <item x="334"/>
        <item x="193"/>
        <item x="309"/>
        <item m="1" x="639"/>
        <item m="1" x="635"/>
        <item x="264"/>
        <item m="1" x="566"/>
        <item x="106"/>
        <item m="1" x="622"/>
        <item x="350"/>
        <item x="422"/>
        <item x="389"/>
        <item m="1" x="623"/>
        <item m="1" x="642"/>
        <item x="397"/>
        <item m="1" x="554"/>
        <item x="324"/>
        <item m="1" x="542"/>
        <item m="1" x="591"/>
        <item x="286"/>
        <item x="285"/>
        <item x="120"/>
        <item m="1" x="571"/>
        <item x="363"/>
        <item x="429"/>
        <item m="1" x="534"/>
        <item x="136"/>
        <item x="196"/>
        <item x="248"/>
        <item m="1" x="549"/>
        <item m="1" x="636"/>
        <item x="75"/>
        <item x="449"/>
        <item x="376"/>
        <item x="308"/>
        <item x="165"/>
        <item x="7"/>
        <item x="105"/>
        <item x="22"/>
        <item x="487"/>
        <item x="245"/>
        <item x="521"/>
        <item x="303"/>
        <item x="73"/>
        <item x="190"/>
        <item x="407"/>
        <item x="72"/>
        <item x="93"/>
        <item x="78"/>
        <item x="441"/>
        <item x="56"/>
        <item m="1" x="619"/>
        <item x="239"/>
        <item x="261"/>
        <item m="1" x="548"/>
        <item x="23"/>
        <item x="213"/>
        <item m="1" x="599"/>
        <item x="396"/>
        <item m="1" x="600"/>
        <item x="323"/>
        <item m="1" x="603"/>
        <item x="278"/>
        <item m="1" x="601"/>
        <item x="362"/>
        <item x="119"/>
        <item m="1" x="587"/>
        <item x="427"/>
        <item m="1" x="567"/>
        <item m="1" x="609"/>
        <item m="1" x="541"/>
        <item m="1" x="576"/>
        <item x="467"/>
        <item x="57"/>
        <item x="28"/>
        <item x="65"/>
        <item x="480"/>
        <item x="505"/>
        <item x="200"/>
        <item m="1" x="614"/>
        <item x="497"/>
        <item x="496"/>
        <item x="47"/>
        <item x="0"/>
        <item m="1" x="615"/>
        <item m="1" x="597"/>
        <item m="1" x="594"/>
        <item m="1" x="529"/>
        <item m="1" x="565"/>
        <item m="1" x="590"/>
        <item m="1" x="527"/>
        <item m="1" x="624"/>
        <item m="1" x="555"/>
        <item m="1" x="561"/>
        <item x="52"/>
        <item x="144"/>
        <item x="129"/>
        <item x="140"/>
        <item x="162"/>
        <item x="198"/>
        <item m="1" x="632"/>
        <item x="251"/>
        <item m="1" x="618"/>
        <item x="341"/>
        <item x="381"/>
        <item x="380"/>
        <item x="415"/>
        <item x="452"/>
        <item x="488"/>
        <item m="1" x="585"/>
        <item x="513"/>
        <item x="292"/>
        <item x="340"/>
        <item x="187"/>
        <item x="240"/>
        <item x="514"/>
        <item x="290"/>
        <item x="322"/>
        <item x="197"/>
        <item x="333"/>
        <item x="447"/>
        <item x="453"/>
        <item x="318"/>
        <item x="131"/>
        <item x="244"/>
        <item x="367"/>
        <item x="3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37"/>
        <item m="1" x="4959"/>
        <item m="1" x="2891"/>
        <item m="1" x="687"/>
        <item m="1" x="4796"/>
        <item m="1" x="2712"/>
        <item m="1" x="688"/>
        <item m="1" x="1465"/>
        <item m="1" x="5191"/>
        <item m="1" x="4926"/>
        <item m="1" x="7730"/>
        <item m="1" x="1011"/>
        <item m="1" x="538"/>
        <item m="1" x="7462"/>
        <item m="1" x="3113"/>
        <item m="1" x="3967"/>
        <item m="1" x="1156"/>
        <item m="1" x="3944"/>
        <item m="1" x="445"/>
        <item m="1" x="7604"/>
        <item m="1" x="4146"/>
        <item m="1" x="393"/>
        <item m="1" x="3229"/>
        <item m="1" x="4112"/>
        <item m="1" x="6865"/>
        <item m="1" x="6183"/>
        <item m="1" x="4071"/>
        <item m="1" x="2761"/>
        <item m="1" x="6818"/>
        <item m="1" x="2542"/>
        <item m="1" x="2332"/>
        <item m="1" x="3412"/>
        <item m="1" x="2501"/>
        <item m="1" x="3961"/>
        <item m="1" x="6535"/>
        <item x="25"/>
        <item m="1" x="2156"/>
        <item m="1" x="2606"/>
        <item m="1" x="3549"/>
        <item m="1" x="1969"/>
        <item m="1" x="7933"/>
        <item m="1" x="5760"/>
        <item m="1" x="5375"/>
        <item m="1" x="7483"/>
        <item x="24"/>
        <item m="1" x="3276"/>
        <item m="1" x="5557"/>
        <item m="1" x="5998"/>
        <item x="74"/>
        <item m="1" x="3355"/>
        <item m="1" x="449"/>
        <item m="1" x="1388"/>
        <item m="1" x="5762"/>
        <item m="1" x="7845"/>
        <item m="1" x="6185"/>
        <item x="72"/>
        <item m="1" x="1876"/>
        <item m="1" x="6143"/>
        <item m="1" x="2342"/>
        <item m="1" x="654"/>
        <item m="1" x="5023"/>
        <item m="1" x="7090"/>
        <item m="1" x="1179"/>
        <item x="162"/>
        <item m="1" x="1844"/>
        <item m="1" x="1581"/>
        <item m="1" x="3556"/>
        <item m="1" x="4079"/>
        <item x="48"/>
        <item m="1" x="6832"/>
        <item m="1" x="1592"/>
        <item m="1" x="6363"/>
        <item m="1" x="1282"/>
        <item m="1" x="6108"/>
        <item x="70"/>
        <item m="1" x="5731"/>
        <item m="1" x="6009"/>
        <item m="1" x="5988"/>
        <item m="1" x="640"/>
        <item m="1" x="1493"/>
        <item x="55"/>
        <item m="1" x="6731"/>
        <item m="1" x="5117"/>
        <item m="1" x="7487"/>
        <item m="1" x="1593"/>
        <item m="1" x="736"/>
        <item m="1" x="2317"/>
        <item m="1" x="7658"/>
        <item m="1" x="6010"/>
        <item m="1" x="7469"/>
        <item m="1" x="451"/>
        <item m="1" x="3395"/>
        <item m="1" x="3466"/>
        <item m="1" x="3039"/>
        <item m="1" x="6822"/>
        <item x="90"/>
        <item m="1" x="5774"/>
        <item m="1" x="7559"/>
        <item m="1" x="357"/>
        <item m="1" x="1035"/>
        <item m="1" x="7458"/>
        <item m="1" x="7570"/>
        <item m="1" x="3135"/>
        <item m="1" x="2940"/>
        <item x="89"/>
        <item m="1" x="3900"/>
        <item m="1" x="5122"/>
        <item m="1" x="748"/>
        <item x="243"/>
        <item m="1" x="916"/>
        <item m="1" x="2075"/>
        <item m="1" x="1401"/>
        <item m="1" x="561"/>
        <item m="1" x="5670"/>
        <item m="1" x="6560"/>
        <item m="1" x="4948"/>
        <item m="1" x="5031"/>
        <item m="1" x="4245"/>
        <item m="1" x="5995"/>
        <item m="1" x="7748"/>
        <item m="1" x="3299"/>
        <item m="1" x="3376"/>
        <item m="1" x="5032"/>
        <item m="1" x="1693"/>
        <item x="57"/>
        <item m="1" x="7759"/>
        <item m="1" x="3040"/>
        <item m="1" x="7356"/>
        <item m="1" x="6120"/>
        <item m="1" x="6101"/>
        <item m="1" x="3051"/>
        <item m="1" x="4374"/>
        <item m="1" x="1946"/>
        <item m="1" x="1305"/>
        <item m="1" x="405"/>
        <item m="1" x="4480"/>
        <item m="1" x="4780"/>
        <item x="1"/>
        <item x="0"/>
        <item m="1" x="7811"/>
        <item m="1" x="5159"/>
        <item m="1" x="2947"/>
        <item m="1" x="407"/>
        <item m="1" x="7832"/>
        <item m="1" x="7473"/>
        <item m="1" x="7854"/>
        <item m="1" x="1206"/>
        <item m="1" x="3762"/>
        <item m="1" x="1710"/>
        <item m="1" x="1135"/>
        <item m="1" x="4496"/>
        <item m="1" x="3539"/>
        <item m="1" x="3175"/>
        <item m="1" x="4917"/>
        <item m="1" x="2716"/>
        <item m="1" x="4092"/>
        <item m="1" x="5857"/>
        <item m="1" x="2628"/>
        <item m="1" x="1596"/>
        <item m="1" x="4291"/>
        <item m="1" x="5113"/>
        <item m="1" x="1794"/>
        <item m="1" x="6529"/>
        <item m="1" x="4784"/>
        <item m="1" x="6223"/>
        <item m="1" x="2386"/>
        <item m="1" x="940"/>
        <item m="1" x="4123"/>
        <item m="1" x="3979"/>
        <item m="1" x="1667"/>
        <item m="1" x="345"/>
        <item m="1" x="6835"/>
        <item m="1" x="5287"/>
        <item m="1" x="898"/>
        <item m="1" x="6670"/>
        <item m="1" x="6155"/>
        <item m="1" x="6507"/>
        <item m="1" x="5772"/>
        <item m="1" x="3491"/>
        <item m="1" x="2717"/>
        <item m="1" x="7347"/>
        <item m="1" x="2867"/>
        <item m="1" x="7582"/>
        <item m="1" x="5296"/>
        <item m="1" x="5134"/>
        <item m="1" x="3519"/>
        <item m="1" x="4240"/>
        <item m="1" x="1070"/>
        <item m="1" x="4608"/>
        <item m="1" x="5464"/>
        <item m="1" x="567"/>
        <item m="1" x="952"/>
        <item m="1" x="5315"/>
        <item m="1" x="1283"/>
        <item m="1" x="699"/>
        <item m="1" x="3352"/>
        <item m="1" x="5094"/>
        <item m="1" x="7954"/>
        <item m="1" x="7501"/>
        <item m="1" x="5879"/>
        <item m="1" x="6404"/>
        <item m="1" x="6381"/>
        <item m="1" x="1195"/>
        <item m="1" x="3990"/>
        <item m="1" x="307"/>
        <item m="1" x="3226"/>
        <item m="1" x="1225"/>
        <item m="1" x="424"/>
        <item m="1" x="4634"/>
        <item m="1" x="5527"/>
        <item m="1" x="7605"/>
        <item m="1" x="4094"/>
        <item m="1" x="5465"/>
        <item m="1" x="598"/>
        <item m="1" x="1331"/>
        <item m="1" x="6541"/>
        <item m="1" x="4466"/>
        <item m="1" x="4909"/>
        <item m="1" x="1914"/>
        <item m="1" x="380"/>
        <item m="1" x="780"/>
        <item m="1" x="4762"/>
        <item m="1" x="3634"/>
        <item m="1" x="7054"/>
        <item m="1" x="2050"/>
        <item m="1" x="7360"/>
        <item m="1" x="6069"/>
        <item m="1" x="3344"/>
        <item m="1" x="6130"/>
        <item m="1" x="1964"/>
        <item m="1" x="2497"/>
        <item m="1" x="6741"/>
        <item m="1" x="6742"/>
        <item m="1" x="556"/>
        <item m="1" x="6721"/>
        <item m="1" x="7417"/>
        <item m="1" x="597"/>
        <item m="1" x="5025"/>
        <item m="1" x="4407"/>
        <item m="1" x="5199"/>
        <item m="1" x="826"/>
        <item m="1" x="2881"/>
        <item m="1" x="2373"/>
        <item m="1" x="2750"/>
        <item m="1" x="7490"/>
        <item m="1" x="3451"/>
        <item m="1" x="6812"/>
        <item m="1" x="1535"/>
        <item m="1" x="7643"/>
        <item m="1" x="6107"/>
        <item m="1" x="5773"/>
        <item m="1" x="5970"/>
        <item m="1" x="4257"/>
        <item m="1" x="2911"/>
        <item m="1" x="3259"/>
        <item m="1" x="1978"/>
        <item m="1" x="3372"/>
        <item m="1" x="3562"/>
        <item m="1" x="6577"/>
        <item m="1" x="1266"/>
        <item m="1" x="6694"/>
        <item m="1" x="1095"/>
        <item m="1" x="4815"/>
        <item m="1" x="7118"/>
        <item m="1" x="4452"/>
        <item m="1" x="2485"/>
        <item m="1" x="4173"/>
        <item m="1" x="6333"/>
        <item m="1" x="7566"/>
        <item m="1" x="4495"/>
        <item m="1" x="1462"/>
        <item m="1" x="4551"/>
        <item m="1" x="6686"/>
        <item m="1" x="4066"/>
        <item m="1" x="1021"/>
        <item m="1" x="1971"/>
        <item m="1" x="1650"/>
        <item m="1" x="2948"/>
        <item m="1" x="5860"/>
        <item m="1" x="4316"/>
        <item m="1" x="3848"/>
        <item m="1" x="5098"/>
        <item m="1" x="2276"/>
        <item m="1" x="4931"/>
        <item m="1" x="5908"/>
        <item m="1" x="4067"/>
        <item m="1" x="7755"/>
        <item m="1" x="7010"/>
        <item m="1" x="2975"/>
        <item m="1" x="6648"/>
        <item m="1" x="3525"/>
        <item m="1" x="5915"/>
        <item m="1" x="2259"/>
        <item m="1" x="3576"/>
        <item m="1" x="7287"/>
        <item m="1" x="4163"/>
        <item m="1" x="2806"/>
        <item m="1" x="6928"/>
        <item m="1" x="5945"/>
        <item m="1" x="1645"/>
        <item m="1" x="3623"/>
        <item m="1" x="950"/>
        <item m="1" x="4839"/>
        <item m="1" x="5219"/>
        <item m="1" x="7246"/>
        <item m="1" x="1291"/>
        <item m="1" x="6200"/>
        <item m="1" x="6422"/>
        <item m="1" x="5476"/>
        <item m="1" x="7512"/>
        <item m="1" x="3567"/>
        <item m="1" x="5044"/>
        <item m="1" x="3593"/>
        <item m="1" x="5046"/>
        <item m="1" x="3009"/>
        <item m="1" x="2423"/>
        <item m="1" x="6912"/>
        <item m="1" x="6488"/>
        <item m="1" x="6623"/>
        <item m="1" x="5874"/>
        <item m="1" x="2229"/>
        <item m="1" x="1656"/>
        <item m="1" x="5212"/>
        <item m="1" x="4383"/>
        <item m="1" x="7766"/>
        <item m="1" x="5088"/>
        <item m="1" x="4502"/>
        <item m="1" x="525"/>
        <item m="1" x="2433"/>
        <item m="1" x="1096"/>
        <item m="1" x="6271"/>
        <item m="1" x="744"/>
        <item m="1" x="7684"/>
        <item m="1" x="2054"/>
        <item m="1" x="4288"/>
        <item m="1" x="4032"/>
        <item m="1" x="4159"/>
        <item m="1" x="667"/>
        <item m="1" x="5672"/>
        <item m="1" x="7847"/>
        <item m="1" x="6235"/>
        <item m="1" x="3120"/>
        <item m="1" x="3533"/>
        <item m="1" x="3431"/>
        <item m="1" x="6688"/>
        <item m="1" x="5545"/>
        <item m="1" x="3876"/>
        <item m="1" x="6308"/>
        <item m="1" x="7197"/>
        <item m="1" x="523"/>
        <item m="1" x="1419"/>
        <item m="1" x="7401"/>
        <item m="1" x="963"/>
        <item m="1" x="4715"/>
        <item m="1" x="1034"/>
        <item m="1" x="602"/>
        <item m="1" x="3351"/>
        <item m="1" x="982"/>
        <item m="1" x="2926"/>
        <item m="1" x="1492"/>
        <item m="1" x="6929"/>
        <item m="1" x="4985"/>
        <item m="1" x="1336"/>
        <item m="1" x="3019"/>
        <item m="1" x="934"/>
        <item m="1" x="1806"/>
        <item m="1" x="3950"/>
        <item m="1" x="5691"/>
        <item m="1" x="904"/>
        <item m="1" x="2896"/>
        <item m="1" x="1769"/>
        <item m="1" x="2314"/>
        <item m="1" x="1827"/>
        <item m="1" x="4705"/>
        <item m="1" x="5218"/>
        <item m="1" x="3078"/>
        <item m="1" x="4838"/>
        <item m="1" x="7876"/>
        <item m="1" x="1797"/>
        <item m="1" x="1684"/>
        <item m="1" x="1102"/>
        <item m="1" x="5254"/>
        <item m="1" x="5634"/>
        <item m="1" x="4918"/>
        <item m="1" x="4194"/>
        <item m="1" x="7373"/>
        <item m="1" x="296"/>
        <item m="1" x="3941"/>
        <item m="1" x="7727"/>
        <item m="1" x="3455"/>
        <item m="1" x="3660"/>
        <item m="1" x="3771"/>
        <item m="1" x="3272"/>
        <item m="1" x="977"/>
        <item m="1" x="7419"/>
        <item m="1" x="1191"/>
        <item m="1" x="4799"/>
        <item m="1" x="6478"/>
        <item m="1" x="5261"/>
        <item m="1" x="4615"/>
        <item m="1" x="6581"/>
        <item m="1" x="7641"/>
        <item m="1" x="1996"/>
        <item m="1" x="403"/>
        <item m="1" x="1178"/>
        <item m="1" x="1768"/>
        <item m="1" x="2879"/>
        <item m="1" x="6662"/>
        <item m="1" x="4235"/>
        <item m="1" x="6968"/>
        <item m="1" x="3802"/>
        <item m="1" x="349"/>
        <item m="1" x="5565"/>
        <item m="1" x="1765"/>
        <item m="1" x="6122"/>
        <item m="1" x="4444"/>
        <item m="1" x="2045"/>
        <item m="1" x="3416"/>
        <item m="1" x="7924"/>
        <item m="1" x="3763"/>
        <item m="1" x="2925"/>
        <item m="1" x="6074"/>
        <item m="1" x="7980"/>
        <item m="1" x="1177"/>
        <item m="1" x="4990"/>
        <item m="1" x="1403"/>
        <item m="1" x="4989"/>
        <item m="1" x="2174"/>
        <item m="1" x="4043"/>
        <item m="1" x="2962"/>
        <item m="1" x="1117"/>
        <item m="1" x="2136"/>
        <item m="1" x="4684"/>
        <item m="1" x="7639"/>
        <item m="1" x="6482"/>
        <item m="1" x="4026"/>
        <item m="1" x="5061"/>
        <item m="1" x="7158"/>
        <item m="1" x="1417"/>
        <item m="1" x="6382"/>
        <item m="1" x="3107"/>
        <item m="1" x="2786"/>
        <item m="1" x="2252"/>
        <item m="1" x="909"/>
        <item m="1" x="2774"/>
        <item m="1" x="1754"/>
        <item m="1" x="6370"/>
        <item m="1" x="2582"/>
        <item m="1" x="6951"/>
        <item m="1" x="6647"/>
        <item m="1" x="5001"/>
        <item m="1" x="2479"/>
        <item m="1" x="5504"/>
        <item m="1" x="3432"/>
        <item m="1" x="5534"/>
        <item m="1" x="1820"/>
        <item m="1" x="7916"/>
        <item m="1" x="347"/>
        <item m="1" x="1017"/>
        <item m="1" x="5301"/>
        <item m="1" x="6147"/>
        <item m="1" x="6173"/>
        <item m="1" x="2720"/>
        <item m="1" x="4275"/>
        <item m="1" x="5312"/>
        <item m="1" x="4997"/>
        <item m="1" x="2049"/>
        <item m="1" x="7592"/>
        <item m="1" x="3437"/>
        <item m="1" x="1582"/>
        <item m="1" x="7651"/>
        <item m="1" x="3347"/>
        <item m="1" x="4058"/>
        <item m="1" x="4253"/>
        <item m="1" x="5543"/>
        <item m="1" x="5831"/>
        <item m="1" x="2518"/>
        <item m="1" x="1459"/>
        <item m="1" x="5693"/>
        <item m="1" x="6950"/>
        <item m="1" x="1709"/>
        <item m="1" x="2566"/>
        <item m="1" x="2563"/>
        <item m="1" x="6548"/>
        <item m="1" x="5889"/>
        <item m="1" x="841"/>
        <item m="1" x="341"/>
        <item m="1" x="4806"/>
        <item m="1" x="2769"/>
        <item m="1" x="1397"/>
        <item m="1" x="2036"/>
        <item m="1" x="2583"/>
        <item m="1" x="2987"/>
        <item m="1" x="3240"/>
        <item m="1" x="4034"/>
        <item m="1" x="7160"/>
        <item m="1" x="4265"/>
        <item m="1" x="1187"/>
        <item m="1" x="3468"/>
        <item m="1" x="789"/>
        <item m="1" x="5994"/>
        <item m="1" x="6327"/>
        <item m="1" x="1701"/>
        <item m="1" x="2785"/>
        <item m="1" x="1724"/>
        <item m="1" x="1713"/>
        <item m="1" x="5293"/>
        <item m="1" x="1623"/>
        <item m="1" x="6241"/>
        <item m="1" x="3025"/>
        <item m="1" x="1224"/>
        <item m="1" x="1779"/>
        <item m="1" x="6483"/>
        <item m="1" x="2936"/>
        <item m="1" x="791"/>
        <item m="1" x="2658"/>
        <item m="1" x="7260"/>
        <item m="1" x="5164"/>
        <item m="1" x="7058"/>
        <item m="1" x="2672"/>
        <item m="1" x="7471"/>
        <item m="1" x="1471"/>
        <item m="1" x="3801"/>
        <item m="1" x="1842"/>
        <item m="1" x="4812"/>
        <item m="1" x="3956"/>
        <item m="1" x="6374"/>
        <item m="1" x="1851"/>
        <item m="1" x="389"/>
        <item m="1" x="4367"/>
        <item m="1" x="714"/>
        <item m="1" x="7353"/>
        <item m="1" x="3871"/>
        <item m="1" x="4025"/>
        <item m="1" x="2096"/>
        <item m="1" x="7695"/>
        <item m="1" x="4691"/>
        <item m="1" x="2755"/>
        <item m="1" x="1551"/>
        <item m="1" x="633"/>
        <item m="1" x="5111"/>
        <item m="1" x="935"/>
        <item m="1" x="801"/>
        <item m="1" x="5615"/>
        <item m="1" x="1676"/>
        <item m="1" x="1520"/>
        <item m="1" x="4190"/>
        <item m="1" x="6540"/>
        <item m="1" x="5143"/>
        <item m="1" x="3250"/>
        <item m="1" x="7215"/>
        <item m="1" x="7903"/>
        <item m="1" x="3703"/>
        <item m="1" x="3987"/>
        <item m="1" x="5067"/>
        <item m="1" x="5073"/>
        <item m="1" x="2625"/>
        <item m="1" x="1040"/>
        <item m="1" x="4873"/>
        <item m="1" x="6821"/>
        <item m="1" x="4541"/>
        <item m="1" x="6054"/>
        <item m="1" x="624"/>
        <item m="1" x="1074"/>
        <item m="1" x="6306"/>
        <item m="1" x="1173"/>
        <item m="1" x="5896"/>
        <item m="1" x="1945"/>
        <item m="1" x="5190"/>
        <item m="1" x="5383"/>
        <item m="1" x="1688"/>
        <item m="1" x="3204"/>
        <item m="1" x="1859"/>
        <item m="1" x="1022"/>
        <item m="1" x="2206"/>
        <item m="1" x="2521"/>
        <item m="1" x="787"/>
        <item m="1" x="3000"/>
        <item m="1" x="4524"/>
        <item m="1" x="5214"/>
        <item m="1" x="1919"/>
        <item m="1" x="2191"/>
        <item m="1" x="2980"/>
        <item m="1" x="679"/>
        <item m="1" x="1222"/>
        <item m="1" x="894"/>
        <item m="1" x="3091"/>
        <item m="1" x="2470"/>
        <item m="1" x="4825"/>
        <item m="1" x="7430"/>
        <item m="1" x="4445"/>
        <item m="1" x="3273"/>
        <item m="1" x="1160"/>
        <item m="1" x="6823"/>
        <item m="1" x="3991"/>
        <item m="1" x="2451"/>
        <item m="1" x="1085"/>
        <item m="1" x="5377"/>
        <item m="1" x="819"/>
        <item m="1" x="946"/>
        <item m="1" x="3756"/>
        <item m="1" x="486"/>
        <item m="1" x="3970"/>
        <item m="1" x="1618"/>
        <item m="1" x="2499"/>
        <item m="1" x="6174"/>
        <item m="1" x="4070"/>
        <item m="1" x="6657"/>
        <item m="1" x="5148"/>
        <item m="1" x="1328"/>
        <item m="1" x="7622"/>
        <item m="1" x="7690"/>
        <item m="1" x="4436"/>
        <item m="1" x="3302"/>
        <item m="1" x="1807"/>
        <item m="1" x="2029"/>
        <item m="1" x="7129"/>
        <item m="1" x="3608"/>
        <item m="1" x="3717"/>
        <item m="1" x="2141"/>
        <item m="1" x="7283"/>
        <item m="1" x="4774"/>
        <item m="1" x="3920"/>
        <item m="1" x="5007"/>
        <item m="1" x="429"/>
        <item m="1" x="1026"/>
        <item m="1" x="1636"/>
        <item m="1" x="6214"/>
        <item m="1" x="1441"/>
        <item m="1" x="7210"/>
        <item m="1" x="2512"/>
        <item m="1" x="5599"/>
        <item m="1" x="7683"/>
        <item m="1" x="4368"/>
        <item m="1" x="7900"/>
        <item m="1" x="1220"/>
        <item m="1" x="5498"/>
        <item m="1" x="1018"/>
        <item m="1" x="1825"/>
        <item m="1" x="2609"/>
        <item m="1" x="1429"/>
        <item m="1" x="658"/>
        <item m="1" x="7505"/>
        <item m="1" x="5477"/>
        <item m="1" x="5969"/>
        <item m="1" x="3337"/>
        <item m="1" x="460"/>
        <item m="1" x="5263"/>
        <item m="1" x="5529"/>
        <item m="1" x="4568"/>
        <item m="1" x="7087"/>
        <item m="1" x="1486"/>
        <item m="1" x="2340"/>
        <item m="1" x="6838"/>
        <item m="1" x="7941"/>
        <item m="1" x="5436"/>
        <item m="1" x="7610"/>
        <item m="1" x="5816"/>
        <item m="1" x="7156"/>
        <item m="1" x="6895"/>
        <item m="1" x="3601"/>
        <item m="1" x="5042"/>
        <item m="1" x="7046"/>
        <item m="1" x="6650"/>
        <item m="1" x="5627"/>
        <item m="1" x="607"/>
        <item m="1" x="5883"/>
        <item m="1" x="6328"/>
        <item m="1" x="4359"/>
        <item m="1" x="312"/>
        <item m="1" x="1904"/>
        <item m="1" x="1494"/>
        <item m="1" x="528"/>
        <item m="1" x="4856"/>
        <item m="1" x="928"/>
        <item m="1" x="5996"/>
        <item m="1" x="5922"/>
        <item m="1" x="643"/>
        <item m="1" x="6340"/>
        <item m="1" x="3708"/>
        <item m="1" x="6365"/>
        <item m="1" x="7227"/>
        <item m="1" x="374"/>
        <item m="1" x="2805"/>
        <item m="1" x="1147"/>
        <item m="1" x="6920"/>
        <item m="1" x="7776"/>
        <item m="1" x="4208"/>
        <item m="1" x="7186"/>
        <item m="1" x="5723"/>
        <item m="1" x="3899"/>
        <item m="1" x="2281"/>
        <item m="1" x="6578"/>
        <item m="1" x="5283"/>
        <item m="1" x="6726"/>
        <item m="1" x="3280"/>
        <item m="1" x="7245"/>
        <item m="1" x="716"/>
        <item m="1" x="1733"/>
        <item m="1" x="1288"/>
        <item m="1" x="3102"/>
        <item m="1" x="536"/>
        <item m="1" x="1457"/>
        <item m="1" x="5399"/>
        <item m="1" x="487"/>
        <item m="1" x="7652"/>
        <item m="1" x="3207"/>
        <item m="1" x="4443"/>
        <item m="1" x="2491"/>
        <item m="1" x="816"/>
        <item m="1" x="3340"/>
        <item m="1" x="4770"/>
        <item m="1" x="6574"/>
        <item m="1" x="1833"/>
        <item m="1" x="5110"/>
        <item m="1" x="2555"/>
        <item m="1" x="3518"/>
        <item m="1" x="7806"/>
        <item m="1" x="862"/>
        <item m="1" x="2652"/>
        <item m="1" x="3743"/>
        <item m="1" x="3978"/>
        <item m="1" x="337"/>
        <item m="1" x="5890"/>
        <item m="1" x="1756"/>
        <item m="1" x="5462"/>
        <item m="1" x="5878"/>
        <item m="1" x="7919"/>
        <item m="1" x="1641"/>
        <item m="1" x="1144"/>
        <item m="1" x="7406"/>
        <item m="1" x="3701"/>
        <item m="1" x="2158"/>
        <item m="1" x="5144"/>
        <item m="1" x="6672"/>
        <item m="1" x="756"/>
        <item m="1" x="5661"/>
        <item m="1" x="5546"/>
        <item m="1" x="4739"/>
        <item m="1" x="5474"/>
        <item m="1" x="6964"/>
        <item m="1" x="6703"/>
        <item m="1" x="981"/>
        <item m="1" x="2284"/>
        <item m="1" x="6138"/>
        <item m="1" x="5027"/>
        <item m="1" x="7529"/>
        <item m="1" x="5850"/>
        <item m="1" x="4172"/>
        <item m="1" x="5489"/>
        <item m="1" x="5946"/>
        <item m="1" x="6262"/>
        <item m="1" x="4930"/>
        <item m="1" x="4152"/>
        <item m="1" x="2364"/>
        <item m="1" x="2357"/>
        <item m="1" x="5211"/>
        <item m="1" x="2013"/>
        <item m="1" x="4018"/>
        <item m="1" x="4485"/>
        <item m="1" x="1168"/>
        <item m="1" x="7470"/>
        <item m="1" x="7894"/>
        <item m="1" x="3390"/>
        <item m="1" x="3975"/>
        <item m="1" x="2313"/>
        <item m="1" x="6168"/>
        <item m="1" x="5354"/>
        <item m="1" x="5755"/>
        <item m="1" x="7220"/>
        <item m="1" x="2102"/>
        <item m="1" x="439"/>
        <item m="1" x="2993"/>
        <item m="1" x="6883"/>
        <item m="1" x="7059"/>
        <item m="1" x="7307"/>
        <item m="1" x="1068"/>
        <item m="1" x="7998"/>
        <item m="1" x="2684"/>
        <item m="1" x="2465"/>
        <item m="1" x="3727"/>
        <item m="1" x="7560"/>
        <item m="1" x="6729"/>
        <item m="1" x="5741"/>
        <item m="1" x="3534"/>
        <item m="1" x="5584"/>
        <item m="1" x="2056"/>
        <item m="1" x="6399"/>
        <item m="1" x="854"/>
        <item m="1" x="4037"/>
        <item m="1" x="5992"/>
        <item m="1" x="1548"/>
        <item m="1" x="6954"/>
        <item m="1" x="2534"/>
        <item m="1" x="3146"/>
        <item m="1" x="6225"/>
        <item m="1" x="4613"/>
        <item m="1" x="2407"/>
        <item m="1" x="670"/>
        <item m="1" x="5431"/>
        <item m="1" x="734"/>
        <item m="1" x="7076"/>
        <item m="1" x="448"/>
        <item m="1" x="5294"/>
        <item m="1" x="6857"/>
        <item m="1" x="4306"/>
        <item m="1" x="1100"/>
        <item m="1" x="2432"/>
        <item m="1" x="7075"/>
        <item m="1" x="2088"/>
        <item m="1" x="7623"/>
        <item m="1" x="676"/>
        <item m="1" x="4435"/>
        <item m="1" x="552"/>
        <item m="1" x="7741"/>
        <item m="1" x="3236"/>
        <item m="1" x="3089"/>
        <item m="1" x="3770"/>
        <item m="1" x="4364"/>
        <item m="1" x="6594"/>
        <item m="1" x="3472"/>
        <item m="1" x="3639"/>
        <item m="1" x="2165"/>
        <item m="1" x="3282"/>
        <item m="1" x="1670"/>
        <item m="1" x="3662"/>
        <item m="1" x="1421"/>
        <item m="1" x="7295"/>
        <item m="1" x="1302"/>
        <item m="1" x="4056"/>
        <item m="1" x="6020"/>
        <item m="1" x="3619"/>
        <item m="1" x="3294"/>
        <item m="1" x="5124"/>
        <item m="1" x="4507"/>
        <item m="1" x="2822"/>
        <item m="1" x="2178"/>
        <item m="1" x="4220"/>
        <item m="1" x="2378"/>
        <item m="1" x="4868"/>
        <item m="1" x="3452"/>
        <item m="1" x="1044"/>
        <item m="1" x="4792"/>
        <item m="1" x="4753"/>
        <item m="1" x="4591"/>
        <item m="1" x="6187"/>
        <item m="1" x="7378"/>
        <item m="1" x="3598"/>
        <item m="1" x="6553"/>
        <item m="1" x="5040"/>
        <item m="1" x="1001"/>
        <item m="1" x="2337"/>
        <item m="1" x="3502"/>
        <item m="1" x="6154"/>
        <item m="1" x="5147"/>
        <item m="1" x="5070"/>
        <item m="1" x="1350"/>
        <item m="1" x="5938"/>
        <item m="1" x="2843"/>
        <item m="1" x="626"/>
        <item m="1" x="7429"/>
        <item m="1" x="2052"/>
        <item m="1" x="769"/>
        <item m="1" x="4384"/>
        <item m="1" x="2006"/>
        <item m="1" x="6439"/>
        <item m="1" x="6084"/>
        <item m="1" x="6621"/>
        <item m="1" x="7857"/>
        <item m="1" x="5720"/>
        <item m="1" x="1643"/>
        <item m="1" x="3943"/>
        <item m="1" x="7963"/>
        <item m="1" x="5415"/>
        <item m="1" x="3914"/>
        <item m="1" x="811"/>
        <item m="1" x="7496"/>
        <item m="1" x="5837"/>
        <item m="1" x="1632"/>
        <item m="1" x="2919"/>
        <item m="1" x="7742"/>
        <item m="1" x="7061"/>
        <item m="1" x="2078"/>
        <item m="1" x="1453"/>
        <item m="1" x="7522"/>
        <item m="1" x="3336"/>
        <item m="1" x="1932"/>
        <item m="1" x="2140"/>
        <item m="1" x="4132"/>
        <item m="1" x="959"/>
        <item m="1" x="3768"/>
        <item m="1" x="3753"/>
        <item m="1" x="2232"/>
        <item m="1" x="3262"/>
        <item m="1" x="7138"/>
        <item m="1" x="4404"/>
        <item m="1" x="5228"/>
        <item m="1" x="2219"/>
        <item m="1" x="2511"/>
        <item m="1" x="1626"/>
        <item m="1" x="6936"/>
        <item m="1" x="2707"/>
        <item m="1" x="6935"/>
        <item m="1" x="7102"/>
        <item m="1" x="7281"/>
        <item m="1" x="7696"/>
        <item m="1" x="7023"/>
        <item m="1" x="666"/>
        <item m="1" x="5245"/>
        <item m="1" x="2377"/>
        <item m="1" x="2694"/>
        <item m="1" x="2481"/>
        <item m="1" x="7944"/>
        <item m="1" x="5238"/>
        <item m="1" x="5705"/>
        <item m="1" x="7386"/>
        <item m="1" x="1342"/>
        <item m="1" x="7004"/>
        <item m="1" x="6359"/>
        <item m="1" x="7128"/>
        <item m="1" x="7803"/>
        <item m="1" x="2222"/>
        <item m="1" x="4274"/>
        <item m="1" x="4664"/>
        <item m="1" x="6938"/>
        <item m="1" x="4351"/>
        <item m="1" x="6829"/>
        <item m="1" x="7221"/>
        <item m="1" x="461"/>
        <item m="1" x="926"/>
        <item m="1" x="7113"/>
        <item m="1" x="6153"/>
        <item m="1" x="1847"/>
        <item m="1" x="3126"/>
        <item m="1" x="6254"/>
        <item m="1" x="6180"/>
        <item m="1" x="329"/>
        <item m="1" x="3445"/>
        <item m="1" x="2564"/>
        <item m="1" x="580"/>
        <item m="1" x="4902"/>
        <item m="1" x="1251"/>
        <item m="1" x="2162"/>
        <item m="1" x="6293"/>
        <item m="1" x="843"/>
        <item m="1" x="4420"/>
        <item m="1" x="4416"/>
        <item m="1" x="7096"/>
        <item m="1" x="7644"/>
        <item m="1" x="2249"/>
        <item m="1" x="1903"/>
        <item m="1" x="2700"/>
        <item m="1" x="4656"/>
        <item m="1" x="5556"/>
        <item m="1" x="4738"/>
        <item m="1" x="3954"/>
        <item m="1" x="4222"/>
        <item m="1" x="2522"/>
        <item m="1" x="1428"/>
        <item m="1" x="4760"/>
        <item m="1" x="2655"/>
        <item m="1" x="1124"/>
        <item m="1" x="4791"/>
        <item m="1" x="6061"/>
        <item m="1" x="6930"/>
        <item m="1" x="7018"/>
        <item m="1" x="3998"/>
        <item m="1" x="1146"/>
        <item m="1" x="4321"/>
        <item m="1" x="3444"/>
        <item m="1" x="2994"/>
        <item m="1" x="4470"/>
        <item m="1" x="4567"/>
        <item m="1" x="6079"/>
        <item m="1" x="5524"/>
        <item m="1" x="7994"/>
        <item m="1" x="4225"/>
        <item m="1" x="5249"/>
        <item m="1" x="6887"/>
        <item m="1" x="444"/>
        <item m="1" x="4628"/>
        <item m="1" x="2631"/>
        <item m="1" x="4002"/>
        <item m="1" x="4103"/>
        <item m="1" x="1042"/>
        <item m="1" x="631"/>
        <item m="1" x="2943"/>
        <item m="1" x="6196"/>
        <item m="1" x="6842"/>
        <item m="1" x="7540"/>
        <item m="1" x="5280"/>
        <item m="1" x="6944"/>
        <item m="1" x="2333"/>
        <item m="1" x="4513"/>
        <item m="1" x="6394"/>
        <item m="1" x="6683"/>
        <item m="1" x="5792"/>
        <item m="1" x="4217"/>
        <item m="1" x="7231"/>
        <item m="1" x="568"/>
        <item m="1" x="1711"/>
        <item m="1" x="5951"/>
        <item m="1" x="4848"/>
        <item m="1" x="5794"/>
        <item m="1" x="2256"/>
        <item m="1" x="5888"/>
        <item m="1" x="1594"/>
        <item m="1" x="4887"/>
        <item m="1" x="3809"/>
        <item m="1" x="804"/>
        <item m="1" x="3874"/>
        <item m="1" x="7746"/>
        <item m="1" x="4409"/>
        <item m="1" x="526"/>
        <item m="1" x="5698"/>
        <item m="1" x="3353"/>
        <item m="1" x="1233"/>
        <item m="1" x="677"/>
        <item m="1" x="2629"/>
        <item m="1" x="5030"/>
        <item m="1" x="3375"/>
        <item m="1" x="6868"/>
        <item m="1" x="3465"/>
        <item m="1" x="7084"/>
        <item m="1" x="4847"/>
        <item m="1" x="3447"/>
        <item m="1" x="2513"/>
        <item m="1" x="2831"/>
        <item m="1" x="5692"/>
        <item m="1" x="1943"/>
        <item m="1" x="6615"/>
        <item m="1" x="656"/>
        <item m="1" x="992"/>
        <item m="1" x="3233"/>
        <item m="1" x="6373"/>
        <item m="1" x="3213"/>
        <item m="1" x="3787"/>
        <item m="1" x="2710"/>
        <item m="1" x="683"/>
        <item m="1" x="2683"/>
        <item m="1" x="1603"/>
        <item m="1" x="2685"/>
        <item m="1" x="4441"/>
        <item m="1" x="5395"/>
        <item m="1" x="2476"/>
        <item m="1" x="3865"/>
        <item m="1" x="6972"/>
        <item m="1" x="7001"/>
        <item m="1" x="1930"/>
        <item m="1" x="6605"/>
        <item m="1" x="7478"/>
        <item m="1" x="4028"/>
        <item m="1" x="1948"/>
        <item m="1" x="1974"/>
        <item m="1" x="1176"/>
        <item m="1" x="2310"/>
        <item m="1" x="6649"/>
        <item m="1" x="4900"/>
        <item m="1" x="1921"/>
        <item m="1" x="1920"/>
        <item m="1" x="7363"/>
        <item m="1" x="901"/>
        <item m="1" x="6641"/>
        <item m="1" x="4893"/>
        <item m="1" x="7006"/>
        <item m="1" x="1954"/>
        <item m="1" x="6393"/>
        <item m="1" x="2061"/>
        <item m="1" x="4525"/>
        <item m="1" x="1963"/>
        <item m="1" x="7002"/>
        <item m="1" x="1953"/>
        <item m="1" x="6464"/>
        <item m="1" x="7000"/>
        <item m="1" x="6195"/>
        <item m="1" x="7275"/>
        <item m="1" x="6858"/>
        <item m="1" x="1841"/>
        <item m="1" x="1257"/>
        <item m="1" x="3919"/>
        <item m="1" x="6396"/>
        <item m="1" x="6034"/>
        <item m="1" x="4748"/>
        <item m="1" x="4319"/>
        <item m="1" x="1629"/>
        <item m="1" x="2697"/>
        <item m="1" x="291"/>
        <item m="1" x="6457"/>
        <item m="1" x="7550"/>
        <item m="1" x="7338"/>
        <item m="1" x="6283"/>
        <item m="1" x="7103"/>
        <item m="1" x="5167"/>
        <item m="1" x="5605"/>
        <item m="1" x="4747"/>
        <item m="1" x="2091"/>
        <item m="1" x="4360"/>
        <item m="1" x="4612"/>
        <item m="1" x="1209"/>
        <item m="1" x="2218"/>
        <item m="1" x="7764"/>
        <item m="1" x="4150"/>
        <item m="1" x="7645"/>
        <item m="1" x="1307"/>
        <item m="1" x="4905"/>
        <item m="1" x="6316"/>
        <item m="1" x="1782"/>
        <item m="1" x="5480"/>
        <item m="1" x="3439"/>
        <item m="1" x="3614"/>
        <item m="1" x="1961"/>
        <item m="1" x="4411"/>
        <item m="1" x="5671"/>
        <item m="1" x="1546"/>
        <item m="1" x="7161"/>
        <item m="1" x="753"/>
        <item m="1" x="3266"/>
        <item m="1" x="7202"/>
        <item m="1" x="4911"/>
        <item m="1" x="4570"/>
        <item m="1" x="873"/>
        <item m="1" x="1234"/>
        <item m="1" x="4614"/>
        <item m="1" x="5680"/>
        <item m="1" x="6233"/>
        <item m="1" x="2915"/>
        <item m="1" x="4561"/>
        <item m="1" x="4947"/>
        <item m="1" x="609"/>
        <item m="1" x="5432"/>
        <item m="1" x="6274"/>
        <item m="1" x="6986"/>
        <item m="1" x="3853"/>
        <item m="1" x="2964"/>
        <item m="1" x="755"/>
        <item m="1" x="7703"/>
        <item m="1" x="6012"/>
        <item m="1" x="5821"/>
        <item m="1" x="7381"/>
        <item m="1" x="3671"/>
        <item m="1" x="7715"/>
        <item m="1" x="1929"/>
        <item m="1" x="7797"/>
        <item m="1" x="4849"/>
        <item m="1" x="7432"/>
        <item m="1" x="3023"/>
        <item m="1" x="990"/>
        <item m="1" x="364"/>
        <item m="1" x="6447"/>
        <item m="1" x="911"/>
        <item m="1" x="4479"/>
        <item m="1" x="5368"/>
        <item m="1" x="6711"/>
        <item m="1" x="4651"/>
        <item m="1" x="7334"/>
        <item m="1" x="4544"/>
        <item m="1" x="1045"/>
        <item m="1" x="3507"/>
        <item m="1" x="2265"/>
        <item m="1" x="4473"/>
        <item m="1" x="5604"/>
        <item m="1" x="1203"/>
        <item m="1" x="4477"/>
        <item m="1" x="1553"/>
        <item m="1" x="6319"/>
        <item m="1" x="7508"/>
        <item m="1" x="476"/>
        <item m="1" x="1367"/>
        <item m="1" x="4904"/>
        <item m="1" x="6342"/>
        <item m="1" x="1273"/>
        <item m="1" x="1284"/>
        <item m="1" x="1557"/>
        <item m="1" x="4719"/>
        <item m="1" x="2679"/>
        <item m="1" x="1846"/>
        <item m="1" x="3726"/>
        <item m="1" x="1236"/>
        <item m="1" x="2439"/>
        <item m="1" x="7584"/>
        <item m="1" x="3379"/>
        <item m="1" x="5440"/>
        <item m="1" x="5597"/>
        <item m="1" x="2893"/>
        <item m="1" x="3911"/>
        <item m="1" x="5632"/>
        <item m="1" x="6532"/>
        <item m="1" x="1467"/>
        <item m="1" x="5361"/>
        <item m="1" x="4346"/>
        <item m="1" x="3879"/>
        <item m="1" x="3972"/>
        <item m="1" x="5345"/>
        <item m="1" x="6086"/>
        <item m="1" x="5877"/>
        <item m="1" x="7216"/>
        <item m="1" x="594"/>
        <item m="1" x="3904"/>
        <item m="1" x="4548"/>
        <item m="1" x="5058"/>
        <item m="1" x="1121"/>
        <item m="1" x="4752"/>
        <item m="1" x="3218"/>
        <item m="1" x="3707"/>
        <item m="1" x="5276"/>
        <item m="1" x="4984"/>
        <item m="1" x="5512"/>
        <item m="1" x="2580"/>
        <item m="1" x="2836"/>
        <item m="1" x="4533"/>
        <item m="1" x="2038"/>
        <item m="1" x="848"/>
        <item m="1" x="2753"/>
        <item m="1" x="2133"/>
        <item m="1" x="6204"/>
        <item m="1" x="2667"/>
        <item m="1" x="4106"/>
        <item m="1" x="3231"/>
        <item m="1" x="1752"/>
        <item m="1" x="847"/>
        <item m="1" x="2766"/>
        <item m="1" x="5401"/>
        <item m="1" x="3346"/>
        <item m="1" x="6767"/>
        <item m="1" x="4627"/>
        <item m="1" x="3929"/>
        <item m="1" x="474"/>
        <item m="1" x="4637"/>
        <item m="1" x="798"/>
        <item m="1" x="1375"/>
        <item m="1" x="1414"/>
        <item m="1" x="6799"/>
        <item m="1" x="2018"/>
        <item m="1" x="4109"/>
        <item m="1" x="3587"/>
        <item m="1" x="6035"/>
        <item m="1" x="964"/>
        <item m="1" x="2427"/>
        <item m="1" x="6786"/>
        <item m="1" x="1814"/>
        <item m="1" x="4695"/>
        <item m="1" x="7655"/>
        <item m="1" x="4599"/>
        <item m="1" x="1345"/>
        <item m="1" x="1550"/>
        <item m="1" x="2692"/>
        <item m="1" x="6063"/>
        <item m="1" x="7931"/>
        <item m="1" x="7435"/>
        <item m="1" x="3516"/>
        <item m="1" x="675"/>
        <item m="1" x="2021"/>
        <item m="1" x="6042"/>
        <item m="1" x="6533"/>
        <item m="1" x="1223"/>
        <item m="1" x="4036"/>
        <item m="1" x="2254"/>
        <item m="1" x="432"/>
        <item m="1" x="3769"/>
        <item m="1" x="918"/>
        <item m="1" x="7481"/>
        <item m="1" x="809"/>
        <item m="1" x="4450"/>
        <item m="1" x="1004"/>
        <item m="1" x="4133"/>
        <item m="1" x="1601"/>
        <item m="1" x="2567"/>
        <item m="1" x="2794"/>
        <item m="1" x="7408"/>
        <item m="1" x="4046"/>
        <item m="1" x="7800"/>
        <item m="1" x="2572"/>
        <item m="1" x="1860"/>
        <item m="1" x="7190"/>
        <item m="1" x="5181"/>
        <item m="1" x="4531"/>
        <item m="1" x="6616"/>
        <item m="1" x="7024"/>
        <item m="1" x="7065"/>
        <item m="1" x="893"/>
        <item m="1" x="2193"/>
        <item m="1" x="6797"/>
        <item m="1" x="7282"/>
        <item m="1" x="2260"/>
        <item m="1" x="705"/>
        <item m="1" x="3341"/>
        <item m="1" x="5086"/>
        <item m="1" x="7305"/>
        <item m="1" x="2448"/>
        <item m="1" x="368"/>
        <item m="1" x="513"/>
        <item m="1" x="3164"/>
        <item m="1" x="708"/>
        <item m="1" x="910"/>
        <item m="1" x="2878"/>
        <item m="1" x="6132"/>
        <item m="1" x="3214"/>
        <item m="1" x="5849"/>
        <item m="1" x="2062"/>
        <item m="1" x="5250"/>
        <item m="1" x="5035"/>
        <item m="1" x="1855"/>
        <item m="1" x="4964"/>
        <item m="1" x="2073"/>
        <item m="1" x="2873"/>
        <item m="1" x="1560"/>
        <item m="1" x="6693"/>
        <item m="1" x="1702"/>
        <item m="1" x="2401"/>
        <item m="1" x="1898"/>
        <item m="1" x="4552"/>
        <item m="1" x="5299"/>
        <item m="1" x="4088"/>
        <item m="1" x="1024"/>
        <item m="1" x="6805"/>
        <item m="1" x="4974"/>
        <item m="1" x="3199"/>
        <item m="1" x="311"/>
        <item m="1" x="4051"/>
        <item m="1" x="7802"/>
        <item m="1" x="2586"/>
        <item m="1" x="3071"/>
        <item m="1" x="4802"/>
        <item m="1" x="5639"/>
        <item m="1" x="1910"/>
        <item m="1" x="3807"/>
        <item m="1" x="958"/>
        <item m="1" x="6468"/>
        <item m="1" x="7815"/>
        <item m="1" x="6630"/>
        <item m="1" x="7504"/>
        <item m="1" x="6534"/>
        <item m="1" x="3160"/>
        <item m="1" x="5043"/>
        <item m="1" x="6343"/>
        <item m="1" x="7119"/>
        <item m="1" x="6095"/>
        <item m="1" x="1837"/>
        <item m="1" x="6830"/>
        <item m="1" x="7851"/>
        <item m="1" x="6899"/>
        <item m="1" x="4557"/>
        <item m="1" x="6471"/>
        <item m="1" x="6268"/>
        <item m="1" x="1651"/>
        <item m="1" x="503"/>
        <item m="1" x="4337"/>
        <item m="1" x="2968"/>
        <item m="1" x="3479"/>
        <item m="1" x="2644"/>
        <item m="1" x="3279"/>
        <item m="1" x="864"/>
        <item m="1" x="846"/>
        <item m="1" x="2807"/>
        <item m="1" x="7896"/>
        <item m="1" x="4801"/>
        <item m="1" x="3191"/>
        <item m="1" x="5551"/>
        <item m="1" x="6059"/>
        <item m="1" x="5531"/>
        <item m="1" x="1150"/>
        <item m="1" x="4639"/>
        <item m="1" x="4040"/>
        <item m="1" x="4604"/>
        <item m="1" x="6758"/>
        <item m="1" x="5274"/>
        <item m="1" x="310"/>
        <item m="1" x="5525"/>
        <item m="1" x="6209"/>
        <item m="1" x="6257"/>
        <item m="1" x="6290"/>
        <item m="1" x="6415"/>
        <item m="1" x="7428"/>
        <item m="1" x="1142"/>
        <item m="1" x="4678"/>
        <item m="1" x="6634"/>
        <item m="1" x="7336"/>
        <item m="1" x="2020"/>
        <item m="1" x="2613"/>
        <item m="1" x="7066"/>
        <item m="1" x="6137"/>
        <item m="1" x="3540"/>
        <item m="1" x="3398"/>
        <item m="1" x="2607"/>
        <item m="1" x="747"/>
        <item m="1" x="2291"/>
        <item m="1" x="4472"/>
        <item m="1" x="2781"/>
        <item m="1" x="1822"/>
        <item m="1" x="4158"/>
        <item m="1" x="3712"/>
        <item m="1" x="984"/>
        <item m="1" x="5328"/>
        <item m="1" x="1369"/>
        <item m="1" x="3946"/>
        <item m="1" x="4526"/>
        <item m="1" x="6775"/>
        <item m="1" x="7716"/>
        <item m="1" x="6008"/>
        <item m="1" x="3761"/>
        <item m="1" x="3626"/>
        <item m="1" x="5325"/>
        <item m="1" x="4763"/>
        <item m="1" x="4598"/>
        <item m="1" x="4888"/>
        <item m="1" x="5217"/>
        <item m="1" x="5663"/>
        <item m="1" x="6336"/>
        <item m="1" x="4005"/>
        <item m="1" x="5616"/>
        <item m="1" x="1071"/>
        <item m="1" x="2209"/>
        <item m="1" x="3965"/>
        <item m="1" x="1115"/>
        <item m="1" x="7940"/>
        <item m="1" x="943"/>
        <item m="1" x="4403"/>
        <item m="1" x="6103"/>
        <item m="1" x="7984"/>
        <item m="1" x="1690"/>
        <item m="1" x="1478"/>
        <item m="1" x="1000"/>
        <item m="1" x="7115"/>
        <item m="1" x="7242"/>
        <item m="1" x="4193"/>
        <item m="1" x="1602"/>
        <item m="1" x="4809"/>
        <item m="1" x="5158"/>
        <item m="1" x="3115"/>
        <item m="1" x="7344"/>
        <item m="1" x="2258"/>
        <item m="1" x="1766"/>
        <item m="1" x="7357"/>
        <item m="1" x="4068"/>
        <item m="1" x="2331"/>
        <item m="1" x="3633"/>
        <item m="1" x="925"/>
        <item m="1" x="7324"/>
        <item m="1" x="6261"/>
        <item m="1" x="3642"/>
        <item m="1" x="4475"/>
        <item m="1" x="6955"/>
        <item m="1" x="6286"/>
        <item m="1" x="2599"/>
        <item m="1" x="2126"/>
        <item m="1" x="5076"/>
        <item m="1" x="4795"/>
        <item m="1" x="7482"/>
        <item m="1" x="998"/>
        <item m="1" x="5735"/>
        <item m="1" x="2403"/>
        <item m="1" x="6112"/>
        <item m="1" x="4371"/>
        <item m="1" x="2969"/>
        <item m="1" x="6078"/>
        <item m="1" x="2680"/>
        <item m="1" x="2248"/>
        <item m="1" x="6523"/>
        <item m="1" x="7607"/>
        <item m="1" x="2132"/>
        <item m="1" x="1699"/>
        <item m="1" x="5613"/>
        <item m="1" x="1498"/>
        <item m="1" x="4807"/>
        <item m="1" x="5589"/>
        <item m="1" x="5161"/>
        <item m="1" x="2827"/>
        <item m="1" x="1759"/>
        <item m="1" x="2079"/>
        <item m="1" x="2299"/>
        <item m="1" x="7737"/>
        <item m="1" x="2492"/>
        <item m="1" x="6780"/>
        <item m="1" x="1267"/>
        <item m="1" x="4771"/>
        <item m="1" x="5092"/>
        <item m="1" x="7007"/>
        <item m="1" x="5497"/>
        <item m="1" x="4128"/>
        <item m="1" x="7863"/>
        <item m="1" x="7444"/>
        <item m="1" x="7266"/>
        <item m="1" x="802"/>
        <item m="1" x="7688"/>
        <item m="1" x="4382"/>
        <item m="1" x="2855"/>
        <item m="1" x="6788"/>
        <item m="1" x="6242"/>
        <item m="1" x="4594"/>
        <item m="1" x="4438"/>
        <item m="1" x="1058"/>
        <item m="1" x="2243"/>
        <item m="1" x="3383"/>
        <item m="1" x="1075"/>
        <item m="1" x="3417"/>
        <item m="1" x="6590"/>
        <item m="1" x="3097"/>
        <item m="1" x="3048"/>
        <item m="1" x="1938"/>
        <item m="1" x="370"/>
        <item m="1" x="1098"/>
        <item m="1" x="617"/>
        <item m="1" x="1744"/>
        <item m="1" x="1828"/>
        <item m="1" x="2084"/>
        <item m="1" x="1405"/>
        <item m="1" x="5677"/>
        <item m="1" x="1524"/>
        <item m="1" x="5288"/>
        <item m="1" x="1412"/>
        <item m="1" x="362"/>
        <item m="1" x="7200"/>
        <item m="1" x="923"/>
        <item m="1" x="1110"/>
        <item m="1" x="6385"/>
        <item m="1" x="3275"/>
        <item m="1" x="5927"/>
        <item m="1" x="3287"/>
        <item m="1" x="4124"/>
        <item m="1" x="7828"/>
        <item m="1" x="3570"/>
        <item m="1" x="4041"/>
        <item m="1" x="2996"/>
        <item m="1" x="2466"/>
        <item m="1" x="1297"/>
        <item m="1" x="7380"/>
        <item m="1" x="7063"/>
        <item m="1" x="6419"/>
        <item m="1" x="2240"/>
        <item m="1" x="6281"/>
        <item m="1" x="1479"/>
        <item m="1" x="1884"/>
        <item m="1" x="2701"/>
        <item m="1" x="1023"/>
        <item m="1" x="7474"/>
        <item m="1" x="6877"/>
        <item m="1" x="7927"/>
        <item m="1" x="7853"/>
        <item m="1" x="1063"/>
        <item m="1" x="1872"/>
        <item m="1" x="300"/>
        <item m="1" x="1658"/>
        <item m="1" x="1763"/>
        <item m="1" x="7667"/>
        <item m="1" x="5598"/>
        <item m="1" x="1440"/>
        <item m="1" x="5097"/>
        <item m="1" x="5224"/>
        <item m="1" x="5168"/>
        <item m="1" x="4387"/>
        <item m="1" x="7425"/>
        <item m="1" x="6164"/>
        <item m="1" x="7976"/>
        <item m="1" x="1287"/>
        <item m="1" x="3994"/>
        <item m="1" x="3220"/>
        <item m="1" x="2221"/>
        <item m="1" x="5854"/>
        <item m="1" x="6585"/>
        <item m="1" x="5503"/>
        <item m="1" x="1537"/>
        <item m="1" x="7195"/>
        <item m="1" x="2923"/>
        <item m="1" x="431"/>
        <item m="1" x="7303"/>
        <item m="1" x="6344"/>
        <item m="1" x="2128"/>
        <item m="1" x="4285"/>
        <item m="1" x="1819"/>
        <item m="1" x="632"/>
        <item m="1" x="7542"/>
        <item m="1" x="728"/>
        <item m="1" x="1323"/>
        <item m="1" x="2207"/>
        <item m="1" x="4205"/>
        <item m="1" x="5380"/>
        <item m="1" x="4229"/>
        <item m="1" x="5797"/>
        <item m="1" x="1237"/>
        <item m="1" x="2641"/>
        <item m="1" x="765"/>
        <item m="1" x="4375"/>
        <item m="1" x="3187"/>
        <item m="1" x="6226"/>
        <item m="1" x="7629"/>
        <item m="1" x="7713"/>
        <item m="1" x="416"/>
        <item m="1" x="6748"/>
        <item m="1" x="4895"/>
        <item m="1" x="5621"/>
        <item m="1" x="3363"/>
        <item m="1" x="6492"/>
        <item m="1" x="4134"/>
        <item m="1" x="5120"/>
        <item m="1" x="757"/>
        <item m="1" x="3238"/>
        <item m="1" x="651"/>
        <item m="1" x="4578"/>
        <item m="1" x="2894"/>
        <item m="1" x="6926"/>
        <item m="1" x="6732"/>
        <item m="1" x="3489"/>
        <item m="1" x="1157"/>
        <item m="1" x="5305"/>
        <item m="1" x="6977"/>
        <item m="1" x="4782"/>
        <item m="1" x="5175"/>
        <item m="1" x="2916"/>
        <item m="1" x="3030"/>
        <item m="1" x="3485"/>
        <item m="1" x="4733"/>
        <item m="1" x="1940"/>
        <item m="1" x="6791"/>
        <item m="1" x="7767"/>
        <item m="1" x="3085"/>
        <item m="1" x="4169"/>
        <item m="1" x="553"/>
        <item m="1" x="2170"/>
        <item m="1" x="2101"/>
        <item m="1" x="7672"/>
        <item m="1" x="7451"/>
        <item m="1" x="7662"/>
        <item m="1" x="7788"/>
        <item m="1" x="383"/>
        <item m="1" x="1434"/>
        <item m="1" x="7781"/>
        <item m="1" x="2790"/>
        <item m="1" x="2619"/>
        <item m="1" x="7222"/>
        <item m="1" x="7201"/>
        <item m="1" x="3957"/>
        <item m="1" x="5870"/>
        <item m="1" x="3554"/>
        <item m="1" x="7289"/>
        <item m="1" x="2918"/>
        <item m="1" x="4995"/>
        <item m="1" x="6502"/>
        <item m="1" x="7153"/>
        <item m="1" x="3789"/>
        <item m="1" x="1193"/>
        <item m="1" x="2304"/>
        <item m="1" x="7494"/>
        <item m="1" x="2367"/>
        <item m="1" x="7491"/>
        <item m="1" x="5847"/>
        <item m="1" x="5209"/>
        <item m="1" x="1503"/>
        <item m="1" x="3867"/>
        <item m="1" x="4650"/>
        <item m="1" x="1400"/>
        <item m="1" x="464"/>
        <item m="1" x="6603"/>
        <item m="1" x="1060"/>
        <item m="1" x="3402"/>
        <item m="1" x="3292"/>
        <item m="1" x="6368"/>
        <item m="1" x="5109"/>
        <item m="1" x="6179"/>
        <item m="1" x="1260"/>
        <item m="1" x="6144"/>
        <item m="1" x="5367"/>
        <item m="1" x="6028"/>
        <item m="1" x="2654"/>
        <item m="1" x="6974"/>
        <item m="1" x="637"/>
        <item m="1" x="6918"/>
        <item m="1" x="7567"/>
        <item m="1" x="335"/>
        <item m="1" x="1576"/>
        <item m="1" x="836"/>
        <item m="1" x="4503"/>
        <item m="1" x="1775"/>
        <item m="1" x="5907"/>
        <item m="1" x="2120"/>
        <item m="1" x="6070"/>
        <item m="1" x="7280"/>
        <item m="1" x="4879"/>
        <item m="1" x="7383"/>
        <item m="1" x="6341"/>
        <item m="1" x="6626"/>
        <item m="1" x="6575"/>
        <item m="1" x="2722"/>
        <item m="1" x="5728"/>
        <item m="1" x="7939"/>
        <item m="1" x="4515"/>
        <item m="1" x="3252"/>
        <item m="1" x="5318"/>
        <item m="1" x="4408"/>
        <item m="1" x="7140"/>
        <item m="1" x="6425"/>
        <item m="1" x="6390"/>
        <item m="1" x="6444"/>
        <item m="1" x="2581"/>
        <item m="1" x="3334"/>
        <item m="1" x="1043"/>
        <item m="1" x="6885"/>
        <item m="1" x="2399"/>
        <item m="1" x="7694"/>
        <item m="1" x="1190"/>
        <item m="1" x="2545"/>
        <item m="1" x="4290"/>
        <item m="1" x="4666"/>
        <item m="1" x="4203"/>
        <item m="1" x="7937"/>
        <item m="1" x="7139"/>
        <item m="1" x="920"/>
        <item m="1" x="3293"/>
        <item m="1" x="4521"/>
        <item m="1" x="6380"/>
        <item m="1" x="5573"/>
        <item m="1" x="6305"/>
        <item m="1" x="2085"/>
        <item m="1" x="2796"/>
        <item m="1" x="5567"/>
        <item m="1" x="583"/>
        <item m="1" x="4797"/>
        <item m="1" x="3483"/>
        <item m="1" x="4494"/>
        <item m="1" x="967"/>
        <item m="1" x="1161"/>
        <item m="1" x="6863"/>
        <item m="1" x="5408"/>
        <item m="1" x="1865"/>
        <item m="1" x="4729"/>
        <item m="1" x="2484"/>
        <item m="1" x="3695"/>
        <item m="1" x="1344"/>
        <item m="1" x="6572"/>
        <item m="1" x="5999"/>
        <item m="1" x="3999"/>
        <item m="1" x="4365"/>
        <item m="1" x="2106"/>
        <item m="1" x="4708"/>
        <item m="1" x="1638"/>
        <item m="1" x="3901"/>
        <item m="1" x="5385"/>
        <item m="1" x="5316"/>
        <item m="1" x="2610"/>
        <item m="1" x="2172"/>
        <item m="1" x="6866"/>
        <item m="1" x="2669"/>
        <item m="1" x="4983"/>
        <item m="1" x="530"/>
        <item m="1" x="2031"/>
        <item m="1" x="1715"/>
        <item m="1" x="1556"/>
        <item m="1" x="2308"/>
        <item m="1" x="3693"/>
        <item m="1" x="5823"/>
        <item m="1" x="443"/>
        <item m="1" x="6987"/>
        <item m="1" x="3150"/>
        <item m="1" x="6287"/>
        <item m="1" x="869"/>
        <item m="1" x="6513"/>
        <item m="1" x="7350"/>
        <item m="1" x="4474"/>
        <item m="1" x="6768"/>
        <item m="1" x="3180"/>
        <item m="1" x="3159"/>
        <item m="1" x="4953"/>
        <item m="1" x="7332"/>
        <item m="1" x="7184"/>
        <item m="1" x="4151"/>
        <item m="1" x="3783"/>
        <item m="1" x="623"/>
        <item m="1" x="4178"/>
        <item m="1" x="3381"/>
        <item m="1" x="1992"/>
        <item m="1" x="3333"/>
        <item m="1" x="499"/>
        <item m="1" x="1019"/>
        <item m="1" x="5685"/>
        <item m="1" x="6451"/>
        <item m="1" x="625"/>
        <item m="1" x="3553"/>
        <item m="1" x="7206"/>
        <item m="1" x="887"/>
        <item m="1" x="4009"/>
        <item m="1" x="2236"/>
        <item m="1" x="5384"/>
        <item m="1" x="7838"/>
        <item m="1" x="3184"/>
        <item m="1" x="7165"/>
        <item m="1" x="4414"/>
        <item m="1" x="459"/>
        <item m="1" x="1617"/>
        <item m="1" x="1561"/>
        <item m="1" x="1777"/>
        <item m="1" x="2957"/>
        <item m="1" x="7502"/>
        <item m="1" x="7124"/>
        <item m="1" x="7520"/>
        <item m="1" x="3072"/>
        <item m="1" x="944"/>
        <item m="1" x="2686"/>
        <item m="1" x="7030"/>
        <item m="1" x="7390"/>
        <item m="1" x="7581"/>
        <item m="1" x="771"/>
        <item m="1" x="6417"/>
        <item m="1" x="3638"/>
        <item m="1" x="3694"/>
        <item m="1" x="4042"/>
        <item m="1" x="7060"/>
        <item m="1" x="3725"/>
        <item m="1" x="4484"/>
        <item m="1" x="2838"/>
        <item m="1" x="6710"/>
        <item m="1" x="4165"/>
        <item m="1" x="5057"/>
        <item m="1" x="1751"/>
        <item m="1" x="7526"/>
        <item m="1" x="7032"/>
        <item m="1" x="5198"/>
        <item m="1" x="1229"/>
        <item m="1" x="4986"/>
        <item m="1" x="6463"/>
        <item m="1" x="1843"/>
        <item m="1" x="7785"/>
        <item m="1" x="2859"/>
        <item m="1" x="7875"/>
        <item m="1" x="4267"/>
        <item m="1" x="2112"/>
        <item m="1" x="6586"/>
        <item m="1" x="1029"/>
        <item m="1" x="2255"/>
        <item m="1" x="2835"/>
        <item m="1" x="2704"/>
        <item m="1" x="2391"/>
        <item m="1" x="4901"/>
        <item m="1" x="2376"/>
        <item m="1" x="6600"/>
        <item m="1" x="4889"/>
        <item m="1" x="2202"/>
        <item m="1" x="2887"/>
        <item m="1" x="1310"/>
        <item m="1" x="7095"/>
        <item m="1" x="7936"/>
        <item m="1" x="6117"/>
        <item m="1" x="7368"/>
        <item m="1" x="1772"/>
        <item m="1" x="2810"/>
        <item m="1" x="4118"/>
        <item m="1" x="5494"/>
        <item m="1" x="1527"/>
        <item m="1" x="1787"/>
        <item m="1" x="365"/>
        <item m="1" x="2418"/>
        <item m="1" x="726"/>
        <item m="1" x="5622"/>
        <item m="1" x="6104"/>
        <item m="1" x="2180"/>
        <item m="1" x="1382"/>
        <item m="1" x="5844"/>
        <item m="1" x="2328"/>
        <item m="1" x="4433"/>
        <item m="1" x="574"/>
        <item m="1" x="5590"/>
        <item m="1" x="7964"/>
        <item m="1" x="6543"/>
        <item m="1" x="4769"/>
        <item m="1" x="2230"/>
        <item m="1" x="5763"/>
        <item m="1" x="4785"/>
        <item m="1" x="4226"/>
        <item m="1" x="5139"/>
        <item m="1" x="3481"/>
        <item m="1" x="7020"/>
        <item m="1" x="2799"/>
        <item m="1" x="7251"/>
        <item m="1" x="3906"/>
        <item m="1" x="4991"/>
        <item m="1" x="6429"/>
        <item m="1" x="6243"/>
        <item m="1" x="1580"/>
        <item m="1" x="3133"/>
        <item m="1" x="5810"/>
        <item m="1" x="4824"/>
        <item m="1" x="3027"/>
        <item m="1" x="3932"/>
        <item m="1" x="3017"/>
        <item m="1" x="1501"/>
        <item m="1" x="569"/>
        <item m="1" x="6151"/>
        <item m="1" x="906"/>
        <item m="1" x="4605"/>
        <item m="1" x="572"/>
        <item m="1" x="3224"/>
        <item m="1" x="3663"/>
        <item m="1" x="7966"/>
        <item m="1" x="7739"/>
        <item m="1" x="5561"/>
        <item m="1" x="1959"/>
        <item m="1" x="6723"/>
        <item m="1" x="3543"/>
        <item m="1" x="653"/>
        <item m="1" x="3059"/>
        <item m="1" x="859"/>
        <item m="1" x="6673"/>
        <item m="1" x="6530"/>
        <item m="1" x="1913"/>
        <item m="1" x="1937"/>
        <item m="1" x="2776"/>
        <item m="1" x="5801"/>
        <item m="1" x="6044"/>
        <item m="1" x="3060"/>
        <item m="1" x="6740"/>
        <item m="1" x="4096"/>
        <item m="1" x="4630"/>
        <item m="1" x="6497"/>
        <item m="1" x="5947"/>
        <item m="1" x="2548"/>
        <item m="1" x="4310"/>
        <item m="1" x="4168"/>
        <item m="1" x="1795"/>
        <item m="1" x="4737"/>
        <item m="1" x="7511"/>
        <item m="1" x="1625"/>
        <item m="1" x="3928"/>
        <item m="1" x="6127"/>
        <item m="1" x="4891"/>
        <item m="1" x="861"/>
        <item m="1" x="2509"/>
        <item m="1" x="1607"/>
        <item m="1" x="7019"/>
        <item m="1" x="7126"/>
        <item m="1" x="6331"/>
        <item m="1" x="5987"/>
        <item m="1" x="7587"/>
        <item m="1" x="1308"/>
        <item m="1" x="2950"/>
        <item m="1" x="3851"/>
        <item m="1" x="991"/>
        <item m="1" x="5319"/>
        <item m="1" x="3026"/>
        <item m="1" x="3128"/>
        <item m="1" x="5104"/>
        <item m="1" x="3208"/>
        <item m="1" x="5461"/>
        <item m="1" x="929"/>
        <item m="1" x="1235"/>
        <item m="1" x="2297"/>
        <item m="1" x="5324"/>
        <item m="1" x="2791"/>
        <item m="1" x="5123"/>
        <item m="1" x="6413"/>
        <item m="1" x="7591"/>
        <item m="1" x="712"/>
        <item m="1" x="6516"/>
        <item m="1" x="5356"/>
        <item m="1" x="7517"/>
        <item m="1" x="3742"/>
        <item m="1" x="1094"/>
        <item m="1" x="2490"/>
        <item m="1" x="5323"/>
        <item m="1" x="6795"/>
        <item m="1" x="2840"/>
        <item m="1" x="5724"/>
        <item m="1" x="1416"/>
        <item m="1" x="1832"/>
        <item m="1" x="3467"/>
        <item m="1" x="7367"/>
        <item m="1" x="6386"/>
        <item m="1" x="2910"/>
        <item m="1" x="3760"/>
        <item m="1" x="5207"/>
        <item m="1" x="1186"/>
        <item m="1" x="7477"/>
        <item m="1" x="1324"/>
        <item m="1" x="5608"/>
        <item m="1" x="4148"/>
        <item m="1" x="7849"/>
        <item m="1" x="7151"/>
        <item m="1" x="2436"/>
        <item m="1" x="6036"/>
        <item m="1" x="3510"/>
        <item m="1" x="2086"/>
        <item m="1" x="2837"/>
        <item m="1" x="6870"/>
        <item m="1" x="6902"/>
        <item m="1" x="7867"/>
        <item m="1" x="7132"/>
        <item m="1" x="7188"/>
        <item m="1" x="5654"/>
        <item m="1" x="6860"/>
        <item m="1" x="4263"/>
        <item m="1" x="2071"/>
        <item m="1" x="1875"/>
        <item m="1" x="514"/>
        <item m="1" x="7385"/>
        <item m="1" x="2343"/>
        <item m="1" x="1249"/>
        <item m="1" x="4706"/>
        <item m="1" x="5425"/>
        <item m="1" x="5535"/>
        <item m="1" x="702"/>
        <item m="1" x="746"/>
        <item m="1" x="4425"/>
        <item m="1" x="6500"/>
        <item m="1" x="3172"/>
        <item m="1" x="1289"/>
        <item m="1" x="3939"/>
        <item m="1" x="3520"/>
        <item m="1" x="5095"/>
        <item m="1" x="321"/>
        <item m="1" x="1315"/>
        <item m="1" x="1309"/>
        <item m="1" x="1784"/>
        <item m="1" x="3335"/>
        <item m="1" x="878"/>
        <item m="1" x="932"/>
        <item m="1" x="5409"/>
        <item m="1" x="2384"/>
        <item m="1" x="4077"/>
        <item m="1" x="2992"/>
        <item m="1" x="1208"/>
        <item m="1" x="3357"/>
        <item m="1" x="6664"/>
        <item m="1" x="4139"/>
        <item m="1" x="3894"/>
        <item m="1" x="3542"/>
        <item m="1" x="7191"/>
        <item m="1" x="5400"/>
        <item m="1" x="6111"/>
        <item m="1" x="351"/>
        <item m="1" x="4775"/>
        <item m="1" x="4894"/>
        <item m="1" x="4870"/>
        <item m="1" x="966"/>
        <item m="1" x="346"/>
        <item m="1" x="5767"/>
        <item m="1" x="3052"/>
        <item m="1" x="6248"/>
        <item m="1" x="4906"/>
        <item m="1" x="6747"/>
        <item m="1" x="7516"/>
        <item m="1" x="4831"/>
        <item m="1" x="6654"/>
        <item m="1" x="7476"/>
        <item m="1" x="5376"/>
        <item m="1" x="3818"/>
        <item m="1" x="4223"/>
        <item m="1" x="3773"/>
        <item m="1" x="6152"/>
        <item m="1" x="1922"/>
        <item m="1" x="3652"/>
        <item m="1" x="6263"/>
        <item m="1" x="2589"/>
        <item m="1" x="931"/>
        <item m="1" x="6820"/>
        <item m="1" x="2922"/>
        <item m="1" x="6184"/>
        <item m="1" x="3062"/>
        <item m="1" x="1901"/>
        <item m="1" x="7388"/>
        <item m="1" x="7022"/>
        <item m="1" x="2713"/>
        <item m="1" x="7573"/>
        <item m="1" x="5958"/>
        <item m="1" x="519"/>
        <item m="1" x="6573"/>
        <item m="1" x="3158"/>
        <item m="1" x="6562"/>
        <item m="1" x="3804"/>
        <item m="1" x="7928"/>
        <item m="1" x="3393"/>
        <item m="1" x="2360"/>
        <item m="1" x="4679"/>
        <item m="1" x="6237"/>
        <item m="1" x="7256"/>
        <item m="1" x="1088"/>
        <item m="1" x="5574"/>
        <item m="1" x="7925"/>
        <item m="1" x="4575"/>
        <item m="1" x="3121"/>
        <item m="1" x="3955"/>
        <item m="1" x="3881"/>
        <item m="1" x="2597"/>
        <item m="1" x="4972"/>
        <item m="1" x="5861"/>
        <item m="1" x="5911"/>
        <item m="1" x="4001"/>
        <item m="1" x="4187"/>
        <item m="1" x="3461"/>
        <item m="1" x="1816"/>
        <item m="1" x="5248"/>
        <item m="1" x="1228"/>
        <item m="1" x="6407"/>
        <item m="1" x="488"/>
        <item m="1" x="4446"/>
        <item m="1" x="815"/>
        <item m="1" x="5309"/>
        <item m="1" x="3141"/>
        <item m="1" x="1678"/>
        <item m="1" x="3310"/>
        <item m="1" x="5881"/>
        <item m="1" x="6169"/>
        <item m="1" x="2389"/>
        <item m="1" x="5078"/>
        <item m="1" x="2901"/>
        <item m="1" x="6665"/>
        <item m="1" x="5382"/>
        <item m="1" x="3647"/>
        <item m="1" x="7519"/>
        <item m="1" x="7908"/>
        <item m="1" x="6980"/>
        <item m="1" x="2131"/>
        <item m="1" x="4347"/>
        <item m="1" x="3192"/>
        <item m="1" x="5798"/>
        <item m="1" x="7778"/>
        <item m="1" x="2772"/>
        <item m="1" x="5247"/>
        <item m="1" x="7969"/>
        <item m="1" x="5538"/>
        <item m="1" x="3735"/>
        <item m="1" x="4111"/>
        <item m="1" x="3842"/>
        <item m="1" x="3772"/>
        <item m="1" x="6708"/>
        <item m="1" x="2361"/>
        <item m="1" x="2737"/>
        <item m="1" x="3924"/>
        <item m="1" x="6496"/>
        <item m="1" x="2164"/>
        <item m="1" x="4236"/>
        <item m="1" x="7953"/>
        <item m="1" x="4711"/>
        <item m="1" x="605"/>
        <item m="1" x="1680"/>
        <item m="1" x="921"/>
        <item m="1" x="6350"/>
        <item m="1" x="5101"/>
        <item m="1" x="939"/>
        <item m="1" x="4659"/>
        <item m="1" x="2397"/>
        <item m="1" x="408"/>
        <item m="1" x="7034"/>
        <item m="1" x="2271"/>
        <item m="1" x="2747"/>
        <item m="1" x="5150"/>
        <item m="1" x="2035"/>
        <item m="1" x="5743"/>
        <item m="1" x="3931"/>
        <item m="1" x="5346"/>
        <item m="1" x="2645"/>
        <item m="1" x="3564"/>
        <item m="1" x="7089"/>
        <item m="1" x="3925"/>
        <item m="1" x="2007"/>
        <item m="1" x="1671"/>
        <item m="1" x="4759"/>
        <item m="1" x="4269"/>
        <item m="1" x="6189"/>
        <item m="1" x="772"/>
        <item m="1" x="664"/>
        <item m="1" x="875"/>
        <item m="1" x="7837"/>
        <item m="1" x="3281"/>
        <item m="1" x="584"/>
        <item m="1" x="7801"/>
        <item m="1" x="3370"/>
        <item m="1" x="390"/>
        <item m="1" x="5089"/>
        <item m="1" x="3361"/>
        <item m="1" x="7276"/>
        <item m="1" x="3637"/>
        <item m="1" x="7073"/>
        <item m="1" x="7841"/>
        <item m="1" x="1293"/>
        <item m="1" x="7763"/>
        <item m="1" x="5112"/>
        <item m="1" x="2161"/>
        <item m="1" x="7424"/>
        <item m="1" x="3767"/>
        <item m="1" x="4390"/>
        <item m="1" x="2012"/>
        <item m="1" x="5787"/>
        <item m="1" x="2261"/>
        <item m="1" x="7407"/>
        <item m="1" x="2621"/>
        <item m="1" x="3698"/>
        <item m="1" x="1980"/>
        <item m="1" x="4621"/>
        <item m="1" x="5352"/>
        <item m="1" x="2374"/>
        <item m="1" x="1801"/>
        <item m="1" x="5105"/>
        <item m="1" x="5532"/>
        <item m="1" x="4523"/>
        <item m="1" x="5558"/>
        <item m="1" x="3261"/>
        <item m="1" x="7264"/>
        <item m="1" x="4553"/>
        <item m="1" x="7633"/>
        <item m="1" x="595"/>
        <item m="1" x="1385"/>
        <item m="1" x="7808"/>
        <item m="1" x="5571"/>
        <item m="1" x="1269"/>
        <item m="1" x="4665"/>
        <item m="1" x="1536"/>
        <item m="1" x="4024"/>
        <item m="1" x="5747"/>
        <item m="1" x="3069"/>
        <item m="1" x="2525"/>
        <item m="1" x="5215"/>
        <item m="1" x="6720"/>
        <item m="1" x="7991"/>
        <item m="1" x="7995"/>
        <item m="1" x="356"/>
        <item m="1" x="3893"/>
        <item m="1" x="4059"/>
        <item m="1" x="452"/>
        <item m="1" x="3067"/>
        <item m="1" x="5649"/>
        <item m="1" x="5703"/>
        <item m="1" x="3477"/>
        <item m="1" x="3155"/>
        <item m="1" x="4921"/>
        <item m="1" x="1990"/>
        <item m="1" x="7136"/>
        <item m="1" x="4305"/>
        <item m="1" x="5072"/>
        <item m="1" x="1912"/>
        <item m="1" x="6066"/>
        <item m="1" x="2247"/>
        <item m="1" x="5393"/>
        <item m="1" x="7320"/>
        <item m="1" x="3830"/>
        <item m="1" x="4620"/>
        <item m="1" x="4859"/>
        <item m="1" x="2598"/>
        <item m="1" x="6053"/>
        <item m="1" x="6309"/>
        <item m="1" x="4381"/>
        <item m="1" x="4866"/>
        <item m="1" x="3456"/>
        <item m="1" x="2039"/>
        <item m="1" x="2662"/>
        <item m="1" x="3042"/>
        <item m="1" x="1138"/>
        <item m="1" x="2274"/>
        <item m="1" x="3963"/>
        <item m="1" x="6077"/>
        <item m="1" x="5553"/>
        <item m="1" x="7728"/>
        <item m="1" x="7056"/>
        <item m="1" x="5935"/>
        <item m="1" x="965"/>
        <item m="1" x="7562"/>
        <item m="1" x="4657"/>
        <item m="1" x="3569"/>
        <item m="1" x="6504"/>
        <item m="1" x="6753"/>
        <item m="1" x="761"/>
        <item m="1" x="5381"/>
        <item m="1" x="3838"/>
        <item m="1" x="3766"/>
        <item m="1" x="4505"/>
        <item m="1" x="7687"/>
        <item m="1" x="4596"/>
        <item m="1" x="2858"/>
        <item m="1" x="3817"/>
        <item m="1" x="6420"/>
        <item m="1" x="4273"/>
        <item m="1" x="7844"/>
        <item m="1" x="5085"/>
        <item m="1" x="4676"/>
        <item m="1" x="354"/>
        <item m="1" x="4180"/>
        <item m="1" x="764"/>
        <item m="1" x="2865"/>
        <item m="1" x="4030"/>
        <item m="1" x="1356"/>
        <item m="1" x="1983"/>
        <item m="1" x="6695"/>
        <item m="1" x="3930"/>
        <item m="1" x="7297"/>
        <item m="1" x="5717"/>
        <item m="1" x="2976"/>
        <item m="1" x="7110"/>
        <item m="1" x="6718"/>
        <item m="1" x="6627"/>
        <item m="1" x="4296"/>
        <item m="1" x="7889"/>
        <item m="1" x="3100"/>
        <item m="1" x="1705"/>
        <item m="1" x="3823"/>
        <item m="1" x="4781"/>
        <item m="1" x="5506"/>
        <item m="1" x="4380"/>
        <item m="1" x="2125"/>
        <item m="1" x="7978"/>
        <item m="1" x="3419"/>
        <item m="1" x="565"/>
        <item m="1" x="6064"/>
        <item m="1" x="7961"/>
        <item m="1" x="2309"/>
        <item m="1" x="5236"/>
        <item m="1" x="5310"/>
        <item m="1" x="453"/>
        <item m="1" x="1653"/>
        <item m="1" x="7021"/>
        <item m="1" x="6150"/>
        <item m="1" x="2651"/>
        <item m="1" x="7719"/>
        <item m="1" x="418"/>
        <item m="1" x="3791"/>
        <item m="1" x="7634"/>
        <item m="1" x="7883"/>
        <item m="1" x="7735"/>
        <item m="1" x="2048"/>
        <item m="1" x="5540"/>
        <item m="1" x="5132"/>
        <item m="1" x="7340"/>
        <item m="1" x="4221"/>
        <item m="1" x="4728"/>
        <item m="1" x="1575"/>
        <item m="1" x="2856"/>
        <item m="1" x="3211"/>
        <item m="1" x="5752"/>
        <item m="1" x="7722"/>
        <item m="1" x="7541"/>
        <item m="1" x="4512"/>
        <item m="1" x="6544"/>
        <item m="1" x="4934"/>
        <item m="1" x="7500"/>
        <item m="1" x="6635"/>
        <item m="1" x="2157"/>
        <item m="1" x="1067"/>
        <item m="1" x="4572"/>
        <item m="1" x="7757"/>
        <item m="1" x="6991"/>
        <item m="1" x="3319"/>
        <item m="1" x="652"/>
        <item m="1" x="7279"/>
        <item m="1" x="2453"/>
        <item m="1" x="7319"/>
        <item m="1" x="1484"/>
        <item m="1" x="1703"/>
        <item m="1" x="3916"/>
        <item m="1" x="7539"/>
        <item m="1" x="4504"/>
        <item m="1" x="5203"/>
        <item m="1" x="5805"/>
        <item m="1" x="1106"/>
        <item m="1" x="5781"/>
        <item m="1" x="3921"/>
        <item m="1" x="7402"/>
        <item m="1" x="1294"/>
        <item m="1" x="4819"/>
        <item m="1" x="4003"/>
        <item m="1" x="6737"/>
        <item m="1" x="4093"/>
        <item m="1" x="5084"/>
        <item m="1" x="3194"/>
        <item m="1" x="2565"/>
        <item m="1" x="2019"/>
        <item m="1" x="5880"/>
        <item m="1" x="4131"/>
        <item m="1" x="7620"/>
        <item m="1" x="1727"/>
        <item m="1" x="1485"/>
        <item m="1" x="4520"/>
        <item m="1" x="1295"/>
        <item m="1" x="3469"/>
        <item m="1" x="6367"/>
        <item m="1" x="2286"/>
        <item m="1" x="6221"/>
        <item m="1" x="3270"/>
        <item m="1" x="1296"/>
        <item m="1" x="7822"/>
        <item m="1" x="4246"/>
        <item m="1" x="3820"/>
        <item m="1" x="2379"/>
        <item m="1" x="3460"/>
        <item m="1" x="2442"/>
        <item m="1" x="2735"/>
        <item m="1" x="7910"/>
        <item m="1" x="4110"/>
        <item m="1" x="2660"/>
        <item m="1" x="7318"/>
        <item m="1" x="527"/>
        <item m="1" x="5019"/>
        <item m="1" x="5796"/>
        <item m="1" x="4724"/>
        <item m="1" x="4619"/>
        <item m="1" x="6310"/>
        <item m="1" x="7721"/>
        <item m="1" x="4015"/>
        <item m="1" x="5006"/>
        <item m="1" x="4467"/>
        <item m="1" x="3497"/>
        <item m="1" x="4184"/>
        <item m="1" x="3076"/>
        <item m="1" x="7922"/>
        <item m="1" x="7860"/>
        <item m="1" x="660"/>
        <item m="1" x="882"/>
        <item m="1" x="3630"/>
        <item m="1" x="2445"/>
        <item m="1" x="6427"/>
        <item m="1" x="7361"/>
        <item m="1" x="2325"/>
        <item m="1" x="2347"/>
        <item m="1" x="5041"/>
        <item m="1" x="2199"/>
        <item m="1" x="4279"/>
        <item m="1" x="7369"/>
        <item m="1" x="7949"/>
        <item m="1" x="7079"/>
        <item m="1" x="3891"/>
        <item m="1" x="1508"/>
        <item m="1" x="5513"/>
        <item m="1" x="3537"/>
        <item m="1" x="3710"/>
        <item m="1" x="5845"/>
        <item m="1" x="7992"/>
        <item m="1" x="7775"/>
        <item m="1" x="410"/>
        <item m="1" x="5609"/>
        <item m="1" x="6165"/>
        <item m="1" x="3755"/>
        <item m="1" x="4618"/>
        <item m="1" x="4645"/>
        <item m="1" x="1573"/>
        <item m="1" x="3258"/>
        <item m="1" x="4199"/>
        <item m="1" x="7579"/>
        <item m="1" x="4377"/>
        <item m="1" x="2176"/>
        <item m="1" x="7375"/>
        <item m="1" x="1056"/>
        <item m="1" x="1666"/>
        <item m="1" x="6408"/>
        <item m="1" x="1169"/>
        <item m="1" x="3937"/>
        <item m="1" x="7602"/>
        <item m="1" x="495"/>
        <item m="1" x="669"/>
        <item m="1" x="3096"/>
        <item m="1" x="3369"/>
        <item m="1" x="2144"/>
        <item m="1" x="889"/>
        <item m="1" x="4624"/>
        <item m="1" x="1274"/>
        <item m="1" x="5834"/>
        <item m="1" x="7625"/>
        <item m="1" x="4554"/>
        <item m="1" x="4017"/>
        <item m="1" x="5808"/>
        <item m="1" x="7479"/>
        <item m="1" x="596"/>
        <item m="1" x="2429"/>
        <item m="1" x="2396"/>
        <item m="1" x="5933"/>
        <item m="1" x="1522"/>
        <item m="1" x="1783"/>
        <item m="1" x="1635"/>
        <item m="1" x="3617"/>
        <item m="1" x="5100"/>
        <item m="1" x="7975"/>
        <item m="1" x="2402"/>
        <item m="1" x="2278"/>
        <item m="1" x="750"/>
        <item m="1" x="7365"/>
        <item m="1" x="4736"/>
        <item m="1" x="1813"/>
        <item m="1" x="6638"/>
        <item m="1" x="5559"/>
        <item m="1" x="5412"/>
        <item m="1" x="4635"/>
        <item m="1" x="3821"/>
        <item m="1" x="7384"/>
        <item m="1" x="3840"/>
        <item m="1" x="7176"/>
        <item m="1" x="6474"/>
        <item m="1" x="4884"/>
        <item m="1" x="852"/>
        <item m="1" x="1566"/>
        <item m="1" x="3721"/>
        <item m="1" x="5358"/>
        <item m="1" x="3295"/>
        <item m="1" x="1262"/>
        <item m="1" x="437"/>
        <item m="1" x="1704"/>
        <item m="1" x="5172"/>
        <item m="1" x="6557"/>
        <item m="1" x="7117"/>
        <item m="1" x="1896"/>
        <item m="1" x="2736"/>
        <item m="1" x="4506"/>
        <item m="1" x="3765"/>
        <item m="1" x="4294"/>
        <item m="1" x="6190"/>
        <item m="1" x="4881"/>
        <item m="1" x="3889"/>
        <item m="1" x="3384"/>
        <item m="1" x="1463"/>
        <item m="1" x="1599"/>
        <item m="1" x="7315"/>
        <item m="1" x="2826"/>
        <item m="1" x="417"/>
        <item m="1" x="2477"/>
        <item m="1" x="6346"/>
        <item m="1" x="2544"/>
        <item m="1" x="7292"/>
        <item m="1" x="1418"/>
        <item m="1" x="4764"/>
        <item m="1" x="6202"/>
        <item m="1" x="5486"/>
        <item m="1" x="541"/>
        <item m="1" x="3528"/>
        <item m="1" x="6292"/>
        <item m="1" x="1355"/>
        <item m="1" x="5090"/>
        <item m="1" x="4487"/>
        <item m="1" x="5129"/>
        <item m="1" x="867"/>
        <item m="1" x="1276"/>
        <item m="1" x="4883"/>
        <item m="1" x="5668"/>
        <item m="1" x="1092"/>
        <item m="1" x="3784"/>
        <item m="1" x="2303"/>
        <item m="1" x="1574"/>
        <item m="1" x="5704"/>
        <item m="1" x="7993"/>
        <item m="1" x="5868"/>
        <item m="1" x="4803"/>
        <item m="1" x="1340"/>
        <item m="1" x="5016"/>
        <item m="1" x="1734"/>
        <item m="1" x="3008"/>
        <item m="1" x="3237"/>
        <item m="1" x="3003"/>
        <item m="1" x="3490"/>
        <item m="1" x="1750"/>
        <item m="1" x="5701"/>
        <item m="1" x="2000"/>
        <item m="1" x="5246"/>
        <item m="1" x="7760"/>
        <item m="1" x="3722"/>
        <item m="1" x="1628"/>
        <item m="1" x="832"/>
        <item m="1" x="5939"/>
        <item m="1" x="5366"/>
        <item m="1" x="2474"/>
        <item m="1" x="3527"/>
        <item m="1" x="4154"/>
        <item m="1" x="4361"/>
        <item m="1" x="2578"/>
        <item m="1" x="4355"/>
        <item m="1" x="1377"/>
        <item m="1" x="1565"/>
        <item m="1" x="7907"/>
        <item m="1" x="1612"/>
        <item m="1" x="7725"/>
        <item m="1" x="812"/>
        <item m="1" x="1362"/>
        <item m="1" x="4138"/>
        <item m="1" x="7521"/>
        <item m="1" x="7740"/>
        <item m="1" x="316"/>
        <item m="1" x="5118"/>
        <item m="1" x="612"/>
        <item m="1" x="1426"/>
        <item m="1" x="2383"/>
        <item m="1" x="600"/>
        <item m="1" x="6620"/>
        <item m="1" x="881"/>
        <item m="1" x="5165"/>
        <item m="1" x="850"/>
        <item m="1" x="7301"/>
        <item m="1" x="891"/>
        <item m="1" x="1534"/>
        <item m="1" x="7510"/>
        <item m="1" x="7892"/>
        <item m="1" x="1333"/>
        <item m="1" x="1320"/>
        <item m="1" x="2092"/>
        <item m="1" x="3861"/>
        <item m="1" x="6599"/>
        <item m="1" x="5009"/>
        <item m="1" x="3523"/>
        <item m="1" x="3732"/>
        <item m="1" x="7219"/>
        <item m="1" x="4500"/>
        <item m="1" x="6435"/>
        <item m="1" x="1748"/>
        <item m="1" x="4039"/>
        <item m="1" x="5063"/>
        <item m="1" x="2864"/>
        <item m="1" x="7393"/>
        <item m="1" x="478"/>
        <item m="1" x="5297"/>
        <item m="1" x="7308"/>
        <item m="1" x="3263"/>
        <item m="1" x="1199"/>
        <item m="1" x="3163"/>
        <item m="1" x="7640"/>
        <item m="1" x="2114"/>
        <item m="1" x="320"/>
        <item m="1" x="4333"/>
        <item m="1" x="3676"/>
        <item m="1" x="7130"/>
        <item m="1" x="4519"/>
        <item m="1" x="4957"/>
        <item m="1" x="3188"/>
        <item m="1" x="4350"/>
        <item m="1" x="678"/>
        <item m="1" x="7913"/>
        <item m="1" x="6228"/>
        <item m="1" x="1134"/>
        <item m="1" x="5678"/>
        <item m="1" x="3754"/>
        <item m="1" x="3691"/>
        <item m="1" x="1180"/>
        <item m="1" x="4631"/>
        <item m="1" x="5929"/>
        <item m="1" x="7983"/>
        <item m="1" x="5696"/>
        <item m="1" x="7212"/>
        <item m="1" x="2159"/>
        <item m="1" x="6320"/>
        <item m="1" x="2382"/>
        <item m="1" x="2591"/>
        <item m="1" x="7394"/>
        <item m="1" x="1830"/>
        <item m="1" x="7745"/>
        <item m="1" x="5125"/>
        <item m="1" x="4805"/>
        <item m="1" x="1436"/>
        <item m="1" x="3873"/>
        <item m="1" x="3620"/>
        <item m="1" x="3320"/>
        <item m="1" x="1470"/>
        <item m="1" x="1770"/>
        <item m="1" x="2819"/>
        <item m="1" x="5832"/>
        <item m="1" x="4278"/>
        <item m="1" x="7945"/>
        <item m="1" x="6326"/>
        <item m="1" x="3241"/>
        <item m="1" x="7938"/>
        <item m="1" x="5302"/>
        <item m="1" x="5466"/>
        <item m="1" x="7926"/>
        <item m="1" x="3808"/>
        <item m="1" x="350"/>
        <item m="1" x="3504"/>
        <item m="1" x="2731"/>
        <item m="1" x="4556"/>
        <item m="1" x="5620"/>
        <item m="1" x="2627"/>
        <item m="1" x="7704"/>
        <item m="1" x="5578"/>
        <item m="1" x="3428"/>
        <item m="1" x="3577"/>
        <item m="1" x="436"/>
        <item m="1" x="4012"/>
        <item m="1" x="7017"/>
        <item m="1" x="7904"/>
        <item m="1" x="1986"/>
        <item m="1" x="7051"/>
        <item m="1" x="879"/>
        <item m="1" x="2959"/>
        <item m="1" x="2452"/>
        <item m="1" x="5267"/>
        <item m="1" x="6604"/>
        <item m="1" x="5925"/>
        <item m="1" x="3161"/>
        <item m="1" x="2982"/>
        <item m="1" x="5434"/>
        <item m="1" x="3050"/>
        <item m="1" x="3296"/>
        <item m="1" x="4087"/>
        <item m="1" x="803"/>
        <item m="1" x="3591"/>
        <item m="1" x="1347"/>
        <item m="1" x="1015"/>
        <item m="1" x="5055"/>
        <item m="1" x="2620"/>
        <item m="1" x="1989"/>
        <item m="1" x="5858"/>
        <item m="1" x="5402"/>
        <item m="1" x="2076"/>
        <item m="1" x="5037"/>
        <item m="1" x="314"/>
        <item m="1" x="2200"/>
        <item m="1" x="2069"/>
        <item m="1" x="588"/>
        <item m="1" x="504"/>
        <item m="1" x="441"/>
        <item m="1" x="447"/>
        <item m="1" x="1346"/>
        <item m="1" x="2860"/>
        <item m="1" x="6073"/>
        <item m="1" x="2646"/>
        <item m="1" x="3360"/>
        <item m="1" x="2930"/>
        <item m="1" x="7447"/>
        <item m="1" x="5047"/>
        <item m="1" x="6494"/>
        <item m="1" x="3612"/>
        <item m="1" x="1672"/>
        <item m="1" x="5972"/>
        <item m="1" x="5458"/>
        <item m="1" x="5242"/>
        <item m="1" x="4633"/>
        <item m="1" x="5593"/>
        <item m="1" x="7152"/>
        <item m="1" x="2037"/>
        <item m="1" x="400"/>
        <item m="1" x="6135"/>
        <item m="1" x="1692"/>
        <item m="1" x="6210"/>
        <item m="1" x="5519"/>
        <item m="1" x="7979"/>
        <item m="1" x="4120"/>
        <item m="1" x="6993"/>
        <item m="1" x="7791"/>
        <item m="1" x="1214"/>
        <item m="1" x="3949"/>
        <item m="1" x="7488"/>
        <item m="1" x="1158"/>
        <item m="1" x="6357"/>
        <item m="1" x="7173"/>
        <item m="1" x="1314"/>
        <item m="1" x="7446"/>
        <item m="1" x="4509"/>
        <item m="1" x="1046"/>
        <item m="1" x="2058"/>
        <item m="1" x="3938"/>
        <item m="1" x="2370"/>
        <item m="1" x="1723"/>
        <item m="1" x="7029"/>
        <item m="1" x="1745"/>
        <item m="1" x="3692"/>
        <item m="1" x="4853"/>
        <item m="1" x="591"/>
        <item m="1" x="6601"/>
        <item m="1" x="4756"/>
        <item m="1" x="4897"/>
        <item m="1" x="2906"/>
        <item m="1" x="619"/>
        <item m="1" x="5842"/>
        <item m="1" x="3555"/>
        <item m="1" x="4924"/>
        <item m="1" x="4078"/>
        <item m="1" x="6017"/>
        <item m="1" x="2850"/>
        <item m="1" x="4652"/>
        <item m="1" x="5638"/>
        <item m="1" x="7203"/>
        <item m="1" x="886"/>
        <item m="1" x="6072"/>
        <item m="1" x="3689"/>
        <item m="1" x="2166"/>
        <item m="1" x="4233"/>
        <item m="1" x="5522"/>
        <item m="1" x="6285"/>
        <item m="1" x="1824"/>
        <item m="1" x="5102"/>
        <item m="1" x="3289"/>
        <item m="1" x="6207"/>
        <item m="1" x="4517"/>
        <item m="1" x="5626"/>
        <item m="1" x="3685"/>
        <item m="1" x="7157"/>
        <item m="1" x="6411"/>
        <item m="1" x="723"/>
        <item m="1" x="1840"/>
        <item m="1" x="3535"/>
        <item m="1" x="1052"/>
        <item m="1" x="2898"/>
        <item m="1" x="7392"/>
        <item m="1" x="5533"/>
        <item m="1" x="4053"/>
        <item m="1" x="4670"/>
        <item m="1" x="520"/>
        <item m="1" x="7218"/>
        <item m="1" x="4119"/>
        <item m="1" x="3829"/>
        <item m="1" x="1633"/>
        <item m="1" x="6751"/>
        <item m="1" x="5737"/>
        <item m="1" x="5817"/>
        <item m="1" x="2027"/>
        <item m="1" x="4238"/>
        <item m="1" x="4129"/>
        <item m="1" x="4014"/>
        <item m="1" x="5569"/>
        <item m="1" x="2514"/>
        <item m="1" x="5830"/>
        <item m="1" x="2293"/>
        <item m="1" x="4589"/>
        <item m="1" x="6405"/>
        <item m="1" x="6472"/>
        <item m="1" x="2226"/>
        <item m="1" x="4105"/>
        <item m="1" x="5637"/>
        <item m="1" x="6133"/>
        <item m="1" x="6680"/>
        <item m="1" x="5769"/>
        <item m="1" x="2137"/>
        <item m="1" x="6978"/>
        <item m="1" x="7818"/>
        <item m="1" x="4322"/>
        <item m="1" x="5422"/>
        <item m="1" x="2365"/>
        <item m="1" x="3470"/>
        <item m="1" x="6719"/>
        <item m="1" x="7546"/>
        <item m="1" x="782"/>
        <item m="1" x="3741"/>
        <item m="1" x="1571"/>
        <item m="1" x="1277"/>
        <item m="1" x="3046"/>
        <item m="1" x="4373"/>
        <item m="1" x="725"/>
        <item m="1" x="7959"/>
        <item m="1" x="2952"/>
        <item m="1" x="4289"/>
        <item m="1" x="1902"/>
        <item m="1" x="589"/>
        <item m="1" x="4343"/>
        <item m="1" x="3144"/>
        <item m="1" x="3844"/>
        <item m="1" x="5807"/>
        <item m="1" x="7044"/>
        <item m="1" x="6580"/>
        <item m="1" x="1893"/>
        <item m="1" x="2723"/>
        <item m="1" x="562"/>
        <item m="1" x="454"/>
        <item m="1" x="1881"/>
        <item m="1" x="2122"/>
        <item m="1" x="3917"/>
        <item m="1" x="4743"/>
        <item m="1" x="7081"/>
        <item m="1" x="945"/>
        <item m="1" x="7106"/>
        <item m="1" x="5729"/>
        <item m="1" x="3170"/>
        <item m="1" x="6714"/>
        <item m="1" x="4741"/>
        <item m="1" x="3868"/>
        <item m="1" x="7527"/>
        <item m="1" x="4933"/>
        <item m="1" x="7225"/>
        <item m="1" x="3628"/>
        <item m="1" x="5196"/>
        <item m="1" x="5475"/>
        <item m="1" x="6088"/>
        <item m="1" x="860"/>
        <item m="1" x="3058"/>
        <item m="1" x="3166"/>
        <item m="1" x="2983"/>
        <item m="1" x="4530"/>
        <item m="1" x="3260"/>
        <item m="1" x="980"/>
        <item m="1" x="7624"/>
        <item m="1" x="5618"/>
        <item m="1" x="2454"/>
        <item m="1" x="2185"/>
        <item m="1" x="3568"/>
        <item m="1" x="3318"/>
        <item m="1" x="6089"/>
        <item m="1" x="2450"/>
        <item m="1" x="603"/>
        <item m="1" x="4641"/>
        <item m="1" x="6984"/>
        <item m="1" x="3321"/>
        <item m="1" x="6400"/>
        <item m="1" x="1373"/>
        <item m="1" x="2905"/>
        <item m="1" x="1838"/>
        <item m="1" x="6234"/>
        <item m="1" x="4108"/>
        <item m="1" x="4829"/>
        <item m="1" x="6813"/>
        <item m="1" x="5179"/>
        <item m="1" x="7255"/>
        <item m="1" x="6645"/>
        <item m="1" x="4998"/>
        <item m="1" x="3629"/>
        <item m="1" x="6178"/>
        <item m="1" x="842"/>
        <item m="1" x="6582"/>
        <item m="1" x="5372"/>
        <item m="1" x="4586"/>
        <item m="1" x="5957"/>
        <item m="1" x="1126"/>
        <item m="1" x="7258"/>
        <item m="1" x="3277"/>
        <item m="1" x="7681"/>
        <item m="1" x="1430"/>
        <item m="1" x="975"/>
        <item m="1" x="1131"/>
        <item m="1" x="6304"/>
        <item m="1" x="834"/>
        <item m="1" x="7617"/>
        <item m="1" x="5665"/>
        <item m="1" x="3715"/>
        <item m="1" x="3442"/>
        <item m="1" x="2639"/>
        <item m="1" x="2197"/>
        <item m="1" x="858"/>
        <item m="1" x="5619"/>
        <item m="1" x="3855"/>
        <item m="1" x="6192"/>
        <item m="1" x="1196"/>
        <item m="1" x="1829"/>
        <item m="1" x="2816"/>
        <item m="1" x="6437"/>
        <item m="1" x="2464"/>
        <item m="1" x="2854"/>
        <item m="1" x="1652"/>
        <item m="1" x="2841"/>
        <item m="1" x="4936"/>
        <item m="1" x="3878"/>
        <item m="1" x="4840"/>
        <item m="1" x="3081"/>
        <item m="1" x="3551"/>
        <item m="1" x="999"/>
        <item m="1" x="1567"/>
        <item m="1" x="2129"/>
        <item m="1" x="2263"/>
        <item m="1" x="5690"/>
        <item m="1" x="3947"/>
        <item m="1" x="957"/>
        <item m="1" x="1211"/>
        <item m="1" x="2458"/>
        <item m="1" x="3373"/>
        <item m="1" x="4336"/>
        <item m="1" x="6470"/>
        <item m="1" x="2294"/>
        <item m="1" x="6128"/>
        <item m="1" x="4115"/>
        <item m="1" x="5727"/>
        <item m="1" x="1716"/>
        <item m="1" x="4925"/>
        <item m="1" x="2570"/>
        <item m="1" x="4850"/>
        <item m="1" x="7960"/>
        <item m="1" x="4669"/>
        <item m="1" x="7298"/>
        <item m="1" x="6093"/>
        <item m="1" x="6640"/>
        <item m="1" x="2897"/>
        <item m="1" x="6677"/>
        <item m="1" x="293"/>
        <item m="1" x="7507"/>
        <item m="1" x="7823"/>
        <item m="1" x="1474"/>
        <item m="1" x="6487"/>
        <item m="1" x="6322"/>
        <item m="1" x="5045"/>
        <item m="1" x="2344"/>
        <item m="1" x="3650"/>
        <item m="1" x="7291"/>
        <item m="1" x="2630"/>
        <item m="1" x="1432"/>
        <item m="1" x="6884"/>
        <item m="1" x="5885"/>
        <item m="1" x="4898"/>
        <item m="1" x="4713"/>
        <item m="1" x="3992"/>
        <item m="1" x="3043"/>
        <item m="1" x="3866"/>
        <item m="1" x="5554"/>
        <item m="1" x="7906"/>
        <item m="1" x="7323"/>
        <item m="1" x="5131"/>
        <item m="1" x="3962"/>
        <item m="1" x="1960"/>
        <item m="1" x="681"/>
        <item m="1" x="5980"/>
        <item m="1" x="1226"/>
        <item m="1" x="7013"/>
        <item m="1" x="5694"/>
        <item m="1" x="6043"/>
        <item m="1" x="5581"/>
        <item m="1" x="7929"/>
        <item m="1" x="5398"/>
        <item m="1" x="7848"/>
        <item m="1" x="6465"/>
        <item m="1" x="4338"/>
        <item m="1" x="5360"/>
        <item m="1" x="7536"/>
        <item m="1" x="491"/>
        <item m="1" x="5374"/>
        <item m="1" x="7888"/>
        <item m="1" x="7859"/>
        <item m="1" x="2834"/>
        <item m="1" x="6927"/>
        <item m="1" x="7754"/>
        <item m="1" x="5726"/>
        <item m="1" x="1081"/>
        <item m="1" x="4216"/>
        <item m="1" x="7008"/>
        <item m="1" x="1936"/>
        <item m="1" x="3265"/>
        <item m="1" x="1925"/>
        <item m="1" x="1741"/>
        <item m="1" x="2640"/>
        <item m="1" x="3883"/>
        <item m="1" x="6514"/>
        <item m="1" x="5758"/>
        <item m="1" x="4029"/>
        <item m="1" x="3095"/>
        <item m="1" x="7420"/>
        <item m="1" x="1170"/>
        <item m="1" x="973"/>
        <item m="1" x="805"/>
        <item m="1" x="3705"/>
        <item m="1" x="855"/>
        <item m="1" x="2748"/>
        <item m="1" x="2041"/>
        <item m="1" x="5708"/>
        <item m="1" x="1762"/>
        <item m="1" x="5004"/>
        <item m="1" x="6175"/>
        <item m="1" x="7193"/>
        <item m="1" x="3915"/>
        <item m="1" x="6105"/>
        <item m="1" x="1597"/>
        <item m="1" x="3586"/>
        <item m="1" x="3301"/>
        <item m="1" x="4939"/>
        <item m="1" x="4417"/>
        <item m="1" x="799"/>
        <item m="1" x="1630"/>
        <item m="1" x="6092"/>
        <item m="1" x="6906"/>
        <item m="1" x="3724"/>
        <item m="1" x="2821"/>
        <item m="1" x="6558"/>
        <item m="1" x="1590"/>
        <item m="1" x="7072"/>
        <item m="1" x="6109"/>
        <item m="1" x="3887"/>
        <item m="1" x="6160"/>
        <item m="1" x="3658"/>
        <item m="1" x="547"/>
        <item m="1" x="6011"/>
        <item m="1" x="7744"/>
        <item m="1" x="741"/>
        <item m="1" x="5428"/>
        <item m="1" x="7377"/>
        <item m="1" x="1578"/>
        <item m="1" x="917"/>
        <item m="1" x="7577"/>
        <item m="1" x="4854"/>
        <item m="1" x="543"/>
        <item m="1" x="3996"/>
        <item m="1" x="5403"/>
        <item m="1" x="7035"/>
        <item m="1" x="7989"/>
        <item m="1" x="6678"/>
        <item m="1" x="5413"/>
        <item m="1" x="6094"/>
        <item m="1" x="4137"/>
        <item m="1" x="4170"/>
        <item m="1" x="2758"/>
        <item m="1" x="7885"/>
        <item m="1" x="1562"/>
        <item m="1" x="3964"/>
        <item m="1" x="1539"/>
        <item m="1" x="1014"/>
        <item m="1" x="7189"/>
        <item m="1" x="5764"/>
        <item m="1" x="3397"/>
        <item m="1" x="7996"/>
        <item m="1" x="1871"/>
        <item m="1" x="4611"/>
        <item m="1" x="4075"/>
        <item m="1" x="1674"/>
        <item m="1" x="2153"/>
        <item m="1" x="731"/>
        <item m="1" x="3435"/>
        <item m="1" x="1955"/>
        <item m="1" x="6735"/>
        <item m="1" x="379"/>
        <item m="1" x="7962"/>
        <item m="1" x="5130"/>
        <item m="1" x="3349"/>
        <item m="1" x="5417"/>
        <item m="1" x="5452"/>
        <item m="1" x="3688"/>
        <item m="1" x="6846"/>
        <item m="1" x="5682"/>
        <item m="1" x="5648"/>
        <item m="1" x="570"/>
        <item m="1" x="3086"/>
        <item m="1" x="5438"/>
        <item m="1" x="3173"/>
        <item m="1" x="2702"/>
        <item m="1" x="5587"/>
        <item m="1" x="4817"/>
        <item m="1" x="1891"/>
        <item m="1" x="7856"/>
        <item m="1" x="7855"/>
        <item m="1" x="6266"/>
        <item m="1" x="6625"/>
        <item m="1" x="535"/>
        <item m="1" x="2977"/>
        <item m="1" x="3339"/>
        <item m="1" x="1408"/>
        <item m="1" x="1087"/>
        <item m="1" x="7955"/>
        <item m="1" x="1488"/>
        <item m="1" x="4877"/>
        <item m="1" x="1122"/>
        <item m="1" x="5051"/>
        <item m="1" x="2414"/>
        <item m="1" x="7387"/>
        <item m="1" x="3482"/>
        <item m="1" x="3037"/>
        <item m="1" x="2416"/>
        <item m="1" x="3143"/>
        <item m="1" x="5828"/>
        <item m="1" x="3578"/>
        <item m="1" x="5314"/>
        <item m="1" x="7532"/>
        <item m="1" x="1776"/>
        <item m="1" x="4297"/>
        <item m="1" x="5956"/>
        <item m="1" x="6699"/>
        <item m="1" x="6037"/>
        <item m="1" x="4325"/>
        <item m="1" x="2614"/>
        <item m="1" x="3670"/>
        <item m="1" x="2196"/>
        <item m="1" x="5934"/>
        <item m="1" x="3475"/>
        <item m="1" x="5570"/>
        <item m="1" x="7749"/>
        <item m="1" x="1642"/>
        <item m="1" x="6824"/>
        <item m="1" x="2691"/>
        <item m="1" x="853"/>
        <item m="1" x="338"/>
        <item m="1" x="7673"/>
        <item m="1" x="3202"/>
        <item m="1" x="7768"/>
        <item m="1" x="6013"/>
        <item m="1" x="3413"/>
        <item m="1" x="5580"/>
        <item m="1" x="3926"/>
        <item m="1" x="2909"/>
        <item m="1" x="7630"/>
        <item m="1" x="6568"/>
        <item m="1" x="5237"/>
        <item m="1" x="5499"/>
        <item m="1" x="1975"/>
        <item m="1" x="6746"/>
        <item m="1" x="2574"/>
        <item m="1" x="5754"/>
        <item m="1" x="5232"/>
        <item m="1" x="3124"/>
        <item m="1" x="976"/>
        <item m="1" x="5205"/>
        <item m="1" x="7346"/>
        <item m="1" x="4745"/>
        <item m="1" x="2746"/>
        <item m="1" x="4013"/>
        <item m="1" x="4127"/>
        <item m="1" x="2204"/>
        <item m="1" x="3168"/>
        <item m="1" x="2569"/>
        <item m="1" x="467"/>
        <item m="1" x="6789"/>
        <item m="1" x="6859"/>
        <item m="1" x="2553"/>
        <item m="1" x="6249"/>
        <item m="1" x="330"/>
        <item m="1" x="2927"/>
        <item m="1" x="369"/>
        <item m="1" x="7946"/>
        <item m="1" x="5655"/>
        <item m="1" x="5965"/>
        <item m="1" x="3366"/>
        <item m="1" x="754"/>
        <item m="1" x="3852"/>
        <item m="1" x="7814"/>
        <item m="1" x="2908"/>
        <item m="1" x="865"/>
        <item m="1" x="4779"/>
        <item m="1" x="6916"/>
        <item m="1" x="6314"/>
        <item m="1" x="7294"/>
        <item m="1" x="2579"/>
        <item m="1" x="6901"/>
        <item m="1" x="5509"/>
        <item m="1" x="5820"/>
        <item m="1" x="4489"/>
        <item m="1" x="5054"/>
        <item m="1" x="4335"/>
        <item m="1" x="3641"/>
        <item m="1" x="7492"/>
        <item m="1" x="4981"/>
        <item m="1" x="1227"/>
        <item m="1" x="7141"/>
        <item m="1" x="1248"/>
        <item m="1" x="884"/>
        <item m="1" x="1201"/>
        <item m="1" x="5457"/>
        <item m="1" x="829"/>
        <item m="1" x="2955"/>
        <item m="1" x="533"/>
        <item m="1" x="4629"/>
        <item m="1" x="2585"/>
        <item m="1" x="360"/>
        <item m="1" x="4189"/>
        <item m="1" x="5643"/>
        <item m="1" x="7296"/>
        <item m="1" x="6171"/>
        <item m="1" x="3396"/>
        <item m="1" x="7956"/>
        <item m="1" x="6566"/>
        <item m="1" x="763"/>
        <item m="1" x="6713"/>
        <item m="1" x="1799"/>
        <item m="1" x="1182"/>
        <item m="1" x="4020"/>
        <item m="1" x="4923"/>
        <item m="1" x="7238"/>
        <item m="1" x="2961"/>
        <item m="1" x="6636"/>
        <item m="1" x="6002"/>
        <item m="1" x="4607"/>
        <item m="1" x="6943"/>
        <item m="1" x="4345"/>
        <item m="1" x="7403"/>
        <item m="1" x="3480"/>
        <item m="1" x="2954"/>
        <item m="1" x="3737"/>
        <item m="1" x="5869"/>
        <item m="1" x="2290"/>
        <item m="1" x="3401"/>
        <item m="1" x="3854"/>
        <item m="1" x="783"/>
        <item m="1" x="1230"/>
        <item m="1" x="1443"/>
        <item m="1" x="5576"/>
        <item m="1" x="387"/>
        <item m="1" x="7718"/>
        <item m="1" x="2616"/>
        <item m="1" x="7538"/>
        <item m="1" x="1343"/>
        <item m="1" x="5472"/>
        <item m="1" x="1456"/>
        <item m="1" x="3615"/>
        <item m="1" x="3515"/>
        <item m="1" x="5606"/>
        <item m="1" x="1584"/>
        <item m="1" x="5846"/>
        <item m="1" x="5586"/>
        <item m="1" x="3509"/>
        <item m="1" x="7626"/>
        <item m="1" x="5572"/>
        <item m="1" x="3599"/>
        <item m="1" x="4558"/>
        <item m="1" x="7528"/>
        <item m="1" x="3498"/>
        <item m="1" x="1585"/>
        <item m="1" x="3723"/>
        <item m="1" x="5564"/>
        <item m="1" x="3711"/>
        <item m="1" x="1365"/>
        <item m="1" x="5596"/>
        <item m="1" x="5595"/>
        <item m="1" x="7621"/>
        <item m="1" x="1357"/>
        <item m="1" x="7631"/>
        <item m="1" x="3604"/>
        <item m="1" x="7729"/>
        <item m="1" x="7751"/>
        <item m="1" x="5695"/>
        <item m="1" x="5827"/>
        <item m="1" x="3392"/>
        <item m="1" x="6849"/>
        <item m="1" x="1985"/>
        <item m="1" x="3118"/>
        <item m="1" x="5146"/>
        <item m="1" x="4717"/>
        <item m="1" x="1911"/>
        <item m="1" x="5612"/>
        <item m="1" x="6307"/>
        <item m="1" x="824"/>
        <item m="1" x="5859"/>
        <item m="1" x="5488"/>
        <item m="1" x="2115"/>
        <item m="1" x="7078"/>
        <item m="1" x="7326"/>
        <item m="1" x="3764"/>
        <item m="1" x="745"/>
        <item m="1" x="2656"/>
        <item m="1" x="902"/>
        <item m="1" x="5083"/>
        <item m="1" x="1038"/>
        <item m="1" x="2459"/>
        <item m="1" x="6375"/>
        <item m="1" x="3116"/>
        <item m="1" x="4276"/>
        <item m="1" x="7618"/>
        <item m="1" x="7333"/>
        <item m="1" x="371"/>
        <item m="1" x="2945"/>
        <item m="1" x="1181"/>
        <item m="1" x="4732"/>
        <item m="1" x="7670"/>
        <item m="1" x="502"/>
        <item m="1" x="7086"/>
        <item m="1" x="7236"/>
        <item m="1" x="6136"/>
        <item m="1" x="7472"/>
        <item m="1" x="2231"/>
        <item m="1" x="6511"/>
        <item m="1" x="3513"/>
        <item m="1" x="1301"/>
        <item m="1" x="778"/>
        <item m="1" x="4698"/>
        <item m="1" x="6484"/>
        <item m="1" x="1530"/>
        <item m="1" x="3687"/>
        <item m="1" x="4304"/>
        <item m="1" x="3546"/>
        <item m="1" x="7865"/>
        <item m="1" x="2795"/>
        <item m="1" x="2726"/>
        <item m="1" x="4912"/>
        <item m="1" x="601"/>
        <item m="1" x="3405"/>
        <item m="1" x="3074"/>
        <item m="1" x="3045"/>
        <item m="1" x="5841"/>
        <item m="1" x="501"/>
        <item m="1" x="7869"/>
        <item m="1" x="3495"/>
        <item m="1" x="4968"/>
        <item m="1" x="5002"/>
        <item m="1" x="4244"/>
        <item m="1" x="2362"/>
        <item m="1" x="6925"/>
        <item m="1" x="1738"/>
        <item m="1" x="315"/>
        <item m="1" x="7514"/>
        <item m="1" x="1730"/>
        <item m="1" x="641"/>
        <item m="1" x="4181"/>
        <item m="1" x="2677"/>
        <item m="1" x="2295"/>
        <item m="1" x="1264"/>
        <item m="1" x="6847"/>
        <item m="1" x="6252"/>
        <item m="1" x="1113"/>
        <item m="1" x="2535"/>
        <item m="1" x="3434"/>
        <item m="1" x="3367"/>
        <item m="1" x="1514"/>
        <item m="1" x="2327"/>
        <item m="1" x="2792"/>
        <item m="1" x="6060"/>
        <item m="1" x="6785"/>
        <item m="1" x="6510"/>
        <item m="1" x="5864"/>
        <item m="1" x="1781"/>
        <item m="1" x="4469"/>
        <item m="1" x="7659"/>
        <item m="1" x="4458"/>
        <item m="1" x="7552"/>
        <item m="1" x="4830"/>
        <item m="1" x="1383"/>
        <item m="1" x="6591"/>
        <item m="1" x="2727"/>
        <item m="1" x="4851"/>
        <item m="1" x="7131"/>
        <item m="1" x="6485"/>
        <item m="1" x="2913"/>
        <item m="1" x="406"/>
        <item m="1" x="5449"/>
        <item m="1" x="3065"/>
        <item m="1" x="6250"/>
        <item m="1" x="1873"/>
        <item m="1" x="2269"/>
        <item m="1" x="3306"/>
        <item m="1" x="1634"/>
        <item m="1" x="833"/>
        <item m="1" x="888"/>
        <item m="1" x="7273"/>
        <item m="1" x="3083"/>
        <item m="1" x="5160"/>
        <item m="1" x="3973"/>
        <item m="1" x="6851"/>
        <item m="1" x="2932"/>
        <item m="1" x="2420"/>
        <item m="1" x="3890"/>
        <item m="1" x="7839"/>
        <item m="1" x="907"/>
        <item m="1" x="1451"/>
        <item m="1" x="3181"/>
        <item m="1" x="6942"/>
        <item m="1" x="7454"/>
        <item m="1" x="7267"/>
        <item m="1" x="4751"/>
        <item m="1" x="6922"/>
        <item m="1" x="6428"/>
        <item m="1" x="396"/>
        <item m="1" x="1020"/>
        <item m="1" x="1743"/>
        <item m="1" x="2502"/>
        <item m="1" x="2319"/>
        <item m="1" x="5363"/>
        <item m="1" x="2025"/>
        <item m="1" x="2659"/>
        <item m="1" x="6383"/>
        <item m="1" x="5317"/>
        <item m="1" x="1104"/>
        <item m="1" x="908"/>
        <item m="1" x="1717"/>
        <item m="1" x="6749"/>
        <item m="1" x="5633"/>
        <item m="1" x="6667"/>
        <item m="1" x="5926"/>
        <item m="1" x="4731"/>
        <item m="1" x="6321"/>
        <item m="1" x="4398"/>
        <item m="1" x="2824"/>
        <item m="1" x="1811"/>
        <item m="1" x="6933"/>
        <item m="1" x="6538"/>
        <item m="1" x="715"/>
        <item m="1" x="3499"/>
        <item m="1" x="7399"/>
        <item m="1" x="3269"/>
        <item m="1" x="3655"/>
        <item m="1" x="3271"/>
        <item m="1" x="2212"/>
        <item m="1" x="6106"/>
        <item m="1" x="4201"/>
        <item m="1" x="4239"/>
        <item m="1" x="381"/>
        <item m="1" x="5800"/>
        <item m="1" x="7915"/>
        <item m="1" x="3007"/>
        <item m="1" x="1995"/>
        <item m="1" x="954"/>
        <item m="1" x="4183"/>
        <item m="1" x="5155"/>
        <item m="1" x="6301"/>
        <item m="1" x="3364"/>
        <item m="1" x="2604"/>
        <item m="1" x="3227"/>
        <item m="1" x="5371"/>
        <item m="1" x="5976"/>
        <item m="1" x="5942"/>
        <item m="1" x="5275"/>
        <item m="1" x="3682"/>
        <item m="1" x="6643"/>
        <item m="1" x="5107"/>
        <item m="1" x="4242"/>
        <item m="1" x="4050"/>
        <item m="1" x="1461"/>
        <item m="1" x="638"/>
        <item m="1" x="743"/>
        <item m="1" x="866"/>
        <item m="1" x="752"/>
        <item m="1" x="6282"/>
        <item m="1" x="7453"/>
        <item m="1" x="5923"/>
        <item m="1" x="6199"/>
        <item m="1" x="3934"/>
        <item m="1" x="6563"/>
        <item m="1" x="6398"/>
        <item m="1" x="7614"/>
        <item m="1" x="800"/>
        <item m="1" x="1483"/>
        <item m="1" x="7229"/>
        <item m="1" x="3645"/>
        <item m="1" x="5751"/>
        <item m="1" x="2264"/>
        <item m="1" x="4658"/>
        <item m="1" x="6099"/>
        <item m="1" x="579"/>
        <item m="1" x="6291"/>
        <item m="1" x="6848"/>
        <item m="1" x="7342"/>
        <item m="1" x="6622"/>
        <item m="1" x="1531"/>
        <item m="1" x="4388"/>
        <item m="1" x="974"/>
        <item m="1" x="2431"/>
        <item m="1" x="2587"/>
        <item m="1" x="4330"/>
        <item m="1" x="5909"/>
        <item m="1" x="5653"/>
        <item m="1" x="1398"/>
        <item m="1" x="5991"/>
        <item m="1" x="6068"/>
        <item m="1" x="979"/>
        <item m="1" x="3169"/>
        <item m="1" x="1130"/>
        <item m="1" x="7413"/>
        <item m="1" x="6023"/>
        <item m="1" x="5056"/>
        <item m="1" x="1600"/>
        <item m="1" x="7358"/>
        <item m="1" x="3862"/>
        <item m="1" x="4606"/>
        <item m="1" x="359"/>
        <item m="1" x="988"/>
        <item m="1" x="3581"/>
        <item m="1" x="3234"/>
        <item m="1" x="6903"/>
        <item m="1" x="2285"/>
        <item m="1" x="358"/>
        <item m="1" x="4195"/>
        <item m="1" x="2622"/>
        <item m="1" x="6565"/>
        <item m="1" x="4744"/>
        <item m="1" x="576"/>
        <item m="1" x="484"/>
        <item m="1" x="6208"/>
        <item m="1" x="6134"/>
        <item m="1" x="5036"/>
        <item m="1" x="1064"/>
        <item m="1" x="6762"/>
        <item m="1" x="3621"/>
        <item m="1" x="6706"/>
        <item m="1" x="698"/>
        <item m="1" x="6891"/>
        <item m="1" x="942"/>
        <item m="1" x="5053"/>
        <item m="1" x="4828"/>
        <item m="1" x="3989"/>
        <item m="1" x="7682"/>
        <item m="1" x="1664"/>
        <item m="1" x="5600"/>
        <item m="1" x="6379"/>
        <item m="1" x="3093"/>
        <item m="1" x="5166"/>
        <item m="1" x="7337"/>
        <item m="1" x="1491"/>
        <item m="1" x="2341"/>
        <item m="1" x="5607"/>
        <item m="1" x="5917"/>
        <item m="1" x="5455"/>
        <item m="1" x="4072"/>
        <item m="1" x="1927"/>
        <item m="1" x="4565"/>
        <item m="1" x="5511"/>
        <item m="1" x="587"/>
        <item m="1" x="941"/>
        <item m="1" x="3389"/>
        <item m="1" x="7362"/>
        <item m="1" x="5252"/>
        <item m="1" x="2779"/>
        <item m="1" x="5014"/>
        <item m="1" x="5163"/>
        <item m="1" x="7970"/>
        <item m="1" x="1326"/>
        <item m="1" x="7445"/>
        <item m="1" x="4725"/>
        <item m="1" x="3825"/>
        <item m="1" x="1694"/>
        <item m="1" x="2991"/>
        <item m="1" x="3847"/>
        <item m="1" x="2387"/>
        <item m="1" x="297"/>
        <item m="1" x="6617"/>
        <item m="1" x="7230"/>
        <item m="1" x="1737"/>
        <item m="1" x="4230"/>
        <item m="1" x="5521"/>
        <item m="1" x="1404"/>
        <item m="1" x="5138"/>
        <item m="1" x="5235"/>
        <item m="1" x="4735"/>
        <item m="1" x="3122"/>
        <item m="1" x="5537"/>
        <item m="1" x="2533"/>
        <item m="1" x="4311"/>
        <item m="1" x="1268"/>
        <item m="1" x="3494"/>
        <item m="1" x="7495"/>
        <item m="1" x="7239"/>
        <item m="1" x="3338"/>
        <item m="1" x="897"/>
        <item m="1" x="3778"/>
        <item m="1" x="2350"/>
        <item m="1" x="1547"/>
        <item m="1" x="5666"/>
        <item m="1" x="634"/>
        <item m="1" x="1172"/>
        <item m="1" x="3022"/>
        <item m="1" x="2055"/>
        <item m="1" x="2519"/>
        <item m="1" x="2576"/>
        <item m="1" x="2832"/>
        <item m="1" x="1164"/>
        <item m="1" x="1217"/>
        <item m="1" x="5264"/>
        <item m="1" x="6005"/>
        <item m="1" x="1609"/>
        <item m="1" x="3714"/>
        <item m="1" x="2657"/>
        <item m="1" x="4999"/>
        <item m="1" x="5133"/>
        <item m="1" x="2974"/>
        <item m="1" x="1137"/>
        <item m="1" x="2246"/>
        <item m="1" x="4318"/>
        <item m="1" x="4973"/>
        <item m="1" x="7414"/>
        <item m="1" x="4213"/>
        <item m="1" x="5241"/>
        <item m="1" x="3179"/>
        <item m="1" x="343"/>
        <item m="1" x="6052"/>
        <item m="1" x="7389"/>
        <item m="1" x="7111"/>
        <item m="1" x="3315"/>
        <item m="1" x="2673"/>
        <item m="1" x="6856"/>
        <item m="1" x="4758"/>
        <item m="1" x="3720"/>
        <item m="1" x="7313"/>
        <item m="1" x="2113"/>
        <item m="1" x="2486"/>
        <item m="1" x="1906"/>
        <item m="1" x="5127"/>
        <item m="1" x="1555"/>
        <item m="1" x="7712"/>
        <item m="1" x="4016"/>
        <item m="1" x="5145"/>
        <item m="1" x="5327"/>
        <item m="1" x="1410"/>
        <item m="1" x="7726"/>
        <item m="1" x="4459"/>
        <item m="1" x="7676"/>
        <item m="1" x="830"/>
        <item m="1" x="4047"/>
        <item m="1" x="7635"/>
        <item m="1" x="1994"/>
        <item m="1" x="5733"/>
        <item m="1" x="7122"/>
        <item m="1" x="7619"/>
        <item m="1" x="5836"/>
        <item m="1" x="5336"/>
        <item m="1" x="7395"/>
        <item m="1" x="3101"/>
        <item m="1" x="797"/>
        <item m="1" x="1392"/>
        <item m="1" x="7228"/>
        <item m="1" x="3552"/>
        <item m="1" x="5656"/>
        <item m="1" x="766"/>
        <item m="1" x="7686"/>
        <item m="1" x="2216"/>
        <item m="1" x="6450"/>
        <item m="1" x="1878"/>
        <item m="1" x="6311"/>
        <item m="1" x="1665"/>
        <item m="1" x="5220"/>
        <item m="1" x="6087"/>
        <item m="1" x="5944"/>
        <item m="1" x="5623"/>
        <item m="1" x="5990"/>
        <item m="1" x="6910"/>
        <item m="1" x="7594"/>
        <item m="1" x="7789"/>
        <item m="1" x="6231"/>
        <item m="1" x="1259"/>
        <item m="1" x="1212"/>
        <item m="1" x="292"/>
        <item m="1" x="6836"/>
        <item m="1" x="2808"/>
        <item m="1" x="1010"/>
        <item m="1" x="5405"/>
        <item m="1" x="5575"/>
        <item m="1" x="6110"/>
        <item m="1" x="4768"/>
        <item m="1" x="825"/>
        <item m="1" x="5676"/>
        <item m="1" x="1976"/>
        <item m="1" x="5204"/>
        <item m="1" x="1509"/>
        <item m="1" x="7311"/>
        <item m="1" x="2933"/>
        <item m="1" x="3106"/>
        <item m="1" x="1255"/>
        <item m="1" x="5091"/>
        <item m="1" x="5308"/>
        <item m="1" x="1924"/>
        <item m="1" x="4000"/>
        <item m="1" x="3905"/>
        <item m="1" x="953"/>
        <item m="1" x="7436"/>
        <item m="1" x="7632"/>
        <item m="1" x="6879"/>
        <item m="1" x="3672"/>
        <item m="1" x="4528"/>
        <item m="1" x="936"/>
        <item m="1" x="1767"/>
        <item m="1" x="4696"/>
        <item m="1" x="4010"/>
        <item m="1" x="4826"/>
        <item m="1" x="4609"/>
        <item m="1" x="2349"/>
        <item m="1" x="823"/>
        <item m="1" x="4090"/>
        <item m="1" x="6923"/>
        <item m="1" x="1151"/>
        <item m="1" x="1905"/>
        <item m="1" x="554"/>
        <item m="1" x="2173"/>
        <item m="1" x="1148"/>
        <item m="1" x="4765"/>
        <item m="1" x="4315"/>
        <item m="1" x="3790"/>
        <item m="1" x="7192"/>
        <item m="1" x="7753"/>
        <item m="1" x="5427"/>
        <item m="1" x="7717"/>
        <item m="1" x="2989"/>
        <item m="1" x="3080"/>
        <item m="1" x="6973"/>
        <item m="1" x="4252"/>
        <item m="1" x="4757"/>
        <item m="1" x="6377"/>
        <item m="1" x="3317"/>
        <item m="1" x="3109"/>
        <item m="1" x="1719"/>
        <item m="1" x="7011"/>
        <item m="1" x="2118"/>
        <item m="1" x="7120"/>
        <item m="1" x="3453"/>
        <item m="1" x="4356"/>
        <item m="1" x="4538"/>
        <item m="1" x="3311"/>
        <item m="1" x="7031"/>
        <item m="1" x="1133"/>
        <item m="1" x="7168"/>
        <item m="1" x="6191"/>
        <item m="1" x="4086"/>
        <item m="1" x="473"/>
        <item m="1" x="6167"/>
        <item m="1" x="1218"/>
        <item m="1" x="604"/>
        <item m="1" x="2815"/>
        <item m="1" x="3330"/>
        <item m="1" x="2830"/>
        <item m="1" x="5411"/>
        <item m="1" x="2245"/>
        <item m="1" x="575"/>
        <item m="1" x="2515"/>
        <item m="1" x="3288"/>
        <item m="1" x="5064"/>
        <item m="1" x="4903"/>
        <item m="1" x="4913"/>
        <item m="1" x="2475"/>
        <item m="1" x="7669"/>
        <item m="1" x="6644"/>
        <item m="1" x="4060"/>
        <item m="1" x="7372"/>
        <item m="1" x="1093"/>
        <item m="1" x="6397"/>
        <item m="1" x="5765"/>
        <item m="1" x="5429"/>
        <item m="1" x="1399"/>
        <item m="1" x="3190"/>
        <item m="1" x="4540"/>
        <item m="1" x="951"/>
        <item m="1" x="4535"/>
        <item m="1" x="4975"/>
        <item m="1" x="3882"/>
        <item m="1" x="5050"/>
        <item m="1" x="4899"/>
        <item m="1" x="7205"/>
        <item m="1" x="7595"/>
        <item m="1" x="2892"/>
        <item m="1" x="5226"/>
        <item m="1" x="5960"/>
        <item m="1" x="868"/>
        <item m="1" x="3968"/>
        <item m="1" x="6854"/>
        <item m="1" x="2558"/>
        <item m="1" x="6932"/>
        <item m="1" x="2398"/>
        <item m="1" x="6684"/>
        <item m="1" x="5240"/>
        <item m="1" x="1695"/>
        <item m="1" x="2568"/>
        <item m="1" x="2233"/>
        <item m="1" x="2973"/>
        <item m="1" x="5979"/>
        <item m="1" x="1304"/>
        <item m="1" x="3782"/>
        <item m="1" x="2483"/>
        <item m="1" x="5863"/>
        <item m="1" x="2434"/>
        <item m="1" x="6116"/>
        <item m="1" x="4162"/>
        <item m="1" x="5507"/>
        <item m="1" x="806"/>
        <item m="1" x="7233"/>
        <item m="1" x="3792"/>
        <item m="1" x="3983"/>
        <item m="1" x="5706"/>
        <item m="1" x="5059"/>
        <item m="1" x="6426"/>
        <item m="1" x="5028"/>
        <item m="1" x="1370"/>
        <item m="1" x="7777"/>
        <item m="1" x="837"/>
        <item m="1" x="1205"/>
        <item m="1" x="6201"/>
        <item m="1" x="2706"/>
        <item m="1" x="7299"/>
        <item m="1" x="1606"/>
        <item m="1" x="6353"/>
        <item m="1" x="2500"/>
        <item m="1" x="3974"/>
        <item m="1" x="6432"/>
        <item m="1" x="5022"/>
        <item m="1" x="690"/>
        <item m="1" x="3774"/>
        <item m="1" x="325"/>
        <item m="1" x="5000"/>
        <item m="1" x="5180"/>
        <item m="1" x="4379"/>
        <item m="1" x="3857"/>
        <item m="1" x="5353"/>
        <item m="1" x="4491"/>
        <item m="1" x="485"/>
        <item m="1" x="7698"/>
        <item m="1" x="1660"/>
        <item m="1" x="5295"/>
        <item m="1" x="1877"/>
        <item m="1" x="3565"/>
        <item m="1" x="2471"/>
        <item m="1" x="2708"/>
        <item m="1" x="6945"/>
        <item m="1" x="3524"/>
        <item m="1" x="7213"/>
        <item m="1" x="7045"/>
        <item m="1" x="4176"/>
        <item m="1" x="4529"/>
        <item m="1" x="7423"/>
        <item m="1" x="5895"/>
        <item m="1" x="6140"/>
        <item m="1" x="3152"/>
        <item m="1" x="6792"/>
        <item m="1" x="5711"/>
        <item m="1" x="7551"/>
        <item m="1" x="1290"/>
        <item m="1" x="1883"/>
        <item m="1" x="4927"/>
        <item m="1" x="4490"/>
        <item m="1" x="7611"/>
        <item m="1" x="3860"/>
        <item m="1" x="2600"/>
        <item m="1" x="5882"/>
        <item m="1" x="3493"/>
        <item m="1" x="6651"/>
        <item m="1" x="302"/>
        <item m="1" x="4147"/>
        <item m="1" x="2823"/>
        <item m="1" x="4313"/>
        <item m="1" x="3345"/>
        <item m="1" x="1219"/>
        <item m="1" x="3896"/>
        <item m="1" x="2698"/>
        <item m="1" x="7543"/>
        <item m="1" x="4966"/>
        <item m="1" x="3254"/>
        <item m="1" x="2335"/>
        <item m="1" x="2863"/>
        <item m="1" x="7829"/>
        <item m="1" x="3471"/>
        <item m="1" x="6414"/>
        <item m="1" x="4405"/>
        <item m="1" x="2179"/>
        <item m="1" x="4396"/>
        <item m="1" x="1127"/>
        <item m="1" x="6040"/>
        <item m="1" x="5262"/>
        <item m="1" x="4882"/>
        <item m="1" x="4406"/>
        <item m="1" x="2818"/>
        <item m="1" x="3811"/>
        <item m="1" x="5742"/>
        <item m="1" x="4946"/>
        <item m="1" x="4940"/>
        <item m="1" x="7693"/>
        <item m="1" x="4680"/>
        <item m="1" x="3193"/>
        <item m="1" x="5953"/>
        <item m="1" x="7441"/>
        <item m="1" x="5490"/>
        <item m="1" x="3365"/>
        <item m="1" x="7565"/>
        <item m="1" x="4264"/>
        <item m="1" x="1586"/>
        <item m="1" x="3084"/>
        <item m="1" x="5833"/>
        <item m="1" x="5121"/>
        <item m="1" x="7613"/>
        <item m="1" x="1917"/>
        <item m="1" x="5062"/>
        <item m="1" x="3108"/>
        <item m="1" x="3585"/>
        <item m="1" x="7370"/>
        <item m="1" x="2550"/>
        <item m="1" x="6000"/>
        <item m="1" x="3501"/>
        <item m="1" x="2177"/>
        <item m="1" x="7489"/>
        <item m="1" x="6764"/>
        <item m="1" x="7327"/>
        <item m="1" x="5819"/>
        <item m="1" x="4511"/>
        <item m="1" x="5973"/>
        <item m="1" x="3177"/>
        <item m="1" x="6329"/>
        <item m="1" x="6701"/>
        <item m="1" x="2324"/>
        <item m="1" x="2988"/>
        <item m="1" x="1620"/>
        <item m="1" x="2189"/>
        <item m="1" x="4210"/>
        <item m="1" x="3247"/>
        <item m="1" x="7127"/>
        <item m="1" x="1758"/>
        <item m="1" x="1755"/>
        <item m="1" x="6337"/>
        <item m="1" x="1591"/>
        <item m="1" x="3640"/>
        <item m="1" x="323"/>
        <item m="1" x="5096"/>
        <item m="1" x="1319"/>
        <item m="1" x="5856"/>
        <item m="1" x="4597"/>
        <item m="1" x="4814"/>
        <item m="1" x="7317"/>
        <item m="1" x="2978"/>
        <item m="1" x="6754"/>
        <item m="1" x="438"/>
        <item m="1" x="665"/>
        <item m="1" x="4211"/>
        <item m="1" x="1736"/>
        <item m="1" x="5740"/>
        <item m="1" x="770"/>
        <item m="1" x="6371"/>
        <item m="1" x="2649"/>
        <item m="1" x="7028"/>
        <item m="1" x="7589"/>
        <item m="1" x="3532"/>
        <item m="1" x="3511"/>
        <item m="1" x="3609"/>
        <item m="1" x="4301"/>
        <item m="1" x="3088"/>
        <item m="1" x="1166"/>
        <item m="1" x="7809"/>
        <item m="1" x="7055"/>
        <item m="1" x="5174"/>
        <item m="1" x="1788"/>
        <item m="1" x="428"/>
        <item m="1" x="3850"/>
        <item m="1" x="2967"/>
        <item m="1" x="7033"/>
        <item m="1" x="7109"/>
        <item m="1" x="2395"/>
        <item m="1" x="5260"/>
        <item m="1" x="3918"/>
        <item m="1" x="4827"/>
        <item m="1" x="7866"/>
        <item m="1" x="2559"/>
        <item m="1" x="3649"/>
        <item m="1" x="2023"/>
        <item m="1" x="3264"/>
        <item m="1" x="2138"/>
        <item m="1" x="2536"/>
        <item m="1" x="2946"/>
        <item m="1" x="7947"/>
        <item m="1" x="5582"/>
        <item m="1" x="6313"/>
        <item m="1" x="7942"/>
        <item m="1" x="382"/>
        <item m="1" x="6844"/>
        <item m="1" x="4293"/>
        <item m="1" x="3426"/>
        <item m="1" x="2017"/>
        <item m="1" x="6646"/>
        <item m="1" x="2869"/>
        <item m="1" x="3699"/>
        <item m="1" x="3066"/>
        <item m="1" x="3385"/>
        <item m="1" x="6409"/>
        <item m="1" x="2080"/>
        <item m="1" x="6551"/>
        <item m="1" x="5387"/>
        <item m="1" x="5153"/>
        <item m="1" x="1796"/>
        <item m="1" x="7997"/>
        <item m="1" x="4234"/>
        <item m="1" x="7101"/>
        <item m="1" x="4674"/>
        <item m="1" x="7170"/>
        <item m="1" x="2190"/>
        <item m="1" x="7985"/>
        <item m="1" x="5048"/>
        <item m="1" x="4945"/>
        <item m="1" x="3776"/>
        <item m="1" x="1874"/>
        <item m="1" x="794"/>
        <item m="1" x="6679"/>
        <item m="1" x="355"/>
        <item m="1" x="2890"/>
        <item m="1" x="2363"/>
        <item m="1" x="1798"/>
        <item m="1" x="5687"/>
        <item m="1" x="5838"/>
        <item m="1" x="6334"/>
        <item m="1" x="795"/>
        <item m="1" x="4157"/>
        <item m="1" x="4686"/>
        <item m="1" x="2615"/>
        <item m="1" x="3070"/>
        <item m="1" x="5430"/>
        <item m="1" x="3909"/>
        <item m="1" x="1805"/>
        <item m="1" x="6273"/>
        <item m="1" x="6545"/>
        <item m="1" x="1194"/>
        <item m="1" x="2330"/>
        <item m="1" x="4401"/>
        <item m="1" x="5200"/>
        <item m="1" x="6277"/>
        <item m="1" x="2999"/>
        <item m="1" x="5478"/>
        <item m="1" x="1815"/>
        <item m="1" x="1335"/>
        <item m="1" x="3653"/>
        <item m="1" x="6486"/>
        <item m="1" x="3594"/>
        <item m="1" x="4592"/>
        <item m="1" x="2664"/>
        <item m="1" x="2608"/>
        <item m="1" x="4122"/>
        <item m="1" x="1334"/>
        <item m="1" x="7376"/>
        <item m="1" x="6015"/>
        <item m="1" x="5779"/>
        <item m="1" x="6827"/>
        <item m="1" x="1454"/>
        <item m="1" x="6550"/>
        <item m="1" x="6839"/>
        <item m="1" x="6083"/>
        <item m="1" x="3131"/>
        <item m="1" x="5771"/>
        <item m="1" x="361"/>
        <item m="1" x="5629"/>
        <item m="1" x="6232"/>
        <item m="1" x="3245"/>
        <item m="1" x="6828"/>
        <item m="1" x="1495"/>
        <item m="1" x="1505"/>
        <item m="1" x="2089"/>
        <item m="1" x="7795"/>
        <item m="1" x="6361"/>
        <item m="1" x="426"/>
        <item m="1" x="4153"/>
        <item m="1" x="1916"/>
        <item m="1" x="1637"/>
        <item m="1" x="1720"/>
        <item m="1" x="1933"/>
        <item m="1" x="2733"/>
        <item m="1" x="5142"/>
        <item m="1" x="1152"/>
        <item m="1" x="425"/>
        <item m="1" x="7091"/>
        <item m="1" x="7325"/>
        <item m="1" x="4342"/>
        <item m="1" x="5270"/>
        <item m="1" x="6085"/>
        <item m="1" x="7485"/>
        <item m="1" x="1013"/>
        <item m="1" x="6412"/>
        <item m="1" x="1984"/>
        <item m="1" x="7261"/>
        <item m="1" x="2188"/>
        <item m="1" x="6618"/>
        <item m="1" x="376"/>
        <item m="1" x="6997"/>
        <item m="1" x="7026"/>
        <item m="1" x="5824"/>
        <item m="1" x="3508"/>
        <item m="1" x="4672"/>
        <item m="1" x="1868"/>
        <item m="1" x="7354"/>
        <item m="1" x="6318"/>
        <item m="1" x="6722"/>
        <item m="1" x="7284"/>
        <item m="1" x="7442"/>
        <item m="1" x="5650"/>
        <item m="1" x="4166"/>
        <item m="1" x="644"/>
        <item m="1" x="6280"/>
        <item m="1" x="4464"/>
        <item m="1" x="6743"/>
        <item m="1" x="2526"/>
        <item m="1" x="7351"/>
        <item m="1" x="4683"/>
        <item m="1" x="4027"/>
        <item m="1" x="7265"/>
        <item m="1" x="1446"/>
        <item m="1" x="1061"/>
        <item m="1" x="2463"/>
        <item m="1" x="6033"/>
        <item m="1" x="4392"/>
        <item m="1" x="7252"/>
        <item m="1" x="3579"/>
        <item m="1" x="1424"/>
        <item m="1" x="7172"/>
        <item m="1" x="5745"/>
        <item m="1" x="6256"/>
        <item m="1" x="7009"/>
        <item m="1" x="5789"/>
        <item m="1" x="5718"/>
        <item m="1" x="3408"/>
        <item m="1" x="2767"/>
        <item m="1" x="1353"/>
        <item m="1" x="1850"/>
        <item m="1" x="6612"/>
        <item m="1" x="422"/>
        <item m="1" x="5193"/>
        <item m="1" x="4954"/>
        <item m="1" x="621"/>
        <item m="1" x="3217"/>
        <item m="1" x="1610"/>
        <item m="1" x="6629"/>
        <item m="1" x="3459"/>
        <item m="1" x="5669"/>
        <item m="1" x="2939"/>
        <item m="1" x="7609"/>
        <item m="1" x="3995"/>
        <item m="1" x="6416"/>
        <item m="1" x="1977"/>
        <item m="1" x="5080"/>
        <item m="1" x="3156"/>
        <item m="1" x="3667"/>
        <item m="1" x="2242"/>
        <item m="1" x="1771"/>
        <item m="1" x="6142"/>
        <item m="1" x="6872"/>
        <item m="1" x="1951"/>
        <item m="1" x="3094"/>
        <item m="1" x="5230"/>
        <item m="1" x="3880"/>
        <item m="1" x="1036"/>
        <item m="1" x="465"/>
        <item m="1" x="3359"/>
        <item m="1" x="6240"/>
        <item m="1" x="4956"/>
        <item m="1" x="7852"/>
        <item m="1" x="2321"/>
        <item m="1" x="606"/>
        <item m="1" x="4386"/>
        <item m="1" x="3090"/>
        <item m="1" x="5971"/>
        <item m="1" x="3006"/>
        <item m="1" x="3153"/>
        <item m="1" x="808"/>
        <item m="1" x="4286"/>
        <item m="1" x="4228"/>
        <item m="1" x="4004"/>
        <item m="1" x="2725"/>
        <item m="1" x="1942"/>
        <item m="1" x="3548"/>
        <item m="1" x="2516"/>
        <item m="1" x="4019"/>
        <item m="1" x="872"/>
        <item m="1" x="4749"/>
        <item m="1" x="720"/>
        <item m="1" x="7412"/>
        <item m="1" x="6778"/>
        <item m="1" x="6619"/>
        <item m="1" x="7957"/>
        <item m="1" x="4855"/>
        <item m="1" x="1725"/>
        <item m="1" x="1422"/>
        <item m="1" x="1167"/>
        <item m="1" x="6606"/>
        <item m="1" x="2015"/>
        <item m="1" x="7792"/>
        <item m="1" x="295"/>
        <item m="1" x="2072"/>
        <item m="1" x="1076"/>
        <item m="1" x="2213"/>
        <item m="1" x="7710"/>
        <item m="1" x="1697"/>
        <item m="1" x="1987"/>
        <item m="1" x="5614"/>
        <item m="1" x="3242"/>
        <item m="1" x="1786"/>
        <item m="1" x="5804"/>
        <item m="1" x="3541"/>
        <item m="1" x="6259"/>
        <item m="1" x="978"/>
        <item m="1" x="4844"/>
        <item m="1" x="3473"/>
        <item m="1" x="4362"/>
        <item m="1" x="6995"/>
        <item m="1" x="2493"/>
        <item m="1" x="3243"/>
        <item m="1" x="6852"/>
        <item m="1" x="6216"/>
        <item m="1" x="3700"/>
        <item m="1" x="784"/>
        <item m="1" x="6490"/>
        <item m="1" x="1947"/>
        <item m="1" x="555"/>
        <item m="1" x="7974"/>
        <item m="1" x="3186"/>
        <item m="1" x="2958"/>
        <item m="1" x="5485"/>
        <item m="1" x="1073"/>
        <item m="1" x="7572"/>
        <item m="1" x="1888"/>
        <item m="1" x="1254"/>
        <item m="1" x="5959"/>
        <item m="1" x="6481"/>
        <item m="1" x="1646"/>
        <item m="1" x="1185"/>
        <item m="1" x="2752"/>
        <item m="1" x="327"/>
        <item m="1" x="7864"/>
        <item m="1" x="5799"/>
        <item m="1" x="3356"/>
        <item m="1" x="1570"/>
        <item m="1" x="7770"/>
        <item m="1" x="5955"/>
        <item m="1" x="2541"/>
        <item m="1" x="1393"/>
        <item m="1" x="1885"/>
        <item m="1" x="6921"/>
        <item m="1" x="1834"/>
        <item m="1" x="6937"/>
        <item m="1" x="844"/>
        <item m="1" x="6498"/>
        <item m="1" x="6323"/>
        <item m="1" x="4125"/>
        <item m="1" x="1270"/>
        <item m="1" x="2184"/>
        <item m="1" x="6278"/>
        <item m="1" x="4262"/>
        <item m="1" x="6392"/>
        <item m="1" x="4232"/>
        <item m="1" x="2266"/>
        <item m="1" x="1256"/>
        <item m="1" x="718"/>
        <item m="1" x="3951"/>
        <item m="1" x="4716"/>
        <item m="1" x="6517"/>
        <item m="1" x="4478"/>
        <item m="1" x="3872"/>
        <item m="1" x="7300"/>
        <item m="1" x="4378"/>
        <item m="1" x="3799"/>
        <item m="1" x="3205"/>
        <item m="1" x="2280"/>
        <item m="1" x="4640"/>
        <item m="1" x="7070"/>
        <item m="1" x="5721"/>
        <item m="1" x="5975"/>
        <item m="1" x="4493"/>
        <item m="1" x="1731"/>
        <item m="1" x="1935"/>
        <item m="1" x="1500"/>
        <item m="1" x="4549"/>
        <item m="1" x="3845"/>
        <item m="1" x="3171"/>
        <item m="1" x="5920"/>
        <item m="1" x="2872"/>
        <item m="1" x="2611"/>
        <item m="1" x="4249"/>
        <item m="1" x="1002"/>
        <item m="1" x="2666"/>
        <item m="1" x="3785"/>
        <item m="1" x="377"/>
        <item m="1" x="6297"/>
        <item m="1" x="5900"/>
        <item m="1" x="3388"/>
        <item m="1" x="6556"/>
        <item m="1" x="4746"/>
        <item m="1" x="4182"/>
        <item m="1" x="6894"/>
        <item m="1" x="6546"/>
        <item m="1" x="4937"/>
        <item m="1" x="1631"/>
        <item m="1" x="3457"/>
        <item m="1" x="5340"/>
        <item m="1" x="7254"/>
        <item m="1" x="5901"/>
        <item m="1" x="7831"/>
        <item m="1" x="7636"/>
        <item m="1" x="4171"/>
        <item m="1" x="671"/>
        <item m="1" x="3728"/>
        <item m="1" x="3056"/>
        <item m="1" x="5636"/>
        <item m="1" x="5008"/>
        <item m="1" x="6584"/>
        <item m="1" x="4864"/>
        <item m="1" x="1444"/>
        <item m="1" x="7343"/>
        <item m="1" x="3886"/>
        <item m="1" x="1464"/>
        <item m="1" x="2861"/>
        <item m="1" x="4857"/>
        <item m="1" x="927"/>
        <item m="1" x="3913"/>
        <item m="1" x="5290"/>
        <item m="1" x="1518"/>
        <item m="1" x="4456"/>
        <item m="1" x="2408"/>
        <item m="1" x="6004"/>
        <item m="1" x="1572"/>
        <item m="1" x="3709"/>
        <item m="1" x="773"/>
        <item m="1" x="5905"/>
        <item m="1" x="5985"/>
        <item m="1" x="3927"/>
        <item m="1" x="5433"/>
        <item m="1" x="5919"/>
        <item m="1" x="6473"/>
        <item m="1" x="7211"/>
        <item m="1" x="1231"/>
        <item m="1" x="1979"/>
        <item m="1" x="1817"/>
        <item m="1" x="294"/>
        <item m="1" x="7339"/>
        <item m="1" x="6770"/>
        <item m="1" x="3151"/>
        <item m="1" x="3403"/>
        <item m="1" x="6948"/>
        <item m="1" x="7950"/>
        <item m="1" x="3786"/>
        <item m="1" x="661"/>
        <item m="1" x="6981"/>
        <item m="1" x="6882"/>
        <item m="1" x="835"/>
        <item m="1" x="6953"/>
        <item m="1" x="1957"/>
        <item m="1" x="4209"/>
        <item m="1" x="3976"/>
        <item m="1" x="1455"/>
        <item m="1" x="7653"/>
        <item m="1" x="5963"/>
        <item m="1" x="1956"/>
        <item m="1" x="4822"/>
        <item m="1" x="6050"/>
        <item m="1" x="2053"/>
        <item m="1" x="5725"/>
        <item m="1" x="1062"/>
        <item m="1" x="4049"/>
        <item m="1" x="4722"/>
        <item m="1" x="1003"/>
        <item m="1" x="6738"/>
        <item m="1" x="6161"/>
        <item m="1" x="6080"/>
        <item m="1" x="5730"/>
        <item m="1" x="3386"/>
        <item m="1" x="4590"/>
        <item m="1" x="7879"/>
        <item m="1" x="4677"/>
        <item m="1" x="6454"/>
        <item m="1" x="2739"/>
        <item m="1" x="1366"/>
        <item m="1" x="304"/>
        <item m="1" x="384"/>
        <item m="1" x="3836"/>
        <item m="1" x="2352"/>
        <item m="1" x="2875"/>
        <item m="1" x="7967"/>
        <item m="1" x="3063"/>
        <item m="1" x="1521"/>
        <item m="1" x="7711"/>
        <item m="1" x="4813"/>
        <item m="1" x="1496"/>
        <item m="1" x="3651"/>
        <item m="1" x="5766"/>
        <item m="1" x="2998"/>
        <item m="1" x="6506"/>
        <item m="1" x="5508"/>
        <item m="1" x="4820"/>
        <item m="1" x="2883"/>
        <item m="1" x="6279"/>
        <item m="1" x="5795"/>
        <item m="1" x="7169"/>
        <item m="1" x="3779"/>
        <item m="1" x="7899"/>
        <item m="1" x="7790"/>
        <item m="1" x="5548"/>
        <item m="1" x="2618"/>
        <item m="1" x="2405"/>
        <item m="1" x="375"/>
        <item m="1" x="4186"/>
        <item m="1" x="3421"/>
        <item m="1" x="6159"/>
        <item m="1" x="6871"/>
        <item m="1" x="599"/>
        <item m="1" x="3798"/>
        <item m="1" x="2876"/>
        <item m="1" x="3420"/>
        <item m="1" x="1999"/>
        <item m="1" x="3105"/>
        <item m="1" x="662"/>
        <item m="1" x="434"/>
        <item m="1" x="3021"/>
        <item m="1" x="3223"/>
        <item m="1" x="7166"/>
        <item m="1" x="411"/>
        <item m="1" x="6755"/>
        <item m="1" x="1051"/>
        <item m="1" x="5812"/>
        <item m="1" x="1280"/>
        <item m="1" x="6890"/>
        <item m="1" x="5886"/>
        <item m="1" x="7692"/>
        <item m="1" x="5444"/>
        <item m="1" x="3140"/>
        <item m="1" x="3476"/>
        <item m="1" x="5259"/>
        <item m="1" x="5404"/>
        <item m="1" x="5952"/>
        <item m="1" x="2300"/>
        <item m="1" x="7080"/>
        <item m="1" x="7873"/>
        <item m="1" x="5977"/>
        <item m="1" x="4044"/>
        <item m="1" x="6148"/>
        <item m="1" x="6360"/>
        <item m="1" x="6934"/>
        <item m="1" x="3977"/>
        <item m="1" x="7142"/>
        <item m="1" x="462"/>
        <item m="1" x="1125"/>
        <item m="1" x="5829"/>
        <item m="1" x="2539"/>
        <item m="1" x="6324"/>
        <item m="1" x="477"/>
        <item m="1" x="3858"/>
        <item m="1" x="3668"/>
        <item m="1" x="6875"/>
        <item m="1" x="4482"/>
        <item m="1" x="7497"/>
        <item m="1" x="1163"/>
        <item m="1" x="2010"/>
        <item m="1" x="4022"/>
        <item m="1" x="885"/>
        <item m="1" x="2024"/>
        <item m="1" x="566"/>
        <item m="1" x="6597"/>
        <item m="1" x="6990"/>
        <item m="1" x="3216"/>
        <item m="1" x="4654"/>
        <item m="1" x="6211"/>
        <item m="1" x="2198"/>
        <item m="1" x="5128"/>
        <item m="1" x="7606"/>
        <item m="1" x="1006"/>
        <item m="1" x="1793"/>
        <item m="1" x="1726"/>
        <item m="1" x="5855"/>
        <item m="1" x="6325"/>
        <item m="1" x="7671"/>
        <item m="1" x="7786"/>
        <item m="1" x="6299"/>
        <item m="1" x="6965"/>
        <item m="1" x="4357"/>
        <item m="1" x="3870"/>
        <item m="1" x="1967"/>
        <item m="1" x="7920"/>
        <item m="1" x="6166"/>
        <item m="1" x="7274"/>
        <item m="1" x="427"/>
        <item m="1" x="1159"/>
        <item m="1" x="3800"/>
        <item m="1" x="2130"/>
        <item m="1" x="4241"/>
        <item m="1" x="2507"/>
        <item m="1" x="2496"/>
        <item m="1" x="5239"/>
        <item m="1" x="413"/>
        <item m="1" x="6410"/>
        <item m="1" x="5364"/>
        <item m="1" x="1559"/>
        <item m="1" x="331"/>
        <item m="1" x="1542"/>
        <item m="1" x="1808"/>
        <item m="1" x="4370"/>
        <item m="1" x="2369"/>
        <item m="1" x="7457"/>
        <item m="1" x="1687"/>
        <item m="1" x="4687"/>
        <item m="1" x="3544"/>
        <item m="1" x="4064"/>
        <item m="1" x="2696"/>
        <item m="1" x="3036"/>
        <item m="1" x="5924"/>
        <item m="1" x="1207"/>
        <item m="1" x="6760"/>
        <item m="1" x="2234"/>
        <item m="1" x="5640"/>
        <item m="1" x="3368"/>
        <item m="1" x="4471"/>
        <item m="1" x="3803"/>
        <item m="1" x="6907"/>
        <item m="1" x="7817"/>
        <item m="1" x="430"/>
        <item m="1" x="1241"/>
        <item m="1" x="5171"/>
        <item m="1" x="6335"/>
        <item m="1" x="5674"/>
        <item m="1" x="2902"/>
        <item m="1" x="4723"/>
        <item m="1" x="2150"/>
        <item m="1" x="2648"/>
        <item m="1" x="4394"/>
        <item m="1" x="6302"/>
        <item m="1" x="1041"/>
        <item m="1" x="4422"/>
        <item m="1" x="4754"/>
        <item m="1" x="5913"/>
        <item m="1" x="7083"/>
        <item m="1" x="3888"/>
        <item m="1" x="2573"/>
        <item m="1" x="1306"/>
        <item m="1" x="324"/>
        <item m="1" x="1281"/>
        <item m="1" x="3342"/>
        <item m="1" x="7531"/>
        <item m="1" x="5298"/>
        <item m="1" x="6539"/>
        <item m="1" x="2703"/>
        <item m="1" x="7085"/>
        <item m="1" x="3235"/>
        <item m="1" x="3312"/>
        <item m="1" x="1757"/>
        <item m="1" x="768"/>
        <item m="1" x="1778"/>
        <item m="1" x="7747"/>
        <item m="1" x="5635"/>
        <item m="1" x="5839"/>
        <item m="1" x="6162"/>
        <item m="1" x="1659"/>
        <item m="1" x="7038"/>
        <item m="1" x="5195"/>
        <item m="1" x="4647"/>
        <item m="1" x="7804"/>
        <item m="1" x="870"/>
        <item m="1" x="1569"/>
        <item m="1" x="472"/>
        <item m="1" x="4136"/>
        <item m="1" x="6880"/>
        <item m="1" x="1442"/>
        <item m="1" x="1439"/>
        <item m="1" x="5500"/>
        <item m="1" x="960"/>
        <item m="1" x="471"/>
        <item m="1" x="1261"/>
        <item m="1" x="3631"/>
        <item m="1" x="5786"/>
        <item m="1" x="4085"/>
        <item m="1" x="3142"/>
        <item m="1" x="6369"/>
        <item m="1" x="4247"/>
        <item m="1" x="7537"/>
        <item m="1" x="4423"/>
        <item m="1" x="1364"/>
        <item m="1" x="7689"/>
        <item m="1" x="1155"/>
        <item m="1" x="2661"/>
        <item m="1" x="4048"/>
        <item m="1" x="2636"/>
        <item m="1" x="2127"/>
        <item m="1" x="5437"/>
        <item m="1" x="6777"/>
        <item m="1" x="582"/>
        <item m="1" x="6123"/>
        <item m="1" x="2239"/>
        <item m="1" x="5658"/>
        <item m="1" x="3441"/>
        <item m="1" x="3536"/>
        <item m="1" x="2298"/>
        <item m="1" x="5631"/>
        <item m="1" x="7799"/>
        <item m="1" x="4207"/>
        <item m="1" x="6853"/>
        <item m="1" x="1129"/>
        <item m="1" x="7155"/>
        <item m="1" x="7909"/>
        <item m="1" x="4961"/>
        <item m="1" x="2415"/>
        <item m="1" x="1845"/>
        <item m="1" x="1415"/>
        <item m="1" x="5585"/>
        <item m="1" x="2154"/>
        <item m="1" x="2674"/>
        <item m="1" x="332"/>
        <item m="1" x="5937"/>
        <item m="1" x="5079"/>
        <item m="1" x="4084"/>
        <item m="1" x="6295"/>
        <item m="1" x="5229"/>
        <item m="1" x="4101"/>
        <item m="1" x="1198"/>
        <item m="1" x="1358"/>
        <item m="1" x="2208"/>
        <item m="1" x="6212"/>
        <item m="1" x="517"/>
        <item m="1" x="5344"/>
        <item m="1" x="1317"/>
        <item m="1" x="4996"/>
        <item m="1" x="2665"/>
        <item m="1" x="2105"/>
        <item m="1" x="2882"/>
        <item m="1" x="1639"/>
        <item m="1" x="6607"/>
        <item m="1" x="7533"/>
        <item m="1" x="4858"/>
        <item m="1" x="6959"/>
        <item m="1" x="6430"/>
        <item m="1" x="5407"/>
        <item m="1" x="7468"/>
        <item m="1" x="6700"/>
        <item m="1" x="5892"/>
        <item m="1" x="615"/>
        <item m="1" x="5603"/>
        <item m="1" x="3777"/>
        <item m="1" x="7549"/>
        <item m="1" x="645"/>
        <item m="1" x="7723"/>
        <item m="1" x="6687"/>
        <item m="1" x="6931"/>
        <item m="1" x="6655"/>
        <item m="1" x="7159"/>
        <item m="1" x="7914"/>
        <item m="1" x="5033"/>
        <item m="1" x="7773"/>
        <item m="1" x="7427"/>
        <item m="1" x="3061"/>
        <item m="1" x="6503"/>
        <item m="1" x="4055"/>
        <item m="1" x="7638"/>
        <item m="1" x="7123"/>
        <item m="1" x="657"/>
        <item m="1" x="4140"/>
        <item m="1" x="1818"/>
        <item m="1" x="7685"/>
        <item m="1" x="1337"/>
        <item m="1" x="7884"/>
        <item m="1" x="6288"/>
        <item m="1" x="6756"/>
        <item m="1" x="5748"/>
        <item m="1" x="2215"/>
        <item m="1" x="6892"/>
        <item m="1" x="7431"/>
        <item m="1" x="7807"/>
        <item m="1" x="4566"/>
        <item m="1" x="6632"/>
        <item m="1" x="6816"/>
        <item m="1" x="7827"/>
        <item m="1" x="6957"/>
        <item m="1" x="6709"/>
        <item m="1" x="3222"/>
        <item m="1" x="4344"/>
        <item m="1" x="7194"/>
        <item m="1" x="4215"/>
        <item m="1" x="727"/>
        <item m="1" x="6251"/>
        <item m="1" x="4307"/>
        <item m="1" x="2787"/>
        <item m="1" x="7493"/>
        <item m="1" x="4448"/>
        <item m="1" x="3448"/>
        <item m="1" x="5206"/>
        <item m="1" x="1215"/>
        <item m="1" x="7769"/>
        <item m="1" x="3001"/>
        <item m="1" x="1300"/>
        <item m="1" x="4038"/>
        <item m="1" x="2775"/>
        <item m="1" x="5389"/>
        <item m="1" x="6025"/>
        <item m="1" x="4878"/>
        <item m="1" x="696"/>
        <item m="1" x="4721"/>
        <item m="1" x="7585"/>
        <item m="1" x="5851"/>
        <item m="1" x="1244"/>
        <item m="1" x="759"/>
        <item m="1" x="2026"/>
        <item m="1" x="1080"/>
        <item m="1" x="1466"/>
        <item m="1" x="5286"/>
        <item m="1" x="3805"/>
        <item m="1" x="608"/>
        <item m="1" x="4571"/>
        <item m="1" x="5624"/>
        <item m="1" x="3704"/>
        <item m="1" x="5467"/>
        <item m="1" x="2461"/>
        <item m="1" x="4559"/>
        <item m="1" x="5256"/>
        <item m="1" x="3849"/>
        <item m="1" x="317"/>
        <item m="1" x="6512"/>
        <item m="1" x="6939"/>
        <item m="1" x="475"/>
        <item m="1" x="6803"/>
        <item m="1" x="7310"/>
        <item m="1" x="5887"/>
        <item m="1" x="6776"/>
        <item m="1" x="7731"/>
        <item m="1" x="3082"/>
        <item m="1" x="510"/>
        <item m="1" x="1189"/>
        <item m="1" x="5688"/>
        <item m="1" x="6589"/>
        <item m="1" x="7666"/>
        <item m="1" x="1141"/>
        <item m="1" x="2699"/>
        <item m="1" x="2400"/>
        <item m="1" x="4481"/>
        <item m="1" x="796"/>
        <item m="1" x="7068"/>
        <item m="1" x="7535"/>
        <item m="1" x="5446"/>
        <item m="1" x="7099"/>
        <item m="1" x="5493"/>
        <item m="1" x="6387"/>
        <item m="1" x="1108"/>
        <item m="1" x="7415"/>
        <item m="1" x="7088"/>
        <item m="1" x="313"/>
        <item m="1" x="542"/>
        <item m="1" x="6744"/>
        <item m="1" x="6452"/>
        <item m="1" x="6270"/>
        <item m="1" x="3547"/>
        <item m="1" x="7509"/>
        <item m="1" x="4702"/>
        <item m="1" x="6967"/>
        <item m="1" x="5115"/>
        <item m="1" x="7250"/>
        <item m="1" x="6888"/>
        <item m="1" x="5231"/>
        <item m="1" x="3702"/>
        <item m="1" x="1823"/>
        <item m="1" x="7182"/>
        <item m="1" x="5187"/>
        <item m="1" x="6971"/>
        <item m="1" x="524"/>
        <item m="1" x="2848"/>
        <item m="1" x="2743"/>
        <item m="1" x="3680"/>
        <item m="1" x="1278"/>
        <item m="1" x="4327"/>
        <item m="1" x="1886"/>
        <item m="1" x="5038"/>
        <item m="1" x="2003"/>
        <item m="1" x="6475"/>
        <item m="1" x="7277"/>
        <item m="1" x="4393"/>
        <item m="1" x="986"/>
        <item m="1" x="2223"/>
        <item m="1" x="7374"/>
        <item m="1" x="4033"/>
        <item m="1" x="3309"/>
        <item m="1" x="6443"/>
        <item m="1" x="4810"/>
        <item m="1" x="2594"/>
        <item m="1" x="1033"/>
        <item m="1" x="3110"/>
        <item m="1" x="2749"/>
        <item m="1" x="4793"/>
        <item m="1" x="6806"/>
        <item m="1" x="2109"/>
        <item m="1" x="4644"/>
        <item m="1" x="2099"/>
        <item m="1" x="3129"/>
        <item m="1" x="2527"/>
        <item m="1" x="706"/>
        <item m="1" x="2783"/>
        <item m="1" x="2181"/>
        <item m="1" x="4369"/>
        <item m="1" x="4063"/>
        <item m="1" x="483"/>
        <item m="1" x="6724"/>
        <item m="1" x="6592"/>
        <item m="1" x="4700"/>
        <item m="1" x="1640"/>
        <item m="1" x="1836"/>
        <item m="1" x="1091"/>
        <item m="1" x="344"/>
        <item m="1" x="2762"/>
        <item m="1" x="6245"/>
        <item m="1" x="5780"/>
        <item m="1" x="3611"/>
        <item m="1" x="1682"/>
        <item m="1" x="4069"/>
        <item m="1" x="2375"/>
        <item m="1" x="1101"/>
        <item m="1" x="5835"/>
        <item m="1" x="3731"/>
        <item m="1" x="5982"/>
        <item m="1" x="7082"/>
        <item m="1" x="2885"/>
        <item m="1" x="2678"/>
        <item m="1" x="7364"/>
        <item m="1" x="3454"/>
        <item m="1" x="7934"/>
        <item m="1" x="4501"/>
        <item m="1" x="4577"/>
        <item m="1" x="378"/>
        <item m="1" x="2624"/>
        <item m="1" x="3284"/>
        <item m="1" x="1939"/>
        <item m="1" x="4454"/>
        <item m="1" x="1728"/>
        <item m="1" x="5119"/>
        <item m="1" x="6491"/>
        <item m="1" x="3267"/>
        <item m="1" x="5954"/>
        <item m="1" x="3752"/>
        <item m="1" x="7208"/>
        <item m="1" x="3832"/>
        <item m="1" x="7121"/>
        <item m="1" x="2793"/>
        <item m="1" x="6796"/>
        <item m="1" x="4076"/>
        <item m="1" x="4353"/>
        <item m="1" x="7921"/>
        <item m="1" x="6815"/>
        <item m="1" x="5775"/>
        <item m="1" x="2316"/>
        <item m="1" x="2995"/>
        <item m="1" x="7796"/>
        <item m="1" x="7043"/>
        <item m="1" x="3300"/>
        <item m="1" x="6146"/>
        <item m="1" x="2928"/>
        <item m="1" x="2235"/>
        <item m="1" x="2257"/>
        <item m="1" x="1313"/>
        <item m="1" x="5157"/>
        <item m="1" x="2809"/>
        <item m="1" x="1587"/>
        <item m="1" x="1685"/>
        <item m="1" x="6685"/>
        <item m="1" x="6802"/>
        <item m="1" x="1411"/>
        <item m="1" x="506"/>
        <item m="1" x="1544"/>
        <item m="1" x="4421"/>
        <item m="1" x="6082"/>
        <item m="1" x="7036"/>
        <item m="1" x="4843"/>
        <item m="1" x="786"/>
        <item m="1" x="6996"/>
        <item m="1" x="5541"/>
        <item m="1" x="1915"/>
        <item m="1" x="5903"/>
        <item m="1" x="6583"/>
        <item m="1" x="3154"/>
        <item m="1" x="3033"/>
        <item m="1" x="4919"/>
        <item m="1" x="7547"/>
        <item m="1" x="2765"/>
        <item m="1" x="2721"/>
        <item m="1" x="6455"/>
        <item m="1" x="539"/>
        <item m="1" x="7752"/>
        <item m="1" x="775"/>
        <item m="1" x="3132"/>
        <item m="1" x="1390"/>
        <item m="1" x="6347"/>
        <item m="1" x="5081"/>
        <item m="1" x="5770"/>
        <item m="1" x="1729"/>
        <item m="1" x="3450"/>
        <item m="1" x="7498"/>
        <item m="1" x="3329"/>
        <item m="1" x="7149"/>
        <item m="1" x="2110"/>
        <item m="1" x="2689"/>
        <item m="1" x="1708"/>
        <item m="1" x="6332"/>
        <item m="1" x="650"/>
        <item m="1" x="4191"/>
        <item m="1" x="5778"/>
        <item m="1" x="5271"/>
        <item m="1" x="7426"/>
        <item m="1" x="7463"/>
        <item m="1" x="4413"/>
        <item m="1" x="2643"/>
        <item m="1" x="6772"/>
        <item m="1" x="6349"/>
        <item m="1" x="592"/>
        <item m="1" x="3632"/>
        <item m="1" x="7288"/>
        <item m="1" x="3049"/>
        <item m="1" x="3354"/>
        <item m="1" x="5566"/>
        <item m="1" x="5365"/>
        <item m="1" x="5448"/>
        <item m="1" x="7041"/>
        <item m="1" x="2478"/>
        <item m="1" x="2394"/>
        <item m="1" x="4295"/>
        <item m="1" x="7599"/>
        <item m="1" x="682"/>
        <item m="1" x="2549"/>
        <item m="1" x="549"/>
        <item m="1" x="2238"/>
        <item m="1" x="5151"/>
        <item m="1" x="5594"/>
        <item m="1" x="3249"/>
        <item m="1" x="2847"/>
        <item m="1" x="6294"/>
        <item m="1" x="7882"/>
        <item m="1" x="1263"/>
        <item m="1" x="394"/>
        <item m="1" x="6466"/>
        <item m="1" x="4376"/>
        <item m="1" x="1558"/>
        <item m="1" x="7750"/>
        <item m="1" x="6874"/>
        <item m="1" x="5460"/>
        <item m="1" x="1299"/>
        <item m="1" x="6527"/>
        <item m="1" x="4602"/>
        <item m="1" x="1332"/>
        <item m="1" x="4312"/>
        <item m="1" x="5471"/>
        <item m="1" x="6446"/>
        <item m="1" x="2966"/>
        <item m="1" x="1409"/>
        <item m="1" x="6046"/>
        <item m="1" x="613"/>
        <item m="1" x="1380"/>
        <item m="1" x="5348"/>
        <item m="1" x="2884"/>
        <item m="1" x="2030"/>
        <item m="1" x="3221"/>
        <item m="1" x="3993"/>
        <item m="1" x="758"/>
        <item m="1" x="3484"/>
        <item m="1" x="5814"/>
        <item m="1" x="3902"/>
        <item m="1" x="5189"/>
        <item m="1" x="6736"/>
        <item m="1" x="493"/>
        <item m="1" x="5884"/>
        <item m="1" x="3966"/>
        <item m="1" x="2495"/>
        <item m="1" x="5029"/>
        <item m="1" x="1735"/>
        <item m="1" x="7069"/>
        <item m="1" x="7598"/>
        <item m="1" x="5904"/>
        <item m="1" x="6440"/>
        <item m="1" x="1780"/>
        <item m="1" x="5074"/>
        <item m="1" x="3038"/>
        <item m="1" x="5739"/>
        <item m="1" x="730"/>
        <item m="1" x="4121"/>
        <item m="1" x="629"/>
        <item m="1" x="4564"/>
        <item m="1" x="1981"/>
        <item m="1" x="6761"/>
        <item m="1" x="2751"/>
        <item m="1" x="7114"/>
        <item m="1" x="7578"/>
        <item m="1" x="4442"/>
        <item m="1" x="2152"/>
        <item m="1" x="6561"/>
        <item m="1" x="2244"/>
        <item m="1" x="3856"/>
        <item m="1" x="6750"/>
        <item m="1" x="2742"/>
        <item m="1" x="3209"/>
        <item m="1" x="4237"/>
        <item m="1" x="2949"/>
        <item m="1" x="5657"/>
        <item m="1" x="3332"/>
        <item m="1" x="2681"/>
        <item m="1" x="2250"/>
        <item m="1" x="6790"/>
        <item m="1" x="739"/>
        <item m="1" x="6172"/>
        <item m="1" x="7226"/>
        <item m="1" x="4581"/>
        <item m="1" x="2183"/>
        <item m="1" x="5617"/>
        <item m="1" x="922"/>
        <item m="1" x="5667"/>
        <item m="1" x="6611"/>
        <item m="1" x="7833"/>
        <item m="1" x="4412"/>
        <item m="1" x="6362"/>
        <item m="1" x="6520"/>
        <item m="1" x="4574"/>
        <item m="1" x="4949"/>
        <item m="1" x="3285"/>
        <item m="1" x="2117"/>
        <item m="1" x="5530"/>
        <item m="1" x="5018"/>
        <item m="1" x="5071"/>
        <item m="1" x="3683"/>
        <item m="1" x="6458"/>
        <item m="1" x="6609"/>
        <item m="1" x="4204"/>
        <item m="1" x="2632"/>
        <item m="1" x="5997"/>
        <item m="1" x="1887"/>
        <item m="1" x="2914"/>
        <item m="1" x="6038"/>
        <item m="1" x="6016"/>
        <item m="1" x="949"/>
        <item m="1" x="5906"/>
        <item m="1" x="3606"/>
        <item m="1" x="1785"/>
        <item m="1" x="2506"/>
        <item m="1" x="3571"/>
        <item m="1" x="3449"/>
        <item m="1" x="2938"/>
        <item m="1" x="2642"/>
        <item m="1" x="2880"/>
        <item m="1" x="7098"/>
        <item m="1" x="7561"/>
        <item m="1" x="4432"/>
        <item m="1" x="6552"/>
        <item m="1" x="6739"/>
        <item m="1" x="2732"/>
        <item m="1" x="3203"/>
        <item m="1" x="4231"/>
        <item m="1" x="2942"/>
        <item m="1" x="5647"/>
        <item m="1" x="2241"/>
        <item m="1" x="6774"/>
        <item m="1" x="729"/>
        <item m="1" x="7214"/>
        <item m="1" x="6595"/>
        <item m="1" x="7821"/>
        <item m="1" x="4402"/>
        <item m="1" x="4942"/>
        <item m="1" x="5515"/>
        <item m="1" x="5012"/>
        <item m="1" x="3677"/>
        <item m="1" x="6448"/>
        <item m="1" x="4197"/>
        <item m="1" x="1869"/>
        <item m="1" x="6006"/>
        <item m="1" x="2498"/>
        <item m="1" x="3561"/>
        <item m="1" x="2877"/>
        <item m="1" x="534"/>
        <item m="1" x="7982"/>
        <item m="1" x="515"/>
        <item m="1" x="4536"/>
        <item m="1" x="6433"/>
        <item m="1" x="2121"/>
        <item m="1" x="4555"/>
        <item m="1" x="4141"/>
        <item m="1" x="4642"/>
        <item m="1" x="1109"/>
        <item m="1" x="3077"/>
        <item m="1" x="4302"/>
        <item m="1" x="4399"/>
        <item m="1" x="6460"/>
        <item m="1" x="6071"/>
        <item m="1" x="5103"/>
        <item m="1" x="7612"/>
        <item m="1" x="1616"/>
        <item m="1" x="2899"/>
        <item m="1" x="482"/>
        <item m="1" x="4334"/>
        <item m="1" x="4428"/>
        <item m="1" x="7199"/>
        <item m="1" x="7116"/>
        <item m="1" x="1445"/>
        <item m="1" x="1200"/>
        <item m="1" x="7411"/>
        <item m="1" x="1379"/>
        <item m="1" x="3684"/>
        <item m="1" x="4453"/>
        <item m="1" x="7329"/>
        <item m="1" x="7905"/>
        <item m="1" x="3982"/>
        <item m="1" x="3908"/>
        <item m="1" x="6690"/>
        <item m="1" x="4938"/>
        <item m="1" x="5020"/>
        <item m="1" x="2857"/>
        <item m="1" x="4969"/>
        <item m="1" x="6479"/>
        <item m="1" x="7133"/>
        <item m="1" x="5355"/>
        <item m="1" x="1882"/>
        <item m="1" x="4031"/>
        <item m="1" x="3087"/>
        <item m="1" x="4323"/>
        <item m="1" x="457"/>
        <item m="1" x="309"/>
        <item m="1" x="5936"/>
        <item m="1" x="7263"/>
        <item m="1" x="7328"/>
        <item m="1" x="1624"/>
        <item m="1" x="3751"/>
        <item m="1" x="6158"/>
        <item m="1" x="7973"/>
        <item m="1" x="2986"/>
        <item m="1" x="1835"/>
        <item m="1" x="1083"/>
        <item m="1" x="2067"/>
        <item m="1" x="5848"/>
        <item m="1" x="6666"/>
        <item m="1" x="6227"/>
        <item m="1" x="2870"/>
        <item m="1" x="3297"/>
        <item m="1" x="914"/>
        <item m="1" x="557"/>
        <item m="1" x="6781"/>
        <item m="1" x="1047"/>
        <item m="1" x="1396"/>
        <item m="1" x="5815"/>
        <item m="1" x="1037"/>
        <item m="1" x="7545"/>
        <item m="1" x="3374"/>
        <item m="1" x="5757"/>
        <item m="1" x="7691"/>
        <item m="1" x="776"/>
        <item m="1" x="7972"/>
        <item m="1" x="2845"/>
        <item m="1" x="4486"/>
        <item m="1" x="3219"/>
        <item m="1" x="871"/>
        <item m="1" x="3149"/>
        <item m="1" x="890"/>
        <item m="1" x="880"/>
        <item m="1" x="6571"/>
        <item m="1" x="7820"/>
        <item m="1" x="4434"/>
        <item m="1" x="2590"/>
        <item m="1" x="7657"/>
        <item m="1" x="5853"/>
        <item m="1" x="2424"/>
        <item m="1" x="5719"/>
        <item m="1" x="1427"/>
        <item m="1" x="6559"/>
        <item m="1" x="1928"/>
        <item m="1" x="1502"/>
        <item m="1" x="6124"/>
        <item m="1" x="1303"/>
        <item m="1" x="6840"/>
        <item m="1" x="2119"/>
        <item m="1" x="1246"/>
        <item m="1" x="4675"/>
        <item m="1" x="6966"/>
        <item m="1" x="4663"/>
        <item m="1" x="4625"/>
        <item m="1" x="5021"/>
        <item m="1" x="5700"/>
        <item m="1" x="6727"/>
        <item m="1" x="6113"/>
        <item m="1" x="2741"/>
        <item m="1" x="6614"/>
        <item m="1" x="5536"/>
        <item m="1" x="1204"/>
        <item m="1" x="5213"/>
        <item m="1" x="3584"/>
        <item m="1" x="4534"/>
        <item m="1" x="6663"/>
        <item m="1" x="1563"/>
        <item m="1" x="4896"/>
        <item m="1" x="512"/>
        <item m="1" x="5284"/>
        <item m="1" x="2372"/>
        <item m="1" x="7943"/>
        <item m="1" x="1950"/>
        <item m="1" x="6505"/>
        <item m="1" x="2480"/>
        <item m="1" x="480"/>
        <item m="1" x="1962"/>
        <item m="1" x="1857"/>
        <item m="1" x="1433"/>
        <item m="1" x="7600"/>
        <item m="1" x="1395"/>
        <item m="1" x="5453"/>
        <item m="1" x="2508"/>
        <item m="1" x="6969"/>
        <item m="1" x="938"/>
        <item m="1" x="4358"/>
        <item m="1" x="532"/>
        <item m="1" x="3016"/>
        <item m="1" x="3592"/>
        <item m="1" x="5396"/>
        <item m="1" x="4603"/>
        <item m="1" x="5285"/>
        <item m="1" x="507"/>
        <item m="1" x="2220"/>
        <item m="1" x="7826"/>
        <item m="1" x="4218"/>
        <item m="1" x="6057"/>
        <item m="1" x="2042"/>
        <item m="1" x="2168"/>
        <item m="1" x="578"/>
        <item m="1" x="3414"/>
        <item m="1" x="7456"/>
        <item m="1" x="646"/>
        <item m="1" x="3433"/>
        <item m="1" x="6348"/>
        <item m="1" x="2142"/>
        <item m="1" x="1089"/>
        <item m="1" x="2575"/>
        <item m="1" x="5496"/>
        <item m="1" x="4372"/>
        <item m="1" x="3308"/>
        <item m="1" x="6624"/>
        <item m="1" x="2008"/>
        <item m="1" x="489"/>
        <item m="1" x="3274"/>
        <item m="1" x="7187"/>
        <item m="1" x="1458"/>
        <item m="1" x="6423"/>
        <item m="1" x="4161"/>
        <item m="1" x="3196"/>
        <item m="1" x="1258"/>
        <item m="1" x="6787"/>
        <item m="1" x="6358"/>
        <item m="1" x="1292"/>
        <item m="1" x="6608"/>
        <item m="1" x="3503"/>
        <item m="1" x="340"/>
        <item m="1" x="7706"/>
        <item m="1" x="6745"/>
        <item m="1" x="4865"/>
        <item m="1" x="1595"/>
        <item m="1" x="1468"/>
        <item m="1" x="6317"/>
        <item m="1" x="6998"/>
        <item m="1" x="7724"/>
        <item m="1" x="412"/>
        <item m="1" x="6197"/>
        <item m="1" x="2714"/>
        <item m="1" x="2981"/>
        <item m="1" x="3797"/>
        <item m="1" x="4832"/>
        <item m="1" x="7450"/>
        <item m="1" x="5330"/>
        <item m="1" x="2312"/>
        <item m="1" x="5379"/>
        <item m="1" x="4632"/>
        <item m="1" x="663"/>
        <item m="1" x="7410"/>
        <item m="1" x="590"/>
        <item m="1" x="6121"/>
        <item m="1" x="5931"/>
        <item m="1" x="4282"/>
        <item m="1" x="521"/>
        <item m="1" x="5699"/>
        <item m="1" x="4424"/>
        <item m="1" x="7758"/>
        <item m="1" x="1700"/>
        <item m="1" x="1175"/>
        <item m="1" x="4426"/>
        <item m="1" x="703"/>
        <item m="1" x="4750"/>
        <item m="1" x="3884"/>
        <item m="1" x="7253"/>
        <item m="1" x="6734"/>
        <item m="1" x="2634"/>
        <item m="1" x="4200"/>
        <item m="1" x="372"/>
        <item m="1" x="5343"/>
        <item m="1" x="4576"/>
        <item m="1" x="4251"/>
        <item m="1" x="2277"/>
        <item m="1" x="6445"/>
        <item m="1" x="4008"/>
        <item m="1" x="2203"/>
        <item m="1" x="1082"/>
        <item m="1" x="3864"/>
        <item m="1" x="3648"/>
        <item m="1" x="4951"/>
        <item m="1" x="1252"/>
        <item m="1" x="4798"/>
        <item m="1" x="1349"/>
        <item m="1" x="6157"/>
        <item m="1" x="1790"/>
        <item m="1" x="7217"/>
        <item m="1" x="5528"/>
        <item m="1" x="494"/>
        <item m="1" x="5783"/>
        <item m="1" x="684"/>
        <item m="1" x="1103"/>
        <item m="1" x="6198"/>
        <item m="1" x="7440"/>
        <item m="1" x="5697"/>
        <item m="1" x="2528"/>
        <item m="1" x="3440"/>
        <item m="1" x="7146"/>
        <item m="1" x="5914"/>
        <item m="1" x="7874"/>
        <item m="1" x="6898"/>
        <item m="1" x="4579"/>
        <item m="1" x="4710"/>
        <item m="1" x="1243"/>
        <item m="1" x="3418"/>
        <item m="1" x="5505"/>
        <item m="1" x="2889"/>
        <item m="1" x="3775"/>
        <item m="1" x="7898"/>
        <item m="1" x="4339"/>
        <item m="1" x="2468"/>
        <item m="1" x="1718"/>
        <item m="1" x="6045"/>
        <item m="1" x="4185"/>
        <item m="1" x="6733"/>
        <item m="1" x="3558"/>
        <item m="1" x="7701"/>
        <item m="1" x="3157"/>
        <item m="1" x="3399"/>
        <item m="1" x="1394"/>
        <item m="1" x="6459"/>
        <item m="1" x="1532"/>
        <item m="1" x="1998"/>
        <item m="1" x="3035"/>
        <item m="1" x="7805"/>
        <item m="1" x="1386"/>
        <item m="1" x="1012"/>
        <item m="1" x="7603"/>
        <item m="1" x="2011"/>
        <item m="1" x="4755"/>
        <item m="1" x="3314"/>
        <item m="1" x="4439"/>
        <item m="1" x="305"/>
        <item m="1" x="3981"/>
        <item m="1" x="5322"/>
        <item m="1" x="7709"/>
        <item m="1" x="2002"/>
        <item m="1" x="1541"/>
        <item m="1" x="3521"/>
        <item m="1" x="7371"/>
        <item m="1" x="6027"/>
        <item m="1" x="4712"/>
        <item m="1" x="1352"/>
        <item m="1" x="4410"/>
        <item m="1" x="545"/>
        <item m="1" x="2907"/>
        <item m="1" x="3068"/>
        <item m="1" x="4460"/>
        <item m="1" x="6554"/>
        <item m="1" x="3148"/>
        <item m="1" x="6808"/>
        <item m="1" x="6495"/>
        <item m="1" x="6985"/>
        <item m="1" x="3424"/>
        <item m="1" x="5065"/>
        <item m="1" x="3610"/>
        <item m="1" x="3736"/>
        <item m="1" x="1686"/>
        <item m="1" x="6058"/>
        <item m="1" x="1099"/>
        <item m="1" x="1084"/>
        <item m="1" x="4126"/>
        <item m="1" x="4872"/>
        <item m="1" x="5986"/>
        <item m="1" x="3303"/>
        <item m="1" x="2842"/>
        <item m="1" x="5932"/>
        <item m="1" x="7738"/>
        <item m="1" x="7198"/>
        <item m="1" x="5782"/>
        <item m="1" x="2571"/>
        <item m="1" x="3212"/>
        <item m="1" x="1359"/>
        <item m="1" x="2358"/>
        <item m="1" x="6962"/>
        <item m="1" x="3814"/>
        <item m="1" x="4699"/>
        <item m="1" x="4117"/>
        <item m="1" x="7677"/>
        <item m="1" x="2763"/>
        <item m="1" x="5539"/>
        <item m="1" x="5066"/>
        <item m="1" x="7094"/>
        <item m="1" x="6022"/>
        <item m="1" x="3834"/>
        <item m="1" x="7003"/>
        <item m="1" x="1831"/>
        <item m="1" x="1050"/>
        <item m="1" x="1511"/>
        <item m="1" x="724"/>
        <item m="1" x="2462"/>
        <item m="1" x="1384"/>
        <item m="1" x="6284"/>
        <item m="1" x="6467"/>
        <item m="1" x="2237"/>
        <item m="1" x="1774"/>
        <item m="1" x="620"/>
        <item m="1" x="4965"/>
        <item m="1" x="3423"/>
        <item m="1" x="2338"/>
        <item m="1" x="1543"/>
        <item m="1" x="4280"/>
        <item m="1" x="3923"/>
        <item m="1" x="3859"/>
        <item m="1" x="7819"/>
        <item m="1" x="7574"/>
        <item m="1" x="7664"/>
        <item m="1" x="3206"/>
        <item m="1" x="7783"/>
        <item m="1" x="6018"/>
        <item m="1" x="1809"/>
        <item m="1" x="6019"/>
        <item m="1" x="838"/>
        <item m="1" x="2192"/>
        <item m="1" x="7628"/>
        <item m="1" x="7014"/>
        <item m="1" x="2960"/>
        <item m="1" x="3362"/>
        <item m="1" x="6961"/>
        <item m="1" x="1564"/>
        <item m="1" x="694"/>
        <item m="1" x="2460"/>
        <item m="1" x="2124"/>
        <item m="1" x="3971"/>
        <item m="1" x="5793"/>
        <item m="1" x="4462"/>
        <item m="1" x="6029"/>
        <item m="1" x="3125"/>
        <item m="1" x="5516"/>
        <item m="1" x="2985"/>
        <item m="1" x="1298"/>
        <item m="1" x="4734"/>
        <item m="1" x="1991"/>
        <item m="1" x="3443"/>
        <item m="1" x="3745"/>
        <item m="1" x="3935"/>
        <item m="1" x="905"/>
        <item m="1" x="3759"/>
        <item m="1" x="7179"/>
        <item m="1" x="1005"/>
        <item m="1" x="5013"/>
        <item m="1" x="3600"/>
        <item m="1" x="7680"/>
        <item m="1" x="5562"/>
        <item m="1" x="1118"/>
        <item m="1" x="4778"/>
        <item m="1" x="7466"/>
        <item m="1" x="5253"/>
        <item m="1" x="6244"/>
        <item m="1" x="6881"/>
        <item m="1" x="4588"/>
        <item m="1" x="7093"/>
        <item m="1" x="2063"/>
        <item m="1" x="2979"/>
        <item m="1" x="4061"/>
        <item m="1" x="1853"/>
        <item m="1" x="1279"/>
        <item m="1" x="433"/>
        <item m="1" x="6864"/>
        <item m="1" x="4867"/>
        <item m="1" x="1892"/>
        <item m="1" x="3201"/>
        <item m="1" x="2009"/>
        <item m="1" x="1338"/>
        <item m="1" x="7958"/>
        <item m="1" x="4363"/>
        <item m="1" x="2688"/>
        <item m="1" x="500"/>
        <item m="1" x="5611"/>
        <item m="1" x="4916"/>
        <item m="1" x="3833"/>
        <item m="1" x="5659"/>
        <item m="1" x="2311"/>
        <item m="1" x="6801"/>
        <item m="1" x="577"/>
        <item m="1" x="4188"/>
        <item m="1" x="6355"/>
        <item m="1" x="4978"/>
        <item m="1" x="2456"/>
        <item m="1" x="5510"/>
        <item m="1" x="3305"/>
        <item m="1" x="2417"/>
        <item m="1" x="6704"/>
        <item m="1" x="1621"/>
        <item m="1" x="7105"/>
        <item m="1" x="1918"/>
        <item m="1" x="2719"/>
        <item m="1" x="3286"/>
        <item m="1" x="7137"/>
        <item m="1" x="7148"/>
        <item m="1" x="722"/>
        <item m="1" x="5331"/>
        <item m="1" x="5390"/>
        <item m="1" x="404"/>
        <item m="1" x="899"/>
        <item m="1" x="5154"/>
        <item m="1" x="6264"/>
        <item m="1" x="5152"/>
        <item m="1" x="4465"/>
        <item m="1" x="3244"/>
        <item m="1" x="6003"/>
        <item m="1" x="4107"/>
        <item m="1" x="1760"/>
        <item m="1" x="630"/>
        <item m="1" x="1450"/>
        <item m="1" x="2201"/>
        <item m="1" x="4539"/>
        <item m="1" x="7917"/>
        <item m="1" x="2612"/>
        <item m="1" x="4352"/>
        <item m="1" x="2777"/>
        <item m="1" x="2467"/>
        <item m="1" x="7012"/>
        <item m="1" x="2440"/>
        <item m="1" x="7999"/>
        <item m="1" x="3960"/>
        <item m="1" x="7794"/>
        <item m="1" x="1123"/>
        <item m="1" x="7615"/>
        <item m="1" x="5093"/>
        <item m="1" x="2404"/>
        <item m="1" x="4177"/>
        <item m="1" x="5852"/>
        <item m="1" x="5583"/>
        <item m="1" x="4341"/>
        <item m="1" x="903"/>
        <item m="1" x="2744"/>
        <item m="1" x="2051"/>
        <item m="1" x="2682"/>
        <item m="1" x="3189"/>
        <item m="1" x="6067"/>
        <item m="1" x="2116"/>
        <item m="1" x="5210"/>
        <item m="1" x="5251"/>
        <item m="1" x="6757"/>
        <item m="1" x="1318"/>
        <item m="1" x="1077"/>
        <item m="1" x="5871"/>
        <item m="1" x="5423"/>
        <item m="1" x="1286"/>
        <item m="1" x="5335"/>
        <item m="1" x="5470"/>
        <item m="1" x="2224"/>
        <item m="1" x="1589"/>
        <item m="1" x="1764"/>
        <item m="1" x="7871"/>
        <item m="1" x="2412"/>
        <item m="1" x="3182"/>
        <item m="1" x="6668"/>
        <item m="1" x="4789"/>
        <item m="1" x="7756"/>
        <item m="1" x="2381"/>
        <item m="1" x="4397"/>
        <item m="1" x="2782"/>
        <item m="1" x="6461"/>
        <item m="1" x="3681"/>
        <item m="1" x="1880"/>
        <item m="1" x="7660"/>
        <item m="1" x="6041"/>
        <item m="1" x="5049"/>
        <item m="1" x="1900"/>
        <item m="1" x="308"/>
        <item m="1" x="4787"/>
        <item m="1" x="1504"/>
        <item m="1" x="2543"/>
        <item m="1" x="6521"/>
        <item m="1" x="3325"/>
        <item m="1" x="6989"/>
        <item m="1" x="692"/>
        <item m="1" x="4649"/>
        <item m="1" x="1425"/>
        <item m="1" x="3843"/>
        <item m="1" x="2798"/>
        <item m="1" x="2828"/>
        <item m="1" x="1732"/>
        <item m="1" x="2886"/>
        <item m="1" x="551"/>
        <item m="1" x="4272"/>
        <item m="1" x="2315"/>
        <item m="1" x="3747"/>
        <item m="1" x="6499"/>
        <item m="1" x="3635"/>
        <item m="1" x="6602"/>
        <item m="1" x="689"/>
        <item m="1" x="5948"/>
        <item m="1" x="7699"/>
        <item m="1" x="386"/>
        <item m="1" x="6569"/>
        <item m="1" x="5337"/>
        <item m="1" x="3582"/>
        <item m="1" x="3841"/>
        <item m="1" x="738"/>
        <item m="1" x="3522"/>
        <item m="1" x="2971"/>
        <item m="1" x="2351"/>
        <item m="1" x="5005"/>
        <item m="1" x="2601"/>
        <item m="1" x="5136"/>
        <item m="1" x="1275"/>
        <item m="1" x="4271"/>
        <item m="1" x="2217"/>
        <item m="1" x="3781"/>
        <item m="1" x="4950"/>
        <item m="1" x="4960"/>
        <item m="1" x="701"/>
        <item m="1" x="673"/>
        <item m="1" x="5601"/>
        <item m="1" x="4080"/>
        <item m="1" x="5357"/>
        <item m="1" x="2760"/>
        <item m="1" x="7571"/>
        <item m="1" x="2441"/>
        <item m="1" x="7586"/>
        <item m="1" x="1480"/>
        <item m="1" x="2532"/>
        <item m="1" x="1250"/>
        <item m="1" x="3313"/>
        <item m="1" x="3837"/>
        <item m="1" x="7733"/>
        <item m="1" x="4287"/>
        <item m="1" x="4833"/>
        <item m="1" x="3959"/>
        <item m="1" x="1611"/>
        <item m="1" x="1907"/>
        <item m="1" x="2709"/>
        <item m="1" x="326"/>
        <item m="1" x="6889"/>
        <item m="1" x="5416"/>
        <item m="1" x="924"/>
        <item m="1" x="2829"/>
        <item m="1" x="4977"/>
        <item m="1" x="1862"/>
        <item m="1" x="2603"/>
        <item m="1" x="6909"/>
        <item m="1" x="3602"/>
        <item m="1" x="7434"/>
        <item m="1" x="4430"/>
        <item m="1" x="348"/>
        <item m="1" x="4875"/>
        <item m="1" x="1803"/>
        <item m="1" x="3590"/>
        <item m="1" x="4248"/>
        <item m="1" x="3394"/>
        <item m="1" x="857"/>
        <item m="1" x="4098"/>
        <item m="1" x="4102"/>
        <item m="1" x="672"/>
        <item m="1" x="3624"/>
        <item m="1" x="3127"/>
        <item m="1" x="2770"/>
        <item m="1" x="7772"/>
        <item m="1" x="3656"/>
        <item m="1" x="915"/>
        <item m="1" x="1533"/>
        <item m="1" x="937"/>
        <item m="1" x="5502"/>
        <item m="1" x="6372"/>
        <item m="1" x="2803"/>
        <item m="1" x="7341"/>
        <item m="1" x="2510"/>
        <item m="1" x="2443"/>
        <item m="1" x="2738"/>
        <item m="1" x="6055"/>
        <item m="1" x="373"/>
        <item m="1" x="2320"/>
        <item m="1" x="1232"/>
        <item m="1" x="5370"/>
        <item m="1" x="5277"/>
        <item m="1" x="2211"/>
        <item m="1" x="6438"/>
        <item m="1" x="3530"/>
        <item m="1" x="1329"/>
        <item m="1" x="3985"/>
        <item m="1" x="3506"/>
        <item m="1" x="5602"/>
        <item m="1" x="5492"/>
        <item m="1" x="6156"/>
        <item m="1" x="1188"/>
        <item m="1" x="6007"/>
        <item m="1" x="3678"/>
        <item m="1" x="4682"/>
        <item m="1" x="3195"/>
        <item m="1" x="1330"/>
        <item m="1" x="7774"/>
        <item m="1" x="546"/>
        <item m="1" x="5791"/>
        <item m="1" x="7952"/>
        <item m="1" x="4761"/>
        <item m="1" x="7207"/>
        <item m="1" x="548"/>
        <item m="1" x="4842"/>
        <item m="1" x="7782"/>
        <item m="1" x="544"/>
        <item m="1" x="3560"/>
        <item m="1" x="7842"/>
        <item m="1" x="4243"/>
        <item m="1" x="550"/>
        <item m="1" x="7765"/>
        <item m="1" x="4874"/>
        <item m="1" x="4260"/>
        <item m="1" x="4391"/>
        <item m="1" x="3073"/>
        <item m="1" x="3005"/>
        <item m="1" x="4955"/>
        <item m="1" x="5517"/>
        <item m="1" x="3713"/>
        <item m="1" x="2771"/>
        <item m="1" x="7700"/>
        <item m="1" x="3613"/>
        <item m="1" x="4283"/>
        <item m="1" x="1908"/>
        <item m="1" x="5749"/>
        <item m="1" x="2160"/>
        <item m="1" x="6587"/>
        <item m="1" x="7608"/>
        <item m="1" x="6542"/>
        <item m="1" x="7438"/>
        <item m="1" x="4662"/>
        <item m="1" x="1031"/>
        <item m="1" x="1490"/>
        <item m="1" x="4709"/>
        <item m="1" x="2447"/>
        <item m="1" x="7523"/>
        <item m="1" x="2380"/>
        <item m="1" x="6039"/>
        <item m="1" x="2588"/>
        <item m="1" x="4385"/>
        <item m="1" x="7049"/>
        <item m="1" x="7134"/>
        <item m="1" x="5785"/>
        <item m="1" x="7648"/>
        <item m="1" x="6424"/>
        <item m="1" x="3618"/>
        <item m="1" x="3255"/>
        <item m="1" x="7720"/>
        <item m="1" x="4970"/>
        <item m="1" x="1053"/>
        <item m="1" x="2225"/>
        <item m="1" x="2788"/>
        <item m="1" x="5278"/>
        <item m="1" x="2577"/>
        <item m="1" x="5137"/>
        <item m="1" x="6914"/>
        <item m="1" x="4284"/>
        <item m="1" x="2100"/>
        <item m="1" x="7948"/>
        <item m="1" x="5233"/>
        <item m="1" x="5542"/>
        <item m="1" x="1072"/>
        <item m="1" x="4638"/>
        <item m="1" x="6905"/>
        <item m="1" x="1139"/>
        <item m="1" x="6024"/>
        <item m="1" x="5491"/>
        <item m="1" x="2043"/>
        <item m="1" x="697"/>
        <item m="1" x="6515"/>
        <item m="1" x="5244"/>
        <item m="1" x="5313"/>
        <item m="1" x="7064"/>
        <item m="1" x="7183"/>
        <item m="1" x="3529"/>
        <item m="1" x="7452"/>
        <item m="1" x="4227"/>
        <item m="1" x="3545"/>
        <item m="1" x="5015"/>
        <item m="1" x="930"/>
        <item m="1" x="5549"/>
        <item m="1" x="3738"/>
        <item m="1" x="7513"/>
        <item m="1" x="3517"/>
        <item m="1" x="972"/>
        <item m="1" x="1339"/>
        <item m="1" x="2633"/>
        <item m="1" x="7175"/>
        <item m="1" x="4457"/>
        <item m="1" x="1689"/>
        <item m="1" x="4156"/>
        <item m="1" x="6453"/>
        <item m="1" x="6434"/>
        <item m="1" x="5334"/>
        <item m="1" x="563"/>
        <item m="1" x="5329"/>
        <item m="1" x="5369"/>
        <item m="1" x="3679"/>
        <item m="1" x="5974"/>
        <item m="1" x="3409"/>
        <item m="1" x="4303"/>
        <item m="1" x="2676"/>
        <item m="1" x="3603"/>
        <item m="1" x="4130"/>
        <item m="1" x="2647"/>
        <item m="1" x="4610"/>
        <item m="1" x="4971"/>
        <item m="1" x="7868"/>
        <item m="1" x="5420"/>
        <item m="1" x="4562"/>
        <item m="1" x="2111"/>
        <item m="1" x="2904"/>
        <item m="1" x="508"/>
        <item m="1" x="7627"/>
        <item m="1" x="997"/>
        <item m="1" x="4818"/>
        <item m="1" x="7475"/>
        <item m="1" x="3625"/>
        <item m="1" x="6919"/>
        <item m="1" x="5269"/>
        <item m="1" x="6188"/>
        <item m="1" x="7663"/>
        <item m="1" x="1016"/>
        <item m="1" x="2267"/>
        <item m="1" x="6886"/>
        <item m="1" x="3358"/>
        <item m="1" x="6904"/>
        <item m="1" x="779"/>
        <item m="1" x="7107"/>
        <item m="1" x="4563"/>
        <item m="1" x="7486"/>
        <item m="1" x="4907"/>
        <item m="1" x="913"/>
        <item m="1" x="4518"/>
        <item m="1" x="3831"/>
        <item m="1" x="5201"/>
        <item m="1" x="6389"/>
        <item m="1" x="5394"/>
        <item m="1" x="6976"/>
        <item m="1" x="4348"/>
        <item m="1" x="5644"/>
        <item m="1" x="2592"/>
        <item m="1" x="2715"/>
        <item m="1" x="2730"/>
        <item m="1" x="2047"/>
        <item m="1" x="6653"/>
        <item m="1" x="5949"/>
        <item m="1" x="4943"/>
        <item m="1" x="6431"/>
        <item m="1" x="5479"/>
        <item m="1" x="559"/>
        <item m="1" x="6833"/>
        <item m="1" x="3064"/>
        <item m="1" x="2175"/>
        <item m="1" x="5342"/>
        <item m="1" x="2438"/>
        <item m="1" x="647"/>
        <item m="1" x="4497"/>
        <item m="1" x="1192"/>
        <item m="1" x="7647"/>
        <item m="1" x="6913"/>
        <item m="1" x="4089"/>
        <item m="1" x="1997"/>
        <item m="1" x="2965"/>
        <item m="1" x="5126"/>
        <item m="1" x="1647"/>
        <item m="1" x="5300"/>
        <item m="1" x="2844"/>
        <item m="1" x="5940"/>
        <item m="1" x="2273"/>
        <item m="1" x="5893"/>
        <item m="1" x="2210"/>
        <item m="1" x="7881"/>
        <item m="1" x="1048"/>
        <item m="1" x="7646"/>
        <item m="1" x="6115"/>
        <item m="1" x="2444"/>
        <item m="1" x="1655"/>
        <item m="1" x="3486"/>
        <item m="1" x="6091"/>
        <item m="1" x="4673"/>
        <item m="1" x="442"/>
        <item m="1" x="5304"/>
        <item m="1" x="6547"/>
        <item m="1" x="4298"/>
        <item m="1" x="5149"/>
        <item m="1" x="5822"/>
        <item m="1" x="2804"/>
        <item m="1" x="2705"/>
        <item m="1" x="3903"/>
        <item m="1" x="6825"/>
        <item m="1" x="3580"/>
        <item m="1" x="793"/>
        <item m="1" x="1285"/>
        <item m="1" x="7813"/>
        <item m="1" x="4349"/>
        <item m="1" x="7382"/>
        <item m="1" x="3377"/>
        <item m="1" x="3835"/>
        <item m="1" x="1802"/>
        <item m="1" x="3740"/>
        <item m="1" x="2529"/>
        <item m="1" x="2546"/>
        <item m="1" x="3075"/>
        <item m="1" x="874"/>
        <item m="1" x="5825"/>
        <item m="1" x="1958"/>
        <item m="1" x="2182"/>
        <item m="1" x="6831"/>
        <item m="1" x="4600"/>
        <item m="1" x="1523"/>
        <item m="1" x="3669"/>
        <item m="1" x="5642"/>
        <item m="1" x="6819"/>
        <item m="1" x="7348"/>
        <item m="1" x="5303"/>
        <item m="1" x="1649"/>
        <item m="1" x="2554"/>
        <item m="1" x="3984"/>
        <item m="1" x="3572"/>
        <item m="1" x="3015"/>
        <item m="1" x="1469"/>
        <item m="1" x="6705"/>
        <item m="1" x="2729"/>
        <item m="1" x="5651"/>
        <item m="1" x="6656"/>
        <item m="1" x="3605"/>
        <item m="1" x="3793"/>
        <item m="1" x="1221"/>
        <item m="1" x="6564"/>
        <item m="1" x="2784"/>
        <item m="1" x="3875"/>
        <item m="1" x="4800"/>
        <item m="1" x="2301"/>
        <item m="1" x="6982"/>
        <item m="1" x="3002"/>
        <item m="1" x="4777"/>
        <item m="1" x="3505"/>
        <item m="1" x="4266"/>
        <item m="1" x="4532"/>
        <item m="1" x="3348"/>
        <item m="1" x="5916"/>
        <item m="1" x="6456"/>
        <item m="1" x="3327"/>
        <item m="1" x="2068"/>
        <item m="1" x="5664"/>
        <item m="1" x="463"/>
        <item m="1" x="4074"/>
        <item m="1" x="7237"/>
        <item m="1" x="1247"/>
        <item m="1" x="1354"/>
        <item m="1" x="3092"/>
        <item m="1" x="1839"/>
        <item m="1" x="7104"/>
        <item m="1" x="2584"/>
        <item m="1" x="7761"/>
        <item m="1" x="2194"/>
        <item m="1" x="2457"/>
        <item m="1" x="2557"/>
        <item m="1" x="912"/>
        <item m="1" x="4846"/>
        <item m="1" x="4250"/>
        <item m="1" x="6900"/>
        <item m="1" x="3053"/>
        <item m="1" x="5052"/>
        <item m="1" x="415"/>
        <item m="1" x="7675"/>
        <item m="1" x="3563"/>
        <item m="1" x="7990"/>
        <item m="1" x="3404"/>
        <item m="1" x="479"/>
        <item m="1" x="5185"/>
        <item m="1" x="5011"/>
        <item m="1" x="6219"/>
        <item m="1" x="7404"/>
        <item m="1" x="6436"/>
        <item m="1" x="3024"/>
        <item m="1" x="2326"/>
        <item m="1" x="2951"/>
        <item m="1" x="6303"/>
        <item m="1" x="3326"/>
        <item m="1" x="2227"/>
        <item m="1" x="618"/>
        <item m="1" x="6579"/>
        <item m="1" x="5186"/>
        <item m="1" x="4643"/>
        <item m="1" x="5641"/>
        <item m="1" x="1078"/>
        <item m="1" x="6030"/>
        <item m="1" x="3945"/>
        <item m="1" x="3922"/>
        <item m="1" x="7181"/>
        <item m="1" x="409"/>
        <item m="1" x="4915"/>
        <item m="1" x="1526"/>
        <item m="1" x="2811"/>
        <item m="1" x="3665"/>
        <item m="1" x="1245"/>
        <item m="1" x="4328"/>
        <item m="1" x="6811"/>
        <item m="1" x="4437"/>
        <item m="1" x="668"/>
        <item m="1" x="2103"/>
        <item m="1" x="7912"/>
        <item m="1" x="7092"/>
        <item m="1" x="3162"/>
        <item m="1" x="3028"/>
        <item m="1" x="2482"/>
        <item m="1" x="7601"/>
        <item m="1" x="4718"/>
        <item m="1" x="4689"/>
        <item m="1" x="1517"/>
        <item m="1" x="6915"/>
        <item m="1" x="4292"/>
        <item m="1" x="401"/>
        <item m="1" x="2934"/>
        <item m="1" x="1239"/>
        <item m="1" x="1826"/>
        <item m="1" x="4880"/>
        <item m="1" x="3114"/>
        <item m="1" x="5710"/>
        <item m="1" x="1363"/>
        <item m="1" x="2283"/>
        <item m="1" x="5921"/>
        <item m="1" x="3411"/>
        <item m="1" x="2523"/>
        <item m="1" x="3013"/>
        <item m="1" x="5746"/>
        <item m="1" x="6715"/>
        <item m="1" x="1327"/>
        <item m="1" x="5289"/>
        <item m="1" x="1742"/>
        <item m="1" x="2368"/>
        <item m="1" x="7268"/>
        <item m="1" x="4740"/>
        <item m="1" x="6253"/>
        <item m="1" x="6524"/>
        <item m="1" x="4021"/>
        <item m="1" x="4580"/>
        <item m="1" x="3718"/>
        <item m="1" x="7965"/>
        <item m="1" x="4988"/>
        <item m="1" x="3474"/>
        <item m="1" x="5518"/>
        <item m="1" x="3014"/>
        <item m="1" x="446"/>
        <item m="1" x="4192"/>
        <item m="1" x="1707"/>
        <item m="1" x="5222"/>
        <item m="1" x="2359"/>
        <item m="1" x="4449"/>
        <item m="1" x="7143"/>
        <item m="1" x="709"/>
        <item m="1" x="6230"/>
        <item m="1" x="2488"/>
        <item m="1" x="5483"/>
        <item m="1" x="6222"/>
        <item m="1" x="4694"/>
        <item m="1" x="7830"/>
        <item m="1" x="1387"/>
        <item m="1" x="6783"/>
        <item m="1" x="7052"/>
        <item m="1" x="3429"/>
        <item m="1" x="5258"/>
        <item m="1" x="1525"/>
        <item m="1" x="5811"/>
        <item m="1" x="3550"/>
        <item m="1" x="7352"/>
        <item m="1" x="711"/>
        <item m="1" x="2780"/>
        <item m="1" x="4871"/>
        <item m="1" x="7409"/>
        <item m="1" x="2552"/>
        <item m="1" x="388"/>
        <item m="1" x="5993"/>
        <item m="1" x="6339"/>
        <item m="1" x="5802"/>
        <item m="1" x="817"/>
        <item m="1" x="1549"/>
        <item m="1" x="3492"/>
        <item m="1" x="1153"/>
        <item m="1" x="1648"/>
        <item m="1" x="4976"/>
        <item m="1" x="5456"/>
        <item m="1" x="3183"/>
        <item m="1" x="985"/>
        <item m="1" x="3407"/>
        <item m="1" x="7405"/>
        <item m="1" x="3986"/>
        <item m="1" x="740"/>
        <item m="1" x="3324"/>
        <item m="1" x="7180"/>
        <item m="1" x="5426"/>
        <item m="1" x="7593"/>
        <item m="1" x="1864"/>
        <item m="1" x="5588"/>
        <item m="1" x="1184"/>
        <item m="1" x="2888"/>
        <item m="1" x="5227"/>
        <item m="1" x="7257"/>
        <item m="1" x="822"/>
        <item m="1" x="781"/>
        <item m="1" x="3210"/>
        <item m="1" x="6956"/>
        <item m="1" x="385"/>
        <item m="1" x="7443"/>
        <item m="1" x="440"/>
        <item m="1" x="3446"/>
        <item m="1" x="5291"/>
        <item m="1" x="4808"/>
        <item m="1" x="6867"/>
        <item m="1" x="2147"/>
        <item m="1" x="6941"/>
        <item m="1" x="955"/>
        <item m="1" x="6759"/>
        <item m="1" x="7204"/>
        <item m="1" x="7223"/>
        <item m="1" x="5487"/>
        <item m="1" x="7793"/>
        <item m="1" x="777"/>
        <item m="1" x="5279"/>
        <item m="1" x="1489"/>
        <item m="1" x="5414"/>
        <item m="1" x="6689"/>
        <item m="1" x="7590"/>
        <item m="1" x="450"/>
        <item m="1" x="7779"/>
        <item m="1" x="6960"/>
        <item m="1" x="7290"/>
        <item m="1" x="2034"/>
        <item m="1" x="7312"/>
        <item m="1" x="4508"/>
        <item m="1" x="7597"/>
        <item m="1" x="2186"/>
        <item m="1" x="1402"/>
        <item m="1" x="6062"/>
        <item m="1" x="2336"/>
        <item m="1" x="6508"/>
        <item m="1" x="1238"/>
        <item m="1" x="1507"/>
        <item m="1" x="987"/>
        <item m="1" x="2675"/>
        <item m="1" x="5321"/>
        <item m="1" x="1431"/>
        <item m="1" x="956"/>
        <item m="1" x="6725"/>
        <item m="1" x="5961"/>
        <item m="1" x="7243"/>
        <item m="1" x="1529"/>
        <item m="1" x="7977"/>
        <item m="1" x="6876"/>
        <item m="1" x="5170"/>
        <item m="1" x="6246"/>
        <item m="1" x="6804"/>
        <item m="1" x="7886"/>
        <item m="1" x="4688"/>
        <item m="1" x="1848"/>
        <item m="1" x="7391"/>
        <item m="1" x="529"/>
        <item m="1" x="1879"/>
        <item m="1" x="4648"/>
        <item m="1" x="2517"/>
        <item m="1" x="2022"/>
        <item m="1" x="3232"/>
        <item m="1" x="3657"/>
        <item m="1" x="1739"/>
        <item m="1" x="1413"/>
        <item m="1" x="1183"/>
        <item m="1" x="7649"/>
        <item m="1" x="7144"/>
        <item m="1" x="5544"/>
        <item m="1" x="5910"/>
        <item m="1" x="6056"/>
        <item m="1" x="5349"/>
        <item m="1" x="7259"/>
        <item m="1" x="856"/>
        <item m="1" x="6312"/>
        <item m="1" x="7100"/>
        <item m="1" x="1475"/>
        <item m="1" x="4483"/>
        <item m="1" x="7951"/>
        <item m="1" x="7850"/>
        <item m="1" x="7125"/>
        <item m="1" x="5981"/>
        <item m="1" x="6814"/>
        <item m="1" x="6671"/>
        <item m="1" x="7074"/>
        <item m="1" x="7616"/>
        <item m="1" x="4655"/>
        <item m="1" x="6598"/>
        <item m="1" x="581"/>
        <item m="1" x="1740"/>
        <item m="1" x="7661"/>
        <item m="1" x="4054"/>
        <item m="1" x="6531"/>
        <item m="1" x="7174"/>
        <item m="1" x="1055"/>
        <item m="1" x="7736"/>
        <item m="1" x="402"/>
        <item m="1" x="7306"/>
        <item m="1" x="5257"/>
        <item m="1" x="7825"/>
        <item m="1" x="5447"/>
        <item m="1" x="423"/>
        <item m="1" x="6406"/>
        <item m="1" x="7836"/>
        <item m="1" x="4045"/>
        <item m="1" x="6048"/>
        <item m="1" x="7396"/>
        <item m="1" x="6149"/>
        <item m="1" x="7309"/>
        <item m="1" x="7397"/>
        <item m="1" x="2935"/>
        <item m="1" x="6298"/>
        <item m="1" x="611"/>
        <item m="1" x="6567"/>
        <item m="1" x="5176"/>
        <item m="1" x="4636"/>
        <item m="1" x="1069"/>
        <item m="1" x="3933"/>
        <item m="1" x="7164"/>
        <item m="1" x="399"/>
        <item m="1" x="4320"/>
        <item m="1" x="6798"/>
        <item m="1" x="2095"/>
        <item m="1" x="7897"/>
        <item m="1" x="3020"/>
        <item m="1" x="4707"/>
        <item m="1" x="1497"/>
        <item m="1" x="4869"/>
        <item m="1" x="5738"/>
        <item m="1" x="5777"/>
        <item m="1" x="5184"/>
        <item m="1" x="4693"/>
        <item m="1" x="3487"/>
        <item m="1" x="6970"/>
        <item m="1" x="3730"/>
        <item m="1" x="3230"/>
        <item m="1" x="7702"/>
        <item m="1" x="1240"/>
        <item m="1" x="4794"/>
        <item m="1" x="497"/>
        <item m="1" x="7224"/>
        <item m="1" x="4268"/>
        <item m="1" x="4006"/>
        <item m="1" x="5034"/>
        <item m="1" x="751"/>
        <item m="1" x="7877"/>
        <item m="1" x="6065"/>
        <item m="1" x="7167"/>
        <item m="1" x="5406"/>
        <item m="1" x="3316"/>
        <item m="1" x="4198"/>
        <item m="1" x="876"/>
        <item m="1" x="7558"/>
        <item m="1" x="6613"/>
        <item m="1" x="3032"/>
        <item m="1" x="4447"/>
        <item m="1" x="1516"/>
        <item m="1" x="3661"/>
        <item m="1" x="5784"/>
        <item m="1" x="2984"/>
        <item m="1" x="6395"/>
        <item m="1" x="1627"/>
        <item m="1" x="2540"/>
        <item m="1" x="6855"/>
        <item m="1" x="4179"/>
        <item m="1" x="6182"/>
        <item m="1" x="2759"/>
        <item m="1" x="6999"/>
        <item m="1" x="828"/>
        <item m="1" x="695"/>
        <item m="1" x="5707"/>
        <item m="1" x="1406"/>
        <item m="1" x="1972"/>
        <item m="1" x="719"/>
        <item m="1" x="7241"/>
        <item m="1" x="6766"/>
        <item m="1" x="4499"/>
        <item m="1" x="3846"/>
        <item m="1" x="610"/>
        <item m="1" x="4681"/>
        <item m="1" x="1149"/>
        <item m="1" x="4623"/>
        <item m="1" x="3988"/>
        <item m="1" x="7439"/>
        <item m="1" x="2801"/>
        <item m="1" x="5087"/>
        <item m="1" x="4704"/>
        <item m="1" x="4816"/>
        <item m="1" x="3595"/>
        <item m="1" x="2046"/>
        <item m="1" x="4212"/>
        <item m="1" x="2505"/>
        <item m="1" x="3822"/>
        <item m="1" x="490"/>
        <item m="1" x="5978"/>
        <item m="1" x="4767"/>
        <item m="1" x="3627"/>
        <item m="1" x="6176"/>
        <item m="1" x="2355"/>
        <item m="1" x="2090"/>
        <item m="1" x="622"/>
        <item m="1" x="2650"/>
        <item m="1" x="1982"/>
        <item m="1" x="2635"/>
        <item m="1" x="721"/>
        <item m="1" x="4419"/>
        <item m="1" x="5188"/>
        <item m="1" x="5964"/>
        <item m="1" x="7464"/>
        <item m="1" x="7518"/>
        <item m="1" x="2406"/>
        <item m="1" x="6628"/>
        <item m="1" x="4329"/>
        <item m="1" x="5391"/>
        <item m="1" x="392"/>
        <item m="1" x="4091"/>
        <item m="1" x="1351"/>
        <item m="1" x="7780"/>
        <item m="1" x="7005"/>
        <item m="1" x="5809"/>
        <item m="1" x="5577"/>
        <item m="1" x="2931"/>
        <item m="1" x="5003"/>
        <item m="1" x="7163"/>
        <item m="1" x="7583"/>
        <item m="1" x="2754"/>
        <item m="1" x="5140"/>
        <item m="1" x="6794"/>
        <item m="1" x="2187"/>
        <item m="1" x="2530"/>
        <item m="1" x="785"/>
        <item m="1" x="2366"/>
        <item m="1" x="4944"/>
        <item m="1" x="2093"/>
        <item m="1" x="6763"/>
        <item m="1" x="4908"/>
        <item m="1" x="4701"/>
        <item m="1" x="7858"/>
        <item m="1" x="2057"/>
        <item m="1" x="5418"/>
        <item m="1" x="1057"/>
        <item m="1" x="7321"/>
        <item m="1" x="1622"/>
        <item m="1" x="5378"/>
        <item m="1" x="4783"/>
        <item m="1" x="3130"/>
        <item m="1" x="6730"/>
        <item m="1" x="3104"/>
        <item m="1" x="7293"/>
        <item m="1" x="6352"/>
        <item m="1" x="900"/>
        <item m="1" x="1381"/>
        <item m="1" x="1675"/>
        <item m="1" x="2494"/>
        <item m="1" x="7732"/>
        <item m="1" x="7911"/>
        <item m="1" x="3099"/>
        <item m="1" x="3430"/>
        <item m="1" x="3739"/>
        <item m="1" x="6421"/>
        <item m="1" x="5473"/>
        <item m="1" x="614"/>
        <item m="1" x="3215"/>
        <item m="1" x="7459"/>
        <item m="1" x="961"/>
        <item m="1" x="2275"/>
        <item m="1" x="4660"/>
        <item m="1" x="1889"/>
        <item m="1" x="468"/>
        <item m="1" x="2302"/>
        <item m="1" x="5744"/>
        <item m="1" x="2339"/>
        <item m="1" x="1476"/>
        <item m="1" x="3643"/>
        <item m="1" x="4510"/>
        <item m="1" x="4113"/>
        <item m="1" x="4326"/>
        <item m="1" x="6119"/>
        <item m="1" x="635"/>
        <item m="1" x="1171"/>
        <item m="1" x="3526"/>
        <item m="1" x="3895"/>
        <item m="1" x="7923"/>
        <item m="1" x="1448"/>
        <item m="1" x="4730"/>
        <item m="1" x="7588"/>
        <item m="1" x="1513"/>
        <item m="1" x="4928"/>
        <item m="1" x="2617"/>
        <item m="1" x="3748"/>
        <item m="1" x="3744"/>
        <item m="1" x="4920"/>
        <item m="1" x="616"/>
        <item m="1" x="2562"/>
        <item m="1" x="674"/>
        <item m="1" x="1614"/>
        <item m="1" x="5966"/>
        <item m="1" x="7893"/>
        <item m="1" x="5459"/>
        <item m="1" x="4389"/>
        <item m="1" x="4259"/>
        <item m="1" x="3589"/>
        <item m="1" x="6090"/>
        <item m="1" x="353"/>
        <item m="1" x="2596"/>
        <item m="1" x="6260"/>
        <item m="1" x="2687"/>
        <item m="1" x="6255"/>
        <item m="1" x="2288"/>
        <item m="1" x="919"/>
        <item m="1" x="1242"/>
        <item m="1" x="4929"/>
        <item m="1" x="1753"/>
        <item m="1" x="3616"/>
        <item m="1" x="6272"/>
        <item m="1" x="2371"/>
        <item m="1" x="301"/>
        <item m="1" x="4932"/>
        <item m="1" x="6528"/>
        <item m="1" x="2323"/>
        <item m="1" x="4219"/>
        <item m="1" x="5419"/>
        <item m="1" x="3047"/>
        <item m="1" x="6661"/>
        <item m="1" x="1973"/>
        <item m="1" x="2318"/>
        <item m="1" x="328"/>
        <item m="1" x="2139"/>
        <item m="1" x="5826"/>
        <item m="1" x="5341"/>
        <item m="1" x="3750"/>
        <item m="1" x="5194"/>
        <item m="1" x="5178"/>
        <item m="1" x="883"/>
        <item m="1" x="2032"/>
        <item m="1" x="4206"/>
        <item m="1" x="4584"/>
        <item m="1" x="1008"/>
        <item m="1" x="6658"/>
        <item m="1" x="4727"/>
        <item m="1" x="6047"/>
        <item m="1" x="735"/>
        <item m="1" x="1438"/>
        <item m="1" x="3225"/>
        <item m="1" x="5568"/>
        <item m="1" x="1321"/>
        <item m="1" x="1554"/>
        <item m="1" x="3812"/>
        <item m="1" x="4299"/>
        <item m="1" x="6576"/>
        <item m="1" x="5875"/>
        <item m="1" x="5075"/>
        <item m="1" x="2941"/>
        <item m="1" x="1391"/>
        <item m="1" x="5332"/>
        <item m="1" x="7887"/>
        <item m="1" x="1746"/>
        <item m="1" x="7810"/>
        <item m="1" x="4451"/>
        <item m="1" x="3198"/>
        <item m="1" x="6522"/>
        <item m="1" x="4962"/>
        <item m="1" x="5024"/>
        <item m="1" x="3464"/>
        <item m="1" x="4690"/>
        <item m="1" x="3406"/>
        <item m="1" x="659"/>
        <item m="1" x="5788"/>
        <item m="1" x="6213"/>
        <item m="1" x="1452"/>
        <item m="1" x="2282"/>
        <item m="1" x="3666"/>
        <item m="1" x="2768"/>
        <item m="1" x="4811"/>
        <item m="1" x="492"/>
        <item m="1" x="4214"/>
        <item m="1" x="5202"/>
        <item m="1" x="2537"/>
        <item m="1" x="6418"/>
        <item m="1" x="5943"/>
        <item m="1" x="5866"/>
        <item m="1" x="7285"/>
        <item m="1" x="3410"/>
        <item m="1" x="3659"/>
        <item m="1" x="2134"/>
        <item m="1" x="7637"/>
        <item m="1" x="3697"/>
        <item m="1" x="3119"/>
        <item m="1" x="2449"/>
        <item m="1" x="1721"/>
        <item m="1" x="6001"/>
        <item m="1" x="5108"/>
        <item m="1" x="7816"/>
        <item m="1" x="6177"/>
        <item m="1" x="2040"/>
        <item m="1" x="4595"/>
        <item m="1" x="6752"/>
        <item m="1" x="4980"/>
        <item m="1" x="3256"/>
        <item m="1" x="2033"/>
        <item m="1" x="4543"/>
        <item m="1" x="3559"/>
        <item m="1" x="6351"/>
        <item m="1" x="4860"/>
        <item m="1" x="4617"/>
        <item m="1" x="7366"/>
        <item m="1" x="5255"/>
        <item m="1" x="3531"/>
        <item m="1" x="7232"/>
        <item m="1" x="788"/>
        <item m="1" x="3278"/>
        <item m="1" x="7798"/>
        <item m="1" x="7862"/>
        <item m="1" x="3427"/>
        <item m="1" x="5646"/>
        <item m="1" x="5338"/>
        <item m="1" x="6897"/>
        <item m="1" x="1863"/>
        <item m="1" x="6526"/>
        <item m="1" x="6633"/>
        <item m="1" x="7355"/>
        <item m="1" x="6917"/>
        <item m="1" x="7734"/>
        <item m="1" x="4527"/>
        <item m="1" x="1608"/>
        <item m="1" x="1952"/>
        <item m="1" x="5840"/>
        <item m="1" x="1552"/>
        <item m="1" x="6911"/>
        <item m="1" x="5495"/>
        <item m="1" x="4104"/>
        <item m="1" x="5806"/>
        <item m="1" x="4941"/>
        <item m="1" x="1145"/>
        <item m="1" x="7286"/>
        <item m="1" x="1039"/>
        <item m="1" x="6193"/>
        <item m="1" x="2556"/>
        <item m="1" x="5141"/>
        <item m="1" x="1341"/>
        <item m="1" x="2605"/>
        <item m="1" x="2817"/>
        <item m="1" x="7642"/>
        <item m="1" x="1435"/>
        <item m="1" x="4593"/>
        <item m="1" x="5652"/>
        <item m="1" x="3298"/>
        <item m="1" x="2169"/>
        <item m="1" x="1747"/>
        <item m="1" x="6793"/>
        <item m="1" x="4135"/>
        <item m="1" x="7461"/>
        <item m="1" x="4550"/>
        <item m="1" x="1165"/>
        <item m="1" x="3969"/>
        <item m="1" x="1792"/>
        <item m="1" x="3044"/>
        <item m="1" x="732"/>
        <item m="1" x="704"/>
        <item m="1" x="7240"/>
        <item m="1" x="3757"/>
        <item m="1" x="5281"/>
        <item m="1" x="3391"/>
        <item m="1" x="4309"/>
        <item m="1" x="4427"/>
        <item m="1" x="4582"/>
        <item m="1" x="2064"/>
        <item m="1" x="4143"/>
        <item m="1" x="6782"/>
        <item m="1" x="6126"/>
        <item m="1" x="5950"/>
        <item m="1" x="4114"/>
        <item m="1" x="7077"/>
        <item m="1" x="2813"/>
        <item m="1" x="5716"/>
        <item m="1" x="7047"/>
        <item m="1" x="4073"/>
        <item m="1" x="3806"/>
        <item m="1" x="6384"/>
        <item m="1" x="1027"/>
        <item m="1" x="319"/>
        <item m="1" x="4834"/>
        <item m="1" x="892"/>
        <item m="1" x="3575"/>
        <item m="1" x="4149"/>
        <item m="1" x="5675"/>
        <item m="1" x="1965"/>
        <item m="1" x="4892"/>
        <item m="1" x="5106"/>
        <item m="1" x="6659"/>
        <item m="1" x="4395"/>
        <item m="1" x="2637"/>
        <item m="1" x="2081"/>
        <item m="1" x="983"/>
        <item m="1" x="7112"/>
        <item m="1" x="1890"/>
        <item m="1" x="767"/>
        <item m="1" x="3400"/>
        <item m="1" x="994"/>
        <item m="1" x="4545"/>
        <item m="1" x="6952"/>
        <item m="1" x="1202"/>
        <item m="1" x="6338"/>
        <item m="1" x="2473"/>
        <item m="1" x="3690"/>
        <item m="1" x="7271"/>
        <item m="1" x="7988"/>
        <item m="1" x="1644"/>
        <item m="1" x="968"/>
        <item m="1" x="2920"/>
        <item m="1" x="6765"/>
        <item m="1" x="7524"/>
        <item m="1" x="1407"/>
        <item m="1" x="2756"/>
        <item m="1" x="5552"/>
        <item m="1" x="1821"/>
        <item m="1" x="7553"/>
        <item m="1" x="2520"/>
        <item m="1" x="420"/>
        <item m="1" x="1588"/>
        <item m="1" x="1894"/>
        <item m="1" x="2001"/>
        <item m="1" x="3380"/>
        <item m="1" x="7449"/>
        <item m="1" x="3664"/>
        <item m="1" x="710"/>
        <item m="1" x="827"/>
        <item m="1" x="1804"/>
        <item m="1" x="2251"/>
        <item m="1" x="1810"/>
        <item m="1" x="7154"/>
        <item m="1" x="7555"/>
        <item m="1" x="2097"/>
        <item m="1" x="807"/>
        <item m="1" x="1619"/>
        <item m="1" x="639"/>
        <item m="1" x="1897"/>
        <item m="1" x="2718"/>
        <item m="1" x="1162"/>
        <item m="1" x="2833"/>
        <item m="1" x="2853"/>
        <item m="1" x="342"/>
        <item m="1" x="2070"/>
        <item m="1" x="2392"/>
        <item m="1" x="7506"/>
        <item m="1" x="2107"/>
        <item m="1" x="6800"/>
        <item m="1" x="5673"/>
        <item m="1" x="3283"/>
        <item m="1" x="6014"/>
        <item m="1" x="6403"/>
        <item m="1" x="3112"/>
        <item m="1" x="1696"/>
        <item m="1" x="6809"/>
        <item m="1" x="397"/>
        <item m="1" x="496"/>
        <item m="1" x="1968"/>
        <item m="1" x="1477"/>
        <item m="1" x="2195"/>
        <item m="1" x="2472"/>
        <item m="1" x="1312"/>
        <item m="1" x="4547"/>
        <item m="1" x="1216"/>
        <item m="1" x="2004"/>
        <item m="1" x="1583"/>
        <item m="1" x="6593"/>
        <item m="1" x="5482"/>
        <item m="1" x="3514"/>
        <item m="1" x="6702"/>
        <item m="1" x="7027"/>
        <item m="1" x="2547"/>
        <item m="1" x="6946"/>
        <item m="1" x="4583"/>
        <item m="1" x="1136"/>
        <item m="1" x="3588"/>
        <item m="1" x="5962"/>
        <item m="1" x="7987"/>
        <item m="1" x="2825"/>
        <item m="1" x="5362"/>
        <item m="1" x="5898"/>
        <item m="1" x="571"/>
        <item m="1" x="6217"/>
        <item m="1" x="6141"/>
        <item m="1" x="4982"/>
        <item m="1" x="5350"/>
        <item m="1" x="4083"/>
        <item m="1" x="3145"/>
        <item m="1" x="3827"/>
        <item m="1" x="4726"/>
        <item m="1" x="5501"/>
        <item m="1" x="4601"/>
        <item m="1" x="6114"/>
        <item m="1" x="1174"/>
        <item m="1" x="7042"/>
        <item m="1" x="969"/>
        <item m="1" x="1253"/>
        <item m="1" x="5592"/>
        <item m="1" x="6652"/>
        <item m="1" x="6896"/>
        <item m="1" x="1482"/>
        <item m="1" x="6265"/>
        <item m="1" x="3644"/>
        <item m="1" x="5750"/>
        <item m="1" x="3079"/>
        <item m="1" x="6807"/>
        <item m="1" x="7316"/>
        <item m="1" x="1931"/>
        <item m="1" x="2728"/>
        <item m="1" x="4455"/>
        <item m="1" x="989"/>
        <item m="1" x="2846"/>
        <item m="1" x="5714"/>
        <item m="1" x="1105"/>
        <item m="1" x="6081"/>
        <item m="1" x="2148"/>
        <item m="1" x="5563"/>
        <item m="1" x="5732"/>
        <item m="1" x="1941"/>
        <item m="1" x="7902"/>
        <item m="1" x="7824"/>
        <item m="1" x="1749"/>
        <item m="1" x="4788"/>
        <item m="1" x="2028"/>
        <item m="1" x="2814"/>
        <item m="1" x="4095"/>
        <item m="1" x="540"/>
        <item m="1" x="298"/>
        <item m="1" x="4100"/>
        <item m="1" x="5547"/>
        <item m="1" x="498"/>
        <item m="1" x="4202"/>
        <item m="1" x="2670"/>
        <item m="1" x="2354"/>
        <item m="1" x="6275"/>
        <item m="1" x="2903"/>
        <item m="1" x="3512"/>
        <item m="1" x="4622"/>
        <item m="1" x="7870"/>
        <item m="1" x="6480"/>
        <item m="1" x="3138"/>
        <item m="1" x="693"/>
        <item m="1" x="1934"/>
        <item m="1" x="4671"/>
        <item m="1" x="2322"/>
        <item m="1" x="1114"/>
        <item m="1" x="3174"/>
        <item m="1" x="5177"/>
        <item m="1" x="7564"/>
        <item m="1" x="7067"/>
        <item m="1" x="5060"/>
        <item m="1" x="3055"/>
        <item m="1" x="3622"/>
        <item m="1" x="2334"/>
        <item m="1" x="4697"/>
        <item m="1" x="4742"/>
        <item m="1" x="7249"/>
        <item m="1" x="3328"/>
        <item m="1" x="3716"/>
        <item m="1" x="1966"/>
        <item m="1" x="2348"/>
        <item m="1" x="2077"/>
        <item m="1" x="3496"/>
        <item m="1" x="2551"/>
        <item m="1" x="6958"/>
        <item m="1" x="863"/>
        <item m="1" x="4256"/>
        <item m="1" x="2356"/>
        <item m="1" x="4314"/>
        <item m="1" x="3228"/>
        <item m="1" x="1515"/>
        <item m="1" x="5684"/>
        <item m="1" x="2626"/>
        <item m="1" x="1065"/>
        <item m="1" x="5555"/>
        <item m="1" x="1668"/>
        <item m="1" x="6186"/>
        <item m="1" x="2695"/>
        <item m="1" x="5162"/>
        <item m="1" x="6239"/>
        <item m="1" x="7784"/>
        <item m="1" x="4160"/>
        <item m="1" x="971"/>
        <item m="1" x="7563"/>
        <item m="1" x="3816"/>
        <item m="1" x="7930"/>
        <item m="1" x="4516"/>
        <item m="1" x="6378"/>
        <item m="1" x="1361"/>
        <item m="1" x="1528"/>
        <item m="1" x="5591"/>
        <item m="1" x="4255"/>
        <item m="1" x="1861"/>
        <item m="1" x="333"/>
        <item m="1" x="6267"/>
        <item m="1" x="2155"/>
        <item m="1" x="3828"/>
        <item m="1" x="840"/>
        <item m="1" x="6707"/>
        <item m="1" x="3607"/>
        <item m="1" x="845"/>
        <item m="1" x="742"/>
        <item m="1" x="1437"/>
        <item m="1" x="3898"/>
        <item m="1" x="5077"/>
        <item m="1" x="4461"/>
        <item m="1" x="5941"/>
        <item m="1" x="2419"/>
        <item m="1" x="398"/>
        <item m="1" x="1140"/>
        <item m="1" x="363"/>
        <item m="1" x="4522"/>
        <item m="1" x="5768"/>
        <item m="1" x="3877"/>
        <item m="1" x="303"/>
        <item m="1" x="3538"/>
        <item m="1" x="5272"/>
        <item m="1" x="6660"/>
        <item m="1" x="5445"/>
        <item m="1" x="1059"/>
        <item m="1" x="1669"/>
        <item m="1" x="4821"/>
        <item m="1" x="6947"/>
        <item m="1" x="2455"/>
        <item m="1" x="970"/>
        <item m="1" x="5439"/>
        <item m="1" x="636"/>
        <item m="1" x="4332"/>
        <item m="1" x="6170"/>
        <item m="1" x="7235"/>
        <item m="1" x="4720"/>
        <item m="1" x="470"/>
        <item m="1" x="6639"/>
        <item m="1" x="5790"/>
        <item m="1" x="5443"/>
        <item m="1" x="1949"/>
        <item m="1" x="7932"/>
        <item m="1" x="1066"/>
        <item m="1" x="2524"/>
        <item m="1" x="7480"/>
        <item m="1" x="3137"/>
        <item m="1" x="6489"/>
        <item m="1" x="5709"/>
        <item m="1" x="686"/>
        <item m="1" x="3290"/>
        <item m="1" x="6441"/>
        <item m="1" x="6717"/>
        <item m="1" x="4324"/>
        <item m="1" x="3103"/>
        <item m="1" x="4772"/>
        <item m="1" x="4692"/>
        <item m="1" x="6992"/>
        <item m="1" x="2917"/>
        <item m="1" x="6924"/>
        <item m="1" x="5017"/>
        <item m="1" x="2422"/>
        <item m="1" x="7556"/>
        <item m="1" x="4145"/>
        <item m="1" x="5662"/>
        <item m="1" x="3719"/>
        <item m="1" x="5968"/>
        <item m="1" x="1577"/>
        <item m="1" x="5135"/>
        <item m="1" x="5266"/>
        <item m="1" x="1870"/>
        <item m="1" x="4804"/>
        <item m="1" x="7834"/>
        <item m="1" x="649"/>
        <item m="1" x="2560"/>
        <item m="1" x="5897"/>
        <item m="1" x="3248"/>
        <item m="1" x="1895"/>
        <item m="1" x="2839"/>
        <item m="1" x="4366"/>
        <item m="1" x="3458"/>
        <item m="1" x="1025"/>
        <item m="1" x="6345"/>
        <item m="1" x="5311"/>
        <item m="1" x="4862"/>
        <item m="1" x="5902"/>
        <item m="1" x="334"/>
        <item m="1" x="7437"/>
        <item m="1" x="7248"/>
        <item m="1" x="6878"/>
        <item m="1" x="7668"/>
        <item m="1" x="3583"/>
        <item m="1" x="3307"/>
        <item m="1" x="7331"/>
        <item m="1" x="7322"/>
        <item m="1" x="7705"/>
        <item m="1" x="7530"/>
        <item m="1" x="3004"/>
        <item m="1" x="6051"/>
        <item m="1" x="7037"/>
        <item m="1" x="5514"/>
        <item m="1" x="2428"/>
        <item m="1" x="4616"/>
        <item m="1" x="6773"/>
        <item m="1" x="5550"/>
        <item m="1" x="3824"/>
        <item m="1" x="5326"/>
        <item m="1" x="1376"/>
        <item m="1" x="1449"/>
        <item m="1" x="7177"/>
        <item m="1" x="3997"/>
        <item m="1" x="7422"/>
        <item m="1" x="3378"/>
        <item m="1" x="3034"/>
        <item m="1" x="5761"/>
        <item m="1" x="2862"/>
        <item m="1" x="6696"/>
        <item m="1" x="5803"/>
        <item m="1" x="2638"/>
        <item m="1" x="2390"/>
        <item m="1" x="4254"/>
        <item m="1" x="419"/>
        <item m="1" x="306"/>
        <item m="1" x="3936"/>
        <item m="1" x="713"/>
        <item m="1" x="2820"/>
        <item m="1" x="5753"/>
        <item m="1" x="1030"/>
        <item m="1" x="7330"/>
        <item m="1" x="7708"/>
        <item m="1" x="1197"/>
        <item m="1" x="6845"/>
        <item m="1" x="5273"/>
        <item m="1" x="2292"/>
        <item m="1" x="6537"/>
        <item m="1" x="511"/>
        <item m="1" x="3646"/>
        <item m="1" x="5683"/>
        <item m="1" x="2108"/>
        <item m="1" x="505"/>
        <item m="1" x="3018"/>
        <item m="1" x="3734"/>
        <item m="1" x="7448"/>
        <item m="1" x="6125"/>
        <item m="1" x="5320"/>
        <item m="1" x="6518"/>
        <item m="1" x="6525"/>
        <item m="1" x="2538"/>
        <item m="1" x="3733"/>
        <item m="1" x="792"/>
        <item m="1" x="2668"/>
        <item m="1" x="733"/>
        <item m="1" x="5216"/>
        <item m="1" x="1265"/>
        <item m="1" x="749"/>
        <item m="1" x="7554"/>
        <item m="1" x="7971"/>
        <item m="1" x="3500"/>
        <item m="1" x="814"/>
        <item m="1" x="7304"/>
        <item m="1" x="5776"/>
        <item m="1" x="6229"/>
        <item m="1" x="2171"/>
        <item m="1" x="6269"/>
        <item m="1" x="2871"/>
        <item m="1" x="2163"/>
        <item m="1" x="7379"/>
        <item m="1" x="1926"/>
        <item m="1" x="6181"/>
        <item m="1" x="4476"/>
        <item m="1" x="1049"/>
        <item m="1" x="7039"/>
        <item m="1" x="4668"/>
        <item m="1" x="3478"/>
        <item m="1" x="7335"/>
        <item m="1" x="1348"/>
        <item m="1" x="1311"/>
        <item m="1" x="5818"/>
        <item m="1" x="2065"/>
        <item m="1" x="3942"/>
        <item m="1" x="3425"/>
        <item m="1" x="3654"/>
        <item m="1" x="5469"/>
        <item m="1" x="7835"/>
        <item m="1" x="6289"/>
        <item m="1" x="3436"/>
        <item m="1" x="1447"/>
        <item m="1" x="3819"/>
        <item m="1" x="7878"/>
        <item m="1" x="3795"/>
        <item m="1" x="5463"/>
        <item m="1" x="3953"/>
        <item m="1" x="6869"/>
        <item m="1" x="2253"/>
        <item m="1" x="7015"/>
        <item m="1" x="3123"/>
        <item m="1" x="2963"/>
        <item m="1" x="7872"/>
        <item m="1" x="7812"/>
        <item m="1" x="6049"/>
        <item m="1" x="6102"/>
        <item m="1" x="1789"/>
        <item m="1" x="4468"/>
        <item m="1" x="2487"/>
        <item m="1" x="5876"/>
        <item m="1" x="4144"/>
        <item m="1" x="435"/>
        <item m="1" x="2437"/>
        <item m="1" x="4418"/>
        <item m="1" x="5523"/>
        <item m="1" x="3788"/>
        <item m="1" x="5930"/>
        <item m="1" x="6075"/>
        <item m="1" x="6096"/>
        <item m="1" x="7986"/>
        <item m="1" x="1681"/>
        <item m="1" x="6975"/>
        <item m="1" x="1368"/>
        <item m="1" x="1371"/>
        <item m="1" x="2082"/>
        <item m="1" x="2868"/>
        <item m="1" x="3371"/>
        <item m="1" x="6026"/>
        <item m="1" x="3696"/>
        <item m="1" x="3796"/>
        <item m="1" x="3794"/>
        <item m="1" x="6549"/>
        <item m="1" x="5628"/>
        <item m="1" x="5759"/>
        <item m="1" x="4935"/>
        <item m="1" x="2066"/>
        <item m="1" x="5918"/>
        <item m="1" x="685"/>
        <item m="1" x="896"/>
        <item m="1" x="648"/>
        <item m="1" x="4174"/>
        <item m="1" x="7656"/>
        <item m="1" x="2345"/>
        <item m="1" x="1119"/>
        <item m="1" x="4653"/>
        <item m="1" x="4537"/>
        <item m="1" x="2800"/>
        <item m="1" x="1481"/>
        <item m="1" x="7918"/>
        <item m="1" x="1009"/>
        <item m="1" x="6220"/>
        <item m="1" x="3566"/>
        <item m="1" x="4142"/>
        <item m="1" x="4587"/>
        <item m="1" x="6330"/>
        <item m="1" x="7345"/>
        <item m="1" x="2329"/>
        <item m="1" x="7400"/>
        <item m="1" x="7568"/>
        <item m="1" x="6391"/>
        <item m="1" x="4958"/>
        <item m="1" x="5307"/>
        <item m="1" x="7968"/>
        <item m="1" x="4514"/>
        <item m="1" x="4488"/>
        <item m="1" x="6376"/>
        <item m="1" x="1598"/>
        <item m="1" x="7302"/>
        <item m="1" x="3780"/>
        <item m="1" x="6862"/>
        <item m="1" x="455"/>
        <item m="1" x="1032"/>
        <item m="1" x="6032"/>
        <item m="1" x="352"/>
        <item m="1" x="7575"/>
        <item m="1" x="642"/>
        <item m="1" x="7576"/>
        <item m="1" x="5713"/>
        <item m="1" x="456"/>
        <item m="1" x="7935"/>
        <item m="1" x="7025"/>
        <item m="1" x="7665"/>
        <item m="1" x="4542"/>
        <item m="1" x="2044"/>
        <item m="1" x="6145"/>
        <item m="1" x="7743"/>
        <item m="1" x="4546"/>
        <item m="1" x="1662"/>
        <item m="1" x="5039"/>
        <item m="1" x="5481"/>
        <item m="1" x="6031"/>
        <item m="1" x="6501"/>
        <item m="1" x="7016"/>
        <item m="1" x="839"/>
        <item m="1" x="7209"/>
        <item m="1" x="1213"/>
        <item m="1" x="586"/>
        <item m="1" x="2087"/>
        <item m="1" x="2778"/>
        <item m="1" x="4876"/>
        <item m="1" x="367"/>
        <item m="1" x="366"/>
        <item m="1" x="7880"/>
        <item m="1" x="4261"/>
        <item m="1" x="6637"/>
        <item m="1" x="7762"/>
        <item m="1" x="564"/>
        <item m="1" x="3636"/>
        <item m="1" x="2740"/>
        <item m="1" x="1272"/>
        <item m="1" x="3134"/>
        <item m="1" x="6610"/>
        <item m="1" x="6570"/>
        <item m="1" x="7580"/>
        <item m="1" x="4270"/>
        <item m="1" x="1691"/>
        <item m="1" x="6841"/>
        <item m="1" x="7499"/>
        <item m="1" x="6861"/>
        <item m="1" x="573"/>
        <item m="1" x="7503"/>
        <item m="1" x="6462"/>
        <item m="1" x="7650"/>
        <item m="1" x="774"/>
        <item m="1" x="4196"/>
        <item m="1" x="6834"/>
        <item m="1" x="7569"/>
        <item m="1" x="4841"/>
        <item m="1" x="6402"/>
        <item m="1" x="6588"/>
        <item m="1" x="2851"/>
        <item m="1" x="2411"/>
        <item m="1" x="5967"/>
        <item m="1" x="4035"/>
        <item m="1" x="4967"/>
        <item m="1" x="2757"/>
        <item m="1" x="7534"/>
        <item m="1" x="948"/>
        <item m="1" x="1079"/>
        <item m="1" x="5010"/>
        <item m="1" x="2098"/>
        <item m="1" x="1086"/>
        <item m="1" x="4994"/>
        <item m="1" x="6676"/>
        <item m="1" x="2446"/>
        <item m="1" x="2970"/>
        <item m="1" x="3910"/>
        <item m="1" x="2435"/>
        <item m="1" x="6837"/>
        <item m="1" x="4023"/>
        <item m="1" x="655"/>
        <item m="1" x="5872"/>
        <item m="1" x="2005"/>
        <item m="1" x="1512"/>
        <item m="1" x="1378"/>
        <item m="1" x="7145"/>
        <item m="1" x="7053"/>
        <item m="1" x="593"/>
        <item m="1" x="4914"/>
        <item m="1" x="627"/>
        <item m="1" x="2060"/>
        <item m="1" x="585"/>
        <item m="1" x="5736"/>
        <item m="1" x="7171"/>
        <item m="1" x="4281"/>
        <item m="1" x="7150"/>
        <item m="1" x="5069"/>
        <item m="1" x="7697"/>
        <item m="1" x="4963"/>
        <item m="1" x="7654"/>
        <item m="1" x="1663"/>
        <item m="1" x="5421"/>
        <item m="1" x="7548"/>
        <item m="1" x="5183"/>
        <item m="1" x="5865"/>
        <item m="1" x="5223"/>
        <item m="1" x="3111"/>
        <item m="1" x="7891"/>
        <item m="1" x="6238"/>
        <item m="1" x="4573"/>
        <item m="1" x="5099"/>
        <item m="1" x="4463"/>
        <item m="1" x="5441"/>
        <item m="1" x="4062"/>
        <item m="1" x="1812"/>
        <item m="1" x="1849"/>
        <item m="1" x="7097"/>
        <item m="1" x="3251"/>
        <item m="1" x="421"/>
        <item m="1" x="2149"/>
        <item m="1" x="1852"/>
        <item m="1" x="1128"/>
        <item m="1" x="4155"/>
        <item m="1" x="1322"/>
        <item m="1" x="3706"/>
        <item m="1" x="2595"/>
        <item m="1" x="4300"/>
        <item m="1" x="7418"/>
        <item m="1" x="5891"/>
        <item m="1" x="6555"/>
        <item m="1" x="3810"/>
        <item m="1" x="6215"/>
        <item m="1" x="2388"/>
        <item m="1" x="2895"/>
        <item m="1" x="5225"/>
        <item m="1" x="6771"/>
        <item m="1" x="821"/>
        <item m="1" x="5862"/>
        <item m="1" x="4861"/>
        <item m="1" x="6817"/>
        <item m="1" x="5715"/>
        <item m="1" x="707"/>
        <item m="1" x="4167"/>
        <item m="1" x="4431"/>
        <item m="1" x="4952"/>
        <item m="1" x="5484"/>
        <item m="1" x="3165"/>
        <item m="1" x="2268"/>
        <item m="1" x="4667"/>
        <item m="1" x="996"/>
        <item m="1" x="1545"/>
        <item m="1" x="5392"/>
        <item m="1" x="7349"/>
        <item m="1" x="509"/>
        <item m="1" x="4661"/>
        <item m="1" x="4277"/>
        <item m="1" x="3746"/>
        <item m="1" x="6509"/>
        <item m="1" x="6596"/>
        <item m="1" x="4224"/>
        <item m="1" x="1568"/>
        <item m="1" x="3415"/>
        <item m="1" x="2272"/>
        <item m="1" x="700"/>
        <item m="1" x="5645"/>
        <item m="1" x="895"/>
        <item m="1" x="2307"/>
        <item m="1" x="2990"/>
        <item m="1" x="2305"/>
        <item m="1" x="7895"/>
        <item m="1" x="5268"/>
        <item m="1" x="1773"/>
        <item m="1" x="6810"/>
        <item m="1" x="318"/>
        <item m="1" x="7981"/>
        <item m="1" x="4890"/>
        <item m="1" x="6908"/>
        <item m="1" x="1605"/>
        <item m="1" x="4852"/>
        <item m="1" x="6315"/>
        <item m="1" x="7421"/>
        <item m="1" x="3054"/>
        <item m="1" x="3167"/>
        <item m="1" x="4065"/>
        <item m="1" x="1028"/>
        <item m="1" x="2745"/>
        <item m="1" x="6366"/>
        <item m="1" x="4175"/>
        <item m="1" x="2123"/>
        <item m="1" x="6276"/>
        <item m="1" x="3147"/>
        <item m="1" x="1856"/>
        <item m="1" x="3029"/>
        <item m="1" x="3596"/>
        <item m="1" x="2135"/>
        <item m="1" x="1761"/>
        <item m="1" x="2421"/>
        <item m="1" x="4979"/>
        <item m="1" x="2385"/>
        <item m="1" x="3573"/>
        <item m="1" x="4560"/>
        <item m="1" x="5579"/>
        <item m="1" x="4097"/>
        <item m="1" x="691"/>
        <item m="1" x="6354"/>
        <item m="1" x="2289"/>
        <item m="1" x="4626"/>
        <item m="1" x="5221"/>
        <item m="1" x="2205"/>
        <item x="129"/>
        <item m="1" x="3907"/>
        <item m="1" x="5912"/>
        <item m="1" x="6697"/>
        <item m="1" x="2663"/>
        <item m="1" x="5468"/>
        <item m="1" x="6769"/>
        <item m="1" x="5169"/>
        <item m="1" x="1538"/>
        <item m="1" x="481"/>
        <item m="1" x="7262"/>
        <item x="149"/>
        <item m="1" x="5333"/>
        <item m="1" x="7678"/>
        <item m="1" x="5894"/>
        <item m="1" x="2143"/>
        <item m="1" x="6940"/>
        <item m="1" x="414"/>
        <item m="1" x="1120"/>
        <item m="1" x="1473"/>
        <item m="1" x="3291"/>
        <item m="1" x="5388"/>
        <item m="1" x="339"/>
        <item m="1" x="5116"/>
        <item m="1" x="7398"/>
        <item m="1" x="4845"/>
        <item m="1" x="4714"/>
        <item m="1" x="7890"/>
        <item m="1" x="1499"/>
        <item m="1" x="5397"/>
        <item m="1" x="4836"/>
        <item m="1" x="3422"/>
        <item m="1" x="7843"/>
        <item m="1" x="3897"/>
        <item m="1" x="516"/>
        <item m="1" x="762"/>
        <item m="1" x="4992"/>
        <item m="1" x="7196"/>
        <item m="1" x="458"/>
        <item m="1" x="7674"/>
        <item m="1" x="3912"/>
        <item m="1" x="6388"/>
        <item m="1" x="2602"/>
        <item m="1" x="395"/>
        <item m="1" x="1899"/>
        <item m="1" x="7846"/>
        <item m="1" x="5722"/>
        <item m="1" x="5756"/>
        <item m="1" x="2279"/>
        <item m="1" x="3892"/>
        <item m="1" x="7596"/>
        <item m="1" x="1944"/>
        <item m="1" x="2014"/>
        <item m="1" x="336"/>
        <item m="1" x="7707"/>
        <item m="1" x="6669"/>
        <item m="1" x="5454"/>
        <item m="1" x="3813"/>
        <item m="1" x="4082"/>
        <item m="1" x="4863"/>
        <item m="1" x="7515"/>
        <item m="1" x="2921"/>
        <item m="1" x="3675"/>
        <item m="1" x="3686"/>
        <item m="1" x="2074"/>
        <item m="1" x="6674"/>
        <item m="1" x="1579"/>
        <item m="1" x="299"/>
        <item m="1" x="5192"/>
        <item m="1" x="4685"/>
        <item m="1" x="7108"/>
        <item m="1" x="3136"/>
        <item m="1" x="4766"/>
        <item m="1" x="6843"/>
        <item m="1" x="5351"/>
        <item m="1" x="6476"/>
        <item m="1" x="5686"/>
        <item m="1" x="1923"/>
        <item x="28"/>
        <item x="30"/>
        <item x="35"/>
        <item x="40"/>
        <item x="59"/>
        <item x="60"/>
        <item x="61"/>
        <item x="66"/>
        <item x="67"/>
        <item x="75"/>
        <item x="79"/>
        <item x="88"/>
        <item x="91"/>
        <item x="94"/>
        <item x="101"/>
        <item x="120"/>
        <item x="132"/>
        <item x="172"/>
        <item m="1" x="3011"/>
        <item m="1" x="391"/>
        <item m="1" x="3117"/>
        <item m="1" x="3041"/>
        <item m="1" x="5435"/>
        <item m="1" x="993"/>
        <item m="1" x="5928"/>
        <item m="1" x="3323"/>
        <item m="1" x="6401"/>
        <item m="1" x="2724"/>
        <item m="1" x="6642"/>
        <item m="1" x="4885"/>
        <item m="1" x="3758"/>
        <item m="1" x="6236"/>
        <item m="1" x="3557"/>
        <item m="1" x="2489"/>
        <item m="1" x="2671"/>
        <item m="1" x="3574"/>
        <item m="1" x="3952"/>
        <item m="1" x="7272"/>
        <item m="1" x="5526"/>
        <item m="1" x="4081"/>
        <item m="1" x="5873"/>
        <item m="1" x="3839"/>
        <item m="1" x="7484"/>
        <item m="1" x="2593"/>
        <item m="1" x="6206"/>
        <item m="1" x="4011"/>
        <item m="1" x="1604"/>
        <item m="1" x="1372"/>
        <item m="1" x="1506"/>
        <item m="1" x="7269"/>
        <item m="1" x="3239"/>
        <item m="1" x="5208"/>
        <item m="1" x="4099"/>
        <item m="1" x="3980"/>
        <item m="1" x="2874"/>
        <item m="1" x="5989"/>
        <item m="1" x="5983"/>
        <item m="1" x="5520"/>
        <item m="1" x="6449"/>
        <item m="1" x="3343"/>
        <item m="1" x="2262"/>
        <item m="1" x="4790"/>
        <item m="1" x="4331"/>
        <item m="1" x="2997"/>
        <item m="1" x="3869"/>
        <item m="1" x="877"/>
        <item m="1" x="1472"/>
        <item m="1" x="1867"/>
        <item m="1" x="737"/>
        <item m="1" x="1613"/>
        <item m="1" x="4993"/>
        <item m="1" x="6716"/>
        <item m="1" x="5197"/>
        <item m="1" x="1519"/>
        <item m="1" x="4258"/>
        <item m="1" x="6258"/>
        <item m="1" x="810"/>
        <item m="1" x="7359"/>
        <item m="1" x="4922"/>
        <item m="1" x="4317"/>
        <item m="1" x="6519"/>
        <item m="1" x="7455"/>
        <item m="1" x="2912"/>
        <item m="1" x="2287"/>
        <item m="1" x="518"/>
        <item m="1" x="2797"/>
        <item m="1" x="6364"/>
        <item m="1" x="6994"/>
        <item m="1" x="6098"/>
        <item m="1" x="5867"/>
        <item m="1" x="4498"/>
        <item m="1" x="1271"/>
        <item m="1" x="6988"/>
        <item m="1" x="3176"/>
        <item m="1" x="3246"/>
        <item m="1" x="5068"/>
        <item m="1" x="5712"/>
        <item m="1" x="5610"/>
        <item m="1" x="558"/>
        <item m="1" x="7048"/>
        <item m="1" x="6442"/>
        <item m="1" x="5182"/>
        <item m="1" x="7057"/>
        <item m="1" x="5282"/>
        <item m="1" x="3597"/>
        <item m="1" x="2690"/>
        <item m="1" x="7040"/>
        <item m="1" x="3387"/>
        <item m="1" x="6097"/>
        <item m="1" x="6979"/>
        <item m="1" x="7178"/>
        <item m="1" x="3749"/>
        <item m="1" x="5114"/>
        <item m="1" x="5660"/>
        <item m="1" x="2693"/>
        <item m="1" x="5702"/>
        <item m="1" x="2711"/>
        <item m="1" x="2972"/>
        <item m="1" x="2469"/>
        <item m="1" x="1423"/>
        <item m="1" x="5026"/>
        <item m="1" x="7557"/>
        <item m="1" x="2346"/>
        <item m="1" x="3940"/>
        <item m="1" x="962"/>
        <item m="1" x="4987"/>
        <item m="1" x="6203"/>
        <item m="1" x="6469"/>
        <item m="1" x="2929"/>
        <item m="1" x="1316"/>
        <item m="1" x="6477"/>
        <item m="1" x="7185"/>
        <item m="1" x="4164"/>
        <item m="1" x="4007"/>
        <item m="1" x="5373"/>
        <item m="1" x="2956"/>
        <item m="1" x="1374"/>
        <item m="1" x="813"/>
        <item m="1" x="1054"/>
        <item m="1" x="6129"/>
        <item m="1" x="6100"/>
        <item m="1" x="7270"/>
        <item m="1" x="3488"/>
        <item m="1" x="7278"/>
        <item m="1" x="3438"/>
        <item m="1" x="3948"/>
        <item m="1" x="466"/>
        <item m="1" x="4308"/>
        <item m="1" x="1854"/>
        <item m="1" x="1210"/>
        <item m="1" x="6712"/>
        <item m="1" x="1993"/>
        <item m="1" x="2306"/>
        <item m="1" x="7247"/>
        <item m="1" x="7433"/>
        <item m="1" x="6356"/>
        <item m="1" x="3257"/>
        <item m="1" x="2812"/>
        <item m="1" x="4569"/>
        <item m="1" x="1791"/>
        <item m="1" x="2393"/>
        <item m="1" x="3863"/>
        <item m="1" x="6826"/>
        <item m="1" x="2937"/>
        <item m="1" x="2083"/>
        <item m="1" x="2764"/>
        <item m="1" x="6631"/>
        <item m="1" x="5339"/>
        <item m="1" x="2167"/>
        <item m="1" x="2944"/>
        <item m="1" x="1487"/>
        <item m="1" x="5984"/>
        <item m="1" x="3350"/>
        <item m="1" x="1615"/>
        <item m="1" x="4052"/>
        <item m="1" x="4823"/>
        <item m="1" x="3885"/>
        <item m="1" x="1654"/>
        <item m="1" x="4492"/>
        <item m="1" x="628"/>
        <item m="1" x="4116"/>
        <item m="1" x="5156"/>
        <item m="1" x="6681"/>
        <item m="1" x="3304"/>
        <item m="1" x="5451"/>
        <item m="1" x="6963"/>
        <item m="1" x="6247"/>
        <item m="1" x="2802"/>
        <item m="1" x="760"/>
        <item m="1" x="3185"/>
        <item m="1" x="5899"/>
        <item m="1" x="1988"/>
        <item m="1" x="5347"/>
        <item m="1" x="7714"/>
        <item m="1" x="790"/>
        <item m="1" x="3010"/>
        <item m="1" x="717"/>
        <item m="1" x="6873"/>
        <item m="1" x="7465"/>
        <item m="1" x="7861"/>
        <item m="1" x="2561"/>
        <item m="1" x="3200"/>
        <item m="1" x="6194"/>
        <item m="1" x="995"/>
        <item m="1" x="2953"/>
        <item m="1" x="4646"/>
        <item m="1" x="6139"/>
        <item m="1" x="1679"/>
        <item m="1" x="4585"/>
        <item m="1" x="2296"/>
        <item m="1" x="6692"/>
        <item m="1" x="5843"/>
        <item m="1" x="6296"/>
        <item m="1" x="5734"/>
        <item m="1" x="6300"/>
        <item m="1" x="5630"/>
        <item m="1" x="1909"/>
        <item m="1" x="5813"/>
        <item m="1" x="5424"/>
        <item m="1" x="2214"/>
        <item m="1" x="531"/>
        <item m="1" x="7314"/>
        <item m="1" x="6728"/>
        <item m="1" x="5173"/>
        <item m="1" x="1858"/>
        <item m="1" x="3958"/>
        <item m="1" x="2924"/>
        <item m="1" x="2430"/>
        <item m="1" x="3178"/>
        <item m="1" x="3463"/>
        <item m="1" x="7771"/>
        <item m="1" x="1132"/>
        <item x="145"/>
        <item x="218"/>
        <item m="1" x="5359"/>
        <item m="1" x="3322"/>
        <item m="1" x="4354"/>
        <item m="1" x="3139"/>
        <item m="1" x="2425"/>
        <item m="1" x="933"/>
        <item m="1" x="2016"/>
        <item m="1" x="1389"/>
        <item m="1" x="1657"/>
        <item m="1" x="6893"/>
        <item m="1" x="5681"/>
        <item m="1" x="2623"/>
        <item m="1" x="1661"/>
        <item m="1" x="7544"/>
        <item m="1" x="5306"/>
        <item m="1" x="4776"/>
        <item m="1" x="6536"/>
        <item m="1" x="5292"/>
        <item m="1" x="2900"/>
        <item m="1" x="1714"/>
        <item m="1" x="1420"/>
        <item m="1" x="6218"/>
        <item m="1" x="3826"/>
        <item m="1" x="5689"/>
        <item m="1" x="6784"/>
        <item m="1" x="560"/>
        <item m="1" x="2849"/>
        <item m="1" x="7234"/>
        <item m="1" x="818"/>
        <item m="1" x="1698"/>
        <item m="1" x="2059"/>
        <item m="1" x="7416"/>
        <item m="1" x="4910"/>
        <item m="1" x="831"/>
        <item m="1" x="6691"/>
        <item m="1" x="820"/>
        <item m="1" x="7525"/>
        <item m="1" x="6118"/>
        <item m="1" x="1090"/>
        <item m="1" x="7071"/>
        <item m="1" x="3268"/>
        <item m="1" x="7135"/>
        <item m="1" x="6163"/>
        <item m="1" x="851"/>
        <item m="1" x="2504"/>
        <item m="1" x="1722"/>
        <item m="1" x="2146"/>
        <item m="1" x="1112"/>
        <item m="1" x="6682"/>
        <item m="1" x="1540"/>
        <item m="1" x="6850"/>
        <item m="1" x="4886"/>
        <item m="1" x="2503"/>
        <item m="1" x="2653"/>
        <item m="1" x="2228"/>
        <item m="1" x="1510"/>
        <item m="1" x="5243"/>
        <item m="1" x="1325"/>
        <item m="1" x="2866"/>
        <item m="1" x="7244"/>
        <item m="1" x="6493"/>
        <item m="1" x="1673"/>
        <item m="1" x="3031"/>
        <item m="1" x="3012"/>
        <item m="1" x="1143"/>
        <item m="1" x="2789"/>
        <item m="1" x="1683"/>
        <item m="1" x="3382"/>
        <item m="1" x="3815"/>
        <item m="1" x="3673"/>
        <item m="1" x="2270"/>
        <item m="1" x="469"/>
        <item m="1" x="7787"/>
        <item m="1" x="3729"/>
        <item m="1" x="4340"/>
        <item m="1" x="6949"/>
        <item m="1" x="6779"/>
        <item m="1" x="1360"/>
        <item m="1" x="1706"/>
        <item m="1" x="2104"/>
        <item m="1" x="5625"/>
        <item m="1" x="1677"/>
        <item m="1" x="4429"/>
        <item m="1" x="322"/>
        <item m="1" x="3098"/>
        <item m="1" x="5560"/>
        <item m="1" x="4440"/>
        <item m="1" x="6131"/>
        <item m="1" x="7050"/>
        <item m="1" x="4703"/>
        <item m="1" x="1460"/>
        <item m="1" x="7840"/>
        <item m="1" x="3331"/>
        <item m="1" x="1970"/>
        <item m="1" x="1097"/>
        <item m="1" x="6205"/>
        <item m="1" x="4837"/>
        <item m="1" x="7467"/>
        <item m="1" x="1111"/>
        <item m="1" x="522"/>
        <item m="1" x="6698"/>
        <item x="289"/>
        <item m="1" x="4057"/>
        <item m="1" x="2410"/>
        <item m="1" x="3057"/>
        <item m="1" x="849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6"/>
        <item x="27"/>
        <item x="29"/>
        <item x="31"/>
        <item m="1" x="7679"/>
        <item x="34"/>
        <item x="36"/>
        <item x="38"/>
        <item x="39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8"/>
        <item m="1" x="6021"/>
        <item x="68"/>
        <item m="1" x="2145"/>
        <item x="71"/>
        <item x="73"/>
        <item x="76"/>
        <item x="77"/>
        <item x="78"/>
        <item x="80"/>
        <item x="81"/>
        <item m="1" x="5450"/>
        <item x="85"/>
        <item x="86"/>
        <item x="87"/>
        <item x="92"/>
        <item x="93"/>
        <item x="95"/>
        <item x="96"/>
        <item x="97"/>
        <item x="99"/>
        <item x="100"/>
        <item x="102"/>
        <item x="104"/>
        <item m="1" x="3674"/>
        <item x="107"/>
        <item x="108"/>
        <item x="110"/>
        <item m="1" x="3462"/>
        <item m="1" x="1116"/>
        <item x="115"/>
        <item x="116"/>
        <item x="117"/>
        <item x="118"/>
        <item x="119"/>
        <item x="121"/>
        <item x="122"/>
        <item m="1" x="6983"/>
        <item x="124"/>
        <item x="125"/>
        <item x="126"/>
        <item m="1" x="1154"/>
        <item m="1" x="6675"/>
        <item m="1" x="947"/>
        <item x="130"/>
        <item x="131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m="1" x="3253"/>
        <item x="147"/>
        <item x="148"/>
        <item x="151"/>
        <item x="152"/>
        <item x="154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m="1" x="2413"/>
        <item x="169"/>
        <item x="170"/>
        <item x="171"/>
        <item m="1" x="537"/>
        <item x="174"/>
        <item m="1" x="2426"/>
        <item m="1" x="6076"/>
        <item m="1" x="5410"/>
        <item m="1" x="6224"/>
        <item x="183"/>
        <item x="184"/>
        <item x="185"/>
        <item x="186"/>
        <item x="187"/>
        <item x="188"/>
        <item x="189"/>
        <item x="190"/>
        <item x="194"/>
        <item x="195"/>
        <item x="196"/>
        <item x="197"/>
        <item x="198"/>
        <item x="199"/>
        <item x="201"/>
        <item x="202"/>
        <item x="206"/>
        <item m="1" x="7460"/>
        <item m="1" x="5679"/>
        <item x="209"/>
        <item x="210"/>
        <item x="211"/>
        <item x="213"/>
        <item x="214"/>
        <item x="215"/>
        <item x="216"/>
        <item x="217"/>
        <item x="219"/>
        <item x="220"/>
        <item x="221"/>
        <item x="222"/>
        <item m="1" x="2852"/>
        <item m="1" x="2531"/>
        <item m="1" x="4773"/>
        <item x="228"/>
        <item x="229"/>
        <item x="230"/>
        <item x="231"/>
        <item x="232"/>
        <item m="1" x="4835"/>
        <item x="234"/>
        <item x="235"/>
        <item x="236"/>
        <item m="1" x="2094"/>
        <item x="238"/>
        <item m="1" x="1800"/>
        <item m="1" x="7162"/>
        <item x="242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m="1" x="5442"/>
        <item m="1" x="5265"/>
        <item m="1" x="3197"/>
        <item m="1" x="7901"/>
        <item x="263"/>
        <item x="264"/>
        <item x="265"/>
        <item x="266"/>
        <item x="267"/>
        <item m="1" x="1866"/>
        <item x="269"/>
        <item x="270"/>
        <item x="271"/>
        <item x="272"/>
        <item x="273"/>
        <item m="1" x="2734"/>
        <item m="1" x="5082"/>
        <item m="1" x="2353"/>
        <item m="1" x="4786"/>
        <item x="280"/>
        <item m="1" x="1007"/>
        <item x="284"/>
        <item x="285"/>
        <item x="286"/>
        <item x="287"/>
        <item m="1" x="4415"/>
        <item m="1" x="7147"/>
        <item m="1" x="5386"/>
        <item m="1" x="4400"/>
        <item m="1" x="1712"/>
        <item m="1" x="2151"/>
        <item m="1" x="5234"/>
        <item m="1" x="2409"/>
        <item m="1" x="1107"/>
        <item m="1" x="7062"/>
        <item m="1" x="2773"/>
        <item x="2"/>
        <item x="3"/>
        <item x="4"/>
        <item x="5"/>
        <item x="6"/>
        <item x="32"/>
        <item x="33"/>
        <item x="54"/>
        <item x="56"/>
        <item x="62"/>
        <item x="63"/>
        <item x="64"/>
        <item x="65"/>
        <item x="69"/>
        <item x="82"/>
        <item x="83"/>
        <item x="84"/>
        <item x="98"/>
        <item x="103"/>
        <item x="105"/>
        <item x="106"/>
        <item x="109"/>
        <item x="111"/>
        <item x="112"/>
        <item x="113"/>
        <item x="114"/>
        <item x="123"/>
        <item x="127"/>
        <item x="128"/>
        <item x="143"/>
        <item x="146"/>
        <item x="150"/>
        <item x="153"/>
        <item x="155"/>
        <item x="168"/>
        <item x="173"/>
        <item x="175"/>
        <item x="176"/>
        <item x="177"/>
        <item x="178"/>
        <item x="179"/>
        <item x="180"/>
        <item x="181"/>
        <item x="182"/>
        <item x="191"/>
        <item x="192"/>
        <item x="193"/>
        <item x="200"/>
        <item x="203"/>
        <item x="204"/>
        <item x="205"/>
        <item x="207"/>
        <item x="208"/>
        <item x="212"/>
        <item x="223"/>
        <item x="224"/>
        <item x="225"/>
        <item x="226"/>
        <item x="227"/>
        <item x="233"/>
        <item x="237"/>
        <item x="239"/>
        <item x="240"/>
        <item x="241"/>
        <item x="256"/>
        <item x="257"/>
        <item x="258"/>
        <item x="259"/>
        <item x="260"/>
        <item x="261"/>
        <item x="262"/>
        <item x="268"/>
        <item x="274"/>
        <item x="275"/>
        <item x="276"/>
        <item x="277"/>
        <item x="278"/>
        <item x="279"/>
        <item x="281"/>
        <item x="282"/>
        <item x="283"/>
        <item x="288"/>
        <item m="1" x="680"/>
        <item x="2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x="4"/>
        <item h="1" x="1"/>
        <item h="1" x="3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2"/>
    <field x="3"/>
    <field x="4"/>
    <field x="1"/>
    <field x="5"/>
  </rowFields>
  <rowItems count="99">
    <i>
      <x v="1"/>
      <x v="26"/>
      <x v="2"/>
      <x v="94"/>
      <x v="2"/>
      <x v="7916"/>
    </i>
    <i r="1">
      <x v="35"/>
      <x/>
      <x v="557"/>
      <x/>
      <x v="7698"/>
    </i>
    <i r="1">
      <x v="455"/>
      <x v="2"/>
      <x v="512"/>
      <x v="1"/>
      <x v="7919"/>
    </i>
    <i r="1">
      <x v="7999"/>
      <x v="1"/>
      <x/>
      <x/>
      <x/>
    </i>
    <i t="blank">
      <x v="1"/>
    </i>
    <i>
      <x v="2"/>
      <x v="2889"/>
      <x v="1"/>
      <x v="198"/>
      <x/>
      <x v="80"/>
    </i>
    <i r="1">
      <x v="7999"/>
      <x v="1"/>
      <x/>
      <x/>
      <x/>
    </i>
    <i t="blank">
      <x v="2"/>
    </i>
    <i>
      <x v="3"/>
      <x v="1029"/>
      <x v="1"/>
      <x v="65"/>
      <x/>
      <x v="124"/>
    </i>
    <i r="1">
      <x v="7999"/>
      <x v="1"/>
      <x/>
      <x/>
      <x/>
    </i>
    <i t="blank">
      <x v="3"/>
    </i>
    <i>
      <x v="4"/>
      <x v="2"/>
      <x v="1"/>
      <x/>
      <x/>
      <x/>
    </i>
    <i r="1">
      <x v="1641"/>
      <x v="1"/>
      <x v="481"/>
      <x v="1"/>
      <x v="7925"/>
    </i>
    <i r="1">
      <x v="2474"/>
      <x v="1"/>
      <x v="567"/>
      <x/>
      <x v="7365"/>
    </i>
    <i t="blank">
      <x v="4"/>
    </i>
    <i>
      <x v="5"/>
      <x v="7999"/>
      <x v="1"/>
      <x v="299"/>
      <x/>
      <x/>
    </i>
    <i r="2">
      <x v="8"/>
      <x/>
      <x/>
      <x/>
    </i>
    <i t="blank">
      <x v="5"/>
    </i>
    <i>
      <x v="6"/>
      <x v="1308"/>
      <x v="1"/>
      <x v="442"/>
      <x/>
      <x v="7748"/>
    </i>
    <i r="1">
      <x v="1440"/>
      <x v="1"/>
      <x v="505"/>
      <x v="1"/>
      <x v="7932"/>
    </i>
    <i r="1">
      <x v="2475"/>
      <x v="1"/>
      <x v="75"/>
      <x v="2"/>
      <x v="7931"/>
    </i>
    <i r="1">
      <x v="7999"/>
      <x v="1"/>
      <x/>
      <x/>
      <x/>
    </i>
    <i t="blank">
      <x v="6"/>
    </i>
    <i>
      <x v="7"/>
      <x v="6885"/>
      <x v="1"/>
      <x v="42"/>
      <x/>
      <x v="7364"/>
    </i>
    <i r="1">
      <x v="7999"/>
      <x v="1"/>
      <x/>
      <x/>
      <x/>
    </i>
    <i t="blank">
      <x v="7"/>
    </i>
    <i>
      <x v="8"/>
      <x v="2397"/>
      <x v="1"/>
      <x v="117"/>
      <x/>
      <x v="7766"/>
    </i>
    <i r="1">
      <x v="3658"/>
      <x v="1"/>
      <x v="151"/>
      <x v="1"/>
      <x v="7939"/>
    </i>
    <i r="1">
      <x v="7999"/>
      <x v="1"/>
      <x/>
      <x/>
      <x/>
    </i>
    <i t="blank">
      <x v="8"/>
    </i>
    <i>
      <x v="9"/>
      <x v="1649"/>
      <x v="1"/>
      <x v="455"/>
      <x/>
      <x v="7780"/>
    </i>
    <i r="1">
      <x v="2883"/>
      <x v="1"/>
      <x v="2"/>
      <x v="1"/>
      <x v="7944"/>
    </i>
    <i r="1">
      <x v="7999"/>
      <x v="1"/>
      <x/>
      <x/>
      <x/>
    </i>
    <i t="blank">
      <x v="9"/>
    </i>
    <i>
      <x v="10"/>
      <x v="3928"/>
      <x v="1"/>
      <x v="429"/>
      <x/>
      <x v="7795"/>
    </i>
    <i r="1">
      <x v="7999"/>
      <x v="1"/>
      <x/>
      <x/>
      <x/>
    </i>
    <i t="blank">
      <x v="10"/>
    </i>
    <i>
      <x v="11"/>
      <x v="1137"/>
      <x v="1"/>
      <x v="239"/>
      <x v="2"/>
      <x v="7291"/>
    </i>
    <i r="1">
      <x v="1219"/>
      <x v="5"/>
      <x v="77"/>
      <x v="2"/>
      <x v="7947"/>
    </i>
    <i r="1">
      <x v="1244"/>
      <x v="1"/>
      <x v="139"/>
      <x/>
      <x v="7796"/>
    </i>
    <i r="1">
      <x v="1483"/>
      <x v="7"/>
      <x v="466"/>
      <x/>
      <x v="7797"/>
    </i>
    <i r="1">
      <x v="7999"/>
      <x v="1"/>
      <x/>
      <x/>
      <x/>
    </i>
    <i t="blank">
      <x v="11"/>
    </i>
    <i>
      <x v="12"/>
      <x v="7895"/>
      <x v="1"/>
      <x v="191"/>
      <x/>
      <x v="7953"/>
    </i>
    <i r="1">
      <x v="7999"/>
      <x v="1"/>
      <x/>
      <x/>
      <x/>
    </i>
    <i t="blank">
      <x v="12"/>
    </i>
    <i>
      <x v="13"/>
      <x v="1610"/>
      <x v="1"/>
      <x v="125"/>
      <x v="1"/>
      <x v="7957"/>
    </i>
    <i r="1">
      <x v="2935"/>
      <x v="1"/>
      <x v="122"/>
      <x/>
      <x v="7738"/>
    </i>
    <i r="1">
      <x v="7999"/>
      <x v="1"/>
      <x/>
      <x/>
      <x/>
    </i>
    <i t="blank">
      <x v="13"/>
    </i>
    <i>
      <x v="14"/>
      <x v="7999"/>
      <x v="1"/>
      <x v="195"/>
      <x/>
      <x/>
    </i>
    <i r="2">
      <x v="8"/>
      <x/>
      <x/>
      <x/>
    </i>
    <i t="blank">
      <x v="14"/>
    </i>
    <i>
      <x v="16"/>
      <x v="1934"/>
      <x v="1"/>
      <x v="470"/>
      <x v="1"/>
      <x v="7961"/>
    </i>
    <i r="1">
      <x v="2947"/>
      <x v="1"/>
      <x v="96"/>
      <x/>
      <x v="7828"/>
    </i>
    <i r="1">
      <x v="3225"/>
      <x v="7"/>
      <x v="90"/>
      <x/>
      <x v="7830"/>
    </i>
    <i r="1">
      <x v="7999"/>
      <x v="1"/>
      <x/>
      <x/>
      <x/>
    </i>
    <i t="blank">
      <x v="16"/>
    </i>
    <i>
      <x v="17"/>
      <x v="7799"/>
      <x v="1"/>
      <x v="187"/>
      <x/>
      <x v="7966"/>
    </i>
    <i r="1">
      <x v="7999"/>
      <x v="8"/>
      <x/>
      <x/>
      <x/>
    </i>
    <i t="blank">
      <x v="17"/>
    </i>
    <i>
      <x v="18"/>
      <x v="1368"/>
      <x v="1"/>
      <x v="143"/>
      <x v="1"/>
      <x v="7967"/>
    </i>
    <i r="1">
      <x v="2243"/>
      <x v="7"/>
      <x v="261"/>
      <x/>
      <x v="7839"/>
    </i>
    <i r="1">
      <x v="7999"/>
      <x v="1"/>
      <x/>
      <x/>
      <x/>
    </i>
    <i t="blank">
      <x v="18"/>
    </i>
    <i>
      <x v="19"/>
      <x v="7999"/>
      <x v="1"/>
      <x v="196"/>
      <x/>
      <x/>
    </i>
    <i r="2">
      <x v="8"/>
      <x/>
      <x/>
      <x/>
    </i>
    <i t="blank">
      <x v="19"/>
    </i>
    <i>
      <x v="20"/>
      <x v="1552"/>
      <x v="1"/>
      <x v="214"/>
      <x/>
      <x v="7854"/>
    </i>
    <i r="1">
      <x v="2948"/>
      <x v="1"/>
      <x v="32"/>
      <x v="2"/>
      <x v="7972"/>
    </i>
    <i r="1">
      <x v="3218"/>
      <x v="1"/>
      <x v="53"/>
      <x v="1"/>
      <x v="7973"/>
    </i>
    <i r="1">
      <x v="7999"/>
      <x v="1"/>
      <x/>
      <x/>
      <x/>
    </i>
    <i t="blank">
      <x v="20"/>
    </i>
    <i>
      <x v="21"/>
      <x v="1062"/>
      <x v="1"/>
      <x v="328"/>
      <x/>
      <x v="7979"/>
    </i>
    <i r="1">
      <x v="1411"/>
      <x v="5"/>
      <x v="76"/>
      <x v="1"/>
      <x v="7978"/>
    </i>
    <i r="1">
      <x v="7999"/>
      <x v="1"/>
      <x/>
      <x/>
      <x/>
    </i>
    <i t="blank">
      <x v="21"/>
    </i>
    <i>
      <x v="22"/>
      <x v="6885"/>
      <x v="1"/>
      <x v="42"/>
      <x/>
      <x v="7364"/>
    </i>
    <i r="1">
      <x v="7999"/>
      <x v="1"/>
      <x/>
      <x/>
      <x/>
    </i>
    <i t="blank">
      <x v="22"/>
    </i>
    <i>
      <x v="23"/>
      <x v="2240"/>
      <x v="1"/>
      <x v="86"/>
      <x/>
      <x v="7884"/>
    </i>
    <i r="1">
      <x v="2440"/>
      <x v="5"/>
      <x v="74"/>
      <x v="1"/>
      <x v="7984"/>
    </i>
    <i r="1">
      <x v="7999"/>
      <x v="1"/>
      <x/>
      <x/>
      <x/>
    </i>
    <i t="blank">
      <x v="23"/>
    </i>
    <i>
      <x v="24"/>
      <x v="7999"/>
      <x v="1"/>
      <x v="186"/>
      <x/>
      <x/>
    </i>
    <i r="2">
      <x v="8"/>
      <x/>
      <x/>
      <x/>
    </i>
    <i t="blank">
      <x v="24"/>
    </i>
    <i>
      <x v="25"/>
      <x v="1411"/>
      <x v="1"/>
      <x v="462"/>
      <x v="1"/>
      <x v="7978"/>
    </i>
    <i r="1">
      <x v="1478"/>
      <x v="1"/>
      <x v="52"/>
      <x v="1"/>
      <x v="7989"/>
    </i>
    <i r="1">
      <x v="2576"/>
      <x v="4"/>
      <x v="458"/>
      <x/>
      <x v="7366"/>
    </i>
    <i r="1">
      <x v="2695"/>
      <x v="1"/>
      <x v="464"/>
      <x/>
      <x v="7899"/>
    </i>
    <i r="1">
      <x v="3396"/>
      <x v="6"/>
      <x v="602"/>
      <x v="1"/>
      <x v="7992"/>
    </i>
    <i r="1">
      <x v="5205"/>
      <x v="6"/>
      <x v="601"/>
      <x v="1"/>
      <x v="7993"/>
    </i>
    <i r="1">
      <x v="7999"/>
      <x v="1"/>
      <x/>
      <x/>
      <x/>
    </i>
    <i t="blank">
      <x v="25"/>
    </i>
    <i>
      <x v="26"/>
      <x v="433"/>
      <x v="1"/>
      <x v="351"/>
      <x/>
      <x v="7693"/>
    </i>
    <i r="1">
      <x v="830"/>
      <x v="1"/>
      <x v="562"/>
      <x/>
      <x v="7999"/>
    </i>
    <i r="1">
      <x v="7999"/>
      <x v="1"/>
      <x/>
      <x/>
      <x/>
    </i>
    <i t="blank">
      <x v="26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PivotTable2" cacheId="107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4:O543" firstHeaderRow="1" firstDataRow="1" firstDataCol="3" rowPageCount="2" colPageCount="1"/>
  <pivotFields count="11">
    <pivotField axis="axisRow" compact="0" outline="0" subtotalTop="0" showAll="0" insertBlankRow="1" includeNewItemsInFilter="1" defaultSubtotal="0">
      <items count="27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33">
        <item x="69"/>
        <item x="0"/>
        <item x="189"/>
        <item x="190"/>
        <item x="419"/>
        <item x="490"/>
        <item x="457"/>
        <item x="529"/>
        <item x="362"/>
        <item x="458"/>
        <item x="530"/>
        <item x="363"/>
        <item m="1" x="627"/>
        <item x="420"/>
        <item x="191"/>
        <item x="111"/>
        <item x="112"/>
        <item x="459"/>
        <item x="531"/>
        <item x="364"/>
        <item x="365"/>
        <item x="304"/>
        <item x="305"/>
        <item x="421"/>
        <item x="491"/>
        <item x="192"/>
        <item x="238"/>
        <item x="578"/>
        <item x="239"/>
        <item x="1"/>
        <item x="2"/>
        <item x="306"/>
        <item x="170"/>
        <item x="171"/>
        <item x="460"/>
        <item x="528"/>
        <item x="168"/>
        <item x="240"/>
        <item x="366"/>
        <item x="77"/>
        <item m="1" x="628"/>
        <item x="307"/>
        <item x="113"/>
        <item x="532"/>
        <item x="193"/>
        <item x="241"/>
        <item x="167"/>
        <item x="308"/>
        <item x="78"/>
        <item x="79"/>
        <item x="194"/>
        <item x="3"/>
        <item x="579"/>
        <item x="580"/>
        <item x="581"/>
        <item x="582"/>
        <item x="583"/>
        <item x="584"/>
        <item x="461"/>
        <item x="172"/>
        <item x="173"/>
        <item x="462"/>
        <item x="463"/>
        <item x="464"/>
        <item x="533"/>
        <item x="367"/>
        <item x="368"/>
        <item x="80"/>
        <item x="4"/>
        <item x="5"/>
        <item x="72"/>
        <item x="6"/>
        <item x="7"/>
        <item x="534"/>
        <item x="8"/>
        <item x="9"/>
        <item x="10"/>
        <item x="422"/>
        <item x="492"/>
        <item x="535"/>
        <item x="114"/>
        <item x="493"/>
        <item x="242"/>
        <item x="369"/>
        <item x="536"/>
        <item x="309"/>
        <item x="115"/>
        <item x="243"/>
        <item x="195"/>
        <item x="81"/>
        <item x="244"/>
        <item x="537"/>
        <item x="538"/>
        <item x="539"/>
        <item x="370"/>
        <item x="371"/>
        <item x="609"/>
        <item x="423"/>
        <item x="73"/>
        <item x="11"/>
        <item x="196"/>
        <item x="372"/>
        <item x="610"/>
        <item x="116"/>
        <item x="310"/>
        <item x="373"/>
        <item x="311"/>
        <item x="117"/>
        <item x="197"/>
        <item x="245"/>
        <item x="540"/>
        <item x="246"/>
        <item x="465"/>
        <item x="541"/>
        <item x="374"/>
        <item m="1" x="631"/>
        <item x="424"/>
        <item x="118"/>
        <item x="494"/>
        <item x="198"/>
        <item x="247"/>
        <item x="174"/>
        <item x="119"/>
        <item x="199"/>
        <item x="175"/>
        <item x="248"/>
        <item x="176"/>
        <item x="177"/>
        <item x="312"/>
        <item x="375"/>
        <item x="376"/>
        <item x="12"/>
        <item x="313"/>
        <item x="314"/>
        <item x="315"/>
        <item x="316"/>
        <item x="317"/>
        <item x="318"/>
        <item x="466"/>
        <item x="13"/>
        <item x="542"/>
        <item x="319"/>
        <item x="377"/>
        <item x="249"/>
        <item x="82"/>
        <item x="200"/>
        <item x="250"/>
        <item x="14"/>
        <item x="120"/>
        <item x="121"/>
        <item x="251"/>
        <item x="320"/>
        <item x="467"/>
        <item x="201"/>
        <item x="585"/>
        <item x="425"/>
        <item x="15"/>
        <item m="1" x="625"/>
        <item x="321"/>
        <item x="468"/>
        <item x="16"/>
        <item x="17"/>
        <item x="122"/>
        <item x="178"/>
        <item x="18"/>
        <item x="19"/>
        <item x="586"/>
        <item x="611"/>
        <item x="543"/>
        <item x="123"/>
        <item x="587"/>
        <item x="83"/>
        <item x="124"/>
        <item x="426"/>
        <item x="252"/>
        <item x="378"/>
        <item x="202"/>
        <item x="379"/>
        <item x="84"/>
        <item x="322"/>
        <item x="253"/>
        <item x="544"/>
        <item x="254"/>
        <item x="125"/>
        <item x="469"/>
        <item x="126"/>
        <item x="427"/>
        <item x="255"/>
        <item x="203"/>
        <item x="545"/>
        <item x="380"/>
        <item x="127"/>
        <item x="323"/>
        <item x="204"/>
        <item x="256"/>
        <item x="85"/>
        <item x="257"/>
        <item x="588"/>
        <item x="495"/>
        <item x="576"/>
        <item x="577"/>
        <item x="415"/>
        <item x="416"/>
        <item x="417"/>
        <item x="418"/>
        <item x="300"/>
        <item x="302"/>
        <item x="303"/>
        <item x="301"/>
        <item x="361"/>
        <item x="456"/>
        <item x="71"/>
        <item x="70"/>
        <item x="20"/>
        <item x="324"/>
        <item x="325"/>
        <item x="381"/>
        <item x="258"/>
        <item x="326"/>
        <item x="128"/>
        <item x="86"/>
        <item x="205"/>
        <item x="259"/>
        <item x="612"/>
        <item x="613"/>
        <item x="589"/>
        <item x="614"/>
        <item x="470"/>
        <item x="21"/>
        <item x="22"/>
        <item x="471"/>
        <item x="546"/>
        <item x="382"/>
        <item x="129"/>
        <item x="428"/>
        <item x="496"/>
        <item x="206"/>
        <item x="260"/>
        <item x="261"/>
        <item x="130"/>
        <item x="207"/>
        <item x="87"/>
        <item x="472"/>
        <item x="23"/>
        <item x="383"/>
        <item x="497"/>
        <item x="262"/>
        <item x="88"/>
        <item x="473"/>
        <item x="263"/>
        <item x="327"/>
        <item x="474"/>
        <item x="264"/>
        <item x="429"/>
        <item x="24"/>
        <item x="89"/>
        <item x="179"/>
        <item x="547"/>
        <item x="430"/>
        <item x="548"/>
        <item x="131"/>
        <item x="208"/>
        <item x="498"/>
        <item x="265"/>
        <item x="431"/>
        <item x="132"/>
        <item x="499"/>
        <item x="209"/>
        <item x="266"/>
        <item x="384"/>
        <item x="432"/>
        <item x="433"/>
        <item x="434"/>
        <item x="435"/>
        <item x="436"/>
        <item x="90"/>
        <item x="437"/>
        <item x="438"/>
        <item x="385"/>
        <item x="386"/>
        <item x="475"/>
        <item x="549"/>
        <item x="267"/>
        <item x="328"/>
        <item x="329"/>
        <item x="133"/>
        <item x="134"/>
        <item x="439"/>
        <item x="500"/>
        <item x="25"/>
        <item x="26"/>
        <item x="27"/>
        <item x="91"/>
        <item x="210"/>
        <item x="28"/>
        <item x="29"/>
        <item x="440"/>
        <item x="330"/>
        <item x="135"/>
        <item x="550"/>
        <item x="387"/>
        <item x="136"/>
        <item x="331"/>
        <item x="211"/>
        <item x="268"/>
        <item x="92"/>
        <item x="269"/>
        <item x="30"/>
        <item x="31"/>
        <item x="93"/>
        <item x="32"/>
        <item x="476"/>
        <item x="110"/>
        <item x="137"/>
        <item x="33"/>
        <item x="270"/>
        <item x="477"/>
        <item x="388"/>
        <item x="389"/>
        <item x="138"/>
        <item x="139"/>
        <item x="271"/>
        <item x="332"/>
        <item x="333"/>
        <item x="212"/>
        <item x="441"/>
        <item x="501"/>
        <item x="180"/>
        <item x="94"/>
        <item x="34"/>
        <item x="35"/>
        <item x="551"/>
        <item x="213"/>
        <item x="272"/>
        <item x="502"/>
        <item x="552"/>
        <item x="36"/>
        <item x="503"/>
        <item x="504"/>
        <item x="505"/>
        <item x="506"/>
        <item x="507"/>
        <item x="508"/>
        <item x="273"/>
        <item x="509"/>
        <item x="169"/>
        <item x="75"/>
        <item x="140"/>
        <item x="214"/>
        <item x="37"/>
        <item x="38"/>
        <item x="590"/>
        <item x="510"/>
        <item x="39"/>
        <item x="390"/>
        <item x="334"/>
        <item x="335"/>
        <item x="40"/>
        <item x="41"/>
        <item x="591"/>
        <item x="181"/>
        <item x="478"/>
        <item x="442"/>
        <item x="215"/>
        <item x="216"/>
        <item x="615"/>
        <item x="553"/>
        <item x="443"/>
        <item x="95"/>
        <item x="554"/>
        <item x="391"/>
        <item x="336"/>
        <item x="141"/>
        <item x="217"/>
        <item x="274"/>
        <item x="96"/>
        <item x="275"/>
        <item x="42"/>
        <item x="337"/>
        <item x="43"/>
        <item x="338"/>
        <item x="44"/>
        <item x="392"/>
        <item x="393"/>
        <item x="555"/>
        <item x="339"/>
        <item x="340"/>
        <item x="444"/>
        <item x="142"/>
        <item x="143"/>
        <item x="511"/>
        <item x="218"/>
        <item x="276"/>
        <item x="45"/>
        <item x="592"/>
        <item x="76"/>
        <item x="144"/>
        <item x="46"/>
        <item x="277"/>
        <item x="556"/>
        <item x="394"/>
        <item x="341"/>
        <item x="145"/>
        <item x="219"/>
        <item x="97"/>
        <item x="278"/>
        <item x="616"/>
        <item x="182"/>
        <item x="557"/>
        <item x="279"/>
        <item x="617"/>
        <item x="395"/>
        <item x="396"/>
        <item x="558"/>
        <item x="342"/>
        <item x="343"/>
        <item x="479"/>
        <item x="445"/>
        <item x="146"/>
        <item x="147"/>
        <item x="512"/>
        <item x="220"/>
        <item x="280"/>
        <item x="480"/>
        <item x="446"/>
        <item x="98"/>
        <item x="559"/>
        <item x="99"/>
        <item x="183"/>
        <item x="397"/>
        <item x="513"/>
        <item x="514"/>
        <item x="281"/>
        <item x="481"/>
        <item x="560"/>
        <item x="398"/>
        <item x="399"/>
        <item x="344"/>
        <item x="345"/>
        <item x="447"/>
        <item x="148"/>
        <item x="149"/>
        <item x="515"/>
        <item x="221"/>
        <item x="235"/>
        <item x="561"/>
        <item x="346"/>
        <item x="347"/>
        <item x="150"/>
        <item x="151"/>
        <item x="482"/>
        <item x="448"/>
        <item x="516"/>
        <item x="282"/>
        <item x="222"/>
        <item x="400"/>
        <item x="401"/>
        <item x="152"/>
        <item x="184"/>
        <item x="562"/>
        <item x="563"/>
        <item m="1" x="629"/>
        <item x="237"/>
        <item x="564"/>
        <item x="402"/>
        <item x="153"/>
        <item x="348"/>
        <item x="223"/>
        <item x="100"/>
        <item x="283"/>
        <item x="284"/>
        <item x="224"/>
        <item x="593"/>
        <item x="594"/>
        <item x="595"/>
        <item x="596"/>
        <item x="597"/>
        <item x="598"/>
        <item x="599"/>
        <item x="565"/>
        <item x="600"/>
        <item x="285"/>
        <item x="286"/>
        <item x="287"/>
        <item x="288"/>
        <item x="289"/>
        <item x="290"/>
        <item x="403"/>
        <item x="47"/>
        <item x="101"/>
        <item x="601"/>
        <item x="618"/>
        <item x="619"/>
        <item x="517"/>
        <item x="48"/>
        <item x="566"/>
        <item x="449"/>
        <item x="349"/>
        <item x="102"/>
        <item x="103"/>
        <item x="185"/>
        <item x="602"/>
        <item x="518"/>
        <item m="1" x="630"/>
        <item x="519"/>
        <item x="404"/>
        <item x="49"/>
        <item x="50"/>
        <item x="350"/>
        <item x="225"/>
        <item x="603"/>
        <item x="520"/>
        <item x="450"/>
        <item x="567"/>
        <item x="51"/>
        <item x="52"/>
        <item x="604"/>
        <item x="53"/>
        <item x="186"/>
        <item x="54"/>
        <item x="483"/>
        <item x="154"/>
        <item x="155"/>
        <item x="156"/>
        <item x="104"/>
        <item x="521"/>
        <item x="226"/>
        <item x="351"/>
        <item x="55"/>
        <item x="56"/>
        <item x="57"/>
        <item x="58"/>
        <item x="59"/>
        <item x="187"/>
        <item x="60"/>
        <item x="61"/>
        <item x="484"/>
        <item x="352"/>
        <item x="485"/>
        <item x="568"/>
        <item x="405"/>
        <item x="291"/>
        <item x="157"/>
        <item x="451"/>
        <item x="522"/>
        <item x="227"/>
        <item m="1" x="632"/>
        <item x="406"/>
        <item x="228"/>
        <item x="407"/>
        <item x="408"/>
        <item x="292"/>
        <item x="353"/>
        <item x="354"/>
        <item x="158"/>
        <item x="159"/>
        <item x="452"/>
        <item x="523"/>
        <item x="486"/>
        <item x="569"/>
        <item x="229"/>
        <item x="487"/>
        <item x="570"/>
        <item x="409"/>
        <item x="410"/>
        <item x="293"/>
        <item x="355"/>
        <item x="356"/>
        <item x="160"/>
        <item x="161"/>
        <item x="453"/>
        <item x="524"/>
        <item x="230"/>
        <item x="162"/>
        <item x="231"/>
        <item x="294"/>
        <item x="620"/>
        <item x="621"/>
        <item x="105"/>
        <item x="525"/>
        <item x="454"/>
        <item x="411"/>
        <item x="188"/>
        <item x="62"/>
        <item x="163"/>
        <item x="63"/>
        <item x="571"/>
        <item x="295"/>
        <item x="622"/>
        <item x="412"/>
        <item x="106"/>
        <item x="232"/>
        <item x="488"/>
        <item x="107"/>
        <item x="108"/>
        <item x="109"/>
        <item x="526"/>
        <item x="64"/>
        <item x="357"/>
        <item x="296"/>
        <item x="358"/>
        <item x="572"/>
        <item x="65"/>
        <item x="297"/>
        <item x="298"/>
        <item x="489"/>
        <item x="573"/>
        <item x="413"/>
        <item x="414"/>
        <item x="359"/>
        <item x="360"/>
        <item x="455"/>
        <item x="164"/>
        <item x="165"/>
        <item x="527"/>
        <item x="233"/>
        <item x="234"/>
        <item x="299"/>
        <item x="166"/>
        <item x="574"/>
        <item x="66"/>
        <item x="67"/>
        <item x="74"/>
        <item x="575"/>
        <item x="605"/>
        <item m="1" x="626"/>
        <item x="606"/>
        <item x="236"/>
        <item x="623"/>
        <item x="607"/>
        <item x="608"/>
        <item x="68"/>
        <item x="6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8">
        <item h="1" x="2"/>
        <item x="0"/>
        <item h="1" x="3"/>
        <item h="1" x="1"/>
        <item h="1" m="1" x="4"/>
        <item h="1" m="1" x="6"/>
        <item h="1"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1"/>
        <item h="1" x="2"/>
        <item x="0"/>
        <item h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677"/>
        <item x="70"/>
        <item x="71"/>
        <item x="72"/>
        <item m="1" x="735"/>
        <item x="73"/>
        <item x="74"/>
        <item x="75"/>
        <item x="76"/>
        <item x="77"/>
        <item x="78"/>
        <item m="1" x="713"/>
        <item x="79"/>
        <item x="81"/>
        <item x="82"/>
        <item x="83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60"/>
        <item x="113"/>
        <item x="114"/>
        <item m="1" x="680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m="1" x="687"/>
        <item x="172"/>
        <item x="173"/>
        <item x="174"/>
        <item x="175"/>
        <item m="1" x="719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m="1" x="765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755"/>
        <item x="243"/>
        <item x="244"/>
        <item x="245"/>
        <item x="246"/>
        <item m="1" x="664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m="1" x="659"/>
        <item x="310"/>
        <item x="311"/>
        <item x="312"/>
        <item x="313"/>
        <item x="314"/>
        <item m="1" x="68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1"/>
        <item x="362"/>
        <item x="363"/>
        <item x="364"/>
        <item x="365"/>
        <item x="367"/>
        <item x="368"/>
        <item x="369"/>
        <item x="370"/>
        <item x="371"/>
        <item x="372"/>
        <item m="1" x="658"/>
        <item x="373"/>
        <item x="374"/>
        <item m="1" x="672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5"/>
        <item x="427"/>
        <item x="428"/>
        <item m="1" x="761"/>
        <item x="429"/>
        <item x="430"/>
        <item x="431"/>
        <item x="432"/>
        <item x="433"/>
        <item m="1" x="65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m="1" x="682"/>
        <item x="472"/>
        <item x="473"/>
        <item m="1" x="691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m="1" x="674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8"/>
        <item x="539"/>
        <item x="540"/>
        <item x="541"/>
        <item x="542"/>
        <item x="543"/>
        <item x="544"/>
        <item x="545"/>
        <item x="546"/>
        <item m="1" x="750"/>
        <item x="547"/>
        <item x="548"/>
        <item x="549"/>
        <item x="550"/>
        <item m="1" x="764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m="1" x="725"/>
        <item x="599"/>
        <item x="600"/>
        <item x="601"/>
        <item m="1" x="734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1"/>
        <item x="632"/>
        <item x="633"/>
        <item m="1" x="676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m="1" x="700"/>
        <item m="1" x="702"/>
        <item m="1" x="704"/>
        <item m="1" x="706"/>
        <item m="1" x="708"/>
        <item m="1" x="710"/>
        <item m="1" x="712"/>
        <item m="1" x="715"/>
        <item m="1" x="717"/>
        <item m="1" x="720"/>
        <item m="1" x="722"/>
        <item m="1" x="724"/>
        <item m="1" x="727"/>
        <item m="1" x="729"/>
        <item m="1" x="731"/>
        <item m="1" x="733"/>
        <item m="1" x="737"/>
        <item m="1" x="739"/>
        <item m="1" x="741"/>
        <item m="1" x="743"/>
        <item m="1" x="745"/>
        <item m="1" x="747"/>
        <item m="1" x="749"/>
        <item m="1" x="752"/>
        <item m="1" x="754"/>
        <item m="1" x="757"/>
        <item m="1" x="759"/>
        <item m="1" x="763"/>
        <item m="1" x="767"/>
        <item m="1" x="769"/>
        <item m="1" x="771"/>
        <item m="1" x="773"/>
        <item m="1" x="775"/>
        <item m="1" x="777"/>
        <item m="1" x="779"/>
        <item m="1" x="781"/>
        <item m="1" x="783"/>
        <item m="1" x="785"/>
        <item m="1" x="652"/>
        <item m="1" x="655"/>
        <item m="1" x="657"/>
        <item m="1" x="661"/>
        <item m="1" x="663"/>
        <item m="1" x="666"/>
        <item m="1" x="668"/>
        <item m="1" x="670"/>
        <item m="1" x="671"/>
        <item m="1" x="673"/>
        <item m="1" x="675"/>
        <item m="1" x="678"/>
        <item m="1" x="681"/>
        <item m="1" x="683"/>
        <item m="1" x="685"/>
        <item m="1" x="688"/>
        <item m="1" x="689"/>
        <item m="1" x="690"/>
        <item m="1" x="692"/>
        <item m="1" x="693"/>
        <item m="1" x="694"/>
        <item m="1" x="695"/>
        <item m="1" x="696"/>
        <item m="1" x="697"/>
        <item m="1" x="698"/>
        <item m="1" x="699"/>
        <item m="1" x="701"/>
        <item m="1" x="703"/>
        <item m="1" x="705"/>
        <item m="1" x="707"/>
        <item m="1" x="709"/>
        <item m="1" x="711"/>
        <item m="1" x="714"/>
        <item m="1" x="716"/>
        <item m="1" x="718"/>
        <item m="1" x="721"/>
        <item m="1" x="723"/>
        <item m="1" x="726"/>
        <item m="1" x="728"/>
        <item m="1" x="730"/>
        <item m="1" x="732"/>
        <item m="1" x="736"/>
        <item m="1" x="738"/>
        <item m="1" x="740"/>
        <item m="1" x="742"/>
        <item m="1" x="744"/>
        <item m="1" x="746"/>
        <item m="1" x="748"/>
        <item m="1" x="751"/>
        <item m="1" x="756"/>
        <item m="1" x="758"/>
        <item m="1" x="762"/>
        <item m="1" x="766"/>
        <item m="1" x="768"/>
        <item m="1" x="770"/>
        <item m="1" x="772"/>
        <item m="1" x="774"/>
        <item m="1" x="776"/>
        <item m="1" x="778"/>
        <item m="1" x="780"/>
        <item m="1" x="782"/>
        <item m="1" x="784"/>
        <item m="1" x="651"/>
        <item m="1" x="654"/>
        <item m="1" x="656"/>
        <item m="1" x="660"/>
        <item m="1" x="662"/>
        <item x="69"/>
        <item x="650"/>
        <item x="580"/>
        <item x="630"/>
        <item x="634"/>
        <item m="1" x="679"/>
        <item m="1" x="686"/>
        <item m="1" x="753"/>
        <item m="1" x="665"/>
        <item m="1" x="667"/>
        <item m="1" x="669"/>
        <item x="80"/>
        <item x="84"/>
        <item x="91"/>
        <item x="127"/>
        <item x="130"/>
        <item x="199"/>
        <item x="225"/>
        <item x="281"/>
        <item x="286"/>
        <item x="360"/>
        <item x="366"/>
        <item x="423"/>
        <item x="426"/>
        <item x="482"/>
        <item x="488"/>
        <item x="534"/>
        <item x="537"/>
        <item x="1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0"/>
  </rowFields>
  <rowItems count="539">
    <i>
      <x/>
      <x v="1"/>
      <x/>
    </i>
    <i r="1">
      <x v="29"/>
      <x v="1"/>
    </i>
    <i r="1">
      <x v="30"/>
      <x v="2"/>
    </i>
    <i r="1">
      <x v="51"/>
      <x v="3"/>
    </i>
    <i r="1">
      <x v="68"/>
      <x v="4"/>
    </i>
    <i r="1">
      <x v="69"/>
      <x v="5"/>
    </i>
    <i r="1">
      <x v="71"/>
      <x v="6"/>
    </i>
    <i r="1">
      <x v="74"/>
      <x v="8"/>
    </i>
    <i r="1">
      <x v="75"/>
      <x v="9"/>
    </i>
    <i r="1">
      <x v="99"/>
      <x v="11"/>
    </i>
    <i r="1">
      <x v="131"/>
      <x v="12"/>
    </i>
    <i r="1">
      <x v="139"/>
      <x v="13"/>
    </i>
    <i r="1">
      <x v="147"/>
      <x v="14"/>
    </i>
    <i r="1">
      <x v="156"/>
      <x v="15"/>
    </i>
    <i r="1">
      <x v="160"/>
      <x v="16"/>
    </i>
    <i r="1">
      <x v="164"/>
      <x v="18"/>
    </i>
    <i r="1">
      <x v="213"/>
      <x v="20"/>
    </i>
    <i r="1">
      <x v="228"/>
      <x v="21"/>
    </i>
    <i r="1">
      <x v="229"/>
      <x v="22"/>
    </i>
    <i r="1">
      <x v="243"/>
      <x v="23"/>
    </i>
    <i r="1">
      <x v="254"/>
      <x v="24"/>
    </i>
    <i r="1">
      <x v="289"/>
      <x v="25"/>
    </i>
    <i r="1">
      <x v="290"/>
      <x v="26"/>
    </i>
    <i r="1">
      <x v="291"/>
      <x v="27"/>
    </i>
    <i r="1">
      <x v="294"/>
      <x v="28"/>
    </i>
    <i r="1">
      <x v="295"/>
      <x v="29"/>
    </i>
    <i r="1">
      <x v="314"/>
      <x v="33"/>
    </i>
    <i r="1">
      <x v="329"/>
      <x v="34"/>
    </i>
    <i r="1">
      <x v="330"/>
      <x v="35"/>
    </i>
    <i r="1">
      <x v="336"/>
      <x v="36"/>
    </i>
    <i r="1">
      <x v="349"/>
      <x v="37"/>
    </i>
    <i r="1">
      <x v="350"/>
      <x v="38"/>
    </i>
    <i r="1">
      <x v="353"/>
      <x v="39"/>
    </i>
    <i r="1">
      <x v="357"/>
      <x v="40"/>
    </i>
    <i r="1">
      <x v="377"/>
      <x v="42"/>
    </i>
    <i r="1">
      <x v="379"/>
      <x v="43"/>
    </i>
    <i r="1">
      <x v="381"/>
      <x v="44"/>
    </i>
    <i r="1">
      <x v="397"/>
      <x v="46"/>
    </i>
    <i r="1">
      <x v="488"/>
      <x v="47"/>
    </i>
    <i r="1">
      <x v="494"/>
      <x v="48"/>
    </i>
    <i r="1">
      <x v="506"/>
      <x v="49"/>
    </i>
    <i r="1">
      <x v="507"/>
      <x v="50"/>
    </i>
    <i r="1">
      <x v="514"/>
      <x v="51"/>
    </i>
    <i r="1">
      <x v="517"/>
      <x v="53"/>
    </i>
    <i r="1">
      <x v="519"/>
      <x v="54"/>
    </i>
    <i r="1">
      <x v="528"/>
      <x v="55"/>
    </i>
    <i r="1">
      <x v="529"/>
      <x v="56"/>
    </i>
    <i r="1">
      <x v="530"/>
      <x v="57"/>
    </i>
    <i r="1">
      <x v="531"/>
      <x v="58"/>
    </i>
    <i r="1">
      <x v="532"/>
      <x v="59"/>
    </i>
    <i r="1">
      <x v="534"/>
      <x v="60"/>
    </i>
    <i r="1">
      <x v="535"/>
      <x v="61"/>
    </i>
    <i r="1">
      <x v="583"/>
      <x v="62"/>
    </i>
    <i r="1">
      <x v="585"/>
      <x v="63"/>
    </i>
    <i r="1">
      <x v="597"/>
      <x v="64"/>
    </i>
    <i r="1">
      <x v="602"/>
      <x v="65"/>
    </i>
    <i r="1">
      <x v="620"/>
      <x v="66"/>
    </i>
    <i r="1">
      <x v="621"/>
      <x v="67"/>
    </i>
    <i r="1">
      <x v="631"/>
      <x v="68"/>
    </i>
    <i t="blank">
      <x/>
    </i>
    <i>
      <x v="1"/>
      <x v="1"/>
      <x v="70"/>
    </i>
    <i r="1">
      <x v="211"/>
      <x v="72"/>
    </i>
    <i r="1">
      <x v="212"/>
      <x v="71"/>
    </i>
    <i t="blank">
      <x v="1"/>
    </i>
    <i>
      <x v="2"/>
      <x v="1"/>
      <x v="74"/>
    </i>
    <i r="1">
      <x v="70"/>
      <x v="75"/>
    </i>
    <i r="1">
      <x v="98"/>
      <x v="76"/>
    </i>
    <i r="1">
      <x v="346"/>
      <x v="78"/>
    </i>
    <i r="1">
      <x v="395"/>
      <x v="79"/>
    </i>
    <i r="1">
      <x v="622"/>
      <x v="77"/>
    </i>
    <i t="blank">
      <x v="2"/>
    </i>
    <i>
      <x v="3"/>
      <x v="1"/>
      <x v="81"/>
    </i>
    <i t="blank">
      <x v="3"/>
    </i>
    <i>
      <x v="4"/>
      <x v="1"/>
      <x v="113"/>
    </i>
    <i r="1">
      <x v="312"/>
      <x v="114"/>
    </i>
    <i t="blank">
      <x v="4"/>
    </i>
    <i>
      <x v="5"/>
      <x v="1"/>
      <x v="116"/>
    </i>
    <i r="1">
      <x v="15"/>
      <x v="117"/>
    </i>
    <i r="1">
      <x v="42"/>
      <x v="119"/>
    </i>
    <i r="1">
      <x v="80"/>
      <x v="120"/>
    </i>
    <i r="1">
      <x v="86"/>
      <x v="121"/>
    </i>
    <i r="1">
      <x v="103"/>
      <x v="122"/>
    </i>
    <i r="1">
      <x v="107"/>
      <x v="123"/>
    </i>
    <i r="1">
      <x v="117"/>
      <x v="124"/>
    </i>
    <i r="1">
      <x v="148"/>
      <x v="126"/>
    </i>
    <i r="1">
      <x v="149"/>
      <x v="127"/>
    </i>
    <i r="1">
      <x v="162"/>
      <x v="771"/>
    </i>
    <i r="1">
      <x v="169"/>
      <x v="128"/>
    </i>
    <i r="1">
      <x v="172"/>
      <x v="129"/>
    </i>
    <i r="1">
      <x v="183"/>
      <x v="772"/>
    </i>
    <i r="1">
      <x v="185"/>
      <x v="130"/>
    </i>
    <i r="1">
      <x v="191"/>
      <x v="131"/>
    </i>
    <i r="1">
      <x v="219"/>
      <x v="132"/>
    </i>
    <i r="1">
      <x v="233"/>
      <x v="133"/>
    </i>
    <i r="1">
      <x v="239"/>
      <x v="134"/>
    </i>
    <i r="1">
      <x v="260"/>
      <x v="135"/>
    </i>
    <i r="1">
      <x v="265"/>
      <x v="136"/>
    </i>
    <i r="1">
      <x v="285"/>
      <x v="137"/>
    </i>
    <i r="1">
      <x v="298"/>
      <x v="139"/>
    </i>
    <i r="1">
      <x v="301"/>
      <x v="140"/>
    </i>
    <i r="1">
      <x v="313"/>
      <x v="141"/>
    </i>
    <i r="1">
      <x v="319"/>
      <x v="142"/>
    </i>
    <i r="1">
      <x v="347"/>
      <x v="144"/>
    </i>
    <i r="1">
      <x v="372"/>
      <x v="145"/>
    </i>
    <i r="1">
      <x v="388"/>
      <x v="146"/>
    </i>
    <i r="1">
      <x v="396"/>
      <x v="148"/>
    </i>
    <i r="1">
      <x v="402"/>
      <x v="149"/>
    </i>
    <i r="1">
      <x v="418"/>
      <x v="150"/>
    </i>
    <i r="1">
      <x v="440"/>
      <x v="152"/>
    </i>
    <i r="1">
      <x v="448"/>
      <x v="154"/>
    </i>
    <i r="1">
      <x v="457"/>
      <x v="156"/>
    </i>
    <i r="1">
      <x v="465"/>
      <x v="157"/>
    </i>
    <i r="1">
      <x v="521"/>
      <x v="158"/>
    </i>
    <i r="1">
      <x v="522"/>
      <x v="159"/>
    </i>
    <i r="1">
      <x v="523"/>
      <x v="160"/>
    </i>
    <i r="1">
      <x v="542"/>
      <x v="161"/>
    </i>
    <i r="1">
      <x v="554"/>
      <x v="162"/>
    </i>
    <i r="1">
      <x v="568"/>
      <x v="164"/>
    </i>
    <i r="1">
      <x v="573"/>
      <x v="166"/>
    </i>
    <i r="1">
      <x v="584"/>
      <x v="167"/>
    </i>
    <i r="1">
      <x v="612"/>
      <x v="168"/>
    </i>
    <i t="blank">
      <x v="5"/>
    </i>
    <i>
      <x v="6"/>
      <x v="1"/>
      <x v="172"/>
    </i>
    <i r="1">
      <x v="36"/>
      <x v="174"/>
    </i>
    <i r="1">
      <x v="46"/>
      <x v="173"/>
    </i>
    <i r="1">
      <x v="345"/>
      <x v="175"/>
    </i>
    <i t="blank">
      <x v="6"/>
    </i>
    <i>
      <x v="7"/>
      <x v="1"/>
      <x v="177"/>
    </i>
    <i r="1">
      <x v="32"/>
      <x v="178"/>
    </i>
    <i r="1">
      <x v="33"/>
      <x v="179"/>
    </i>
    <i r="1">
      <x v="60"/>
      <x v="181"/>
    </i>
    <i r="1">
      <x v="121"/>
      <x v="182"/>
    </i>
    <i r="1">
      <x v="124"/>
      <x v="183"/>
    </i>
    <i r="1">
      <x v="126"/>
      <x v="184"/>
    </i>
    <i r="1">
      <x v="127"/>
      <x v="185"/>
    </i>
    <i r="1">
      <x v="163"/>
      <x v="186"/>
    </i>
    <i r="1">
      <x v="256"/>
      <x v="187"/>
    </i>
    <i r="1">
      <x v="327"/>
      <x v="188"/>
    </i>
    <i r="1">
      <x v="360"/>
      <x v="189"/>
    </i>
    <i r="1">
      <x v="407"/>
      <x v="190"/>
    </i>
    <i r="1">
      <x v="428"/>
      <x v="191"/>
    </i>
    <i r="1">
      <x v="458"/>
      <x v="192"/>
    </i>
    <i r="1">
      <x v="500"/>
      <x v="193"/>
    </i>
    <i r="1">
      <x v="518"/>
      <x v="194"/>
    </i>
    <i r="1">
      <x v="533"/>
      <x v="195"/>
    </i>
    <i r="1">
      <x v="582"/>
      <x v="785"/>
    </i>
    <i t="blank">
      <x v="7"/>
    </i>
    <i>
      <x v="8"/>
      <x v="1"/>
      <x v="197"/>
    </i>
    <i r="1">
      <x v="2"/>
      <x v="198"/>
    </i>
    <i r="1">
      <x v="3"/>
      <x v="199"/>
    </i>
    <i r="1">
      <x v="14"/>
      <x v="773"/>
    </i>
    <i r="1">
      <x v="44"/>
      <x v="201"/>
    </i>
    <i r="1">
      <x v="88"/>
      <x v="203"/>
    </i>
    <i r="1">
      <x v="100"/>
      <x v="204"/>
    </i>
    <i r="1">
      <x v="108"/>
      <x v="205"/>
    </i>
    <i r="1">
      <x v="119"/>
      <x v="206"/>
    </i>
    <i r="1">
      <x v="145"/>
      <x v="208"/>
    </i>
    <i r="1">
      <x v="153"/>
      <x v="209"/>
    </i>
    <i r="1">
      <x v="176"/>
      <x v="210"/>
    </i>
    <i r="1">
      <x v="188"/>
      <x v="211"/>
    </i>
    <i r="1">
      <x v="193"/>
      <x v="212"/>
    </i>
    <i r="1">
      <x v="221"/>
      <x v="213"/>
    </i>
    <i r="1">
      <x v="236"/>
      <x v="214"/>
    </i>
    <i r="1">
      <x v="240"/>
      <x v="215"/>
    </i>
    <i r="1">
      <x v="261"/>
      <x v="216"/>
    </i>
    <i r="1">
      <x v="267"/>
      <x v="217"/>
    </i>
    <i r="1">
      <x v="303"/>
      <x v="219"/>
    </i>
    <i r="1">
      <x v="332"/>
      <x v="221"/>
    </i>
    <i r="1">
      <x v="348"/>
      <x v="222"/>
    </i>
    <i r="1">
      <x v="363"/>
      <x v="223"/>
    </i>
    <i r="1">
      <x v="364"/>
      <x v="224"/>
    </i>
    <i r="1">
      <x v="373"/>
      <x v="774"/>
    </i>
    <i r="1">
      <x v="403"/>
      <x v="226"/>
    </i>
    <i r="1">
      <x v="467"/>
      <x v="230"/>
    </i>
    <i r="1">
      <x v="471"/>
      <x v="231"/>
    </i>
    <i r="1">
      <x v="509"/>
      <x v="232"/>
    </i>
    <i r="1">
      <x v="526"/>
      <x v="233"/>
    </i>
    <i r="1">
      <x v="545"/>
      <x v="234"/>
    </i>
    <i r="1">
      <x v="548"/>
      <x v="235"/>
    </i>
    <i r="1">
      <x v="574"/>
      <x v="238"/>
    </i>
    <i r="1">
      <x v="591"/>
      <x v="239"/>
    </i>
    <i t="blank">
      <x v="8"/>
    </i>
    <i>
      <x v="9"/>
      <x v="1"/>
      <x v="243"/>
    </i>
    <i r="1">
      <x v="444"/>
      <x v="244"/>
    </i>
    <i r="1">
      <x v="462"/>
      <x v="246"/>
    </i>
    <i r="1">
      <x v="627"/>
      <x v="245"/>
    </i>
    <i t="blank">
      <x v="9"/>
    </i>
    <i>
      <x v="10"/>
      <x v="1"/>
      <x v="248"/>
    </i>
    <i r="1">
      <x v="28"/>
      <x v="250"/>
    </i>
    <i r="1">
      <x v="37"/>
      <x v="251"/>
    </i>
    <i r="1">
      <x v="45"/>
      <x v="252"/>
    </i>
    <i r="1">
      <x v="82"/>
      <x v="253"/>
    </i>
    <i r="1">
      <x v="87"/>
      <x v="254"/>
    </i>
    <i r="1">
      <x v="90"/>
      <x v="255"/>
    </i>
    <i r="1">
      <x v="109"/>
      <x v="256"/>
    </i>
    <i r="1">
      <x v="111"/>
      <x v="257"/>
    </i>
    <i r="1">
      <x v="120"/>
      <x v="258"/>
    </i>
    <i r="1">
      <x v="125"/>
      <x v="259"/>
    </i>
    <i r="1">
      <x v="143"/>
      <x v="260"/>
    </i>
    <i r="1">
      <x v="146"/>
      <x v="261"/>
    </i>
    <i r="1">
      <x v="150"/>
      <x v="262"/>
    </i>
    <i r="1">
      <x v="174"/>
      <x v="263"/>
    </i>
    <i r="1">
      <x v="180"/>
      <x v="264"/>
    </i>
    <i r="1">
      <x v="182"/>
      <x v="265"/>
    </i>
    <i r="1">
      <x v="187"/>
      <x v="266"/>
    </i>
    <i r="1">
      <x v="194"/>
      <x v="267"/>
    </i>
    <i r="1">
      <x v="196"/>
      <x v="268"/>
    </i>
    <i r="1">
      <x v="217"/>
      <x v="269"/>
    </i>
    <i r="1">
      <x v="222"/>
      <x v="270"/>
    </i>
    <i r="1">
      <x v="237"/>
      <x v="271"/>
    </i>
    <i r="1">
      <x v="238"/>
      <x v="272"/>
    </i>
    <i r="1">
      <x v="246"/>
      <x v="273"/>
    </i>
    <i r="1">
      <x v="249"/>
      <x v="274"/>
    </i>
    <i r="1">
      <x v="252"/>
      <x v="275"/>
    </i>
    <i r="1">
      <x v="263"/>
      <x v="276"/>
    </i>
    <i r="1">
      <x v="268"/>
      <x v="277"/>
    </i>
    <i r="1">
      <x v="304"/>
      <x v="279"/>
    </i>
    <i r="1">
      <x v="306"/>
      <x v="280"/>
    </i>
    <i r="1">
      <x v="315"/>
      <x v="281"/>
    </i>
    <i r="1">
      <x v="333"/>
      <x v="282"/>
    </i>
    <i r="1">
      <x v="374"/>
      <x v="284"/>
    </i>
    <i r="1">
      <x v="376"/>
      <x v="285"/>
    </i>
    <i r="1">
      <x v="398"/>
      <x v="286"/>
    </i>
    <i r="1">
      <x v="405"/>
      <x v="287"/>
    </i>
    <i r="1">
      <x v="409"/>
      <x v="288"/>
    </i>
    <i r="1">
      <x v="469"/>
      <x v="292"/>
    </i>
    <i r="1">
      <x v="470"/>
      <x v="293"/>
    </i>
    <i r="1">
      <x v="481"/>
      <x v="294"/>
    </i>
    <i r="1">
      <x v="482"/>
      <x v="295"/>
    </i>
    <i r="1">
      <x v="483"/>
      <x v="296"/>
    </i>
    <i r="1">
      <x v="484"/>
      <x v="297"/>
    </i>
    <i r="1">
      <x v="485"/>
      <x v="298"/>
    </i>
    <i r="1">
      <x v="486"/>
      <x v="299"/>
    </i>
    <i r="1">
      <x v="541"/>
      <x v="300"/>
    </i>
    <i r="1">
      <x v="575"/>
      <x v="303"/>
    </i>
    <i r="1">
      <x v="587"/>
      <x v="304"/>
    </i>
    <i r="1">
      <x v="599"/>
      <x v="305"/>
    </i>
    <i r="1">
      <x v="603"/>
      <x v="306"/>
    </i>
    <i t="blank">
      <x v="10"/>
    </i>
    <i>
      <x v="11"/>
      <x v="1"/>
      <x v="310"/>
    </i>
    <i r="1">
      <x v="205"/>
      <x v="311"/>
    </i>
    <i r="1">
      <x v="206"/>
      <x v="313"/>
    </i>
    <i r="1">
      <x v="207"/>
      <x v="314"/>
    </i>
    <i r="1">
      <x v="208"/>
      <x v="312"/>
    </i>
    <i t="blank">
      <x v="11"/>
    </i>
    <i>
      <x v="12"/>
      <x v="1"/>
      <x v="316"/>
    </i>
    <i r="1">
      <x v="21"/>
      <x v="317"/>
    </i>
    <i r="1">
      <x v="31"/>
      <x v="319"/>
    </i>
    <i r="1">
      <x v="41"/>
      <x v="320"/>
    </i>
    <i r="1">
      <x v="47"/>
      <x v="321"/>
    </i>
    <i r="1">
      <x v="85"/>
      <x v="322"/>
    </i>
    <i r="1">
      <x v="104"/>
      <x v="323"/>
    </i>
    <i r="1">
      <x v="106"/>
      <x v="324"/>
    </i>
    <i r="1">
      <x v="128"/>
      <x v="325"/>
    </i>
    <i r="1">
      <x v="132"/>
      <x v="326"/>
    </i>
    <i r="1">
      <x v="133"/>
      <x v="327"/>
    </i>
    <i r="1">
      <x v="134"/>
      <x v="328"/>
    </i>
    <i r="1">
      <x v="135"/>
      <x v="329"/>
    </i>
    <i r="1">
      <x v="136"/>
      <x v="330"/>
    </i>
    <i r="1">
      <x v="137"/>
      <x v="331"/>
    </i>
    <i r="1">
      <x v="141"/>
      <x v="332"/>
    </i>
    <i r="1">
      <x v="151"/>
      <x v="333"/>
    </i>
    <i r="1">
      <x v="158"/>
      <x v="334"/>
    </i>
    <i r="1">
      <x v="179"/>
      <x v="335"/>
    </i>
    <i r="1">
      <x v="192"/>
      <x v="336"/>
    </i>
    <i r="1">
      <x v="214"/>
      <x v="337"/>
    </i>
    <i r="1">
      <x v="218"/>
      <x v="339"/>
    </i>
    <i r="1">
      <x v="250"/>
      <x v="340"/>
    </i>
    <i r="1">
      <x v="283"/>
      <x v="341"/>
    </i>
    <i r="1">
      <x v="297"/>
      <x v="343"/>
    </i>
    <i r="1">
      <x v="302"/>
      <x v="344"/>
    </i>
    <i r="1">
      <x v="322"/>
      <x v="345"/>
    </i>
    <i r="1">
      <x v="355"/>
      <x v="347"/>
    </i>
    <i r="1">
      <x v="371"/>
      <x v="349"/>
    </i>
    <i r="1">
      <x v="385"/>
      <x v="352"/>
    </i>
    <i r="1">
      <x v="401"/>
      <x v="354"/>
    </i>
    <i r="1">
      <x v="414"/>
      <x v="355"/>
    </i>
    <i r="1">
      <x v="437"/>
      <x v="357"/>
    </i>
    <i r="1">
      <x v="446"/>
      <x v="359"/>
    </i>
    <i r="1">
      <x v="466"/>
      <x v="777"/>
    </i>
    <i r="1">
      <x v="497"/>
      <x v="361"/>
    </i>
    <i r="1">
      <x v="508"/>
      <x v="362"/>
    </i>
    <i r="1">
      <x v="527"/>
      <x v="363"/>
    </i>
    <i r="1">
      <x v="537"/>
      <x v="364"/>
    </i>
    <i r="1">
      <x v="552"/>
      <x v="365"/>
    </i>
    <i r="1">
      <x v="566"/>
      <x v="366"/>
    </i>
    <i r="1">
      <x v="567"/>
      <x v="367"/>
    </i>
    <i r="1">
      <x v="600"/>
      <x v="369"/>
    </i>
    <i r="1">
      <x v="609"/>
      <x v="370"/>
    </i>
    <i t="blank">
      <x v="12"/>
    </i>
    <i>
      <x v="13"/>
      <x v="1"/>
      <x v="373"/>
    </i>
    <i r="1">
      <x v="209"/>
      <x v="374"/>
    </i>
    <i t="blank">
      <x v="13"/>
    </i>
    <i>
      <x v="14"/>
      <x v="1"/>
      <x v="376"/>
    </i>
    <i r="1">
      <x v="8"/>
      <x v="377"/>
    </i>
    <i r="1">
      <x v="11"/>
      <x v="378"/>
    </i>
    <i r="1">
      <x v="19"/>
      <x v="379"/>
    </i>
    <i r="1">
      <x v="38"/>
      <x v="381"/>
    </i>
    <i r="1">
      <x v="65"/>
      <x v="382"/>
    </i>
    <i r="1">
      <x v="66"/>
      <x v="383"/>
    </i>
    <i r="1">
      <x v="83"/>
      <x v="384"/>
    </i>
    <i r="1">
      <x v="94"/>
      <x v="385"/>
    </i>
    <i r="1">
      <x v="95"/>
      <x v="386"/>
    </i>
    <i r="1">
      <x v="101"/>
      <x v="387"/>
    </i>
    <i r="1">
      <x v="105"/>
      <x v="388"/>
    </i>
    <i r="1">
      <x v="114"/>
      <x v="389"/>
    </i>
    <i r="1">
      <x v="129"/>
      <x v="390"/>
    </i>
    <i r="1">
      <x v="142"/>
      <x v="392"/>
    </i>
    <i r="1">
      <x v="175"/>
      <x v="393"/>
    </i>
    <i r="1">
      <x v="177"/>
      <x v="394"/>
    </i>
    <i r="1">
      <x v="190"/>
      <x v="395"/>
    </i>
    <i r="1">
      <x v="216"/>
      <x v="396"/>
    </i>
    <i r="1">
      <x v="232"/>
      <x v="397"/>
    </i>
    <i r="1">
      <x v="244"/>
      <x v="398"/>
    </i>
    <i r="1">
      <x v="269"/>
      <x v="399"/>
    </i>
    <i r="1">
      <x v="278"/>
      <x v="400"/>
    </i>
    <i r="1">
      <x v="300"/>
      <x v="402"/>
    </i>
    <i r="1">
      <x v="317"/>
      <x v="403"/>
    </i>
    <i r="1">
      <x v="354"/>
      <x v="405"/>
    </i>
    <i r="1">
      <x v="370"/>
      <x v="406"/>
    </i>
    <i r="1">
      <x v="382"/>
      <x v="407"/>
    </i>
    <i r="1">
      <x v="400"/>
      <x v="409"/>
    </i>
    <i r="1">
      <x v="411"/>
      <x v="410"/>
    </i>
    <i r="1">
      <x v="429"/>
      <x v="412"/>
    </i>
    <i r="1">
      <x v="435"/>
      <x v="413"/>
    </i>
    <i r="1">
      <x v="455"/>
      <x v="415"/>
    </i>
    <i r="1">
      <x v="464"/>
      <x v="417"/>
    </i>
    <i r="1">
      <x v="487"/>
      <x v="418"/>
    </i>
    <i r="1">
      <x v="505"/>
      <x v="419"/>
    </i>
    <i r="1">
      <x v="540"/>
      <x v="420"/>
    </i>
    <i r="1">
      <x v="547"/>
      <x v="421"/>
    </i>
    <i r="1">
      <x v="549"/>
      <x v="422"/>
    </i>
    <i r="1">
      <x v="563"/>
      <x v="779"/>
    </i>
    <i r="1">
      <x v="581"/>
      <x v="425"/>
    </i>
    <i r="1">
      <x v="589"/>
      <x v="780"/>
    </i>
    <i r="1">
      <x v="607"/>
      <x v="426"/>
    </i>
    <i t="blank">
      <x v="14"/>
    </i>
    <i>
      <x v="15"/>
      <x v="1"/>
      <x v="429"/>
    </i>
    <i r="1">
      <x v="201"/>
      <x v="430"/>
    </i>
    <i r="1">
      <x v="202"/>
      <x v="431"/>
    </i>
    <i r="1">
      <x v="203"/>
      <x v="432"/>
    </i>
    <i r="1">
      <x v="204"/>
      <x v="433"/>
    </i>
    <i t="blank">
      <x v="15"/>
    </i>
    <i>
      <x v="16"/>
      <x v="1"/>
      <x v="435"/>
    </i>
    <i r="1">
      <x v="4"/>
      <x v="436"/>
    </i>
    <i r="1">
      <x v="13"/>
      <x v="437"/>
    </i>
    <i r="1">
      <x v="23"/>
      <x v="438"/>
    </i>
    <i r="1">
      <x v="77"/>
      <x v="439"/>
    </i>
    <i r="1">
      <x v="97"/>
      <x v="440"/>
    </i>
    <i r="1">
      <x v="116"/>
      <x v="441"/>
    </i>
    <i r="1">
      <x v="155"/>
      <x v="442"/>
    </i>
    <i r="1">
      <x v="173"/>
      <x v="443"/>
    </i>
    <i r="1">
      <x v="186"/>
      <x v="444"/>
    </i>
    <i r="1">
      <x v="234"/>
      <x v="445"/>
    </i>
    <i r="1">
      <x v="253"/>
      <x v="446"/>
    </i>
    <i r="1">
      <x v="264"/>
      <x v="448"/>
    </i>
    <i r="1">
      <x v="270"/>
      <x v="449"/>
    </i>
    <i r="1">
      <x v="271"/>
      <x v="450"/>
    </i>
    <i r="1">
      <x v="272"/>
      <x v="451"/>
    </i>
    <i r="1">
      <x v="273"/>
      <x v="452"/>
    </i>
    <i r="1">
      <x v="274"/>
      <x v="453"/>
    </i>
    <i r="1">
      <x v="276"/>
      <x v="454"/>
    </i>
    <i r="1">
      <x v="277"/>
      <x v="455"/>
    </i>
    <i r="1">
      <x v="287"/>
      <x v="456"/>
    </i>
    <i r="1">
      <x v="296"/>
      <x v="457"/>
    </i>
    <i r="1">
      <x v="325"/>
      <x v="458"/>
    </i>
    <i r="1">
      <x v="362"/>
      <x v="459"/>
    </i>
    <i r="1">
      <x v="367"/>
      <x v="460"/>
    </i>
    <i r="1">
      <x v="387"/>
      <x v="461"/>
    </i>
    <i r="1">
      <x v="417"/>
      <x v="462"/>
    </i>
    <i r="1">
      <x v="424"/>
      <x v="463"/>
    </i>
    <i r="1">
      <x v="439"/>
      <x v="464"/>
    </i>
    <i r="1">
      <x v="451"/>
      <x v="465"/>
    </i>
    <i r="1">
      <x v="496"/>
      <x v="466"/>
    </i>
    <i r="1">
      <x v="512"/>
      <x v="467"/>
    </i>
    <i r="1">
      <x v="543"/>
      <x v="468"/>
    </i>
    <i r="1">
      <x v="556"/>
      <x v="469"/>
    </i>
    <i r="1">
      <x v="570"/>
      <x v="470"/>
    </i>
    <i r="1">
      <x v="580"/>
      <x v="471"/>
    </i>
    <i r="1">
      <x v="611"/>
      <x v="472"/>
    </i>
    <i t="blank">
      <x v="16"/>
    </i>
    <i>
      <x v="17"/>
      <x v="1"/>
      <x v="474"/>
    </i>
    <i r="1">
      <x v="210"/>
      <x v="475"/>
    </i>
    <i t="blank">
      <x v="17"/>
    </i>
    <i>
      <x v="18"/>
      <x v="1"/>
      <x v="477"/>
    </i>
    <i r="1">
      <x v="6"/>
      <x v="478"/>
    </i>
    <i r="1">
      <x v="9"/>
      <x v="479"/>
    </i>
    <i r="1">
      <x v="17"/>
      <x v="480"/>
    </i>
    <i r="1">
      <x v="34"/>
      <x v="481"/>
    </i>
    <i r="1">
      <x v="58"/>
      <x v="482"/>
    </i>
    <i r="1">
      <x v="61"/>
      <x v="483"/>
    </i>
    <i r="1">
      <x v="62"/>
      <x v="484"/>
    </i>
    <i r="1">
      <x v="63"/>
      <x v="781"/>
    </i>
    <i r="1">
      <x v="112"/>
      <x v="485"/>
    </i>
    <i r="1">
      <x v="138"/>
      <x v="486"/>
    </i>
    <i r="1">
      <x v="152"/>
      <x v="487"/>
    </i>
    <i r="1">
      <x v="159"/>
      <x v="488"/>
    </i>
    <i r="1">
      <x v="184"/>
      <x v="489"/>
    </i>
    <i r="1">
      <x v="227"/>
      <x v="782"/>
    </i>
    <i r="1">
      <x v="230"/>
      <x v="490"/>
    </i>
    <i r="1">
      <x v="242"/>
      <x v="491"/>
    </i>
    <i r="1">
      <x v="248"/>
      <x v="492"/>
    </i>
    <i r="1">
      <x v="251"/>
      <x v="493"/>
    </i>
    <i r="1">
      <x v="280"/>
      <x v="494"/>
    </i>
    <i r="1">
      <x v="311"/>
      <x v="495"/>
    </i>
    <i r="1">
      <x v="316"/>
      <x v="496"/>
    </i>
    <i r="1">
      <x v="361"/>
      <x v="497"/>
    </i>
    <i r="1">
      <x v="416"/>
      <x v="498"/>
    </i>
    <i r="1">
      <x v="423"/>
      <x v="499"/>
    </i>
    <i r="1">
      <x v="433"/>
      <x v="500"/>
    </i>
    <i r="1">
      <x v="450"/>
      <x v="501"/>
    </i>
    <i r="1">
      <x v="520"/>
      <x v="502"/>
    </i>
    <i r="1">
      <x v="536"/>
      <x v="503"/>
    </i>
    <i r="1">
      <x v="538"/>
      <x v="504"/>
    </i>
    <i r="1">
      <x v="558"/>
      <x v="505"/>
    </i>
    <i r="1">
      <x v="561"/>
      <x v="506"/>
    </i>
    <i r="1">
      <x v="592"/>
      <x v="507"/>
    </i>
    <i r="1">
      <x v="605"/>
      <x v="508"/>
    </i>
    <i t="blank">
      <x v="18"/>
    </i>
    <i>
      <x v="19"/>
      <x v="1"/>
      <x v="510"/>
    </i>
    <i r="1">
      <x v="5"/>
      <x v="511"/>
    </i>
    <i r="1">
      <x v="24"/>
      <x v="512"/>
    </i>
    <i r="1">
      <x v="78"/>
      <x v="513"/>
    </i>
    <i r="1">
      <x v="81"/>
      <x v="514"/>
    </i>
    <i r="1">
      <x v="118"/>
      <x v="515"/>
    </i>
    <i r="1">
      <x v="198"/>
      <x v="516"/>
    </i>
    <i r="1">
      <x v="235"/>
      <x v="517"/>
    </i>
    <i r="1">
      <x v="245"/>
      <x v="518"/>
    </i>
    <i r="1">
      <x v="262"/>
      <x v="519"/>
    </i>
    <i r="1">
      <x v="266"/>
      <x v="520"/>
    </i>
    <i r="1">
      <x v="288"/>
      <x v="521"/>
    </i>
    <i r="1">
      <x v="326"/>
      <x v="522"/>
    </i>
    <i r="1">
      <x v="334"/>
      <x v="523"/>
    </i>
    <i r="1">
      <x v="337"/>
      <x v="524"/>
    </i>
    <i r="1">
      <x v="338"/>
      <x v="525"/>
    </i>
    <i r="1">
      <x v="339"/>
      <x v="526"/>
    </i>
    <i r="1">
      <x v="340"/>
      <x v="527"/>
    </i>
    <i r="1">
      <x v="341"/>
      <x v="528"/>
    </i>
    <i r="1">
      <x v="342"/>
      <x v="529"/>
    </i>
    <i r="1">
      <x v="352"/>
      <x v="531"/>
    </i>
    <i r="1">
      <x v="390"/>
      <x v="532"/>
    </i>
    <i r="1">
      <x v="420"/>
      <x v="533"/>
    </i>
    <i r="1">
      <x v="430"/>
      <x v="534"/>
    </i>
    <i r="1">
      <x v="431"/>
      <x v="535"/>
    </i>
    <i r="1">
      <x v="442"/>
      <x v="783"/>
    </i>
    <i r="1">
      <x v="452"/>
      <x v="536"/>
    </i>
    <i r="1">
      <x v="493"/>
      <x v="537"/>
    </i>
    <i r="1">
      <x v="502"/>
      <x v="784"/>
    </i>
    <i r="1">
      <x v="504"/>
      <x v="538"/>
    </i>
    <i r="1">
      <x v="511"/>
      <x v="539"/>
    </i>
    <i r="1">
      <x v="525"/>
      <x v="540"/>
    </i>
    <i r="1">
      <x v="544"/>
      <x v="541"/>
    </i>
    <i r="1">
      <x v="557"/>
      <x v="542"/>
    </i>
    <i r="1">
      <x v="571"/>
      <x v="543"/>
    </i>
    <i r="1">
      <x v="579"/>
      <x v="544"/>
    </i>
    <i r="1">
      <x v="596"/>
      <x v="545"/>
    </i>
    <i r="1">
      <x v="614"/>
      <x v="546"/>
    </i>
    <i t="blank">
      <x v="19"/>
    </i>
    <i>
      <x v="20"/>
      <x v="1"/>
      <x v="548"/>
    </i>
    <i r="1">
      <x v="35"/>
      <x v="550"/>
    </i>
    <i r="1">
      <x v="46"/>
      <x v="549"/>
    </i>
    <i r="1">
      <x v="345"/>
      <x v="551"/>
    </i>
    <i t="blank">
      <x v="20"/>
    </i>
    <i>
      <x v="21"/>
      <x v="1"/>
      <x v="553"/>
    </i>
    <i r="1">
      <x v="7"/>
      <x v="554"/>
    </i>
    <i r="1">
      <x v="10"/>
      <x v="555"/>
    </i>
    <i r="1">
      <x v="43"/>
      <x v="557"/>
    </i>
    <i r="1">
      <x v="64"/>
      <x v="558"/>
    </i>
    <i r="1">
      <x v="79"/>
      <x v="560"/>
    </i>
    <i r="1">
      <x v="84"/>
      <x v="561"/>
    </i>
    <i r="1">
      <x v="91"/>
      <x v="562"/>
    </i>
    <i r="1">
      <x v="92"/>
      <x v="563"/>
    </i>
    <i r="1">
      <x v="93"/>
      <x v="564"/>
    </i>
    <i r="1">
      <x v="110"/>
      <x v="565"/>
    </i>
    <i r="1">
      <x v="113"/>
      <x v="566"/>
    </i>
    <i r="1">
      <x v="140"/>
      <x v="567"/>
    </i>
    <i r="1">
      <x v="168"/>
      <x v="568"/>
    </i>
    <i r="1">
      <x v="181"/>
      <x v="569"/>
    </i>
    <i r="1">
      <x v="189"/>
      <x v="570"/>
    </i>
    <i r="1">
      <x v="231"/>
      <x v="571"/>
    </i>
    <i r="1">
      <x v="259"/>
      <x v="573"/>
    </i>
    <i r="1">
      <x v="299"/>
      <x v="575"/>
    </i>
    <i r="1">
      <x v="331"/>
      <x v="576"/>
    </i>
    <i r="1">
      <x v="335"/>
      <x v="577"/>
    </i>
    <i r="1">
      <x v="366"/>
      <x v="578"/>
    </i>
    <i r="1">
      <x v="369"/>
      <x v="579"/>
    </i>
    <i r="1">
      <x v="399"/>
      <x v="581"/>
    </i>
    <i r="1">
      <x v="408"/>
      <x v="759"/>
    </i>
    <i r="1">
      <x v="426"/>
      <x v="583"/>
    </i>
    <i r="1">
      <x v="459"/>
      <x v="586"/>
    </i>
    <i r="1">
      <x v="460"/>
      <x v="587"/>
    </i>
    <i r="1">
      <x v="463"/>
      <x v="588"/>
    </i>
    <i r="1">
      <x v="479"/>
      <x v="589"/>
    </i>
    <i r="1">
      <x v="495"/>
      <x v="590"/>
    </i>
    <i r="1">
      <x v="513"/>
      <x v="591"/>
    </i>
    <i r="1">
      <x v="539"/>
      <x v="592"/>
    </i>
    <i r="1">
      <x v="586"/>
      <x v="595"/>
    </i>
    <i r="1">
      <x v="619"/>
      <x v="598"/>
    </i>
    <i r="1">
      <x v="623"/>
      <x v="599"/>
    </i>
    <i t="blank">
      <x v="21"/>
    </i>
    <i>
      <x v="22"/>
      <x v="1"/>
      <x v="601"/>
    </i>
    <i r="1">
      <x v="199"/>
      <x v="602"/>
    </i>
    <i r="1">
      <x v="200"/>
      <x v="603"/>
    </i>
    <i t="blank">
      <x v="22"/>
    </i>
    <i>
      <x v="23"/>
      <x v="1"/>
      <x v="605"/>
    </i>
    <i r="1">
      <x v="27"/>
      <x v="606"/>
    </i>
    <i r="1">
      <x v="52"/>
      <x v="607"/>
    </i>
    <i r="1">
      <x v="53"/>
      <x v="608"/>
    </i>
    <i r="1">
      <x v="54"/>
      <x v="609"/>
    </i>
    <i r="1">
      <x v="55"/>
      <x v="610"/>
    </i>
    <i r="1">
      <x v="56"/>
      <x v="611"/>
    </i>
    <i r="1">
      <x v="57"/>
      <x v="612"/>
    </i>
    <i r="1">
      <x v="154"/>
      <x v="613"/>
    </i>
    <i r="1">
      <x v="166"/>
      <x v="614"/>
    </i>
    <i r="1">
      <x v="170"/>
      <x v="615"/>
    </i>
    <i r="1">
      <x v="197"/>
      <x v="616"/>
    </i>
    <i r="1">
      <x v="351"/>
      <x v="618"/>
    </i>
    <i r="1">
      <x v="359"/>
      <x v="619"/>
    </i>
    <i r="1">
      <x v="394"/>
      <x v="620"/>
    </i>
    <i r="1">
      <x v="472"/>
      <x v="621"/>
    </i>
    <i r="1">
      <x v="473"/>
      <x v="622"/>
    </i>
    <i r="1">
      <x v="474"/>
      <x v="623"/>
    </i>
    <i r="1">
      <x v="475"/>
      <x v="624"/>
    </i>
    <i r="1">
      <x v="476"/>
      <x v="625"/>
    </i>
    <i r="1">
      <x v="477"/>
      <x v="626"/>
    </i>
    <i r="1">
      <x v="478"/>
      <x v="627"/>
    </i>
    <i r="1">
      <x v="480"/>
      <x v="628"/>
    </i>
    <i r="1">
      <x v="490"/>
      <x v="629"/>
    </i>
    <i r="1">
      <x v="501"/>
      <x v="630"/>
    </i>
    <i r="1">
      <x v="510"/>
      <x v="631"/>
    </i>
    <i r="1">
      <x v="516"/>
      <x v="632"/>
    </i>
    <i r="1">
      <x v="624"/>
      <x v="760"/>
    </i>
    <i r="1">
      <x v="629"/>
      <x v="634"/>
    </i>
    <i r="1">
      <x v="630"/>
      <x v="635"/>
    </i>
    <i t="blank">
      <x v="23"/>
    </i>
    <i>
      <x v="24"/>
      <x v="1"/>
      <x v="761"/>
    </i>
    <i r="1">
      <x v="365"/>
      <x v="643"/>
    </i>
    <i r="1">
      <x v="588"/>
      <x v="650"/>
    </i>
    <i t="blank">
      <x v="24"/>
    </i>
  </rowItems>
  <colItems count="1">
    <i/>
  </colItems>
  <pageFields count="2">
    <pageField fld="8" hier="-1"/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5" cacheId="109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4:U37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4"/>
        <item x="35"/>
        <item m="1" x="56"/>
        <item x="10"/>
        <item m="1" x="51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x="30"/>
        <item m="1" x="54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3">
    <i>
      <x v="2"/>
      <x v="1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5"/>
    </i>
    <i r="1">
      <x v="17"/>
    </i>
    <i r="1">
      <x v="19"/>
    </i>
    <i r="1">
      <x v="20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40"/>
    </i>
    <i r="1">
      <x v="41"/>
    </i>
    <i r="1">
      <x v="44"/>
    </i>
    <i r="1">
      <x v="45"/>
    </i>
    <i r="1">
      <x v="46"/>
    </i>
    <i r="1">
      <x v="50"/>
    </i>
    <i r="1">
      <x v="55"/>
    </i>
    <i r="1">
      <x v="56"/>
    </i>
    <i t="blank">
      <x v="2"/>
    </i>
    <i>
      <x v="3"/>
      <x v="1"/>
    </i>
    <i r="1">
      <x v="49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3" cacheId="110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Gear Set Name">
  <location ref="K1:K21" firstHeaderRow="1" firstDataRow="1" firstDataCol="1"/>
  <pivotFields count="1">
    <pivotField axis="axisRow" showAll="0" includeNewItemsInFilter="1" sortType="ascending" defaultSubtotal="0">
      <items count="25">
        <item m="1" x="22"/>
        <item m="1" x="23"/>
        <item m="1" x="21"/>
        <item m="1" x="24"/>
        <item x="0"/>
        <item x="2"/>
        <item x="3"/>
        <item x="1"/>
        <item x="6"/>
        <item x="4"/>
        <item x="5"/>
        <item x="9"/>
        <item x="7"/>
        <item x="8"/>
        <item x="12"/>
        <item x="10"/>
        <item x="11"/>
        <item x="15"/>
        <item x="13"/>
        <item x="14"/>
        <item x="19"/>
        <item x="18"/>
        <item x="16"/>
        <item x="17"/>
        <item h="1" x="20"/>
      </items>
    </pivotField>
  </pivotFields>
  <rowFields count="1">
    <field x="0"/>
  </rowFields>
  <rowItems count="2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name="PivotTable4" cacheId="109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4:R37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4"/>
        <item x="35"/>
        <item m="1" x="56"/>
        <item x="10"/>
        <item m="1" x="51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x="30"/>
        <item m="1" x="54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3">
    <i>
      <x v="2"/>
      <x v="1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5"/>
    </i>
    <i r="1">
      <x v="17"/>
    </i>
    <i r="1">
      <x v="19"/>
    </i>
    <i r="1">
      <x v="20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4"/>
    </i>
    <i r="1">
      <x v="45"/>
    </i>
    <i r="1">
      <x v="46"/>
    </i>
    <i r="1">
      <x v="50"/>
    </i>
    <i r="1">
      <x v="55"/>
    </i>
    <i r="1">
      <x v="56"/>
    </i>
    <i t="blank">
      <x v="2"/>
    </i>
    <i>
      <x v="3"/>
      <x v="1"/>
    </i>
    <i r="1">
      <x v="28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omments" Target="../comments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26" Type="http://schemas.openxmlformats.org/officeDocument/2006/relationships/ctrlProp" Target="../ctrlProps/ctrlProp41.xml"/><Relationship Id="rId39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6.xml"/><Relationship Id="rId34" Type="http://schemas.openxmlformats.org/officeDocument/2006/relationships/ctrlProp" Target="../ctrlProps/ctrlProp49.xml"/><Relationship Id="rId42" Type="http://schemas.openxmlformats.org/officeDocument/2006/relationships/ctrlProp" Target="../ctrlProps/ctrlProp57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5" Type="http://schemas.openxmlformats.org/officeDocument/2006/relationships/ctrlProp" Target="../ctrlProps/ctrlProp40.xml"/><Relationship Id="rId33" Type="http://schemas.openxmlformats.org/officeDocument/2006/relationships/ctrlProp" Target="../ctrlProps/ctrlProp48.xml"/><Relationship Id="rId38" Type="http://schemas.openxmlformats.org/officeDocument/2006/relationships/ctrlProp" Target="../ctrlProps/ctrlProp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29" Type="http://schemas.openxmlformats.org/officeDocument/2006/relationships/ctrlProp" Target="../ctrlProps/ctrlProp44.xml"/><Relationship Id="rId41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24" Type="http://schemas.openxmlformats.org/officeDocument/2006/relationships/ctrlProp" Target="../ctrlProps/ctrlProp39.xml"/><Relationship Id="rId32" Type="http://schemas.openxmlformats.org/officeDocument/2006/relationships/ctrlProp" Target="../ctrlProps/ctrlProp47.xml"/><Relationship Id="rId37" Type="http://schemas.openxmlformats.org/officeDocument/2006/relationships/ctrlProp" Target="../ctrlProps/ctrlProp52.xml"/><Relationship Id="rId40" Type="http://schemas.openxmlformats.org/officeDocument/2006/relationships/ctrlProp" Target="../ctrlProps/ctrlProp55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23" Type="http://schemas.openxmlformats.org/officeDocument/2006/relationships/ctrlProp" Target="../ctrlProps/ctrlProp38.xml"/><Relationship Id="rId28" Type="http://schemas.openxmlformats.org/officeDocument/2006/relationships/ctrlProp" Target="../ctrlProps/ctrlProp43.xml"/><Relationship Id="rId36" Type="http://schemas.openxmlformats.org/officeDocument/2006/relationships/ctrlProp" Target="../ctrlProps/ctrlProp51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31" Type="http://schemas.openxmlformats.org/officeDocument/2006/relationships/ctrlProp" Target="../ctrlProps/ctrlProp46.xml"/><Relationship Id="rId44" Type="http://schemas.openxmlformats.org/officeDocument/2006/relationships/ctrlProp" Target="../ctrlProps/ctrlProp59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Relationship Id="rId27" Type="http://schemas.openxmlformats.org/officeDocument/2006/relationships/ctrlProp" Target="../ctrlProps/ctrlProp42.xml"/><Relationship Id="rId30" Type="http://schemas.openxmlformats.org/officeDocument/2006/relationships/ctrlProp" Target="../ctrlProps/ctrlProp45.xml"/><Relationship Id="rId35" Type="http://schemas.openxmlformats.org/officeDocument/2006/relationships/ctrlProp" Target="../ctrlProps/ctrlProp50.xml"/><Relationship Id="rId43" Type="http://schemas.openxmlformats.org/officeDocument/2006/relationships/ctrlProp" Target="../ctrlProps/ctrlProp5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kmmiles.gitlab.io/moonkin-calc/?gearv2=Tc67EQMxCATQXhQ7WH4SW4vn-m_jDChw9EbACr5LaCfWZ6lEtoY4pR5Dy7Sfwt1WH_ftV-285G4POHMmnU_UfJcUe1o-CmdVen2lAXaEvv_rtcWSfQ2gMSLnSud6Xg" TargetMode="External"/><Relationship Id="rId3" Type="http://schemas.openxmlformats.org/officeDocument/2006/relationships/hyperlink" Target="https://kmmiles.gitlab.io/moonkin-calc/?gearv2=VY2xEYAwDAN3SU0hy06wS2ag5Nh_DYyT445KbylSrnaIqbJtCeBAgsQQXUaPhJMYPmbiX-LLsKUs7dFT30LdCkjd2Oe0onpMqDyLqe8TutlCM8rfEvXAHOL8ADVE7hbtfgA" TargetMode="External"/><Relationship Id="rId7" Type="http://schemas.openxmlformats.org/officeDocument/2006/relationships/hyperlink" Target="https://kmmiles.gitlab.io/moonkin-calc/?gearv2=Tc67EQMxCATQXhQ7WH4SW4vn-m_jDChw9EbACr5LaCfWZ6lEtoY4pR5Dy7Sfwt1WH_ftV-285G4POHMmnU_UfJcUe1o-CmdVen2lAXaEvv_rtcWSfQ2gMSLnSud6Xg" TargetMode="External"/><Relationship Id="rId2" Type="http://schemas.openxmlformats.org/officeDocument/2006/relationships/hyperlink" Target="https://kmmiles.gitlab.io/moonkin-calc/?gearv2=VY25EcAwCAR7UeyA58RTi8f9t2GDSBwtd7PAvTjV97o-pmQxgtGZ1Zrq1LTQZmyfjKGMdzKoPCHT6e3sR_J4_UdSqy9VApgREP5XrJHUB0n2IUUrjlzPCw" TargetMode="External"/><Relationship Id="rId1" Type="http://schemas.openxmlformats.org/officeDocument/2006/relationships/hyperlink" Target="https://kmmiles.gitlab.io/moonkin-calc/?gearv2=VYzBDcAwCAN3ybsPMCTAs3NU3X-NkkIflZDONuBrcIjNcYyTCYtSsDvrZrCsl2JUfs323nsu6pfXn5J0bpVXbwh538UmMkjmAK5a8u9YPPYNiDCLbwdgGuN-AA" TargetMode="External"/><Relationship Id="rId6" Type="http://schemas.openxmlformats.org/officeDocument/2006/relationships/hyperlink" Target="https://kmmiles.gitlab.io/moonkin-calc/?gearv2=TY67EcAwCEN3cZ0CBOYzSy77rxEDKVI9pEOCewEwX9cCs0cRSnLIbIZiWHAxLcoHWfqn9SMmH9Z5kRydrYmcek-o-hlnKMoJHnYktKqwKesUVME_v7cjadqwhzTfuuZ6Xg" TargetMode="External"/><Relationship Id="rId5" Type="http://schemas.openxmlformats.org/officeDocument/2006/relationships/hyperlink" Target="https://kmmiles.gitlab.io/moonkin-calc/?gearv2=TYyxEQMwCAN3cZ1CCIyhzAwpc9l_jWDsy6V6ISS9B0lf4zGeAjpKkAa9xswSL8LDS0h6_D5xDbvkrop0kFTNc2ffwELnFN1jiU2tYrErYXuKEymbZpQ_v9OROGuch71GLsvx-QI" TargetMode="External"/><Relationship Id="rId4" Type="http://schemas.openxmlformats.org/officeDocument/2006/relationships/hyperlink" Target="https://kmmiles.gitlab.io/moonkin-calc/?gearv2=TY63DcRADAR7uVgBvalF-P7beNEIUDTgLjngfTDZ9VyHUGNoEEVyhofVDy14c9xZltR3GNZ0yM4FeO4Nxp--vu4p29_KkFKRQpaaRAg_eW1zZFsASIfvl5Ln9wc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paypal.me/keftenk?locale.x=en_US" TargetMode="External"/><Relationship Id="rId2" Type="http://schemas.openxmlformats.org/officeDocument/2006/relationships/hyperlink" Target="https://discord.gg/x4nbhte" TargetMode="External"/><Relationship Id="rId1" Type="http://schemas.openxmlformats.org/officeDocument/2006/relationships/hyperlink" Target="https://paypal.me/keftenk?locale.x=en_US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9FFCC"/>
  </sheetPr>
  <dimension ref="A1:AD67"/>
  <sheetViews>
    <sheetView showGridLines="0" showRowColHeaders="0" tabSelected="1" zoomScaleNormal="100" zoomScaleSheetLayoutView="100" workbookViewId="0">
      <selection activeCell="A51" sqref="A51"/>
    </sheetView>
  </sheetViews>
  <sheetFormatPr defaultColWidth="0" defaultRowHeight="15" zeroHeight="1" x14ac:dyDescent="0.25"/>
  <cols>
    <col min="1" max="8" width="9.140625" customWidth="1"/>
    <col min="9" max="9" width="9" customWidth="1"/>
    <col min="10" max="30" width="9.140625" customWidth="1"/>
    <col min="31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67" spans="15:16" hidden="1" x14ac:dyDescent="0.25">
      <c r="O67" s="370"/>
      <c r="P67" s="370"/>
    </row>
  </sheetData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6867" r:id="rId4" name="TextBox2">
          <controlPr defaultSize="0" autoLine="0" autoPict="0" r:id="rId5">
            <anchor>
              <from>
                <xdr:col>0</xdr:col>
                <xdr:colOff>609600</xdr:colOff>
                <xdr:row>35</xdr:row>
                <xdr:rowOff>123825</xdr:rowOff>
              </from>
              <to>
                <xdr:col>14</xdr:col>
                <xdr:colOff>276225</xdr:colOff>
                <xdr:row>36</xdr:row>
                <xdr:rowOff>152400</xdr:rowOff>
              </to>
            </anchor>
          </controlPr>
        </control>
      </mc:Choice>
      <mc:Fallback>
        <control shapeId="36867" r:id="rId4" name="TextBox2"/>
      </mc:Fallback>
    </mc:AlternateContent>
    <mc:AlternateContent xmlns:mc="http://schemas.openxmlformats.org/markup-compatibility/2006">
      <mc:Choice Requires="x14">
        <control shapeId="36865" r:id="rId6" name="TextBox1">
          <controlPr defaultSize="0" autoLine="0" autoPict="0" r:id="rId7">
            <anchor>
              <from>
                <xdr:col>1</xdr:col>
                <xdr:colOff>0</xdr:colOff>
                <xdr:row>11</xdr:row>
                <xdr:rowOff>57150</xdr:rowOff>
              </from>
              <to>
                <xdr:col>8</xdr:col>
                <xdr:colOff>0</xdr:colOff>
                <xdr:row>33</xdr:row>
                <xdr:rowOff>133350</xdr:rowOff>
              </to>
            </anchor>
          </controlPr>
        </control>
      </mc:Choice>
      <mc:Fallback>
        <control shapeId="36865" r:id="rId6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Q10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5" width="27.42578125" customWidth="1"/>
    <col min="6" max="6" width="26.28515625" customWidth="1"/>
    <col min="7" max="7" width="9.140625" style="46"/>
    <col min="11" max="16" width="13.28515625" customWidth="1"/>
    <col min="17" max="17" width="10.5703125" customWidth="1"/>
  </cols>
  <sheetData>
    <row r="1" spans="1:17" x14ac:dyDescent="0.25">
      <c r="A1" s="42" t="s">
        <v>1296</v>
      </c>
      <c r="B1" s="42" t="s">
        <v>1297</v>
      </c>
      <c r="C1" s="42" t="s">
        <v>1298</v>
      </c>
      <c r="D1" s="42" t="s">
        <v>1299</v>
      </c>
      <c r="E1" s="42" t="s">
        <v>1300</v>
      </c>
      <c r="F1" s="42" t="s">
        <v>1301</v>
      </c>
      <c r="G1" s="48" t="s">
        <v>1302</v>
      </c>
      <c r="J1" s="46">
        <f ca="1">PRODUCT($K$4:$P$4)</f>
        <v>0</v>
      </c>
      <c r="K1" s="46">
        <v>9</v>
      </c>
      <c r="L1" s="46">
        <v>9</v>
      </c>
    </row>
    <row r="2" spans="1:17" x14ac:dyDescent="0.25">
      <c r="A2" t="s">
        <v>744</v>
      </c>
      <c r="G2" s="46">
        <v>1</v>
      </c>
    </row>
    <row r="3" spans="1:17" x14ac:dyDescent="0.25">
      <c r="A3" t="s">
        <v>747</v>
      </c>
      <c r="G3" s="46">
        <v>1</v>
      </c>
    </row>
    <row r="4" spans="1:17" x14ac:dyDescent="0.25">
      <c r="A4" t="s">
        <v>738</v>
      </c>
      <c r="G4" s="46">
        <v>1</v>
      </c>
      <c r="J4" s="46" t="s">
        <v>973</v>
      </c>
      <c r="K4" s="442">
        <f ca="1">NOT(AND(K$5&lt;&gt;"",ISNUMBER(MATCH(K$5,$K$6:$P$6,0))))*1</f>
        <v>0</v>
      </c>
      <c r="L4" s="442">
        <f t="shared" ref="L4:P4" ca="1" si="0">NOT(AND(L$5&lt;&gt;"",ISNUMBER(MATCH(L$5,$K$6:$P$6,0))))*1</f>
        <v>1</v>
      </c>
      <c r="M4" s="442">
        <f t="shared" ca="1" si="0"/>
        <v>1</v>
      </c>
      <c r="N4" s="442">
        <f t="shared" ca="1" si="0"/>
        <v>1</v>
      </c>
      <c r="O4" s="442">
        <f t="shared" ca="1" si="0"/>
        <v>1</v>
      </c>
      <c r="P4" s="442">
        <f t="shared" ca="1" si="0"/>
        <v>1</v>
      </c>
      <c r="Q4" s="452">
        <f ca="1">NOT(AND(Q5=Q6,Q5&lt;&gt;"Passive"))*1</f>
        <v>0</v>
      </c>
    </row>
    <row r="5" spans="1:17" x14ac:dyDescent="0.25">
      <c r="A5" t="s">
        <v>740</v>
      </c>
      <c r="G5" s="46">
        <v>1</v>
      </c>
      <c r="J5" t="s">
        <v>1266</v>
      </c>
      <c r="K5" s="441" t="str">
        <f ca="1">OFFSET(A$1,$K$1,0)&amp;""</f>
        <v>Zandalarian Hero Charm</v>
      </c>
      <c r="L5" s="441" t="str">
        <f t="shared" ref="L5:P5" ca="1" si="1">OFFSET(B$1,$K$1,0)&amp;""</f>
        <v/>
      </c>
      <c r="M5" s="441" t="str">
        <f t="shared" ca="1" si="1"/>
        <v/>
      </c>
      <c r="N5" s="441" t="str">
        <f t="shared" ca="1" si="1"/>
        <v/>
      </c>
      <c r="O5" s="441" t="str">
        <f t="shared" ca="1" si="1"/>
        <v/>
      </c>
      <c r="P5" s="441" t="str">
        <f t="shared" ca="1" si="1"/>
        <v/>
      </c>
      <c r="Q5" s="452" t="str">
        <f ca="1">INDEX('Trinket Optimization'!$M$19:$M$34,MATCH($K5,'Trinket Optimization'!$F$19:$F$34,0))</f>
        <v>Offensive</v>
      </c>
    </row>
    <row r="6" spans="1:17" x14ac:dyDescent="0.25">
      <c r="A6" t="s">
        <v>741</v>
      </c>
      <c r="G6" s="46">
        <v>1</v>
      </c>
      <c r="J6" t="s">
        <v>1267</v>
      </c>
      <c r="K6" s="441" t="str">
        <f ca="1">OFFSET(A$1,$L$1,0)&amp;""</f>
        <v>Zandalarian Hero Charm</v>
      </c>
      <c r="L6" s="441" t="str">
        <f t="shared" ref="L6:P6" ca="1" si="2">OFFSET(B$1,$L$1,0)&amp;""</f>
        <v/>
      </c>
      <c r="M6" s="441" t="str">
        <f t="shared" ca="1" si="2"/>
        <v/>
      </c>
      <c r="N6" s="441" t="str">
        <f t="shared" ca="1" si="2"/>
        <v/>
      </c>
      <c r="O6" s="441" t="str">
        <f t="shared" ca="1" si="2"/>
        <v/>
      </c>
      <c r="P6" s="441" t="str">
        <f t="shared" ca="1" si="2"/>
        <v/>
      </c>
      <c r="Q6" s="452" t="str">
        <f ca="1">INDEX('Trinket Optimization'!$M$19:$M$34,MATCH($K6,'Trinket Optimization'!$F$19:$F$34,0))</f>
        <v>Offensive</v>
      </c>
    </row>
    <row r="7" spans="1:17" x14ac:dyDescent="0.25">
      <c r="A7" t="s">
        <v>757</v>
      </c>
      <c r="G7" s="46">
        <v>1</v>
      </c>
    </row>
    <row r="8" spans="1:17" x14ac:dyDescent="0.25">
      <c r="A8" t="s">
        <v>751</v>
      </c>
      <c r="G8" s="46">
        <v>1</v>
      </c>
    </row>
    <row r="9" spans="1:17" x14ac:dyDescent="0.25">
      <c r="A9" t="s">
        <v>743</v>
      </c>
      <c r="G9" s="46">
        <v>1</v>
      </c>
    </row>
    <row r="10" spans="1:17" x14ac:dyDescent="0.25">
      <c r="A10" t="s">
        <v>759</v>
      </c>
      <c r="G10" s="46">
        <v>1</v>
      </c>
    </row>
  </sheetData>
  <phoneticPr fontId="4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7"/>
  </sheetPr>
  <dimension ref="B1:CK144"/>
  <sheetViews>
    <sheetView showGridLines="0" showRowColHeaders="0" zoomScale="90" zoomScaleNormal="90" workbookViewId="0">
      <selection activeCell="AA21" sqref="AA21"/>
    </sheetView>
  </sheetViews>
  <sheetFormatPr defaultRowHeight="15" x14ac:dyDescent="0.25"/>
  <cols>
    <col min="2" max="3" width="9.140625" hidden="1" customWidth="1"/>
    <col min="4" max="4" width="7" style="1" customWidth="1"/>
    <col min="5" max="5" width="6.28515625" style="1" customWidth="1"/>
    <col min="6" max="6" width="27.85546875" style="1" bestFit="1" customWidth="1"/>
    <col min="7" max="7" width="8" style="1" bestFit="1" customWidth="1"/>
    <col min="8" max="8" width="8.85546875" style="1" customWidth="1"/>
    <col min="9" max="9" width="9.140625" style="1"/>
    <col min="10" max="10" width="11.85546875" style="1" customWidth="1"/>
    <col min="11" max="11" width="10.5703125" style="1" customWidth="1"/>
    <col min="12" max="12" width="9.28515625" style="1" customWidth="1"/>
    <col min="13" max="13" width="9.85546875" style="1" customWidth="1"/>
    <col min="14" max="15" width="9.140625" style="1"/>
    <col min="16" max="18" width="8.42578125" style="1" customWidth="1"/>
    <col min="19" max="20" width="9.140625" style="1"/>
    <col min="21" max="21" width="9.85546875" style="1" customWidth="1"/>
    <col min="22" max="24" width="9.140625" style="1"/>
    <col min="25" max="25" width="11.42578125" style="1" bestFit="1" customWidth="1"/>
    <col min="26" max="26" width="9.7109375" style="1" bestFit="1" customWidth="1"/>
    <col min="27" max="27" width="9.7109375" style="1" customWidth="1"/>
    <col min="28" max="28" width="9.140625" style="1"/>
    <col min="29" max="29" width="6.7109375" style="1" customWidth="1"/>
    <col min="30" max="30" width="8" style="1" customWidth="1"/>
    <col min="31" max="46" width="6.7109375" style="1" customWidth="1"/>
    <col min="47" max="50" width="9.140625" style="1"/>
    <col min="51" max="51" width="6.140625" customWidth="1"/>
    <col min="53" max="53" width="27.85546875" bestFit="1" customWidth="1"/>
    <col min="54" max="54" width="8.85546875" customWidth="1"/>
    <col min="55" max="55" width="9.7109375" bestFit="1" customWidth="1"/>
    <col min="68" max="68" width="9.140625" hidden="1" customWidth="1"/>
    <col min="70" max="70" width="7.28515625" style="1" customWidth="1"/>
    <col min="71" max="71" width="28.7109375" style="1" customWidth="1"/>
    <col min="72" max="72" width="15.7109375" style="1" customWidth="1"/>
    <col min="73" max="73" width="7.85546875" style="1" customWidth="1"/>
    <col min="74" max="77" width="7.85546875" style="1" hidden="1" customWidth="1"/>
    <col min="78" max="80" width="7.85546875" style="1" customWidth="1"/>
    <col min="81" max="81" width="27.5703125" style="430" customWidth="1"/>
    <col min="82" max="82" width="15.7109375" style="430" customWidth="1"/>
    <col min="83" max="83" width="8.42578125" style="206" customWidth="1"/>
    <col min="84" max="87" width="8.42578125" style="1" hidden="1" customWidth="1"/>
    <col min="88" max="89" width="8.42578125" style="1" customWidth="1"/>
  </cols>
  <sheetData>
    <row r="1" spans="4:89" ht="19.5" thickBot="1" x14ac:dyDescent="0.35">
      <c r="AD1" s="422"/>
      <c r="AE1" s="422" t="s">
        <v>1282</v>
      </c>
      <c r="AY1" s="422" t="s">
        <v>1283</v>
      </c>
      <c r="AZ1" s="1"/>
      <c r="BU1" s="422"/>
      <c r="BV1" s="422"/>
      <c r="BW1" s="422"/>
      <c r="BX1" s="422"/>
      <c r="BY1" s="422"/>
      <c r="BZ1" s="422"/>
      <c r="CA1" s="422"/>
      <c r="CB1" s="422"/>
      <c r="CF1" s="422"/>
      <c r="CG1" s="422"/>
      <c r="CH1" s="422"/>
      <c r="CI1" s="422"/>
    </row>
    <row r="2" spans="4:89" ht="18.75" x14ac:dyDescent="0.3">
      <c r="D2" s="529" t="s">
        <v>1325</v>
      </c>
      <c r="E2" s="530"/>
      <c r="F2" s="530"/>
      <c r="G2" s="530"/>
      <c r="H2" s="530"/>
      <c r="I2" s="530"/>
      <c r="J2" s="530"/>
      <c r="K2" s="530"/>
      <c r="L2" s="531"/>
      <c r="AD2" s="422"/>
      <c r="AE2" s="423"/>
      <c r="BS2" s="468" t="s">
        <v>1338</v>
      </c>
      <c r="CB2" s="430"/>
      <c r="CC2" s="1"/>
      <c r="CD2" s="206"/>
      <c r="CE2" s="1"/>
      <c r="CK2"/>
    </row>
    <row r="3" spans="4:89" ht="15.75" x14ac:dyDescent="0.25">
      <c r="D3" s="532" t="s">
        <v>1326</v>
      </c>
      <c r="E3" s="533"/>
      <c r="F3" s="533"/>
      <c r="G3" s="533"/>
      <c r="H3" s="533"/>
      <c r="I3" s="533"/>
      <c r="J3" s="533"/>
      <c r="K3" s="533"/>
      <c r="L3" s="534"/>
      <c r="AE3" s="405" t="s">
        <v>1275</v>
      </c>
      <c r="AF3" s="405"/>
      <c r="AG3" s="405"/>
      <c r="AH3" s="405"/>
      <c r="AI3" s="405"/>
      <c r="AJ3" s="405"/>
      <c r="AK3" s="405"/>
      <c r="AL3" s="405"/>
      <c r="AM3" s="405"/>
      <c r="AN3" s="405"/>
      <c r="AO3" s="405"/>
      <c r="AP3" s="405"/>
      <c r="AQ3" s="405"/>
      <c r="AR3" s="405"/>
      <c r="AS3" s="405"/>
      <c r="AT3" s="405"/>
      <c r="AY3" s="1"/>
      <c r="AZ3" s="1"/>
      <c r="BA3" s="429" t="s">
        <v>1291</v>
      </c>
      <c r="BB3" s="1"/>
      <c r="BC3" s="1"/>
      <c r="BD3" s="1"/>
      <c r="BE3" s="1"/>
      <c r="BF3" s="1"/>
      <c r="BG3" s="1"/>
      <c r="BH3" s="206"/>
      <c r="BI3" s="206"/>
      <c r="BJ3" s="405" t="s">
        <v>1311</v>
      </c>
      <c r="BK3" s="405" t="s">
        <v>1313</v>
      </c>
      <c r="BL3" s="206"/>
      <c r="BM3" s="405"/>
      <c r="BN3" s="206"/>
      <c r="BO3" s="1"/>
      <c r="BP3" s="405" t="s">
        <v>1313</v>
      </c>
      <c r="BS3" s="469" t="s">
        <v>1339</v>
      </c>
      <c r="CK3"/>
    </row>
    <row r="4" spans="4:89" x14ac:dyDescent="0.25">
      <c r="D4" s="532" t="s">
        <v>1328</v>
      </c>
      <c r="E4" s="533"/>
      <c r="F4" s="533"/>
      <c r="G4" s="533"/>
      <c r="H4" s="533"/>
      <c r="I4" s="533"/>
      <c r="J4" s="533"/>
      <c r="K4" s="533"/>
      <c r="L4" s="534"/>
      <c r="AD4" s="450" t="s">
        <v>1277</v>
      </c>
      <c r="AE4" s="449">
        <v>1</v>
      </c>
      <c r="AF4" s="449">
        <v>2</v>
      </c>
      <c r="AG4" s="449">
        <v>3</v>
      </c>
      <c r="AH4" s="449">
        <v>4</v>
      </c>
      <c r="AI4" s="449">
        <v>5</v>
      </c>
      <c r="AJ4" s="449">
        <v>6</v>
      </c>
      <c r="AK4" s="449">
        <v>7</v>
      </c>
      <c r="AL4" s="449">
        <v>8</v>
      </c>
      <c r="AM4" s="449">
        <v>9</v>
      </c>
      <c r="AN4" s="449">
        <v>10</v>
      </c>
      <c r="AO4" s="449">
        <v>11</v>
      </c>
      <c r="AP4" s="449">
        <v>12</v>
      </c>
      <c r="AQ4" s="449">
        <v>13</v>
      </c>
      <c r="AR4" s="449">
        <v>14</v>
      </c>
      <c r="AS4" s="449">
        <v>15</v>
      </c>
      <c r="AT4" s="449">
        <v>16</v>
      </c>
      <c r="AY4" s="434" t="s">
        <v>1214</v>
      </c>
      <c r="AZ4" s="434" t="s">
        <v>973</v>
      </c>
      <c r="BA4" s="435" t="s">
        <v>0</v>
      </c>
      <c r="BB4" s="434" t="s">
        <v>1284</v>
      </c>
      <c r="BC4" s="434" t="s">
        <v>1261</v>
      </c>
      <c r="BD4" s="434" t="s">
        <v>1272</v>
      </c>
      <c r="BE4" s="434" t="s">
        <v>1307</v>
      </c>
      <c r="BF4" s="434" t="s">
        <v>1306</v>
      </c>
      <c r="BG4" s="434" t="s">
        <v>1295</v>
      </c>
      <c r="BH4" s="434" t="s">
        <v>1292</v>
      </c>
      <c r="BI4" s="434" t="s">
        <v>1260</v>
      </c>
      <c r="BJ4" s="434" t="s">
        <v>1314</v>
      </c>
      <c r="BK4" s="434" t="s">
        <v>1315</v>
      </c>
      <c r="BL4" s="434" t="s">
        <v>1316</v>
      </c>
      <c r="BM4" s="434" t="s">
        <v>1309</v>
      </c>
      <c r="BN4" s="434" t="s">
        <v>1281</v>
      </c>
      <c r="BO4" s="434" t="s">
        <v>1293</v>
      </c>
      <c r="BP4" s="434" t="s">
        <v>1315</v>
      </c>
    </row>
    <row r="5" spans="4:89" ht="15" customHeight="1" thickBot="1" x14ac:dyDescent="0.3">
      <c r="D5" s="535" t="s">
        <v>1329</v>
      </c>
      <c r="E5" s="536"/>
      <c r="F5" s="536"/>
      <c r="G5" s="536"/>
      <c r="H5" s="536"/>
      <c r="I5" s="536"/>
      <c r="J5" s="536"/>
      <c r="K5" s="536"/>
      <c r="L5" s="537"/>
      <c r="AD5" s="450" t="s">
        <v>970</v>
      </c>
      <c r="AE5" s="449" t="str">
        <f t="shared" ref="AE5:AT5" si="0">INDEX($G$19:$G$34,AE$4)</f>
        <v>Yes</v>
      </c>
      <c r="AF5" s="449" t="str">
        <f t="shared" si="0"/>
        <v>No</v>
      </c>
      <c r="AG5" s="449" t="str">
        <f t="shared" si="0"/>
        <v>No</v>
      </c>
      <c r="AH5" s="449" t="str">
        <f t="shared" si="0"/>
        <v>No</v>
      </c>
      <c r="AI5" s="449" t="str">
        <f t="shared" si="0"/>
        <v>No</v>
      </c>
      <c r="AJ5" s="449" t="str">
        <f t="shared" si="0"/>
        <v>Yes</v>
      </c>
      <c r="AK5" s="449" t="str">
        <f t="shared" si="0"/>
        <v>Yes</v>
      </c>
      <c r="AL5" s="449" t="str">
        <f t="shared" si="0"/>
        <v>No</v>
      </c>
      <c r="AM5" s="449" t="str">
        <f t="shared" si="0"/>
        <v>Yes</v>
      </c>
      <c r="AN5" s="449" t="str">
        <f t="shared" si="0"/>
        <v>No</v>
      </c>
      <c r="AO5" s="449" t="str">
        <f t="shared" si="0"/>
        <v>Yes</v>
      </c>
      <c r="AP5" s="449" t="str">
        <f t="shared" si="0"/>
        <v>No</v>
      </c>
      <c r="AQ5" s="449" t="str">
        <f t="shared" si="0"/>
        <v>Yes</v>
      </c>
      <c r="AR5" s="449" t="str">
        <f t="shared" si="0"/>
        <v>Yes</v>
      </c>
      <c r="AS5" s="449" t="str">
        <f t="shared" si="0"/>
        <v>Yes</v>
      </c>
      <c r="AT5" s="449" t="str">
        <f t="shared" si="0"/>
        <v>Yes</v>
      </c>
      <c r="AY5" s="451">
        <f>IF($BA5="","",ROWS($AY$4:$AY5)-1)</f>
        <v>1</v>
      </c>
      <c r="AZ5" s="436" t="str">
        <f>IF(BA5="","",IF(ISNUMBER(MATCH(BA5,BA$14:BA$19,0)),"Wrong!","OK"))</f>
        <v>OK</v>
      </c>
      <c r="BA5" s="428" t="s">
        <v>738</v>
      </c>
      <c r="BB5" s="396">
        <f t="shared" ref="BB5:BB10" si="1">IF($AZ5="","",INDEX($E$18:$E$34,MATCH($BA5,$F$18:$F$34,0)))</f>
        <v>7</v>
      </c>
      <c r="BC5" s="396" t="str">
        <f t="shared" ref="BC5:BC10" si="2">IF($AZ5="","",INDEX($M$18:$M$34,MATCH($BA5,$F$18:$F$34,0)))</f>
        <v>Passive</v>
      </c>
      <c r="BD5" s="396">
        <f t="shared" ref="BD5:BD10" si="3">IF($AZ5="","",INDEX($AE$9:$AT$9,$BB5))</f>
        <v>57</v>
      </c>
      <c r="BE5" s="396">
        <f t="shared" ref="BE5:BE10" si="4">IF($AZ5="","",INDEX($AE$6:$AT$6,$BB5))</f>
        <v>85</v>
      </c>
      <c r="BF5" s="396">
        <f t="shared" ref="BF5:BF10" si="5">IF($AZ5="","",INDEX($AE$7:$AT$7,$BB5))</f>
        <v>0</v>
      </c>
      <c r="BG5" s="396">
        <f t="shared" ref="BG5:BG10" si="6">IF($AZ5="","",INDEX($AE$8:$AT$8,$BB5))</f>
        <v>0</v>
      </c>
      <c r="BH5" s="396">
        <f t="shared" ref="BH5:BH10" si="7">IF($AZ5="","",INDEX($AE$10:$AT$10,$BB5))</f>
        <v>0</v>
      </c>
      <c r="BI5" s="396">
        <f t="shared" ref="BI5:BI10" si="8">IF($AZ5="","",INDEX($AE$11:$AT$11,$BB5))</f>
        <v>0</v>
      </c>
      <c r="BJ5" s="442">
        <f>IF($AZ5="","",1)</f>
        <v>1</v>
      </c>
      <c r="BK5" s="400">
        <v>1</v>
      </c>
      <c r="BL5" s="442">
        <f t="shared" ref="BL5:BL10" si="9">IF($AZ5="","",BK5+$BD5-1)</f>
        <v>57</v>
      </c>
      <c r="BM5" s="442">
        <f t="shared" ref="BM5:BM10" si="10">IF($AZ5="","",SUM(BK5,$BD5,$BH5))</f>
        <v>58</v>
      </c>
      <c r="BN5" s="437">
        <f t="shared" ref="BN5:BN10" si="11">IF($AZ5="","",SUMIFS($BZ$7:$BZ$86,$BS$7:$BS$86,$BA5))</f>
        <v>4845</v>
      </c>
      <c r="BO5" s="438">
        <f t="shared" ref="BO5:BO10" si="12">IF($AZ5="","",IFERROR(AVERAGEIFS($BZ$7:$BZ$86,$BS$7:$BS$86,$BA5),0))</f>
        <v>85</v>
      </c>
      <c r="BP5" s="400">
        <f>$BJ5</f>
        <v>1</v>
      </c>
      <c r="BS5" s="431" t="s">
        <v>0</v>
      </c>
      <c r="BT5" s="431" t="s">
        <v>1261</v>
      </c>
      <c r="BU5" s="48" t="s">
        <v>1277</v>
      </c>
      <c r="BV5" s="48" t="s">
        <v>1308</v>
      </c>
      <c r="BW5" s="48" t="s">
        <v>1310</v>
      </c>
      <c r="BX5" s="48" t="s">
        <v>1309</v>
      </c>
      <c r="BY5" s="48" t="s">
        <v>1312</v>
      </c>
      <c r="BZ5" s="48" t="s">
        <v>1070</v>
      </c>
      <c r="CA5" s="48" t="s">
        <v>1272</v>
      </c>
      <c r="CB5" s="119"/>
      <c r="CC5" s="431" t="s">
        <v>0</v>
      </c>
      <c r="CD5" s="431" t="s">
        <v>1261</v>
      </c>
      <c r="CE5" s="48" t="s">
        <v>1277</v>
      </c>
      <c r="CF5" s="48" t="s">
        <v>1308</v>
      </c>
      <c r="CG5" s="48" t="s">
        <v>1310</v>
      </c>
      <c r="CH5" s="48" t="s">
        <v>1309</v>
      </c>
      <c r="CI5" s="48" t="s">
        <v>1312</v>
      </c>
      <c r="CJ5" s="48" t="s">
        <v>1070</v>
      </c>
      <c r="CK5" s="48" t="s">
        <v>1272</v>
      </c>
    </row>
    <row r="6" spans="4:89" ht="15.75" thickBot="1" x14ac:dyDescent="0.3">
      <c r="AD6" s="450" t="s">
        <v>1303</v>
      </c>
      <c r="AE6" s="449">
        <f t="shared" ref="AE6:AT6" si="13">INDEX($N$19:$N$34,AE$4)</f>
        <v>29</v>
      </c>
      <c r="AF6" s="449">
        <f t="shared" si="13"/>
        <v>12</v>
      </c>
      <c r="AG6" s="449">
        <f t="shared" si="13"/>
        <v>0</v>
      </c>
      <c r="AH6" s="449">
        <f t="shared" si="13"/>
        <v>0</v>
      </c>
      <c r="AI6" s="449">
        <f t="shared" si="13"/>
        <v>0</v>
      </c>
      <c r="AJ6" s="449">
        <f t="shared" si="13"/>
        <v>0</v>
      </c>
      <c r="AK6" s="449">
        <f t="shared" si="13"/>
        <v>85</v>
      </c>
      <c r="AL6" s="449">
        <f t="shared" si="13"/>
        <v>0</v>
      </c>
      <c r="AM6" s="449">
        <f t="shared" si="13"/>
        <v>44</v>
      </c>
      <c r="AN6" s="449">
        <f t="shared" si="13"/>
        <v>0</v>
      </c>
      <c r="AO6" s="449">
        <f t="shared" si="13"/>
        <v>48</v>
      </c>
      <c r="AP6" s="449">
        <f t="shared" si="13"/>
        <v>0</v>
      </c>
      <c r="AQ6" s="449">
        <f t="shared" si="13"/>
        <v>0</v>
      </c>
      <c r="AR6" s="449">
        <f t="shared" si="13"/>
        <v>0</v>
      </c>
      <c r="AS6" s="449">
        <f t="shared" si="13"/>
        <v>40</v>
      </c>
      <c r="AT6" s="449">
        <f t="shared" si="13"/>
        <v>0</v>
      </c>
      <c r="AY6" s="451" t="str">
        <f>IF($BA6="","",ROWS($AY$4:$AY6)-1)</f>
        <v/>
      </c>
      <c r="AZ6" s="436" t="str">
        <f>IF(BA6="","",IF(OR($Z$23="Yes",BA6=BA5,ISNUMBER(MATCH(BA6,BA$14:BA$19,0))),"Wrong!","OK"))</f>
        <v/>
      </c>
      <c r="BA6" s="428" t="s">
        <v>946</v>
      </c>
      <c r="BB6" s="396" t="str">
        <f t="shared" si="1"/>
        <v/>
      </c>
      <c r="BC6" s="396" t="str">
        <f t="shared" si="2"/>
        <v/>
      </c>
      <c r="BD6" s="396" t="str">
        <f t="shared" si="3"/>
        <v/>
      </c>
      <c r="BE6" s="396" t="str">
        <f t="shared" si="4"/>
        <v/>
      </c>
      <c r="BF6" s="396" t="str">
        <f t="shared" si="5"/>
        <v/>
      </c>
      <c r="BG6" s="396" t="str">
        <f t="shared" si="6"/>
        <v/>
      </c>
      <c r="BH6" s="396" t="str">
        <f t="shared" si="7"/>
        <v/>
      </c>
      <c r="BI6" s="396" t="str">
        <f t="shared" si="8"/>
        <v/>
      </c>
      <c r="BJ6" s="442" t="str">
        <f t="array" ref="BJ6">IF($AZ6="","",MAX(SUM(BK5,$BD5,$BI6),MAX(IF($BA$5:$BA5=$BA6,BM$5:BM5))))</f>
        <v/>
      </c>
      <c r="BK6" s="400" t="s">
        <v>946</v>
      </c>
      <c r="BL6" s="442" t="str">
        <f t="shared" si="9"/>
        <v/>
      </c>
      <c r="BM6" s="442" t="str">
        <f t="shared" si="10"/>
        <v/>
      </c>
      <c r="BN6" s="437" t="str">
        <f t="shared" si="11"/>
        <v/>
      </c>
      <c r="BO6" s="438" t="str">
        <f t="shared" si="12"/>
        <v/>
      </c>
      <c r="BP6" s="400" t="str">
        <f>IF($AZ6="","",IFERROR(IF(AND($BC6=INDEX($BC$14:$BC$19,MATCH($BJ6,$BK$14:$BK$19,1)),$BC6&lt;&gt;"Passive"),IF($BJ6&gt;INDEX($BL$14:$BL$19,MATCH($BJ6,$BK$14:$BK$19,1)),$BJ6,INDEX($BL$14:$BL$19,MATCH($BJ6,$BK$14:$BK$19,1))+1),$BJ6),$BJ6))</f>
        <v/>
      </c>
      <c r="BR6" s="414">
        <v>0</v>
      </c>
      <c r="BS6" s="432" t="str">
        <f t="shared" ref="BS6:BS37" si="14">IF($BR6="","",IF(BU6=BU5,BS5,INDEX(INDEX($BA$5:$BA$10,BU6),1)))</f>
        <v>Mark of the Champion</v>
      </c>
      <c r="BT6" s="432" t="str">
        <f t="shared" ref="BT6:BT37" si="15">IF($BR6="","",INDEX($BC$5:$BC$10,BU6))</f>
        <v>Passive</v>
      </c>
      <c r="BU6" s="433">
        <v>1</v>
      </c>
      <c r="BV6" s="433">
        <f>IF($BR6="","",INDEX(BK$5:BK$10,$BU6))</f>
        <v>1</v>
      </c>
      <c r="BW6" s="433">
        <f>IF($BR6="","",INDEX(BL$5:BL$10,$BU6))</f>
        <v>57</v>
      </c>
      <c r="BX6" s="433">
        <f>IF($BR6="","",INDEX(BM$5:BM$10,$BU6))</f>
        <v>58</v>
      </c>
      <c r="BY6" s="433"/>
      <c r="BZ6" s="433">
        <v>0</v>
      </c>
      <c r="CA6" s="433">
        <v>0</v>
      </c>
      <c r="CB6" s="433"/>
      <c r="CC6" s="432" t="str">
        <f>IF($AZ$14="OK",$BA$14,"")</f>
        <v>The Restrained Essence of Sapphiron</v>
      </c>
      <c r="CD6" s="432" t="str">
        <f t="shared" ref="CD6:CD37" si="16">IF($BR6="","",INDEX($BC$14:$BC$19,CE6))</f>
        <v>Offensive</v>
      </c>
      <c r="CE6" s="433">
        <v>1</v>
      </c>
      <c r="CF6" s="433">
        <f>IF($BR6="","",INDEX(BK$14:BK$19,$CE6))</f>
        <v>1</v>
      </c>
      <c r="CG6" s="433">
        <f>IF($BR6="","",INDEX(BL$14:BL$19,$CE6))</f>
        <v>7</v>
      </c>
      <c r="CH6" s="433">
        <f>IF($BR6="","",INDEX(BM$14:BM$19,$CE6))</f>
        <v>54</v>
      </c>
      <c r="CI6" s="433"/>
      <c r="CJ6" s="433">
        <v>0</v>
      </c>
      <c r="CK6" s="433">
        <v>0</v>
      </c>
    </row>
    <row r="7" spans="4:89" x14ac:dyDescent="0.25">
      <c r="D7" s="547" t="s">
        <v>1327</v>
      </c>
      <c r="E7" s="548"/>
      <c r="F7" s="548"/>
      <c r="G7" s="548"/>
      <c r="H7" s="548"/>
      <c r="I7" s="548"/>
      <c r="J7" s="548"/>
      <c r="K7" s="548"/>
      <c r="L7" s="548"/>
      <c r="M7" s="549"/>
      <c r="O7" s="547" t="s">
        <v>1336</v>
      </c>
      <c r="P7" s="548"/>
      <c r="Q7" s="548"/>
      <c r="R7" s="548"/>
      <c r="S7" s="548"/>
      <c r="T7" s="548"/>
      <c r="U7" s="548"/>
      <c r="V7" s="548"/>
      <c r="W7" s="549"/>
      <c r="Y7" s="467"/>
      <c r="AD7" s="450" t="s">
        <v>1306</v>
      </c>
      <c r="AE7" s="449">
        <f t="shared" ref="AE7:AT7" si="17">INDEX($O$19:$O$34,AE$4)</f>
        <v>0</v>
      </c>
      <c r="AF7" s="449">
        <f t="shared" si="17"/>
        <v>0</v>
      </c>
      <c r="AG7" s="449">
        <f t="shared" si="17"/>
        <v>100</v>
      </c>
      <c r="AH7" s="449">
        <f t="shared" si="17"/>
        <v>0</v>
      </c>
      <c r="AI7" s="449">
        <f t="shared" si="17"/>
        <v>50</v>
      </c>
      <c r="AJ7" s="449">
        <f t="shared" si="17"/>
        <v>0</v>
      </c>
      <c r="AK7" s="449">
        <f t="shared" si="17"/>
        <v>0</v>
      </c>
      <c r="AL7" s="449">
        <f t="shared" si="17"/>
        <v>135.95744680851067</v>
      </c>
      <c r="AM7" s="449">
        <f t="shared" si="17"/>
        <v>0</v>
      </c>
      <c r="AN7" s="449">
        <f t="shared" si="17"/>
        <v>0</v>
      </c>
      <c r="AO7" s="449">
        <f t="shared" si="17"/>
        <v>0</v>
      </c>
      <c r="AP7" s="449" t="str">
        <f t="shared" si="17"/>
        <v>*</v>
      </c>
      <c r="AQ7" s="449">
        <f t="shared" si="17"/>
        <v>0</v>
      </c>
      <c r="AR7" s="449">
        <f t="shared" si="17"/>
        <v>175</v>
      </c>
      <c r="AS7" s="449">
        <f t="shared" si="17"/>
        <v>130</v>
      </c>
      <c r="AT7" s="449">
        <f t="shared" si="17"/>
        <v>204</v>
      </c>
      <c r="AY7" s="451" t="str">
        <f>IF($BA7="","",ROWS($AY$4:$AY7)-1)</f>
        <v/>
      </c>
      <c r="AZ7" s="436" t="str">
        <f>IF(BA7="","",IF(OR($Z$23="Yes",BA7=BA6,ISNUMBER(MATCH(BA7,BA$14:BA$19,0))),"Wrong!","OK"))</f>
        <v/>
      </c>
      <c r="BA7" s="428" t="s">
        <v>946</v>
      </c>
      <c r="BB7" s="396" t="str">
        <f t="shared" si="1"/>
        <v/>
      </c>
      <c r="BC7" s="396" t="str">
        <f t="shared" si="2"/>
        <v/>
      </c>
      <c r="BD7" s="396" t="str">
        <f t="shared" si="3"/>
        <v/>
      </c>
      <c r="BE7" s="396" t="str">
        <f t="shared" si="4"/>
        <v/>
      </c>
      <c r="BF7" s="396" t="str">
        <f t="shared" si="5"/>
        <v/>
      </c>
      <c r="BG7" s="396" t="str">
        <f t="shared" si="6"/>
        <v/>
      </c>
      <c r="BH7" s="396" t="str">
        <f t="shared" si="7"/>
        <v/>
      </c>
      <c r="BI7" s="396" t="str">
        <f t="shared" si="8"/>
        <v/>
      </c>
      <c r="BJ7" s="442" t="str">
        <f t="array" ref="BJ7">IF($AZ7="","",MAX(SUM(BK6,$BD6,$BI7),MAX(IF($BA$5:$BA6=$BA7,BM$5:BM6))))</f>
        <v/>
      </c>
      <c r="BK7" s="400" t="s">
        <v>946</v>
      </c>
      <c r="BL7" s="442" t="str">
        <f t="shared" si="9"/>
        <v/>
      </c>
      <c r="BM7" s="442" t="str">
        <f t="shared" si="10"/>
        <v/>
      </c>
      <c r="BN7" s="437" t="str">
        <f t="shared" si="11"/>
        <v/>
      </c>
      <c r="BO7" s="438" t="str">
        <f t="shared" si="12"/>
        <v/>
      </c>
      <c r="BP7" s="400" t="str">
        <f>IF($AZ7="","",IFERROR(IF(AND($BC7=INDEX($BC$14:$BC$19,MATCH($BJ7,$BK$14:$BK$19,1)),$BC7&lt;&gt;"Passive"),IF($BJ7&gt;INDEX($BL$14:$BL$19,MATCH($BJ7,$BK$14:$BK$19,1)),$BJ7,INDEX($BL$14:$BL$19,MATCH($BJ7,$BK$14:$BK$19,1))+1),$BJ7),$BJ7))</f>
        <v/>
      </c>
      <c r="BR7" s="1">
        <f t="shared" ref="BR7:BR38" si="18">IF(BR6&lt;$AB$19,BR6+1,"")</f>
        <v>1</v>
      </c>
      <c r="BS7" s="430" t="str">
        <f t="shared" si="14"/>
        <v>Mark of the Champion</v>
      </c>
      <c r="BT7" s="430" t="str">
        <f t="shared" si="15"/>
        <v>Passive</v>
      </c>
      <c r="BU7" s="206">
        <f t="shared" ref="BU7:BU38" si="19">IF($BR7="","",IF(OR($BR6&lt;BW6,BU6=COUNT($AY$5:$AY$10)),BU6,BU6+1))</f>
        <v>1</v>
      </c>
      <c r="BV7" s="206">
        <f t="shared" ref="BV7:BV38" si="20">IF($BR7="","",IF(AND($BR7=BX6,$BU7=COUNT($AY$5:$AY$10)),BX6,IF($BU7=$BU6,BV6,INDEX($BK$5:$BK$10,$BU7))))</f>
        <v>1</v>
      </c>
      <c r="BW7" s="206">
        <f t="shared" ref="BW7:BW38" si="21">IF($BR7="","",IF(AND($BR7=BX6,$BU7=COUNT($AY$5:$AY$10)),SUM(BV7,INDEX($BD$5:$BD$10,$BU7))-1,IF($BU7=$BU6,BW6,INDEX($BL$5:$BL$10,$BU7))))</f>
        <v>57</v>
      </c>
      <c r="BX7" s="206">
        <f t="shared" ref="BX7:BX38" si="22">IF($BR7="","",IF(AND($BR7=BX6,$BU7=COUNT($AY$5:$AY$10)),SUM(BW7,INDEX($BH$5:$BH$10,$BU7)),IF($BU7=$BU6,BX6,INDEX($BM$5:$BM$10,$BU7))))</f>
        <v>58</v>
      </c>
      <c r="BY7" s="206" t="str">
        <f t="shared" ref="BY7:BY38" si="23">IF($BR7="","",IF(OR($BR7&lt;BV7,$BR7&gt;BW7),"No","Yes"))</f>
        <v>Yes</v>
      </c>
      <c r="BZ7" s="206">
        <f t="shared" ref="BZ7:BZ38" si="24">IF($BR7="","",INDEX($BE$5:$BE$10,BU7)+IF(CA7=0,0,INDEX($BF$5:$BF$10,BU7)+INDEX($BG$5:$BG$10,BU7)*(CA7-1)))</f>
        <v>85</v>
      </c>
      <c r="CA7" s="206">
        <f t="shared" ref="CA7:CA38" si="25">IF($BR7="","",IF(BY7="No",0,CA6+1))</f>
        <v>1</v>
      </c>
      <c r="CC7" s="430" t="str">
        <f>IF($BR7="","",INDEX(INDEX($BA$14:$BA$19,CE7),1))</f>
        <v>The Restrained Essence of Sapphiron</v>
      </c>
      <c r="CD7" s="430" t="str">
        <f t="shared" si="16"/>
        <v>Offensive</v>
      </c>
      <c r="CE7" s="206">
        <f t="shared" ref="CE7:CE38" si="26">IF($BR7="","",IF(OR($BR6&lt;CG6,CE6=COUNT($AY$14:$AY$19)),CE6,CE6+1))</f>
        <v>1</v>
      </c>
      <c r="CF7" s="206">
        <f t="shared" ref="CF7:CF38" si="27">IF($BR7="","",IF(AND($BR7=CH6,$CE7=COUNT($AY$14:$AY$19)),CH6,IF($CE7=$CE6,CF6,INDEX($BK$14:$BK$19,$CE7))))</f>
        <v>1</v>
      </c>
      <c r="CG7" s="206">
        <f t="shared" ref="CG7:CG38" si="28">IF($BR7="","",IF(AND($BR7=CH6,$CE7=COUNT($AY$14:$AY$19)),SUM(CF7,INDEX($BD$14:$BD$19,$CE7))-1,IF($CE7=$CE6,CG6,INDEX($BL$14:$BL$19,$CE7))))</f>
        <v>7</v>
      </c>
      <c r="CH7" s="206">
        <f t="shared" ref="CH7:CH38" si="29">IF($BR7="","",IF(AND($BR7=CH6,$CE7=COUNT($AY$14:$AY$19)),SUM(CG7,INDEX($BH$14:$BH$19,$CE7)),IF($CE7=$CE6,CH6,INDEX($BM$14:$BM$19,$CE7))))</f>
        <v>54</v>
      </c>
      <c r="CI7" s="206" t="str">
        <f t="shared" ref="CI7:CI38" si="30">IF($BR7="","",IF(OR($BR7&lt;CF7,$BR7&gt;CG7),"No","Yes"))</f>
        <v>Yes</v>
      </c>
      <c r="CJ7" s="206">
        <f t="shared" ref="CJ7:CJ38" si="31">IF($BR7="","",INDEX($BE$14:$BE$19,CE7)+IF(CK7=0,0,INDEX($BF$14:$BF$19,CE7)+INDEX($BG$14:$BG$19,CE7)*(CK7-1)))</f>
        <v>170</v>
      </c>
      <c r="CK7" s="206">
        <f t="shared" ref="CK7:CK38" si="32">IF($BR7="","",IF(CI7="No",0,CK6+1))</f>
        <v>1</v>
      </c>
    </row>
    <row r="8" spans="4:89" x14ac:dyDescent="0.25">
      <c r="D8" s="538" t="s">
        <v>1330</v>
      </c>
      <c r="E8" s="539"/>
      <c r="F8" s="539"/>
      <c r="G8" s="539"/>
      <c r="H8" s="539"/>
      <c r="I8" s="539"/>
      <c r="J8" s="539"/>
      <c r="K8" s="539"/>
      <c r="L8" s="539"/>
      <c r="M8" s="540"/>
      <c r="O8" s="538" t="s">
        <v>1330</v>
      </c>
      <c r="P8" s="539"/>
      <c r="Q8" s="539"/>
      <c r="R8" s="539"/>
      <c r="S8" s="539"/>
      <c r="T8" s="539"/>
      <c r="U8" s="539"/>
      <c r="V8" s="539"/>
      <c r="W8" s="540"/>
      <c r="Y8" s="424"/>
      <c r="AD8" s="450" t="s">
        <v>1295</v>
      </c>
      <c r="AE8" s="449">
        <f t="shared" ref="AE8:AT8" si="33">INDEX($P$19:$P$34,AE$4)</f>
        <v>0</v>
      </c>
      <c r="AF8" s="449">
        <f t="shared" si="33"/>
        <v>0</v>
      </c>
      <c r="AG8" s="449">
        <f t="shared" si="33"/>
        <v>0</v>
      </c>
      <c r="AH8" s="449">
        <f t="shared" si="33"/>
        <v>0</v>
      </c>
      <c r="AI8" s="449">
        <f t="shared" si="33"/>
        <v>0</v>
      </c>
      <c r="AJ8" s="449">
        <f t="shared" si="33"/>
        <v>0</v>
      </c>
      <c r="AK8" s="449">
        <f t="shared" si="33"/>
        <v>0</v>
      </c>
      <c r="AL8" s="449">
        <f t="shared" si="33"/>
        <v>0</v>
      </c>
      <c r="AM8" s="449">
        <f t="shared" si="33"/>
        <v>0</v>
      </c>
      <c r="AN8" s="449">
        <f t="shared" si="33"/>
        <v>0</v>
      </c>
      <c r="AO8" s="449">
        <f t="shared" si="33"/>
        <v>0</v>
      </c>
      <c r="AP8" s="449">
        <f t="shared" si="33"/>
        <v>0</v>
      </c>
      <c r="AQ8" s="449">
        <f t="shared" si="33"/>
        <v>40</v>
      </c>
      <c r="AR8" s="449">
        <f t="shared" si="33"/>
        <v>0</v>
      </c>
      <c r="AS8" s="449">
        <f t="shared" si="33"/>
        <v>0</v>
      </c>
      <c r="AT8" s="449">
        <f t="shared" si="33"/>
        <v>-17</v>
      </c>
      <c r="AY8" s="451" t="str">
        <f>IF($BA8="","",ROWS($AY$4:$AY8)-1)</f>
        <v/>
      </c>
      <c r="AZ8" s="436" t="str">
        <f>IF(BA8="","",IF(OR($Z$23="Yes",BA8=BA7,ISNUMBER(MATCH(BA8,BA$14:BA$19,0))),"Wrong!","OK"))</f>
        <v/>
      </c>
      <c r="BA8" s="428" t="s">
        <v>946</v>
      </c>
      <c r="BB8" s="396" t="str">
        <f t="shared" si="1"/>
        <v/>
      </c>
      <c r="BC8" s="396" t="str">
        <f t="shared" si="2"/>
        <v/>
      </c>
      <c r="BD8" s="396" t="str">
        <f t="shared" si="3"/>
        <v/>
      </c>
      <c r="BE8" s="396" t="str">
        <f t="shared" si="4"/>
        <v/>
      </c>
      <c r="BF8" s="396" t="str">
        <f t="shared" si="5"/>
        <v/>
      </c>
      <c r="BG8" s="396" t="str">
        <f t="shared" si="6"/>
        <v/>
      </c>
      <c r="BH8" s="396" t="str">
        <f t="shared" si="7"/>
        <v/>
      </c>
      <c r="BI8" s="396" t="str">
        <f t="shared" si="8"/>
        <v/>
      </c>
      <c r="BJ8" s="442" t="str">
        <f t="array" ref="BJ8">IF($AZ8="","",MAX(SUM(BK7,$BD7,$BI8),MAX(IF($BA$5:$BA7=$BA8,BM$5:BM7))))</f>
        <v/>
      </c>
      <c r="BK8" s="400" t="s">
        <v>946</v>
      </c>
      <c r="BL8" s="442" t="str">
        <f t="shared" si="9"/>
        <v/>
      </c>
      <c r="BM8" s="442" t="str">
        <f t="shared" si="10"/>
        <v/>
      </c>
      <c r="BN8" s="437" t="str">
        <f t="shared" si="11"/>
        <v/>
      </c>
      <c r="BO8" s="438" t="str">
        <f t="shared" si="12"/>
        <v/>
      </c>
      <c r="BP8" s="400" t="str">
        <f>IF($AZ8="","",IFERROR(IF(AND($BC8=INDEX($BC$14:$BC$19,MATCH($BJ8,$BK$14:$BK$19,1)),$BC8&lt;&gt;"Passive"),IF($BJ8&gt;INDEX($BL$14:$BL$19,MATCH($BJ8,$BK$14:$BK$19,1)),$BJ8,INDEX($BL$14:$BL$19,MATCH($BJ8,$BK$14:$BK$19,1))+1),$BJ8),$BJ8))</f>
        <v/>
      </c>
      <c r="BR8" s="1">
        <f t="shared" si="18"/>
        <v>2</v>
      </c>
      <c r="BS8" s="430" t="str">
        <f t="shared" si="14"/>
        <v>Mark of the Champion</v>
      </c>
      <c r="BT8" s="430" t="str">
        <f t="shared" si="15"/>
        <v>Passive</v>
      </c>
      <c r="BU8" s="206">
        <f t="shared" si="19"/>
        <v>1</v>
      </c>
      <c r="BV8" s="206">
        <f t="shared" si="20"/>
        <v>1</v>
      </c>
      <c r="BW8" s="206">
        <f t="shared" si="21"/>
        <v>57</v>
      </c>
      <c r="BX8" s="206">
        <f t="shared" si="22"/>
        <v>58</v>
      </c>
      <c r="BY8" s="206" t="str">
        <f t="shared" si="23"/>
        <v>Yes</v>
      </c>
      <c r="BZ8" s="206">
        <f t="shared" si="24"/>
        <v>85</v>
      </c>
      <c r="CA8" s="206">
        <f t="shared" si="25"/>
        <v>2</v>
      </c>
      <c r="CC8" s="430" t="str">
        <f t="shared" ref="CC8:CC39" si="34">IF($BR8="","",IF(CE8=CE7,CC7,INDEX(INDEX($BA$14:$BA$19,CE8),1)))</f>
        <v>The Restrained Essence of Sapphiron</v>
      </c>
      <c r="CD8" s="430" t="str">
        <f t="shared" si="16"/>
        <v>Offensive</v>
      </c>
      <c r="CE8" s="206">
        <f t="shared" si="26"/>
        <v>1</v>
      </c>
      <c r="CF8" s="206">
        <f t="shared" si="27"/>
        <v>1</v>
      </c>
      <c r="CG8" s="206">
        <f t="shared" si="28"/>
        <v>7</v>
      </c>
      <c r="CH8" s="206">
        <f t="shared" si="29"/>
        <v>54</v>
      </c>
      <c r="CI8" s="206" t="str">
        <f t="shared" si="30"/>
        <v>Yes</v>
      </c>
      <c r="CJ8" s="206">
        <f t="shared" si="31"/>
        <v>170</v>
      </c>
      <c r="CK8" s="206">
        <f t="shared" si="32"/>
        <v>2</v>
      </c>
    </row>
    <row r="9" spans="4:89" x14ac:dyDescent="0.25">
      <c r="D9" s="538" t="s">
        <v>1331</v>
      </c>
      <c r="E9" s="539"/>
      <c r="F9" s="539"/>
      <c r="G9" s="539"/>
      <c r="H9" s="539"/>
      <c r="I9" s="539"/>
      <c r="J9" s="539"/>
      <c r="K9" s="539"/>
      <c r="L9" s="539"/>
      <c r="M9" s="540"/>
      <c r="O9" s="541" t="s">
        <v>1331</v>
      </c>
      <c r="P9" s="542"/>
      <c r="Q9" s="542"/>
      <c r="R9" s="542"/>
      <c r="S9" s="542"/>
      <c r="T9" s="542"/>
      <c r="U9" s="542"/>
      <c r="V9" s="542"/>
      <c r="W9" s="543"/>
      <c r="Y9" s="424"/>
      <c r="AD9" s="450" t="s">
        <v>1286</v>
      </c>
      <c r="AE9" s="449">
        <f t="shared" ref="AE9:AT9" si="35">IF(INDEX($I$19:$I$34,AE$4)="NA",$AB$19,MIN(IF(INDEX($R$19:$R$34,AE$4)&gt;0,INDEX($R$19:$R$34,AE$4),$AB$19),INT(INDEX($Q$19:$Q$34,AE$4)/$Z$19)))</f>
        <v>57</v>
      </c>
      <c r="AF9" s="449">
        <f t="shared" si="35"/>
        <v>57</v>
      </c>
      <c r="AG9" s="449">
        <f t="shared" si="35"/>
        <v>5</v>
      </c>
      <c r="AH9" s="449">
        <f t="shared" si="35"/>
        <v>0</v>
      </c>
      <c r="AI9" s="449">
        <f t="shared" si="35"/>
        <v>11</v>
      </c>
      <c r="AJ9" s="449">
        <f t="shared" si="35"/>
        <v>57</v>
      </c>
      <c r="AK9" s="449">
        <f t="shared" si="35"/>
        <v>57</v>
      </c>
      <c r="AL9" s="449">
        <f t="shared" si="35"/>
        <v>5</v>
      </c>
      <c r="AM9" s="449">
        <f t="shared" si="35"/>
        <v>57</v>
      </c>
      <c r="AN9" s="449">
        <f t="shared" si="35"/>
        <v>57</v>
      </c>
      <c r="AO9" s="449">
        <f t="shared" si="35"/>
        <v>57</v>
      </c>
      <c r="AP9" s="449">
        <f t="shared" si="35"/>
        <v>57</v>
      </c>
      <c r="AQ9" s="449">
        <f t="shared" si="35"/>
        <v>6</v>
      </c>
      <c r="AR9" s="449">
        <f t="shared" si="35"/>
        <v>5</v>
      </c>
      <c r="AS9" s="449">
        <f t="shared" si="35"/>
        <v>7</v>
      </c>
      <c r="AT9" s="449">
        <f t="shared" si="35"/>
        <v>7</v>
      </c>
      <c r="AY9" s="451" t="str">
        <f>IF($BA9="","",ROWS($AY$4:$AY9)-1)</f>
        <v/>
      </c>
      <c r="AZ9" s="436" t="str">
        <f>IF(BA9="","",IF(OR($Z$23="Yes",BA9=BA8,ISNUMBER(MATCH(BA9,BA$14:BA$19,0))),"Wrong!","OK"))</f>
        <v/>
      </c>
      <c r="BA9" s="428" t="s">
        <v>946</v>
      </c>
      <c r="BB9" s="396" t="str">
        <f t="shared" si="1"/>
        <v/>
      </c>
      <c r="BC9" s="396" t="str">
        <f t="shared" si="2"/>
        <v/>
      </c>
      <c r="BD9" s="396" t="str">
        <f t="shared" si="3"/>
        <v/>
      </c>
      <c r="BE9" s="396" t="str">
        <f t="shared" si="4"/>
        <v/>
      </c>
      <c r="BF9" s="396" t="str">
        <f t="shared" si="5"/>
        <v/>
      </c>
      <c r="BG9" s="396" t="str">
        <f t="shared" si="6"/>
        <v/>
      </c>
      <c r="BH9" s="396" t="str">
        <f t="shared" si="7"/>
        <v/>
      </c>
      <c r="BI9" s="396" t="str">
        <f t="shared" si="8"/>
        <v/>
      </c>
      <c r="BJ9" s="442" t="str">
        <f t="array" ref="BJ9">IF($AZ9="","",MAX(SUM(BK8,$BD8,$BI9),MAX(IF($BA$5:$BA8=$BA9,BM$5:BM8))))</f>
        <v/>
      </c>
      <c r="BK9" s="400"/>
      <c r="BL9" s="442" t="str">
        <f t="shared" si="9"/>
        <v/>
      </c>
      <c r="BM9" s="442" t="str">
        <f t="shared" si="10"/>
        <v/>
      </c>
      <c r="BN9" s="437" t="str">
        <f t="shared" si="11"/>
        <v/>
      </c>
      <c r="BO9" s="438" t="str">
        <f t="shared" si="12"/>
        <v/>
      </c>
      <c r="BP9" s="400" t="str">
        <f>IF($AZ9="","",IFERROR(IF(AND($BC9=INDEX($BC$14:$BC$19,MATCH($BJ9,$BK$14:$BK$19,1)),$BC9&lt;&gt;"Passive"),IF($BJ9&gt;INDEX($BL$14:$BL$19,MATCH($BJ9,$BK$14:$BK$19,1)),$BJ9,INDEX($BL$14:$BL$19,MATCH($BJ9,$BK$14:$BK$19,1))+1),$BJ9),$BJ9))</f>
        <v/>
      </c>
      <c r="BR9" s="1">
        <f t="shared" si="18"/>
        <v>3</v>
      </c>
      <c r="BS9" s="430" t="str">
        <f t="shared" si="14"/>
        <v>Mark of the Champion</v>
      </c>
      <c r="BT9" s="430" t="str">
        <f t="shared" si="15"/>
        <v>Passive</v>
      </c>
      <c r="BU9" s="206">
        <f t="shared" si="19"/>
        <v>1</v>
      </c>
      <c r="BV9" s="206">
        <f t="shared" si="20"/>
        <v>1</v>
      </c>
      <c r="BW9" s="206">
        <f t="shared" si="21"/>
        <v>57</v>
      </c>
      <c r="BX9" s="206">
        <f t="shared" si="22"/>
        <v>58</v>
      </c>
      <c r="BY9" s="206" t="str">
        <f t="shared" si="23"/>
        <v>Yes</v>
      </c>
      <c r="BZ9" s="206">
        <f t="shared" si="24"/>
        <v>85</v>
      </c>
      <c r="CA9" s="206">
        <f t="shared" si="25"/>
        <v>3</v>
      </c>
      <c r="CC9" s="430" t="str">
        <f t="shared" si="34"/>
        <v>The Restrained Essence of Sapphiron</v>
      </c>
      <c r="CD9" s="430" t="str">
        <f t="shared" si="16"/>
        <v>Offensive</v>
      </c>
      <c r="CE9" s="206">
        <f t="shared" si="26"/>
        <v>1</v>
      </c>
      <c r="CF9" s="206">
        <f t="shared" si="27"/>
        <v>1</v>
      </c>
      <c r="CG9" s="206">
        <f t="shared" si="28"/>
        <v>7</v>
      </c>
      <c r="CH9" s="206">
        <f t="shared" si="29"/>
        <v>54</v>
      </c>
      <c r="CI9" s="206" t="str">
        <f t="shared" si="30"/>
        <v>Yes</v>
      </c>
      <c r="CJ9" s="206">
        <f t="shared" si="31"/>
        <v>170</v>
      </c>
      <c r="CK9" s="206">
        <f t="shared" si="32"/>
        <v>3</v>
      </c>
    </row>
    <row r="10" spans="4:89" x14ac:dyDescent="0.25">
      <c r="D10" s="538" t="s">
        <v>1332</v>
      </c>
      <c r="E10" s="539"/>
      <c r="F10" s="539"/>
      <c r="G10" s="539"/>
      <c r="H10" s="539"/>
      <c r="I10" s="539"/>
      <c r="J10" s="539"/>
      <c r="K10" s="539"/>
      <c r="L10" s="539"/>
      <c r="M10" s="540"/>
      <c r="O10" s="541"/>
      <c r="P10" s="542"/>
      <c r="Q10" s="542"/>
      <c r="R10" s="542"/>
      <c r="S10" s="542"/>
      <c r="T10" s="542"/>
      <c r="U10" s="542"/>
      <c r="V10" s="542"/>
      <c r="W10" s="543"/>
      <c r="Y10" s="424"/>
      <c r="AD10" s="450" t="s">
        <v>1287</v>
      </c>
      <c r="AE10" s="449">
        <f t="shared" ref="AE10:AT10" si="36">INT(IF(INDEX($J$19:$J$34,AE$4)="NA",0,INDEX($J$19:$J$34,AE$4))/$Z$19)</f>
        <v>0</v>
      </c>
      <c r="AF10" s="449">
        <f t="shared" si="36"/>
        <v>0</v>
      </c>
      <c r="AG10" s="449">
        <f t="shared" si="36"/>
        <v>28</v>
      </c>
      <c r="AH10" s="449">
        <f t="shared" si="36"/>
        <v>0</v>
      </c>
      <c r="AI10" s="449">
        <f t="shared" si="36"/>
        <v>69</v>
      </c>
      <c r="AJ10" s="449">
        <f t="shared" si="36"/>
        <v>0</v>
      </c>
      <c r="AK10" s="449">
        <f t="shared" si="36"/>
        <v>0</v>
      </c>
      <c r="AL10" s="449">
        <f t="shared" si="36"/>
        <v>28</v>
      </c>
      <c r="AM10" s="449">
        <f t="shared" si="36"/>
        <v>0</v>
      </c>
      <c r="AN10" s="449">
        <f t="shared" si="36"/>
        <v>0</v>
      </c>
      <c r="AO10" s="449">
        <f t="shared" si="36"/>
        <v>0</v>
      </c>
      <c r="AP10" s="449">
        <f t="shared" si="36"/>
        <v>694</v>
      </c>
      <c r="AQ10" s="449">
        <f t="shared" si="36"/>
        <v>23</v>
      </c>
      <c r="AR10" s="449">
        <f t="shared" si="36"/>
        <v>34</v>
      </c>
      <c r="AS10" s="449">
        <f t="shared" si="36"/>
        <v>46</v>
      </c>
      <c r="AT10" s="449">
        <f t="shared" si="36"/>
        <v>46</v>
      </c>
      <c r="AY10" s="451" t="str">
        <f>IF($BA10="","",ROWS($AY$4:$AY10)-1)</f>
        <v/>
      </c>
      <c r="AZ10" s="436" t="str">
        <f>IF(BA10="","",IF(OR($Z$23="Yes",BA10=BA9,ISNUMBER(MATCH(BA10,BA$14:BA$19,0))),"Wrong!","OK"))</f>
        <v/>
      </c>
      <c r="BA10" s="428" t="s">
        <v>946</v>
      </c>
      <c r="BB10" s="396" t="str">
        <f t="shared" si="1"/>
        <v/>
      </c>
      <c r="BC10" s="396" t="str">
        <f t="shared" si="2"/>
        <v/>
      </c>
      <c r="BD10" s="396" t="str">
        <f t="shared" si="3"/>
        <v/>
      </c>
      <c r="BE10" s="396" t="str">
        <f t="shared" si="4"/>
        <v/>
      </c>
      <c r="BF10" s="396" t="str">
        <f t="shared" si="5"/>
        <v/>
      </c>
      <c r="BG10" s="396" t="str">
        <f t="shared" si="6"/>
        <v/>
      </c>
      <c r="BH10" s="396" t="str">
        <f t="shared" si="7"/>
        <v/>
      </c>
      <c r="BI10" s="396" t="str">
        <f t="shared" si="8"/>
        <v/>
      </c>
      <c r="BJ10" s="442" t="str">
        <f t="array" ref="BJ10">IF($AZ10="","",MAX(SUM(BK9,$BD9,$BI10),MAX(IF($BA$5:$BA9=$BA10,BM$5:BM9))))</f>
        <v/>
      </c>
      <c r="BK10" s="400"/>
      <c r="BL10" s="442" t="str">
        <f t="shared" si="9"/>
        <v/>
      </c>
      <c r="BM10" s="442" t="str">
        <f t="shared" si="10"/>
        <v/>
      </c>
      <c r="BN10" s="437" t="str">
        <f t="shared" si="11"/>
        <v/>
      </c>
      <c r="BO10" s="438" t="str">
        <f t="shared" si="12"/>
        <v/>
      </c>
      <c r="BP10" s="400" t="str">
        <f>IF($AZ10="","",IFERROR(IF(AND($BC10=INDEX($BC$14:$BC$19,MATCH($BJ10,$BK$14:$BK$19,1)),$BC10&lt;&gt;"Passive"),IF($BJ10&gt;INDEX($BL$14:$BL$19,MATCH($BJ10,$BK$14:$BK$19,1)),$BJ10,INDEX($BL$14:$BL$19,MATCH($BJ10,$BK$14:$BK$19,1))+1),$BJ10),$BJ10))</f>
        <v/>
      </c>
      <c r="BR10" s="1">
        <f t="shared" si="18"/>
        <v>4</v>
      </c>
      <c r="BS10" s="430" t="str">
        <f t="shared" si="14"/>
        <v>Mark of the Champion</v>
      </c>
      <c r="BT10" s="430" t="str">
        <f t="shared" si="15"/>
        <v>Passive</v>
      </c>
      <c r="BU10" s="206">
        <f t="shared" si="19"/>
        <v>1</v>
      </c>
      <c r="BV10" s="206">
        <f t="shared" si="20"/>
        <v>1</v>
      </c>
      <c r="BW10" s="206">
        <f t="shared" si="21"/>
        <v>57</v>
      </c>
      <c r="BX10" s="206">
        <f t="shared" si="22"/>
        <v>58</v>
      </c>
      <c r="BY10" s="206" t="str">
        <f t="shared" si="23"/>
        <v>Yes</v>
      </c>
      <c r="BZ10" s="206">
        <f t="shared" si="24"/>
        <v>85</v>
      </c>
      <c r="CA10" s="206">
        <f t="shared" si="25"/>
        <v>4</v>
      </c>
      <c r="CC10" s="430" t="str">
        <f t="shared" si="34"/>
        <v>The Restrained Essence of Sapphiron</v>
      </c>
      <c r="CD10" s="430" t="str">
        <f t="shared" si="16"/>
        <v>Offensive</v>
      </c>
      <c r="CE10" s="206">
        <f t="shared" si="26"/>
        <v>1</v>
      </c>
      <c r="CF10" s="206">
        <f t="shared" si="27"/>
        <v>1</v>
      </c>
      <c r="CG10" s="206">
        <f t="shared" si="28"/>
        <v>7</v>
      </c>
      <c r="CH10" s="206">
        <f t="shared" si="29"/>
        <v>54</v>
      </c>
      <c r="CI10" s="206" t="str">
        <f t="shared" si="30"/>
        <v>Yes</v>
      </c>
      <c r="CJ10" s="206">
        <f t="shared" si="31"/>
        <v>170</v>
      </c>
      <c r="CK10" s="206">
        <f t="shared" si="32"/>
        <v>4</v>
      </c>
    </row>
    <row r="11" spans="4:89" x14ac:dyDescent="0.25">
      <c r="D11" s="538" t="s">
        <v>1333</v>
      </c>
      <c r="E11" s="539"/>
      <c r="F11" s="539"/>
      <c r="G11" s="539"/>
      <c r="H11" s="539"/>
      <c r="I11" s="539"/>
      <c r="J11" s="539"/>
      <c r="K11" s="539"/>
      <c r="L11" s="539"/>
      <c r="M11" s="540"/>
      <c r="O11" s="538" t="s">
        <v>1337</v>
      </c>
      <c r="P11" s="539"/>
      <c r="Q11" s="539"/>
      <c r="R11" s="539"/>
      <c r="S11" s="539"/>
      <c r="T11" s="539"/>
      <c r="U11" s="539"/>
      <c r="V11" s="539"/>
      <c r="W11" s="540"/>
      <c r="Y11" s="424"/>
      <c r="AD11" s="450" t="s">
        <v>1289</v>
      </c>
      <c r="AE11" s="449">
        <f t="shared" ref="AE11:AT11" si="37">INT(IF(INDEX($L$19:$L$34,AE$4)="NA",0,INDEX($L$19:$L$34,AE$4))/$Z$19)</f>
        <v>0</v>
      </c>
      <c r="AF11" s="449">
        <f t="shared" si="37"/>
        <v>0</v>
      </c>
      <c r="AG11" s="449">
        <f t="shared" si="37"/>
        <v>11</v>
      </c>
      <c r="AH11" s="449">
        <f t="shared" si="37"/>
        <v>11</v>
      </c>
      <c r="AI11" s="449">
        <f t="shared" si="37"/>
        <v>11</v>
      </c>
      <c r="AJ11" s="449">
        <f t="shared" si="37"/>
        <v>0</v>
      </c>
      <c r="AK11" s="449">
        <f t="shared" si="37"/>
        <v>0</v>
      </c>
      <c r="AL11" s="449">
        <f t="shared" si="37"/>
        <v>11</v>
      </c>
      <c r="AM11" s="449">
        <f t="shared" si="37"/>
        <v>0</v>
      </c>
      <c r="AN11" s="449">
        <f t="shared" si="37"/>
        <v>0</v>
      </c>
      <c r="AO11" s="449">
        <f t="shared" si="37"/>
        <v>0</v>
      </c>
      <c r="AP11" s="449">
        <f t="shared" si="37"/>
        <v>11</v>
      </c>
      <c r="AQ11" s="449">
        <f t="shared" si="37"/>
        <v>11</v>
      </c>
      <c r="AR11" s="449">
        <f t="shared" si="37"/>
        <v>11</v>
      </c>
      <c r="AS11" s="449">
        <f t="shared" si="37"/>
        <v>11</v>
      </c>
      <c r="AT11" s="449">
        <f t="shared" si="37"/>
        <v>11</v>
      </c>
      <c r="AY11" s="1"/>
      <c r="AZ11" s="1"/>
      <c r="BA11" s="1"/>
      <c r="BB11" s="1"/>
      <c r="BC11" s="1"/>
      <c r="BD11" s="1"/>
      <c r="BE11" s="1"/>
      <c r="BF11" s="1"/>
      <c r="BG11" s="1"/>
      <c r="BH11" s="206"/>
      <c r="BI11" s="206"/>
      <c r="BJ11" s="46"/>
      <c r="BK11" s="206"/>
      <c r="BL11" s="46"/>
      <c r="BM11" s="46"/>
      <c r="BN11" s="206"/>
      <c r="BO11" s="1"/>
      <c r="BP11" s="206"/>
      <c r="BR11" s="1">
        <f t="shared" si="18"/>
        <v>5</v>
      </c>
      <c r="BS11" s="430" t="str">
        <f t="shared" si="14"/>
        <v>Mark of the Champion</v>
      </c>
      <c r="BT11" s="430" t="str">
        <f t="shared" si="15"/>
        <v>Passive</v>
      </c>
      <c r="BU11" s="206">
        <f t="shared" si="19"/>
        <v>1</v>
      </c>
      <c r="BV11" s="206">
        <f t="shared" si="20"/>
        <v>1</v>
      </c>
      <c r="BW11" s="206">
        <f t="shared" si="21"/>
        <v>57</v>
      </c>
      <c r="BX11" s="206">
        <f t="shared" si="22"/>
        <v>58</v>
      </c>
      <c r="BY11" s="206" t="str">
        <f t="shared" si="23"/>
        <v>Yes</v>
      </c>
      <c r="BZ11" s="206">
        <f t="shared" si="24"/>
        <v>85</v>
      </c>
      <c r="CA11" s="206">
        <f t="shared" si="25"/>
        <v>5</v>
      </c>
      <c r="CC11" s="430" t="str">
        <f t="shared" si="34"/>
        <v>The Restrained Essence of Sapphiron</v>
      </c>
      <c r="CD11" s="430" t="str">
        <f t="shared" si="16"/>
        <v>Offensive</v>
      </c>
      <c r="CE11" s="206">
        <f t="shared" si="26"/>
        <v>1</v>
      </c>
      <c r="CF11" s="206">
        <f t="shared" si="27"/>
        <v>1</v>
      </c>
      <c r="CG11" s="206">
        <f t="shared" si="28"/>
        <v>7</v>
      </c>
      <c r="CH11" s="206">
        <f t="shared" si="29"/>
        <v>54</v>
      </c>
      <c r="CI11" s="206" t="str">
        <f t="shared" si="30"/>
        <v>Yes</v>
      </c>
      <c r="CJ11" s="206">
        <f t="shared" si="31"/>
        <v>170</v>
      </c>
      <c r="CK11" s="206">
        <f t="shared" si="32"/>
        <v>5</v>
      </c>
    </row>
    <row r="12" spans="4:89" ht="15.75" x14ac:dyDescent="0.25">
      <c r="D12" s="538" t="s">
        <v>1334</v>
      </c>
      <c r="E12" s="539"/>
      <c r="F12" s="539"/>
      <c r="G12" s="539"/>
      <c r="H12" s="539"/>
      <c r="I12" s="539"/>
      <c r="J12" s="539"/>
      <c r="K12" s="539"/>
      <c r="L12" s="539"/>
      <c r="M12" s="540"/>
      <c r="O12" s="538" t="s">
        <v>1333</v>
      </c>
      <c r="P12" s="539"/>
      <c r="Q12" s="539"/>
      <c r="R12" s="539"/>
      <c r="S12" s="539"/>
      <c r="T12" s="539"/>
      <c r="U12" s="539"/>
      <c r="V12" s="539"/>
      <c r="W12" s="540"/>
      <c r="Y12" s="424"/>
      <c r="AD12" s="450" t="s">
        <v>1288</v>
      </c>
      <c r="AE12" s="449">
        <f t="shared" ref="AE12:AT12" si="38">IF(AE$5="Yes",MIN(SUM(AE9:AE10),$AB$19),0)</f>
        <v>57</v>
      </c>
      <c r="AF12" s="449">
        <f t="shared" si="38"/>
        <v>0</v>
      </c>
      <c r="AG12" s="449">
        <f t="shared" si="38"/>
        <v>0</v>
      </c>
      <c r="AH12" s="449">
        <f t="shared" si="38"/>
        <v>0</v>
      </c>
      <c r="AI12" s="449">
        <f t="shared" si="38"/>
        <v>0</v>
      </c>
      <c r="AJ12" s="449">
        <f t="shared" si="38"/>
        <v>57</v>
      </c>
      <c r="AK12" s="449">
        <f t="shared" si="38"/>
        <v>57</v>
      </c>
      <c r="AL12" s="449">
        <f t="shared" si="38"/>
        <v>0</v>
      </c>
      <c r="AM12" s="449">
        <f t="shared" si="38"/>
        <v>57</v>
      </c>
      <c r="AN12" s="449">
        <f t="shared" si="38"/>
        <v>0</v>
      </c>
      <c r="AO12" s="449">
        <f t="shared" si="38"/>
        <v>57</v>
      </c>
      <c r="AP12" s="449">
        <f t="shared" si="38"/>
        <v>0</v>
      </c>
      <c r="AQ12" s="449">
        <f t="shared" si="38"/>
        <v>29</v>
      </c>
      <c r="AR12" s="449">
        <f t="shared" ref="AR12:AS12" si="39">IF(AR$5="Yes",MIN(SUM(AR9:AR10),$AB$19),0)</f>
        <v>39</v>
      </c>
      <c r="AS12" s="449">
        <f t="shared" si="39"/>
        <v>53</v>
      </c>
      <c r="AT12" s="449">
        <f t="shared" si="38"/>
        <v>53</v>
      </c>
      <c r="AY12" s="1"/>
      <c r="AZ12" s="1"/>
      <c r="BA12" s="429" t="s">
        <v>1290</v>
      </c>
      <c r="BB12" s="1"/>
      <c r="BC12" s="1"/>
      <c r="BD12" s="1"/>
      <c r="BE12" s="1"/>
      <c r="BF12" s="1"/>
      <c r="BG12" s="1"/>
      <c r="BH12" s="206"/>
      <c r="BI12" s="206"/>
      <c r="BJ12" s="405" t="s">
        <v>1311</v>
      </c>
      <c r="BK12" s="405" t="s">
        <v>1313</v>
      </c>
      <c r="BL12" s="206"/>
      <c r="BM12" s="453"/>
      <c r="BN12" s="206"/>
      <c r="BO12" s="1"/>
      <c r="BP12" s="405" t="s">
        <v>1313</v>
      </c>
      <c r="BR12" s="1">
        <f t="shared" si="18"/>
        <v>6</v>
      </c>
      <c r="BS12" s="430" t="str">
        <f t="shared" si="14"/>
        <v>Mark of the Champion</v>
      </c>
      <c r="BT12" s="430" t="str">
        <f t="shared" si="15"/>
        <v>Passive</v>
      </c>
      <c r="BU12" s="206">
        <f t="shared" si="19"/>
        <v>1</v>
      </c>
      <c r="BV12" s="206">
        <f t="shared" si="20"/>
        <v>1</v>
      </c>
      <c r="BW12" s="206">
        <f t="shared" si="21"/>
        <v>57</v>
      </c>
      <c r="BX12" s="206">
        <f t="shared" si="22"/>
        <v>58</v>
      </c>
      <c r="BY12" s="206" t="str">
        <f t="shared" si="23"/>
        <v>Yes</v>
      </c>
      <c r="BZ12" s="206">
        <f t="shared" si="24"/>
        <v>85</v>
      </c>
      <c r="CA12" s="206">
        <f t="shared" si="25"/>
        <v>6</v>
      </c>
      <c r="CC12" s="430" t="str">
        <f t="shared" si="34"/>
        <v>The Restrained Essence of Sapphiron</v>
      </c>
      <c r="CD12" s="430" t="str">
        <f t="shared" si="16"/>
        <v>Offensive</v>
      </c>
      <c r="CE12" s="206">
        <f t="shared" si="26"/>
        <v>1</v>
      </c>
      <c r="CF12" s="206">
        <f t="shared" si="27"/>
        <v>1</v>
      </c>
      <c r="CG12" s="206">
        <f t="shared" si="28"/>
        <v>7</v>
      </c>
      <c r="CH12" s="206">
        <f t="shared" si="29"/>
        <v>54</v>
      </c>
      <c r="CI12" s="206" t="str">
        <f t="shared" si="30"/>
        <v>Yes</v>
      </c>
      <c r="CJ12" s="206">
        <f t="shared" si="31"/>
        <v>170</v>
      </c>
      <c r="CK12" s="206">
        <f t="shared" si="32"/>
        <v>6</v>
      </c>
    </row>
    <row r="13" spans="4:89" ht="15.75" thickBot="1" x14ac:dyDescent="0.3">
      <c r="D13" s="550" t="s">
        <v>1335</v>
      </c>
      <c r="E13" s="551"/>
      <c r="F13" s="551"/>
      <c r="G13" s="551"/>
      <c r="H13" s="551"/>
      <c r="I13" s="551"/>
      <c r="J13" s="551"/>
      <c r="K13" s="551"/>
      <c r="L13" s="551"/>
      <c r="M13" s="552"/>
      <c r="O13" s="538" t="s">
        <v>1334</v>
      </c>
      <c r="P13" s="539"/>
      <c r="Q13" s="539"/>
      <c r="R13" s="539"/>
      <c r="S13" s="539"/>
      <c r="T13" s="539"/>
      <c r="U13" s="539"/>
      <c r="V13" s="539"/>
      <c r="W13" s="540"/>
      <c r="Y13" s="424"/>
      <c r="AD13" s="450" t="s">
        <v>1276</v>
      </c>
      <c r="AE13" s="449">
        <f t="shared" ref="AE13:AT13" si="40">IFERROR(CEILING($AB$19/AE12,1),0)</f>
        <v>1</v>
      </c>
      <c r="AF13" s="449">
        <f t="shared" si="40"/>
        <v>0</v>
      </c>
      <c r="AG13" s="449">
        <f t="shared" si="40"/>
        <v>0</v>
      </c>
      <c r="AH13" s="449">
        <f t="shared" si="40"/>
        <v>0</v>
      </c>
      <c r="AI13" s="449">
        <f t="shared" si="40"/>
        <v>0</v>
      </c>
      <c r="AJ13" s="449">
        <f t="shared" si="40"/>
        <v>1</v>
      </c>
      <c r="AK13" s="449">
        <f t="shared" si="40"/>
        <v>1</v>
      </c>
      <c r="AL13" s="449">
        <f t="shared" si="40"/>
        <v>0</v>
      </c>
      <c r="AM13" s="449">
        <f t="shared" si="40"/>
        <v>1</v>
      </c>
      <c r="AN13" s="449">
        <f t="shared" si="40"/>
        <v>0</v>
      </c>
      <c r="AO13" s="449">
        <f t="shared" si="40"/>
        <v>1</v>
      </c>
      <c r="AP13" s="449">
        <f t="shared" si="40"/>
        <v>0</v>
      </c>
      <c r="AQ13" s="449">
        <f t="shared" si="40"/>
        <v>2</v>
      </c>
      <c r="AR13" s="449">
        <f t="shared" ref="AR13:AS13" si="41">IFERROR(CEILING($AB$19/AR12,1),0)</f>
        <v>2</v>
      </c>
      <c r="AS13" s="449">
        <f t="shared" si="41"/>
        <v>2</v>
      </c>
      <c r="AT13" s="449">
        <f t="shared" si="40"/>
        <v>2</v>
      </c>
      <c r="AY13" s="434" t="s">
        <v>1214</v>
      </c>
      <c r="AZ13" s="434" t="s">
        <v>973</v>
      </c>
      <c r="BA13" s="435" t="s">
        <v>0</v>
      </c>
      <c r="BB13" s="434" t="s">
        <v>1284</v>
      </c>
      <c r="BC13" s="434" t="s">
        <v>1261</v>
      </c>
      <c r="BD13" s="434" t="s">
        <v>1272</v>
      </c>
      <c r="BE13" s="434" t="s">
        <v>1307</v>
      </c>
      <c r="BF13" s="434" t="s">
        <v>1306</v>
      </c>
      <c r="BG13" s="434" t="s">
        <v>1295</v>
      </c>
      <c r="BH13" s="434" t="s">
        <v>1292</v>
      </c>
      <c r="BI13" s="434" t="s">
        <v>1260</v>
      </c>
      <c r="BJ13" s="434" t="s">
        <v>1314</v>
      </c>
      <c r="BK13" s="434" t="s">
        <v>1315</v>
      </c>
      <c r="BL13" s="434" t="s">
        <v>1316</v>
      </c>
      <c r="BM13" s="434" t="s">
        <v>1309</v>
      </c>
      <c r="BN13" s="434" t="s">
        <v>1281</v>
      </c>
      <c r="BO13" s="434" t="s">
        <v>1293</v>
      </c>
      <c r="BP13" s="434" t="s">
        <v>1315</v>
      </c>
      <c r="BR13" s="1">
        <f t="shared" si="18"/>
        <v>7</v>
      </c>
      <c r="BS13" s="430" t="str">
        <f t="shared" si="14"/>
        <v>Mark of the Champion</v>
      </c>
      <c r="BT13" s="430" t="str">
        <f t="shared" si="15"/>
        <v>Passive</v>
      </c>
      <c r="BU13" s="206">
        <f t="shared" si="19"/>
        <v>1</v>
      </c>
      <c r="BV13" s="206">
        <f t="shared" si="20"/>
        <v>1</v>
      </c>
      <c r="BW13" s="206">
        <f t="shared" si="21"/>
        <v>57</v>
      </c>
      <c r="BX13" s="206">
        <f t="shared" si="22"/>
        <v>58</v>
      </c>
      <c r="BY13" s="206" t="str">
        <f t="shared" si="23"/>
        <v>Yes</v>
      </c>
      <c r="BZ13" s="206">
        <f t="shared" si="24"/>
        <v>85</v>
      </c>
      <c r="CA13" s="206">
        <f t="shared" si="25"/>
        <v>7</v>
      </c>
      <c r="CC13" s="430" t="str">
        <f t="shared" si="34"/>
        <v>The Restrained Essence of Sapphiron</v>
      </c>
      <c r="CD13" s="430" t="str">
        <f t="shared" si="16"/>
        <v>Offensive</v>
      </c>
      <c r="CE13" s="206">
        <f t="shared" si="26"/>
        <v>1</v>
      </c>
      <c r="CF13" s="206">
        <f t="shared" si="27"/>
        <v>1</v>
      </c>
      <c r="CG13" s="206">
        <f t="shared" si="28"/>
        <v>7</v>
      </c>
      <c r="CH13" s="206">
        <f t="shared" si="29"/>
        <v>54</v>
      </c>
      <c r="CI13" s="206" t="str">
        <f t="shared" si="30"/>
        <v>Yes</v>
      </c>
      <c r="CJ13" s="206">
        <f t="shared" si="31"/>
        <v>170</v>
      </c>
      <c r="CK13" s="206">
        <f t="shared" si="32"/>
        <v>7</v>
      </c>
    </row>
    <row r="14" spans="4:89" ht="15" customHeight="1" x14ac:dyDescent="0.25">
      <c r="O14" s="538" t="s">
        <v>1335</v>
      </c>
      <c r="P14" s="539"/>
      <c r="Q14" s="539"/>
      <c r="R14" s="539"/>
      <c r="S14" s="539"/>
      <c r="T14" s="539"/>
      <c r="U14" s="539"/>
      <c r="V14" s="539"/>
      <c r="W14" s="540"/>
      <c r="Y14" s="424"/>
      <c r="AE14" s="206"/>
      <c r="AF14" s="206"/>
      <c r="AY14" s="451">
        <f>IF($BA14="","",ROWS($AY$13:$AY14)-1)</f>
        <v>1</v>
      </c>
      <c r="AZ14" s="436" t="str">
        <f>IF(BA14="","",IF(ISNUMBER(MATCH(BA14,BA$5:BA$10,0)),"Wrong!","OK"))</f>
        <v>OK</v>
      </c>
      <c r="BA14" s="428" t="s">
        <v>743</v>
      </c>
      <c r="BB14" s="396">
        <f t="shared" ref="BB14:BB19" si="42">IF($AZ14="","",INDEX($E$18:$E$34,MATCH($BA14,$F$18:$F$34,0)))</f>
        <v>15</v>
      </c>
      <c r="BC14" s="396" t="str">
        <f t="shared" ref="BC14:BC19" si="43">IF($AZ14="","",INDEX($M$18:$M$34,MATCH($BA14,$F$18:$F$34,0)))</f>
        <v>Offensive</v>
      </c>
      <c r="BD14" s="396">
        <f t="shared" ref="BD14:BD19" si="44">IF($AZ14="","",INDEX($AE$9:$AT$9,$BB14))</f>
        <v>7</v>
      </c>
      <c r="BE14" s="396">
        <f t="shared" ref="BE14:BE19" si="45">IF($AZ14="","",INDEX($AE$6:$AT$6,$BB14))</f>
        <v>40</v>
      </c>
      <c r="BF14" s="396">
        <f t="shared" ref="BF14:BF19" si="46">IF($AZ14="","",INDEX($AE$7:$AT$7,$BB14))</f>
        <v>130</v>
      </c>
      <c r="BG14" s="396">
        <f t="shared" ref="BG14:BG19" si="47">IF($AZ14="","",INDEX($AE$8:$AT$8,$BB14))</f>
        <v>0</v>
      </c>
      <c r="BH14" s="396">
        <f t="shared" ref="BH14:BH19" si="48">IF($AZ14="","",INDEX($AE$10:$AT$10,$BB14))</f>
        <v>46</v>
      </c>
      <c r="BI14" s="396">
        <f t="shared" ref="BI14:BI19" si="49">IF($AZ14="","",INDEX($AE$11:$AT$11,$BB14))</f>
        <v>11</v>
      </c>
      <c r="BJ14" s="442">
        <f>IF($AZ14="","",1)</f>
        <v>1</v>
      </c>
      <c r="BK14" s="400">
        <v>1</v>
      </c>
      <c r="BL14" s="442">
        <f t="shared" ref="BL14:BL19" si="50">IF($AZ14="","",BK14+$BD14-1)</f>
        <v>7</v>
      </c>
      <c r="BM14" s="442">
        <f t="shared" ref="BM14:BM19" si="51">IF($AZ14="","",SUM(BK14,$BD14,$BH14))</f>
        <v>54</v>
      </c>
      <c r="BN14" s="437">
        <f t="shared" ref="BN14:BN19" si="52">IF($AZ14="","",SUMIFS($CJ$7:$CJ$86,$CC$7:$CC$86,$BA14))</f>
        <v>3710</v>
      </c>
      <c r="BO14" s="438">
        <f t="shared" ref="BO14:BO19" si="53">IF($AZ14="","",IFERROR(AVERAGEIFS($CJ$7:$CJ$86,$CC$7:$CC$86,$BA14),0))</f>
        <v>65.087719298245617</v>
      </c>
      <c r="BP14" s="400">
        <f t="shared" ref="BP14:BP19" si="54">IF($AZ14="","",IFERROR(IF(AND($BC14=INDEX($BC$5:$BC$10,MATCH($BJ14,$BK$5:$BK$10,1)),$BC14&lt;&gt;"Passive"),IF($BJ14&gt;INDEX($BL$5:$BL$10,MATCH($BJ14,$BK$5:$BK$10,1)),$BJ14,INDEX($BL$5:$BL$10,MATCH($BJ14,$BK$5:$BK$10,1))+1),$BJ14),$BJ14))</f>
        <v>1</v>
      </c>
      <c r="BR14" s="1">
        <f t="shared" si="18"/>
        <v>8</v>
      </c>
      <c r="BS14" s="430" t="str">
        <f t="shared" si="14"/>
        <v>Mark of the Champion</v>
      </c>
      <c r="BT14" s="430" t="str">
        <f t="shared" si="15"/>
        <v>Passive</v>
      </c>
      <c r="BU14" s="206">
        <f t="shared" si="19"/>
        <v>1</v>
      </c>
      <c r="BV14" s="206">
        <f t="shared" si="20"/>
        <v>1</v>
      </c>
      <c r="BW14" s="206">
        <f t="shared" si="21"/>
        <v>57</v>
      </c>
      <c r="BX14" s="206">
        <f t="shared" si="22"/>
        <v>58</v>
      </c>
      <c r="BY14" s="206" t="str">
        <f t="shared" si="23"/>
        <v>Yes</v>
      </c>
      <c r="BZ14" s="206">
        <f t="shared" si="24"/>
        <v>85</v>
      </c>
      <c r="CA14" s="206">
        <f t="shared" si="25"/>
        <v>8</v>
      </c>
      <c r="CC14" s="430" t="str">
        <f t="shared" si="34"/>
        <v>The Restrained Essence of Sapphiron</v>
      </c>
      <c r="CD14" s="430" t="str">
        <f t="shared" si="16"/>
        <v>Offensive</v>
      </c>
      <c r="CE14" s="206">
        <f t="shared" si="26"/>
        <v>1</v>
      </c>
      <c r="CF14" s="206">
        <f t="shared" si="27"/>
        <v>1</v>
      </c>
      <c r="CG14" s="206">
        <f t="shared" si="28"/>
        <v>7</v>
      </c>
      <c r="CH14" s="206">
        <f t="shared" si="29"/>
        <v>54</v>
      </c>
      <c r="CI14" s="206" t="str">
        <f t="shared" si="30"/>
        <v>No</v>
      </c>
      <c r="CJ14" s="206">
        <f t="shared" si="31"/>
        <v>40</v>
      </c>
      <c r="CK14" s="206">
        <f t="shared" si="32"/>
        <v>0</v>
      </c>
    </row>
    <row r="15" spans="4:89" x14ac:dyDescent="0.25">
      <c r="O15" s="541" t="s">
        <v>1340</v>
      </c>
      <c r="P15" s="542"/>
      <c r="Q15" s="542"/>
      <c r="R15" s="542"/>
      <c r="S15" s="542"/>
      <c r="T15" s="542"/>
      <c r="U15" s="542"/>
      <c r="V15" s="542"/>
      <c r="W15" s="543"/>
      <c r="Y15" s="424"/>
      <c r="AE15" s="206"/>
      <c r="AF15" s="206"/>
      <c r="AY15" s="451" t="str">
        <f>IF($BA15="","",ROWS($AY$13:$AY15)-1)</f>
        <v/>
      </c>
      <c r="AZ15" s="436" t="str">
        <f>IF(BA15="","",IF(OR($Z$23="Yes",BA15=BA14,ISNUMBER(MATCH(BA15,BA$5:BA$10,0))),"Wrong!","OK"))</f>
        <v/>
      </c>
      <c r="BA15" s="428" t="s">
        <v>946</v>
      </c>
      <c r="BB15" s="396" t="str">
        <f t="shared" si="42"/>
        <v/>
      </c>
      <c r="BC15" s="396" t="str">
        <f t="shared" si="43"/>
        <v/>
      </c>
      <c r="BD15" s="396" t="str">
        <f t="shared" si="44"/>
        <v/>
      </c>
      <c r="BE15" s="396" t="str">
        <f t="shared" si="45"/>
        <v/>
      </c>
      <c r="BF15" s="396" t="str">
        <f t="shared" si="46"/>
        <v/>
      </c>
      <c r="BG15" s="396" t="str">
        <f t="shared" si="47"/>
        <v/>
      </c>
      <c r="BH15" s="396" t="str">
        <f t="shared" si="48"/>
        <v/>
      </c>
      <c r="BI15" s="396" t="str">
        <f t="shared" si="49"/>
        <v/>
      </c>
      <c r="BJ15" s="442" t="str">
        <f t="array" ref="BJ15">IF($AZ15="","",MAX(SUM(BK14,$BD14,$BI15),MAX(IF($BA$14:$BA14=$BA15,BM$14:BM14))))</f>
        <v/>
      </c>
      <c r="BK15" s="400" t="s">
        <v>946</v>
      </c>
      <c r="BL15" s="442" t="str">
        <f t="shared" si="50"/>
        <v/>
      </c>
      <c r="BM15" s="442" t="str">
        <f t="shared" si="51"/>
        <v/>
      </c>
      <c r="BN15" s="437" t="str">
        <f t="shared" si="52"/>
        <v/>
      </c>
      <c r="BO15" s="438" t="str">
        <f t="shared" si="53"/>
        <v/>
      </c>
      <c r="BP15" s="400" t="str">
        <f t="shared" si="54"/>
        <v/>
      </c>
      <c r="BR15" s="1">
        <f t="shared" si="18"/>
        <v>9</v>
      </c>
      <c r="BS15" s="430" t="str">
        <f t="shared" si="14"/>
        <v>Mark of the Champion</v>
      </c>
      <c r="BT15" s="430" t="str">
        <f t="shared" si="15"/>
        <v>Passive</v>
      </c>
      <c r="BU15" s="206">
        <f t="shared" si="19"/>
        <v>1</v>
      </c>
      <c r="BV15" s="206">
        <f t="shared" si="20"/>
        <v>1</v>
      </c>
      <c r="BW15" s="206">
        <f t="shared" si="21"/>
        <v>57</v>
      </c>
      <c r="BX15" s="206">
        <f t="shared" si="22"/>
        <v>58</v>
      </c>
      <c r="BY15" s="206" t="str">
        <f t="shared" si="23"/>
        <v>Yes</v>
      </c>
      <c r="BZ15" s="206">
        <f t="shared" si="24"/>
        <v>85</v>
      </c>
      <c r="CA15" s="206">
        <f t="shared" si="25"/>
        <v>9</v>
      </c>
      <c r="CC15" s="430" t="str">
        <f t="shared" si="34"/>
        <v>The Restrained Essence of Sapphiron</v>
      </c>
      <c r="CD15" s="430" t="str">
        <f t="shared" si="16"/>
        <v>Offensive</v>
      </c>
      <c r="CE15" s="206">
        <f t="shared" si="26"/>
        <v>1</v>
      </c>
      <c r="CF15" s="206">
        <f t="shared" si="27"/>
        <v>1</v>
      </c>
      <c r="CG15" s="206">
        <f t="shared" si="28"/>
        <v>7</v>
      </c>
      <c r="CH15" s="206">
        <f t="shared" si="29"/>
        <v>54</v>
      </c>
      <c r="CI15" s="206" t="str">
        <f t="shared" si="30"/>
        <v>No</v>
      </c>
      <c r="CJ15" s="206">
        <f t="shared" si="31"/>
        <v>40</v>
      </c>
      <c r="CK15" s="206">
        <f t="shared" si="32"/>
        <v>0</v>
      </c>
    </row>
    <row r="16" spans="4:89" ht="15.75" thickBot="1" x14ac:dyDescent="0.3">
      <c r="O16" s="544"/>
      <c r="P16" s="545"/>
      <c r="Q16" s="545"/>
      <c r="R16" s="545"/>
      <c r="S16" s="545"/>
      <c r="T16" s="545"/>
      <c r="U16" s="545"/>
      <c r="V16" s="545"/>
      <c r="W16" s="546"/>
      <c r="Y16" s="424"/>
      <c r="AE16" s="206"/>
      <c r="AF16" s="206"/>
      <c r="AY16" s="451" t="str">
        <f>IF($BA16="","",ROWS($AY$13:$AY16)-1)</f>
        <v/>
      </c>
      <c r="AZ16" s="436" t="str">
        <f>IF(BA16="","",IF(OR($Z$23="Yes",BA16=BA15,ISNUMBER(MATCH(BA16,BA$5:BA$10,0))),"Wrong!","OK"))</f>
        <v/>
      </c>
      <c r="BA16" s="428" t="s">
        <v>946</v>
      </c>
      <c r="BB16" s="396" t="str">
        <f t="shared" si="42"/>
        <v/>
      </c>
      <c r="BC16" s="396" t="str">
        <f t="shared" si="43"/>
        <v/>
      </c>
      <c r="BD16" s="396" t="str">
        <f t="shared" si="44"/>
        <v/>
      </c>
      <c r="BE16" s="396" t="str">
        <f t="shared" si="45"/>
        <v/>
      </c>
      <c r="BF16" s="396" t="str">
        <f t="shared" si="46"/>
        <v/>
      </c>
      <c r="BG16" s="396" t="str">
        <f t="shared" si="47"/>
        <v/>
      </c>
      <c r="BH16" s="396" t="str">
        <f t="shared" si="48"/>
        <v/>
      </c>
      <c r="BI16" s="396" t="str">
        <f t="shared" si="49"/>
        <v/>
      </c>
      <c r="BJ16" s="442" t="str">
        <f t="array" ref="BJ16">IF($AZ16="","",MAX(SUM(BK15,$BD15,$BI16),MAX(IF($BA$14:$BA15=$BA16,BM$14:BM15))))</f>
        <v/>
      </c>
      <c r="BK16" s="400" t="s">
        <v>946</v>
      </c>
      <c r="BL16" s="442" t="str">
        <f t="shared" si="50"/>
        <v/>
      </c>
      <c r="BM16" s="442" t="str">
        <f t="shared" si="51"/>
        <v/>
      </c>
      <c r="BN16" s="437" t="str">
        <f t="shared" si="52"/>
        <v/>
      </c>
      <c r="BO16" s="438" t="str">
        <f t="shared" si="53"/>
        <v/>
      </c>
      <c r="BP16" s="400" t="str">
        <f t="shared" si="54"/>
        <v/>
      </c>
      <c r="BR16" s="1">
        <f t="shared" si="18"/>
        <v>10</v>
      </c>
      <c r="BS16" s="430" t="str">
        <f t="shared" si="14"/>
        <v>Mark of the Champion</v>
      </c>
      <c r="BT16" s="430" t="str">
        <f t="shared" si="15"/>
        <v>Passive</v>
      </c>
      <c r="BU16" s="206">
        <f t="shared" si="19"/>
        <v>1</v>
      </c>
      <c r="BV16" s="206">
        <f t="shared" si="20"/>
        <v>1</v>
      </c>
      <c r="BW16" s="206">
        <f t="shared" si="21"/>
        <v>57</v>
      </c>
      <c r="BX16" s="206">
        <f t="shared" si="22"/>
        <v>58</v>
      </c>
      <c r="BY16" s="206" t="str">
        <f t="shared" si="23"/>
        <v>Yes</v>
      </c>
      <c r="BZ16" s="206">
        <f t="shared" si="24"/>
        <v>85</v>
      </c>
      <c r="CA16" s="206">
        <f t="shared" si="25"/>
        <v>10</v>
      </c>
      <c r="CC16" s="430" t="str">
        <f t="shared" si="34"/>
        <v>The Restrained Essence of Sapphiron</v>
      </c>
      <c r="CD16" s="430" t="str">
        <f t="shared" si="16"/>
        <v>Offensive</v>
      </c>
      <c r="CE16" s="206">
        <f t="shared" si="26"/>
        <v>1</v>
      </c>
      <c r="CF16" s="206">
        <f t="shared" si="27"/>
        <v>1</v>
      </c>
      <c r="CG16" s="206">
        <f t="shared" si="28"/>
        <v>7</v>
      </c>
      <c r="CH16" s="206">
        <f t="shared" si="29"/>
        <v>54</v>
      </c>
      <c r="CI16" s="206" t="str">
        <f t="shared" si="30"/>
        <v>No</v>
      </c>
      <c r="CJ16" s="206">
        <f t="shared" si="31"/>
        <v>40</v>
      </c>
      <c r="CK16" s="206">
        <f t="shared" si="32"/>
        <v>0</v>
      </c>
    </row>
    <row r="17" spans="2:89" ht="15.75" thickBot="1" x14ac:dyDescent="0.3">
      <c r="AD17" s="119" t="s">
        <v>1278</v>
      </c>
      <c r="AE17" s="206"/>
      <c r="AF17" s="206"/>
      <c r="AY17" s="451" t="str">
        <f>IF($BA17="","",ROWS($AY$13:$AY17)-1)</f>
        <v/>
      </c>
      <c r="AZ17" s="436" t="str">
        <f>IF(BA17="","",IF(OR($Z$23="Yes",BA17=BA16,ISNUMBER(MATCH(BA17,BA$5:BA$10,0))),"Wrong!","OK"))</f>
        <v/>
      </c>
      <c r="BA17" s="428" t="s">
        <v>946</v>
      </c>
      <c r="BB17" s="396" t="str">
        <f t="shared" si="42"/>
        <v/>
      </c>
      <c r="BC17" s="396" t="str">
        <f t="shared" si="43"/>
        <v/>
      </c>
      <c r="BD17" s="396" t="str">
        <f t="shared" si="44"/>
        <v/>
      </c>
      <c r="BE17" s="396" t="str">
        <f t="shared" si="45"/>
        <v/>
      </c>
      <c r="BF17" s="396" t="str">
        <f t="shared" si="46"/>
        <v/>
      </c>
      <c r="BG17" s="396" t="str">
        <f t="shared" si="47"/>
        <v/>
      </c>
      <c r="BH17" s="396" t="str">
        <f t="shared" si="48"/>
        <v/>
      </c>
      <c r="BI17" s="396" t="str">
        <f t="shared" si="49"/>
        <v/>
      </c>
      <c r="BJ17" s="442" t="str">
        <f t="array" ref="BJ17">IF($AZ17="","",MAX(SUM(BK16,$BD16,$BI17),MAX(IF($BA$14:$BA16=$BA17,BM$14:BM16))))</f>
        <v/>
      </c>
      <c r="BK17" s="400" t="s">
        <v>946</v>
      </c>
      <c r="BL17" s="442" t="str">
        <f t="shared" si="50"/>
        <v/>
      </c>
      <c r="BM17" s="442" t="str">
        <f t="shared" si="51"/>
        <v/>
      </c>
      <c r="BN17" s="437" t="str">
        <f t="shared" si="52"/>
        <v/>
      </c>
      <c r="BO17" s="438" t="str">
        <f t="shared" si="53"/>
        <v/>
      </c>
      <c r="BP17" s="400" t="str">
        <f t="shared" si="54"/>
        <v/>
      </c>
      <c r="BR17" s="1">
        <f t="shared" si="18"/>
        <v>11</v>
      </c>
      <c r="BS17" s="430" t="str">
        <f t="shared" si="14"/>
        <v>Mark of the Champion</v>
      </c>
      <c r="BT17" s="430" t="str">
        <f t="shared" si="15"/>
        <v>Passive</v>
      </c>
      <c r="BU17" s="206">
        <f t="shared" si="19"/>
        <v>1</v>
      </c>
      <c r="BV17" s="206">
        <f t="shared" si="20"/>
        <v>1</v>
      </c>
      <c r="BW17" s="206">
        <f t="shared" si="21"/>
        <v>57</v>
      </c>
      <c r="BX17" s="206">
        <f t="shared" si="22"/>
        <v>58</v>
      </c>
      <c r="BY17" s="206" t="str">
        <f t="shared" si="23"/>
        <v>Yes</v>
      </c>
      <c r="BZ17" s="206">
        <f t="shared" si="24"/>
        <v>85</v>
      </c>
      <c r="CA17" s="206">
        <f t="shared" si="25"/>
        <v>11</v>
      </c>
      <c r="CC17" s="430" t="str">
        <f t="shared" si="34"/>
        <v>The Restrained Essence of Sapphiron</v>
      </c>
      <c r="CD17" s="430" t="str">
        <f t="shared" si="16"/>
        <v>Offensive</v>
      </c>
      <c r="CE17" s="206">
        <f t="shared" si="26"/>
        <v>1</v>
      </c>
      <c r="CF17" s="206">
        <f t="shared" si="27"/>
        <v>1</v>
      </c>
      <c r="CG17" s="206">
        <f t="shared" si="28"/>
        <v>7</v>
      </c>
      <c r="CH17" s="206">
        <f t="shared" si="29"/>
        <v>54</v>
      </c>
      <c r="CI17" s="206" t="str">
        <f t="shared" si="30"/>
        <v>No</v>
      </c>
      <c r="CJ17" s="206">
        <f t="shared" si="31"/>
        <v>40</v>
      </c>
      <c r="CK17" s="206">
        <f t="shared" si="32"/>
        <v>0</v>
      </c>
    </row>
    <row r="18" spans="2:89" ht="25.5" x14ac:dyDescent="0.25">
      <c r="D18" s="445" t="s">
        <v>999</v>
      </c>
      <c r="E18" s="446" t="s">
        <v>1214</v>
      </c>
      <c r="F18" s="445" t="s">
        <v>166</v>
      </c>
      <c r="G18" s="446" t="s">
        <v>1000</v>
      </c>
      <c r="H18" s="446" t="s">
        <v>1063</v>
      </c>
      <c r="I18" s="447" t="s">
        <v>1257</v>
      </c>
      <c r="J18" s="447" t="s">
        <v>1258</v>
      </c>
      <c r="K18" s="447" t="s">
        <v>1259</v>
      </c>
      <c r="L18" s="447" t="s">
        <v>1260</v>
      </c>
      <c r="M18" s="447" t="s">
        <v>1261</v>
      </c>
      <c r="N18" s="447" t="s">
        <v>1303</v>
      </c>
      <c r="O18" s="447" t="s">
        <v>1306</v>
      </c>
      <c r="P18" s="447" t="s">
        <v>1295</v>
      </c>
      <c r="Q18" s="447" t="s">
        <v>1304</v>
      </c>
      <c r="R18" s="447" t="s">
        <v>1305</v>
      </c>
      <c r="S18" s="447" t="s">
        <v>907</v>
      </c>
      <c r="T18" s="447" t="s">
        <v>909</v>
      </c>
      <c r="U18" s="447" t="s">
        <v>1262</v>
      </c>
      <c r="V18" s="447" t="s">
        <v>1281</v>
      </c>
      <c r="W18" s="447" t="s">
        <v>1293</v>
      </c>
      <c r="AB18" s="1" t="s">
        <v>1285</v>
      </c>
      <c r="AD18" s="475"/>
      <c r="AE18" s="476">
        <v>1</v>
      </c>
      <c r="AF18" s="476">
        <v>2</v>
      </c>
      <c r="AG18" s="476">
        <v>3</v>
      </c>
      <c r="AH18" s="476">
        <v>4</v>
      </c>
      <c r="AI18" s="476">
        <v>5</v>
      </c>
      <c r="AJ18" s="476">
        <v>6</v>
      </c>
      <c r="AK18" s="476">
        <v>7</v>
      </c>
      <c r="AL18" s="476">
        <v>8</v>
      </c>
      <c r="AM18" s="476">
        <v>9</v>
      </c>
      <c r="AN18" s="476">
        <v>10</v>
      </c>
      <c r="AO18" s="476">
        <v>11</v>
      </c>
      <c r="AP18" s="476">
        <v>12</v>
      </c>
      <c r="AQ18" s="476">
        <v>13</v>
      </c>
      <c r="AR18" s="476">
        <v>14</v>
      </c>
      <c r="AS18" s="476">
        <v>15</v>
      </c>
      <c r="AT18" s="477">
        <v>16</v>
      </c>
      <c r="AY18" s="451" t="str">
        <f>IF($BA18="","",ROWS($AY$13:$AY18)-1)</f>
        <v/>
      </c>
      <c r="AZ18" s="436" t="str">
        <f>IF(BA18="","",IF(OR($Z$23="Yes",BA18=BA17,ISNUMBER(MATCH(BA18,BA$5:BA$10,0))),"Wrong!","OK"))</f>
        <v/>
      </c>
      <c r="BA18" s="428" t="s">
        <v>946</v>
      </c>
      <c r="BB18" s="396" t="str">
        <f t="shared" si="42"/>
        <v/>
      </c>
      <c r="BC18" s="396" t="str">
        <f t="shared" si="43"/>
        <v/>
      </c>
      <c r="BD18" s="396" t="str">
        <f t="shared" si="44"/>
        <v/>
      </c>
      <c r="BE18" s="396" t="str">
        <f t="shared" si="45"/>
        <v/>
      </c>
      <c r="BF18" s="396" t="str">
        <f t="shared" si="46"/>
        <v/>
      </c>
      <c r="BG18" s="396" t="str">
        <f t="shared" si="47"/>
        <v/>
      </c>
      <c r="BH18" s="396" t="str">
        <f t="shared" si="48"/>
        <v/>
      </c>
      <c r="BI18" s="396" t="str">
        <f t="shared" si="49"/>
        <v/>
      </c>
      <c r="BJ18" s="442" t="str">
        <f t="array" ref="BJ18">IF($AZ18="","",MAX(SUM(BK17,$BD17,$BI18),MAX(IF($BA$14:$BA17=$BA18,BM$14:BM17))))</f>
        <v/>
      </c>
      <c r="BK18" s="400"/>
      <c r="BL18" s="442" t="str">
        <f t="shared" si="50"/>
        <v/>
      </c>
      <c r="BM18" s="442" t="str">
        <f t="shared" si="51"/>
        <v/>
      </c>
      <c r="BN18" s="437" t="str">
        <f t="shared" si="52"/>
        <v/>
      </c>
      <c r="BO18" s="438" t="str">
        <f t="shared" si="53"/>
        <v/>
      </c>
      <c r="BP18" s="400" t="str">
        <f t="shared" si="54"/>
        <v/>
      </c>
      <c r="BR18" s="1">
        <f t="shared" si="18"/>
        <v>12</v>
      </c>
      <c r="BS18" s="430" t="str">
        <f t="shared" si="14"/>
        <v>Mark of the Champion</v>
      </c>
      <c r="BT18" s="430" t="str">
        <f t="shared" si="15"/>
        <v>Passive</v>
      </c>
      <c r="BU18" s="206">
        <f t="shared" si="19"/>
        <v>1</v>
      </c>
      <c r="BV18" s="206">
        <f t="shared" si="20"/>
        <v>1</v>
      </c>
      <c r="BW18" s="206">
        <f t="shared" si="21"/>
        <v>57</v>
      </c>
      <c r="BX18" s="206">
        <f t="shared" si="22"/>
        <v>58</v>
      </c>
      <c r="BY18" s="206" t="str">
        <f t="shared" si="23"/>
        <v>Yes</v>
      </c>
      <c r="BZ18" s="206">
        <f t="shared" si="24"/>
        <v>85</v>
      </c>
      <c r="CA18" s="206">
        <f t="shared" si="25"/>
        <v>12</v>
      </c>
      <c r="CC18" s="430" t="str">
        <f t="shared" si="34"/>
        <v>The Restrained Essence of Sapphiron</v>
      </c>
      <c r="CD18" s="430" t="str">
        <f t="shared" si="16"/>
        <v>Offensive</v>
      </c>
      <c r="CE18" s="206">
        <f t="shared" si="26"/>
        <v>1</v>
      </c>
      <c r="CF18" s="206">
        <f t="shared" si="27"/>
        <v>1</v>
      </c>
      <c r="CG18" s="206">
        <f t="shared" si="28"/>
        <v>7</v>
      </c>
      <c r="CH18" s="206">
        <f t="shared" si="29"/>
        <v>54</v>
      </c>
      <c r="CI18" s="206" t="str">
        <f t="shared" si="30"/>
        <v>No</v>
      </c>
      <c r="CJ18" s="206">
        <f t="shared" si="31"/>
        <v>40</v>
      </c>
      <c r="CK18" s="206">
        <f t="shared" si="32"/>
        <v>0</v>
      </c>
    </row>
    <row r="19" spans="2:89" x14ac:dyDescent="0.25">
      <c r="B19" t="b">
        <f t="shared" ref="B19:B34" si="55">$H19&lt;=CharPhase</f>
        <v>1</v>
      </c>
      <c r="C19" t="b">
        <v>1</v>
      </c>
      <c r="D19" s="403"/>
      <c r="E19" s="404">
        <v>1</v>
      </c>
      <c r="F19" s="401" t="s">
        <v>744</v>
      </c>
      <c r="G19" s="400" t="str">
        <f>IF(AND($B19,$C19),"Yes","No")</f>
        <v>Yes</v>
      </c>
      <c r="H19" s="396">
        <v>1</v>
      </c>
      <c r="I19" s="397" t="s">
        <v>1265</v>
      </c>
      <c r="J19" s="397" t="s">
        <v>1265</v>
      </c>
      <c r="K19" s="397" t="s">
        <v>1265</v>
      </c>
      <c r="L19" s="397" t="s">
        <v>1265</v>
      </c>
      <c r="M19" s="398" t="s">
        <v>1269</v>
      </c>
      <c r="N19" s="397">
        <v>29</v>
      </c>
      <c r="O19" s="397">
        <v>0</v>
      </c>
      <c r="P19" s="448">
        <v>0</v>
      </c>
      <c r="Q19" s="448">
        <v>0</v>
      </c>
      <c r="R19" s="448">
        <v>0</v>
      </c>
      <c r="S19" s="399">
        <v>0</v>
      </c>
      <c r="T19" s="399">
        <v>0</v>
      </c>
      <c r="U19" s="397">
        <v>0</v>
      </c>
      <c r="V19" s="454">
        <f t="shared" ref="V19:V34" si="56">IFERROR(INDEX($BN$4:$BN$19,MATCH($F19,$BA$4:$BA$19,0)),0)</f>
        <v>0</v>
      </c>
      <c r="W19" s="455">
        <f t="shared" ref="W19:W34" si="57">IFERROR(INDEX($BO$4:$BO$19,MATCH($F19,$BA$4:$BA$19,0)),0)</f>
        <v>0</v>
      </c>
      <c r="Y19" s="402" t="s">
        <v>1271</v>
      </c>
      <c r="Z19" s="425">
        <f>'DPS Calculator'!I18</f>
        <v>2.5929837499999997</v>
      </c>
      <c r="AB19" s="427">
        <f>FLOOR(Z20/Z19,1)</f>
        <v>57</v>
      </c>
      <c r="AD19" s="408">
        <v>1</v>
      </c>
      <c r="AE19" s="407" t="str">
        <f t="shared" ref="AE19:AT28" ca="1" si="58">IF($AD19=AE$18,"n/a",SUM(OFFSET($AD$41:$AD$120,0,$AD19))+SUM(OFFSET($AD$41:$AD$120,0,AE$18)))</f>
        <v>n/a</v>
      </c>
      <c r="AF19" s="407">
        <f t="shared" ca="1" si="58"/>
        <v>1653</v>
      </c>
      <c r="AG19" s="407">
        <f t="shared" ca="1" si="58"/>
        <v>1653</v>
      </c>
      <c r="AH19" s="407">
        <f t="shared" ca="1" si="58"/>
        <v>1653</v>
      </c>
      <c r="AI19" s="407">
        <f t="shared" ca="1" si="58"/>
        <v>1653</v>
      </c>
      <c r="AJ19" s="407">
        <f t="shared" ca="1" si="58"/>
        <v>1653</v>
      </c>
      <c r="AK19" s="407">
        <f t="shared" ca="1" si="58"/>
        <v>6498</v>
      </c>
      <c r="AL19" s="407">
        <f t="shared" ca="1" si="58"/>
        <v>1653</v>
      </c>
      <c r="AM19" s="407">
        <f t="shared" ca="1" si="58"/>
        <v>4161</v>
      </c>
      <c r="AN19" s="407">
        <f t="shared" ca="1" si="58"/>
        <v>1653</v>
      </c>
      <c r="AO19" s="407">
        <f t="shared" ca="1" si="58"/>
        <v>4389</v>
      </c>
      <c r="AP19" s="407">
        <f t="shared" ca="1" si="58"/>
        <v>1653</v>
      </c>
      <c r="AQ19" s="407">
        <f t="shared" ca="1" si="58"/>
        <v>2853</v>
      </c>
      <c r="AR19" s="407">
        <f t="shared" ca="1" si="58"/>
        <v>3403</v>
      </c>
      <c r="AS19" s="407">
        <f t="shared" ca="1" si="58"/>
        <v>5363</v>
      </c>
      <c r="AT19" s="409">
        <f t="shared" ca="1" si="58"/>
        <v>3438</v>
      </c>
      <c r="AY19" s="451" t="str">
        <f>IF($BA19="","",ROWS($AY$13:$AY19)-1)</f>
        <v/>
      </c>
      <c r="AZ19" s="436" t="str">
        <f>IF(BA19="","",IF(OR($Z$23="Yes",BA19=BA18,ISNUMBER(MATCH(BA19,BA$5:BA$10,0))),"Wrong!","OK"))</f>
        <v/>
      </c>
      <c r="BA19" s="428" t="s">
        <v>946</v>
      </c>
      <c r="BB19" s="396" t="str">
        <f t="shared" si="42"/>
        <v/>
      </c>
      <c r="BC19" s="396" t="str">
        <f t="shared" si="43"/>
        <v/>
      </c>
      <c r="BD19" s="396" t="str">
        <f t="shared" si="44"/>
        <v/>
      </c>
      <c r="BE19" s="396" t="str">
        <f t="shared" si="45"/>
        <v/>
      </c>
      <c r="BF19" s="396" t="str">
        <f t="shared" si="46"/>
        <v/>
      </c>
      <c r="BG19" s="396" t="str">
        <f t="shared" si="47"/>
        <v/>
      </c>
      <c r="BH19" s="396" t="str">
        <f t="shared" si="48"/>
        <v/>
      </c>
      <c r="BI19" s="396" t="str">
        <f t="shared" si="49"/>
        <v/>
      </c>
      <c r="BJ19" s="442" t="str">
        <f t="array" ref="BJ19">IF($AZ19="","",MAX(SUM(BK18,$BD18,$BI19),MAX(IF($BA$14:$BA18=$BA19,BM$14:BM18))))</f>
        <v/>
      </c>
      <c r="BK19" s="400"/>
      <c r="BL19" s="442" t="str">
        <f t="shared" si="50"/>
        <v/>
      </c>
      <c r="BM19" s="442" t="str">
        <f t="shared" si="51"/>
        <v/>
      </c>
      <c r="BN19" s="437" t="str">
        <f t="shared" si="52"/>
        <v/>
      </c>
      <c r="BO19" s="438" t="str">
        <f t="shared" si="53"/>
        <v/>
      </c>
      <c r="BP19" s="400" t="str">
        <f t="shared" si="54"/>
        <v/>
      </c>
      <c r="BR19" s="1">
        <f t="shared" si="18"/>
        <v>13</v>
      </c>
      <c r="BS19" s="430" t="str">
        <f t="shared" si="14"/>
        <v>Mark of the Champion</v>
      </c>
      <c r="BT19" s="430" t="str">
        <f t="shared" si="15"/>
        <v>Passive</v>
      </c>
      <c r="BU19" s="206">
        <f t="shared" si="19"/>
        <v>1</v>
      </c>
      <c r="BV19" s="206">
        <f t="shared" si="20"/>
        <v>1</v>
      </c>
      <c r="BW19" s="206">
        <f t="shared" si="21"/>
        <v>57</v>
      </c>
      <c r="BX19" s="206">
        <f t="shared" si="22"/>
        <v>58</v>
      </c>
      <c r="BY19" s="206" t="str">
        <f t="shared" si="23"/>
        <v>Yes</v>
      </c>
      <c r="BZ19" s="206">
        <f t="shared" si="24"/>
        <v>85</v>
      </c>
      <c r="CA19" s="206">
        <f t="shared" si="25"/>
        <v>13</v>
      </c>
      <c r="CC19" s="430" t="str">
        <f t="shared" si="34"/>
        <v>The Restrained Essence of Sapphiron</v>
      </c>
      <c r="CD19" s="430" t="str">
        <f t="shared" si="16"/>
        <v>Offensive</v>
      </c>
      <c r="CE19" s="206">
        <f t="shared" si="26"/>
        <v>1</v>
      </c>
      <c r="CF19" s="206">
        <f t="shared" si="27"/>
        <v>1</v>
      </c>
      <c r="CG19" s="206">
        <f t="shared" si="28"/>
        <v>7</v>
      </c>
      <c r="CH19" s="206">
        <f t="shared" si="29"/>
        <v>54</v>
      </c>
      <c r="CI19" s="206" t="str">
        <f t="shared" si="30"/>
        <v>No</v>
      </c>
      <c r="CJ19" s="206">
        <f t="shared" si="31"/>
        <v>40</v>
      </c>
      <c r="CK19" s="206">
        <f t="shared" si="32"/>
        <v>0</v>
      </c>
    </row>
    <row r="20" spans="2:89" x14ac:dyDescent="0.25">
      <c r="B20" t="b">
        <f t="shared" si="55"/>
        <v>1</v>
      </c>
      <c r="C20" t="b">
        <v>0</v>
      </c>
      <c r="D20" s="403"/>
      <c r="E20" s="404">
        <v>2</v>
      </c>
      <c r="F20" s="401" t="s">
        <v>749</v>
      </c>
      <c r="G20" s="400" t="str">
        <f t="shared" ref="G20:G34" si="59">IF(AND($B20,$C20),"Yes","No")</f>
        <v>No</v>
      </c>
      <c r="H20" s="396">
        <v>1</v>
      </c>
      <c r="I20" s="397" t="s">
        <v>1265</v>
      </c>
      <c r="J20" s="397" t="s">
        <v>1265</v>
      </c>
      <c r="K20" s="397" t="s">
        <v>1265</v>
      </c>
      <c r="L20" s="397" t="s">
        <v>1265</v>
      </c>
      <c r="M20" s="398" t="s">
        <v>1269</v>
      </c>
      <c r="N20" s="397">
        <v>12</v>
      </c>
      <c r="O20" s="397">
        <v>0</v>
      </c>
      <c r="P20" s="448">
        <v>0</v>
      </c>
      <c r="Q20" s="448">
        <v>0</v>
      </c>
      <c r="R20" s="448">
        <v>0</v>
      </c>
      <c r="S20" s="399">
        <v>0</v>
      </c>
      <c r="T20" s="399">
        <v>0</v>
      </c>
      <c r="U20" s="397">
        <v>0</v>
      </c>
      <c r="V20" s="454">
        <f t="shared" si="56"/>
        <v>0</v>
      </c>
      <c r="W20" s="455">
        <f t="shared" si="57"/>
        <v>0</v>
      </c>
      <c r="Y20" s="402" t="s">
        <v>1257</v>
      </c>
      <c r="Z20" s="426">
        <v>150</v>
      </c>
      <c r="AD20" s="408">
        <v>2</v>
      </c>
      <c r="AE20" s="407">
        <f t="shared" ca="1" si="58"/>
        <v>1653</v>
      </c>
      <c r="AF20" s="407" t="str">
        <f t="shared" ca="1" si="58"/>
        <v>n/a</v>
      </c>
      <c r="AG20" s="407">
        <f t="shared" ca="1" si="58"/>
        <v>0</v>
      </c>
      <c r="AH20" s="407">
        <f t="shared" ca="1" si="58"/>
        <v>0</v>
      </c>
      <c r="AI20" s="407">
        <f t="shared" ca="1" si="58"/>
        <v>0</v>
      </c>
      <c r="AJ20" s="407">
        <f t="shared" ca="1" si="58"/>
        <v>0</v>
      </c>
      <c r="AK20" s="407">
        <f t="shared" ca="1" si="58"/>
        <v>4845</v>
      </c>
      <c r="AL20" s="407">
        <f t="shared" ca="1" si="58"/>
        <v>0</v>
      </c>
      <c r="AM20" s="407">
        <f t="shared" ca="1" si="58"/>
        <v>2508</v>
      </c>
      <c r="AN20" s="407">
        <f t="shared" ca="1" si="58"/>
        <v>0</v>
      </c>
      <c r="AO20" s="407">
        <f t="shared" ca="1" si="58"/>
        <v>2736</v>
      </c>
      <c r="AP20" s="407">
        <f t="shared" ca="1" si="58"/>
        <v>0</v>
      </c>
      <c r="AQ20" s="407">
        <f t="shared" ca="1" si="58"/>
        <v>1200</v>
      </c>
      <c r="AR20" s="407">
        <f t="shared" ca="1" si="58"/>
        <v>1750</v>
      </c>
      <c r="AS20" s="407">
        <f t="shared" ca="1" si="58"/>
        <v>3710</v>
      </c>
      <c r="AT20" s="409">
        <f t="shared" ca="1" si="58"/>
        <v>1785</v>
      </c>
      <c r="AY20" s="1"/>
      <c r="AZ20" s="1"/>
      <c r="BA20" s="1"/>
      <c r="BB20" s="1"/>
      <c r="BC20" s="1"/>
      <c r="BD20" s="1"/>
      <c r="BE20" s="1"/>
      <c r="BF20" s="1"/>
      <c r="BG20" s="1"/>
      <c r="BH20" s="206"/>
      <c r="BI20" s="206"/>
      <c r="BJ20" s="206"/>
      <c r="BK20" s="206"/>
      <c r="BL20" s="206"/>
      <c r="BM20" s="206"/>
      <c r="BN20" s="206"/>
      <c r="BO20" s="1"/>
      <c r="BR20" s="1">
        <f t="shared" si="18"/>
        <v>14</v>
      </c>
      <c r="BS20" s="430" t="str">
        <f t="shared" si="14"/>
        <v>Mark of the Champion</v>
      </c>
      <c r="BT20" s="430" t="str">
        <f t="shared" si="15"/>
        <v>Passive</v>
      </c>
      <c r="BU20" s="206">
        <f t="shared" si="19"/>
        <v>1</v>
      </c>
      <c r="BV20" s="206">
        <f t="shared" si="20"/>
        <v>1</v>
      </c>
      <c r="BW20" s="206">
        <f t="shared" si="21"/>
        <v>57</v>
      </c>
      <c r="BX20" s="206">
        <f t="shared" si="22"/>
        <v>58</v>
      </c>
      <c r="BY20" s="206" t="str">
        <f t="shared" si="23"/>
        <v>Yes</v>
      </c>
      <c r="BZ20" s="206">
        <f t="shared" si="24"/>
        <v>85</v>
      </c>
      <c r="CA20" s="206">
        <f t="shared" si="25"/>
        <v>14</v>
      </c>
      <c r="CC20" s="430" t="str">
        <f t="shared" si="34"/>
        <v>The Restrained Essence of Sapphiron</v>
      </c>
      <c r="CD20" s="430" t="str">
        <f t="shared" si="16"/>
        <v>Offensive</v>
      </c>
      <c r="CE20" s="206">
        <f t="shared" si="26"/>
        <v>1</v>
      </c>
      <c r="CF20" s="206">
        <f t="shared" si="27"/>
        <v>1</v>
      </c>
      <c r="CG20" s="206">
        <f t="shared" si="28"/>
        <v>7</v>
      </c>
      <c r="CH20" s="206">
        <f t="shared" si="29"/>
        <v>54</v>
      </c>
      <c r="CI20" s="206" t="str">
        <f t="shared" si="30"/>
        <v>No</v>
      </c>
      <c r="CJ20" s="206">
        <f t="shared" si="31"/>
        <v>40</v>
      </c>
      <c r="CK20" s="206">
        <f t="shared" si="32"/>
        <v>0</v>
      </c>
    </row>
    <row r="21" spans="2:89" x14ac:dyDescent="0.25">
      <c r="B21" t="b">
        <f t="shared" si="55"/>
        <v>1</v>
      </c>
      <c r="C21" t="b">
        <v>0</v>
      </c>
      <c r="D21" s="403"/>
      <c r="E21" s="404">
        <v>3</v>
      </c>
      <c r="F21" s="401" t="s">
        <v>755</v>
      </c>
      <c r="G21" s="400" t="str">
        <f t="shared" si="59"/>
        <v>No</v>
      </c>
      <c r="H21" s="396">
        <v>5</v>
      </c>
      <c r="I21" s="397">
        <v>15</v>
      </c>
      <c r="J21" s="397">
        <v>75</v>
      </c>
      <c r="K21" s="398" t="s">
        <v>1263</v>
      </c>
      <c r="L21" s="397">
        <v>30</v>
      </c>
      <c r="M21" s="397" t="s">
        <v>1268</v>
      </c>
      <c r="N21" s="397">
        <v>0</v>
      </c>
      <c r="O21" s="397">
        <v>100</v>
      </c>
      <c r="P21" s="448">
        <v>0</v>
      </c>
      <c r="Q21" s="448">
        <v>15</v>
      </c>
      <c r="R21" s="448">
        <v>0</v>
      </c>
      <c r="S21" s="399">
        <v>0</v>
      </c>
      <c r="T21" s="399">
        <v>0</v>
      </c>
      <c r="U21" s="397">
        <v>0</v>
      </c>
      <c r="V21" s="454">
        <f t="shared" si="56"/>
        <v>0</v>
      </c>
      <c r="W21" s="455">
        <f t="shared" si="57"/>
        <v>0</v>
      </c>
      <c r="Y21" s="402" t="s">
        <v>1270</v>
      </c>
      <c r="Z21" s="426" t="s">
        <v>902</v>
      </c>
      <c r="AD21" s="408">
        <v>3</v>
      </c>
      <c r="AE21" s="407">
        <f t="shared" ca="1" si="58"/>
        <v>1653</v>
      </c>
      <c r="AF21" s="407">
        <f t="shared" ca="1" si="58"/>
        <v>0</v>
      </c>
      <c r="AG21" s="407" t="str">
        <f t="shared" ca="1" si="58"/>
        <v>n/a</v>
      </c>
      <c r="AH21" s="407">
        <f t="shared" ca="1" si="58"/>
        <v>0</v>
      </c>
      <c r="AI21" s="407">
        <f t="shared" ca="1" si="58"/>
        <v>0</v>
      </c>
      <c r="AJ21" s="407">
        <f t="shared" ca="1" si="58"/>
        <v>0</v>
      </c>
      <c r="AK21" s="407">
        <f t="shared" ca="1" si="58"/>
        <v>4845</v>
      </c>
      <c r="AL21" s="407">
        <f t="shared" ca="1" si="58"/>
        <v>0</v>
      </c>
      <c r="AM21" s="407">
        <f t="shared" ca="1" si="58"/>
        <v>2508</v>
      </c>
      <c r="AN21" s="407">
        <f t="shared" ca="1" si="58"/>
        <v>0</v>
      </c>
      <c r="AO21" s="407">
        <f t="shared" ca="1" si="58"/>
        <v>2736</v>
      </c>
      <c r="AP21" s="407">
        <f t="shared" ca="1" si="58"/>
        <v>0</v>
      </c>
      <c r="AQ21" s="407">
        <f t="shared" ca="1" si="58"/>
        <v>1200</v>
      </c>
      <c r="AR21" s="407">
        <f t="shared" ca="1" si="58"/>
        <v>1750</v>
      </c>
      <c r="AS21" s="407">
        <f t="shared" ca="1" si="58"/>
        <v>3710</v>
      </c>
      <c r="AT21" s="409">
        <f t="shared" ca="1" si="58"/>
        <v>1785</v>
      </c>
      <c r="AY21" s="1"/>
      <c r="AZ21" s="1"/>
      <c r="BA21" s="1"/>
      <c r="BB21" s="1"/>
      <c r="BC21" s="1"/>
      <c r="BD21" s="1"/>
      <c r="BE21" s="1"/>
      <c r="BF21" s="1"/>
      <c r="BG21" s="1"/>
      <c r="BH21" s="206"/>
      <c r="BI21" s="206"/>
      <c r="BJ21" s="206"/>
      <c r="BK21" s="206"/>
      <c r="BL21" s="206"/>
      <c r="BM21" s="206"/>
      <c r="BN21" s="206"/>
      <c r="BO21" s="1"/>
      <c r="BR21" s="1">
        <f t="shared" si="18"/>
        <v>15</v>
      </c>
      <c r="BS21" s="430" t="str">
        <f t="shared" si="14"/>
        <v>Mark of the Champion</v>
      </c>
      <c r="BT21" s="430" t="str">
        <f t="shared" si="15"/>
        <v>Passive</v>
      </c>
      <c r="BU21" s="206">
        <f t="shared" si="19"/>
        <v>1</v>
      </c>
      <c r="BV21" s="206">
        <f t="shared" si="20"/>
        <v>1</v>
      </c>
      <c r="BW21" s="206">
        <f t="shared" si="21"/>
        <v>57</v>
      </c>
      <c r="BX21" s="206">
        <f t="shared" si="22"/>
        <v>58</v>
      </c>
      <c r="BY21" s="206" t="str">
        <f t="shared" si="23"/>
        <v>Yes</v>
      </c>
      <c r="BZ21" s="206">
        <f t="shared" si="24"/>
        <v>85</v>
      </c>
      <c r="CA21" s="206">
        <f t="shared" si="25"/>
        <v>15</v>
      </c>
      <c r="CC21" s="430" t="str">
        <f t="shared" si="34"/>
        <v>The Restrained Essence of Sapphiron</v>
      </c>
      <c r="CD21" s="430" t="str">
        <f t="shared" si="16"/>
        <v>Offensive</v>
      </c>
      <c r="CE21" s="206">
        <f t="shared" si="26"/>
        <v>1</v>
      </c>
      <c r="CF21" s="206">
        <f t="shared" si="27"/>
        <v>1</v>
      </c>
      <c r="CG21" s="206">
        <f t="shared" si="28"/>
        <v>7</v>
      </c>
      <c r="CH21" s="206">
        <f t="shared" si="29"/>
        <v>54</v>
      </c>
      <c r="CI21" s="206" t="str">
        <f t="shared" si="30"/>
        <v>No</v>
      </c>
      <c r="CJ21" s="206">
        <f t="shared" si="31"/>
        <v>40</v>
      </c>
      <c r="CK21" s="206">
        <f t="shared" si="32"/>
        <v>0</v>
      </c>
    </row>
    <row r="22" spans="2:89" x14ac:dyDescent="0.25">
      <c r="B22" t="b">
        <f t="shared" si="55"/>
        <v>1</v>
      </c>
      <c r="C22" t="b">
        <v>0</v>
      </c>
      <c r="D22" s="403"/>
      <c r="E22" s="404">
        <v>4</v>
      </c>
      <c r="F22" s="401" t="s">
        <v>746</v>
      </c>
      <c r="G22" s="400" t="str">
        <f t="shared" si="59"/>
        <v>No</v>
      </c>
      <c r="H22" s="396">
        <v>5</v>
      </c>
      <c r="I22" s="397">
        <v>0</v>
      </c>
      <c r="J22" s="397">
        <v>0</v>
      </c>
      <c r="K22" s="398" t="s">
        <v>1263</v>
      </c>
      <c r="L22" s="397">
        <v>30</v>
      </c>
      <c r="M22" s="397" t="s">
        <v>1264</v>
      </c>
      <c r="N22" s="397">
        <v>0</v>
      </c>
      <c r="O22" s="417">
        <v>0</v>
      </c>
      <c r="P22" s="448">
        <v>0</v>
      </c>
      <c r="Q22" s="448">
        <v>0</v>
      </c>
      <c r="R22" s="448">
        <v>0</v>
      </c>
      <c r="S22" s="399">
        <v>0</v>
      </c>
      <c r="T22" s="399">
        <v>0.02</v>
      </c>
      <c r="U22" s="397">
        <v>0</v>
      </c>
      <c r="V22" s="454">
        <f t="shared" si="56"/>
        <v>0</v>
      </c>
      <c r="W22" s="455">
        <f t="shared" si="57"/>
        <v>0</v>
      </c>
      <c r="AD22" s="408">
        <v>4</v>
      </c>
      <c r="AE22" s="407">
        <f t="shared" ca="1" si="58"/>
        <v>1653</v>
      </c>
      <c r="AF22" s="407">
        <f t="shared" ca="1" si="58"/>
        <v>0</v>
      </c>
      <c r="AG22" s="407">
        <f t="shared" ca="1" si="58"/>
        <v>0</v>
      </c>
      <c r="AH22" s="407" t="str">
        <f t="shared" ca="1" si="58"/>
        <v>n/a</v>
      </c>
      <c r="AI22" s="407">
        <f t="shared" ca="1" si="58"/>
        <v>0</v>
      </c>
      <c r="AJ22" s="407">
        <f t="shared" ca="1" si="58"/>
        <v>0</v>
      </c>
      <c r="AK22" s="407">
        <f t="shared" ca="1" si="58"/>
        <v>4845</v>
      </c>
      <c r="AL22" s="407">
        <f t="shared" ca="1" si="58"/>
        <v>0</v>
      </c>
      <c r="AM22" s="407">
        <f t="shared" ca="1" si="58"/>
        <v>2508</v>
      </c>
      <c r="AN22" s="407">
        <f t="shared" ca="1" si="58"/>
        <v>0</v>
      </c>
      <c r="AO22" s="407">
        <f t="shared" ca="1" si="58"/>
        <v>2736</v>
      </c>
      <c r="AP22" s="407">
        <f t="shared" ca="1" si="58"/>
        <v>0</v>
      </c>
      <c r="AQ22" s="407">
        <f t="shared" ca="1" si="58"/>
        <v>1200</v>
      </c>
      <c r="AR22" s="407">
        <f t="shared" ca="1" si="58"/>
        <v>1750</v>
      </c>
      <c r="AS22" s="407">
        <f t="shared" ca="1" si="58"/>
        <v>3710</v>
      </c>
      <c r="AT22" s="409">
        <f t="shared" ca="1" si="58"/>
        <v>1785</v>
      </c>
      <c r="BR22" s="1">
        <f t="shared" si="18"/>
        <v>16</v>
      </c>
      <c r="BS22" s="430" t="str">
        <f t="shared" si="14"/>
        <v>Mark of the Champion</v>
      </c>
      <c r="BT22" s="430" t="str">
        <f t="shared" si="15"/>
        <v>Passive</v>
      </c>
      <c r="BU22" s="206">
        <f t="shared" si="19"/>
        <v>1</v>
      </c>
      <c r="BV22" s="206">
        <f t="shared" si="20"/>
        <v>1</v>
      </c>
      <c r="BW22" s="206">
        <f t="shared" si="21"/>
        <v>57</v>
      </c>
      <c r="BX22" s="206">
        <f t="shared" si="22"/>
        <v>58</v>
      </c>
      <c r="BY22" s="206" t="str">
        <f t="shared" si="23"/>
        <v>Yes</v>
      </c>
      <c r="BZ22" s="206">
        <f t="shared" si="24"/>
        <v>85</v>
      </c>
      <c r="CA22" s="206">
        <f t="shared" si="25"/>
        <v>16</v>
      </c>
      <c r="CC22" s="430" t="str">
        <f t="shared" si="34"/>
        <v>The Restrained Essence of Sapphiron</v>
      </c>
      <c r="CD22" s="430" t="str">
        <f t="shared" si="16"/>
        <v>Offensive</v>
      </c>
      <c r="CE22" s="206">
        <f t="shared" si="26"/>
        <v>1</v>
      </c>
      <c r="CF22" s="206">
        <f t="shared" si="27"/>
        <v>1</v>
      </c>
      <c r="CG22" s="206">
        <f t="shared" si="28"/>
        <v>7</v>
      </c>
      <c r="CH22" s="206">
        <f t="shared" si="29"/>
        <v>54</v>
      </c>
      <c r="CI22" s="206" t="str">
        <f t="shared" si="30"/>
        <v>No</v>
      </c>
      <c r="CJ22" s="206">
        <f t="shared" si="31"/>
        <v>40</v>
      </c>
      <c r="CK22" s="206">
        <f t="shared" si="32"/>
        <v>0</v>
      </c>
    </row>
    <row r="23" spans="2:89" x14ac:dyDescent="0.25">
      <c r="B23" t="b">
        <f t="shared" si="55"/>
        <v>1</v>
      </c>
      <c r="C23" t="b">
        <v>0</v>
      </c>
      <c r="D23" s="403"/>
      <c r="E23" s="404">
        <v>5</v>
      </c>
      <c r="F23" s="401" t="s">
        <v>752</v>
      </c>
      <c r="G23" s="400" t="str">
        <f t="shared" si="59"/>
        <v>No</v>
      </c>
      <c r="H23" s="396">
        <v>5</v>
      </c>
      <c r="I23" s="397">
        <v>30</v>
      </c>
      <c r="J23" s="397">
        <v>180</v>
      </c>
      <c r="K23" s="398" t="s">
        <v>1263</v>
      </c>
      <c r="L23" s="397">
        <v>30</v>
      </c>
      <c r="M23" s="397" t="s">
        <v>1268</v>
      </c>
      <c r="N23" s="397">
        <v>0</v>
      </c>
      <c r="O23" s="397">
        <v>50</v>
      </c>
      <c r="P23" s="448">
        <v>0</v>
      </c>
      <c r="Q23" s="448">
        <v>30</v>
      </c>
      <c r="R23" s="448">
        <v>0</v>
      </c>
      <c r="S23" s="399">
        <v>0</v>
      </c>
      <c r="T23" s="399">
        <v>0</v>
      </c>
      <c r="U23" s="397">
        <v>100</v>
      </c>
      <c r="V23" s="454">
        <f t="shared" si="56"/>
        <v>0</v>
      </c>
      <c r="W23" s="455">
        <f t="shared" si="57"/>
        <v>0</v>
      </c>
      <c r="Y23" s="450" t="s">
        <v>3</v>
      </c>
      <c r="Z23" s="443" t="str">
        <f>Boss</f>
        <v>Yes</v>
      </c>
      <c r="AD23" s="408">
        <v>5</v>
      </c>
      <c r="AE23" s="407">
        <f t="shared" ca="1" si="58"/>
        <v>1653</v>
      </c>
      <c r="AF23" s="407">
        <f t="shared" ca="1" si="58"/>
        <v>0</v>
      </c>
      <c r="AG23" s="407">
        <f t="shared" ca="1" si="58"/>
        <v>0</v>
      </c>
      <c r="AH23" s="407">
        <f t="shared" ca="1" si="58"/>
        <v>0</v>
      </c>
      <c r="AI23" s="407" t="str">
        <f t="shared" ca="1" si="58"/>
        <v>n/a</v>
      </c>
      <c r="AJ23" s="407">
        <f t="shared" ca="1" si="58"/>
        <v>0</v>
      </c>
      <c r="AK23" s="407">
        <f t="shared" ca="1" si="58"/>
        <v>4845</v>
      </c>
      <c r="AL23" s="407">
        <f t="shared" ca="1" si="58"/>
        <v>0</v>
      </c>
      <c r="AM23" s="407">
        <f t="shared" ca="1" si="58"/>
        <v>2508</v>
      </c>
      <c r="AN23" s="407">
        <f t="shared" ca="1" si="58"/>
        <v>0</v>
      </c>
      <c r="AO23" s="407">
        <f t="shared" ca="1" si="58"/>
        <v>2736</v>
      </c>
      <c r="AP23" s="407">
        <f t="shared" ca="1" si="58"/>
        <v>0</v>
      </c>
      <c r="AQ23" s="407">
        <f t="shared" ca="1" si="58"/>
        <v>1200</v>
      </c>
      <c r="AR23" s="407">
        <f t="shared" ca="1" si="58"/>
        <v>1750</v>
      </c>
      <c r="AS23" s="407">
        <f t="shared" ca="1" si="58"/>
        <v>3710</v>
      </c>
      <c r="AT23" s="409">
        <f t="shared" ca="1" si="58"/>
        <v>1785</v>
      </c>
      <c r="BR23" s="1">
        <f t="shared" si="18"/>
        <v>17</v>
      </c>
      <c r="BS23" s="430" t="str">
        <f t="shared" si="14"/>
        <v>Mark of the Champion</v>
      </c>
      <c r="BT23" s="430" t="str">
        <f t="shared" si="15"/>
        <v>Passive</v>
      </c>
      <c r="BU23" s="206">
        <f t="shared" si="19"/>
        <v>1</v>
      </c>
      <c r="BV23" s="206">
        <f t="shared" si="20"/>
        <v>1</v>
      </c>
      <c r="BW23" s="206">
        <f t="shared" si="21"/>
        <v>57</v>
      </c>
      <c r="BX23" s="206">
        <f t="shared" si="22"/>
        <v>58</v>
      </c>
      <c r="BY23" s="206" t="str">
        <f t="shared" si="23"/>
        <v>Yes</v>
      </c>
      <c r="BZ23" s="206">
        <f t="shared" si="24"/>
        <v>85</v>
      </c>
      <c r="CA23" s="206">
        <f t="shared" si="25"/>
        <v>17</v>
      </c>
      <c r="CC23" s="430" t="str">
        <f t="shared" si="34"/>
        <v>The Restrained Essence of Sapphiron</v>
      </c>
      <c r="CD23" s="430" t="str">
        <f t="shared" si="16"/>
        <v>Offensive</v>
      </c>
      <c r="CE23" s="206">
        <f t="shared" si="26"/>
        <v>1</v>
      </c>
      <c r="CF23" s="206">
        <f t="shared" si="27"/>
        <v>1</v>
      </c>
      <c r="CG23" s="206">
        <f t="shared" si="28"/>
        <v>7</v>
      </c>
      <c r="CH23" s="206">
        <f t="shared" si="29"/>
        <v>54</v>
      </c>
      <c r="CI23" s="206" t="str">
        <f t="shared" si="30"/>
        <v>No</v>
      </c>
      <c r="CJ23" s="206">
        <f t="shared" si="31"/>
        <v>40</v>
      </c>
      <c r="CK23" s="206">
        <f t="shared" si="32"/>
        <v>0</v>
      </c>
    </row>
    <row r="24" spans="2:89" ht="15.75" x14ac:dyDescent="0.25">
      <c r="B24" t="b">
        <f t="shared" si="55"/>
        <v>1</v>
      </c>
      <c r="C24" t="b">
        <v>1</v>
      </c>
      <c r="D24" s="403"/>
      <c r="E24" s="404">
        <v>6</v>
      </c>
      <c r="F24" s="401" t="s">
        <v>747</v>
      </c>
      <c r="G24" s="400" t="str">
        <f t="shared" si="59"/>
        <v>Yes</v>
      </c>
      <c r="H24" s="396">
        <v>1</v>
      </c>
      <c r="I24" s="397" t="s">
        <v>1265</v>
      </c>
      <c r="J24" s="397" t="s">
        <v>1265</v>
      </c>
      <c r="K24" s="397" t="s">
        <v>1265</v>
      </c>
      <c r="L24" s="397" t="s">
        <v>1265</v>
      </c>
      <c r="M24" s="398" t="s">
        <v>1269</v>
      </c>
      <c r="N24" s="417">
        <v>0</v>
      </c>
      <c r="O24" s="397">
        <v>0</v>
      </c>
      <c r="P24" s="448">
        <v>0</v>
      </c>
      <c r="Q24" s="448">
        <v>0</v>
      </c>
      <c r="R24" s="448">
        <v>0</v>
      </c>
      <c r="S24" s="399">
        <v>0</v>
      </c>
      <c r="T24" s="399">
        <v>0.02</v>
      </c>
      <c r="U24" s="397">
        <v>0</v>
      </c>
      <c r="V24" s="454">
        <f t="shared" si="56"/>
        <v>0</v>
      </c>
      <c r="W24" s="455">
        <f t="shared" si="57"/>
        <v>0</v>
      </c>
      <c r="Y24" s="478" t="s">
        <v>973</v>
      </c>
      <c r="Z24" s="443" t="str">
        <f>IF(COUNTIFS($AZ$4:$AZ$19,"Wrong!")&gt;0,"Wrong!","OK")</f>
        <v>OK</v>
      </c>
      <c r="AD24" s="408">
        <v>6</v>
      </c>
      <c r="AE24" s="407">
        <f t="shared" ca="1" si="58"/>
        <v>1653</v>
      </c>
      <c r="AF24" s="407">
        <f t="shared" ca="1" si="58"/>
        <v>0</v>
      </c>
      <c r="AG24" s="407">
        <f t="shared" ca="1" si="58"/>
        <v>0</v>
      </c>
      <c r="AH24" s="407">
        <f t="shared" ca="1" si="58"/>
        <v>0</v>
      </c>
      <c r="AI24" s="407">
        <f t="shared" ca="1" si="58"/>
        <v>0</v>
      </c>
      <c r="AJ24" s="407" t="str">
        <f t="shared" ca="1" si="58"/>
        <v>n/a</v>
      </c>
      <c r="AK24" s="407">
        <f t="shared" ca="1" si="58"/>
        <v>4845</v>
      </c>
      <c r="AL24" s="407">
        <f t="shared" ca="1" si="58"/>
        <v>0</v>
      </c>
      <c r="AM24" s="407">
        <f t="shared" ca="1" si="58"/>
        <v>2508</v>
      </c>
      <c r="AN24" s="407">
        <f t="shared" ca="1" si="58"/>
        <v>0</v>
      </c>
      <c r="AO24" s="407">
        <f t="shared" ca="1" si="58"/>
        <v>2736</v>
      </c>
      <c r="AP24" s="407">
        <f t="shared" ca="1" si="58"/>
        <v>0</v>
      </c>
      <c r="AQ24" s="407">
        <f t="shared" ca="1" si="58"/>
        <v>1200</v>
      </c>
      <c r="AR24" s="407">
        <f t="shared" ca="1" si="58"/>
        <v>1750</v>
      </c>
      <c r="AS24" s="407">
        <f t="shared" ca="1" si="58"/>
        <v>3710</v>
      </c>
      <c r="AT24" s="409">
        <f t="shared" ca="1" si="58"/>
        <v>1785</v>
      </c>
      <c r="BR24" s="1">
        <f t="shared" si="18"/>
        <v>18</v>
      </c>
      <c r="BS24" s="430" t="str">
        <f t="shared" si="14"/>
        <v>Mark of the Champion</v>
      </c>
      <c r="BT24" s="430" t="str">
        <f t="shared" si="15"/>
        <v>Passive</v>
      </c>
      <c r="BU24" s="206">
        <f t="shared" si="19"/>
        <v>1</v>
      </c>
      <c r="BV24" s="206">
        <f t="shared" si="20"/>
        <v>1</v>
      </c>
      <c r="BW24" s="206">
        <f t="shared" si="21"/>
        <v>57</v>
      </c>
      <c r="BX24" s="206">
        <f t="shared" si="22"/>
        <v>58</v>
      </c>
      <c r="BY24" s="206" t="str">
        <f t="shared" si="23"/>
        <v>Yes</v>
      </c>
      <c r="BZ24" s="206">
        <f t="shared" si="24"/>
        <v>85</v>
      </c>
      <c r="CA24" s="206">
        <f t="shared" si="25"/>
        <v>18</v>
      </c>
      <c r="CC24" s="430" t="str">
        <f t="shared" si="34"/>
        <v>The Restrained Essence of Sapphiron</v>
      </c>
      <c r="CD24" s="430" t="str">
        <f t="shared" si="16"/>
        <v>Offensive</v>
      </c>
      <c r="CE24" s="206">
        <f t="shared" si="26"/>
        <v>1</v>
      </c>
      <c r="CF24" s="206">
        <f t="shared" si="27"/>
        <v>1</v>
      </c>
      <c r="CG24" s="206">
        <f t="shared" si="28"/>
        <v>7</v>
      </c>
      <c r="CH24" s="206">
        <f t="shared" si="29"/>
        <v>54</v>
      </c>
      <c r="CI24" s="206" t="str">
        <f t="shared" si="30"/>
        <v>No</v>
      </c>
      <c r="CJ24" s="206">
        <f t="shared" si="31"/>
        <v>40</v>
      </c>
      <c r="CK24" s="206">
        <f t="shared" si="32"/>
        <v>0</v>
      </c>
    </row>
    <row r="25" spans="2:89" ht="15.75" x14ac:dyDescent="0.25">
      <c r="B25" t="b">
        <f t="shared" si="55"/>
        <v>1</v>
      </c>
      <c r="C25" t="b">
        <v>1</v>
      </c>
      <c r="D25" s="403"/>
      <c r="E25" s="404">
        <v>7</v>
      </c>
      <c r="F25" s="401" t="s">
        <v>738</v>
      </c>
      <c r="G25" s="400" t="str">
        <f>IF(AND($B25,$C25),"Yes","No")</f>
        <v>Yes</v>
      </c>
      <c r="H25" s="396">
        <v>6</v>
      </c>
      <c r="I25" s="397" t="s">
        <v>1265</v>
      </c>
      <c r="J25" s="397" t="s">
        <v>1265</v>
      </c>
      <c r="K25" s="397" t="s">
        <v>1265</v>
      </c>
      <c r="L25" s="397" t="s">
        <v>1265</v>
      </c>
      <c r="M25" s="398" t="s">
        <v>1269</v>
      </c>
      <c r="N25" s="398">
        <v>85</v>
      </c>
      <c r="O25" s="440">
        <v>0</v>
      </c>
      <c r="P25" s="448">
        <v>0</v>
      </c>
      <c r="Q25" s="448">
        <v>0</v>
      </c>
      <c r="R25" s="448">
        <v>0</v>
      </c>
      <c r="S25" s="399">
        <v>0</v>
      </c>
      <c r="T25" s="399">
        <v>0</v>
      </c>
      <c r="U25" s="397">
        <v>0</v>
      </c>
      <c r="V25" s="454">
        <f>IFERROR(INDEX($BN$4:$BN$19,MATCH($F25,$BA$4:$BA$19,0)),0)</f>
        <v>4845</v>
      </c>
      <c r="W25" s="455">
        <f>IFERROR(INDEX($BO$4:$BO$19,MATCH($F25,$BA$4:$BA$19,0)),0)</f>
        <v>85</v>
      </c>
      <c r="Y25" s="478" t="s">
        <v>30</v>
      </c>
      <c r="Z25" s="444">
        <f>SUM(BN5:BN10,BN14:BN19)</f>
        <v>8555</v>
      </c>
      <c r="AD25" s="408">
        <v>7</v>
      </c>
      <c r="AE25" s="407">
        <f t="shared" ca="1" si="58"/>
        <v>6498</v>
      </c>
      <c r="AF25" s="407">
        <f t="shared" ca="1" si="58"/>
        <v>4845</v>
      </c>
      <c r="AG25" s="407">
        <f t="shared" ca="1" si="58"/>
        <v>4845</v>
      </c>
      <c r="AH25" s="407">
        <f t="shared" ca="1" si="58"/>
        <v>4845</v>
      </c>
      <c r="AI25" s="407">
        <f t="shared" ca="1" si="58"/>
        <v>4845</v>
      </c>
      <c r="AJ25" s="407">
        <f t="shared" ca="1" si="58"/>
        <v>4845</v>
      </c>
      <c r="AK25" s="407" t="str">
        <f t="shared" ca="1" si="58"/>
        <v>n/a</v>
      </c>
      <c r="AL25" s="407">
        <f t="shared" ca="1" si="58"/>
        <v>4845</v>
      </c>
      <c r="AM25" s="407">
        <f t="shared" ca="1" si="58"/>
        <v>7353</v>
      </c>
      <c r="AN25" s="407">
        <f t="shared" ca="1" si="58"/>
        <v>4845</v>
      </c>
      <c r="AO25" s="407">
        <f t="shared" ca="1" si="58"/>
        <v>7581</v>
      </c>
      <c r="AP25" s="407">
        <f t="shared" ca="1" si="58"/>
        <v>4845</v>
      </c>
      <c r="AQ25" s="407">
        <f t="shared" ca="1" si="58"/>
        <v>6045</v>
      </c>
      <c r="AR25" s="407">
        <f t="shared" ca="1" si="58"/>
        <v>6595</v>
      </c>
      <c r="AS25" s="407">
        <f t="shared" ca="1" si="58"/>
        <v>8555</v>
      </c>
      <c r="AT25" s="409">
        <f t="shared" ca="1" si="58"/>
        <v>6630</v>
      </c>
      <c r="BR25" s="1">
        <f t="shared" si="18"/>
        <v>19</v>
      </c>
      <c r="BS25" s="430" t="str">
        <f t="shared" si="14"/>
        <v>Mark of the Champion</v>
      </c>
      <c r="BT25" s="430" t="str">
        <f t="shared" si="15"/>
        <v>Passive</v>
      </c>
      <c r="BU25" s="206">
        <f t="shared" si="19"/>
        <v>1</v>
      </c>
      <c r="BV25" s="206">
        <f t="shared" si="20"/>
        <v>1</v>
      </c>
      <c r="BW25" s="206">
        <f t="shared" si="21"/>
        <v>57</v>
      </c>
      <c r="BX25" s="206">
        <f t="shared" si="22"/>
        <v>58</v>
      </c>
      <c r="BY25" s="206" t="str">
        <f t="shared" si="23"/>
        <v>Yes</v>
      </c>
      <c r="BZ25" s="206">
        <f t="shared" si="24"/>
        <v>85</v>
      </c>
      <c r="CA25" s="206">
        <f t="shared" si="25"/>
        <v>19</v>
      </c>
      <c r="CC25" s="430" t="str">
        <f t="shared" si="34"/>
        <v>The Restrained Essence of Sapphiron</v>
      </c>
      <c r="CD25" s="430" t="str">
        <f t="shared" si="16"/>
        <v>Offensive</v>
      </c>
      <c r="CE25" s="206">
        <f t="shared" si="26"/>
        <v>1</v>
      </c>
      <c r="CF25" s="206">
        <f t="shared" si="27"/>
        <v>1</v>
      </c>
      <c r="CG25" s="206">
        <f t="shared" si="28"/>
        <v>7</v>
      </c>
      <c r="CH25" s="206">
        <f t="shared" si="29"/>
        <v>54</v>
      </c>
      <c r="CI25" s="206" t="str">
        <f t="shared" si="30"/>
        <v>No</v>
      </c>
      <c r="CJ25" s="206">
        <f t="shared" si="31"/>
        <v>40</v>
      </c>
      <c r="CK25" s="206">
        <f t="shared" si="32"/>
        <v>0</v>
      </c>
    </row>
    <row r="26" spans="2:89" x14ac:dyDescent="0.25">
      <c r="B26" t="b">
        <f t="shared" si="55"/>
        <v>1</v>
      </c>
      <c r="C26" t="b">
        <v>0</v>
      </c>
      <c r="D26" s="403"/>
      <c r="E26" s="404">
        <v>8</v>
      </c>
      <c r="F26" s="401" t="s">
        <v>753</v>
      </c>
      <c r="G26" s="400" t="str">
        <f>IF(AND($B26,$C26),"Yes","No")</f>
        <v>No</v>
      </c>
      <c r="H26" s="396">
        <v>4</v>
      </c>
      <c r="I26" s="397">
        <v>15</v>
      </c>
      <c r="J26" s="397">
        <v>75</v>
      </c>
      <c r="K26" s="398" t="s">
        <v>1263</v>
      </c>
      <c r="L26" s="397">
        <v>30</v>
      </c>
      <c r="M26" s="397" t="s">
        <v>1264</v>
      </c>
      <c r="N26" s="398">
        <v>0</v>
      </c>
      <c r="O26" s="413">
        <f>SUM(('All Equipment'!I$667*Character!$D$42),('All Equipment'!$Q$667*Character!$E$42),('All Equipment'!$L$667*Character!$F$42),('All Equipment'!$M$667*Character!$G$42),('All Equipment'!$O$667*Character!$H$42))</f>
        <v>135.95744680851067</v>
      </c>
      <c r="P26" s="448">
        <v>0</v>
      </c>
      <c r="Q26" s="448">
        <v>15</v>
      </c>
      <c r="R26" s="448">
        <v>0</v>
      </c>
      <c r="S26" s="399">
        <v>0.1</v>
      </c>
      <c r="T26" s="399">
        <v>0</v>
      </c>
      <c r="U26" s="397">
        <v>0</v>
      </c>
      <c r="V26" s="454">
        <f>IFERROR(INDEX($BN$4:$BN$19,MATCH($F26,$BA$4:$BA$19,0)),0)</f>
        <v>0</v>
      </c>
      <c r="W26" s="455">
        <f>IFERROR(INDEX($BO$4:$BO$19,MATCH($F26,$BA$4:$BA$19,0)),0)</f>
        <v>0</v>
      </c>
      <c r="AD26" s="408">
        <v>8</v>
      </c>
      <c r="AE26" s="407">
        <f t="shared" ca="1" si="58"/>
        <v>1653</v>
      </c>
      <c r="AF26" s="407">
        <f t="shared" ca="1" si="58"/>
        <v>0</v>
      </c>
      <c r="AG26" s="407">
        <f t="shared" ca="1" si="58"/>
        <v>0</v>
      </c>
      <c r="AH26" s="407">
        <f t="shared" ca="1" si="58"/>
        <v>0</v>
      </c>
      <c r="AI26" s="407">
        <f t="shared" ca="1" si="58"/>
        <v>0</v>
      </c>
      <c r="AJ26" s="407">
        <f t="shared" ca="1" si="58"/>
        <v>0</v>
      </c>
      <c r="AK26" s="407">
        <f t="shared" ca="1" si="58"/>
        <v>4845</v>
      </c>
      <c r="AL26" s="407" t="str">
        <f t="shared" ca="1" si="58"/>
        <v>n/a</v>
      </c>
      <c r="AM26" s="407">
        <f t="shared" ca="1" si="58"/>
        <v>2508</v>
      </c>
      <c r="AN26" s="407">
        <f t="shared" ca="1" si="58"/>
        <v>0</v>
      </c>
      <c r="AO26" s="407">
        <f t="shared" ca="1" si="58"/>
        <v>2736</v>
      </c>
      <c r="AP26" s="407">
        <f t="shared" ca="1" si="58"/>
        <v>0</v>
      </c>
      <c r="AQ26" s="407">
        <f t="shared" ca="1" si="58"/>
        <v>1200</v>
      </c>
      <c r="AR26" s="407">
        <f t="shared" ca="1" si="58"/>
        <v>1750</v>
      </c>
      <c r="AS26" s="407">
        <f t="shared" ca="1" si="58"/>
        <v>3710</v>
      </c>
      <c r="AT26" s="409">
        <f t="shared" ca="1" si="58"/>
        <v>1785</v>
      </c>
      <c r="BR26" s="1">
        <f t="shared" si="18"/>
        <v>20</v>
      </c>
      <c r="BS26" s="430" t="str">
        <f t="shared" si="14"/>
        <v>Mark of the Champion</v>
      </c>
      <c r="BT26" s="430" t="str">
        <f t="shared" si="15"/>
        <v>Passive</v>
      </c>
      <c r="BU26" s="206">
        <f t="shared" si="19"/>
        <v>1</v>
      </c>
      <c r="BV26" s="206">
        <f t="shared" si="20"/>
        <v>1</v>
      </c>
      <c r="BW26" s="206">
        <f t="shared" si="21"/>
        <v>57</v>
      </c>
      <c r="BX26" s="206">
        <f t="shared" si="22"/>
        <v>58</v>
      </c>
      <c r="BY26" s="206" t="str">
        <f t="shared" si="23"/>
        <v>Yes</v>
      </c>
      <c r="BZ26" s="206">
        <f t="shared" si="24"/>
        <v>85</v>
      </c>
      <c r="CA26" s="206">
        <f t="shared" si="25"/>
        <v>20</v>
      </c>
      <c r="CC26" s="430" t="str">
        <f t="shared" si="34"/>
        <v>The Restrained Essence of Sapphiron</v>
      </c>
      <c r="CD26" s="430" t="str">
        <f t="shared" si="16"/>
        <v>Offensive</v>
      </c>
      <c r="CE26" s="206">
        <f t="shared" si="26"/>
        <v>1</v>
      </c>
      <c r="CF26" s="206">
        <f t="shared" si="27"/>
        <v>1</v>
      </c>
      <c r="CG26" s="206">
        <f t="shared" si="28"/>
        <v>7</v>
      </c>
      <c r="CH26" s="206">
        <f t="shared" si="29"/>
        <v>54</v>
      </c>
      <c r="CI26" s="206" t="str">
        <f t="shared" si="30"/>
        <v>No</v>
      </c>
      <c r="CJ26" s="206">
        <f t="shared" si="31"/>
        <v>40</v>
      </c>
      <c r="CK26" s="206">
        <f t="shared" si="32"/>
        <v>0</v>
      </c>
    </row>
    <row r="27" spans="2:89" x14ac:dyDescent="0.25">
      <c r="B27" t="b">
        <f t="shared" si="55"/>
        <v>1</v>
      </c>
      <c r="C27" t="b">
        <v>1</v>
      </c>
      <c r="D27" s="403"/>
      <c r="E27" s="404">
        <v>9</v>
      </c>
      <c r="F27" s="401" t="s">
        <v>740</v>
      </c>
      <c r="G27" s="400" t="str">
        <f>IF(AND($B27,$C27),"Yes","No")</f>
        <v>Yes</v>
      </c>
      <c r="H27" s="396">
        <v>3</v>
      </c>
      <c r="I27" s="397" t="s">
        <v>1265</v>
      </c>
      <c r="J27" s="397" t="s">
        <v>1265</v>
      </c>
      <c r="K27" s="397" t="s">
        <v>1265</v>
      </c>
      <c r="L27" s="397" t="s">
        <v>1265</v>
      </c>
      <c r="M27" s="398" t="s">
        <v>1269</v>
      </c>
      <c r="N27" s="397">
        <v>44</v>
      </c>
      <c r="O27" s="397">
        <v>0</v>
      </c>
      <c r="P27" s="448">
        <v>0</v>
      </c>
      <c r="Q27" s="448">
        <v>0</v>
      </c>
      <c r="R27" s="448">
        <v>0</v>
      </c>
      <c r="S27" s="399">
        <v>0.02</v>
      </c>
      <c r="T27" s="399">
        <v>0</v>
      </c>
      <c r="U27" s="397">
        <v>0</v>
      </c>
      <c r="V27" s="454">
        <f>IFERROR(INDEX($BN$4:$BN$19,MATCH($F27,$BA$4:$BA$19,0)),0)</f>
        <v>0</v>
      </c>
      <c r="W27" s="455">
        <f>IFERROR(INDEX($BO$4:$BO$19,MATCH($F27,$BA$4:$BA$19,0)),0)</f>
        <v>0</v>
      </c>
      <c r="AD27" s="408">
        <v>9</v>
      </c>
      <c r="AE27" s="407">
        <f t="shared" ca="1" si="58"/>
        <v>4161</v>
      </c>
      <c r="AF27" s="407">
        <f t="shared" ca="1" si="58"/>
        <v>2508</v>
      </c>
      <c r="AG27" s="407">
        <f t="shared" ca="1" si="58"/>
        <v>2508</v>
      </c>
      <c r="AH27" s="407">
        <f t="shared" ca="1" si="58"/>
        <v>2508</v>
      </c>
      <c r="AI27" s="407">
        <f t="shared" ca="1" si="58"/>
        <v>2508</v>
      </c>
      <c r="AJ27" s="407">
        <f t="shared" ca="1" si="58"/>
        <v>2508</v>
      </c>
      <c r="AK27" s="407">
        <f t="shared" ca="1" si="58"/>
        <v>7353</v>
      </c>
      <c r="AL27" s="407">
        <f t="shared" ca="1" si="58"/>
        <v>2508</v>
      </c>
      <c r="AM27" s="407" t="str">
        <f t="shared" ca="1" si="58"/>
        <v>n/a</v>
      </c>
      <c r="AN27" s="407">
        <f t="shared" ca="1" si="58"/>
        <v>2508</v>
      </c>
      <c r="AO27" s="407">
        <f t="shared" ca="1" si="58"/>
        <v>5244</v>
      </c>
      <c r="AP27" s="407">
        <f t="shared" ca="1" si="58"/>
        <v>2508</v>
      </c>
      <c r="AQ27" s="407">
        <f t="shared" ca="1" si="58"/>
        <v>3708</v>
      </c>
      <c r="AR27" s="407">
        <f t="shared" ca="1" si="58"/>
        <v>4258</v>
      </c>
      <c r="AS27" s="407">
        <f t="shared" ca="1" si="58"/>
        <v>6218</v>
      </c>
      <c r="AT27" s="409">
        <f t="shared" ca="1" si="58"/>
        <v>4293</v>
      </c>
      <c r="BR27" s="1">
        <f t="shared" si="18"/>
        <v>21</v>
      </c>
      <c r="BS27" s="430" t="str">
        <f t="shared" si="14"/>
        <v>Mark of the Champion</v>
      </c>
      <c r="BT27" s="430" t="str">
        <f t="shared" si="15"/>
        <v>Passive</v>
      </c>
      <c r="BU27" s="206">
        <f t="shared" si="19"/>
        <v>1</v>
      </c>
      <c r="BV27" s="206">
        <f t="shared" si="20"/>
        <v>1</v>
      </c>
      <c r="BW27" s="206">
        <f t="shared" si="21"/>
        <v>57</v>
      </c>
      <c r="BX27" s="206">
        <f t="shared" si="22"/>
        <v>58</v>
      </c>
      <c r="BY27" s="206" t="str">
        <f t="shared" si="23"/>
        <v>Yes</v>
      </c>
      <c r="BZ27" s="206">
        <f t="shared" si="24"/>
        <v>85</v>
      </c>
      <c r="CA27" s="206">
        <f t="shared" si="25"/>
        <v>21</v>
      </c>
      <c r="CC27" s="430" t="str">
        <f t="shared" si="34"/>
        <v>The Restrained Essence of Sapphiron</v>
      </c>
      <c r="CD27" s="430" t="str">
        <f t="shared" si="16"/>
        <v>Offensive</v>
      </c>
      <c r="CE27" s="206">
        <f t="shared" si="26"/>
        <v>1</v>
      </c>
      <c r="CF27" s="206">
        <f t="shared" si="27"/>
        <v>1</v>
      </c>
      <c r="CG27" s="206">
        <f t="shared" si="28"/>
        <v>7</v>
      </c>
      <c r="CH27" s="206">
        <f t="shared" si="29"/>
        <v>54</v>
      </c>
      <c r="CI27" s="206" t="str">
        <f t="shared" si="30"/>
        <v>No</v>
      </c>
      <c r="CJ27" s="206">
        <f t="shared" si="31"/>
        <v>40</v>
      </c>
      <c r="CK27" s="206">
        <f t="shared" si="32"/>
        <v>0</v>
      </c>
    </row>
    <row r="28" spans="2:89" x14ac:dyDescent="0.25">
      <c r="B28" t="b">
        <f t="shared" si="55"/>
        <v>1</v>
      </c>
      <c r="C28" t="b">
        <v>0</v>
      </c>
      <c r="D28" s="403"/>
      <c r="E28" s="404">
        <v>10</v>
      </c>
      <c r="F28" s="401" t="s">
        <v>756</v>
      </c>
      <c r="G28" s="400" t="str">
        <f>IF(AND($B28,$C28),"Yes","No")</f>
        <v>No</v>
      </c>
      <c r="H28" s="396">
        <v>5</v>
      </c>
      <c r="I28" s="397" t="s">
        <v>1265</v>
      </c>
      <c r="J28" s="397" t="s">
        <v>1265</v>
      </c>
      <c r="K28" s="397" t="s">
        <v>1265</v>
      </c>
      <c r="L28" s="397" t="s">
        <v>1265</v>
      </c>
      <c r="M28" s="398" t="s">
        <v>1269</v>
      </c>
      <c r="N28" s="417">
        <v>0</v>
      </c>
      <c r="O28" s="397">
        <v>0</v>
      </c>
      <c r="P28" s="448">
        <v>0</v>
      </c>
      <c r="Q28" s="448">
        <v>0</v>
      </c>
      <c r="R28" s="448">
        <v>0</v>
      </c>
      <c r="S28" s="399">
        <v>0</v>
      </c>
      <c r="T28" s="399">
        <v>0</v>
      </c>
      <c r="U28" s="397">
        <v>20</v>
      </c>
      <c r="V28" s="454">
        <f>IFERROR(INDEX($BN$4:$BN$19,MATCH($F28,$BA$4:$BA$19,0)),0)</f>
        <v>0</v>
      </c>
      <c r="W28" s="455">
        <f>IFERROR(INDEX($BO$4:$BO$19,MATCH($F28,$BA$4:$BA$19,0)),0)</f>
        <v>0</v>
      </c>
      <c r="AD28" s="408">
        <v>10</v>
      </c>
      <c r="AE28" s="407">
        <f t="shared" ca="1" si="58"/>
        <v>1653</v>
      </c>
      <c r="AF28" s="407">
        <f t="shared" ca="1" si="58"/>
        <v>0</v>
      </c>
      <c r="AG28" s="407">
        <f t="shared" ca="1" si="58"/>
        <v>0</v>
      </c>
      <c r="AH28" s="407">
        <f t="shared" ca="1" si="58"/>
        <v>0</v>
      </c>
      <c r="AI28" s="407">
        <f t="shared" ca="1" si="58"/>
        <v>0</v>
      </c>
      <c r="AJ28" s="407">
        <f t="shared" ca="1" si="58"/>
        <v>0</v>
      </c>
      <c r="AK28" s="407">
        <f t="shared" ca="1" si="58"/>
        <v>4845</v>
      </c>
      <c r="AL28" s="407">
        <f t="shared" ca="1" si="58"/>
        <v>0</v>
      </c>
      <c r="AM28" s="407">
        <f t="shared" ca="1" si="58"/>
        <v>2508</v>
      </c>
      <c r="AN28" s="407" t="str">
        <f t="shared" ca="1" si="58"/>
        <v>n/a</v>
      </c>
      <c r="AO28" s="407">
        <f t="shared" ca="1" si="58"/>
        <v>2736</v>
      </c>
      <c r="AP28" s="407">
        <f t="shared" ca="1" si="58"/>
        <v>0</v>
      </c>
      <c r="AQ28" s="407">
        <f t="shared" ca="1" si="58"/>
        <v>1200</v>
      </c>
      <c r="AR28" s="407">
        <f t="shared" ca="1" si="58"/>
        <v>1750</v>
      </c>
      <c r="AS28" s="407">
        <f t="shared" ca="1" si="58"/>
        <v>3710</v>
      </c>
      <c r="AT28" s="409">
        <f t="shared" ca="1" si="58"/>
        <v>1785</v>
      </c>
      <c r="BR28" s="1">
        <f t="shared" si="18"/>
        <v>22</v>
      </c>
      <c r="BS28" s="430" t="str">
        <f t="shared" si="14"/>
        <v>Mark of the Champion</v>
      </c>
      <c r="BT28" s="430" t="str">
        <f t="shared" si="15"/>
        <v>Passive</v>
      </c>
      <c r="BU28" s="206">
        <f t="shared" si="19"/>
        <v>1</v>
      </c>
      <c r="BV28" s="206">
        <f t="shared" si="20"/>
        <v>1</v>
      </c>
      <c r="BW28" s="206">
        <f t="shared" si="21"/>
        <v>57</v>
      </c>
      <c r="BX28" s="206">
        <f t="shared" si="22"/>
        <v>58</v>
      </c>
      <c r="BY28" s="206" t="str">
        <f t="shared" si="23"/>
        <v>Yes</v>
      </c>
      <c r="BZ28" s="206">
        <f t="shared" si="24"/>
        <v>85</v>
      </c>
      <c r="CA28" s="206">
        <f t="shared" si="25"/>
        <v>22</v>
      </c>
      <c r="CC28" s="430" t="str">
        <f t="shared" si="34"/>
        <v>The Restrained Essence of Sapphiron</v>
      </c>
      <c r="CD28" s="430" t="str">
        <f t="shared" si="16"/>
        <v>Offensive</v>
      </c>
      <c r="CE28" s="206">
        <f t="shared" si="26"/>
        <v>1</v>
      </c>
      <c r="CF28" s="206">
        <f t="shared" si="27"/>
        <v>1</v>
      </c>
      <c r="CG28" s="206">
        <f t="shared" si="28"/>
        <v>7</v>
      </c>
      <c r="CH28" s="206">
        <f t="shared" si="29"/>
        <v>54</v>
      </c>
      <c r="CI28" s="206" t="str">
        <f t="shared" si="30"/>
        <v>No</v>
      </c>
      <c r="CJ28" s="206">
        <f t="shared" si="31"/>
        <v>40</v>
      </c>
      <c r="CK28" s="206">
        <f t="shared" si="32"/>
        <v>0</v>
      </c>
    </row>
    <row r="29" spans="2:89" x14ac:dyDescent="0.25">
      <c r="B29" t="b">
        <f t="shared" si="55"/>
        <v>1</v>
      </c>
      <c r="C29" t="b">
        <v>1</v>
      </c>
      <c r="D29" s="403"/>
      <c r="E29" s="404">
        <v>11</v>
      </c>
      <c r="F29" s="401" t="s">
        <v>741</v>
      </c>
      <c r="G29" s="400" t="str">
        <f>IF(AND($B29,$C29),"Yes","No")</f>
        <v>Yes</v>
      </c>
      <c r="H29" s="396">
        <v>1</v>
      </c>
      <c r="I29" s="397" t="s">
        <v>1265</v>
      </c>
      <c r="J29" s="397" t="s">
        <v>1265</v>
      </c>
      <c r="K29" s="397" t="s">
        <v>1265</v>
      </c>
      <c r="L29" s="397" t="s">
        <v>1265</v>
      </c>
      <c r="M29" s="398" t="s">
        <v>1269</v>
      </c>
      <c r="N29" s="398">
        <v>48</v>
      </c>
      <c r="O29" s="440">
        <v>0</v>
      </c>
      <c r="P29" s="448">
        <v>0</v>
      </c>
      <c r="Q29" s="448">
        <v>0</v>
      </c>
      <c r="R29" s="448">
        <v>0</v>
      </c>
      <c r="S29" s="399">
        <v>0</v>
      </c>
      <c r="T29" s="399">
        <v>0</v>
      </c>
      <c r="U29" s="397">
        <v>0</v>
      </c>
      <c r="V29" s="454">
        <f>IFERROR(INDEX($BN$4:$BN$19,MATCH($F29,$BA$4:$BA$19,0)),0)</f>
        <v>0</v>
      </c>
      <c r="W29" s="455">
        <f>IFERROR(INDEX($BO$4:$BO$19,MATCH($F29,$BA$4:$BA$19,0)),0)</f>
        <v>0</v>
      </c>
      <c r="AD29" s="408">
        <v>11</v>
      </c>
      <c r="AE29" s="407">
        <f t="shared" ref="AE29:AT34" ca="1" si="60">IF($AD29=AE$18,"n/a",SUM(OFFSET($AD$41:$AD$120,0,$AD29))+SUM(OFFSET($AD$41:$AD$120,0,AE$18)))</f>
        <v>4389</v>
      </c>
      <c r="AF29" s="407">
        <f t="shared" ca="1" si="60"/>
        <v>2736</v>
      </c>
      <c r="AG29" s="407">
        <f t="shared" ca="1" si="60"/>
        <v>2736</v>
      </c>
      <c r="AH29" s="407">
        <f t="shared" ca="1" si="60"/>
        <v>2736</v>
      </c>
      <c r="AI29" s="407">
        <f t="shared" ca="1" si="60"/>
        <v>2736</v>
      </c>
      <c r="AJ29" s="407">
        <f t="shared" ca="1" si="60"/>
        <v>2736</v>
      </c>
      <c r="AK29" s="407">
        <f t="shared" ca="1" si="60"/>
        <v>7581</v>
      </c>
      <c r="AL29" s="407">
        <f t="shared" ca="1" si="60"/>
        <v>2736</v>
      </c>
      <c r="AM29" s="407">
        <f t="shared" ca="1" si="60"/>
        <v>5244</v>
      </c>
      <c r="AN29" s="407">
        <f t="shared" ca="1" si="60"/>
        <v>2736</v>
      </c>
      <c r="AO29" s="407" t="str">
        <f t="shared" ca="1" si="60"/>
        <v>n/a</v>
      </c>
      <c r="AP29" s="407">
        <f t="shared" ca="1" si="60"/>
        <v>2736</v>
      </c>
      <c r="AQ29" s="407">
        <f t="shared" ca="1" si="60"/>
        <v>3936</v>
      </c>
      <c r="AR29" s="407">
        <f t="shared" ca="1" si="60"/>
        <v>4486</v>
      </c>
      <c r="AS29" s="407">
        <f t="shared" ca="1" si="60"/>
        <v>6446</v>
      </c>
      <c r="AT29" s="409">
        <f t="shared" ca="1" si="60"/>
        <v>4521</v>
      </c>
      <c r="BR29" s="1">
        <f t="shared" si="18"/>
        <v>23</v>
      </c>
      <c r="BS29" s="430" t="str">
        <f t="shared" si="14"/>
        <v>Mark of the Champion</v>
      </c>
      <c r="BT29" s="430" t="str">
        <f t="shared" si="15"/>
        <v>Passive</v>
      </c>
      <c r="BU29" s="206">
        <f t="shared" si="19"/>
        <v>1</v>
      </c>
      <c r="BV29" s="206">
        <f t="shared" si="20"/>
        <v>1</v>
      </c>
      <c r="BW29" s="206">
        <f t="shared" si="21"/>
        <v>57</v>
      </c>
      <c r="BX29" s="206">
        <f t="shared" si="22"/>
        <v>58</v>
      </c>
      <c r="BY29" s="206" t="str">
        <f t="shared" si="23"/>
        <v>Yes</v>
      </c>
      <c r="BZ29" s="206">
        <f t="shared" si="24"/>
        <v>85</v>
      </c>
      <c r="CA29" s="206">
        <f t="shared" si="25"/>
        <v>23</v>
      </c>
      <c r="CC29" s="430" t="str">
        <f t="shared" si="34"/>
        <v>The Restrained Essence of Sapphiron</v>
      </c>
      <c r="CD29" s="430" t="str">
        <f t="shared" si="16"/>
        <v>Offensive</v>
      </c>
      <c r="CE29" s="206">
        <f t="shared" si="26"/>
        <v>1</v>
      </c>
      <c r="CF29" s="206">
        <f t="shared" si="27"/>
        <v>1</v>
      </c>
      <c r="CG29" s="206">
        <f t="shared" si="28"/>
        <v>7</v>
      </c>
      <c r="CH29" s="206">
        <f t="shared" si="29"/>
        <v>54</v>
      </c>
      <c r="CI29" s="206" t="str">
        <f t="shared" si="30"/>
        <v>No</v>
      </c>
      <c r="CJ29" s="206">
        <f t="shared" si="31"/>
        <v>40</v>
      </c>
      <c r="CK29" s="206">
        <f t="shared" si="32"/>
        <v>0</v>
      </c>
    </row>
    <row r="30" spans="2:89" x14ac:dyDescent="0.25">
      <c r="B30" t="b">
        <f t="shared" si="55"/>
        <v>1</v>
      </c>
      <c r="C30" t="b">
        <v>0</v>
      </c>
      <c r="D30" s="403"/>
      <c r="E30" s="404">
        <v>12</v>
      </c>
      <c r="F30" s="401" t="s">
        <v>1274</v>
      </c>
      <c r="G30" s="400" t="str">
        <f t="shared" si="59"/>
        <v>No</v>
      </c>
      <c r="H30" s="396">
        <v>1</v>
      </c>
      <c r="I30" s="397" t="s">
        <v>1265</v>
      </c>
      <c r="J30" s="397">
        <v>1800</v>
      </c>
      <c r="K30" s="398" t="s">
        <v>1263</v>
      </c>
      <c r="L30" s="397">
        <v>30</v>
      </c>
      <c r="M30" s="398" t="s">
        <v>1268</v>
      </c>
      <c r="N30" s="398">
        <v>0</v>
      </c>
      <c r="O30" s="416" t="s">
        <v>1263</v>
      </c>
      <c r="P30" s="448">
        <v>0</v>
      </c>
      <c r="Q30" s="448">
        <v>0</v>
      </c>
      <c r="R30" s="448">
        <v>0</v>
      </c>
      <c r="S30" s="399">
        <v>0</v>
      </c>
      <c r="T30" s="399">
        <v>0</v>
      </c>
      <c r="U30" s="397">
        <v>0</v>
      </c>
      <c r="V30" s="454">
        <f t="shared" si="56"/>
        <v>0</v>
      </c>
      <c r="W30" s="455">
        <f t="shared" si="57"/>
        <v>0</v>
      </c>
      <c r="AD30" s="408">
        <v>12</v>
      </c>
      <c r="AE30" s="407">
        <f t="shared" ca="1" si="60"/>
        <v>1653</v>
      </c>
      <c r="AF30" s="407">
        <f t="shared" ca="1" si="60"/>
        <v>0</v>
      </c>
      <c r="AG30" s="407">
        <f t="shared" ca="1" si="60"/>
        <v>0</v>
      </c>
      <c r="AH30" s="407">
        <f t="shared" ca="1" si="60"/>
        <v>0</v>
      </c>
      <c r="AI30" s="407">
        <f t="shared" ca="1" si="60"/>
        <v>0</v>
      </c>
      <c r="AJ30" s="407">
        <f t="shared" ca="1" si="60"/>
        <v>0</v>
      </c>
      <c r="AK30" s="407">
        <f t="shared" ca="1" si="60"/>
        <v>4845</v>
      </c>
      <c r="AL30" s="407">
        <f t="shared" ca="1" si="60"/>
        <v>0</v>
      </c>
      <c r="AM30" s="407">
        <f t="shared" ca="1" si="60"/>
        <v>2508</v>
      </c>
      <c r="AN30" s="407">
        <f t="shared" ca="1" si="60"/>
        <v>0</v>
      </c>
      <c r="AO30" s="407">
        <f t="shared" ca="1" si="60"/>
        <v>2736</v>
      </c>
      <c r="AP30" s="407" t="str">
        <f t="shared" ca="1" si="60"/>
        <v>n/a</v>
      </c>
      <c r="AQ30" s="407">
        <f t="shared" ca="1" si="60"/>
        <v>1200</v>
      </c>
      <c r="AR30" s="407">
        <f t="shared" ca="1" si="60"/>
        <v>1750</v>
      </c>
      <c r="AS30" s="407">
        <f t="shared" ca="1" si="60"/>
        <v>3710</v>
      </c>
      <c r="AT30" s="409">
        <f t="shared" ca="1" si="60"/>
        <v>1785</v>
      </c>
      <c r="BR30" s="1">
        <f t="shared" si="18"/>
        <v>24</v>
      </c>
      <c r="BS30" s="430" t="str">
        <f t="shared" si="14"/>
        <v>Mark of the Champion</v>
      </c>
      <c r="BT30" s="430" t="str">
        <f t="shared" si="15"/>
        <v>Passive</v>
      </c>
      <c r="BU30" s="206">
        <f t="shared" si="19"/>
        <v>1</v>
      </c>
      <c r="BV30" s="206">
        <f t="shared" si="20"/>
        <v>1</v>
      </c>
      <c r="BW30" s="206">
        <f t="shared" si="21"/>
        <v>57</v>
      </c>
      <c r="BX30" s="206">
        <f t="shared" si="22"/>
        <v>58</v>
      </c>
      <c r="BY30" s="206" t="str">
        <f t="shared" si="23"/>
        <v>Yes</v>
      </c>
      <c r="BZ30" s="206">
        <f t="shared" si="24"/>
        <v>85</v>
      </c>
      <c r="CA30" s="206">
        <f t="shared" si="25"/>
        <v>24</v>
      </c>
      <c r="CC30" s="430" t="str">
        <f t="shared" si="34"/>
        <v>The Restrained Essence of Sapphiron</v>
      </c>
      <c r="CD30" s="430" t="str">
        <f t="shared" si="16"/>
        <v>Offensive</v>
      </c>
      <c r="CE30" s="206">
        <f t="shared" si="26"/>
        <v>1</v>
      </c>
      <c r="CF30" s="206">
        <f t="shared" si="27"/>
        <v>1</v>
      </c>
      <c r="CG30" s="206">
        <f t="shared" si="28"/>
        <v>7</v>
      </c>
      <c r="CH30" s="206">
        <f t="shared" si="29"/>
        <v>54</v>
      </c>
      <c r="CI30" s="206" t="str">
        <f t="shared" si="30"/>
        <v>No</v>
      </c>
      <c r="CJ30" s="206">
        <f t="shared" si="31"/>
        <v>40</v>
      </c>
      <c r="CK30" s="206">
        <f t="shared" si="32"/>
        <v>0</v>
      </c>
    </row>
    <row r="31" spans="2:89" x14ac:dyDescent="0.25">
      <c r="B31" t="b">
        <f t="shared" si="55"/>
        <v>1</v>
      </c>
      <c r="C31" t="b">
        <v>1</v>
      </c>
      <c r="D31" s="403"/>
      <c r="E31" s="404">
        <v>13</v>
      </c>
      <c r="F31" s="401" t="s">
        <v>757</v>
      </c>
      <c r="G31" s="400" t="str">
        <f t="shared" si="59"/>
        <v>Yes</v>
      </c>
      <c r="H31" s="396">
        <v>5</v>
      </c>
      <c r="I31" s="397">
        <v>20</v>
      </c>
      <c r="J31" s="397">
        <v>60</v>
      </c>
      <c r="K31" s="398" t="s">
        <v>1263</v>
      </c>
      <c r="L31" s="397">
        <v>30</v>
      </c>
      <c r="M31" s="397" t="s">
        <v>1268</v>
      </c>
      <c r="N31" s="398">
        <v>0</v>
      </c>
      <c r="O31" s="440">
        <v>0</v>
      </c>
      <c r="P31" s="448">
        <v>40</v>
      </c>
      <c r="Q31" s="448">
        <v>20</v>
      </c>
      <c r="R31" s="448">
        <v>6</v>
      </c>
      <c r="S31" s="399">
        <v>0</v>
      </c>
      <c r="T31" s="399">
        <v>0</v>
      </c>
      <c r="U31" s="397">
        <v>0</v>
      </c>
      <c r="V31" s="454">
        <f t="shared" si="56"/>
        <v>0</v>
      </c>
      <c r="W31" s="455">
        <f t="shared" si="57"/>
        <v>0</v>
      </c>
      <c r="AD31" s="408">
        <v>13</v>
      </c>
      <c r="AE31" s="407">
        <f t="shared" ca="1" si="60"/>
        <v>2853</v>
      </c>
      <c r="AF31" s="407">
        <f t="shared" ca="1" si="60"/>
        <v>1200</v>
      </c>
      <c r="AG31" s="407">
        <f t="shared" ca="1" si="60"/>
        <v>1200</v>
      </c>
      <c r="AH31" s="407">
        <f t="shared" ca="1" si="60"/>
        <v>1200</v>
      </c>
      <c r="AI31" s="407">
        <f t="shared" ca="1" si="60"/>
        <v>1200</v>
      </c>
      <c r="AJ31" s="407">
        <f t="shared" ca="1" si="60"/>
        <v>1200</v>
      </c>
      <c r="AK31" s="407">
        <f t="shared" ca="1" si="60"/>
        <v>6045</v>
      </c>
      <c r="AL31" s="407">
        <f t="shared" ca="1" si="60"/>
        <v>1200</v>
      </c>
      <c r="AM31" s="407">
        <f t="shared" ca="1" si="60"/>
        <v>3708</v>
      </c>
      <c r="AN31" s="407">
        <f t="shared" ca="1" si="60"/>
        <v>1200</v>
      </c>
      <c r="AO31" s="407">
        <f t="shared" ca="1" si="60"/>
        <v>3936</v>
      </c>
      <c r="AP31" s="407">
        <f t="shared" ca="1" si="60"/>
        <v>1200</v>
      </c>
      <c r="AQ31" s="407" t="str">
        <f t="shared" ca="1" si="60"/>
        <v>n/a</v>
      </c>
      <c r="AR31" s="407">
        <f t="shared" ca="1" si="60"/>
        <v>2950</v>
      </c>
      <c r="AS31" s="407">
        <f t="shared" ca="1" si="60"/>
        <v>4910</v>
      </c>
      <c r="AT31" s="409">
        <f t="shared" ca="1" si="60"/>
        <v>2985</v>
      </c>
      <c r="BR31" s="1">
        <f t="shared" si="18"/>
        <v>25</v>
      </c>
      <c r="BS31" s="430" t="str">
        <f t="shared" si="14"/>
        <v>Mark of the Champion</v>
      </c>
      <c r="BT31" s="430" t="str">
        <f t="shared" si="15"/>
        <v>Passive</v>
      </c>
      <c r="BU31" s="206">
        <f t="shared" si="19"/>
        <v>1</v>
      </c>
      <c r="BV31" s="206">
        <f t="shared" si="20"/>
        <v>1</v>
      </c>
      <c r="BW31" s="206">
        <f t="shared" si="21"/>
        <v>57</v>
      </c>
      <c r="BX31" s="206">
        <f t="shared" si="22"/>
        <v>58</v>
      </c>
      <c r="BY31" s="206" t="str">
        <f t="shared" si="23"/>
        <v>Yes</v>
      </c>
      <c r="BZ31" s="206">
        <f t="shared" si="24"/>
        <v>85</v>
      </c>
      <c r="CA31" s="206">
        <f t="shared" si="25"/>
        <v>25</v>
      </c>
      <c r="CC31" s="430" t="str">
        <f t="shared" si="34"/>
        <v>The Restrained Essence of Sapphiron</v>
      </c>
      <c r="CD31" s="430" t="str">
        <f t="shared" si="16"/>
        <v>Offensive</v>
      </c>
      <c r="CE31" s="206">
        <f t="shared" si="26"/>
        <v>1</v>
      </c>
      <c r="CF31" s="206">
        <f t="shared" si="27"/>
        <v>1</v>
      </c>
      <c r="CG31" s="206">
        <f t="shared" si="28"/>
        <v>7</v>
      </c>
      <c r="CH31" s="206">
        <f t="shared" si="29"/>
        <v>54</v>
      </c>
      <c r="CI31" s="206" t="str">
        <f t="shared" si="30"/>
        <v>No</v>
      </c>
      <c r="CJ31" s="206">
        <f t="shared" si="31"/>
        <v>40</v>
      </c>
      <c r="CK31" s="206">
        <f t="shared" si="32"/>
        <v>0</v>
      </c>
    </row>
    <row r="32" spans="2:89" x14ac:dyDescent="0.25">
      <c r="B32" t="b">
        <f t="shared" si="55"/>
        <v>1</v>
      </c>
      <c r="C32" t="b">
        <v>1</v>
      </c>
      <c r="D32" s="403"/>
      <c r="E32" s="404">
        <v>14</v>
      </c>
      <c r="F32" s="401" t="s">
        <v>751</v>
      </c>
      <c r="G32" s="400" t="str">
        <f t="shared" si="59"/>
        <v>Yes</v>
      </c>
      <c r="H32" s="396">
        <v>1</v>
      </c>
      <c r="I32" s="397">
        <v>15</v>
      </c>
      <c r="J32" s="397">
        <v>90</v>
      </c>
      <c r="K32" s="398" t="s">
        <v>1263</v>
      </c>
      <c r="L32" s="397">
        <v>30</v>
      </c>
      <c r="M32" s="397" t="s">
        <v>1268</v>
      </c>
      <c r="N32" s="398">
        <v>0</v>
      </c>
      <c r="O32" s="397">
        <v>175</v>
      </c>
      <c r="P32" s="448">
        <v>0</v>
      </c>
      <c r="Q32" s="448">
        <v>15</v>
      </c>
      <c r="R32" s="448">
        <v>0</v>
      </c>
      <c r="S32" s="399">
        <v>0</v>
      </c>
      <c r="T32" s="399">
        <v>0</v>
      </c>
      <c r="U32" s="397">
        <v>0</v>
      </c>
      <c r="V32" s="454">
        <f t="shared" si="56"/>
        <v>0</v>
      </c>
      <c r="W32" s="455">
        <f t="shared" si="57"/>
        <v>0</v>
      </c>
      <c r="AD32" s="408">
        <v>14</v>
      </c>
      <c r="AE32" s="407">
        <f t="shared" ca="1" si="60"/>
        <v>3403</v>
      </c>
      <c r="AF32" s="407">
        <f t="shared" ca="1" si="60"/>
        <v>1750</v>
      </c>
      <c r="AG32" s="407">
        <f t="shared" ca="1" si="60"/>
        <v>1750</v>
      </c>
      <c r="AH32" s="407">
        <f t="shared" ca="1" si="60"/>
        <v>1750</v>
      </c>
      <c r="AI32" s="407">
        <f t="shared" ca="1" si="60"/>
        <v>1750</v>
      </c>
      <c r="AJ32" s="407">
        <f t="shared" ca="1" si="60"/>
        <v>1750</v>
      </c>
      <c r="AK32" s="407">
        <f t="shared" ca="1" si="60"/>
        <v>6595</v>
      </c>
      <c r="AL32" s="407">
        <f t="shared" ca="1" si="60"/>
        <v>1750</v>
      </c>
      <c r="AM32" s="407">
        <f t="shared" ca="1" si="60"/>
        <v>4258</v>
      </c>
      <c r="AN32" s="407">
        <f t="shared" ca="1" si="60"/>
        <v>1750</v>
      </c>
      <c r="AO32" s="407">
        <f t="shared" ca="1" si="60"/>
        <v>4486</v>
      </c>
      <c r="AP32" s="407">
        <f t="shared" ca="1" si="60"/>
        <v>1750</v>
      </c>
      <c r="AQ32" s="407">
        <f t="shared" ca="1" si="60"/>
        <v>2950</v>
      </c>
      <c r="AR32" s="407" t="str">
        <f t="shared" ca="1" si="60"/>
        <v>n/a</v>
      </c>
      <c r="AS32" s="407">
        <f t="shared" ca="1" si="60"/>
        <v>5460</v>
      </c>
      <c r="AT32" s="409">
        <f t="shared" ca="1" si="60"/>
        <v>3535</v>
      </c>
      <c r="BR32" s="1">
        <f t="shared" si="18"/>
        <v>26</v>
      </c>
      <c r="BS32" s="430" t="str">
        <f t="shared" si="14"/>
        <v>Mark of the Champion</v>
      </c>
      <c r="BT32" s="430" t="str">
        <f t="shared" si="15"/>
        <v>Passive</v>
      </c>
      <c r="BU32" s="206">
        <f t="shared" si="19"/>
        <v>1</v>
      </c>
      <c r="BV32" s="206">
        <f t="shared" si="20"/>
        <v>1</v>
      </c>
      <c r="BW32" s="206">
        <f t="shared" si="21"/>
        <v>57</v>
      </c>
      <c r="BX32" s="206">
        <f t="shared" si="22"/>
        <v>58</v>
      </c>
      <c r="BY32" s="206" t="str">
        <f t="shared" si="23"/>
        <v>Yes</v>
      </c>
      <c r="BZ32" s="206">
        <f t="shared" si="24"/>
        <v>85</v>
      </c>
      <c r="CA32" s="206">
        <f t="shared" si="25"/>
        <v>26</v>
      </c>
      <c r="CC32" s="430" t="str">
        <f t="shared" si="34"/>
        <v>The Restrained Essence of Sapphiron</v>
      </c>
      <c r="CD32" s="430" t="str">
        <f t="shared" si="16"/>
        <v>Offensive</v>
      </c>
      <c r="CE32" s="206">
        <f t="shared" si="26"/>
        <v>1</v>
      </c>
      <c r="CF32" s="206">
        <f t="shared" si="27"/>
        <v>1</v>
      </c>
      <c r="CG32" s="206">
        <f t="shared" si="28"/>
        <v>7</v>
      </c>
      <c r="CH32" s="206">
        <f t="shared" si="29"/>
        <v>54</v>
      </c>
      <c r="CI32" s="206" t="str">
        <f t="shared" si="30"/>
        <v>No</v>
      </c>
      <c r="CJ32" s="206">
        <f t="shared" si="31"/>
        <v>40</v>
      </c>
      <c r="CK32" s="206">
        <f t="shared" si="32"/>
        <v>0</v>
      </c>
    </row>
    <row r="33" spans="2:89" x14ac:dyDescent="0.25">
      <c r="B33" t="b">
        <f t="shared" si="55"/>
        <v>1</v>
      </c>
      <c r="C33" t="b">
        <v>1</v>
      </c>
      <c r="D33" s="403"/>
      <c r="E33" s="404">
        <v>15</v>
      </c>
      <c r="F33" s="401" t="s">
        <v>743</v>
      </c>
      <c r="G33" s="400" t="str">
        <f t="shared" si="59"/>
        <v>Yes</v>
      </c>
      <c r="H33" s="396">
        <v>6</v>
      </c>
      <c r="I33" s="397">
        <v>20</v>
      </c>
      <c r="J33" s="397">
        <v>120</v>
      </c>
      <c r="K33" s="398" t="s">
        <v>1263</v>
      </c>
      <c r="L33" s="397">
        <v>30</v>
      </c>
      <c r="M33" s="397" t="s">
        <v>1268</v>
      </c>
      <c r="N33" s="397">
        <v>40</v>
      </c>
      <c r="O33" s="397">
        <v>130</v>
      </c>
      <c r="P33" s="448">
        <v>0</v>
      </c>
      <c r="Q33" s="448">
        <v>20</v>
      </c>
      <c r="R33" s="448">
        <v>0</v>
      </c>
      <c r="S33" s="399">
        <v>0</v>
      </c>
      <c r="T33" s="399">
        <v>0</v>
      </c>
      <c r="U33" s="397">
        <v>0</v>
      </c>
      <c r="V33" s="454">
        <f t="shared" si="56"/>
        <v>3710</v>
      </c>
      <c r="W33" s="455">
        <f t="shared" si="57"/>
        <v>65.087719298245617</v>
      </c>
      <c r="AD33" s="408">
        <v>15</v>
      </c>
      <c r="AE33" s="407">
        <f t="shared" ca="1" si="60"/>
        <v>5363</v>
      </c>
      <c r="AF33" s="407">
        <f t="shared" ca="1" si="60"/>
        <v>3710</v>
      </c>
      <c r="AG33" s="407">
        <f t="shared" ca="1" si="60"/>
        <v>3710</v>
      </c>
      <c r="AH33" s="407">
        <f t="shared" ca="1" si="60"/>
        <v>3710</v>
      </c>
      <c r="AI33" s="407">
        <f t="shared" ca="1" si="60"/>
        <v>3710</v>
      </c>
      <c r="AJ33" s="407">
        <f t="shared" ca="1" si="60"/>
        <v>3710</v>
      </c>
      <c r="AK33" s="407">
        <f t="shared" ca="1" si="60"/>
        <v>8555</v>
      </c>
      <c r="AL33" s="407">
        <f t="shared" ca="1" si="60"/>
        <v>3710</v>
      </c>
      <c r="AM33" s="407">
        <f t="shared" ca="1" si="60"/>
        <v>6218</v>
      </c>
      <c r="AN33" s="407">
        <f t="shared" ca="1" si="60"/>
        <v>3710</v>
      </c>
      <c r="AO33" s="407">
        <f t="shared" ca="1" si="60"/>
        <v>6446</v>
      </c>
      <c r="AP33" s="407">
        <f t="shared" ca="1" si="60"/>
        <v>3710</v>
      </c>
      <c r="AQ33" s="407">
        <f t="shared" ca="1" si="60"/>
        <v>4910</v>
      </c>
      <c r="AR33" s="407">
        <f t="shared" ca="1" si="60"/>
        <v>5460</v>
      </c>
      <c r="AS33" s="407" t="str">
        <f t="shared" ca="1" si="60"/>
        <v>n/a</v>
      </c>
      <c r="AT33" s="409">
        <f t="shared" ca="1" si="60"/>
        <v>5495</v>
      </c>
      <c r="BR33" s="1">
        <f t="shared" si="18"/>
        <v>27</v>
      </c>
      <c r="BS33" s="430" t="str">
        <f t="shared" si="14"/>
        <v>Mark of the Champion</v>
      </c>
      <c r="BT33" s="430" t="str">
        <f t="shared" si="15"/>
        <v>Passive</v>
      </c>
      <c r="BU33" s="206">
        <f t="shared" si="19"/>
        <v>1</v>
      </c>
      <c r="BV33" s="206">
        <f t="shared" si="20"/>
        <v>1</v>
      </c>
      <c r="BW33" s="206">
        <f t="shared" si="21"/>
        <v>57</v>
      </c>
      <c r="BX33" s="206">
        <f t="shared" si="22"/>
        <v>58</v>
      </c>
      <c r="BY33" s="206" t="str">
        <f t="shared" si="23"/>
        <v>Yes</v>
      </c>
      <c r="BZ33" s="206">
        <f t="shared" si="24"/>
        <v>85</v>
      </c>
      <c r="CA33" s="206">
        <f t="shared" si="25"/>
        <v>27</v>
      </c>
      <c r="CC33" s="430" t="str">
        <f t="shared" si="34"/>
        <v>The Restrained Essence of Sapphiron</v>
      </c>
      <c r="CD33" s="430" t="str">
        <f t="shared" si="16"/>
        <v>Offensive</v>
      </c>
      <c r="CE33" s="206">
        <f t="shared" si="26"/>
        <v>1</v>
      </c>
      <c r="CF33" s="206">
        <f t="shared" si="27"/>
        <v>1</v>
      </c>
      <c r="CG33" s="206">
        <f t="shared" si="28"/>
        <v>7</v>
      </c>
      <c r="CH33" s="206">
        <f t="shared" si="29"/>
        <v>54</v>
      </c>
      <c r="CI33" s="206" t="str">
        <f t="shared" si="30"/>
        <v>No</v>
      </c>
      <c r="CJ33" s="206">
        <f t="shared" si="31"/>
        <v>40</v>
      </c>
      <c r="CK33" s="206">
        <f t="shared" si="32"/>
        <v>0</v>
      </c>
    </row>
    <row r="34" spans="2:89" ht="15.75" thickBot="1" x14ac:dyDescent="0.3">
      <c r="B34" t="b">
        <f t="shared" si="55"/>
        <v>1</v>
      </c>
      <c r="C34" t="b">
        <v>1</v>
      </c>
      <c r="D34" s="403"/>
      <c r="E34" s="404">
        <v>16</v>
      </c>
      <c r="F34" s="401" t="s">
        <v>759</v>
      </c>
      <c r="G34" s="400" t="str">
        <f t="shared" si="59"/>
        <v>Yes</v>
      </c>
      <c r="H34" s="396">
        <v>4</v>
      </c>
      <c r="I34" s="397">
        <v>20</v>
      </c>
      <c r="J34" s="397">
        <v>120</v>
      </c>
      <c r="K34" s="398" t="s">
        <v>1263</v>
      </c>
      <c r="L34" s="397">
        <v>30</v>
      </c>
      <c r="M34" s="397" t="s">
        <v>1268</v>
      </c>
      <c r="N34" s="398">
        <v>0</v>
      </c>
      <c r="O34" s="440">
        <v>204</v>
      </c>
      <c r="P34" s="448">
        <v>-17</v>
      </c>
      <c r="Q34" s="448">
        <v>20</v>
      </c>
      <c r="R34" s="448">
        <v>0</v>
      </c>
      <c r="S34" s="399">
        <v>0</v>
      </c>
      <c r="T34" s="399">
        <v>0</v>
      </c>
      <c r="U34" s="397">
        <v>0</v>
      </c>
      <c r="V34" s="454">
        <f t="shared" si="56"/>
        <v>0</v>
      </c>
      <c r="W34" s="455">
        <f t="shared" si="57"/>
        <v>0</v>
      </c>
      <c r="AD34" s="410">
        <v>16</v>
      </c>
      <c r="AE34" s="411">
        <f t="shared" ca="1" si="60"/>
        <v>3438</v>
      </c>
      <c r="AF34" s="411">
        <f t="shared" ca="1" si="60"/>
        <v>1785</v>
      </c>
      <c r="AG34" s="411">
        <f t="shared" ca="1" si="60"/>
        <v>1785</v>
      </c>
      <c r="AH34" s="411">
        <f t="shared" ca="1" si="60"/>
        <v>1785</v>
      </c>
      <c r="AI34" s="411">
        <f t="shared" ca="1" si="60"/>
        <v>1785</v>
      </c>
      <c r="AJ34" s="411">
        <f t="shared" ca="1" si="60"/>
        <v>1785</v>
      </c>
      <c r="AK34" s="411">
        <f t="shared" ca="1" si="60"/>
        <v>6630</v>
      </c>
      <c r="AL34" s="411">
        <f t="shared" ca="1" si="60"/>
        <v>1785</v>
      </c>
      <c r="AM34" s="411">
        <f t="shared" ca="1" si="60"/>
        <v>4293</v>
      </c>
      <c r="AN34" s="411">
        <f t="shared" ca="1" si="60"/>
        <v>1785</v>
      </c>
      <c r="AO34" s="411">
        <f t="shared" ca="1" si="60"/>
        <v>4521</v>
      </c>
      <c r="AP34" s="411">
        <f t="shared" ca="1" si="60"/>
        <v>1785</v>
      </c>
      <c r="AQ34" s="411">
        <f t="shared" ca="1" si="60"/>
        <v>2985</v>
      </c>
      <c r="AR34" s="411">
        <f t="shared" ca="1" si="60"/>
        <v>3535</v>
      </c>
      <c r="AS34" s="411">
        <f t="shared" ca="1" si="60"/>
        <v>5495</v>
      </c>
      <c r="AT34" s="412" t="str">
        <f t="shared" ca="1" si="60"/>
        <v>n/a</v>
      </c>
      <c r="BR34" s="1">
        <f t="shared" si="18"/>
        <v>28</v>
      </c>
      <c r="BS34" s="430" t="str">
        <f t="shared" si="14"/>
        <v>Mark of the Champion</v>
      </c>
      <c r="BT34" s="430" t="str">
        <f t="shared" si="15"/>
        <v>Passive</v>
      </c>
      <c r="BU34" s="206">
        <f t="shared" si="19"/>
        <v>1</v>
      </c>
      <c r="BV34" s="206">
        <f t="shared" si="20"/>
        <v>1</v>
      </c>
      <c r="BW34" s="206">
        <f t="shared" si="21"/>
        <v>57</v>
      </c>
      <c r="BX34" s="206">
        <f t="shared" si="22"/>
        <v>58</v>
      </c>
      <c r="BY34" s="206" t="str">
        <f t="shared" si="23"/>
        <v>Yes</v>
      </c>
      <c r="BZ34" s="206">
        <f t="shared" si="24"/>
        <v>85</v>
      </c>
      <c r="CA34" s="206">
        <f t="shared" si="25"/>
        <v>28</v>
      </c>
      <c r="CC34" s="430" t="str">
        <f t="shared" si="34"/>
        <v>The Restrained Essence of Sapphiron</v>
      </c>
      <c r="CD34" s="430" t="str">
        <f t="shared" si="16"/>
        <v>Offensive</v>
      </c>
      <c r="CE34" s="206">
        <f t="shared" si="26"/>
        <v>1</v>
      </c>
      <c r="CF34" s="206">
        <f t="shared" si="27"/>
        <v>1</v>
      </c>
      <c r="CG34" s="206">
        <f t="shared" si="28"/>
        <v>7</v>
      </c>
      <c r="CH34" s="206">
        <f t="shared" si="29"/>
        <v>54</v>
      </c>
      <c r="CI34" s="206" t="str">
        <f t="shared" si="30"/>
        <v>No</v>
      </c>
      <c r="CJ34" s="206">
        <f t="shared" si="31"/>
        <v>40</v>
      </c>
      <c r="CK34" s="206">
        <f t="shared" si="32"/>
        <v>0</v>
      </c>
    </row>
    <row r="35" spans="2:89" x14ac:dyDescent="0.25">
      <c r="AC35" s="1" t="s">
        <v>1273</v>
      </c>
      <c r="AE35" s="206"/>
      <c r="AF35" s="206"/>
      <c r="BR35" s="1">
        <f t="shared" si="18"/>
        <v>29</v>
      </c>
      <c r="BS35" s="430" t="str">
        <f t="shared" si="14"/>
        <v>Mark of the Champion</v>
      </c>
      <c r="BT35" s="430" t="str">
        <f t="shared" si="15"/>
        <v>Passive</v>
      </c>
      <c r="BU35" s="206">
        <f t="shared" si="19"/>
        <v>1</v>
      </c>
      <c r="BV35" s="206">
        <f t="shared" si="20"/>
        <v>1</v>
      </c>
      <c r="BW35" s="206">
        <f t="shared" si="21"/>
        <v>57</v>
      </c>
      <c r="BX35" s="206">
        <f t="shared" si="22"/>
        <v>58</v>
      </c>
      <c r="BY35" s="206" t="str">
        <f t="shared" si="23"/>
        <v>Yes</v>
      </c>
      <c r="BZ35" s="206">
        <f t="shared" si="24"/>
        <v>85</v>
      </c>
      <c r="CA35" s="206">
        <f t="shared" si="25"/>
        <v>29</v>
      </c>
      <c r="CC35" s="430" t="str">
        <f t="shared" si="34"/>
        <v>The Restrained Essence of Sapphiron</v>
      </c>
      <c r="CD35" s="430" t="str">
        <f t="shared" si="16"/>
        <v>Offensive</v>
      </c>
      <c r="CE35" s="206">
        <f t="shared" si="26"/>
        <v>1</v>
      </c>
      <c r="CF35" s="206">
        <f t="shared" si="27"/>
        <v>1</v>
      </c>
      <c r="CG35" s="206">
        <f t="shared" si="28"/>
        <v>7</v>
      </c>
      <c r="CH35" s="206">
        <f t="shared" si="29"/>
        <v>54</v>
      </c>
      <c r="CI35" s="206" t="str">
        <f t="shared" si="30"/>
        <v>No</v>
      </c>
      <c r="CJ35" s="206">
        <f t="shared" si="31"/>
        <v>40</v>
      </c>
      <c r="CK35" s="206">
        <f t="shared" si="32"/>
        <v>0</v>
      </c>
    </row>
    <row r="36" spans="2:89" x14ac:dyDescent="0.25">
      <c r="AC36" s="1" t="s">
        <v>30</v>
      </c>
      <c r="AE36" s="206">
        <f t="shared" ref="AE36:AT36" si="61">SUM(AE$41:AE$120)</f>
        <v>1653</v>
      </c>
      <c r="AF36" s="206">
        <f t="shared" si="61"/>
        <v>0</v>
      </c>
      <c r="AG36" s="206">
        <f t="shared" si="61"/>
        <v>0</v>
      </c>
      <c r="AH36" s="206">
        <f t="shared" si="61"/>
        <v>0</v>
      </c>
      <c r="AI36" s="206">
        <f t="shared" si="61"/>
        <v>0</v>
      </c>
      <c r="AJ36" s="206">
        <f t="shared" si="61"/>
        <v>0</v>
      </c>
      <c r="AK36" s="206">
        <f t="shared" si="61"/>
        <v>4845</v>
      </c>
      <c r="AL36" s="206">
        <f t="shared" si="61"/>
        <v>0</v>
      </c>
      <c r="AM36" s="206">
        <f t="shared" si="61"/>
        <v>2508</v>
      </c>
      <c r="AN36" s="206">
        <f t="shared" si="61"/>
        <v>0</v>
      </c>
      <c r="AO36" s="206">
        <f t="shared" si="61"/>
        <v>2736</v>
      </c>
      <c r="AP36" s="206">
        <f t="shared" si="61"/>
        <v>0</v>
      </c>
      <c r="AQ36" s="206">
        <f t="shared" si="61"/>
        <v>1200</v>
      </c>
      <c r="AR36" s="206">
        <f t="shared" si="61"/>
        <v>1750</v>
      </c>
      <c r="AS36" s="206">
        <f t="shared" si="61"/>
        <v>3710</v>
      </c>
      <c r="AT36" s="206">
        <f t="shared" si="61"/>
        <v>1785</v>
      </c>
      <c r="BR36" s="1">
        <f t="shared" si="18"/>
        <v>30</v>
      </c>
      <c r="BS36" s="430" t="str">
        <f t="shared" si="14"/>
        <v>Mark of the Champion</v>
      </c>
      <c r="BT36" s="430" t="str">
        <f t="shared" si="15"/>
        <v>Passive</v>
      </c>
      <c r="BU36" s="206">
        <f t="shared" si="19"/>
        <v>1</v>
      </c>
      <c r="BV36" s="206">
        <f t="shared" si="20"/>
        <v>1</v>
      </c>
      <c r="BW36" s="206">
        <f t="shared" si="21"/>
        <v>57</v>
      </c>
      <c r="BX36" s="206">
        <f t="shared" si="22"/>
        <v>58</v>
      </c>
      <c r="BY36" s="206" t="str">
        <f t="shared" si="23"/>
        <v>Yes</v>
      </c>
      <c r="BZ36" s="206">
        <f t="shared" si="24"/>
        <v>85</v>
      </c>
      <c r="CA36" s="206">
        <f t="shared" si="25"/>
        <v>30</v>
      </c>
      <c r="CC36" s="430" t="str">
        <f t="shared" si="34"/>
        <v>The Restrained Essence of Sapphiron</v>
      </c>
      <c r="CD36" s="430" t="str">
        <f t="shared" si="16"/>
        <v>Offensive</v>
      </c>
      <c r="CE36" s="206">
        <f t="shared" si="26"/>
        <v>1</v>
      </c>
      <c r="CF36" s="206">
        <f t="shared" si="27"/>
        <v>1</v>
      </c>
      <c r="CG36" s="206">
        <f t="shared" si="28"/>
        <v>7</v>
      </c>
      <c r="CH36" s="206">
        <f t="shared" si="29"/>
        <v>54</v>
      </c>
      <c r="CI36" s="206" t="str">
        <f t="shared" si="30"/>
        <v>No</v>
      </c>
      <c r="CJ36" s="206">
        <f t="shared" si="31"/>
        <v>40</v>
      </c>
      <c r="CK36" s="206">
        <f t="shared" si="32"/>
        <v>0</v>
      </c>
    </row>
    <row r="37" spans="2:89" ht="15.75" customHeight="1" x14ac:dyDescent="0.25">
      <c r="AC37" s="418" t="s">
        <v>1279</v>
      </c>
      <c r="AD37" s="419"/>
      <c r="AE37" s="420">
        <f t="shared" ref="AE37:AT37" si="62">AVERAGE(AE$41:AE$120)</f>
        <v>29</v>
      </c>
      <c r="AF37" s="420">
        <f t="shared" si="62"/>
        <v>0</v>
      </c>
      <c r="AG37" s="420">
        <f t="shared" si="62"/>
        <v>0</v>
      </c>
      <c r="AH37" s="420">
        <f t="shared" si="62"/>
        <v>0</v>
      </c>
      <c r="AI37" s="420">
        <f t="shared" si="62"/>
        <v>0</v>
      </c>
      <c r="AJ37" s="420">
        <f t="shared" si="62"/>
        <v>0</v>
      </c>
      <c r="AK37" s="420">
        <f t="shared" si="62"/>
        <v>85</v>
      </c>
      <c r="AL37" s="420">
        <f t="shared" si="62"/>
        <v>0</v>
      </c>
      <c r="AM37" s="420">
        <f t="shared" si="62"/>
        <v>44</v>
      </c>
      <c r="AN37" s="420">
        <f t="shared" si="62"/>
        <v>0</v>
      </c>
      <c r="AO37" s="420">
        <f t="shared" si="62"/>
        <v>48</v>
      </c>
      <c r="AP37" s="420">
        <f t="shared" si="62"/>
        <v>0</v>
      </c>
      <c r="AQ37" s="420">
        <f t="shared" si="62"/>
        <v>21.05263157894737</v>
      </c>
      <c r="AR37" s="420">
        <f t="shared" si="62"/>
        <v>30.701754385964911</v>
      </c>
      <c r="AS37" s="420">
        <f t="shared" si="62"/>
        <v>65.087719298245617</v>
      </c>
      <c r="AT37" s="421">
        <f t="shared" si="62"/>
        <v>31.315789473684209</v>
      </c>
      <c r="BR37" s="1">
        <f t="shared" si="18"/>
        <v>31</v>
      </c>
      <c r="BS37" s="430" t="str">
        <f t="shared" si="14"/>
        <v>Mark of the Champion</v>
      </c>
      <c r="BT37" s="430" t="str">
        <f t="shared" si="15"/>
        <v>Passive</v>
      </c>
      <c r="BU37" s="206">
        <f t="shared" si="19"/>
        <v>1</v>
      </c>
      <c r="BV37" s="206">
        <f t="shared" si="20"/>
        <v>1</v>
      </c>
      <c r="BW37" s="206">
        <f t="shared" si="21"/>
        <v>57</v>
      </c>
      <c r="BX37" s="206">
        <f t="shared" si="22"/>
        <v>58</v>
      </c>
      <c r="BY37" s="206" t="str">
        <f t="shared" si="23"/>
        <v>Yes</v>
      </c>
      <c r="BZ37" s="206">
        <f t="shared" si="24"/>
        <v>85</v>
      </c>
      <c r="CA37" s="206">
        <f t="shared" si="25"/>
        <v>31</v>
      </c>
      <c r="CC37" s="430" t="str">
        <f t="shared" si="34"/>
        <v>The Restrained Essence of Sapphiron</v>
      </c>
      <c r="CD37" s="430" t="str">
        <f t="shared" si="16"/>
        <v>Offensive</v>
      </c>
      <c r="CE37" s="206">
        <f t="shared" si="26"/>
        <v>1</v>
      </c>
      <c r="CF37" s="206">
        <f t="shared" si="27"/>
        <v>1</v>
      </c>
      <c r="CG37" s="206">
        <f t="shared" si="28"/>
        <v>7</v>
      </c>
      <c r="CH37" s="206">
        <f t="shared" si="29"/>
        <v>54</v>
      </c>
      <c r="CI37" s="206" t="str">
        <f t="shared" si="30"/>
        <v>No</v>
      </c>
      <c r="CJ37" s="206">
        <f t="shared" si="31"/>
        <v>40</v>
      </c>
      <c r="CK37" s="206">
        <f t="shared" si="32"/>
        <v>0</v>
      </c>
    </row>
    <row r="38" spans="2:89" x14ac:dyDescent="0.25">
      <c r="AC38" s="424" t="s">
        <v>1280</v>
      </c>
      <c r="AE38" s="206">
        <f t="shared" ref="AE38:AT38" ca="1" si="63">IF(AE$13=0,0,IFERROR(SUM(OFFSET(AE$40,1,0,AE$9,1)),0))</f>
        <v>1653</v>
      </c>
      <c r="AF38" s="206">
        <f t="shared" ca="1" si="63"/>
        <v>0</v>
      </c>
      <c r="AG38" s="206">
        <f t="shared" ca="1" si="63"/>
        <v>0</v>
      </c>
      <c r="AH38" s="206">
        <f t="shared" ca="1" si="63"/>
        <v>0</v>
      </c>
      <c r="AI38" s="206">
        <f t="shared" ca="1" si="63"/>
        <v>0</v>
      </c>
      <c r="AJ38" s="206">
        <f t="shared" ca="1" si="63"/>
        <v>0</v>
      </c>
      <c r="AK38" s="206">
        <f t="shared" ca="1" si="63"/>
        <v>4845</v>
      </c>
      <c r="AL38" s="206">
        <f t="shared" ca="1" si="63"/>
        <v>0</v>
      </c>
      <c r="AM38" s="206">
        <f t="shared" ca="1" si="63"/>
        <v>2508</v>
      </c>
      <c r="AN38" s="206">
        <f t="shared" ca="1" si="63"/>
        <v>0</v>
      </c>
      <c r="AO38" s="206">
        <f t="shared" ca="1" si="63"/>
        <v>2736</v>
      </c>
      <c r="AP38" s="206">
        <f t="shared" ca="1" si="63"/>
        <v>0</v>
      </c>
      <c r="AQ38" s="206">
        <f t="shared" ca="1" si="63"/>
        <v>600</v>
      </c>
      <c r="AR38" s="206">
        <f t="shared" ca="1" si="63"/>
        <v>875</v>
      </c>
      <c r="AS38" s="206">
        <f t="shared" ca="1" si="63"/>
        <v>1190</v>
      </c>
      <c r="AT38" s="206">
        <f t="shared" ca="1" si="63"/>
        <v>1071</v>
      </c>
      <c r="BR38" s="1">
        <f t="shared" si="18"/>
        <v>32</v>
      </c>
      <c r="BS38" s="430" t="str">
        <f t="shared" ref="BS38:BS69" si="64">IF($BR38="","",IF(BU38=BU37,BS37,INDEX(INDEX($BA$5:$BA$10,BU38),1)))</f>
        <v>Mark of the Champion</v>
      </c>
      <c r="BT38" s="430" t="str">
        <f t="shared" ref="BT38:BT69" si="65">IF($BR38="","",INDEX($BC$5:$BC$10,BU38))</f>
        <v>Passive</v>
      </c>
      <c r="BU38" s="206">
        <f t="shared" si="19"/>
        <v>1</v>
      </c>
      <c r="BV38" s="206">
        <f t="shared" si="20"/>
        <v>1</v>
      </c>
      <c r="BW38" s="206">
        <f t="shared" si="21"/>
        <v>57</v>
      </c>
      <c r="BX38" s="206">
        <f t="shared" si="22"/>
        <v>58</v>
      </c>
      <c r="BY38" s="206" t="str">
        <f t="shared" si="23"/>
        <v>Yes</v>
      </c>
      <c r="BZ38" s="206">
        <f t="shared" si="24"/>
        <v>85</v>
      </c>
      <c r="CA38" s="206">
        <f t="shared" si="25"/>
        <v>32</v>
      </c>
      <c r="CC38" s="430" t="str">
        <f t="shared" si="34"/>
        <v>The Restrained Essence of Sapphiron</v>
      </c>
      <c r="CD38" s="430" t="str">
        <f t="shared" ref="CD38:CD69" si="66">IF($BR38="","",INDEX($BC$14:$BC$19,CE38))</f>
        <v>Offensive</v>
      </c>
      <c r="CE38" s="206">
        <f t="shared" si="26"/>
        <v>1</v>
      </c>
      <c r="CF38" s="206">
        <f t="shared" si="27"/>
        <v>1</v>
      </c>
      <c r="CG38" s="206">
        <f t="shared" si="28"/>
        <v>7</v>
      </c>
      <c r="CH38" s="206">
        <f t="shared" si="29"/>
        <v>54</v>
      </c>
      <c r="CI38" s="206" t="str">
        <f t="shared" si="30"/>
        <v>No</v>
      </c>
      <c r="CJ38" s="206">
        <f t="shared" si="31"/>
        <v>40</v>
      </c>
      <c r="CK38" s="206">
        <f t="shared" si="32"/>
        <v>0</v>
      </c>
    </row>
    <row r="39" spans="2:89" x14ac:dyDescent="0.25">
      <c r="BR39" s="1">
        <f t="shared" ref="BR39:BR70" si="67">IF(BR38&lt;$AB$19,BR38+1,"")</f>
        <v>33</v>
      </c>
      <c r="BS39" s="430" t="str">
        <f t="shared" si="64"/>
        <v>Mark of the Champion</v>
      </c>
      <c r="BT39" s="430" t="str">
        <f t="shared" si="65"/>
        <v>Passive</v>
      </c>
      <c r="BU39" s="206">
        <f t="shared" ref="BU39:BU70" si="68">IF($BR39="","",IF(OR($BR38&lt;BW38,BU38=COUNT($AY$5:$AY$10)),BU38,BU38+1))</f>
        <v>1</v>
      </c>
      <c r="BV39" s="206">
        <f t="shared" ref="BV39:BV70" si="69">IF($BR39="","",IF(AND($BR39=BX38,$BU39=COUNT($AY$5:$AY$10)),BX38,IF($BU39=$BU38,BV38,INDEX($BK$5:$BK$10,$BU39))))</f>
        <v>1</v>
      </c>
      <c r="BW39" s="206">
        <f t="shared" ref="BW39:BW70" si="70">IF($BR39="","",IF(AND($BR39=BX38,$BU39=COUNT($AY$5:$AY$10)),SUM(BV39,INDEX($BD$5:$BD$10,$BU39))-1,IF($BU39=$BU38,BW38,INDEX($BL$5:$BL$10,$BU39))))</f>
        <v>57</v>
      </c>
      <c r="BX39" s="206">
        <f t="shared" ref="BX39:BX70" si="71">IF($BR39="","",IF(AND($BR39=BX38,$BU39=COUNT($AY$5:$AY$10)),SUM(BW39,INDEX($BH$5:$BH$10,$BU39)),IF($BU39=$BU38,BX38,INDEX($BM$5:$BM$10,$BU39))))</f>
        <v>58</v>
      </c>
      <c r="BY39" s="206" t="str">
        <f t="shared" ref="BY39:BY70" si="72">IF($BR39="","",IF(OR($BR39&lt;BV39,$BR39&gt;BW39),"No","Yes"))</f>
        <v>Yes</v>
      </c>
      <c r="BZ39" s="206">
        <f t="shared" ref="BZ39:BZ70" si="73">IF($BR39="","",INDEX($BE$5:$BE$10,BU39)+IF(CA39=0,0,INDEX($BF$5:$BF$10,BU39)+INDEX($BG$5:$BG$10,BU39)*(CA39-1)))</f>
        <v>85</v>
      </c>
      <c r="CA39" s="206">
        <f t="shared" ref="CA39:CA70" si="74">IF($BR39="","",IF(BY39="No",0,CA38+1))</f>
        <v>33</v>
      </c>
      <c r="CC39" s="430" t="str">
        <f t="shared" si="34"/>
        <v>The Restrained Essence of Sapphiron</v>
      </c>
      <c r="CD39" s="430" t="str">
        <f t="shared" si="66"/>
        <v>Offensive</v>
      </c>
      <c r="CE39" s="206">
        <f t="shared" ref="CE39:CE70" si="75">IF($BR39="","",IF(OR($BR38&lt;CG38,CE38=COUNT($AY$14:$AY$19)),CE38,CE38+1))</f>
        <v>1</v>
      </c>
      <c r="CF39" s="206">
        <f t="shared" ref="CF39:CF70" si="76">IF($BR39="","",IF(AND($BR39=CH38,$CE39=COUNT($AY$14:$AY$19)),CH38,IF($CE39=$CE38,CF38,INDEX($BK$14:$BK$19,$CE39))))</f>
        <v>1</v>
      </c>
      <c r="CG39" s="206">
        <f t="shared" ref="CG39:CG70" si="77">IF($BR39="","",IF(AND($BR39=CH38,$CE39=COUNT($AY$14:$AY$19)),SUM(CF39,INDEX($BD$14:$BD$19,$CE39))-1,IF($CE39=$CE38,CG38,INDEX($BL$14:$BL$19,$CE39))))</f>
        <v>7</v>
      </c>
      <c r="CH39" s="206">
        <f t="shared" ref="CH39:CH70" si="78">IF($BR39="","",IF(AND($BR39=CH38,$CE39=COUNT($AY$14:$AY$19)),SUM(CG39,INDEX($BH$14:$BH$19,$CE39)),IF($CE39=$CE38,CH38,INDEX($BM$14:$BM$19,$CE39))))</f>
        <v>54</v>
      </c>
      <c r="CI39" s="206" t="str">
        <f t="shared" ref="CI39:CI70" si="79">IF($BR39="","",IF(OR($BR39&lt;CF39,$BR39&gt;CG39),"No","Yes"))</f>
        <v>No</v>
      </c>
      <c r="CJ39" s="206">
        <f t="shared" ref="CJ39:CJ70" si="80">IF($BR39="","",INDEX($BE$14:$BE$19,CE39)+IF(CK39=0,0,INDEX($BF$14:$BF$19,CE39)+INDEX($BG$14:$BG$19,CE39)*(CK39-1)))</f>
        <v>40</v>
      </c>
      <c r="CK39" s="206">
        <f t="shared" ref="CK39:CK70" si="81">IF($BR39="","",IF(CI39="No",0,CK38+1))</f>
        <v>0</v>
      </c>
    </row>
    <row r="40" spans="2:89" x14ac:dyDescent="0.25">
      <c r="E40" s="18" t="s">
        <v>1000</v>
      </c>
      <c r="F40" t="s">
        <v>902</v>
      </c>
      <c r="G40"/>
      <c r="H40"/>
      <c r="AC40" s="414">
        <v>0</v>
      </c>
      <c r="AD40" s="414">
        <v>0</v>
      </c>
      <c r="AE40" s="415">
        <v>0</v>
      </c>
      <c r="AF40" s="415">
        <v>0</v>
      </c>
      <c r="AG40" s="415">
        <v>0</v>
      </c>
      <c r="AH40" s="415">
        <v>0</v>
      </c>
      <c r="AI40" s="415">
        <v>0</v>
      </c>
      <c r="AJ40" s="415">
        <v>0</v>
      </c>
      <c r="AK40" s="415">
        <v>0</v>
      </c>
      <c r="AL40" s="415">
        <v>0</v>
      </c>
      <c r="AM40" s="415">
        <v>0</v>
      </c>
      <c r="AN40" s="415">
        <v>0</v>
      </c>
      <c r="AO40" s="415">
        <v>0</v>
      </c>
      <c r="AP40" s="415">
        <v>0</v>
      </c>
      <c r="AQ40" s="415">
        <v>0</v>
      </c>
      <c r="AR40" s="415">
        <v>0</v>
      </c>
      <c r="AS40" s="415">
        <v>0</v>
      </c>
      <c r="AT40" s="415">
        <v>0</v>
      </c>
      <c r="BR40" s="1">
        <f t="shared" si="67"/>
        <v>34</v>
      </c>
      <c r="BS40" s="430" t="str">
        <f t="shared" si="64"/>
        <v>Mark of the Champion</v>
      </c>
      <c r="BT40" s="430" t="str">
        <f t="shared" si="65"/>
        <v>Passive</v>
      </c>
      <c r="BU40" s="206">
        <f t="shared" si="68"/>
        <v>1</v>
      </c>
      <c r="BV40" s="206">
        <f t="shared" si="69"/>
        <v>1</v>
      </c>
      <c r="BW40" s="206">
        <f t="shared" si="70"/>
        <v>57</v>
      </c>
      <c r="BX40" s="206">
        <f t="shared" si="71"/>
        <v>58</v>
      </c>
      <c r="BY40" s="206" t="str">
        <f t="shared" si="72"/>
        <v>Yes</v>
      </c>
      <c r="BZ40" s="206">
        <f t="shared" si="73"/>
        <v>85</v>
      </c>
      <c r="CA40" s="206">
        <f t="shared" si="74"/>
        <v>34</v>
      </c>
      <c r="CC40" s="430" t="str">
        <f t="shared" ref="CC40:CC71" si="82">IF($BR40="","",IF(CE40=CE39,CC39,INDEX(INDEX($BA$14:$BA$19,CE40),1)))</f>
        <v>The Restrained Essence of Sapphiron</v>
      </c>
      <c r="CD40" s="430" t="str">
        <f t="shared" si="66"/>
        <v>Offensive</v>
      </c>
      <c r="CE40" s="206">
        <f t="shared" si="75"/>
        <v>1</v>
      </c>
      <c r="CF40" s="206">
        <f t="shared" si="76"/>
        <v>1</v>
      </c>
      <c r="CG40" s="206">
        <f t="shared" si="77"/>
        <v>7</v>
      </c>
      <c r="CH40" s="206">
        <f t="shared" si="78"/>
        <v>54</v>
      </c>
      <c r="CI40" s="206" t="str">
        <f t="shared" si="79"/>
        <v>No</v>
      </c>
      <c r="CJ40" s="206">
        <f t="shared" si="80"/>
        <v>40</v>
      </c>
      <c r="CK40" s="206">
        <f t="shared" si="81"/>
        <v>0</v>
      </c>
    </row>
    <row r="41" spans="2:89" ht="15.75" x14ac:dyDescent="0.25">
      <c r="E41" s="439" t="s">
        <v>1294</v>
      </c>
      <c r="F41"/>
      <c r="G41"/>
      <c r="H41"/>
      <c r="AC41" s="1">
        <f t="shared" ref="AC41:AC72" si="83">IF(AC40&lt;$AB$19,AC40+1,"")</f>
        <v>1</v>
      </c>
      <c r="AD41" s="406">
        <f t="shared" ref="AD41:AD72" si="84">IF($AC41="","",$AC41*$Z$19)</f>
        <v>2.5929837499999997</v>
      </c>
      <c r="AE41" s="206">
        <f t="shared" ref="AE41:AT50" si="85">IF($AC41="","",IF(AE$13=0,0,AE$6+IF($AC41&lt;=AE$9+(CEILING($AC41/AE$12,1)-1)*AE$12,AE$7+AE$8*($AC41-(CEILING($AC41/AE$12,1)-1)*AE$12-1),0)))</f>
        <v>29</v>
      </c>
      <c r="AF41" s="206">
        <f t="shared" si="85"/>
        <v>0</v>
      </c>
      <c r="AG41" s="206">
        <f t="shared" si="85"/>
        <v>0</v>
      </c>
      <c r="AH41" s="206">
        <f t="shared" si="85"/>
        <v>0</v>
      </c>
      <c r="AI41" s="206">
        <f t="shared" si="85"/>
        <v>0</v>
      </c>
      <c r="AJ41" s="206">
        <f t="shared" si="85"/>
        <v>0</v>
      </c>
      <c r="AK41" s="206">
        <f t="shared" si="85"/>
        <v>85</v>
      </c>
      <c r="AL41" s="206">
        <f t="shared" si="85"/>
        <v>0</v>
      </c>
      <c r="AM41" s="206">
        <f t="shared" si="85"/>
        <v>44</v>
      </c>
      <c r="AN41" s="206">
        <f t="shared" si="85"/>
        <v>0</v>
      </c>
      <c r="AO41" s="206">
        <f t="shared" si="85"/>
        <v>48</v>
      </c>
      <c r="AP41" s="206">
        <f t="shared" si="85"/>
        <v>0</v>
      </c>
      <c r="AQ41" s="206">
        <f t="shared" si="85"/>
        <v>0</v>
      </c>
      <c r="AR41" s="206">
        <f t="shared" si="85"/>
        <v>175</v>
      </c>
      <c r="AS41" s="206">
        <f t="shared" si="85"/>
        <v>170</v>
      </c>
      <c r="AT41" s="206">
        <f t="shared" si="85"/>
        <v>204</v>
      </c>
      <c r="BR41" s="1">
        <f t="shared" si="67"/>
        <v>35</v>
      </c>
      <c r="BS41" s="430" t="str">
        <f t="shared" si="64"/>
        <v>Mark of the Champion</v>
      </c>
      <c r="BT41" s="430" t="str">
        <f t="shared" si="65"/>
        <v>Passive</v>
      </c>
      <c r="BU41" s="206">
        <f t="shared" si="68"/>
        <v>1</v>
      </c>
      <c r="BV41" s="206">
        <f t="shared" si="69"/>
        <v>1</v>
      </c>
      <c r="BW41" s="206">
        <f t="shared" si="70"/>
        <v>57</v>
      </c>
      <c r="BX41" s="206">
        <f t="shared" si="71"/>
        <v>58</v>
      </c>
      <c r="BY41" s="206" t="str">
        <f t="shared" si="72"/>
        <v>Yes</v>
      </c>
      <c r="BZ41" s="206">
        <f t="shared" si="73"/>
        <v>85</v>
      </c>
      <c r="CA41" s="206">
        <f t="shared" si="74"/>
        <v>35</v>
      </c>
      <c r="CC41" s="430" t="str">
        <f t="shared" si="82"/>
        <v>The Restrained Essence of Sapphiron</v>
      </c>
      <c r="CD41" s="430" t="str">
        <f t="shared" si="66"/>
        <v>Offensive</v>
      </c>
      <c r="CE41" s="206">
        <f t="shared" si="75"/>
        <v>1</v>
      </c>
      <c r="CF41" s="206">
        <f t="shared" si="76"/>
        <v>1</v>
      </c>
      <c r="CG41" s="206">
        <f t="shared" si="77"/>
        <v>7</v>
      </c>
      <c r="CH41" s="206">
        <f t="shared" si="78"/>
        <v>54</v>
      </c>
      <c r="CI41" s="206" t="str">
        <f t="shared" si="79"/>
        <v>No</v>
      </c>
      <c r="CJ41" s="206">
        <f t="shared" si="80"/>
        <v>40</v>
      </c>
      <c r="CK41" s="206">
        <f t="shared" si="81"/>
        <v>0</v>
      </c>
    </row>
    <row r="42" spans="2:89" ht="15" customHeight="1" x14ac:dyDescent="0.25">
      <c r="E42" s="18" t="s">
        <v>1214</v>
      </c>
      <c r="F42" s="18" t="s">
        <v>166</v>
      </c>
      <c r="G42" s="18" t="s">
        <v>1261</v>
      </c>
      <c r="H42" s="18"/>
      <c r="AC42" s="1">
        <f t="shared" si="83"/>
        <v>2</v>
      </c>
      <c r="AD42" s="406">
        <f t="shared" si="84"/>
        <v>5.1859674999999994</v>
      </c>
      <c r="AE42" s="206">
        <f t="shared" si="85"/>
        <v>29</v>
      </c>
      <c r="AF42" s="206">
        <f t="shared" si="85"/>
        <v>0</v>
      </c>
      <c r="AG42" s="206">
        <f t="shared" si="85"/>
        <v>0</v>
      </c>
      <c r="AH42" s="206">
        <f t="shared" si="85"/>
        <v>0</v>
      </c>
      <c r="AI42" s="206">
        <f t="shared" si="85"/>
        <v>0</v>
      </c>
      <c r="AJ42" s="206">
        <f t="shared" si="85"/>
        <v>0</v>
      </c>
      <c r="AK42" s="206">
        <f t="shared" si="85"/>
        <v>85</v>
      </c>
      <c r="AL42" s="206">
        <f t="shared" si="85"/>
        <v>0</v>
      </c>
      <c r="AM42" s="206">
        <f t="shared" si="85"/>
        <v>44</v>
      </c>
      <c r="AN42" s="206">
        <f t="shared" si="85"/>
        <v>0</v>
      </c>
      <c r="AO42" s="206">
        <f t="shared" si="85"/>
        <v>48</v>
      </c>
      <c r="AP42" s="206">
        <f t="shared" si="85"/>
        <v>0</v>
      </c>
      <c r="AQ42" s="206">
        <f t="shared" si="85"/>
        <v>40</v>
      </c>
      <c r="AR42" s="206">
        <f t="shared" si="85"/>
        <v>175</v>
      </c>
      <c r="AS42" s="206">
        <f t="shared" si="85"/>
        <v>170</v>
      </c>
      <c r="AT42" s="206">
        <f t="shared" si="85"/>
        <v>187</v>
      </c>
      <c r="BR42" s="1">
        <f t="shared" si="67"/>
        <v>36</v>
      </c>
      <c r="BS42" s="430" t="str">
        <f t="shared" si="64"/>
        <v>Mark of the Champion</v>
      </c>
      <c r="BT42" s="430" t="str">
        <f t="shared" si="65"/>
        <v>Passive</v>
      </c>
      <c r="BU42" s="206">
        <f t="shared" si="68"/>
        <v>1</v>
      </c>
      <c r="BV42" s="206">
        <f t="shared" si="69"/>
        <v>1</v>
      </c>
      <c r="BW42" s="206">
        <f t="shared" si="70"/>
        <v>57</v>
      </c>
      <c r="BX42" s="206">
        <f t="shared" si="71"/>
        <v>58</v>
      </c>
      <c r="BY42" s="206" t="str">
        <f t="shared" si="72"/>
        <v>Yes</v>
      </c>
      <c r="BZ42" s="206">
        <f t="shared" si="73"/>
        <v>85</v>
      </c>
      <c r="CA42" s="206">
        <f t="shared" si="74"/>
        <v>36</v>
      </c>
      <c r="CC42" s="430" t="str">
        <f t="shared" si="82"/>
        <v>The Restrained Essence of Sapphiron</v>
      </c>
      <c r="CD42" s="430" t="str">
        <f t="shared" si="66"/>
        <v>Offensive</v>
      </c>
      <c r="CE42" s="206">
        <f t="shared" si="75"/>
        <v>1</v>
      </c>
      <c r="CF42" s="206">
        <f t="shared" si="76"/>
        <v>1</v>
      </c>
      <c r="CG42" s="206">
        <f t="shared" si="77"/>
        <v>7</v>
      </c>
      <c r="CH42" s="206">
        <f t="shared" si="78"/>
        <v>54</v>
      </c>
      <c r="CI42" s="206" t="str">
        <f t="shared" si="79"/>
        <v>No</v>
      </c>
      <c r="CJ42" s="206">
        <f t="shared" si="80"/>
        <v>40</v>
      </c>
      <c r="CK42" s="206">
        <f t="shared" si="81"/>
        <v>0</v>
      </c>
    </row>
    <row r="43" spans="2:89" x14ac:dyDescent="0.25">
      <c r="E43">
        <v>1</v>
      </c>
      <c r="F43" t="s">
        <v>744</v>
      </c>
      <c r="G43" t="s">
        <v>1269</v>
      </c>
      <c r="AC43" s="1">
        <f t="shared" si="83"/>
        <v>3</v>
      </c>
      <c r="AD43" s="406">
        <f t="shared" si="84"/>
        <v>7.7789512499999987</v>
      </c>
      <c r="AE43" s="206">
        <f t="shared" si="85"/>
        <v>29</v>
      </c>
      <c r="AF43" s="206">
        <f t="shared" si="85"/>
        <v>0</v>
      </c>
      <c r="AG43" s="206">
        <f t="shared" si="85"/>
        <v>0</v>
      </c>
      <c r="AH43" s="206">
        <f t="shared" si="85"/>
        <v>0</v>
      </c>
      <c r="AI43" s="206">
        <f t="shared" si="85"/>
        <v>0</v>
      </c>
      <c r="AJ43" s="206">
        <f t="shared" si="85"/>
        <v>0</v>
      </c>
      <c r="AK43" s="206">
        <f t="shared" si="85"/>
        <v>85</v>
      </c>
      <c r="AL43" s="206">
        <f t="shared" si="85"/>
        <v>0</v>
      </c>
      <c r="AM43" s="206">
        <f t="shared" si="85"/>
        <v>44</v>
      </c>
      <c r="AN43" s="206">
        <f t="shared" si="85"/>
        <v>0</v>
      </c>
      <c r="AO43" s="206">
        <f t="shared" si="85"/>
        <v>48</v>
      </c>
      <c r="AP43" s="206">
        <f t="shared" si="85"/>
        <v>0</v>
      </c>
      <c r="AQ43" s="206">
        <f t="shared" si="85"/>
        <v>80</v>
      </c>
      <c r="AR43" s="206">
        <f t="shared" si="85"/>
        <v>175</v>
      </c>
      <c r="AS43" s="206">
        <f t="shared" si="85"/>
        <v>170</v>
      </c>
      <c r="AT43" s="206">
        <f t="shared" si="85"/>
        <v>170</v>
      </c>
      <c r="BR43" s="1">
        <f t="shared" si="67"/>
        <v>37</v>
      </c>
      <c r="BS43" s="430" t="str">
        <f t="shared" si="64"/>
        <v>Mark of the Champion</v>
      </c>
      <c r="BT43" s="430" t="str">
        <f t="shared" si="65"/>
        <v>Passive</v>
      </c>
      <c r="BU43" s="206">
        <f t="shared" si="68"/>
        <v>1</v>
      </c>
      <c r="BV43" s="206">
        <f t="shared" si="69"/>
        <v>1</v>
      </c>
      <c r="BW43" s="206">
        <f t="shared" si="70"/>
        <v>57</v>
      </c>
      <c r="BX43" s="206">
        <f t="shared" si="71"/>
        <v>58</v>
      </c>
      <c r="BY43" s="206" t="str">
        <f t="shared" si="72"/>
        <v>Yes</v>
      </c>
      <c r="BZ43" s="206">
        <f t="shared" si="73"/>
        <v>85</v>
      </c>
      <c r="CA43" s="206">
        <f t="shared" si="74"/>
        <v>37</v>
      </c>
      <c r="CC43" s="430" t="str">
        <f t="shared" si="82"/>
        <v>The Restrained Essence of Sapphiron</v>
      </c>
      <c r="CD43" s="430" t="str">
        <f t="shared" si="66"/>
        <v>Offensive</v>
      </c>
      <c r="CE43" s="206">
        <f t="shared" si="75"/>
        <v>1</v>
      </c>
      <c r="CF43" s="206">
        <f t="shared" si="76"/>
        <v>1</v>
      </c>
      <c r="CG43" s="206">
        <f t="shared" si="77"/>
        <v>7</v>
      </c>
      <c r="CH43" s="206">
        <f t="shared" si="78"/>
        <v>54</v>
      </c>
      <c r="CI43" s="206" t="str">
        <f t="shared" si="79"/>
        <v>No</v>
      </c>
      <c r="CJ43" s="206">
        <f t="shared" si="80"/>
        <v>40</v>
      </c>
      <c r="CK43" s="206">
        <f t="shared" si="81"/>
        <v>0</v>
      </c>
    </row>
    <row r="44" spans="2:89" x14ac:dyDescent="0.25">
      <c r="E44">
        <v>6</v>
      </c>
      <c r="F44" t="s">
        <v>747</v>
      </c>
      <c r="G44" t="s">
        <v>1269</v>
      </c>
      <c r="AC44" s="1">
        <f t="shared" si="83"/>
        <v>4</v>
      </c>
      <c r="AD44" s="406">
        <f t="shared" si="84"/>
        <v>10.371934999999999</v>
      </c>
      <c r="AE44" s="206">
        <f t="shared" si="85"/>
        <v>29</v>
      </c>
      <c r="AF44" s="206">
        <f t="shared" si="85"/>
        <v>0</v>
      </c>
      <c r="AG44" s="206">
        <f t="shared" si="85"/>
        <v>0</v>
      </c>
      <c r="AH44" s="206">
        <f t="shared" si="85"/>
        <v>0</v>
      </c>
      <c r="AI44" s="206">
        <f t="shared" si="85"/>
        <v>0</v>
      </c>
      <c r="AJ44" s="206">
        <f t="shared" si="85"/>
        <v>0</v>
      </c>
      <c r="AK44" s="206">
        <f t="shared" si="85"/>
        <v>85</v>
      </c>
      <c r="AL44" s="206">
        <f t="shared" si="85"/>
        <v>0</v>
      </c>
      <c r="AM44" s="206">
        <f t="shared" si="85"/>
        <v>44</v>
      </c>
      <c r="AN44" s="206">
        <f t="shared" si="85"/>
        <v>0</v>
      </c>
      <c r="AO44" s="206">
        <f t="shared" si="85"/>
        <v>48</v>
      </c>
      <c r="AP44" s="206">
        <f t="shared" si="85"/>
        <v>0</v>
      </c>
      <c r="AQ44" s="206">
        <f t="shared" si="85"/>
        <v>120</v>
      </c>
      <c r="AR44" s="206">
        <f t="shared" si="85"/>
        <v>175</v>
      </c>
      <c r="AS44" s="206">
        <f t="shared" si="85"/>
        <v>170</v>
      </c>
      <c r="AT44" s="206">
        <f t="shared" si="85"/>
        <v>153</v>
      </c>
      <c r="BR44" s="1">
        <f t="shared" si="67"/>
        <v>38</v>
      </c>
      <c r="BS44" s="430" t="str">
        <f t="shared" si="64"/>
        <v>Mark of the Champion</v>
      </c>
      <c r="BT44" s="430" t="str">
        <f t="shared" si="65"/>
        <v>Passive</v>
      </c>
      <c r="BU44" s="206">
        <f t="shared" si="68"/>
        <v>1</v>
      </c>
      <c r="BV44" s="206">
        <f t="shared" si="69"/>
        <v>1</v>
      </c>
      <c r="BW44" s="206">
        <f t="shared" si="70"/>
        <v>57</v>
      </c>
      <c r="BX44" s="206">
        <f t="shared" si="71"/>
        <v>58</v>
      </c>
      <c r="BY44" s="206" t="str">
        <f t="shared" si="72"/>
        <v>Yes</v>
      </c>
      <c r="BZ44" s="206">
        <f t="shared" si="73"/>
        <v>85</v>
      </c>
      <c r="CA44" s="206">
        <f t="shared" si="74"/>
        <v>38</v>
      </c>
      <c r="CC44" s="430" t="str">
        <f t="shared" si="82"/>
        <v>The Restrained Essence of Sapphiron</v>
      </c>
      <c r="CD44" s="430" t="str">
        <f t="shared" si="66"/>
        <v>Offensive</v>
      </c>
      <c r="CE44" s="206">
        <f t="shared" si="75"/>
        <v>1</v>
      </c>
      <c r="CF44" s="206">
        <f t="shared" si="76"/>
        <v>1</v>
      </c>
      <c r="CG44" s="206">
        <f t="shared" si="77"/>
        <v>7</v>
      </c>
      <c r="CH44" s="206">
        <f t="shared" si="78"/>
        <v>54</v>
      </c>
      <c r="CI44" s="206" t="str">
        <f t="shared" si="79"/>
        <v>No</v>
      </c>
      <c r="CJ44" s="206">
        <f t="shared" si="80"/>
        <v>40</v>
      </c>
      <c r="CK44" s="206">
        <f t="shared" si="81"/>
        <v>0</v>
      </c>
    </row>
    <row r="45" spans="2:89" x14ac:dyDescent="0.25">
      <c r="E45">
        <v>7</v>
      </c>
      <c r="F45" t="s">
        <v>738</v>
      </c>
      <c r="G45" t="s">
        <v>1269</v>
      </c>
      <c r="AC45" s="1">
        <f t="shared" si="83"/>
        <v>5</v>
      </c>
      <c r="AD45" s="406">
        <f t="shared" si="84"/>
        <v>12.964918749999999</v>
      </c>
      <c r="AE45" s="206">
        <f t="shared" si="85"/>
        <v>29</v>
      </c>
      <c r="AF45" s="206">
        <f t="shared" si="85"/>
        <v>0</v>
      </c>
      <c r="AG45" s="206">
        <f t="shared" si="85"/>
        <v>0</v>
      </c>
      <c r="AH45" s="206">
        <f t="shared" si="85"/>
        <v>0</v>
      </c>
      <c r="AI45" s="206">
        <f t="shared" si="85"/>
        <v>0</v>
      </c>
      <c r="AJ45" s="206">
        <f t="shared" si="85"/>
        <v>0</v>
      </c>
      <c r="AK45" s="206">
        <f t="shared" si="85"/>
        <v>85</v>
      </c>
      <c r="AL45" s="206">
        <f t="shared" si="85"/>
        <v>0</v>
      </c>
      <c r="AM45" s="206">
        <f t="shared" si="85"/>
        <v>44</v>
      </c>
      <c r="AN45" s="206">
        <f t="shared" si="85"/>
        <v>0</v>
      </c>
      <c r="AO45" s="206">
        <f t="shared" si="85"/>
        <v>48</v>
      </c>
      <c r="AP45" s="206">
        <f t="shared" si="85"/>
        <v>0</v>
      </c>
      <c r="AQ45" s="206">
        <f t="shared" si="85"/>
        <v>160</v>
      </c>
      <c r="AR45" s="206">
        <f t="shared" si="85"/>
        <v>175</v>
      </c>
      <c r="AS45" s="206">
        <f t="shared" si="85"/>
        <v>170</v>
      </c>
      <c r="AT45" s="206">
        <f t="shared" si="85"/>
        <v>136</v>
      </c>
      <c r="BR45" s="1">
        <f t="shared" si="67"/>
        <v>39</v>
      </c>
      <c r="BS45" s="430" t="str">
        <f t="shared" si="64"/>
        <v>Mark of the Champion</v>
      </c>
      <c r="BT45" s="430" t="str">
        <f t="shared" si="65"/>
        <v>Passive</v>
      </c>
      <c r="BU45" s="206">
        <f t="shared" si="68"/>
        <v>1</v>
      </c>
      <c r="BV45" s="206">
        <f t="shared" si="69"/>
        <v>1</v>
      </c>
      <c r="BW45" s="206">
        <f t="shared" si="70"/>
        <v>57</v>
      </c>
      <c r="BX45" s="206">
        <f t="shared" si="71"/>
        <v>58</v>
      </c>
      <c r="BY45" s="206" t="str">
        <f t="shared" si="72"/>
        <v>Yes</v>
      </c>
      <c r="BZ45" s="206">
        <f t="shared" si="73"/>
        <v>85</v>
      </c>
      <c r="CA45" s="206">
        <f t="shared" si="74"/>
        <v>39</v>
      </c>
      <c r="CC45" s="430" t="str">
        <f t="shared" si="82"/>
        <v>The Restrained Essence of Sapphiron</v>
      </c>
      <c r="CD45" s="430" t="str">
        <f t="shared" si="66"/>
        <v>Offensive</v>
      </c>
      <c r="CE45" s="206">
        <f t="shared" si="75"/>
        <v>1</v>
      </c>
      <c r="CF45" s="206">
        <f t="shared" si="76"/>
        <v>1</v>
      </c>
      <c r="CG45" s="206">
        <f t="shared" si="77"/>
        <v>7</v>
      </c>
      <c r="CH45" s="206">
        <f t="shared" si="78"/>
        <v>54</v>
      </c>
      <c r="CI45" s="206" t="str">
        <f t="shared" si="79"/>
        <v>No</v>
      </c>
      <c r="CJ45" s="206">
        <f t="shared" si="80"/>
        <v>40</v>
      </c>
      <c r="CK45" s="206">
        <f t="shared" si="81"/>
        <v>0</v>
      </c>
    </row>
    <row r="46" spans="2:89" x14ac:dyDescent="0.25">
      <c r="E46">
        <v>9</v>
      </c>
      <c r="F46" t="s">
        <v>740</v>
      </c>
      <c r="G46" t="s">
        <v>1269</v>
      </c>
      <c r="AC46" s="1">
        <f t="shared" si="83"/>
        <v>6</v>
      </c>
      <c r="AD46" s="406">
        <f t="shared" si="84"/>
        <v>15.557902499999997</v>
      </c>
      <c r="AE46" s="206">
        <f t="shared" si="85"/>
        <v>29</v>
      </c>
      <c r="AF46" s="206">
        <f t="shared" si="85"/>
        <v>0</v>
      </c>
      <c r="AG46" s="206">
        <f t="shared" si="85"/>
        <v>0</v>
      </c>
      <c r="AH46" s="206">
        <f t="shared" si="85"/>
        <v>0</v>
      </c>
      <c r="AI46" s="206">
        <f t="shared" si="85"/>
        <v>0</v>
      </c>
      <c r="AJ46" s="206">
        <f t="shared" si="85"/>
        <v>0</v>
      </c>
      <c r="AK46" s="206">
        <f t="shared" si="85"/>
        <v>85</v>
      </c>
      <c r="AL46" s="206">
        <f t="shared" si="85"/>
        <v>0</v>
      </c>
      <c r="AM46" s="206">
        <f t="shared" si="85"/>
        <v>44</v>
      </c>
      <c r="AN46" s="206">
        <f t="shared" si="85"/>
        <v>0</v>
      </c>
      <c r="AO46" s="206">
        <f t="shared" si="85"/>
        <v>48</v>
      </c>
      <c r="AP46" s="206">
        <f t="shared" si="85"/>
        <v>0</v>
      </c>
      <c r="AQ46" s="206">
        <f t="shared" si="85"/>
        <v>200</v>
      </c>
      <c r="AR46" s="206">
        <f t="shared" si="85"/>
        <v>0</v>
      </c>
      <c r="AS46" s="206">
        <f t="shared" si="85"/>
        <v>170</v>
      </c>
      <c r="AT46" s="206">
        <f t="shared" si="85"/>
        <v>119</v>
      </c>
      <c r="BR46" s="1">
        <f t="shared" si="67"/>
        <v>40</v>
      </c>
      <c r="BS46" s="430" t="str">
        <f t="shared" si="64"/>
        <v>Mark of the Champion</v>
      </c>
      <c r="BT46" s="430" t="str">
        <f t="shared" si="65"/>
        <v>Passive</v>
      </c>
      <c r="BU46" s="206">
        <f t="shared" si="68"/>
        <v>1</v>
      </c>
      <c r="BV46" s="206">
        <f t="shared" si="69"/>
        <v>1</v>
      </c>
      <c r="BW46" s="206">
        <f t="shared" si="70"/>
        <v>57</v>
      </c>
      <c r="BX46" s="206">
        <f t="shared" si="71"/>
        <v>58</v>
      </c>
      <c r="BY46" s="206" t="str">
        <f t="shared" si="72"/>
        <v>Yes</v>
      </c>
      <c r="BZ46" s="206">
        <f t="shared" si="73"/>
        <v>85</v>
      </c>
      <c r="CA46" s="206">
        <f t="shared" si="74"/>
        <v>40</v>
      </c>
      <c r="CC46" s="430" t="str">
        <f t="shared" si="82"/>
        <v>The Restrained Essence of Sapphiron</v>
      </c>
      <c r="CD46" s="430" t="str">
        <f t="shared" si="66"/>
        <v>Offensive</v>
      </c>
      <c r="CE46" s="206">
        <f t="shared" si="75"/>
        <v>1</v>
      </c>
      <c r="CF46" s="206">
        <f t="shared" si="76"/>
        <v>1</v>
      </c>
      <c r="CG46" s="206">
        <f t="shared" si="77"/>
        <v>7</v>
      </c>
      <c r="CH46" s="206">
        <f t="shared" si="78"/>
        <v>54</v>
      </c>
      <c r="CI46" s="206" t="str">
        <f t="shared" si="79"/>
        <v>No</v>
      </c>
      <c r="CJ46" s="206">
        <f t="shared" si="80"/>
        <v>40</v>
      </c>
      <c r="CK46" s="206">
        <f t="shared" si="81"/>
        <v>0</v>
      </c>
    </row>
    <row r="47" spans="2:89" ht="15" customHeight="1" x14ac:dyDescent="0.25">
      <c r="E47">
        <v>11</v>
      </c>
      <c r="F47" t="s">
        <v>741</v>
      </c>
      <c r="G47" t="s">
        <v>1269</v>
      </c>
      <c r="AC47" s="1">
        <f t="shared" si="83"/>
        <v>7</v>
      </c>
      <c r="AD47" s="406">
        <f t="shared" si="84"/>
        <v>18.150886249999999</v>
      </c>
      <c r="AE47" s="206">
        <f t="shared" si="85"/>
        <v>29</v>
      </c>
      <c r="AF47" s="206">
        <f t="shared" si="85"/>
        <v>0</v>
      </c>
      <c r="AG47" s="206">
        <f t="shared" si="85"/>
        <v>0</v>
      </c>
      <c r="AH47" s="206">
        <f t="shared" si="85"/>
        <v>0</v>
      </c>
      <c r="AI47" s="206">
        <f t="shared" si="85"/>
        <v>0</v>
      </c>
      <c r="AJ47" s="206">
        <f t="shared" si="85"/>
        <v>0</v>
      </c>
      <c r="AK47" s="206">
        <f t="shared" si="85"/>
        <v>85</v>
      </c>
      <c r="AL47" s="206">
        <f t="shared" si="85"/>
        <v>0</v>
      </c>
      <c r="AM47" s="206">
        <f t="shared" si="85"/>
        <v>44</v>
      </c>
      <c r="AN47" s="206">
        <f t="shared" si="85"/>
        <v>0</v>
      </c>
      <c r="AO47" s="206">
        <f t="shared" si="85"/>
        <v>48</v>
      </c>
      <c r="AP47" s="206">
        <f t="shared" si="85"/>
        <v>0</v>
      </c>
      <c r="AQ47" s="206">
        <f t="shared" si="85"/>
        <v>0</v>
      </c>
      <c r="AR47" s="206">
        <f t="shared" si="85"/>
        <v>0</v>
      </c>
      <c r="AS47" s="206">
        <f t="shared" si="85"/>
        <v>170</v>
      </c>
      <c r="AT47" s="206">
        <f t="shared" si="85"/>
        <v>102</v>
      </c>
      <c r="BR47" s="1">
        <f t="shared" si="67"/>
        <v>41</v>
      </c>
      <c r="BS47" s="430" t="str">
        <f t="shared" si="64"/>
        <v>Mark of the Champion</v>
      </c>
      <c r="BT47" s="430" t="str">
        <f t="shared" si="65"/>
        <v>Passive</v>
      </c>
      <c r="BU47" s="206">
        <f t="shared" si="68"/>
        <v>1</v>
      </c>
      <c r="BV47" s="206">
        <f t="shared" si="69"/>
        <v>1</v>
      </c>
      <c r="BW47" s="206">
        <f t="shared" si="70"/>
        <v>57</v>
      </c>
      <c r="BX47" s="206">
        <f t="shared" si="71"/>
        <v>58</v>
      </c>
      <c r="BY47" s="206" t="str">
        <f t="shared" si="72"/>
        <v>Yes</v>
      </c>
      <c r="BZ47" s="206">
        <f t="shared" si="73"/>
        <v>85</v>
      </c>
      <c r="CA47" s="206">
        <f t="shared" si="74"/>
        <v>41</v>
      </c>
      <c r="CC47" s="430" t="str">
        <f t="shared" si="82"/>
        <v>The Restrained Essence of Sapphiron</v>
      </c>
      <c r="CD47" s="430" t="str">
        <f t="shared" si="66"/>
        <v>Offensive</v>
      </c>
      <c r="CE47" s="206">
        <f t="shared" si="75"/>
        <v>1</v>
      </c>
      <c r="CF47" s="206">
        <f t="shared" si="76"/>
        <v>1</v>
      </c>
      <c r="CG47" s="206">
        <f t="shared" si="77"/>
        <v>7</v>
      </c>
      <c r="CH47" s="206">
        <f t="shared" si="78"/>
        <v>54</v>
      </c>
      <c r="CI47" s="206" t="str">
        <f t="shared" si="79"/>
        <v>No</v>
      </c>
      <c r="CJ47" s="206">
        <f t="shared" si="80"/>
        <v>40</v>
      </c>
      <c r="CK47" s="206">
        <f t="shared" si="81"/>
        <v>0</v>
      </c>
    </row>
    <row r="48" spans="2:89" x14ac:dyDescent="0.25">
      <c r="E48">
        <v>13</v>
      </c>
      <c r="F48" t="s">
        <v>757</v>
      </c>
      <c r="G48" t="s">
        <v>1268</v>
      </c>
      <c r="AC48" s="1">
        <f t="shared" si="83"/>
        <v>8</v>
      </c>
      <c r="AD48" s="406">
        <f t="shared" si="84"/>
        <v>20.743869999999998</v>
      </c>
      <c r="AE48" s="206">
        <f t="shared" si="85"/>
        <v>29</v>
      </c>
      <c r="AF48" s="206">
        <f t="shared" si="85"/>
        <v>0</v>
      </c>
      <c r="AG48" s="206">
        <f t="shared" si="85"/>
        <v>0</v>
      </c>
      <c r="AH48" s="206">
        <f t="shared" si="85"/>
        <v>0</v>
      </c>
      <c r="AI48" s="206">
        <f t="shared" si="85"/>
        <v>0</v>
      </c>
      <c r="AJ48" s="206">
        <f t="shared" si="85"/>
        <v>0</v>
      </c>
      <c r="AK48" s="206">
        <f t="shared" si="85"/>
        <v>85</v>
      </c>
      <c r="AL48" s="206">
        <f t="shared" si="85"/>
        <v>0</v>
      </c>
      <c r="AM48" s="206">
        <f t="shared" si="85"/>
        <v>44</v>
      </c>
      <c r="AN48" s="206">
        <f t="shared" si="85"/>
        <v>0</v>
      </c>
      <c r="AO48" s="206">
        <f t="shared" si="85"/>
        <v>48</v>
      </c>
      <c r="AP48" s="206">
        <f t="shared" si="85"/>
        <v>0</v>
      </c>
      <c r="AQ48" s="206">
        <f t="shared" si="85"/>
        <v>0</v>
      </c>
      <c r="AR48" s="206">
        <f t="shared" si="85"/>
        <v>0</v>
      </c>
      <c r="AS48" s="206">
        <f t="shared" si="85"/>
        <v>40</v>
      </c>
      <c r="AT48" s="206">
        <f t="shared" si="85"/>
        <v>0</v>
      </c>
      <c r="BR48" s="1">
        <f t="shared" si="67"/>
        <v>42</v>
      </c>
      <c r="BS48" s="430" t="str">
        <f t="shared" si="64"/>
        <v>Mark of the Champion</v>
      </c>
      <c r="BT48" s="430" t="str">
        <f t="shared" si="65"/>
        <v>Passive</v>
      </c>
      <c r="BU48" s="206">
        <f t="shared" si="68"/>
        <v>1</v>
      </c>
      <c r="BV48" s="206">
        <f t="shared" si="69"/>
        <v>1</v>
      </c>
      <c r="BW48" s="206">
        <f t="shared" si="70"/>
        <v>57</v>
      </c>
      <c r="BX48" s="206">
        <f t="shared" si="71"/>
        <v>58</v>
      </c>
      <c r="BY48" s="206" t="str">
        <f t="shared" si="72"/>
        <v>Yes</v>
      </c>
      <c r="BZ48" s="206">
        <f t="shared" si="73"/>
        <v>85</v>
      </c>
      <c r="CA48" s="206">
        <f t="shared" si="74"/>
        <v>42</v>
      </c>
      <c r="CC48" s="430" t="str">
        <f t="shared" si="82"/>
        <v>The Restrained Essence of Sapphiron</v>
      </c>
      <c r="CD48" s="430" t="str">
        <f t="shared" si="66"/>
        <v>Offensive</v>
      </c>
      <c r="CE48" s="206">
        <f t="shared" si="75"/>
        <v>1</v>
      </c>
      <c r="CF48" s="206">
        <f t="shared" si="76"/>
        <v>1</v>
      </c>
      <c r="CG48" s="206">
        <f t="shared" si="77"/>
        <v>7</v>
      </c>
      <c r="CH48" s="206">
        <f t="shared" si="78"/>
        <v>54</v>
      </c>
      <c r="CI48" s="206" t="str">
        <f t="shared" si="79"/>
        <v>No</v>
      </c>
      <c r="CJ48" s="206">
        <f t="shared" si="80"/>
        <v>40</v>
      </c>
      <c r="CK48" s="206">
        <f t="shared" si="81"/>
        <v>0</v>
      </c>
    </row>
    <row r="49" spans="5:89" x14ac:dyDescent="0.25">
      <c r="E49">
        <v>14</v>
      </c>
      <c r="F49" t="s">
        <v>751</v>
      </c>
      <c r="G49" t="s">
        <v>1268</v>
      </c>
      <c r="AC49" s="1">
        <f t="shared" si="83"/>
        <v>9</v>
      </c>
      <c r="AD49" s="406">
        <f t="shared" si="84"/>
        <v>23.336853749999996</v>
      </c>
      <c r="AE49" s="206">
        <f t="shared" si="85"/>
        <v>29</v>
      </c>
      <c r="AF49" s="206">
        <f t="shared" si="85"/>
        <v>0</v>
      </c>
      <c r="AG49" s="206">
        <f t="shared" si="85"/>
        <v>0</v>
      </c>
      <c r="AH49" s="206">
        <f t="shared" si="85"/>
        <v>0</v>
      </c>
      <c r="AI49" s="206">
        <f t="shared" si="85"/>
        <v>0</v>
      </c>
      <c r="AJ49" s="206">
        <f t="shared" si="85"/>
        <v>0</v>
      </c>
      <c r="AK49" s="206">
        <f t="shared" si="85"/>
        <v>85</v>
      </c>
      <c r="AL49" s="206">
        <f t="shared" si="85"/>
        <v>0</v>
      </c>
      <c r="AM49" s="206">
        <f t="shared" si="85"/>
        <v>44</v>
      </c>
      <c r="AN49" s="206">
        <f t="shared" si="85"/>
        <v>0</v>
      </c>
      <c r="AO49" s="206">
        <f t="shared" si="85"/>
        <v>48</v>
      </c>
      <c r="AP49" s="206">
        <f t="shared" si="85"/>
        <v>0</v>
      </c>
      <c r="AQ49" s="206">
        <f t="shared" si="85"/>
        <v>0</v>
      </c>
      <c r="AR49" s="206">
        <f t="shared" si="85"/>
        <v>0</v>
      </c>
      <c r="AS49" s="206">
        <f t="shared" si="85"/>
        <v>40</v>
      </c>
      <c r="AT49" s="206">
        <f t="shared" si="85"/>
        <v>0</v>
      </c>
      <c r="BR49" s="1">
        <f t="shared" si="67"/>
        <v>43</v>
      </c>
      <c r="BS49" s="430" t="str">
        <f t="shared" si="64"/>
        <v>Mark of the Champion</v>
      </c>
      <c r="BT49" s="430" t="str">
        <f t="shared" si="65"/>
        <v>Passive</v>
      </c>
      <c r="BU49" s="206">
        <f t="shared" si="68"/>
        <v>1</v>
      </c>
      <c r="BV49" s="206">
        <f t="shared" si="69"/>
        <v>1</v>
      </c>
      <c r="BW49" s="206">
        <f t="shared" si="70"/>
        <v>57</v>
      </c>
      <c r="BX49" s="206">
        <f t="shared" si="71"/>
        <v>58</v>
      </c>
      <c r="BY49" s="206" t="str">
        <f t="shared" si="72"/>
        <v>Yes</v>
      </c>
      <c r="BZ49" s="206">
        <f t="shared" si="73"/>
        <v>85</v>
      </c>
      <c r="CA49" s="206">
        <f t="shared" si="74"/>
        <v>43</v>
      </c>
      <c r="CC49" s="430" t="str">
        <f t="shared" si="82"/>
        <v>The Restrained Essence of Sapphiron</v>
      </c>
      <c r="CD49" s="430" t="str">
        <f t="shared" si="66"/>
        <v>Offensive</v>
      </c>
      <c r="CE49" s="206">
        <f t="shared" si="75"/>
        <v>1</v>
      </c>
      <c r="CF49" s="206">
        <f t="shared" si="76"/>
        <v>1</v>
      </c>
      <c r="CG49" s="206">
        <f t="shared" si="77"/>
        <v>7</v>
      </c>
      <c r="CH49" s="206">
        <f t="shared" si="78"/>
        <v>54</v>
      </c>
      <c r="CI49" s="206" t="str">
        <f t="shared" si="79"/>
        <v>No</v>
      </c>
      <c r="CJ49" s="206">
        <f t="shared" si="80"/>
        <v>40</v>
      </c>
      <c r="CK49" s="206">
        <f t="shared" si="81"/>
        <v>0</v>
      </c>
    </row>
    <row r="50" spans="5:89" ht="15" customHeight="1" x14ac:dyDescent="0.25">
      <c r="E50">
        <v>15</v>
      </c>
      <c r="F50" t="s">
        <v>743</v>
      </c>
      <c r="G50" t="s">
        <v>1268</v>
      </c>
      <c r="AC50" s="1">
        <f t="shared" si="83"/>
        <v>10</v>
      </c>
      <c r="AD50" s="406">
        <f t="shared" si="84"/>
        <v>25.929837499999998</v>
      </c>
      <c r="AE50" s="206">
        <f t="shared" si="85"/>
        <v>29</v>
      </c>
      <c r="AF50" s="206">
        <f t="shared" si="85"/>
        <v>0</v>
      </c>
      <c r="AG50" s="206">
        <f t="shared" si="85"/>
        <v>0</v>
      </c>
      <c r="AH50" s="206">
        <f t="shared" si="85"/>
        <v>0</v>
      </c>
      <c r="AI50" s="206">
        <f t="shared" si="85"/>
        <v>0</v>
      </c>
      <c r="AJ50" s="206">
        <f t="shared" si="85"/>
        <v>0</v>
      </c>
      <c r="AK50" s="206">
        <f t="shared" si="85"/>
        <v>85</v>
      </c>
      <c r="AL50" s="206">
        <f t="shared" si="85"/>
        <v>0</v>
      </c>
      <c r="AM50" s="206">
        <f t="shared" si="85"/>
        <v>44</v>
      </c>
      <c r="AN50" s="206">
        <f t="shared" si="85"/>
        <v>0</v>
      </c>
      <c r="AO50" s="206">
        <f t="shared" si="85"/>
        <v>48</v>
      </c>
      <c r="AP50" s="206">
        <f t="shared" si="85"/>
        <v>0</v>
      </c>
      <c r="AQ50" s="206">
        <f t="shared" si="85"/>
        <v>0</v>
      </c>
      <c r="AR50" s="206">
        <f t="shared" si="85"/>
        <v>0</v>
      </c>
      <c r="AS50" s="206">
        <f t="shared" si="85"/>
        <v>40</v>
      </c>
      <c r="AT50" s="206">
        <f t="shared" si="85"/>
        <v>0</v>
      </c>
      <c r="BR50" s="1">
        <f t="shared" si="67"/>
        <v>44</v>
      </c>
      <c r="BS50" s="430" t="str">
        <f t="shared" si="64"/>
        <v>Mark of the Champion</v>
      </c>
      <c r="BT50" s="430" t="str">
        <f t="shared" si="65"/>
        <v>Passive</v>
      </c>
      <c r="BU50" s="206">
        <f t="shared" si="68"/>
        <v>1</v>
      </c>
      <c r="BV50" s="206">
        <f t="shared" si="69"/>
        <v>1</v>
      </c>
      <c r="BW50" s="206">
        <f t="shared" si="70"/>
        <v>57</v>
      </c>
      <c r="BX50" s="206">
        <f t="shared" si="71"/>
        <v>58</v>
      </c>
      <c r="BY50" s="206" t="str">
        <f t="shared" si="72"/>
        <v>Yes</v>
      </c>
      <c r="BZ50" s="206">
        <f t="shared" si="73"/>
        <v>85</v>
      </c>
      <c r="CA50" s="206">
        <f t="shared" si="74"/>
        <v>44</v>
      </c>
      <c r="CC50" s="430" t="str">
        <f t="shared" si="82"/>
        <v>The Restrained Essence of Sapphiron</v>
      </c>
      <c r="CD50" s="430" t="str">
        <f t="shared" si="66"/>
        <v>Offensive</v>
      </c>
      <c r="CE50" s="206">
        <f t="shared" si="75"/>
        <v>1</v>
      </c>
      <c r="CF50" s="206">
        <f t="shared" si="76"/>
        <v>1</v>
      </c>
      <c r="CG50" s="206">
        <f t="shared" si="77"/>
        <v>7</v>
      </c>
      <c r="CH50" s="206">
        <f t="shared" si="78"/>
        <v>54</v>
      </c>
      <c r="CI50" s="206" t="str">
        <f t="shared" si="79"/>
        <v>No</v>
      </c>
      <c r="CJ50" s="206">
        <f t="shared" si="80"/>
        <v>40</v>
      </c>
      <c r="CK50" s="206">
        <f t="shared" si="81"/>
        <v>0</v>
      </c>
    </row>
    <row r="51" spans="5:89" x14ac:dyDescent="0.25">
      <c r="E51">
        <v>16</v>
      </c>
      <c r="F51" t="s">
        <v>759</v>
      </c>
      <c r="G51" t="s">
        <v>1268</v>
      </c>
      <c r="AC51" s="1">
        <f t="shared" si="83"/>
        <v>11</v>
      </c>
      <c r="AD51" s="406">
        <f t="shared" si="84"/>
        <v>28.522821249999996</v>
      </c>
      <c r="AE51" s="206">
        <f t="shared" ref="AE51:AT60" si="86">IF($AC51="","",IF(AE$13=0,0,AE$6+IF($AC51&lt;=AE$9+(CEILING($AC51/AE$12,1)-1)*AE$12,AE$7+AE$8*($AC51-(CEILING($AC51/AE$12,1)-1)*AE$12-1),0)))</f>
        <v>29</v>
      </c>
      <c r="AF51" s="206">
        <f t="shared" si="86"/>
        <v>0</v>
      </c>
      <c r="AG51" s="206">
        <f t="shared" si="86"/>
        <v>0</v>
      </c>
      <c r="AH51" s="206">
        <f t="shared" si="86"/>
        <v>0</v>
      </c>
      <c r="AI51" s="206">
        <f t="shared" si="86"/>
        <v>0</v>
      </c>
      <c r="AJ51" s="206">
        <f t="shared" si="86"/>
        <v>0</v>
      </c>
      <c r="AK51" s="206">
        <f t="shared" si="86"/>
        <v>85</v>
      </c>
      <c r="AL51" s="206">
        <f t="shared" si="86"/>
        <v>0</v>
      </c>
      <c r="AM51" s="206">
        <f t="shared" si="86"/>
        <v>44</v>
      </c>
      <c r="AN51" s="206">
        <f t="shared" si="86"/>
        <v>0</v>
      </c>
      <c r="AO51" s="206">
        <f t="shared" si="86"/>
        <v>48</v>
      </c>
      <c r="AP51" s="206">
        <f t="shared" si="86"/>
        <v>0</v>
      </c>
      <c r="AQ51" s="206">
        <f t="shared" si="86"/>
        <v>0</v>
      </c>
      <c r="AR51" s="206">
        <f t="shared" si="86"/>
        <v>0</v>
      </c>
      <c r="AS51" s="206">
        <f t="shared" si="86"/>
        <v>40</v>
      </c>
      <c r="AT51" s="206">
        <f t="shared" si="86"/>
        <v>0</v>
      </c>
      <c r="BR51" s="1">
        <f t="shared" si="67"/>
        <v>45</v>
      </c>
      <c r="BS51" s="430" t="str">
        <f t="shared" si="64"/>
        <v>Mark of the Champion</v>
      </c>
      <c r="BT51" s="430" t="str">
        <f t="shared" si="65"/>
        <v>Passive</v>
      </c>
      <c r="BU51" s="206">
        <f t="shared" si="68"/>
        <v>1</v>
      </c>
      <c r="BV51" s="206">
        <f t="shared" si="69"/>
        <v>1</v>
      </c>
      <c r="BW51" s="206">
        <f t="shared" si="70"/>
        <v>57</v>
      </c>
      <c r="BX51" s="206">
        <f t="shared" si="71"/>
        <v>58</v>
      </c>
      <c r="BY51" s="206" t="str">
        <f t="shared" si="72"/>
        <v>Yes</v>
      </c>
      <c r="BZ51" s="206">
        <f t="shared" si="73"/>
        <v>85</v>
      </c>
      <c r="CA51" s="206">
        <f t="shared" si="74"/>
        <v>45</v>
      </c>
      <c r="CC51" s="430" t="str">
        <f t="shared" si="82"/>
        <v>The Restrained Essence of Sapphiron</v>
      </c>
      <c r="CD51" s="430" t="str">
        <f t="shared" si="66"/>
        <v>Offensive</v>
      </c>
      <c r="CE51" s="206">
        <f t="shared" si="75"/>
        <v>1</v>
      </c>
      <c r="CF51" s="206">
        <f t="shared" si="76"/>
        <v>1</v>
      </c>
      <c r="CG51" s="206">
        <f t="shared" si="77"/>
        <v>7</v>
      </c>
      <c r="CH51" s="206">
        <f t="shared" si="78"/>
        <v>54</v>
      </c>
      <c r="CI51" s="206" t="str">
        <f t="shared" si="79"/>
        <v>No</v>
      </c>
      <c r="CJ51" s="206">
        <f t="shared" si="80"/>
        <v>40</v>
      </c>
      <c r="CK51" s="206">
        <f t="shared" si="81"/>
        <v>0</v>
      </c>
    </row>
    <row r="52" spans="5:89" x14ac:dyDescent="0.25">
      <c r="AC52" s="1">
        <f t="shared" si="83"/>
        <v>12</v>
      </c>
      <c r="AD52" s="406">
        <f t="shared" si="84"/>
        <v>31.115804999999995</v>
      </c>
      <c r="AE52" s="206">
        <f t="shared" si="86"/>
        <v>29</v>
      </c>
      <c r="AF52" s="206">
        <f t="shared" si="86"/>
        <v>0</v>
      </c>
      <c r="AG52" s="206">
        <f t="shared" si="86"/>
        <v>0</v>
      </c>
      <c r="AH52" s="206">
        <f t="shared" si="86"/>
        <v>0</v>
      </c>
      <c r="AI52" s="206">
        <f t="shared" si="86"/>
        <v>0</v>
      </c>
      <c r="AJ52" s="206">
        <f t="shared" si="86"/>
        <v>0</v>
      </c>
      <c r="AK52" s="206">
        <f t="shared" si="86"/>
        <v>85</v>
      </c>
      <c r="AL52" s="206">
        <f t="shared" si="86"/>
        <v>0</v>
      </c>
      <c r="AM52" s="206">
        <f t="shared" si="86"/>
        <v>44</v>
      </c>
      <c r="AN52" s="206">
        <f t="shared" si="86"/>
        <v>0</v>
      </c>
      <c r="AO52" s="206">
        <f t="shared" si="86"/>
        <v>48</v>
      </c>
      <c r="AP52" s="206">
        <f t="shared" si="86"/>
        <v>0</v>
      </c>
      <c r="AQ52" s="206">
        <f t="shared" si="86"/>
        <v>0</v>
      </c>
      <c r="AR52" s="206">
        <f t="shared" si="86"/>
        <v>0</v>
      </c>
      <c r="AS52" s="206">
        <f t="shared" si="86"/>
        <v>40</v>
      </c>
      <c r="AT52" s="206">
        <f t="shared" si="86"/>
        <v>0</v>
      </c>
      <c r="BR52" s="1">
        <f t="shared" si="67"/>
        <v>46</v>
      </c>
      <c r="BS52" s="430" t="str">
        <f t="shared" si="64"/>
        <v>Mark of the Champion</v>
      </c>
      <c r="BT52" s="430" t="str">
        <f t="shared" si="65"/>
        <v>Passive</v>
      </c>
      <c r="BU52" s="206">
        <f t="shared" si="68"/>
        <v>1</v>
      </c>
      <c r="BV52" s="206">
        <f t="shared" si="69"/>
        <v>1</v>
      </c>
      <c r="BW52" s="206">
        <f t="shared" si="70"/>
        <v>57</v>
      </c>
      <c r="BX52" s="206">
        <f t="shared" si="71"/>
        <v>58</v>
      </c>
      <c r="BY52" s="206" t="str">
        <f t="shared" si="72"/>
        <v>Yes</v>
      </c>
      <c r="BZ52" s="206">
        <f t="shared" si="73"/>
        <v>85</v>
      </c>
      <c r="CA52" s="206">
        <f t="shared" si="74"/>
        <v>46</v>
      </c>
      <c r="CC52" s="430" t="str">
        <f t="shared" si="82"/>
        <v>The Restrained Essence of Sapphiron</v>
      </c>
      <c r="CD52" s="430" t="str">
        <f t="shared" si="66"/>
        <v>Offensive</v>
      </c>
      <c r="CE52" s="206">
        <f t="shared" si="75"/>
        <v>1</v>
      </c>
      <c r="CF52" s="206">
        <f t="shared" si="76"/>
        <v>1</v>
      </c>
      <c r="CG52" s="206">
        <f t="shared" si="77"/>
        <v>7</v>
      </c>
      <c r="CH52" s="206">
        <f t="shared" si="78"/>
        <v>54</v>
      </c>
      <c r="CI52" s="206" t="str">
        <f t="shared" si="79"/>
        <v>No</v>
      </c>
      <c r="CJ52" s="206">
        <f t="shared" si="80"/>
        <v>40</v>
      </c>
      <c r="CK52" s="206">
        <f t="shared" si="81"/>
        <v>0</v>
      </c>
    </row>
    <row r="53" spans="5:89" ht="15" customHeight="1" x14ac:dyDescent="0.25">
      <c r="AC53" s="1">
        <f t="shared" si="83"/>
        <v>13</v>
      </c>
      <c r="AD53" s="406">
        <f t="shared" si="84"/>
        <v>33.708788749999997</v>
      </c>
      <c r="AE53" s="206">
        <f t="shared" si="86"/>
        <v>29</v>
      </c>
      <c r="AF53" s="206">
        <f t="shared" si="86"/>
        <v>0</v>
      </c>
      <c r="AG53" s="206">
        <f t="shared" si="86"/>
        <v>0</v>
      </c>
      <c r="AH53" s="206">
        <f t="shared" si="86"/>
        <v>0</v>
      </c>
      <c r="AI53" s="206">
        <f t="shared" si="86"/>
        <v>0</v>
      </c>
      <c r="AJ53" s="206">
        <f t="shared" si="86"/>
        <v>0</v>
      </c>
      <c r="AK53" s="206">
        <f t="shared" si="86"/>
        <v>85</v>
      </c>
      <c r="AL53" s="206">
        <f t="shared" si="86"/>
        <v>0</v>
      </c>
      <c r="AM53" s="206">
        <f t="shared" si="86"/>
        <v>44</v>
      </c>
      <c r="AN53" s="206">
        <f t="shared" si="86"/>
        <v>0</v>
      </c>
      <c r="AO53" s="206">
        <f t="shared" si="86"/>
        <v>48</v>
      </c>
      <c r="AP53" s="206">
        <f t="shared" si="86"/>
        <v>0</v>
      </c>
      <c r="AQ53" s="206">
        <f t="shared" si="86"/>
        <v>0</v>
      </c>
      <c r="AR53" s="206">
        <f t="shared" si="86"/>
        <v>0</v>
      </c>
      <c r="AS53" s="206">
        <f t="shared" si="86"/>
        <v>40</v>
      </c>
      <c r="AT53" s="206">
        <f t="shared" si="86"/>
        <v>0</v>
      </c>
      <c r="BR53" s="1">
        <f t="shared" si="67"/>
        <v>47</v>
      </c>
      <c r="BS53" s="430" t="str">
        <f t="shared" si="64"/>
        <v>Mark of the Champion</v>
      </c>
      <c r="BT53" s="430" t="str">
        <f t="shared" si="65"/>
        <v>Passive</v>
      </c>
      <c r="BU53" s="206">
        <f t="shared" si="68"/>
        <v>1</v>
      </c>
      <c r="BV53" s="206">
        <f t="shared" si="69"/>
        <v>1</v>
      </c>
      <c r="BW53" s="206">
        <f t="shared" si="70"/>
        <v>57</v>
      </c>
      <c r="BX53" s="206">
        <f t="shared" si="71"/>
        <v>58</v>
      </c>
      <c r="BY53" s="206" t="str">
        <f t="shared" si="72"/>
        <v>Yes</v>
      </c>
      <c r="BZ53" s="206">
        <f t="shared" si="73"/>
        <v>85</v>
      </c>
      <c r="CA53" s="206">
        <f t="shared" si="74"/>
        <v>47</v>
      </c>
      <c r="CC53" s="430" t="str">
        <f t="shared" si="82"/>
        <v>The Restrained Essence of Sapphiron</v>
      </c>
      <c r="CD53" s="430" t="str">
        <f t="shared" si="66"/>
        <v>Offensive</v>
      </c>
      <c r="CE53" s="206">
        <f t="shared" si="75"/>
        <v>1</v>
      </c>
      <c r="CF53" s="206">
        <f t="shared" si="76"/>
        <v>1</v>
      </c>
      <c r="CG53" s="206">
        <f t="shared" si="77"/>
        <v>7</v>
      </c>
      <c r="CH53" s="206">
        <f t="shared" si="78"/>
        <v>54</v>
      </c>
      <c r="CI53" s="206" t="str">
        <f t="shared" si="79"/>
        <v>No</v>
      </c>
      <c r="CJ53" s="206">
        <f t="shared" si="80"/>
        <v>40</v>
      </c>
      <c r="CK53" s="206">
        <f t="shared" si="81"/>
        <v>0</v>
      </c>
    </row>
    <row r="54" spans="5:89" x14ac:dyDescent="0.25">
      <c r="AC54" s="1">
        <f t="shared" si="83"/>
        <v>14</v>
      </c>
      <c r="AD54" s="406">
        <f t="shared" si="84"/>
        <v>36.301772499999998</v>
      </c>
      <c r="AE54" s="206">
        <f t="shared" si="86"/>
        <v>29</v>
      </c>
      <c r="AF54" s="206">
        <f t="shared" si="86"/>
        <v>0</v>
      </c>
      <c r="AG54" s="206">
        <f t="shared" si="86"/>
        <v>0</v>
      </c>
      <c r="AH54" s="206">
        <f t="shared" si="86"/>
        <v>0</v>
      </c>
      <c r="AI54" s="206">
        <f t="shared" si="86"/>
        <v>0</v>
      </c>
      <c r="AJ54" s="206">
        <f t="shared" si="86"/>
        <v>0</v>
      </c>
      <c r="AK54" s="206">
        <f t="shared" si="86"/>
        <v>85</v>
      </c>
      <c r="AL54" s="206">
        <f t="shared" si="86"/>
        <v>0</v>
      </c>
      <c r="AM54" s="206">
        <f t="shared" si="86"/>
        <v>44</v>
      </c>
      <c r="AN54" s="206">
        <f t="shared" si="86"/>
        <v>0</v>
      </c>
      <c r="AO54" s="206">
        <f t="shared" si="86"/>
        <v>48</v>
      </c>
      <c r="AP54" s="206">
        <f t="shared" si="86"/>
        <v>0</v>
      </c>
      <c r="AQ54" s="206">
        <f t="shared" si="86"/>
        <v>0</v>
      </c>
      <c r="AR54" s="206">
        <f t="shared" si="86"/>
        <v>0</v>
      </c>
      <c r="AS54" s="206">
        <f t="shared" si="86"/>
        <v>40</v>
      </c>
      <c r="AT54" s="206">
        <f t="shared" si="86"/>
        <v>0</v>
      </c>
      <c r="BR54" s="1">
        <f t="shared" si="67"/>
        <v>48</v>
      </c>
      <c r="BS54" s="430" t="str">
        <f t="shared" si="64"/>
        <v>Mark of the Champion</v>
      </c>
      <c r="BT54" s="430" t="str">
        <f t="shared" si="65"/>
        <v>Passive</v>
      </c>
      <c r="BU54" s="206">
        <f t="shared" si="68"/>
        <v>1</v>
      </c>
      <c r="BV54" s="206">
        <f t="shared" si="69"/>
        <v>1</v>
      </c>
      <c r="BW54" s="206">
        <f t="shared" si="70"/>
        <v>57</v>
      </c>
      <c r="BX54" s="206">
        <f t="shared" si="71"/>
        <v>58</v>
      </c>
      <c r="BY54" s="206" t="str">
        <f t="shared" si="72"/>
        <v>Yes</v>
      </c>
      <c r="BZ54" s="206">
        <f t="shared" si="73"/>
        <v>85</v>
      </c>
      <c r="CA54" s="206">
        <f t="shared" si="74"/>
        <v>48</v>
      </c>
      <c r="CC54" s="430" t="str">
        <f t="shared" si="82"/>
        <v>The Restrained Essence of Sapphiron</v>
      </c>
      <c r="CD54" s="430" t="str">
        <f t="shared" si="66"/>
        <v>Offensive</v>
      </c>
      <c r="CE54" s="206">
        <f t="shared" si="75"/>
        <v>1</v>
      </c>
      <c r="CF54" s="206">
        <f t="shared" si="76"/>
        <v>1</v>
      </c>
      <c r="CG54" s="206">
        <f t="shared" si="77"/>
        <v>7</v>
      </c>
      <c r="CH54" s="206">
        <f t="shared" si="78"/>
        <v>54</v>
      </c>
      <c r="CI54" s="206" t="str">
        <f t="shared" si="79"/>
        <v>No</v>
      </c>
      <c r="CJ54" s="206">
        <f t="shared" si="80"/>
        <v>40</v>
      </c>
      <c r="CK54" s="206">
        <f t="shared" si="81"/>
        <v>0</v>
      </c>
    </row>
    <row r="55" spans="5:89" ht="15" customHeight="1" x14ac:dyDescent="0.25">
      <c r="AC55" s="1">
        <f t="shared" si="83"/>
        <v>15</v>
      </c>
      <c r="AD55" s="406">
        <f t="shared" si="84"/>
        <v>38.894756249999993</v>
      </c>
      <c r="AE55" s="206">
        <f t="shared" si="86"/>
        <v>29</v>
      </c>
      <c r="AF55" s="206">
        <f t="shared" si="86"/>
        <v>0</v>
      </c>
      <c r="AG55" s="206">
        <f t="shared" si="86"/>
        <v>0</v>
      </c>
      <c r="AH55" s="206">
        <f t="shared" si="86"/>
        <v>0</v>
      </c>
      <c r="AI55" s="206">
        <f t="shared" si="86"/>
        <v>0</v>
      </c>
      <c r="AJ55" s="206">
        <f t="shared" si="86"/>
        <v>0</v>
      </c>
      <c r="AK55" s="206">
        <f t="shared" si="86"/>
        <v>85</v>
      </c>
      <c r="AL55" s="206">
        <f t="shared" si="86"/>
        <v>0</v>
      </c>
      <c r="AM55" s="206">
        <f t="shared" si="86"/>
        <v>44</v>
      </c>
      <c r="AN55" s="206">
        <f t="shared" si="86"/>
        <v>0</v>
      </c>
      <c r="AO55" s="206">
        <f t="shared" si="86"/>
        <v>48</v>
      </c>
      <c r="AP55" s="206">
        <f t="shared" si="86"/>
        <v>0</v>
      </c>
      <c r="AQ55" s="206">
        <f t="shared" si="86"/>
        <v>0</v>
      </c>
      <c r="AR55" s="206">
        <f t="shared" si="86"/>
        <v>0</v>
      </c>
      <c r="AS55" s="206">
        <f t="shared" si="86"/>
        <v>40</v>
      </c>
      <c r="AT55" s="206">
        <f t="shared" si="86"/>
        <v>0</v>
      </c>
      <c r="BR55" s="1">
        <f t="shared" si="67"/>
        <v>49</v>
      </c>
      <c r="BS55" s="430" t="str">
        <f t="shared" si="64"/>
        <v>Mark of the Champion</v>
      </c>
      <c r="BT55" s="430" t="str">
        <f t="shared" si="65"/>
        <v>Passive</v>
      </c>
      <c r="BU55" s="206">
        <f t="shared" si="68"/>
        <v>1</v>
      </c>
      <c r="BV55" s="206">
        <f t="shared" si="69"/>
        <v>1</v>
      </c>
      <c r="BW55" s="206">
        <f t="shared" si="70"/>
        <v>57</v>
      </c>
      <c r="BX55" s="206">
        <f t="shared" si="71"/>
        <v>58</v>
      </c>
      <c r="BY55" s="206" t="str">
        <f t="shared" si="72"/>
        <v>Yes</v>
      </c>
      <c r="BZ55" s="206">
        <f t="shared" si="73"/>
        <v>85</v>
      </c>
      <c r="CA55" s="206">
        <f t="shared" si="74"/>
        <v>49</v>
      </c>
      <c r="CC55" s="430" t="str">
        <f t="shared" si="82"/>
        <v>The Restrained Essence of Sapphiron</v>
      </c>
      <c r="CD55" s="430" t="str">
        <f t="shared" si="66"/>
        <v>Offensive</v>
      </c>
      <c r="CE55" s="206">
        <f t="shared" si="75"/>
        <v>1</v>
      </c>
      <c r="CF55" s="206">
        <f t="shared" si="76"/>
        <v>1</v>
      </c>
      <c r="CG55" s="206">
        <f t="shared" si="77"/>
        <v>7</v>
      </c>
      <c r="CH55" s="206">
        <f t="shared" si="78"/>
        <v>54</v>
      </c>
      <c r="CI55" s="206" t="str">
        <f t="shared" si="79"/>
        <v>No</v>
      </c>
      <c r="CJ55" s="206">
        <f t="shared" si="80"/>
        <v>40</v>
      </c>
      <c r="CK55" s="206">
        <f t="shared" si="81"/>
        <v>0</v>
      </c>
    </row>
    <row r="56" spans="5:89" x14ac:dyDescent="0.25">
      <c r="AC56" s="1">
        <f t="shared" si="83"/>
        <v>16</v>
      </c>
      <c r="AD56" s="406">
        <f t="shared" si="84"/>
        <v>41.487739999999995</v>
      </c>
      <c r="AE56" s="206">
        <f t="shared" si="86"/>
        <v>29</v>
      </c>
      <c r="AF56" s="206">
        <f t="shared" si="86"/>
        <v>0</v>
      </c>
      <c r="AG56" s="206">
        <f t="shared" si="86"/>
        <v>0</v>
      </c>
      <c r="AH56" s="206">
        <f t="shared" si="86"/>
        <v>0</v>
      </c>
      <c r="AI56" s="206">
        <f t="shared" si="86"/>
        <v>0</v>
      </c>
      <c r="AJ56" s="206">
        <f t="shared" si="86"/>
        <v>0</v>
      </c>
      <c r="AK56" s="206">
        <f t="shared" si="86"/>
        <v>85</v>
      </c>
      <c r="AL56" s="206">
        <f t="shared" si="86"/>
        <v>0</v>
      </c>
      <c r="AM56" s="206">
        <f t="shared" si="86"/>
        <v>44</v>
      </c>
      <c r="AN56" s="206">
        <f t="shared" si="86"/>
        <v>0</v>
      </c>
      <c r="AO56" s="206">
        <f t="shared" si="86"/>
        <v>48</v>
      </c>
      <c r="AP56" s="206">
        <f t="shared" si="86"/>
        <v>0</v>
      </c>
      <c r="AQ56" s="206">
        <f t="shared" si="86"/>
        <v>0</v>
      </c>
      <c r="AR56" s="206">
        <f t="shared" si="86"/>
        <v>0</v>
      </c>
      <c r="AS56" s="206">
        <f t="shared" si="86"/>
        <v>40</v>
      </c>
      <c r="AT56" s="206">
        <f t="shared" si="86"/>
        <v>0</v>
      </c>
      <c r="BR56" s="1">
        <f t="shared" si="67"/>
        <v>50</v>
      </c>
      <c r="BS56" s="430" t="str">
        <f t="shared" si="64"/>
        <v>Mark of the Champion</v>
      </c>
      <c r="BT56" s="430" t="str">
        <f t="shared" si="65"/>
        <v>Passive</v>
      </c>
      <c r="BU56" s="206">
        <f t="shared" si="68"/>
        <v>1</v>
      </c>
      <c r="BV56" s="206">
        <f t="shared" si="69"/>
        <v>1</v>
      </c>
      <c r="BW56" s="206">
        <f t="shared" si="70"/>
        <v>57</v>
      </c>
      <c r="BX56" s="206">
        <f t="shared" si="71"/>
        <v>58</v>
      </c>
      <c r="BY56" s="206" t="str">
        <f t="shared" si="72"/>
        <v>Yes</v>
      </c>
      <c r="BZ56" s="206">
        <f t="shared" si="73"/>
        <v>85</v>
      </c>
      <c r="CA56" s="206">
        <f t="shared" si="74"/>
        <v>50</v>
      </c>
      <c r="CC56" s="430" t="str">
        <f t="shared" si="82"/>
        <v>The Restrained Essence of Sapphiron</v>
      </c>
      <c r="CD56" s="430" t="str">
        <f t="shared" si="66"/>
        <v>Offensive</v>
      </c>
      <c r="CE56" s="206">
        <f t="shared" si="75"/>
        <v>1</v>
      </c>
      <c r="CF56" s="206">
        <f t="shared" si="76"/>
        <v>1</v>
      </c>
      <c r="CG56" s="206">
        <f t="shared" si="77"/>
        <v>7</v>
      </c>
      <c r="CH56" s="206">
        <f t="shared" si="78"/>
        <v>54</v>
      </c>
      <c r="CI56" s="206" t="str">
        <f t="shared" si="79"/>
        <v>No</v>
      </c>
      <c r="CJ56" s="206">
        <f t="shared" si="80"/>
        <v>40</v>
      </c>
      <c r="CK56" s="206">
        <f t="shared" si="81"/>
        <v>0</v>
      </c>
    </row>
    <row r="57" spans="5:89" ht="15" customHeight="1" x14ac:dyDescent="0.25">
      <c r="AC57" s="1">
        <f t="shared" si="83"/>
        <v>17</v>
      </c>
      <c r="AD57" s="406">
        <f t="shared" si="84"/>
        <v>44.080723749999997</v>
      </c>
      <c r="AE57" s="206">
        <f t="shared" si="86"/>
        <v>29</v>
      </c>
      <c r="AF57" s="206">
        <f t="shared" si="86"/>
        <v>0</v>
      </c>
      <c r="AG57" s="206">
        <f t="shared" si="86"/>
        <v>0</v>
      </c>
      <c r="AH57" s="206">
        <f t="shared" si="86"/>
        <v>0</v>
      </c>
      <c r="AI57" s="206">
        <f t="shared" si="86"/>
        <v>0</v>
      </c>
      <c r="AJ57" s="206">
        <f t="shared" si="86"/>
        <v>0</v>
      </c>
      <c r="AK57" s="206">
        <f t="shared" si="86"/>
        <v>85</v>
      </c>
      <c r="AL57" s="206">
        <f t="shared" si="86"/>
        <v>0</v>
      </c>
      <c r="AM57" s="206">
        <f t="shared" si="86"/>
        <v>44</v>
      </c>
      <c r="AN57" s="206">
        <f t="shared" si="86"/>
        <v>0</v>
      </c>
      <c r="AO57" s="206">
        <f t="shared" si="86"/>
        <v>48</v>
      </c>
      <c r="AP57" s="206">
        <f t="shared" si="86"/>
        <v>0</v>
      </c>
      <c r="AQ57" s="206">
        <f t="shared" si="86"/>
        <v>0</v>
      </c>
      <c r="AR57" s="206">
        <f t="shared" si="86"/>
        <v>0</v>
      </c>
      <c r="AS57" s="206">
        <f t="shared" si="86"/>
        <v>40</v>
      </c>
      <c r="AT57" s="206">
        <f t="shared" si="86"/>
        <v>0</v>
      </c>
      <c r="BR57" s="1">
        <f t="shared" si="67"/>
        <v>51</v>
      </c>
      <c r="BS57" s="430" t="str">
        <f t="shared" si="64"/>
        <v>Mark of the Champion</v>
      </c>
      <c r="BT57" s="430" t="str">
        <f t="shared" si="65"/>
        <v>Passive</v>
      </c>
      <c r="BU57" s="206">
        <f t="shared" si="68"/>
        <v>1</v>
      </c>
      <c r="BV57" s="206">
        <f t="shared" si="69"/>
        <v>1</v>
      </c>
      <c r="BW57" s="206">
        <f t="shared" si="70"/>
        <v>57</v>
      </c>
      <c r="BX57" s="206">
        <f t="shared" si="71"/>
        <v>58</v>
      </c>
      <c r="BY57" s="206" t="str">
        <f t="shared" si="72"/>
        <v>Yes</v>
      </c>
      <c r="BZ57" s="206">
        <f t="shared" si="73"/>
        <v>85</v>
      </c>
      <c r="CA57" s="206">
        <f t="shared" si="74"/>
        <v>51</v>
      </c>
      <c r="CC57" s="430" t="str">
        <f t="shared" si="82"/>
        <v>The Restrained Essence of Sapphiron</v>
      </c>
      <c r="CD57" s="430" t="str">
        <f t="shared" si="66"/>
        <v>Offensive</v>
      </c>
      <c r="CE57" s="206">
        <f t="shared" si="75"/>
        <v>1</v>
      </c>
      <c r="CF57" s="206">
        <f t="shared" si="76"/>
        <v>1</v>
      </c>
      <c r="CG57" s="206">
        <f t="shared" si="77"/>
        <v>7</v>
      </c>
      <c r="CH57" s="206">
        <f t="shared" si="78"/>
        <v>54</v>
      </c>
      <c r="CI57" s="206" t="str">
        <f t="shared" si="79"/>
        <v>No</v>
      </c>
      <c r="CJ57" s="206">
        <f t="shared" si="80"/>
        <v>40</v>
      </c>
      <c r="CK57" s="206">
        <f t="shared" si="81"/>
        <v>0</v>
      </c>
    </row>
    <row r="58" spans="5:89" x14ac:dyDescent="0.25">
      <c r="AC58" s="1">
        <f t="shared" si="83"/>
        <v>18</v>
      </c>
      <c r="AD58" s="406">
        <f t="shared" si="84"/>
        <v>46.673707499999992</v>
      </c>
      <c r="AE58" s="206">
        <f t="shared" si="86"/>
        <v>29</v>
      </c>
      <c r="AF58" s="206">
        <f t="shared" si="86"/>
        <v>0</v>
      </c>
      <c r="AG58" s="206">
        <f t="shared" si="86"/>
        <v>0</v>
      </c>
      <c r="AH58" s="206">
        <f t="shared" si="86"/>
        <v>0</v>
      </c>
      <c r="AI58" s="206">
        <f t="shared" si="86"/>
        <v>0</v>
      </c>
      <c r="AJ58" s="206">
        <f t="shared" si="86"/>
        <v>0</v>
      </c>
      <c r="AK58" s="206">
        <f t="shared" si="86"/>
        <v>85</v>
      </c>
      <c r="AL58" s="206">
        <f t="shared" si="86"/>
        <v>0</v>
      </c>
      <c r="AM58" s="206">
        <f t="shared" si="86"/>
        <v>44</v>
      </c>
      <c r="AN58" s="206">
        <f t="shared" si="86"/>
        <v>0</v>
      </c>
      <c r="AO58" s="206">
        <f t="shared" si="86"/>
        <v>48</v>
      </c>
      <c r="AP58" s="206">
        <f t="shared" si="86"/>
        <v>0</v>
      </c>
      <c r="AQ58" s="206">
        <f t="shared" si="86"/>
        <v>0</v>
      </c>
      <c r="AR58" s="206">
        <f t="shared" si="86"/>
        <v>0</v>
      </c>
      <c r="AS58" s="206">
        <f t="shared" si="86"/>
        <v>40</v>
      </c>
      <c r="AT58" s="206">
        <f t="shared" si="86"/>
        <v>0</v>
      </c>
      <c r="BR58" s="1">
        <f t="shared" si="67"/>
        <v>52</v>
      </c>
      <c r="BS58" s="430" t="str">
        <f t="shared" si="64"/>
        <v>Mark of the Champion</v>
      </c>
      <c r="BT58" s="430" t="str">
        <f t="shared" si="65"/>
        <v>Passive</v>
      </c>
      <c r="BU58" s="206">
        <f t="shared" si="68"/>
        <v>1</v>
      </c>
      <c r="BV58" s="206">
        <f t="shared" si="69"/>
        <v>1</v>
      </c>
      <c r="BW58" s="206">
        <f t="shared" si="70"/>
        <v>57</v>
      </c>
      <c r="BX58" s="206">
        <f t="shared" si="71"/>
        <v>58</v>
      </c>
      <c r="BY58" s="206" t="str">
        <f t="shared" si="72"/>
        <v>Yes</v>
      </c>
      <c r="BZ58" s="206">
        <f t="shared" si="73"/>
        <v>85</v>
      </c>
      <c r="CA58" s="206">
        <f t="shared" si="74"/>
        <v>52</v>
      </c>
      <c r="CC58" s="430" t="str">
        <f t="shared" si="82"/>
        <v>The Restrained Essence of Sapphiron</v>
      </c>
      <c r="CD58" s="430" t="str">
        <f t="shared" si="66"/>
        <v>Offensive</v>
      </c>
      <c r="CE58" s="206">
        <f t="shared" si="75"/>
        <v>1</v>
      </c>
      <c r="CF58" s="206">
        <f t="shared" si="76"/>
        <v>1</v>
      </c>
      <c r="CG58" s="206">
        <f t="shared" si="77"/>
        <v>7</v>
      </c>
      <c r="CH58" s="206">
        <f t="shared" si="78"/>
        <v>54</v>
      </c>
      <c r="CI58" s="206" t="str">
        <f t="shared" si="79"/>
        <v>No</v>
      </c>
      <c r="CJ58" s="206">
        <f t="shared" si="80"/>
        <v>40</v>
      </c>
      <c r="CK58" s="206">
        <f t="shared" si="81"/>
        <v>0</v>
      </c>
    </row>
    <row r="59" spans="5:89" x14ac:dyDescent="0.25">
      <c r="AC59" s="1">
        <f t="shared" si="83"/>
        <v>19</v>
      </c>
      <c r="AD59" s="406">
        <f t="shared" si="84"/>
        <v>49.266691249999994</v>
      </c>
      <c r="AE59" s="206">
        <f t="shared" si="86"/>
        <v>29</v>
      </c>
      <c r="AF59" s="206">
        <f t="shared" si="86"/>
        <v>0</v>
      </c>
      <c r="AG59" s="206">
        <f t="shared" si="86"/>
        <v>0</v>
      </c>
      <c r="AH59" s="206">
        <f t="shared" si="86"/>
        <v>0</v>
      </c>
      <c r="AI59" s="206">
        <f t="shared" si="86"/>
        <v>0</v>
      </c>
      <c r="AJ59" s="206">
        <f t="shared" si="86"/>
        <v>0</v>
      </c>
      <c r="AK59" s="206">
        <f t="shared" si="86"/>
        <v>85</v>
      </c>
      <c r="AL59" s="206">
        <f t="shared" si="86"/>
        <v>0</v>
      </c>
      <c r="AM59" s="206">
        <f t="shared" si="86"/>
        <v>44</v>
      </c>
      <c r="AN59" s="206">
        <f t="shared" si="86"/>
        <v>0</v>
      </c>
      <c r="AO59" s="206">
        <f t="shared" si="86"/>
        <v>48</v>
      </c>
      <c r="AP59" s="206">
        <f t="shared" si="86"/>
        <v>0</v>
      </c>
      <c r="AQ59" s="206">
        <f t="shared" si="86"/>
        <v>0</v>
      </c>
      <c r="AR59" s="206">
        <f t="shared" si="86"/>
        <v>0</v>
      </c>
      <c r="AS59" s="206">
        <f t="shared" si="86"/>
        <v>40</v>
      </c>
      <c r="AT59" s="206">
        <f t="shared" si="86"/>
        <v>0</v>
      </c>
      <c r="BR59" s="1">
        <f t="shared" si="67"/>
        <v>53</v>
      </c>
      <c r="BS59" s="430" t="str">
        <f t="shared" si="64"/>
        <v>Mark of the Champion</v>
      </c>
      <c r="BT59" s="430" t="str">
        <f t="shared" si="65"/>
        <v>Passive</v>
      </c>
      <c r="BU59" s="206">
        <f t="shared" si="68"/>
        <v>1</v>
      </c>
      <c r="BV59" s="206">
        <f t="shared" si="69"/>
        <v>1</v>
      </c>
      <c r="BW59" s="206">
        <f t="shared" si="70"/>
        <v>57</v>
      </c>
      <c r="BX59" s="206">
        <f t="shared" si="71"/>
        <v>58</v>
      </c>
      <c r="BY59" s="206" t="str">
        <f t="shared" si="72"/>
        <v>Yes</v>
      </c>
      <c r="BZ59" s="206">
        <f t="shared" si="73"/>
        <v>85</v>
      </c>
      <c r="CA59" s="206">
        <f t="shared" si="74"/>
        <v>53</v>
      </c>
      <c r="CC59" s="430" t="str">
        <f t="shared" si="82"/>
        <v>The Restrained Essence of Sapphiron</v>
      </c>
      <c r="CD59" s="430" t="str">
        <f t="shared" si="66"/>
        <v>Offensive</v>
      </c>
      <c r="CE59" s="206">
        <f t="shared" si="75"/>
        <v>1</v>
      </c>
      <c r="CF59" s="206">
        <f t="shared" si="76"/>
        <v>1</v>
      </c>
      <c r="CG59" s="206">
        <f t="shared" si="77"/>
        <v>7</v>
      </c>
      <c r="CH59" s="206">
        <f t="shared" si="78"/>
        <v>54</v>
      </c>
      <c r="CI59" s="206" t="str">
        <f t="shared" si="79"/>
        <v>No</v>
      </c>
      <c r="CJ59" s="206">
        <f t="shared" si="80"/>
        <v>40</v>
      </c>
      <c r="CK59" s="206">
        <f t="shared" si="81"/>
        <v>0</v>
      </c>
    </row>
    <row r="60" spans="5:89" x14ac:dyDescent="0.25">
      <c r="AC60" s="1">
        <f t="shared" si="83"/>
        <v>20</v>
      </c>
      <c r="AD60" s="406">
        <f t="shared" si="84"/>
        <v>51.859674999999996</v>
      </c>
      <c r="AE60" s="206">
        <f t="shared" si="86"/>
        <v>29</v>
      </c>
      <c r="AF60" s="206">
        <f t="shared" si="86"/>
        <v>0</v>
      </c>
      <c r="AG60" s="206">
        <f t="shared" si="86"/>
        <v>0</v>
      </c>
      <c r="AH60" s="206">
        <f t="shared" si="86"/>
        <v>0</v>
      </c>
      <c r="AI60" s="206">
        <f t="shared" si="86"/>
        <v>0</v>
      </c>
      <c r="AJ60" s="206">
        <f t="shared" si="86"/>
        <v>0</v>
      </c>
      <c r="AK60" s="206">
        <f t="shared" si="86"/>
        <v>85</v>
      </c>
      <c r="AL60" s="206">
        <f t="shared" si="86"/>
        <v>0</v>
      </c>
      <c r="AM60" s="206">
        <f t="shared" si="86"/>
        <v>44</v>
      </c>
      <c r="AN60" s="206">
        <f t="shared" si="86"/>
        <v>0</v>
      </c>
      <c r="AO60" s="206">
        <f t="shared" si="86"/>
        <v>48</v>
      </c>
      <c r="AP60" s="206">
        <f t="shared" si="86"/>
        <v>0</v>
      </c>
      <c r="AQ60" s="206">
        <f t="shared" si="86"/>
        <v>0</v>
      </c>
      <c r="AR60" s="206">
        <f t="shared" si="86"/>
        <v>0</v>
      </c>
      <c r="AS60" s="206">
        <f t="shared" si="86"/>
        <v>40</v>
      </c>
      <c r="AT60" s="206">
        <f t="shared" si="86"/>
        <v>0</v>
      </c>
      <c r="BR60" s="1">
        <f t="shared" si="67"/>
        <v>54</v>
      </c>
      <c r="BS60" s="430" t="str">
        <f t="shared" si="64"/>
        <v>Mark of the Champion</v>
      </c>
      <c r="BT60" s="430" t="str">
        <f t="shared" si="65"/>
        <v>Passive</v>
      </c>
      <c r="BU60" s="206">
        <f t="shared" si="68"/>
        <v>1</v>
      </c>
      <c r="BV60" s="206">
        <f t="shared" si="69"/>
        <v>1</v>
      </c>
      <c r="BW60" s="206">
        <f t="shared" si="70"/>
        <v>57</v>
      </c>
      <c r="BX60" s="206">
        <f t="shared" si="71"/>
        <v>58</v>
      </c>
      <c r="BY60" s="206" t="str">
        <f t="shared" si="72"/>
        <v>Yes</v>
      </c>
      <c r="BZ60" s="206">
        <f t="shared" si="73"/>
        <v>85</v>
      </c>
      <c r="CA60" s="206">
        <f t="shared" si="74"/>
        <v>54</v>
      </c>
      <c r="CC60" s="430" t="str">
        <f t="shared" si="82"/>
        <v>The Restrained Essence of Sapphiron</v>
      </c>
      <c r="CD60" s="430" t="str">
        <f t="shared" si="66"/>
        <v>Offensive</v>
      </c>
      <c r="CE60" s="206">
        <f t="shared" si="75"/>
        <v>1</v>
      </c>
      <c r="CF60" s="206">
        <f t="shared" si="76"/>
        <v>54</v>
      </c>
      <c r="CG60" s="206">
        <f t="shared" si="77"/>
        <v>60</v>
      </c>
      <c r="CH60" s="206">
        <f t="shared" si="78"/>
        <v>106</v>
      </c>
      <c r="CI60" s="206" t="str">
        <f t="shared" si="79"/>
        <v>Yes</v>
      </c>
      <c r="CJ60" s="206">
        <f t="shared" si="80"/>
        <v>170</v>
      </c>
      <c r="CK60" s="206">
        <f t="shared" si="81"/>
        <v>1</v>
      </c>
    </row>
    <row r="61" spans="5:89" x14ac:dyDescent="0.25">
      <c r="AC61" s="1">
        <f t="shared" si="83"/>
        <v>21</v>
      </c>
      <c r="AD61" s="406">
        <f t="shared" si="84"/>
        <v>54.452658749999991</v>
      </c>
      <c r="AE61" s="206">
        <f t="shared" ref="AE61:AT70" si="87">IF($AC61="","",IF(AE$13=0,0,AE$6+IF($AC61&lt;=AE$9+(CEILING($AC61/AE$12,1)-1)*AE$12,AE$7+AE$8*($AC61-(CEILING($AC61/AE$12,1)-1)*AE$12-1),0)))</f>
        <v>29</v>
      </c>
      <c r="AF61" s="206">
        <f t="shared" si="87"/>
        <v>0</v>
      </c>
      <c r="AG61" s="206">
        <f t="shared" si="87"/>
        <v>0</v>
      </c>
      <c r="AH61" s="206">
        <f t="shared" si="87"/>
        <v>0</v>
      </c>
      <c r="AI61" s="206">
        <f t="shared" si="87"/>
        <v>0</v>
      </c>
      <c r="AJ61" s="206">
        <f t="shared" si="87"/>
        <v>0</v>
      </c>
      <c r="AK61" s="206">
        <f t="shared" si="87"/>
        <v>85</v>
      </c>
      <c r="AL61" s="206">
        <f t="shared" si="87"/>
        <v>0</v>
      </c>
      <c r="AM61" s="206">
        <f t="shared" si="87"/>
        <v>44</v>
      </c>
      <c r="AN61" s="206">
        <f t="shared" si="87"/>
        <v>0</v>
      </c>
      <c r="AO61" s="206">
        <f t="shared" si="87"/>
        <v>48</v>
      </c>
      <c r="AP61" s="206">
        <f t="shared" si="87"/>
        <v>0</v>
      </c>
      <c r="AQ61" s="206">
        <f t="shared" si="87"/>
        <v>0</v>
      </c>
      <c r="AR61" s="206">
        <f t="shared" si="87"/>
        <v>0</v>
      </c>
      <c r="AS61" s="206">
        <f t="shared" si="87"/>
        <v>40</v>
      </c>
      <c r="AT61" s="206">
        <f t="shared" si="87"/>
        <v>0</v>
      </c>
      <c r="BR61" s="1">
        <f t="shared" si="67"/>
        <v>55</v>
      </c>
      <c r="BS61" s="430" t="str">
        <f t="shared" si="64"/>
        <v>Mark of the Champion</v>
      </c>
      <c r="BT61" s="430" t="str">
        <f t="shared" si="65"/>
        <v>Passive</v>
      </c>
      <c r="BU61" s="206">
        <f t="shared" si="68"/>
        <v>1</v>
      </c>
      <c r="BV61" s="206">
        <f t="shared" si="69"/>
        <v>1</v>
      </c>
      <c r="BW61" s="206">
        <f t="shared" si="70"/>
        <v>57</v>
      </c>
      <c r="BX61" s="206">
        <f t="shared" si="71"/>
        <v>58</v>
      </c>
      <c r="BY61" s="206" t="str">
        <f t="shared" si="72"/>
        <v>Yes</v>
      </c>
      <c r="BZ61" s="206">
        <f t="shared" si="73"/>
        <v>85</v>
      </c>
      <c r="CA61" s="206">
        <f t="shared" si="74"/>
        <v>55</v>
      </c>
      <c r="CC61" s="430" t="str">
        <f t="shared" si="82"/>
        <v>The Restrained Essence of Sapphiron</v>
      </c>
      <c r="CD61" s="430" t="str">
        <f t="shared" si="66"/>
        <v>Offensive</v>
      </c>
      <c r="CE61" s="206">
        <f t="shared" si="75"/>
        <v>1</v>
      </c>
      <c r="CF61" s="206">
        <f t="shared" si="76"/>
        <v>54</v>
      </c>
      <c r="CG61" s="206">
        <f t="shared" si="77"/>
        <v>60</v>
      </c>
      <c r="CH61" s="206">
        <f t="shared" si="78"/>
        <v>106</v>
      </c>
      <c r="CI61" s="206" t="str">
        <f t="shared" si="79"/>
        <v>Yes</v>
      </c>
      <c r="CJ61" s="206">
        <f t="shared" si="80"/>
        <v>170</v>
      </c>
      <c r="CK61" s="206">
        <f t="shared" si="81"/>
        <v>2</v>
      </c>
    </row>
    <row r="62" spans="5:89" x14ac:dyDescent="0.25">
      <c r="AC62" s="1">
        <f t="shared" si="83"/>
        <v>22</v>
      </c>
      <c r="AD62" s="406">
        <f t="shared" si="84"/>
        <v>57.045642499999992</v>
      </c>
      <c r="AE62" s="206">
        <f t="shared" si="87"/>
        <v>29</v>
      </c>
      <c r="AF62" s="206">
        <f t="shared" si="87"/>
        <v>0</v>
      </c>
      <c r="AG62" s="206">
        <f t="shared" si="87"/>
        <v>0</v>
      </c>
      <c r="AH62" s="206">
        <f t="shared" si="87"/>
        <v>0</v>
      </c>
      <c r="AI62" s="206">
        <f t="shared" si="87"/>
        <v>0</v>
      </c>
      <c r="AJ62" s="206">
        <f t="shared" si="87"/>
        <v>0</v>
      </c>
      <c r="AK62" s="206">
        <f t="shared" si="87"/>
        <v>85</v>
      </c>
      <c r="AL62" s="206">
        <f t="shared" si="87"/>
        <v>0</v>
      </c>
      <c r="AM62" s="206">
        <f t="shared" si="87"/>
        <v>44</v>
      </c>
      <c r="AN62" s="206">
        <f t="shared" si="87"/>
        <v>0</v>
      </c>
      <c r="AO62" s="206">
        <f t="shared" si="87"/>
        <v>48</v>
      </c>
      <c r="AP62" s="206">
        <f t="shared" si="87"/>
        <v>0</v>
      </c>
      <c r="AQ62" s="206">
        <f t="shared" si="87"/>
        <v>0</v>
      </c>
      <c r="AR62" s="206">
        <f t="shared" si="87"/>
        <v>0</v>
      </c>
      <c r="AS62" s="206">
        <f t="shared" si="87"/>
        <v>40</v>
      </c>
      <c r="AT62" s="206">
        <f t="shared" si="87"/>
        <v>0</v>
      </c>
      <c r="BR62" s="1">
        <f t="shared" si="67"/>
        <v>56</v>
      </c>
      <c r="BS62" s="430" t="str">
        <f t="shared" si="64"/>
        <v>Mark of the Champion</v>
      </c>
      <c r="BT62" s="430" t="str">
        <f t="shared" si="65"/>
        <v>Passive</v>
      </c>
      <c r="BU62" s="206">
        <f t="shared" si="68"/>
        <v>1</v>
      </c>
      <c r="BV62" s="206">
        <f t="shared" si="69"/>
        <v>1</v>
      </c>
      <c r="BW62" s="206">
        <f t="shared" si="70"/>
        <v>57</v>
      </c>
      <c r="BX62" s="206">
        <f t="shared" si="71"/>
        <v>58</v>
      </c>
      <c r="BY62" s="206" t="str">
        <f t="shared" si="72"/>
        <v>Yes</v>
      </c>
      <c r="BZ62" s="206">
        <f t="shared" si="73"/>
        <v>85</v>
      </c>
      <c r="CA62" s="206">
        <f t="shared" si="74"/>
        <v>56</v>
      </c>
      <c r="CC62" s="430" t="str">
        <f t="shared" si="82"/>
        <v>The Restrained Essence of Sapphiron</v>
      </c>
      <c r="CD62" s="430" t="str">
        <f t="shared" si="66"/>
        <v>Offensive</v>
      </c>
      <c r="CE62" s="206">
        <f t="shared" si="75"/>
        <v>1</v>
      </c>
      <c r="CF62" s="206">
        <f t="shared" si="76"/>
        <v>54</v>
      </c>
      <c r="CG62" s="206">
        <f t="shared" si="77"/>
        <v>60</v>
      </c>
      <c r="CH62" s="206">
        <f t="shared" si="78"/>
        <v>106</v>
      </c>
      <c r="CI62" s="206" t="str">
        <f t="shared" si="79"/>
        <v>Yes</v>
      </c>
      <c r="CJ62" s="206">
        <f t="shared" si="80"/>
        <v>170</v>
      </c>
      <c r="CK62" s="206">
        <f t="shared" si="81"/>
        <v>3</v>
      </c>
    </row>
    <row r="63" spans="5:89" x14ac:dyDescent="0.25">
      <c r="AC63" s="1">
        <f t="shared" si="83"/>
        <v>23</v>
      </c>
      <c r="AD63" s="406">
        <f t="shared" si="84"/>
        <v>59.638626249999994</v>
      </c>
      <c r="AE63" s="206">
        <f t="shared" si="87"/>
        <v>29</v>
      </c>
      <c r="AF63" s="206">
        <f t="shared" si="87"/>
        <v>0</v>
      </c>
      <c r="AG63" s="206">
        <f t="shared" si="87"/>
        <v>0</v>
      </c>
      <c r="AH63" s="206">
        <f t="shared" si="87"/>
        <v>0</v>
      </c>
      <c r="AI63" s="206">
        <f t="shared" si="87"/>
        <v>0</v>
      </c>
      <c r="AJ63" s="206">
        <f t="shared" si="87"/>
        <v>0</v>
      </c>
      <c r="AK63" s="206">
        <f t="shared" si="87"/>
        <v>85</v>
      </c>
      <c r="AL63" s="206">
        <f t="shared" si="87"/>
        <v>0</v>
      </c>
      <c r="AM63" s="206">
        <f t="shared" si="87"/>
        <v>44</v>
      </c>
      <c r="AN63" s="206">
        <f t="shared" si="87"/>
        <v>0</v>
      </c>
      <c r="AO63" s="206">
        <f t="shared" si="87"/>
        <v>48</v>
      </c>
      <c r="AP63" s="206">
        <f t="shared" si="87"/>
        <v>0</v>
      </c>
      <c r="AQ63" s="206">
        <f t="shared" si="87"/>
        <v>0</v>
      </c>
      <c r="AR63" s="206">
        <f t="shared" si="87"/>
        <v>0</v>
      </c>
      <c r="AS63" s="206">
        <f t="shared" si="87"/>
        <v>40</v>
      </c>
      <c r="AT63" s="206">
        <f t="shared" si="87"/>
        <v>0</v>
      </c>
      <c r="BR63" s="1">
        <f t="shared" si="67"/>
        <v>57</v>
      </c>
      <c r="BS63" s="430" t="str">
        <f t="shared" si="64"/>
        <v>Mark of the Champion</v>
      </c>
      <c r="BT63" s="430" t="str">
        <f t="shared" si="65"/>
        <v>Passive</v>
      </c>
      <c r="BU63" s="206">
        <f t="shared" si="68"/>
        <v>1</v>
      </c>
      <c r="BV63" s="206">
        <f t="shared" si="69"/>
        <v>1</v>
      </c>
      <c r="BW63" s="206">
        <f t="shared" si="70"/>
        <v>57</v>
      </c>
      <c r="BX63" s="206">
        <f t="shared" si="71"/>
        <v>58</v>
      </c>
      <c r="BY63" s="206" t="str">
        <f t="shared" si="72"/>
        <v>Yes</v>
      </c>
      <c r="BZ63" s="206">
        <f t="shared" si="73"/>
        <v>85</v>
      </c>
      <c r="CA63" s="206">
        <f t="shared" si="74"/>
        <v>57</v>
      </c>
      <c r="CC63" s="430" t="str">
        <f t="shared" si="82"/>
        <v>The Restrained Essence of Sapphiron</v>
      </c>
      <c r="CD63" s="430" t="str">
        <f t="shared" si="66"/>
        <v>Offensive</v>
      </c>
      <c r="CE63" s="206">
        <f t="shared" si="75"/>
        <v>1</v>
      </c>
      <c r="CF63" s="206">
        <f t="shared" si="76"/>
        <v>54</v>
      </c>
      <c r="CG63" s="206">
        <f t="shared" si="77"/>
        <v>60</v>
      </c>
      <c r="CH63" s="206">
        <f t="shared" si="78"/>
        <v>106</v>
      </c>
      <c r="CI63" s="206" t="str">
        <f t="shared" si="79"/>
        <v>Yes</v>
      </c>
      <c r="CJ63" s="206">
        <f t="shared" si="80"/>
        <v>170</v>
      </c>
      <c r="CK63" s="206">
        <f t="shared" si="81"/>
        <v>4</v>
      </c>
    </row>
    <row r="64" spans="5:89" x14ac:dyDescent="0.25">
      <c r="F64"/>
      <c r="G64"/>
      <c r="H64"/>
      <c r="I64"/>
      <c r="J64"/>
      <c r="K64"/>
      <c r="L64"/>
      <c r="M64"/>
      <c r="O64"/>
      <c r="AC64" s="1">
        <f t="shared" si="83"/>
        <v>24</v>
      </c>
      <c r="AD64" s="406">
        <f t="shared" si="84"/>
        <v>62.231609999999989</v>
      </c>
      <c r="AE64" s="206">
        <f t="shared" si="87"/>
        <v>29</v>
      </c>
      <c r="AF64" s="206">
        <f t="shared" si="87"/>
        <v>0</v>
      </c>
      <c r="AG64" s="206">
        <f t="shared" si="87"/>
        <v>0</v>
      </c>
      <c r="AH64" s="206">
        <f t="shared" si="87"/>
        <v>0</v>
      </c>
      <c r="AI64" s="206">
        <f t="shared" si="87"/>
        <v>0</v>
      </c>
      <c r="AJ64" s="206">
        <f t="shared" si="87"/>
        <v>0</v>
      </c>
      <c r="AK64" s="206">
        <f t="shared" si="87"/>
        <v>85</v>
      </c>
      <c r="AL64" s="206">
        <f t="shared" si="87"/>
        <v>0</v>
      </c>
      <c r="AM64" s="206">
        <f t="shared" si="87"/>
        <v>44</v>
      </c>
      <c r="AN64" s="206">
        <f t="shared" si="87"/>
        <v>0</v>
      </c>
      <c r="AO64" s="206">
        <f t="shared" si="87"/>
        <v>48</v>
      </c>
      <c r="AP64" s="206">
        <f t="shared" si="87"/>
        <v>0</v>
      </c>
      <c r="AQ64" s="206">
        <f t="shared" si="87"/>
        <v>0</v>
      </c>
      <c r="AR64" s="206">
        <f t="shared" si="87"/>
        <v>0</v>
      </c>
      <c r="AS64" s="206">
        <f t="shared" si="87"/>
        <v>40</v>
      </c>
      <c r="AT64" s="206">
        <f t="shared" si="87"/>
        <v>0</v>
      </c>
      <c r="BR64" s="1" t="str">
        <f t="shared" si="67"/>
        <v/>
      </c>
      <c r="BS64" s="430" t="str">
        <f t="shared" si="64"/>
        <v/>
      </c>
      <c r="BT64" s="430" t="str">
        <f t="shared" si="65"/>
        <v/>
      </c>
      <c r="BU64" s="206" t="str">
        <f t="shared" si="68"/>
        <v/>
      </c>
      <c r="BV64" s="206" t="str">
        <f t="shared" si="69"/>
        <v/>
      </c>
      <c r="BW64" s="206" t="str">
        <f t="shared" si="70"/>
        <v/>
      </c>
      <c r="BX64" s="206" t="str">
        <f t="shared" si="71"/>
        <v/>
      </c>
      <c r="BY64" s="206" t="str">
        <f t="shared" si="72"/>
        <v/>
      </c>
      <c r="BZ64" s="206" t="str">
        <f t="shared" si="73"/>
        <v/>
      </c>
      <c r="CA64" s="206" t="str">
        <f t="shared" si="74"/>
        <v/>
      </c>
      <c r="CC64" s="430" t="str">
        <f t="shared" si="82"/>
        <v/>
      </c>
      <c r="CD64" s="430" t="str">
        <f t="shared" si="66"/>
        <v/>
      </c>
      <c r="CE64" s="206" t="str">
        <f t="shared" si="75"/>
        <v/>
      </c>
      <c r="CF64" s="206" t="str">
        <f t="shared" si="76"/>
        <v/>
      </c>
      <c r="CG64" s="206" t="str">
        <f t="shared" si="77"/>
        <v/>
      </c>
      <c r="CH64" s="206" t="str">
        <f t="shared" si="78"/>
        <v/>
      </c>
      <c r="CI64" s="206" t="str">
        <f t="shared" si="79"/>
        <v/>
      </c>
      <c r="CJ64" s="206" t="str">
        <f t="shared" si="80"/>
        <v/>
      </c>
      <c r="CK64" s="206" t="str">
        <f t="shared" si="81"/>
        <v/>
      </c>
    </row>
    <row r="65" spans="6:89" x14ac:dyDescent="0.25">
      <c r="F65"/>
      <c r="G65"/>
      <c r="H65"/>
      <c r="I65"/>
      <c r="J65"/>
      <c r="K65"/>
      <c r="L65"/>
      <c r="M65"/>
      <c r="O65"/>
      <c r="AC65" s="1">
        <f t="shared" si="83"/>
        <v>25</v>
      </c>
      <c r="AD65" s="406">
        <f t="shared" si="84"/>
        <v>64.824593749999991</v>
      </c>
      <c r="AE65" s="206">
        <f t="shared" si="87"/>
        <v>29</v>
      </c>
      <c r="AF65" s="206">
        <f t="shared" si="87"/>
        <v>0</v>
      </c>
      <c r="AG65" s="206">
        <f t="shared" si="87"/>
        <v>0</v>
      </c>
      <c r="AH65" s="206">
        <f t="shared" si="87"/>
        <v>0</v>
      </c>
      <c r="AI65" s="206">
        <f t="shared" si="87"/>
        <v>0</v>
      </c>
      <c r="AJ65" s="206">
        <f t="shared" si="87"/>
        <v>0</v>
      </c>
      <c r="AK65" s="206">
        <f t="shared" si="87"/>
        <v>85</v>
      </c>
      <c r="AL65" s="206">
        <f t="shared" si="87"/>
        <v>0</v>
      </c>
      <c r="AM65" s="206">
        <f t="shared" si="87"/>
        <v>44</v>
      </c>
      <c r="AN65" s="206">
        <f t="shared" si="87"/>
        <v>0</v>
      </c>
      <c r="AO65" s="206">
        <f t="shared" si="87"/>
        <v>48</v>
      </c>
      <c r="AP65" s="206">
        <f t="shared" si="87"/>
        <v>0</v>
      </c>
      <c r="AQ65" s="206">
        <f t="shared" si="87"/>
        <v>0</v>
      </c>
      <c r="AR65" s="206">
        <f t="shared" si="87"/>
        <v>0</v>
      </c>
      <c r="AS65" s="206">
        <f t="shared" si="87"/>
        <v>40</v>
      </c>
      <c r="AT65" s="206">
        <f t="shared" si="87"/>
        <v>0</v>
      </c>
      <c r="BR65" s="1" t="str">
        <f t="shared" si="67"/>
        <v/>
      </c>
      <c r="BS65" s="430" t="str">
        <f t="shared" si="64"/>
        <v/>
      </c>
      <c r="BT65" s="430" t="str">
        <f t="shared" si="65"/>
        <v/>
      </c>
      <c r="BU65" s="206" t="str">
        <f t="shared" si="68"/>
        <v/>
      </c>
      <c r="BV65" s="206" t="str">
        <f t="shared" si="69"/>
        <v/>
      </c>
      <c r="BW65" s="206" t="str">
        <f t="shared" si="70"/>
        <v/>
      </c>
      <c r="BX65" s="206" t="str">
        <f t="shared" si="71"/>
        <v/>
      </c>
      <c r="BY65" s="206" t="str">
        <f t="shared" si="72"/>
        <v/>
      </c>
      <c r="BZ65" s="206" t="str">
        <f t="shared" si="73"/>
        <v/>
      </c>
      <c r="CA65" s="206" t="str">
        <f t="shared" si="74"/>
        <v/>
      </c>
      <c r="CC65" s="430" t="str">
        <f t="shared" si="82"/>
        <v/>
      </c>
      <c r="CD65" s="430" t="str">
        <f t="shared" si="66"/>
        <v/>
      </c>
      <c r="CE65" s="206" t="str">
        <f t="shared" si="75"/>
        <v/>
      </c>
      <c r="CF65" s="206" t="str">
        <f t="shared" si="76"/>
        <v/>
      </c>
      <c r="CG65" s="206" t="str">
        <f t="shared" si="77"/>
        <v/>
      </c>
      <c r="CH65" s="206" t="str">
        <f t="shared" si="78"/>
        <v/>
      </c>
      <c r="CI65" s="206" t="str">
        <f t="shared" si="79"/>
        <v/>
      </c>
      <c r="CJ65" s="206" t="str">
        <f t="shared" si="80"/>
        <v/>
      </c>
      <c r="CK65" s="206" t="str">
        <f t="shared" si="81"/>
        <v/>
      </c>
    </row>
    <row r="66" spans="6:89" x14ac:dyDescent="0.25">
      <c r="F66"/>
      <c r="G66"/>
      <c r="H66"/>
      <c r="I66"/>
      <c r="J66"/>
      <c r="K66"/>
      <c r="L66"/>
      <c r="M66"/>
      <c r="O66"/>
      <c r="AC66" s="1">
        <f t="shared" si="83"/>
        <v>26</v>
      </c>
      <c r="AD66" s="406">
        <f t="shared" si="84"/>
        <v>67.417577499999993</v>
      </c>
      <c r="AE66" s="206">
        <f t="shared" si="87"/>
        <v>29</v>
      </c>
      <c r="AF66" s="206">
        <f t="shared" si="87"/>
        <v>0</v>
      </c>
      <c r="AG66" s="206">
        <f t="shared" si="87"/>
        <v>0</v>
      </c>
      <c r="AH66" s="206">
        <f t="shared" si="87"/>
        <v>0</v>
      </c>
      <c r="AI66" s="206">
        <f t="shared" si="87"/>
        <v>0</v>
      </c>
      <c r="AJ66" s="206">
        <f t="shared" si="87"/>
        <v>0</v>
      </c>
      <c r="AK66" s="206">
        <f t="shared" si="87"/>
        <v>85</v>
      </c>
      <c r="AL66" s="206">
        <f t="shared" si="87"/>
        <v>0</v>
      </c>
      <c r="AM66" s="206">
        <f t="shared" si="87"/>
        <v>44</v>
      </c>
      <c r="AN66" s="206">
        <f t="shared" si="87"/>
        <v>0</v>
      </c>
      <c r="AO66" s="206">
        <f t="shared" si="87"/>
        <v>48</v>
      </c>
      <c r="AP66" s="206">
        <f t="shared" si="87"/>
        <v>0</v>
      </c>
      <c r="AQ66" s="206">
        <f t="shared" si="87"/>
        <v>0</v>
      </c>
      <c r="AR66" s="206">
        <f t="shared" si="87"/>
        <v>0</v>
      </c>
      <c r="AS66" s="206">
        <f t="shared" si="87"/>
        <v>40</v>
      </c>
      <c r="AT66" s="206">
        <f t="shared" si="87"/>
        <v>0</v>
      </c>
      <c r="BR66" s="1" t="str">
        <f t="shared" si="67"/>
        <v/>
      </c>
      <c r="BS66" s="430" t="str">
        <f t="shared" si="64"/>
        <v/>
      </c>
      <c r="BT66" s="430" t="str">
        <f t="shared" si="65"/>
        <v/>
      </c>
      <c r="BU66" s="206" t="str">
        <f t="shared" si="68"/>
        <v/>
      </c>
      <c r="BV66" s="206" t="str">
        <f t="shared" si="69"/>
        <v/>
      </c>
      <c r="BW66" s="206" t="str">
        <f t="shared" si="70"/>
        <v/>
      </c>
      <c r="BX66" s="206" t="str">
        <f t="shared" si="71"/>
        <v/>
      </c>
      <c r="BY66" s="206" t="str">
        <f t="shared" si="72"/>
        <v/>
      </c>
      <c r="BZ66" s="206" t="str">
        <f t="shared" si="73"/>
        <v/>
      </c>
      <c r="CA66" s="206" t="str">
        <f t="shared" si="74"/>
        <v/>
      </c>
      <c r="CC66" s="430" t="str">
        <f t="shared" si="82"/>
        <v/>
      </c>
      <c r="CD66" s="430" t="str">
        <f t="shared" si="66"/>
        <v/>
      </c>
      <c r="CE66" s="206" t="str">
        <f t="shared" si="75"/>
        <v/>
      </c>
      <c r="CF66" s="206" t="str">
        <f t="shared" si="76"/>
        <v/>
      </c>
      <c r="CG66" s="206" t="str">
        <f t="shared" si="77"/>
        <v/>
      </c>
      <c r="CH66" s="206" t="str">
        <f t="shared" si="78"/>
        <v/>
      </c>
      <c r="CI66" s="206" t="str">
        <f t="shared" si="79"/>
        <v/>
      </c>
      <c r="CJ66" s="206" t="str">
        <f t="shared" si="80"/>
        <v/>
      </c>
      <c r="CK66" s="206" t="str">
        <f t="shared" si="81"/>
        <v/>
      </c>
    </row>
    <row r="67" spans="6:89" x14ac:dyDescent="0.25">
      <c r="F67"/>
      <c r="G67"/>
      <c r="H67"/>
      <c r="I67"/>
      <c r="J67"/>
      <c r="K67"/>
      <c r="L67"/>
      <c r="M67"/>
      <c r="O67"/>
      <c r="AC67" s="1">
        <f t="shared" si="83"/>
        <v>27</v>
      </c>
      <c r="AD67" s="406">
        <f t="shared" si="84"/>
        <v>70.010561249999995</v>
      </c>
      <c r="AE67" s="206">
        <f t="shared" si="87"/>
        <v>29</v>
      </c>
      <c r="AF67" s="206">
        <f t="shared" si="87"/>
        <v>0</v>
      </c>
      <c r="AG67" s="206">
        <f t="shared" si="87"/>
        <v>0</v>
      </c>
      <c r="AH67" s="206">
        <f t="shared" si="87"/>
        <v>0</v>
      </c>
      <c r="AI67" s="206">
        <f t="shared" si="87"/>
        <v>0</v>
      </c>
      <c r="AJ67" s="206">
        <f t="shared" si="87"/>
        <v>0</v>
      </c>
      <c r="AK67" s="206">
        <f t="shared" si="87"/>
        <v>85</v>
      </c>
      <c r="AL67" s="206">
        <f t="shared" si="87"/>
        <v>0</v>
      </c>
      <c r="AM67" s="206">
        <f t="shared" si="87"/>
        <v>44</v>
      </c>
      <c r="AN67" s="206">
        <f t="shared" si="87"/>
        <v>0</v>
      </c>
      <c r="AO67" s="206">
        <f t="shared" si="87"/>
        <v>48</v>
      </c>
      <c r="AP67" s="206">
        <f t="shared" si="87"/>
        <v>0</v>
      </c>
      <c r="AQ67" s="206">
        <f t="shared" si="87"/>
        <v>0</v>
      </c>
      <c r="AR67" s="206">
        <f t="shared" si="87"/>
        <v>0</v>
      </c>
      <c r="AS67" s="206">
        <f t="shared" si="87"/>
        <v>40</v>
      </c>
      <c r="AT67" s="206">
        <f t="shared" si="87"/>
        <v>0</v>
      </c>
      <c r="BR67" s="1" t="str">
        <f t="shared" si="67"/>
        <v/>
      </c>
      <c r="BS67" s="430" t="str">
        <f t="shared" si="64"/>
        <v/>
      </c>
      <c r="BT67" s="430" t="str">
        <f t="shared" si="65"/>
        <v/>
      </c>
      <c r="BU67" s="206" t="str">
        <f t="shared" si="68"/>
        <v/>
      </c>
      <c r="BV67" s="206" t="str">
        <f t="shared" si="69"/>
        <v/>
      </c>
      <c r="BW67" s="206" t="str">
        <f t="shared" si="70"/>
        <v/>
      </c>
      <c r="BX67" s="206" t="str">
        <f t="shared" si="71"/>
        <v/>
      </c>
      <c r="BY67" s="206" t="str">
        <f t="shared" si="72"/>
        <v/>
      </c>
      <c r="BZ67" s="206" t="str">
        <f t="shared" si="73"/>
        <v/>
      </c>
      <c r="CA67" s="206" t="str">
        <f t="shared" si="74"/>
        <v/>
      </c>
      <c r="CC67" s="430" t="str">
        <f t="shared" si="82"/>
        <v/>
      </c>
      <c r="CD67" s="430" t="str">
        <f t="shared" si="66"/>
        <v/>
      </c>
      <c r="CE67" s="206" t="str">
        <f t="shared" si="75"/>
        <v/>
      </c>
      <c r="CF67" s="206" t="str">
        <f t="shared" si="76"/>
        <v/>
      </c>
      <c r="CG67" s="206" t="str">
        <f t="shared" si="77"/>
        <v/>
      </c>
      <c r="CH67" s="206" t="str">
        <f t="shared" si="78"/>
        <v/>
      </c>
      <c r="CI67" s="206" t="str">
        <f t="shared" si="79"/>
        <v/>
      </c>
      <c r="CJ67" s="206" t="str">
        <f t="shared" si="80"/>
        <v/>
      </c>
      <c r="CK67" s="206" t="str">
        <f t="shared" si="81"/>
        <v/>
      </c>
    </row>
    <row r="68" spans="6:89" x14ac:dyDescent="0.25">
      <c r="F68"/>
      <c r="G68"/>
      <c r="H68"/>
      <c r="I68"/>
      <c r="J68"/>
      <c r="K68"/>
      <c r="L68"/>
      <c r="M68"/>
      <c r="O68"/>
      <c r="AC68" s="1">
        <f t="shared" si="83"/>
        <v>28</v>
      </c>
      <c r="AD68" s="406">
        <f t="shared" si="84"/>
        <v>72.603544999999997</v>
      </c>
      <c r="AE68" s="206">
        <f t="shared" si="87"/>
        <v>29</v>
      </c>
      <c r="AF68" s="206">
        <f t="shared" si="87"/>
        <v>0</v>
      </c>
      <c r="AG68" s="206">
        <f t="shared" si="87"/>
        <v>0</v>
      </c>
      <c r="AH68" s="206">
        <f t="shared" si="87"/>
        <v>0</v>
      </c>
      <c r="AI68" s="206">
        <f t="shared" si="87"/>
        <v>0</v>
      </c>
      <c r="AJ68" s="206">
        <f t="shared" si="87"/>
        <v>0</v>
      </c>
      <c r="AK68" s="206">
        <f t="shared" si="87"/>
        <v>85</v>
      </c>
      <c r="AL68" s="206">
        <f t="shared" si="87"/>
        <v>0</v>
      </c>
      <c r="AM68" s="206">
        <f t="shared" si="87"/>
        <v>44</v>
      </c>
      <c r="AN68" s="206">
        <f t="shared" si="87"/>
        <v>0</v>
      </c>
      <c r="AO68" s="206">
        <f t="shared" si="87"/>
        <v>48</v>
      </c>
      <c r="AP68" s="206">
        <f t="shared" si="87"/>
        <v>0</v>
      </c>
      <c r="AQ68" s="206">
        <f t="shared" si="87"/>
        <v>0</v>
      </c>
      <c r="AR68" s="206">
        <f t="shared" si="87"/>
        <v>0</v>
      </c>
      <c r="AS68" s="206">
        <f t="shared" si="87"/>
        <v>40</v>
      </c>
      <c r="AT68" s="206">
        <f t="shared" si="87"/>
        <v>0</v>
      </c>
      <c r="BR68" s="1" t="str">
        <f t="shared" si="67"/>
        <v/>
      </c>
      <c r="BS68" s="430" t="str">
        <f t="shared" si="64"/>
        <v/>
      </c>
      <c r="BT68" s="430" t="str">
        <f t="shared" si="65"/>
        <v/>
      </c>
      <c r="BU68" s="206" t="str">
        <f t="shared" si="68"/>
        <v/>
      </c>
      <c r="BV68" s="206" t="str">
        <f t="shared" si="69"/>
        <v/>
      </c>
      <c r="BW68" s="206" t="str">
        <f t="shared" si="70"/>
        <v/>
      </c>
      <c r="BX68" s="206" t="str">
        <f t="shared" si="71"/>
        <v/>
      </c>
      <c r="BY68" s="206" t="str">
        <f t="shared" si="72"/>
        <v/>
      </c>
      <c r="BZ68" s="206" t="str">
        <f t="shared" si="73"/>
        <v/>
      </c>
      <c r="CA68" s="206" t="str">
        <f t="shared" si="74"/>
        <v/>
      </c>
      <c r="CC68" s="430" t="str">
        <f t="shared" si="82"/>
        <v/>
      </c>
      <c r="CD68" s="430" t="str">
        <f t="shared" si="66"/>
        <v/>
      </c>
      <c r="CE68" s="206" t="str">
        <f t="shared" si="75"/>
        <v/>
      </c>
      <c r="CF68" s="206" t="str">
        <f t="shared" si="76"/>
        <v/>
      </c>
      <c r="CG68" s="206" t="str">
        <f t="shared" si="77"/>
        <v/>
      </c>
      <c r="CH68" s="206" t="str">
        <f t="shared" si="78"/>
        <v/>
      </c>
      <c r="CI68" s="206" t="str">
        <f t="shared" si="79"/>
        <v/>
      </c>
      <c r="CJ68" s="206" t="str">
        <f t="shared" si="80"/>
        <v/>
      </c>
      <c r="CK68" s="206" t="str">
        <f t="shared" si="81"/>
        <v/>
      </c>
    </row>
    <row r="69" spans="6:89" x14ac:dyDescent="0.25">
      <c r="F69"/>
      <c r="G69"/>
      <c r="H69"/>
      <c r="I69"/>
      <c r="J69"/>
      <c r="K69"/>
      <c r="L69"/>
      <c r="M69"/>
      <c r="O69"/>
      <c r="AC69" s="1">
        <f t="shared" si="83"/>
        <v>29</v>
      </c>
      <c r="AD69" s="406">
        <f t="shared" si="84"/>
        <v>75.196528749999985</v>
      </c>
      <c r="AE69" s="206">
        <f t="shared" si="87"/>
        <v>29</v>
      </c>
      <c r="AF69" s="206">
        <f t="shared" si="87"/>
        <v>0</v>
      </c>
      <c r="AG69" s="206">
        <f t="shared" si="87"/>
        <v>0</v>
      </c>
      <c r="AH69" s="206">
        <f t="shared" si="87"/>
        <v>0</v>
      </c>
      <c r="AI69" s="206">
        <f t="shared" si="87"/>
        <v>0</v>
      </c>
      <c r="AJ69" s="206">
        <f t="shared" si="87"/>
        <v>0</v>
      </c>
      <c r="AK69" s="206">
        <f t="shared" si="87"/>
        <v>85</v>
      </c>
      <c r="AL69" s="206">
        <f t="shared" si="87"/>
        <v>0</v>
      </c>
      <c r="AM69" s="206">
        <f t="shared" si="87"/>
        <v>44</v>
      </c>
      <c r="AN69" s="206">
        <f t="shared" si="87"/>
        <v>0</v>
      </c>
      <c r="AO69" s="206">
        <f t="shared" si="87"/>
        <v>48</v>
      </c>
      <c r="AP69" s="206">
        <f t="shared" si="87"/>
        <v>0</v>
      </c>
      <c r="AQ69" s="206">
        <f t="shared" si="87"/>
        <v>0</v>
      </c>
      <c r="AR69" s="206">
        <f t="shared" si="87"/>
        <v>0</v>
      </c>
      <c r="AS69" s="206">
        <f t="shared" si="87"/>
        <v>40</v>
      </c>
      <c r="AT69" s="206">
        <f t="shared" si="87"/>
        <v>0</v>
      </c>
      <c r="BR69" s="1" t="str">
        <f t="shared" si="67"/>
        <v/>
      </c>
      <c r="BS69" s="430" t="str">
        <f t="shared" si="64"/>
        <v/>
      </c>
      <c r="BT69" s="430" t="str">
        <f t="shared" si="65"/>
        <v/>
      </c>
      <c r="BU69" s="206" t="str">
        <f t="shared" si="68"/>
        <v/>
      </c>
      <c r="BV69" s="206" t="str">
        <f t="shared" si="69"/>
        <v/>
      </c>
      <c r="BW69" s="206" t="str">
        <f t="shared" si="70"/>
        <v/>
      </c>
      <c r="BX69" s="206" t="str">
        <f t="shared" si="71"/>
        <v/>
      </c>
      <c r="BY69" s="206" t="str">
        <f t="shared" si="72"/>
        <v/>
      </c>
      <c r="BZ69" s="206" t="str">
        <f t="shared" si="73"/>
        <v/>
      </c>
      <c r="CA69" s="206" t="str">
        <f t="shared" si="74"/>
        <v/>
      </c>
      <c r="CC69" s="430" t="str">
        <f t="shared" si="82"/>
        <v/>
      </c>
      <c r="CD69" s="430" t="str">
        <f t="shared" si="66"/>
        <v/>
      </c>
      <c r="CE69" s="206" t="str">
        <f t="shared" si="75"/>
        <v/>
      </c>
      <c r="CF69" s="206" t="str">
        <f t="shared" si="76"/>
        <v/>
      </c>
      <c r="CG69" s="206" t="str">
        <f t="shared" si="77"/>
        <v/>
      </c>
      <c r="CH69" s="206" t="str">
        <f t="shared" si="78"/>
        <v/>
      </c>
      <c r="CI69" s="206" t="str">
        <f t="shared" si="79"/>
        <v/>
      </c>
      <c r="CJ69" s="206" t="str">
        <f t="shared" si="80"/>
        <v/>
      </c>
      <c r="CK69" s="206" t="str">
        <f t="shared" si="81"/>
        <v/>
      </c>
    </row>
    <row r="70" spans="6:89" x14ac:dyDescent="0.25">
      <c r="F70"/>
      <c r="G70"/>
      <c r="H70"/>
      <c r="I70"/>
      <c r="J70"/>
      <c r="K70"/>
      <c r="L70"/>
      <c r="M70"/>
      <c r="O70"/>
      <c r="AC70" s="1">
        <f t="shared" si="83"/>
        <v>30</v>
      </c>
      <c r="AD70" s="406">
        <f t="shared" si="84"/>
        <v>77.789512499999987</v>
      </c>
      <c r="AE70" s="206">
        <f t="shared" si="87"/>
        <v>29</v>
      </c>
      <c r="AF70" s="206">
        <f t="shared" si="87"/>
        <v>0</v>
      </c>
      <c r="AG70" s="206">
        <f t="shared" si="87"/>
        <v>0</v>
      </c>
      <c r="AH70" s="206">
        <f t="shared" si="87"/>
        <v>0</v>
      </c>
      <c r="AI70" s="206">
        <f t="shared" si="87"/>
        <v>0</v>
      </c>
      <c r="AJ70" s="206">
        <f t="shared" si="87"/>
        <v>0</v>
      </c>
      <c r="AK70" s="206">
        <f t="shared" si="87"/>
        <v>85</v>
      </c>
      <c r="AL70" s="206">
        <f t="shared" si="87"/>
        <v>0</v>
      </c>
      <c r="AM70" s="206">
        <f t="shared" si="87"/>
        <v>44</v>
      </c>
      <c r="AN70" s="206">
        <f t="shared" si="87"/>
        <v>0</v>
      </c>
      <c r="AO70" s="206">
        <f t="shared" si="87"/>
        <v>48</v>
      </c>
      <c r="AP70" s="206">
        <f t="shared" si="87"/>
        <v>0</v>
      </c>
      <c r="AQ70" s="206">
        <f t="shared" si="87"/>
        <v>0</v>
      </c>
      <c r="AR70" s="206">
        <f t="shared" si="87"/>
        <v>0</v>
      </c>
      <c r="AS70" s="206">
        <f t="shared" si="87"/>
        <v>40</v>
      </c>
      <c r="AT70" s="206">
        <f t="shared" si="87"/>
        <v>0</v>
      </c>
      <c r="BR70" s="1" t="str">
        <f t="shared" si="67"/>
        <v/>
      </c>
      <c r="BS70" s="430" t="str">
        <f t="shared" ref="BS70:BS86" si="88">IF($BR70="","",IF(BU70=BU69,BS69,INDEX(INDEX($BA$5:$BA$10,BU70),1)))</f>
        <v/>
      </c>
      <c r="BT70" s="430" t="str">
        <f t="shared" ref="BT70:BT86" si="89">IF($BR70="","",INDEX($BC$5:$BC$10,BU70))</f>
        <v/>
      </c>
      <c r="BU70" s="206" t="str">
        <f t="shared" si="68"/>
        <v/>
      </c>
      <c r="BV70" s="206" t="str">
        <f t="shared" si="69"/>
        <v/>
      </c>
      <c r="BW70" s="206" t="str">
        <f t="shared" si="70"/>
        <v/>
      </c>
      <c r="BX70" s="206" t="str">
        <f t="shared" si="71"/>
        <v/>
      </c>
      <c r="BY70" s="206" t="str">
        <f t="shared" si="72"/>
        <v/>
      </c>
      <c r="BZ70" s="206" t="str">
        <f t="shared" si="73"/>
        <v/>
      </c>
      <c r="CA70" s="206" t="str">
        <f t="shared" si="74"/>
        <v/>
      </c>
      <c r="CC70" s="430" t="str">
        <f t="shared" si="82"/>
        <v/>
      </c>
      <c r="CD70" s="430" t="str">
        <f t="shared" ref="CD70:CD86" si="90">IF($BR70="","",INDEX($BC$14:$BC$19,CE70))</f>
        <v/>
      </c>
      <c r="CE70" s="206" t="str">
        <f t="shared" si="75"/>
        <v/>
      </c>
      <c r="CF70" s="206" t="str">
        <f t="shared" si="76"/>
        <v/>
      </c>
      <c r="CG70" s="206" t="str">
        <f t="shared" si="77"/>
        <v/>
      </c>
      <c r="CH70" s="206" t="str">
        <f t="shared" si="78"/>
        <v/>
      </c>
      <c r="CI70" s="206" t="str">
        <f t="shared" si="79"/>
        <v/>
      </c>
      <c r="CJ70" s="206" t="str">
        <f t="shared" si="80"/>
        <v/>
      </c>
      <c r="CK70" s="206" t="str">
        <f t="shared" si="81"/>
        <v/>
      </c>
    </row>
    <row r="71" spans="6:89" x14ac:dyDescent="0.25">
      <c r="F71"/>
      <c r="G71"/>
      <c r="H71"/>
      <c r="I71"/>
      <c r="J71"/>
      <c r="K71"/>
      <c r="L71"/>
      <c r="M71"/>
      <c r="O71"/>
      <c r="AC71" s="1">
        <f t="shared" si="83"/>
        <v>31</v>
      </c>
      <c r="AD71" s="406">
        <f t="shared" si="84"/>
        <v>80.382496249999988</v>
      </c>
      <c r="AE71" s="206">
        <f t="shared" ref="AE71:AT80" si="91">IF($AC71="","",IF(AE$13=0,0,AE$6+IF($AC71&lt;=AE$9+(CEILING($AC71/AE$12,1)-1)*AE$12,AE$7+AE$8*($AC71-(CEILING($AC71/AE$12,1)-1)*AE$12-1),0)))</f>
        <v>29</v>
      </c>
      <c r="AF71" s="206">
        <f t="shared" si="91"/>
        <v>0</v>
      </c>
      <c r="AG71" s="206">
        <f t="shared" si="91"/>
        <v>0</v>
      </c>
      <c r="AH71" s="206">
        <f t="shared" si="91"/>
        <v>0</v>
      </c>
      <c r="AI71" s="206">
        <f t="shared" si="91"/>
        <v>0</v>
      </c>
      <c r="AJ71" s="206">
        <f t="shared" si="91"/>
        <v>0</v>
      </c>
      <c r="AK71" s="206">
        <f t="shared" si="91"/>
        <v>85</v>
      </c>
      <c r="AL71" s="206">
        <f t="shared" si="91"/>
        <v>0</v>
      </c>
      <c r="AM71" s="206">
        <f t="shared" si="91"/>
        <v>44</v>
      </c>
      <c r="AN71" s="206">
        <f t="shared" si="91"/>
        <v>0</v>
      </c>
      <c r="AO71" s="206">
        <f t="shared" si="91"/>
        <v>48</v>
      </c>
      <c r="AP71" s="206">
        <f t="shared" si="91"/>
        <v>0</v>
      </c>
      <c r="AQ71" s="206">
        <f t="shared" si="91"/>
        <v>40</v>
      </c>
      <c r="AR71" s="206">
        <f t="shared" si="91"/>
        <v>0</v>
      </c>
      <c r="AS71" s="206">
        <f t="shared" si="91"/>
        <v>40</v>
      </c>
      <c r="AT71" s="206">
        <f t="shared" si="91"/>
        <v>0</v>
      </c>
      <c r="BR71" s="1" t="str">
        <f t="shared" ref="BR71:BR86" si="92">IF(BR70&lt;$AB$19,BR70+1,"")</f>
        <v/>
      </c>
      <c r="BS71" s="430" t="str">
        <f t="shared" si="88"/>
        <v/>
      </c>
      <c r="BT71" s="430" t="str">
        <f t="shared" si="89"/>
        <v/>
      </c>
      <c r="BU71" s="206" t="str">
        <f t="shared" ref="BU71:BU86" si="93">IF($BR71="","",IF(OR($BR70&lt;BW70,BU70=COUNT($AY$5:$AY$10)),BU70,BU70+1))</f>
        <v/>
      </c>
      <c r="BV71" s="206" t="str">
        <f t="shared" ref="BV71:BV86" si="94">IF($BR71="","",IF(AND($BR71=BX70,$BU71=COUNT($AY$5:$AY$10)),BX70,IF($BU71=$BU70,BV70,INDEX($BK$5:$BK$10,$BU71))))</f>
        <v/>
      </c>
      <c r="BW71" s="206" t="str">
        <f t="shared" ref="BW71:BW86" si="95">IF($BR71="","",IF(AND($BR71=BX70,$BU71=COUNT($AY$5:$AY$10)),SUM(BV71,INDEX($BD$5:$BD$10,$BU71))-1,IF($BU71=$BU70,BW70,INDEX($BL$5:$BL$10,$BU71))))</f>
        <v/>
      </c>
      <c r="BX71" s="206" t="str">
        <f t="shared" ref="BX71:BX86" si="96">IF($BR71="","",IF(AND($BR71=BX70,$BU71=COUNT($AY$5:$AY$10)),SUM(BW71,INDEX($BH$5:$BH$10,$BU71)),IF($BU71=$BU70,BX70,INDEX($BM$5:$BM$10,$BU71))))</f>
        <v/>
      </c>
      <c r="BY71" s="206" t="str">
        <f t="shared" ref="BY71:BY86" si="97">IF($BR71="","",IF(OR($BR71&lt;BV71,$BR71&gt;BW71),"No","Yes"))</f>
        <v/>
      </c>
      <c r="BZ71" s="206" t="str">
        <f t="shared" ref="BZ71:BZ86" si="98">IF($BR71="","",INDEX($BE$5:$BE$10,BU71)+IF(CA71=0,0,INDEX($BF$5:$BF$10,BU71)+INDEX($BG$5:$BG$10,BU71)*(CA71-1)))</f>
        <v/>
      </c>
      <c r="CA71" s="206" t="str">
        <f t="shared" ref="CA71:CA86" si="99">IF($BR71="","",IF(BY71="No",0,CA70+1))</f>
        <v/>
      </c>
      <c r="CC71" s="430" t="str">
        <f t="shared" si="82"/>
        <v/>
      </c>
      <c r="CD71" s="430" t="str">
        <f t="shared" si="90"/>
        <v/>
      </c>
      <c r="CE71" s="206" t="str">
        <f t="shared" ref="CE71:CE86" si="100">IF($BR71="","",IF(OR($BR70&lt;CG70,CE70=COUNT($AY$14:$AY$19)),CE70,CE70+1))</f>
        <v/>
      </c>
      <c r="CF71" s="206" t="str">
        <f t="shared" ref="CF71:CF86" si="101">IF($BR71="","",IF(AND($BR71=CH70,$CE71=COUNT($AY$14:$AY$19)),CH70,IF($CE71=$CE70,CF70,INDEX($BK$14:$BK$19,$CE71))))</f>
        <v/>
      </c>
      <c r="CG71" s="206" t="str">
        <f t="shared" ref="CG71:CG86" si="102">IF($BR71="","",IF(AND($BR71=CH70,$CE71=COUNT($AY$14:$AY$19)),SUM(CF71,INDEX($BD$14:$BD$19,$CE71))-1,IF($CE71=$CE70,CG70,INDEX($BL$14:$BL$19,$CE71))))</f>
        <v/>
      </c>
      <c r="CH71" s="206" t="str">
        <f t="shared" ref="CH71:CH86" si="103">IF($BR71="","",IF(AND($BR71=CH70,$CE71=COUNT($AY$14:$AY$19)),SUM(CG71,INDEX($BH$14:$BH$19,$CE71)),IF($CE71=$CE70,CH70,INDEX($BM$14:$BM$19,$CE71))))</f>
        <v/>
      </c>
      <c r="CI71" s="206" t="str">
        <f t="shared" ref="CI71:CI86" si="104">IF($BR71="","",IF(OR($BR71&lt;CF71,$BR71&gt;CG71),"No","Yes"))</f>
        <v/>
      </c>
      <c r="CJ71" s="206" t="str">
        <f t="shared" ref="CJ71:CJ86" si="105">IF($BR71="","",INDEX($BE$14:$BE$19,CE71)+IF(CK71=0,0,INDEX($BF$14:$BF$19,CE71)+INDEX($BG$14:$BG$19,CE71)*(CK71-1)))</f>
        <v/>
      </c>
      <c r="CK71" s="206" t="str">
        <f t="shared" ref="CK71:CK86" si="106">IF($BR71="","",IF(CI71="No",0,CK70+1))</f>
        <v/>
      </c>
    </row>
    <row r="72" spans="6:89" x14ac:dyDescent="0.25">
      <c r="F72"/>
      <c r="G72"/>
      <c r="H72"/>
      <c r="I72"/>
      <c r="J72"/>
      <c r="K72"/>
      <c r="L72"/>
      <c r="M72"/>
      <c r="O72"/>
      <c r="AC72" s="1">
        <f t="shared" si="83"/>
        <v>32</v>
      </c>
      <c r="AD72" s="406">
        <f t="shared" si="84"/>
        <v>82.97547999999999</v>
      </c>
      <c r="AE72" s="206">
        <f t="shared" si="91"/>
        <v>29</v>
      </c>
      <c r="AF72" s="206">
        <f t="shared" si="91"/>
        <v>0</v>
      </c>
      <c r="AG72" s="206">
        <f t="shared" si="91"/>
        <v>0</v>
      </c>
      <c r="AH72" s="206">
        <f t="shared" si="91"/>
        <v>0</v>
      </c>
      <c r="AI72" s="206">
        <f t="shared" si="91"/>
        <v>0</v>
      </c>
      <c r="AJ72" s="206">
        <f t="shared" si="91"/>
        <v>0</v>
      </c>
      <c r="AK72" s="206">
        <f t="shared" si="91"/>
        <v>85</v>
      </c>
      <c r="AL72" s="206">
        <f t="shared" si="91"/>
        <v>0</v>
      </c>
      <c r="AM72" s="206">
        <f t="shared" si="91"/>
        <v>44</v>
      </c>
      <c r="AN72" s="206">
        <f t="shared" si="91"/>
        <v>0</v>
      </c>
      <c r="AO72" s="206">
        <f t="shared" si="91"/>
        <v>48</v>
      </c>
      <c r="AP72" s="206">
        <f t="shared" si="91"/>
        <v>0</v>
      </c>
      <c r="AQ72" s="206">
        <f t="shared" si="91"/>
        <v>80</v>
      </c>
      <c r="AR72" s="206">
        <f t="shared" si="91"/>
        <v>0</v>
      </c>
      <c r="AS72" s="206">
        <f t="shared" si="91"/>
        <v>40</v>
      </c>
      <c r="AT72" s="206">
        <f t="shared" si="91"/>
        <v>0</v>
      </c>
      <c r="BR72" s="1" t="str">
        <f t="shared" si="92"/>
        <v/>
      </c>
      <c r="BS72" s="430" t="str">
        <f t="shared" si="88"/>
        <v/>
      </c>
      <c r="BT72" s="430" t="str">
        <f t="shared" si="89"/>
        <v/>
      </c>
      <c r="BU72" s="206" t="str">
        <f t="shared" si="93"/>
        <v/>
      </c>
      <c r="BV72" s="206" t="str">
        <f t="shared" si="94"/>
        <v/>
      </c>
      <c r="BW72" s="206" t="str">
        <f t="shared" si="95"/>
        <v/>
      </c>
      <c r="BX72" s="206" t="str">
        <f t="shared" si="96"/>
        <v/>
      </c>
      <c r="BY72" s="206" t="str">
        <f t="shared" si="97"/>
        <v/>
      </c>
      <c r="BZ72" s="206" t="str">
        <f t="shared" si="98"/>
        <v/>
      </c>
      <c r="CA72" s="206" t="str">
        <f t="shared" si="99"/>
        <v/>
      </c>
      <c r="CC72" s="430" t="str">
        <f t="shared" ref="CC72:CC86" si="107">IF($BR72="","",IF(CE72=CE71,CC71,INDEX(INDEX($BA$14:$BA$19,CE72),1)))</f>
        <v/>
      </c>
      <c r="CD72" s="430" t="str">
        <f t="shared" si="90"/>
        <v/>
      </c>
      <c r="CE72" s="206" t="str">
        <f t="shared" si="100"/>
        <v/>
      </c>
      <c r="CF72" s="206" t="str">
        <f t="shared" si="101"/>
        <v/>
      </c>
      <c r="CG72" s="206" t="str">
        <f t="shared" si="102"/>
        <v/>
      </c>
      <c r="CH72" s="206" t="str">
        <f t="shared" si="103"/>
        <v/>
      </c>
      <c r="CI72" s="206" t="str">
        <f t="shared" si="104"/>
        <v/>
      </c>
      <c r="CJ72" s="206" t="str">
        <f t="shared" si="105"/>
        <v/>
      </c>
      <c r="CK72" s="206" t="str">
        <f t="shared" si="106"/>
        <v/>
      </c>
    </row>
    <row r="73" spans="6:89" x14ac:dyDescent="0.25">
      <c r="F73"/>
      <c r="G73"/>
      <c r="H73"/>
      <c r="I73"/>
      <c r="J73"/>
      <c r="K73"/>
      <c r="L73"/>
      <c r="M73"/>
      <c r="O73"/>
      <c r="AC73" s="1">
        <f t="shared" ref="AC73:AC104" si="108">IF(AC72&lt;$AB$19,AC72+1,"")</f>
        <v>33</v>
      </c>
      <c r="AD73" s="406">
        <f t="shared" ref="AD73:AD104" si="109">IF($AC73="","",$AC73*$Z$19)</f>
        <v>85.568463749999992</v>
      </c>
      <c r="AE73" s="206">
        <f t="shared" si="91"/>
        <v>29</v>
      </c>
      <c r="AF73" s="206">
        <f t="shared" si="91"/>
        <v>0</v>
      </c>
      <c r="AG73" s="206">
        <f t="shared" si="91"/>
        <v>0</v>
      </c>
      <c r="AH73" s="206">
        <f t="shared" si="91"/>
        <v>0</v>
      </c>
      <c r="AI73" s="206">
        <f t="shared" si="91"/>
        <v>0</v>
      </c>
      <c r="AJ73" s="206">
        <f t="shared" si="91"/>
        <v>0</v>
      </c>
      <c r="AK73" s="206">
        <f t="shared" si="91"/>
        <v>85</v>
      </c>
      <c r="AL73" s="206">
        <f t="shared" si="91"/>
        <v>0</v>
      </c>
      <c r="AM73" s="206">
        <f t="shared" si="91"/>
        <v>44</v>
      </c>
      <c r="AN73" s="206">
        <f t="shared" si="91"/>
        <v>0</v>
      </c>
      <c r="AO73" s="206">
        <f t="shared" si="91"/>
        <v>48</v>
      </c>
      <c r="AP73" s="206">
        <f t="shared" si="91"/>
        <v>0</v>
      </c>
      <c r="AQ73" s="206">
        <f t="shared" si="91"/>
        <v>120</v>
      </c>
      <c r="AR73" s="206">
        <f t="shared" si="91"/>
        <v>0</v>
      </c>
      <c r="AS73" s="206">
        <f t="shared" si="91"/>
        <v>40</v>
      </c>
      <c r="AT73" s="206">
        <f t="shared" si="91"/>
        <v>0</v>
      </c>
      <c r="BR73" s="1" t="str">
        <f t="shared" si="92"/>
        <v/>
      </c>
      <c r="BS73" s="430" t="str">
        <f t="shared" si="88"/>
        <v/>
      </c>
      <c r="BT73" s="430" t="str">
        <f t="shared" si="89"/>
        <v/>
      </c>
      <c r="BU73" s="206" t="str">
        <f t="shared" si="93"/>
        <v/>
      </c>
      <c r="BV73" s="206" t="str">
        <f t="shared" si="94"/>
        <v/>
      </c>
      <c r="BW73" s="206" t="str">
        <f t="shared" si="95"/>
        <v/>
      </c>
      <c r="BX73" s="206" t="str">
        <f t="shared" si="96"/>
        <v/>
      </c>
      <c r="BY73" s="206" t="str">
        <f t="shared" si="97"/>
        <v/>
      </c>
      <c r="BZ73" s="206" t="str">
        <f t="shared" si="98"/>
        <v/>
      </c>
      <c r="CA73" s="206" t="str">
        <f t="shared" si="99"/>
        <v/>
      </c>
      <c r="CC73" s="430" t="str">
        <f t="shared" si="107"/>
        <v/>
      </c>
      <c r="CD73" s="430" t="str">
        <f t="shared" si="90"/>
        <v/>
      </c>
      <c r="CE73" s="206" t="str">
        <f t="shared" si="100"/>
        <v/>
      </c>
      <c r="CF73" s="206" t="str">
        <f t="shared" si="101"/>
        <v/>
      </c>
      <c r="CG73" s="206" t="str">
        <f t="shared" si="102"/>
        <v/>
      </c>
      <c r="CH73" s="206" t="str">
        <f t="shared" si="103"/>
        <v/>
      </c>
      <c r="CI73" s="206" t="str">
        <f t="shared" si="104"/>
        <v/>
      </c>
      <c r="CJ73" s="206" t="str">
        <f t="shared" si="105"/>
        <v/>
      </c>
      <c r="CK73" s="206" t="str">
        <f t="shared" si="106"/>
        <v/>
      </c>
    </row>
    <row r="74" spans="6:89" x14ac:dyDescent="0.25">
      <c r="F74"/>
      <c r="G74"/>
      <c r="H74"/>
      <c r="I74"/>
      <c r="J74"/>
      <c r="K74"/>
      <c r="L74"/>
      <c r="M74"/>
      <c r="O74"/>
      <c r="AC74" s="1">
        <f t="shared" si="108"/>
        <v>34</v>
      </c>
      <c r="AD74" s="406">
        <f t="shared" si="109"/>
        <v>88.161447499999994</v>
      </c>
      <c r="AE74" s="206">
        <f t="shared" si="91"/>
        <v>29</v>
      </c>
      <c r="AF74" s="206">
        <f t="shared" si="91"/>
        <v>0</v>
      </c>
      <c r="AG74" s="206">
        <f t="shared" si="91"/>
        <v>0</v>
      </c>
      <c r="AH74" s="206">
        <f t="shared" si="91"/>
        <v>0</v>
      </c>
      <c r="AI74" s="206">
        <f t="shared" si="91"/>
        <v>0</v>
      </c>
      <c r="AJ74" s="206">
        <f t="shared" si="91"/>
        <v>0</v>
      </c>
      <c r="AK74" s="206">
        <f t="shared" si="91"/>
        <v>85</v>
      </c>
      <c r="AL74" s="206">
        <f t="shared" si="91"/>
        <v>0</v>
      </c>
      <c r="AM74" s="206">
        <f t="shared" si="91"/>
        <v>44</v>
      </c>
      <c r="AN74" s="206">
        <f t="shared" si="91"/>
        <v>0</v>
      </c>
      <c r="AO74" s="206">
        <f t="shared" si="91"/>
        <v>48</v>
      </c>
      <c r="AP74" s="206">
        <f t="shared" si="91"/>
        <v>0</v>
      </c>
      <c r="AQ74" s="206">
        <f t="shared" si="91"/>
        <v>160</v>
      </c>
      <c r="AR74" s="206">
        <f t="shared" si="91"/>
        <v>0</v>
      </c>
      <c r="AS74" s="206">
        <f t="shared" si="91"/>
        <v>40</v>
      </c>
      <c r="AT74" s="206">
        <f t="shared" si="91"/>
        <v>0</v>
      </c>
      <c r="BR74" s="1" t="str">
        <f t="shared" si="92"/>
        <v/>
      </c>
      <c r="BS74" s="430" t="str">
        <f t="shared" si="88"/>
        <v/>
      </c>
      <c r="BT74" s="430" t="str">
        <f t="shared" si="89"/>
        <v/>
      </c>
      <c r="BU74" s="206" t="str">
        <f t="shared" si="93"/>
        <v/>
      </c>
      <c r="BV74" s="206" t="str">
        <f t="shared" si="94"/>
        <v/>
      </c>
      <c r="BW74" s="206" t="str">
        <f t="shared" si="95"/>
        <v/>
      </c>
      <c r="BX74" s="206" t="str">
        <f t="shared" si="96"/>
        <v/>
      </c>
      <c r="BY74" s="206" t="str">
        <f t="shared" si="97"/>
        <v/>
      </c>
      <c r="BZ74" s="206" t="str">
        <f t="shared" si="98"/>
        <v/>
      </c>
      <c r="CA74" s="206" t="str">
        <f t="shared" si="99"/>
        <v/>
      </c>
      <c r="CC74" s="430" t="str">
        <f t="shared" si="107"/>
        <v/>
      </c>
      <c r="CD74" s="430" t="str">
        <f t="shared" si="90"/>
        <v/>
      </c>
      <c r="CE74" s="206" t="str">
        <f t="shared" si="100"/>
        <v/>
      </c>
      <c r="CF74" s="206" t="str">
        <f t="shared" si="101"/>
        <v/>
      </c>
      <c r="CG74" s="206" t="str">
        <f t="shared" si="102"/>
        <v/>
      </c>
      <c r="CH74" s="206" t="str">
        <f t="shared" si="103"/>
        <v/>
      </c>
      <c r="CI74" s="206" t="str">
        <f t="shared" si="104"/>
        <v/>
      </c>
      <c r="CJ74" s="206" t="str">
        <f t="shared" si="105"/>
        <v/>
      </c>
      <c r="CK74" s="206" t="str">
        <f t="shared" si="106"/>
        <v/>
      </c>
    </row>
    <row r="75" spans="6:89" x14ac:dyDescent="0.25">
      <c r="F75"/>
      <c r="G75"/>
      <c r="H75"/>
      <c r="I75"/>
      <c r="J75"/>
      <c r="K75"/>
      <c r="L75"/>
      <c r="M75"/>
      <c r="O75"/>
      <c r="AC75" s="1">
        <f t="shared" si="108"/>
        <v>35</v>
      </c>
      <c r="AD75" s="406">
        <f t="shared" si="109"/>
        <v>90.754431249999996</v>
      </c>
      <c r="AE75" s="206">
        <f t="shared" si="91"/>
        <v>29</v>
      </c>
      <c r="AF75" s="206">
        <f t="shared" si="91"/>
        <v>0</v>
      </c>
      <c r="AG75" s="206">
        <f t="shared" si="91"/>
        <v>0</v>
      </c>
      <c r="AH75" s="206">
        <f t="shared" si="91"/>
        <v>0</v>
      </c>
      <c r="AI75" s="206">
        <f t="shared" si="91"/>
        <v>0</v>
      </c>
      <c r="AJ75" s="206">
        <f t="shared" si="91"/>
        <v>0</v>
      </c>
      <c r="AK75" s="206">
        <f t="shared" si="91"/>
        <v>85</v>
      </c>
      <c r="AL75" s="206">
        <f t="shared" si="91"/>
        <v>0</v>
      </c>
      <c r="AM75" s="206">
        <f t="shared" si="91"/>
        <v>44</v>
      </c>
      <c r="AN75" s="206">
        <f t="shared" si="91"/>
        <v>0</v>
      </c>
      <c r="AO75" s="206">
        <f t="shared" si="91"/>
        <v>48</v>
      </c>
      <c r="AP75" s="206">
        <f t="shared" si="91"/>
        <v>0</v>
      </c>
      <c r="AQ75" s="206">
        <f t="shared" si="91"/>
        <v>200</v>
      </c>
      <c r="AR75" s="206">
        <f t="shared" si="91"/>
        <v>0</v>
      </c>
      <c r="AS75" s="206">
        <f t="shared" si="91"/>
        <v>40</v>
      </c>
      <c r="AT75" s="206">
        <f t="shared" si="91"/>
        <v>0</v>
      </c>
      <c r="BR75" s="1" t="str">
        <f t="shared" si="92"/>
        <v/>
      </c>
      <c r="BS75" s="430" t="str">
        <f t="shared" si="88"/>
        <v/>
      </c>
      <c r="BT75" s="430" t="str">
        <f t="shared" si="89"/>
        <v/>
      </c>
      <c r="BU75" s="206" t="str">
        <f t="shared" si="93"/>
        <v/>
      </c>
      <c r="BV75" s="206" t="str">
        <f t="shared" si="94"/>
        <v/>
      </c>
      <c r="BW75" s="206" t="str">
        <f t="shared" si="95"/>
        <v/>
      </c>
      <c r="BX75" s="206" t="str">
        <f t="shared" si="96"/>
        <v/>
      </c>
      <c r="BY75" s="206" t="str">
        <f t="shared" si="97"/>
        <v/>
      </c>
      <c r="BZ75" s="206" t="str">
        <f t="shared" si="98"/>
        <v/>
      </c>
      <c r="CA75" s="206" t="str">
        <f t="shared" si="99"/>
        <v/>
      </c>
      <c r="CC75" s="430" t="str">
        <f t="shared" si="107"/>
        <v/>
      </c>
      <c r="CD75" s="430" t="str">
        <f t="shared" si="90"/>
        <v/>
      </c>
      <c r="CE75" s="206" t="str">
        <f t="shared" si="100"/>
        <v/>
      </c>
      <c r="CF75" s="206" t="str">
        <f t="shared" si="101"/>
        <v/>
      </c>
      <c r="CG75" s="206" t="str">
        <f t="shared" si="102"/>
        <v/>
      </c>
      <c r="CH75" s="206" t="str">
        <f t="shared" si="103"/>
        <v/>
      </c>
      <c r="CI75" s="206" t="str">
        <f t="shared" si="104"/>
        <v/>
      </c>
      <c r="CJ75" s="206" t="str">
        <f t="shared" si="105"/>
        <v/>
      </c>
      <c r="CK75" s="206" t="str">
        <f t="shared" si="106"/>
        <v/>
      </c>
    </row>
    <row r="76" spans="6:89" x14ac:dyDescent="0.25">
      <c r="F76"/>
      <c r="G76"/>
      <c r="H76"/>
      <c r="I76"/>
      <c r="J76"/>
      <c r="K76"/>
      <c r="L76"/>
      <c r="M76"/>
      <c r="O76"/>
      <c r="AC76" s="1">
        <f t="shared" si="108"/>
        <v>36</v>
      </c>
      <c r="AD76" s="406">
        <f t="shared" si="109"/>
        <v>93.347414999999984</v>
      </c>
      <c r="AE76" s="206">
        <f t="shared" si="91"/>
        <v>29</v>
      </c>
      <c r="AF76" s="206">
        <f t="shared" si="91"/>
        <v>0</v>
      </c>
      <c r="AG76" s="206">
        <f t="shared" si="91"/>
        <v>0</v>
      </c>
      <c r="AH76" s="206">
        <f t="shared" si="91"/>
        <v>0</v>
      </c>
      <c r="AI76" s="206">
        <f t="shared" si="91"/>
        <v>0</v>
      </c>
      <c r="AJ76" s="206">
        <f t="shared" si="91"/>
        <v>0</v>
      </c>
      <c r="AK76" s="206">
        <f t="shared" si="91"/>
        <v>85</v>
      </c>
      <c r="AL76" s="206">
        <f t="shared" si="91"/>
        <v>0</v>
      </c>
      <c r="AM76" s="206">
        <f t="shared" si="91"/>
        <v>44</v>
      </c>
      <c r="AN76" s="206">
        <f t="shared" si="91"/>
        <v>0</v>
      </c>
      <c r="AO76" s="206">
        <f t="shared" si="91"/>
        <v>48</v>
      </c>
      <c r="AP76" s="206">
        <f t="shared" si="91"/>
        <v>0</v>
      </c>
      <c r="AQ76" s="206">
        <f t="shared" si="91"/>
        <v>0</v>
      </c>
      <c r="AR76" s="206">
        <f t="shared" si="91"/>
        <v>0</v>
      </c>
      <c r="AS76" s="206">
        <f t="shared" si="91"/>
        <v>40</v>
      </c>
      <c r="AT76" s="206">
        <f t="shared" si="91"/>
        <v>0</v>
      </c>
      <c r="BR76" s="1" t="str">
        <f t="shared" si="92"/>
        <v/>
      </c>
      <c r="BS76" s="430" t="str">
        <f t="shared" si="88"/>
        <v/>
      </c>
      <c r="BT76" s="430" t="str">
        <f t="shared" si="89"/>
        <v/>
      </c>
      <c r="BU76" s="206" t="str">
        <f t="shared" si="93"/>
        <v/>
      </c>
      <c r="BV76" s="206" t="str">
        <f t="shared" si="94"/>
        <v/>
      </c>
      <c r="BW76" s="206" t="str">
        <f t="shared" si="95"/>
        <v/>
      </c>
      <c r="BX76" s="206" t="str">
        <f t="shared" si="96"/>
        <v/>
      </c>
      <c r="BY76" s="206" t="str">
        <f t="shared" si="97"/>
        <v/>
      </c>
      <c r="BZ76" s="206" t="str">
        <f t="shared" si="98"/>
        <v/>
      </c>
      <c r="CA76" s="206" t="str">
        <f t="shared" si="99"/>
        <v/>
      </c>
      <c r="CC76" s="430" t="str">
        <f t="shared" si="107"/>
        <v/>
      </c>
      <c r="CD76" s="430" t="str">
        <f t="shared" si="90"/>
        <v/>
      </c>
      <c r="CE76" s="206" t="str">
        <f t="shared" si="100"/>
        <v/>
      </c>
      <c r="CF76" s="206" t="str">
        <f t="shared" si="101"/>
        <v/>
      </c>
      <c r="CG76" s="206" t="str">
        <f t="shared" si="102"/>
        <v/>
      </c>
      <c r="CH76" s="206" t="str">
        <f t="shared" si="103"/>
        <v/>
      </c>
      <c r="CI76" s="206" t="str">
        <f t="shared" si="104"/>
        <v/>
      </c>
      <c r="CJ76" s="206" t="str">
        <f t="shared" si="105"/>
        <v/>
      </c>
      <c r="CK76" s="206" t="str">
        <f t="shared" si="106"/>
        <v/>
      </c>
    </row>
    <row r="77" spans="6:89" x14ac:dyDescent="0.25">
      <c r="F77"/>
      <c r="G77"/>
      <c r="H77"/>
      <c r="I77"/>
      <c r="J77"/>
      <c r="K77"/>
      <c r="L77"/>
      <c r="M77"/>
      <c r="O77"/>
      <c r="AC77" s="1">
        <f t="shared" si="108"/>
        <v>37</v>
      </c>
      <c r="AD77" s="406">
        <f t="shared" si="109"/>
        <v>95.940398749999986</v>
      </c>
      <c r="AE77" s="206">
        <f t="shared" si="91"/>
        <v>29</v>
      </c>
      <c r="AF77" s="206">
        <f t="shared" si="91"/>
        <v>0</v>
      </c>
      <c r="AG77" s="206">
        <f t="shared" si="91"/>
        <v>0</v>
      </c>
      <c r="AH77" s="206">
        <f t="shared" si="91"/>
        <v>0</v>
      </c>
      <c r="AI77" s="206">
        <f t="shared" si="91"/>
        <v>0</v>
      </c>
      <c r="AJ77" s="206">
        <f t="shared" si="91"/>
        <v>0</v>
      </c>
      <c r="AK77" s="206">
        <f t="shared" si="91"/>
        <v>85</v>
      </c>
      <c r="AL77" s="206">
        <f t="shared" si="91"/>
        <v>0</v>
      </c>
      <c r="AM77" s="206">
        <f t="shared" si="91"/>
        <v>44</v>
      </c>
      <c r="AN77" s="206">
        <f t="shared" si="91"/>
        <v>0</v>
      </c>
      <c r="AO77" s="206">
        <f t="shared" si="91"/>
        <v>48</v>
      </c>
      <c r="AP77" s="206">
        <f t="shared" si="91"/>
        <v>0</v>
      </c>
      <c r="AQ77" s="206">
        <f t="shared" si="91"/>
        <v>0</v>
      </c>
      <c r="AR77" s="206">
        <f t="shared" si="91"/>
        <v>0</v>
      </c>
      <c r="AS77" s="206">
        <f t="shared" si="91"/>
        <v>40</v>
      </c>
      <c r="AT77" s="206">
        <f t="shared" si="91"/>
        <v>0</v>
      </c>
      <c r="BR77" s="1" t="str">
        <f t="shared" si="92"/>
        <v/>
      </c>
      <c r="BS77" s="430" t="str">
        <f t="shared" si="88"/>
        <v/>
      </c>
      <c r="BT77" s="430" t="str">
        <f t="shared" si="89"/>
        <v/>
      </c>
      <c r="BU77" s="206" t="str">
        <f t="shared" si="93"/>
        <v/>
      </c>
      <c r="BV77" s="206" t="str">
        <f t="shared" si="94"/>
        <v/>
      </c>
      <c r="BW77" s="206" t="str">
        <f t="shared" si="95"/>
        <v/>
      </c>
      <c r="BX77" s="206" t="str">
        <f t="shared" si="96"/>
        <v/>
      </c>
      <c r="BY77" s="206" t="str">
        <f t="shared" si="97"/>
        <v/>
      </c>
      <c r="BZ77" s="206" t="str">
        <f t="shared" si="98"/>
        <v/>
      </c>
      <c r="CA77" s="206" t="str">
        <f t="shared" si="99"/>
        <v/>
      </c>
      <c r="CC77" s="430" t="str">
        <f t="shared" si="107"/>
        <v/>
      </c>
      <c r="CD77" s="430" t="str">
        <f t="shared" si="90"/>
        <v/>
      </c>
      <c r="CE77" s="206" t="str">
        <f t="shared" si="100"/>
        <v/>
      </c>
      <c r="CF77" s="206" t="str">
        <f t="shared" si="101"/>
        <v/>
      </c>
      <c r="CG77" s="206" t="str">
        <f t="shared" si="102"/>
        <v/>
      </c>
      <c r="CH77" s="206" t="str">
        <f t="shared" si="103"/>
        <v/>
      </c>
      <c r="CI77" s="206" t="str">
        <f t="shared" si="104"/>
        <v/>
      </c>
      <c r="CJ77" s="206" t="str">
        <f t="shared" si="105"/>
        <v/>
      </c>
      <c r="CK77" s="206" t="str">
        <f t="shared" si="106"/>
        <v/>
      </c>
    </row>
    <row r="78" spans="6:89" x14ac:dyDescent="0.25">
      <c r="F78"/>
      <c r="G78"/>
      <c r="H78"/>
      <c r="I78"/>
      <c r="J78"/>
      <c r="K78"/>
      <c r="L78"/>
      <c r="M78"/>
      <c r="O78"/>
      <c r="AC78" s="1">
        <f t="shared" si="108"/>
        <v>38</v>
      </c>
      <c r="AD78" s="406">
        <f t="shared" si="109"/>
        <v>98.533382499999988</v>
      </c>
      <c r="AE78" s="206">
        <f t="shared" si="91"/>
        <v>29</v>
      </c>
      <c r="AF78" s="206">
        <f t="shared" si="91"/>
        <v>0</v>
      </c>
      <c r="AG78" s="206">
        <f t="shared" si="91"/>
        <v>0</v>
      </c>
      <c r="AH78" s="206">
        <f t="shared" si="91"/>
        <v>0</v>
      </c>
      <c r="AI78" s="206">
        <f t="shared" si="91"/>
        <v>0</v>
      </c>
      <c r="AJ78" s="206">
        <f t="shared" si="91"/>
        <v>0</v>
      </c>
      <c r="AK78" s="206">
        <f t="shared" si="91"/>
        <v>85</v>
      </c>
      <c r="AL78" s="206">
        <f t="shared" si="91"/>
        <v>0</v>
      </c>
      <c r="AM78" s="206">
        <f t="shared" si="91"/>
        <v>44</v>
      </c>
      <c r="AN78" s="206">
        <f t="shared" si="91"/>
        <v>0</v>
      </c>
      <c r="AO78" s="206">
        <f t="shared" si="91"/>
        <v>48</v>
      </c>
      <c r="AP78" s="206">
        <f t="shared" si="91"/>
        <v>0</v>
      </c>
      <c r="AQ78" s="206">
        <f t="shared" si="91"/>
        <v>0</v>
      </c>
      <c r="AR78" s="206">
        <f t="shared" si="91"/>
        <v>0</v>
      </c>
      <c r="AS78" s="206">
        <f t="shared" si="91"/>
        <v>40</v>
      </c>
      <c r="AT78" s="206">
        <f t="shared" si="91"/>
        <v>0</v>
      </c>
      <c r="BR78" s="1" t="str">
        <f t="shared" si="92"/>
        <v/>
      </c>
      <c r="BS78" s="430" t="str">
        <f t="shared" si="88"/>
        <v/>
      </c>
      <c r="BT78" s="430" t="str">
        <f t="shared" si="89"/>
        <v/>
      </c>
      <c r="BU78" s="206" t="str">
        <f t="shared" si="93"/>
        <v/>
      </c>
      <c r="BV78" s="206" t="str">
        <f t="shared" si="94"/>
        <v/>
      </c>
      <c r="BW78" s="206" t="str">
        <f t="shared" si="95"/>
        <v/>
      </c>
      <c r="BX78" s="206" t="str">
        <f t="shared" si="96"/>
        <v/>
      </c>
      <c r="BY78" s="206" t="str">
        <f t="shared" si="97"/>
        <v/>
      </c>
      <c r="BZ78" s="206" t="str">
        <f t="shared" si="98"/>
        <v/>
      </c>
      <c r="CA78" s="206" t="str">
        <f t="shared" si="99"/>
        <v/>
      </c>
      <c r="CC78" s="430" t="str">
        <f t="shared" si="107"/>
        <v/>
      </c>
      <c r="CD78" s="430" t="str">
        <f t="shared" si="90"/>
        <v/>
      </c>
      <c r="CE78" s="206" t="str">
        <f t="shared" si="100"/>
        <v/>
      </c>
      <c r="CF78" s="206" t="str">
        <f t="shared" si="101"/>
        <v/>
      </c>
      <c r="CG78" s="206" t="str">
        <f t="shared" si="102"/>
        <v/>
      </c>
      <c r="CH78" s="206" t="str">
        <f t="shared" si="103"/>
        <v/>
      </c>
      <c r="CI78" s="206" t="str">
        <f t="shared" si="104"/>
        <v/>
      </c>
      <c r="CJ78" s="206" t="str">
        <f t="shared" si="105"/>
        <v/>
      </c>
      <c r="CK78" s="206" t="str">
        <f t="shared" si="106"/>
        <v/>
      </c>
    </row>
    <row r="79" spans="6:89" x14ac:dyDescent="0.25">
      <c r="F79"/>
      <c r="G79"/>
      <c r="H79"/>
      <c r="I79"/>
      <c r="J79"/>
      <c r="K79"/>
      <c r="L79"/>
      <c r="M79"/>
      <c r="O79"/>
      <c r="AC79" s="1">
        <f t="shared" si="108"/>
        <v>39</v>
      </c>
      <c r="AD79" s="406">
        <f t="shared" si="109"/>
        <v>101.12636624999999</v>
      </c>
      <c r="AE79" s="206">
        <f t="shared" si="91"/>
        <v>29</v>
      </c>
      <c r="AF79" s="206">
        <f t="shared" si="91"/>
        <v>0</v>
      </c>
      <c r="AG79" s="206">
        <f t="shared" si="91"/>
        <v>0</v>
      </c>
      <c r="AH79" s="206">
        <f t="shared" si="91"/>
        <v>0</v>
      </c>
      <c r="AI79" s="206">
        <f t="shared" si="91"/>
        <v>0</v>
      </c>
      <c r="AJ79" s="206">
        <f t="shared" si="91"/>
        <v>0</v>
      </c>
      <c r="AK79" s="206">
        <f t="shared" si="91"/>
        <v>85</v>
      </c>
      <c r="AL79" s="206">
        <f t="shared" si="91"/>
        <v>0</v>
      </c>
      <c r="AM79" s="206">
        <f t="shared" si="91"/>
        <v>44</v>
      </c>
      <c r="AN79" s="206">
        <f t="shared" si="91"/>
        <v>0</v>
      </c>
      <c r="AO79" s="206">
        <f t="shared" si="91"/>
        <v>48</v>
      </c>
      <c r="AP79" s="206">
        <f t="shared" si="91"/>
        <v>0</v>
      </c>
      <c r="AQ79" s="206">
        <f t="shared" si="91"/>
        <v>0</v>
      </c>
      <c r="AR79" s="206">
        <f t="shared" si="91"/>
        <v>0</v>
      </c>
      <c r="AS79" s="206">
        <f t="shared" si="91"/>
        <v>40</v>
      </c>
      <c r="AT79" s="206">
        <f t="shared" si="91"/>
        <v>0</v>
      </c>
      <c r="BR79" s="1" t="str">
        <f t="shared" si="92"/>
        <v/>
      </c>
      <c r="BS79" s="430" t="str">
        <f t="shared" si="88"/>
        <v/>
      </c>
      <c r="BT79" s="430" t="str">
        <f t="shared" si="89"/>
        <v/>
      </c>
      <c r="BU79" s="206" t="str">
        <f t="shared" si="93"/>
        <v/>
      </c>
      <c r="BV79" s="206" t="str">
        <f t="shared" si="94"/>
        <v/>
      </c>
      <c r="BW79" s="206" t="str">
        <f t="shared" si="95"/>
        <v/>
      </c>
      <c r="BX79" s="206" t="str">
        <f t="shared" si="96"/>
        <v/>
      </c>
      <c r="BY79" s="206" t="str">
        <f t="shared" si="97"/>
        <v/>
      </c>
      <c r="BZ79" s="206" t="str">
        <f t="shared" si="98"/>
        <v/>
      </c>
      <c r="CA79" s="206" t="str">
        <f t="shared" si="99"/>
        <v/>
      </c>
      <c r="CC79" s="430" t="str">
        <f t="shared" si="107"/>
        <v/>
      </c>
      <c r="CD79" s="430" t="str">
        <f t="shared" si="90"/>
        <v/>
      </c>
      <c r="CE79" s="206" t="str">
        <f t="shared" si="100"/>
        <v/>
      </c>
      <c r="CF79" s="206" t="str">
        <f t="shared" si="101"/>
        <v/>
      </c>
      <c r="CG79" s="206" t="str">
        <f t="shared" si="102"/>
        <v/>
      </c>
      <c r="CH79" s="206" t="str">
        <f t="shared" si="103"/>
        <v/>
      </c>
      <c r="CI79" s="206" t="str">
        <f t="shared" si="104"/>
        <v/>
      </c>
      <c r="CJ79" s="206" t="str">
        <f t="shared" si="105"/>
        <v/>
      </c>
      <c r="CK79" s="206" t="str">
        <f t="shared" si="106"/>
        <v/>
      </c>
    </row>
    <row r="80" spans="6:89" x14ac:dyDescent="0.25">
      <c r="AC80" s="1">
        <f t="shared" si="108"/>
        <v>40</v>
      </c>
      <c r="AD80" s="406">
        <f t="shared" si="109"/>
        <v>103.71934999999999</v>
      </c>
      <c r="AE80" s="206">
        <f t="shared" si="91"/>
        <v>29</v>
      </c>
      <c r="AF80" s="206">
        <f t="shared" si="91"/>
        <v>0</v>
      </c>
      <c r="AG80" s="206">
        <f t="shared" si="91"/>
        <v>0</v>
      </c>
      <c r="AH80" s="206">
        <f t="shared" si="91"/>
        <v>0</v>
      </c>
      <c r="AI80" s="206">
        <f t="shared" si="91"/>
        <v>0</v>
      </c>
      <c r="AJ80" s="206">
        <f t="shared" si="91"/>
        <v>0</v>
      </c>
      <c r="AK80" s="206">
        <f t="shared" si="91"/>
        <v>85</v>
      </c>
      <c r="AL80" s="206">
        <f t="shared" si="91"/>
        <v>0</v>
      </c>
      <c r="AM80" s="206">
        <f t="shared" si="91"/>
        <v>44</v>
      </c>
      <c r="AN80" s="206">
        <f t="shared" si="91"/>
        <v>0</v>
      </c>
      <c r="AO80" s="206">
        <f t="shared" si="91"/>
        <v>48</v>
      </c>
      <c r="AP80" s="206">
        <f t="shared" si="91"/>
        <v>0</v>
      </c>
      <c r="AQ80" s="206">
        <f t="shared" si="91"/>
        <v>0</v>
      </c>
      <c r="AR80" s="206">
        <f t="shared" si="91"/>
        <v>175</v>
      </c>
      <c r="AS80" s="206">
        <f t="shared" si="91"/>
        <v>40</v>
      </c>
      <c r="AT80" s="206">
        <f t="shared" si="91"/>
        <v>0</v>
      </c>
      <c r="BR80" s="1" t="str">
        <f t="shared" si="92"/>
        <v/>
      </c>
      <c r="BS80" s="430" t="str">
        <f t="shared" si="88"/>
        <v/>
      </c>
      <c r="BT80" s="430" t="str">
        <f t="shared" si="89"/>
        <v/>
      </c>
      <c r="BU80" s="206" t="str">
        <f t="shared" si="93"/>
        <v/>
      </c>
      <c r="BV80" s="206" t="str">
        <f t="shared" si="94"/>
        <v/>
      </c>
      <c r="BW80" s="206" t="str">
        <f t="shared" si="95"/>
        <v/>
      </c>
      <c r="BX80" s="206" t="str">
        <f t="shared" si="96"/>
        <v/>
      </c>
      <c r="BY80" s="206" t="str">
        <f t="shared" si="97"/>
        <v/>
      </c>
      <c r="BZ80" s="206" t="str">
        <f t="shared" si="98"/>
        <v/>
      </c>
      <c r="CA80" s="206" t="str">
        <f t="shared" si="99"/>
        <v/>
      </c>
      <c r="CC80" s="430" t="str">
        <f t="shared" si="107"/>
        <v/>
      </c>
      <c r="CD80" s="430" t="str">
        <f t="shared" si="90"/>
        <v/>
      </c>
      <c r="CE80" s="206" t="str">
        <f t="shared" si="100"/>
        <v/>
      </c>
      <c r="CF80" s="206" t="str">
        <f t="shared" si="101"/>
        <v/>
      </c>
      <c r="CG80" s="206" t="str">
        <f t="shared" si="102"/>
        <v/>
      </c>
      <c r="CH80" s="206" t="str">
        <f t="shared" si="103"/>
        <v/>
      </c>
      <c r="CI80" s="206" t="str">
        <f t="shared" si="104"/>
        <v/>
      </c>
      <c r="CJ80" s="206" t="str">
        <f t="shared" si="105"/>
        <v/>
      </c>
      <c r="CK80" s="206" t="str">
        <f t="shared" si="106"/>
        <v/>
      </c>
    </row>
    <row r="81" spans="29:89" x14ac:dyDescent="0.25">
      <c r="AC81" s="1">
        <f t="shared" si="108"/>
        <v>41</v>
      </c>
      <c r="AD81" s="406">
        <f t="shared" si="109"/>
        <v>106.31233374999999</v>
      </c>
      <c r="AE81" s="206">
        <f t="shared" ref="AE81:AT90" si="110">IF($AC81="","",IF(AE$13=0,0,AE$6+IF($AC81&lt;=AE$9+(CEILING($AC81/AE$12,1)-1)*AE$12,AE$7+AE$8*($AC81-(CEILING($AC81/AE$12,1)-1)*AE$12-1),0)))</f>
        <v>29</v>
      </c>
      <c r="AF81" s="206">
        <f t="shared" si="110"/>
        <v>0</v>
      </c>
      <c r="AG81" s="206">
        <f t="shared" si="110"/>
        <v>0</v>
      </c>
      <c r="AH81" s="206">
        <f t="shared" si="110"/>
        <v>0</v>
      </c>
      <c r="AI81" s="206">
        <f t="shared" si="110"/>
        <v>0</v>
      </c>
      <c r="AJ81" s="206">
        <f t="shared" si="110"/>
        <v>0</v>
      </c>
      <c r="AK81" s="206">
        <f t="shared" si="110"/>
        <v>85</v>
      </c>
      <c r="AL81" s="206">
        <f t="shared" si="110"/>
        <v>0</v>
      </c>
      <c r="AM81" s="206">
        <f t="shared" si="110"/>
        <v>44</v>
      </c>
      <c r="AN81" s="206">
        <f t="shared" si="110"/>
        <v>0</v>
      </c>
      <c r="AO81" s="206">
        <f t="shared" si="110"/>
        <v>48</v>
      </c>
      <c r="AP81" s="206">
        <f t="shared" si="110"/>
        <v>0</v>
      </c>
      <c r="AQ81" s="206">
        <f t="shared" si="110"/>
        <v>0</v>
      </c>
      <c r="AR81" s="206">
        <f t="shared" si="110"/>
        <v>175</v>
      </c>
      <c r="AS81" s="206">
        <f t="shared" si="110"/>
        <v>40</v>
      </c>
      <c r="AT81" s="206">
        <f t="shared" si="110"/>
        <v>0</v>
      </c>
      <c r="BR81" s="1" t="str">
        <f t="shared" si="92"/>
        <v/>
      </c>
      <c r="BS81" s="430" t="str">
        <f t="shared" si="88"/>
        <v/>
      </c>
      <c r="BT81" s="430" t="str">
        <f t="shared" si="89"/>
        <v/>
      </c>
      <c r="BU81" s="206" t="str">
        <f t="shared" si="93"/>
        <v/>
      </c>
      <c r="BV81" s="206" t="str">
        <f t="shared" si="94"/>
        <v/>
      </c>
      <c r="BW81" s="206" t="str">
        <f t="shared" si="95"/>
        <v/>
      </c>
      <c r="BX81" s="206" t="str">
        <f t="shared" si="96"/>
        <v/>
      </c>
      <c r="BY81" s="206" t="str">
        <f t="shared" si="97"/>
        <v/>
      </c>
      <c r="BZ81" s="206" t="str">
        <f t="shared" si="98"/>
        <v/>
      </c>
      <c r="CA81" s="206" t="str">
        <f t="shared" si="99"/>
        <v/>
      </c>
      <c r="CC81" s="430" t="str">
        <f t="shared" si="107"/>
        <v/>
      </c>
      <c r="CD81" s="430" t="str">
        <f t="shared" si="90"/>
        <v/>
      </c>
      <c r="CE81" s="206" t="str">
        <f t="shared" si="100"/>
        <v/>
      </c>
      <c r="CF81" s="206" t="str">
        <f t="shared" si="101"/>
        <v/>
      </c>
      <c r="CG81" s="206" t="str">
        <f t="shared" si="102"/>
        <v/>
      </c>
      <c r="CH81" s="206" t="str">
        <f t="shared" si="103"/>
        <v/>
      </c>
      <c r="CI81" s="206" t="str">
        <f t="shared" si="104"/>
        <v/>
      </c>
      <c r="CJ81" s="206" t="str">
        <f t="shared" si="105"/>
        <v/>
      </c>
      <c r="CK81" s="206" t="str">
        <f t="shared" si="106"/>
        <v/>
      </c>
    </row>
    <row r="82" spans="29:89" x14ac:dyDescent="0.25">
      <c r="AC82" s="1">
        <f t="shared" si="108"/>
        <v>42</v>
      </c>
      <c r="AD82" s="406">
        <f t="shared" si="109"/>
        <v>108.90531749999998</v>
      </c>
      <c r="AE82" s="206">
        <f t="shared" si="110"/>
        <v>29</v>
      </c>
      <c r="AF82" s="206">
        <f t="shared" si="110"/>
        <v>0</v>
      </c>
      <c r="AG82" s="206">
        <f t="shared" si="110"/>
        <v>0</v>
      </c>
      <c r="AH82" s="206">
        <f t="shared" si="110"/>
        <v>0</v>
      </c>
      <c r="AI82" s="206">
        <f t="shared" si="110"/>
        <v>0</v>
      </c>
      <c r="AJ82" s="206">
        <f t="shared" si="110"/>
        <v>0</v>
      </c>
      <c r="AK82" s="206">
        <f t="shared" si="110"/>
        <v>85</v>
      </c>
      <c r="AL82" s="206">
        <f t="shared" si="110"/>
        <v>0</v>
      </c>
      <c r="AM82" s="206">
        <f t="shared" si="110"/>
        <v>44</v>
      </c>
      <c r="AN82" s="206">
        <f t="shared" si="110"/>
        <v>0</v>
      </c>
      <c r="AO82" s="206">
        <f t="shared" si="110"/>
        <v>48</v>
      </c>
      <c r="AP82" s="206">
        <f t="shared" si="110"/>
        <v>0</v>
      </c>
      <c r="AQ82" s="206">
        <f t="shared" si="110"/>
        <v>0</v>
      </c>
      <c r="AR82" s="206">
        <f t="shared" si="110"/>
        <v>175</v>
      </c>
      <c r="AS82" s="206">
        <f t="shared" si="110"/>
        <v>40</v>
      </c>
      <c r="AT82" s="206">
        <f t="shared" si="110"/>
        <v>0</v>
      </c>
      <c r="BR82" s="1" t="str">
        <f t="shared" si="92"/>
        <v/>
      </c>
      <c r="BS82" s="430" t="str">
        <f t="shared" si="88"/>
        <v/>
      </c>
      <c r="BT82" s="430" t="str">
        <f t="shared" si="89"/>
        <v/>
      </c>
      <c r="BU82" s="206" t="str">
        <f t="shared" si="93"/>
        <v/>
      </c>
      <c r="BV82" s="206" t="str">
        <f t="shared" si="94"/>
        <v/>
      </c>
      <c r="BW82" s="206" t="str">
        <f t="shared" si="95"/>
        <v/>
      </c>
      <c r="BX82" s="206" t="str">
        <f t="shared" si="96"/>
        <v/>
      </c>
      <c r="BY82" s="206" t="str">
        <f t="shared" si="97"/>
        <v/>
      </c>
      <c r="BZ82" s="206" t="str">
        <f t="shared" si="98"/>
        <v/>
      </c>
      <c r="CA82" s="206" t="str">
        <f t="shared" si="99"/>
        <v/>
      </c>
      <c r="CC82" s="430" t="str">
        <f t="shared" si="107"/>
        <v/>
      </c>
      <c r="CD82" s="430" t="str">
        <f t="shared" si="90"/>
        <v/>
      </c>
      <c r="CE82" s="206" t="str">
        <f t="shared" si="100"/>
        <v/>
      </c>
      <c r="CF82" s="206" t="str">
        <f t="shared" si="101"/>
        <v/>
      </c>
      <c r="CG82" s="206" t="str">
        <f t="shared" si="102"/>
        <v/>
      </c>
      <c r="CH82" s="206" t="str">
        <f t="shared" si="103"/>
        <v/>
      </c>
      <c r="CI82" s="206" t="str">
        <f t="shared" si="104"/>
        <v/>
      </c>
      <c r="CJ82" s="206" t="str">
        <f t="shared" si="105"/>
        <v/>
      </c>
      <c r="CK82" s="206" t="str">
        <f t="shared" si="106"/>
        <v/>
      </c>
    </row>
    <row r="83" spans="29:89" x14ac:dyDescent="0.25">
      <c r="AC83" s="1">
        <f t="shared" si="108"/>
        <v>43</v>
      </c>
      <c r="AD83" s="406">
        <f t="shared" si="109"/>
        <v>111.49830124999998</v>
      </c>
      <c r="AE83" s="206">
        <f t="shared" si="110"/>
        <v>29</v>
      </c>
      <c r="AF83" s="206">
        <f t="shared" si="110"/>
        <v>0</v>
      </c>
      <c r="AG83" s="206">
        <f t="shared" si="110"/>
        <v>0</v>
      </c>
      <c r="AH83" s="206">
        <f t="shared" si="110"/>
        <v>0</v>
      </c>
      <c r="AI83" s="206">
        <f t="shared" si="110"/>
        <v>0</v>
      </c>
      <c r="AJ83" s="206">
        <f t="shared" si="110"/>
        <v>0</v>
      </c>
      <c r="AK83" s="206">
        <f t="shared" si="110"/>
        <v>85</v>
      </c>
      <c r="AL83" s="206">
        <f t="shared" si="110"/>
        <v>0</v>
      </c>
      <c r="AM83" s="206">
        <f t="shared" si="110"/>
        <v>44</v>
      </c>
      <c r="AN83" s="206">
        <f t="shared" si="110"/>
        <v>0</v>
      </c>
      <c r="AO83" s="206">
        <f t="shared" si="110"/>
        <v>48</v>
      </c>
      <c r="AP83" s="206">
        <f t="shared" si="110"/>
        <v>0</v>
      </c>
      <c r="AQ83" s="206">
        <f t="shared" si="110"/>
        <v>0</v>
      </c>
      <c r="AR83" s="206">
        <f t="shared" si="110"/>
        <v>175</v>
      </c>
      <c r="AS83" s="206">
        <f t="shared" si="110"/>
        <v>40</v>
      </c>
      <c r="AT83" s="206">
        <f t="shared" si="110"/>
        <v>0</v>
      </c>
      <c r="BR83" s="1" t="str">
        <f t="shared" si="92"/>
        <v/>
      </c>
      <c r="BS83" s="430" t="str">
        <f t="shared" si="88"/>
        <v/>
      </c>
      <c r="BT83" s="430" t="str">
        <f t="shared" si="89"/>
        <v/>
      </c>
      <c r="BU83" s="206" t="str">
        <f t="shared" si="93"/>
        <v/>
      </c>
      <c r="BV83" s="206" t="str">
        <f t="shared" si="94"/>
        <v/>
      </c>
      <c r="BW83" s="206" t="str">
        <f t="shared" si="95"/>
        <v/>
      </c>
      <c r="BX83" s="206" t="str">
        <f t="shared" si="96"/>
        <v/>
      </c>
      <c r="BY83" s="206" t="str">
        <f t="shared" si="97"/>
        <v/>
      </c>
      <c r="BZ83" s="206" t="str">
        <f t="shared" si="98"/>
        <v/>
      </c>
      <c r="CA83" s="206" t="str">
        <f t="shared" si="99"/>
        <v/>
      </c>
      <c r="CC83" s="430" t="str">
        <f t="shared" si="107"/>
        <v/>
      </c>
      <c r="CD83" s="430" t="str">
        <f t="shared" si="90"/>
        <v/>
      </c>
      <c r="CE83" s="206" t="str">
        <f t="shared" si="100"/>
        <v/>
      </c>
      <c r="CF83" s="206" t="str">
        <f t="shared" si="101"/>
        <v/>
      </c>
      <c r="CG83" s="206" t="str">
        <f t="shared" si="102"/>
        <v/>
      </c>
      <c r="CH83" s="206" t="str">
        <f t="shared" si="103"/>
        <v/>
      </c>
      <c r="CI83" s="206" t="str">
        <f t="shared" si="104"/>
        <v/>
      </c>
      <c r="CJ83" s="206" t="str">
        <f t="shared" si="105"/>
        <v/>
      </c>
      <c r="CK83" s="206" t="str">
        <f t="shared" si="106"/>
        <v/>
      </c>
    </row>
    <row r="84" spans="29:89" x14ac:dyDescent="0.25">
      <c r="AC84" s="1">
        <f t="shared" si="108"/>
        <v>44</v>
      </c>
      <c r="AD84" s="406">
        <f t="shared" si="109"/>
        <v>114.09128499999998</v>
      </c>
      <c r="AE84" s="206">
        <f t="shared" si="110"/>
        <v>29</v>
      </c>
      <c r="AF84" s="206">
        <f t="shared" si="110"/>
        <v>0</v>
      </c>
      <c r="AG84" s="206">
        <f t="shared" si="110"/>
        <v>0</v>
      </c>
      <c r="AH84" s="206">
        <f t="shared" si="110"/>
        <v>0</v>
      </c>
      <c r="AI84" s="206">
        <f t="shared" si="110"/>
        <v>0</v>
      </c>
      <c r="AJ84" s="206">
        <f t="shared" si="110"/>
        <v>0</v>
      </c>
      <c r="AK84" s="206">
        <f t="shared" si="110"/>
        <v>85</v>
      </c>
      <c r="AL84" s="206">
        <f t="shared" si="110"/>
        <v>0</v>
      </c>
      <c r="AM84" s="206">
        <f t="shared" si="110"/>
        <v>44</v>
      </c>
      <c r="AN84" s="206">
        <f t="shared" si="110"/>
        <v>0</v>
      </c>
      <c r="AO84" s="206">
        <f t="shared" si="110"/>
        <v>48</v>
      </c>
      <c r="AP84" s="206">
        <f t="shared" si="110"/>
        <v>0</v>
      </c>
      <c r="AQ84" s="206">
        <f t="shared" si="110"/>
        <v>0</v>
      </c>
      <c r="AR84" s="206">
        <f t="shared" si="110"/>
        <v>175</v>
      </c>
      <c r="AS84" s="206">
        <f t="shared" si="110"/>
        <v>40</v>
      </c>
      <c r="AT84" s="206">
        <f t="shared" si="110"/>
        <v>0</v>
      </c>
      <c r="BR84" s="1" t="str">
        <f t="shared" si="92"/>
        <v/>
      </c>
      <c r="BS84" s="430" t="str">
        <f t="shared" si="88"/>
        <v/>
      </c>
      <c r="BT84" s="430" t="str">
        <f t="shared" si="89"/>
        <v/>
      </c>
      <c r="BU84" s="206" t="str">
        <f t="shared" si="93"/>
        <v/>
      </c>
      <c r="BV84" s="206" t="str">
        <f t="shared" si="94"/>
        <v/>
      </c>
      <c r="BW84" s="206" t="str">
        <f t="shared" si="95"/>
        <v/>
      </c>
      <c r="BX84" s="206" t="str">
        <f t="shared" si="96"/>
        <v/>
      </c>
      <c r="BY84" s="206" t="str">
        <f t="shared" si="97"/>
        <v/>
      </c>
      <c r="BZ84" s="206" t="str">
        <f t="shared" si="98"/>
        <v/>
      </c>
      <c r="CA84" s="206" t="str">
        <f t="shared" si="99"/>
        <v/>
      </c>
      <c r="CC84" s="430" t="str">
        <f t="shared" si="107"/>
        <v/>
      </c>
      <c r="CD84" s="430" t="str">
        <f t="shared" si="90"/>
        <v/>
      </c>
      <c r="CE84" s="206" t="str">
        <f t="shared" si="100"/>
        <v/>
      </c>
      <c r="CF84" s="206" t="str">
        <f t="shared" si="101"/>
        <v/>
      </c>
      <c r="CG84" s="206" t="str">
        <f t="shared" si="102"/>
        <v/>
      </c>
      <c r="CH84" s="206" t="str">
        <f t="shared" si="103"/>
        <v/>
      </c>
      <c r="CI84" s="206" t="str">
        <f t="shared" si="104"/>
        <v/>
      </c>
      <c r="CJ84" s="206" t="str">
        <f t="shared" si="105"/>
        <v/>
      </c>
      <c r="CK84" s="206" t="str">
        <f t="shared" si="106"/>
        <v/>
      </c>
    </row>
    <row r="85" spans="29:89" x14ac:dyDescent="0.25">
      <c r="AC85" s="1">
        <f t="shared" si="108"/>
        <v>45</v>
      </c>
      <c r="AD85" s="406">
        <f t="shared" si="109"/>
        <v>116.68426874999999</v>
      </c>
      <c r="AE85" s="206">
        <f t="shared" si="110"/>
        <v>29</v>
      </c>
      <c r="AF85" s="206">
        <f t="shared" si="110"/>
        <v>0</v>
      </c>
      <c r="AG85" s="206">
        <f t="shared" si="110"/>
        <v>0</v>
      </c>
      <c r="AH85" s="206">
        <f t="shared" si="110"/>
        <v>0</v>
      </c>
      <c r="AI85" s="206">
        <f t="shared" si="110"/>
        <v>0</v>
      </c>
      <c r="AJ85" s="206">
        <f t="shared" si="110"/>
        <v>0</v>
      </c>
      <c r="AK85" s="206">
        <f t="shared" si="110"/>
        <v>85</v>
      </c>
      <c r="AL85" s="206">
        <f t="shared" si="110"/>
        <v>0</v>
      </c>
      <c r="AM85" s="206">
        <f t="shared" si="110"/>
        <v>44</v>
      </c>
      <c r="AN85" s="206">
        <f t="shared" si="110"/>
        <v>0</v>
      </c>
      <c r="AO85" s="206">
        <f t="shared" si="110"/>
        <v>48</v>
      </c>
      <c r="AP85" s="206">
        <f t="shared" si="110"/>
        <v>0</v>
      </c>
      <c r="AQ85" s="206">
        <f t="shared" si="110"/>
        <v>0</v>
      </c>
      <c r="AR85" s="206">
        <f t="shared" si="110"/>
        <v>0</v>
      </c>
      <c r="AS85" s="206">
        <f t="shared" si="110"/>
        <v>40</v>
      </c>
      <c r="AT85" s="206">
        <f t="shared" si="110"/>
        <v>0</v>
      </c>
      <c r="BR85" s="1" t="str">
        <f t="shared" si="92"/>
        <v/>
      </c>
      <c r="BS85" s="430" t="str">
        <f t="shared" si="88"/>
        <v/>
      </c>
      <c r="BT85" s="430" t="str">
        <f t="shared" si="89"/>
        <v/>
      </c>
      <c r="BU85" s="206" t="str">
        <f t="shared" si="93"/>
        <v/>
      </c>
      <c r="BV85" s="206" t="str">
        <f t="shared" si="94"/>
        <v/>
      </c>
      <c r="BW85" s="206" t="str">
        <f t="shared" si="95"/>
        <v/>
      </c>
      <c r="BX85" s="206" t="str">
        <f t="shared" si="96"/>
        <v/>
      </c>
      <c r="BY85" s="206" t="str">
        <f t="shared" si="97"/>
        <v/>
      </c>
      <c r="BZ85" s="206" t="str">
        <f t="shared" si="98"/>
        <v/>
      </c>
      <c r="CA85" s="206" t="str">
        <f t="shared" si="99"/>
        <v/>
      </c>
      <c r="CC85" s="430" t="str">
        <f t="shared" si="107"/>
        <v/>
      </c>
      <c r="CD85" s="430" t="str">
        <f t="shared" si="90"/>
        <v/>
      </c>
      <c r="CE85" s="206" t="str">
        <f t="shared" si="100"/>
        <v/>
      </c>
      <c r="CF85" s="206" t="str">
        <f t="shared" si="101"/>
        <v/>
      </c>
      <c r="CG85" s="206" t="str">
        <f t="shared" si="102"/>
        <v/>
      </c>
      <c r="CH85" s="206" t="str">
        <f t="shared" si="103"/>
        <v/>
      </c>
      <c r="CI85" s="206" t="str">
        <f t="shared" si="104"/>
        <v/>
      </c>
      <c r="CJ85" s="206" t="str">
        <f t="shared" si="105"/>
        <v/>
      </c>
      <c r="CK85" s="206" t="str">
        <f t="shared" si="106"/>
        <v/>
      </c>
    </row>
    <row r="86" spans="29:89" x14ac:dyDescent="0.25">
      <c r="AC86" s="1">
        <f t="shared" si="108"/>
        <v>46</v>
      </c>
      <c r="AD86" s="406">
        <f t="shared" si="109"/>
        <v>119.27725249999999</v>
      </c>
      <c r="AE86" s="206">
        <f t="shared" si="110"/>
        <v>29</v>
      </c>
      <c r="AF86" s="206">
        <f t="shared" si="110"/>
        <v>0</v>
      </c>
      <c r="AG86" s="206">
        <f t="shared" si="110"/>
        <v>0</v>
      </c>
      <c r="AH86" s="206">
        <f t="shared" si="110"/>
        <v>0</v>
      </c>
      <c r="AI86" s="206">
        <f t="shared" si="110"/>
        <v>0</v>
      </c>
      <c r="AJ86" s="206">
        <f t="shared" si="110"/>
        <v>0</v>
      </c>
      <c r="AK86" s="206">
        <f t="shared" si="110"/>
        <v>85</v>
      </c>
      <c r="AL86" s="206">
        <f t="shared" si="110"/>
        <v>0</v>
      </c>
      <c r="AM86" s="206">
        <f t="shared" si="110"/>
        <v>44</v>
      </c>
      <c r="AN86" s="206">
        <f t="shared" si="110"/>
        <v>0</v>
      </c>
      <c r="AO86" s="206">
        <f t="shared" si="110"/>
        <v>48</v>
      </c>
      <c r="AP86" s="206">
        <f t="shared" si="110"/>
        <v>0</v>
      </c>
      <c r="AQ86" s="206">
        <f t="shared" si="110"/>
        <v>0</v>
      </c>
      <c r="AR86" s="206">
        <f t="shared" si="110"/>
        <v>0</v>
      </c>
      <c r="AS86" s="206">
        <f t="shared" si="110"/>
        <v>40</v>
      </c>
      <c r="AT86" s="206">
        <f t="shared" si="110"/>
        <v>0</v>
      </c>
      <c r="BR86" s="1" t="str">
        <f t="shared" si="92"/>
        <v/>
      </c>
      <c r="BS86" s="430" t="str">
        <f t="shared" si="88"/>
        <v/>
      </c>
      <c r="BT86" s="430" t="str">
        <f t="shared" si="89"/>
        <v/>
      </c>
      <c r="BU86" s="206" t="str">
        <f t="shared" si="93"/>
        <v/>
      </c>
      <c r="BV86" s="206" t="str">
        <f t="shared" si="94"/>
        <v/>
      </c>
      <c r="BW86" s="206" t="str">
        <f t="shared" si="95"/>
        <v/>
      </c>
      <c r="BX86" s="206" t="str">
        <f t="shared" si="96"/>
        <v/>
      </c>
      <c r="BY86" s="206" t="str">
        <f t="shared" si="97"/>
        <v/>
      </c>
      <c r="BZ86" s="206" t="str">
        <f t="shared" si="98"/>
        <v/>
      </c>
      <c r="CA86" s="206" t="str">
        <f t="shared" si="99"/>
        <v/>
      </c>
      <c r="CC86" s="430" t="str">
        <f t="shared" si="107"/>
        <v/>
      </c>
      <c r="CD86" s="430" t="str">
        <f t="shared" si="90"/>
        <v/>
      </c>
      <c r="CE86" s="206" t="str">
        <f t="shared" si="100"/>
        <v/>
      </c>
      <c r="CF86" s="206" t="str">
        <f t="shared" si="101"/>
        <v/>
      </c>
      <c r="CG86" s="206" t="str">
        <f t="shared" si="102"/>
        <v/>
      </c>
      <c r="CH86" s="206" t="str">
        <f t="shared" si="103"/>
        <v/>
      </c>
      <c r="CI86" s="206" t="str">
        <f t="shared" si="104"/>
        <v/>
      </c>
      <c r="CJ86" s="206" t="str">
        <f t="shared" si="105"/>
        <v/>
      </c>
      <c r="CK86" s="206" t="str">
        <f t="shared" si="106"/>
        <v/>
      </c>
    </row>
    <row r="87" spans="29:89" x14ac:dyDescent="0.25">
      <c r="AC87" s="1">
        <f t="shared" si="108"/>
        <v>47</v>
      </c>
      <c r="AD87" s="406">
        <f t="shared" si="109"/>
        <v>121.87023624999999</v>
      </c>
      <c r="AE87" s="206">
        <f t="shared" si="110"/>
        <v>29</v>
      </c>
      <c r="AF87" s="206">
        <f t="shared" si="110"/>
        <v>0</v>
      </c>
      <c r="AG87" s="206">
        <f t="shared" si="110"/>
        <v>0</v>
      </c>
      <c r="AH87" s="206">
        <f t="shared" si="110"/>
        <v>0</v>
      </c>
      <c r="AI87" s="206">
        <f t="shared" si="110"/>
        <v>0</v>
      </c>
      <c r="AJ87" s="206">
        <f t="shared" si="110"/>
        <v>0</v>
      </c>
      <c r="AK87" s="206">
        <f t="shared" si="110"/>
        <v>85</v>
      </c>
      <c r="AL87" s="206">
        <f t="shared" si="110"/>
        <v>0</v>
      </c>
      <c r="AM87" s="206">
        <f t="shared" si="110"/>
        <v>44</v>
      </c>
      <c r="AN87" s="206">
        <f t="shared" si="110"/>
        <v>0</v>
      </c>
      <c r="AO87" s="206">
        <f t="shared" si="110"/>
        <v>48</v>
      </c>
      <c r="AP87" s="206">
        <f t="shared" si="110"/>
        <v>0</v>
      </c>
      <c r="AQ87" s="206">
        <f t="shared" si="110"/>
        <v>0</v>
      </c>
      <c r="AR87" s="206">
        <f t="shared" si="110"/>
        <v>0</v>
      </c>
      <c r="AS87" s="206">
        <f t="shared" si="110"/>
        <v>40</v>
      </c>
      <c r="AT87" s="206">
        <f t="shared" si="110"/>
        <v>0</v>
      </c>
      <c r="BS87" s="430"/>
      <c r="BT87" s="430"/>
      <c r="BU87" s="206"/>
      <c r="BV87" s="206"/>
      <c r="BW87" s="206"/>
      <c r="BX87" s="206"/>
      <c r="BY87" s="206"/>
      <c r="BZ87" s="206"/>
      <c r="CF87" s="206"/>
      <c r="CG87" s="206"/>
      <c r="CH87" s="206"/>
      <c r="CI87" s="206"/>
    </row>
    <row r="88" spans="29:89" x14ac:dyDescent="0.25">
      <c r="AC88" s="1">
        <f t="shared" si="108"/>
        <v>48</v>
      </c>
      <c r="AD88" s="406">
        <f t="shared" si="109"/>
        <v>124.46321999999998</v>
      </c>
      <c r="AE88" s="206">
        <f t="shared" si="110"/>
        <v>29</v>
      </c>
      <c r="AF88" s="206">
        <f t="shared" si="110"/>
        <v>0</v>
      </c>
      <c r="AG88" s="206">
        <f t="shared" si="110"/>
        <v>0</v>
      </c>
      <c r="AH88" s="206">
        <f t="shared" si="110"/>
        <v>0</v>
      </c>
      <c r="AI88" s="206">
        <f t="shared" si="110"/>
        <v>0</v>
      </c>
      <c r="AJ88" s="206">
        <f t="shared" si="110"/>
        <v>0</v>
      </c>
      <c r="AK88" s="206">
        <f t="shared" si="110"/>
        <v>85</v>
      </c>
      <c r="AL88" s="206">
        <f t="shared" si="110"/>
        <v>0</v>
      </c>
      <c r="AM88" s="206">
        <f t="shared" si="110"/>
        <v>44</v>
      </c>
      <c r="AN88" s="206">
        <f t="shared" si="110"/>
        <v>0</v>
      </c>
      <c r="AO88" s="206">
        <f t="shared" si="110"/>
        <v>48</v>
      </c>
      <c r="AP88" s="206">
        <f t="shared" si="110"/>
        <v>0</v>
      </c>
      <c r="AQ88" s="206">
        <f t="shared" si="110"/>
        <v>0</v>
      </c>
      <c r="AR88" s="206">
        <f t="shared" si="110"/>
        <v>0</v>
      </c>
      <c r="AS88" s="206">
        <f t="shared" si="110"/>
        <v>40</v>
      </c>
      <c r="AT88" s="206">
        <f t="shared" si="110"/>
        <v>0</v>
      </c>
      <c r="BS88" s="430"/>
      <c r="BT88" s="430"/>
      <c r="BU88" s="206"/>
      <c r="BV88" s="206"/>
      <c r="BW88" s="206"/>
      <c r="BX88" s="206"/>
      <c r="BY88" s="206"/>
      <c r="BZ88" s="206"/>
      <c r="CF88" s="206"/>
      <c r="CG88" s="206"/>
      <c r="CH88" s="206"/>
      <c r="CI88" s="206"/>
    </row>
    <row r="89" spans="29:89" x14ac:dyDescent="0.25">
      <c r="AC89" s="1">
        <f t="shared" si="108"/>
        <v>49</v>
      </c>
      <c r="AD89" s="406">
        <f t="shared" si="109"/>
        <v>127.05620374999998</v>
      </c>
      <c r="AE89" s="206">
        <f t="shared" si="110"/>
        <v>29</v>
      </c>
      <c r="AF89" s="206">
        <f t="shared" si="110"/>
        <v>0</v>
      </c>
      <c r="AG89" s="206">
        <f t="shared" si="110"/>
        <v>0</v>
      </c>
      <c r="AH89" s="206">
        <f t="shared" si="110"/>
        <v>0</v>
      </c>
      <c r="AI89" s="206">
        <f t="shared" si="110"/>
        <v>0</v>
      </c>
      <c r="AJ89" s="206">
        <f t="shared" si="110"/>
        <v>0</v>
      </c>
      <c r="AK89" s="206">
        <f t="shared" si="110"/>
        <v>85</v>
      </c>
      <c r="AL89" s="206">
        <f t="shared" si="110"/>
        <v>0</v>
      </c>
      <c r="AM89" s="206">
        <f t="shared" si="110"/>
        <v>44</v>
      </c>
      <c r="AN89" s="206">
        <f t="shared" si="110"/>
        <v>0</v>
      </c>
      <c r="AO89" s="206">
        <f t="shared" si="110"/>
        <v>48</v>
      </c>
      <c r="AP89" s="206">
        <f t="shared" si="110"/>
        <v>0</v>
      </c>
      <c r="AQ89" s="206">
        <f t="shared" si="110"/>
        <v>0</v>
      </c>
      <c r="AR89" s="206">
        <f t="shared" si="110"/>
        <v>0</v>
      </c>
      <c r="AS89" s="206">
        <f t="shared" si="110"/>
        <v>40</v>
      </c>
      <c r="AT89" s="206">
        <f t="shared" si="110"/>
        <v>0</v>
      </c>
      <c r="BS89" s="430"/>
      <c r="BT89" s="430"/>
      <c r="BU89" s="206"/>
      <c r="BV89" s="206"/>
      <c r="BW89" s="206"/>
      <c r="BX89" s="206"/>
      <c r="BY89" s="206"/>
      <c r="BZ89" s="206"/>
      <c r="CF89" s="206"/>
      <c r="CG89" s="206"/>
      <c r="CH89" s="206"/>
      <c r="CI89" s="206"/>
    </row>
    <row r="90" spans="29:89" x14ac:dyDescent="0.25">
      <c r="AC90" s="1">
        <f t="shared" si="108"/>
        <v>50</v>
      </c>
      <c r="AD90" s="406">
        <f t="shared" si="109"/>
        <v>129.64918749999998</v>
      </c>
      <c r="AE90" s="206">
        <f t="shared" si="110"/>
        <v>29</v>
      </c>
      <c r="AF90" s="206">
        <f t="shared" si="110"/>
        <v>0</v>
      </c>
      <c r="AG90" s="206">
        <f t="shared" si="110"/>
        <v>0</v>
      </c>
      <c r="AH90" s="206">
        <f t="shared" si="110"/>
        <v>0</v>
      </c>
      <c r="AI90" s="206">
        <f t="shared" si="110"/>
        <v>0</v>
      </c>
      <c r="AJ90" s="206">
        <f t="shared" si="110"/>
        <v>0</v>
      </c>
      <c r="AK90" s="206">
        <f t="shared" si="110"/>
        <v>85</v>
      </c>
      <c r="AL90" s="206">
        <f t="shared" si="110"/>
        <v>0</v>
      </c>
      <c r="AM90" s="206">
        <f t="shared" si="110"/>
        <v>44</v>
      </c>
      <c r="AN90" s="206">
        <f t="shared" si="110"/>
        <v>0</v>
      </c>
      <c r="AO90" s="206">
        <f t="shared" si="110"/>
        <v>48</v>
      </c>
      <c r="AP90" s="206">
        <f t="shared" si="110"/>
        <v>0</v>
      </c>
      <c r="AQ90" s="206">
        <f t="shared" si="110"/>
        <v>0</v>
      </c>
      <c r="AR90" s="206">
        <f t="shared" si="110"/>
        <v>0</v>
      </c>
      <c r="AS90" s="206">
        <f t="shared" si="110"/>
        <v>40</v>
      </c>
      <c r="AT90" s="206">
        <f t="shared" si="110"/>
        <v>0</v>
      </c>
      <c r="BS90" s="430"/>
      <c r="BT90" s="430"/>
      <c r="BU90" s="206"/>
      <c r="BV90" s="206"/>
      <c r="BW90" s="206"/>
      <c r="BX90" s="206"/>
      <c r="BY90" s="206"/>
      <c r="BZ90" s="206"/>
      <c r="CF90" s="206"/>
      <c r="CG90" s="206"/>
      <c r="CH90" s="206"/>
      <c r="CI90" s="206"/>
    </row>
    <row r="91" spans="29:89" x14ac:dyDescent="0.25">
      <c r="AC91" s="1">
        <f t="shared" si="108"/>
        <v>51</v>
      </c>
      <c r="AD91" s="406">
        <f t="shared" si="109"/>
        <v>132.24217124999998</v>
      </c>
      <c r="AE91" s="206">
        <f t="shared" ref="AE91:AT100" si="111">IF($AC91="","",IF(AE$13=0,0,AE$6+IF($AC91&lt;=AE$9+(CEILING($AC91/AE$12,1)-1)*AE$12,AE$7+AE$8*($AC91-(CEILING($AC91/AE$12,1)-1)*AE$12-1),0)))</f>
        <v>29</v>
      </c>
      <c r="AF91" s="206">
        <f t="shared" si="111"/>
        <v>0</v>
      </c>
      <c r="AG91" s="206">
        <f t="shared" si="111"/>
        <v>0</v>
      </c>
      <c r="AH91" s="206">
        <f t="shared" si="111"/>
        <v>0</v>
      </c>
      <c r="AI91" s="206">
        <f t="shared" si="111"/>
        <v>0</v>
      </c>
      <c r="AJ91" s="206">
        <f t="shared" si="111"/>
        <v>0</v>
      </c>
      <c r="AK91" s="206">
        <f t="shared" si="111"/>
        <v>85</v>
      </c>
      <c r="AL91" s="206">
        <f t="shared" si="111"/>
        <v>0</v>
      </c>
      <c r="AM91" s="206">
        <f t="shared" si="111"/>
        <v>44</v>
      </c>
      <c r="AN91" s="206">
        <f t="shared" si="111"/>
        <v>0</v>
      </c>
      <c r="AO91" s="206">
        <f t="shared" si="111"/>
        <v>48</v>
      </c>
      <c r="AP91" s="206">
        <f t="shared" si="111"/>
        <v>0</v>
      </c>
      <c r="AQ91" s="206">
        <f t="shared" si="111"/>
        <v>0</v>
      </c>
      <c r="AR91" s="206">
        <f t="shared" si="111"/>
        <v>0</v>
      </c>
      <c r="AS91" s="206">
        <f t="shared" si="111"/>
        <v>40</v>
      </c>
      <c r="AT91" s="206">
        <f t="shared" si="111"/>
        <v>0</v>
      </c>
      <c r="BS91" s="430"/>
      <c r="BT91" s="430"/>
      <c r="BU91" s="206"/>
      <c r="BV91" s="206"/>
      <c r="BW91" s="206"/>
      <c r="BX91" s="206"/>
      <c r="BY91" s="206"/>
      <c r="BZ91" s="206"/>
      <c r="CF91" s="206"/>
      <c r="CG91" s="206"/>
      <c r="CH91" s="206"/>
      <c r="CI91" s="206"/>
    </row>
    <row r="92" spans="29:89" x14ac:dyDescent="0.25">
      <c r="AC92" s="1">
        <f t="shared" si="108"/>
        <v>52</v>
      </c>
      <c r="AD92" s="406">
        <f t="shared" si="109"/>
        <v>134.83515499999999</v>
      </c>
      <c r="AE92" s="206">
        <f t="shared" si="111"/>
        <v>29</v>
      </c>
      <c r="AF92" s="206">
        <f t="shared" si="111"/>
        <v>0</v>
      </c>
      <c r="AG92" s="206">
        <f t="shared" si="111"/>
        <v>0</v>
      </c>
      <c r="AH92" s="206">
        <f t="shared" si="111"/>
        <v>0</v>
      </c>
      <c r="AI92" s="206">
        <f t="shared" si="111"/>
        <v>0</v>
      </c>
      <c r="AJ92" s="206">
        <f t="shared" si="111"/>
        <v>0</v>
      </c>
      <c r="AK92" s="206">
        <f t="shared" si="111"/>
        <v>85</v>
      </c>
      <c r="AL92" s="206">
        <f t="shared" si="111"/>
        <v>0</v>
      </c>
      <c r="AM92" s="206">
        <f t="shared" si="111"/>
        <v>44</v>
      </c>
      <c r="AN92" s="206">
        <f t="shared" si="111"/>
        <v>0</v>
      </c>
      <c r="AO92" s="206">
        <f t="shared" si="111"/>
        <v>48</v>
      </c>
      <c r="AP92" s="206">
        <f t="shared" si="111"/>
        <v>0</v>
      </c>
      <c r="AQ92" s="206">
        <f t="shared" si="111"/>
        <v>0</v>
      </c>
      <c r="AR92" s="206">
        <f t="shared" si="111"/>
        <v>0</v>
      </c>
      <c r="AS92" s="206">
        <f t="shared" si="111"/>
        <v>40</v>
      </c>
      <c r="AT92" s="206">
        <f t="shared" si="111"/>
        <v>0</v>
      </c>
      <c r="BS92" s="430"/>
      <c r="BT92" s="430"/>
      <c r="BU92" s="206"/>
      <c r="BV92" s="206"/>
      <c r="BW92" s="206"/>
      <c r="BX92" s="206"/>
      <c r="BY92" s="206"/>
      <c r="BZ92" s="206"/>
      <c r="CF92" s="206"/>
      <c r="CG92" s="206"/>
      <c r="CH92" s="206"/>
      <c r="CI92" s="206"/>
    </row>
    <row r="93" spans="29:89" x14ac:dyDescent="0.25">
      <c r="AC93" s="1">
        <f t="shared" si="108"/>
        <v>53</v>
      </c>
      <c r="AD93" s="406">
        <f t="shared" si="109"/>
        <v>137.42813874999999</v>
      </c>
      <c r="AE93" s="206">
        <f t="shared" si="111"/>
        <v>29</v>
      </c>
      <c r="AF93" s="206">
        <f t="shared" si="111"/>
        <v>0</v>
      </c>
      <c r="AG93" s="206">
        <f t="shared" si="111"/>
        <v>0</v>
      </c>
      <c r="AH93" s="206">
        <f t="shared" si="111"/>
        <v>0</v>
      </c>
      <c r="AI93" s="206">
        <f t="shared" si="111"/>
        <v>0</v>
      </c>
      <c r="AJ93" s="206">
        <f t="shared" si="111"/>
        <v>0</v>
      </c>
      <c r="AK93" s="206">
        <f t="shared" si="111"/>
        <v>85</v>
      </c>
      <c r="AL93" s="206">
        <f t="shared" si="111"/>
        <v>0</v>
      </c>
      <c r="AM93" s="206">
        <f t="shared" si="111"/>
        <v>44</v>
      </c>
      <c r="AN93" s="206">
        <f t="shared" si="111"/>
        <v>0</v>
      </c>
      <c r="AO93" s="206">
        <f t="shared" si="111"/>
        <v>48</v>
      </c>
      <c r="AP93" s="206">
        <f t="shared" si="111"/>
        <v>0</v>
      </c>
      <c r="AQ93" s="206">
        <f t="shared" si="111"/>
        <v>0</v>
      </c>
      <c r="AR93" s="206">
        <f t="shared" si="111"/>
        <v>0</v>
      </c>
      <c r="AS93" s="206">
        <f t="shared" si="111"/>
        <v>40</v>
      </c>
      <c r="AT93" s="206">
        <f t="shared" si="111"/>
        <v>0</v>
      </c>
    </row>
    <row r="94" spans="29:89" x14ac:dyDescent="0.25">
      <c r="AC94" s="1">
        <f t="shared" si="108"/>
        <v>54</v>
      </c>
      <c r="AD94" s="406">
        <f t="shared" si="109"/>
        <v>140.02112249999999</v>
      </c>
      <c r="AE94" s="206">
        <f t="shared" si="111"/>
        <v>29</v>
      </c>
      <c r="AF94" s="206">
        <f t="shared" si="111"/>
        <v>0</v>
      </c>
      <c r="AG94" s="206">
        <f t="shared" si="111"/>
        <v>0</v>
      </c>
      <c r="AH94" s="206">
        <f t="shared" si="111"/>
        <v>0</v>
      </c>
      <c r="AI94" s="206">
        <f t="shared" si="111"/>
        <v>0</v>
      </c>
      <c r="AJ94" s="206">
        <f t="shared" si="111"/>
        <v>0</v>
      </c>
      <c r="AK94" s="206">
        <f t="shared" si="111"/>
        <v>85</v>
      </c>
      <c r="AL94" s="206">
        <f t="shared" si="111"/>
        <v>0</v>
      </c>
      <c r="AM94" s="206">
        <f t="shared" si="111"/>
        <v>44</v>
      </c>
      <c r="AN94" s="206">
        <f t="shared" si="111"/>
        <v>0</v>
      </c>
      <c r="AO94" s="206">
        <f t="shared" si="111"/>
        <v>48</v>
      </c>
      <c r="AP94" s="206">
        <f t="shared" si="111"/>
        <v>0</v>
      </c>
      <c r="AQ94" s="206">
        <f t="shared" si="111"/>
        <v>0</v>
      </c>
      <c r="AR94" s="206">
        <f t="shared" si="111"/>
        <v>0</v>
      </c>
      <c r="AS94" s="206">
        <f t="shared" si="111"/>
        <v>170</v>
      </c>
      <c r="AT94" s="206">
        <f t="shared" si="111"/>
        <v>204</v>
      </c>
    </row>
    <row r="95" spans="29:89" x14ac:dyDescent="0.25">
      <c r="AC95" s="1">
        <f t="shared" si="108"/>
        <v>55</v>
      </c>
      <c r="AD95" s="406">
        <f t="shared" si="109"/>
        <v>142.61410624999999</v>
      </c>
      <c r="AE95" s="206">
        <f t="shared" si="111"/>
        <v>29</v>
      </c>
      <c r="AF95" s="206">
        <f t="shared" si="111"/>
        <v>0</v>
      </c>
      <c r="AG95" s="206">
        <f t="shared" si="111"/>
        <v>0</v>
      </c>
      <c r="AH95" s="206">
        <f t="shared" si="111"/>
        <v>0</v>
      </c>
      <c r="AI95" s="206">
        <f t="shared" si="111"/>
        <v>0</v>
      </c>
      <c r="AJ95" s="206">
        <f t="shared" si="111"/>
        <v>0</v>
      </c>
      <c r="AK95" s="206">
        <f t="shared" si="111"/>
        <v>85</v>
      </c>
      <c r="AL95" s="206">
        <f t="shared" si="111"/>
        <v>0</v>
      </c>
      <c r="AM95" s="206">
        <f t="shared" si="111"/>
        <v>44</v>
      </c>
      <c r="AN95" s="206">
        <f t="shared" si="111"/>
        <v>0</v>
      </c>
      <c r="AO95" s="206">
        <f t="shared" si="111"/>
        <v>48</v>
      </c>
      <c r="AP95" s="206">
        <f t="shared" si="111"/>
        <v>0</v>
      </c>
      <c r="AQ95" s="206">
        <f t="shared" si="111"/>
        <v>0</v>
      </c>
      <c r="AR95" s="206">
        <f t="shared" si="111"/>
        <v>0</v>
      </c>
      <c r="AS95" s="206">
        <f t="shared" si="111"/>
        <v>170</v>
      </c>
      <c r="AT95" s="206">
        <f t="shared" si="111"/>
        <v>187</v>
      </c>
    </row>
    <row r="96" spans="29:89" x14ac:dyDescent="0.25">
      <c r="AC96" s="1">
        <f t="shared" si="108"/>
        <v>56</v>
      </c>
      <c r="AD96" s="406">
        <f t="shared" si="109"/>
        <v>145.20708999999999</v>
      </c>
      <c r="AE96" s="206">
        <f t="shared" si="111"/>
        <v>29</v>
      </c>
      <c r="AF96" s="206">
        <f t="shared" si="111"/>
        <v>0</v>
      </c>
      <c r="AG96" s="206">
        <f t="shared" si="111"/>
        <v>0</v>
      </c>
      <c r="AH96" s="206">
        <f t="shared" si="111"/>
        <v>0</v>
      </c>
      <c r="AI96" s="206">
        <f t="shared" si="111"/>
        <v>0</v>
      </c>
      <c r="AJ96" s="206">
        <f t="shared" si="111"/>
        <v>0</v>
      </c>
      <c r="AK96" s="206">
        <f t="shared" si="111"/>
        <v>85</v>
      </c>
      <c r="AL96" s="206">
        <f t="shared" si="111"/>
        <v>0</v>
      </c>
      <c r="AM96" s="206">
        <f t="shared" si="111"/>
        <v>44</v>
      </c>
      <c r="AN96" s="206">
        <f t="shared" si="111"/>
        <v>0</v>
      </c>
      <c r="AO96" s="206">
        <f t="shared" si="111"/>
        <v>48</v>
      </c>
      <c r="AP96" s="206">
        <f t="shared" si="111"/>
        <v>0</v>
      </c>
      <c r="AQ96" s="206">
        <f t="shared" si="111"/>
        <v>0</v>
      </c>
      <c r="AR96" s="206">
        <f t="shared" si="111"/>
        <v>0</v>
      </c>
      <c r="AS96" s="206">
        <f t="shared" si="111"/>
        <v>170</v>
      </c>
      <c r="AT96" s="206">
        <f t="shared" si="111"/>
        <v>170</v>
      </c>
    </row>
    <row r="97" spans="29:46" x14ac:dyDescent="0.25">
      <c r="AC97" s="1">
        <f t="shared" si="108"/>
        <v>57</v>
      </c>
      <c r="AD97" s="406">
        <f t="shared" si="109"/>
        <v>147.80007375</v>
      </c>
      <c r="AE97" s="206">
        <f t="shared" si="111"/>
        <v>29</v>
      </c>
      <c r="AF97" s="206">
        <f t="shared" si="111"/>
        <v>0</v>
      </c>
      <c r="AG97" s="206">
        <f t="shared" si="111"/>
        <v>0</v>
      </c>
      <c r="AH97" s="206">
        <f t="shared" si="111"/>
        <v>0</v>
      </c>
      <c r="AI97" s="206">
        <f t="shared" si="111"/>
        <v>0</v>
      </c>
      <c r="AJ97" s="206">
        <f t="shared" si="111"/>
        <v>0</v>
      </c>
      <c r="AK97" s="206">
        <f t="shared" si="111"/>
        <v>85</v>
      </c>
      <c r="AL97" s="206">
        <f t="shared" si="111"/>
        <v>0</v>
      </c>
      <c r="AM97" s="206">
        <f t="shared" si="111"/>
        <v>44</v>
      </c>
      <c r="AN97" s="206">
        <f t="shared" si="111"/>
        <v>0</v>
      </c>
      <c r="AO97" s="206">
        <f t="shared" si="111"/>
        <v>48</v>
      </c>
      <c r="AP97" s="206">
        <f t="shared" si="111"/>
        <v>0</v>
      </c>
      <c r="AQ97" s="206">
        <f t="shared" si="111"/>
        <v>0</v>
      </c>
      <c r="AR97" s="206">
        <f t="shared" si="111"/>
        <v>0</v>
      </c>
      <c r="AS97" s="206">
        <f t="shared" si="111"/>
        <v>170</v>
      </c>
      <c r="AT97" s="206">
        <f t="shared" si="111"/>
        <v>153</v>
      </c>
    </row>
    <row r="98" spans="29:46" x14ac:dyDescent="0.25">
      <c r="AC98" s="1" t="str">
        <f t="shared" si="108"/>
        <v/>
      </c>
      <c r="AD98" s="406" t="str">
        <f t="shared" si="109"/>
        <v/>
      </c>
      <c r="AE98" s="206" t="str">
        <f t="shared" si="111"/>
        <v/>
      </c>
      <c r="AF98" s="206" t="str">
        <f t="shared" si="111"/>
        <v/>
      </c>
      <c r="AG98" s="206" t="str">
        <f t="shared" si="111"/>
        <v/>
      </c>
      <c r="AH98" s="206" t="str">
        <f t="shared" si="111"/>
        <v/>
      </c>
      <c r="AI98" s="206" t="str">
        <f t="shared" si="111"/>
        <v/>
      </c>
      <c r="AJ98" s="206" t="str">
        <f t="shared" si="111"/>
        <v/>
      </c>
      <c r="AK98" s="206" t="str">
        <f t="shared" si="111"/>
        <v/>
      </c>
      <c r="AL98" s="206" t="str">
        <f t="shared" si="111"/>
        <v/>
      </c>
      <c r="AM98" s="206" t="str">
        <f t="shared" si="111"/>
        <v/>
      </c>
      <c r="AN98" s="206" t="str">
        <f t="shared" si="111"/>
        <v/>
      </c>
      <c r="AO98" s="206" t="str">
        <f t="shared" si="111"/>
        <v/>
      </c>
      <c r="AP98" s="206" t="str">
        <f t="shared" si="111"/>
        <v/>
      </c>
      <c r="AQ98" s="206" t="str">
        <f t="shared" si="111"/>
        <v/>
      </c>
      <c r="AR98" s="206" t="str">
        <f t="shared" si="111"/>
        <v/>
      </c>
      <c r="AS98" s="206" t="str">
        <f t="shared" si="111"/>
        <v/>
      </c>
      <c r="AT98" s="206" t="str">
        <f t="shared" si="111"/>
        <v/>
      </c>
    </row>
    <row r="99" spans="29:46" x14ac:dyDescent="0.25">
      <c r="AC99" s="1" t="str">
        <f t="shared" si="108"/>
        <v/>
      </c>
      <c r="AD99" s="406" t="str">
        <f t="shared" si="109"/>
        <v/>
      </c>
      <c r="AE99" s="206" t="str">
        <f t="shared" si="111"/>
        <v/>
      </c>
      <c r="AF99" s="206" t="str">
        <f t="shared" si="111"/>
        <v/>
      </c>
      <c r="AG99" s="206" t="str">
        <f t="shared" si="111"/>
        <v/>
      </c>
      <c r="AH99" s="206" t="str">
        <f t="shared" si="111"/>
        <v/>
      </c>
      <c r="AI99" s="206" t="str">
        <f t="shared" si="111"/>
        <v/>
      </c>
      <c r="AJ99" s="206" t="str">
        <f t="shared" si="111"/>
        <v/>
      </c>
      <c r="AK99" s="206" t="str">
        <f t="shared" si="111"/>
        <v/>
      </c>
      <c r="AL99" s="206" t="str">
        <f t="shared" si="111"/>
        <v/>
      </c>
      <c r="AM99" s="206" t="str">
        <f t="shared" si="111"/>
        <v/>
      </c>
      <c r="AN99" s="206" t="str">
        <f t="shared" si="111"/>
        <v/>
      </c>
      <c r="AO99" s="206" t="str">
        <f t="shared" si="111"/>
        <v/>
      </c>
      <c r="AP99" s="206" t="str">
        <f t="shared" si="111"/>
        <v/>
      </c>
      <c r="AQ99" s="206" t="str">
        <f t="shared" si="111"/>
        <v/>
      </c>
      <c r="AR99" s="206" t="str">
        <f t="shared" si="111"/>
        <v/>
      </c>
      <c r="AS99" s="206" t="str">
        <f t="shared" si="111"/>
        <v/>
      </c>
      <c r="AT99" s="206" t="str">
        <f t="shared" si="111"/>
        <v/>
      </c>
    </row>
    <row r="100" spans="29:46" x14ac:dyDescent="0.25">
      <c r="AC100" s="1" t="str">
        <f t="shared" si="108"/>
        <v/>
      </c>
      <c r="AD100" s="406" t="str">
        <f t="shared" si="109"/>
        <v/>
      </c>
      <c r="AE100" s="206" t="str">
        <f t="shared" si="111"/>
        <v/>
      </c>
      <c r="AF100" s="206" t="str">
        <f t="shared" si="111"/>
        <v/>
      </c>
      <c r="AG100" s="206" t="str">
        <f t="shared" si="111"/>
        <v/>
      </c>
      <c r="AH100" s="206" t="str">
        <f t="shared" si="111"/>
        <v/>
      </c>
      <c r="AI100" s="206" t="str">
        <f t="shared" si="111"/>
        <v/>
      </c>
      <c r="AJ100" s="206" t="str">
        <f t="shared" si="111"/>
        <v/>
      </c>
      <c r="AK100" s="206" t="str">
        <f t="shared" si="111"/>
        <v/>
      </c>
      <c r="AL100" s="206" t="str">
        <f t="shared" si="111"/>
        <v/>
      </c>
      <c r="AM100" s="206" t="str">
        <f t="shared" si="111"/>
        <v/>
      </c>
      <c r="AN100" s="206" t="str">
        <f t="shared" si="111"/>
        <v/>
      </c>
      <c r="AO100" s="206" t="str">
        <f t="shared" si="111"/>
        <v/>
      </c>
      <c r="AP100" s="206" t="str">
        <f t="shared" si="111"/>
        <v/>
      </c>
      <c r="AQ100" s="206" t="str">
        <f t="shared" si="111"/>
        <v/>
      </c>
      <c r="AR100" s="206" t="str">
        <f t="shared" si="111"/>
        <v/>
      </c>
      <c r="AS100" s="206" t="str">
        <f t="shared" si="111"/>
        <v/>
      </c>
      <c r="AT100" s="206" t="str">
        <f t="shared" si="111"/>
        <v/>
      </c>
    </row>
    <row r="101" spans="29:46" x14ac:dyDescent="0.25">
      <c r="AC101" s="1" t="str">
        <f t="shared" si="108"/>
        <v/>
      </c>
      <c r="AD101" s="406" t="str">
        <f t="shared" si="109"/>
        <v/>
      </c>
      <c r="AE101" s="206" t="str">
        <f t="shared" ref="AE101:AT110" si="112">IF($AC101="","",IF(AE$13=0,0,AE$6+IF($AC101&lt;=AE$9+(CEILING($AC101/AE$12,1)-1)*AE$12,AE$7+AE$8*($AC101-(CEILING($AC101/AE$12,1)-1)*AE$12-1),0)))</f>
        <v/>
      </c>
      <c r="AF101" s="206" t="str">
        <f t="shared" si="112"/>
        <v/>
      </c>
      <c r="AG101" s="206" t="str">
        <f t="shared" si="112"/>
        <v/>
      </c>
      <c r="AH101" s="206" t="str">
        <f t="shared" si="112"/>
        <v/>
      </c>
      <c r="AI101" s="206" t="str">
        <f t="shared" si="112"/>
        <v/>
      </c>
      <c r="AJ101" s="206" t="str">
        <f t="shared" si="112"/>
        <v/>
      </c>
      <c r="AK101" s="206" t="str">
        <f t="shared" si="112"/>
        <v/>
      </c>
      <c r="AL101" s="206" t="str">
        <f t="shared" si="112"/>
        <v/>
      </c>
      <c r="AM101" s="206" t="str">
        <f t="shared" si="112"/>
        <v/>
      </c>
      <c r="AN101" s="206" t="str">
        <f t="shared" si="112"/>
        <v/>
      </c>
      <c r="AO101" s="206" t="str">
        <f t="shared" si="112"/>
        <v/>
      </c>
      <c r="AP101" s="206" t="str">
        <f t="shared" si="112"/>
        <v/>
      </c>
      <c r="AQ101" s="206" t="str">
        <f t="shared" si="112"/>
        <v/>
      </c>
      <c r="AR101" s="206" t="str">
        <f t="shared" si="112"/>
        <v/>
      </c>
      <c r="AS101" s="206" t="str">
        <f t="shared" si="112"/>
        <v/>
      </c>
      <c r="AT101" s="206" t="str">
        <f t="shared" si="112"/>
        <v/>
      </c>
    </row>
    <row r="102" spans="29:46" x14ac:dyDescent="0.25">
      <c r="AC102" s="1" t="str">
        <f t="shared" si="108"/>
        <v/>
      </c>
      <c r="AD102" s="406" t="str">
        <f t="shared" si="109"/>
        <v/>
      </c>
      <c r="AE102" s="206" t="str">
        <f t="shared" si="112"/>
        <v/>
      </c>
      <c r="AF102" s="206" t="str">
        <f t="shared" si="112"/>
        <v/>
      </c>
      <c r="AG102" s="206" t="str">
        <f t="shared" si="112"/>
        <v/>
      </c>
      <c r="AH102" s="206" t="str">
        <f t="shared" si="112"/>
        <v/>
      </c>
      <c r="AI102" s="206" t="str">
        <f t="shared" si="112"/>
        <v/>
      </c>
      <c r="AJ102" s="206" t="str">
        <f t="shared" si="112"/>
        <v/>
      </c>
      <c r="AK102" s="206" t="str">
        <f t="shared" si="112"/>
        <v/>
      </c>
      <c r="AL102" s="206" t="str">
        <f t="shared" si="112"/>
        <v/>
      </c>
      <c r="AM102" s="206" t="str">
        <f t="shared" si="112"/>
        <v/>
      </c>
      <c r="AN102" s="206" t="str">
        <f t="shared" si="112"/>
        <v/>
      </c>
      <c r="AO102" s="206" t="str">
        <f t="shared" si="112"/>
        <v/>
      </c>
      <c r="AP102" s="206" t="str">
        <f t="shared" si="112"/>
        <v/>
      </c>
      <c r="AQ102" s="206" t="str">
        <f t="shared" si="112"/>
        <v/>
      </c>
      <c r="AR102" s="206" t="str">
        <f t="shared" si="112"/>
        <v/>
      </c>
      <c r="AS102" s="206" t="str">
        <f t="shared" si="112"/>
        <v/>
      </c>
      <c r="AT102" s="206" t="str">
        <f t="shared" si="112"/>
        <v/>
      </c>
    </row>
    <row r="103" spans="29:46" x14ac:dyDescent="0.25">
      <c r="AC103" s="1" t="str">
        <f t="shared" si="108"/>
        <v/>
      </c>
      <c r="AD103" s="406" t="str">
        <f t="shared" si="109"/>
        <v/>
      </c>
      <c r="AE103" s="206" t="str">
        <f t="shared" si="112"/>
        <v/>
      </c>
      <c r="AF103" s="206" t="str">
        <f t="shared" si="112"/>
        <v/>
      </c>
      <c r="AG103" s="206" t="str">
        <f t="shared" si="112"/>
        <v/>
      </c>
      <c r="AH103" s="206" t="str">
        <f t="shared" si="112"/>
        <v/>
      </c>
      <c r="AI103" s="206" t="str">
        <f t="shared" si="112"/>
        <v/>
      </c>
      <c r="AJ103" s="206" t="str">
        <f t="shared" si="112"/>
        <v/>
      </c>
      <c r="AK103" s="206" t="str">
        <f t="shared" si="112"/>
        <v/>
      </c>
      <c r="AL103" s="206" t="str">
        <f t="shared" si="112"/>
        <v/>
      </c>
      <c r="AM103" s="206" t="str">
        <f t="shared" si="112"/>
        <v/>
      </c>
      <c r="AN103" s="206" t="str">
        <f t="shared" si="112"/>
        <v/>
      </c>
      <c r="AO103" s="206" t="str">
        <f t="shared" si="112"/>
        <v/>
      </c>
      <c r="AP103" s="206" t="str">
        <f t="shared" si="112"/>
        <v/>
      </c>
      <c r="AQ103" s="206" t="str">
        <f t="shared" si="112"/>
        <v/>
      </c>
      <c r="AR103" s="206" t="str">
        <f t="shared" si="112"/>
        <v/>
      </c>
      <c r="AS103" s="206" t="str">
        <f t="shared" si="112"/>
        <v/>
      </c>
      <c r="AT103" s="206" t="str">
        <f t="shared" si="112"/>
        <v/>
      </c>
    </row>
    <row r="104" spans="29:46" x14ac:dyDescent="0.25">
      <c r="AC104" s="1" t="str">
        <f t="shared" si="108"/>
        <v/>
      </c>
      <c r="AD104" s="406" t="str">
        <f t="shared" si="109"/>
        <v/>
      </c>
      <c r="AE104" s="206" t="str">
        <f t="shared" si="112"/>
        <v/>
      </c>
      <c r="AF104" s="206" t="str">
        <f t="shared" si="112"/>
        <v/>
      </c>
      <c r="AG104" s="206" t="str">
        <f t="shared" si="112"/>
        <v/>
      </c>
      <c r="AH104" s="206" t="str">
        <f t="shared" si="112"/>
        <v/>
      </c>
      <c r="AI104" s="206" t="str">
        <f t="shared" si="112"/>
        <v/>
      </c>
      <c r="AJ104" s="206" t="str">
        <f t="shared" si="112"/>
        <v/>
      </c>
      <c r="AK104" s="206" t="str">
        <f t="shared" si="112"/>
        <v/>
      </c>
      <c r="AL104" s="206" t="str">
        <f t="shared" si="112"/>
        <v/>
      </c>
      <c r="AM104" s="206" t="str">
        <f t="shared" si="112"/>
        <v/>
      </c>
      <c r="AN104" s="206" t="str">
        <f t="shared" si="112"/>
        <v/>
      </c>
      <c r="AO104" s="206" t="str">
        <f t="shared" si="112"/>
        <v/>
      </c>
      <c r="AP104" s="206" t="str">
        <f t="shared" si="112"/>
        <v/>
      </c>
      <c r="AQ104" s="206" t="str">
        <f t="shared" si="112"/>
        <v/>
      </c>
      <c r="AR104" s="206" t="str">
        <f t="shared" si="112"/>
        <v/>
      </c>
      <c r="AS104" s="206" t="str">
        <f t="shared" si="112"/>
        <v/>
      </c>
      <c r="AT104" s="206" t="str">
        <f t="shared" si="112"/>
        <v/>
      </c>
    </row>
    <row r="105" spans="29:46" x14ac:dyDescent="0.25">
      <c r="AC105" s="1" t="str">
        <f t="shared" ref="AC105:AC120" si="113">IF(AC104&lt;$AB$19,AC104+1,"")</f>
        <v/>
      </c>
      <c r="AD105" s="406" t="str">
        <f t="shared" ref="AD105:AD120" si="114">IF($AC105="","",$AC105*$Z$19)</f>
        <v/>
      </c>
      <c r="AE105" s="206" t="str">
        <f t="shared" si="112"/>
        <v/>
      </c>
      <c r="AF105" s="206" t="str">
        <f t="shared" si="112"/>
        <v/>
      </c>
      <c r="AG105" s="206" t="str">
        <f t="shared" si="112"/>
        <v/>
      </c>
      <c r="AH105" s="206" t="str">
        <f t="shared" si="112"/>
        <v/>
      </c>
      <c r="AI105" s="206" t="str">
        <f t="shared" si="112"/>
        <v/>
      </c>
      <c r="AJ105" s="206" t="str">
        <f t="shared" si="112"/>
        <v/>
      </c>
      <c r="AK105" s="206" t="str">
        <f t="shared" si="112"/>
        <v/>
      </c>
      <c r="AL105" s="206" t="str">
        <f t="shared" si="112"/>
        <v/>
      </c>
      <c r="AM105" s="206" t="str">
        <f t="shared" si="112"/>
        <v/>
      </c>
      <c r="AN105" s="206" t="str">
        <f t="shared" si="112"/>
        <v/>
      </c>
      <c r="AO105" s="206" t="str">
        <f t="shared" si="112"/>
        <v/>
      </c>
      <c r="AP105" s="206" t="str">
        <f t="shared" si="112"/>
        <v/>
      </c>
      <c r="AQ105" s="206" t="str">
        <f t="shared" si="112"/>
        <v/>
      </c>
      <c r="AR105" s="206" t="str">
        <f t="shared" si="112"/>
        <v/>
      </c>
      <c r="AS105" s="206" t="str">
        <f t="shared" si="112"/>
        <v/>
      </c>
      <c r="AT105" s="206" t="str">
        <f t="shared" si="112"/>
        <v/>
      </c>
    </row>
    <row r="106" spans="29:46" x14ac:dyDescent="0.25">
      <c r="AC106" s="1" t="str">
        <f t="shared" si="113"/>
        <v/>
      </c>
      <c r="AD106" s="406" t="str">
        <f t="shared" si="114"/>
        <v/>
      </c>
      <c r="AE106" s="206" t="str">
        <f t="shared" si="112"/>
        <v/>
      </c>
      <c r="AF106" s="206" t="str">
        <f t="shared" si="112"/>
        <v/>
      </c>
      <c r="AG106" s="206" t="str">
        <f t="shared" si="112"/>
        <v/>
      </c>
      <c r="AH106" s="206" t="str">
        <f t="shared" si="112"/>
        <v/>
      </c>
      <c r="AI106" s="206" t="str">
        <f t="shared" si="112"/>
        <v/>
      </c>
      <c r="AJ106" s="206" t="str">
        <f t="shared" si="112"/>
        <v/>
      </c>
      <c r="AK106" s="206" t="str">
        <f t="shared" si="112"/>
        <v/>
      </c>
      <c r="AL106" s="206" t="str">
        <f t="shared" si="112"/>
        <v/>
      </c>
      <c r="AM106" s="206" t="str">
        <f t="shared" si="112"/>
        <v/>
      </c>
      <c r="AN106" s="206" t="str">
        <f t="shared" si="112"/>
        <v/>
      </c>
      <c r="AO106" s="206" t="str">
        <f t="shared" si="112"/>
        <v/>
      </c>
      <c r="AP106" s="206" t="str">
        <f t="shared" si="112"/>
        <v/>
      </c>
      <c r="AQ106" s="206" t="str">
        <f t="shared" si="112"/>
        <v/>
      </c>
      <c r="AR106" s="206" t="str">
        <f t="shared" si="112"/>
        <v/>
      </c>
      <c r="AS106" s="206" t="str">
        <f t="shared" si="112"/>
        <v/>
      </c>
      <c r="AT106" s="206" t="str">
        <f t="shared" si="112"/>
        <v/>
      </c>
    </row>
    <row r="107" spans="29:46" x14ac:dyDescent="0.25">
      <c r="AC107" s="1" t="str">
        <f t="shared" si="113"/>
        <v/>
      </c>
      <c r="AD107" s="406" t="str">
        <f t="shared" si="114"/>
        <v/>
      </c>
      <c r="AE107" s="206" t="str">
        <f t="shared" si="112"/>
        <v/>
      </c>
      <c r="AF107" s="206" t="str">
        <f t="shared" si="112"/>
        <v/>
      </c>
      <c r="AG107" s="206" t="str">
        <f t="shared" si="112"/>
        <v/>
      </c>
      <c r="AH107" s="206" t="str">
        <f t="shared" si="112"/>
        <v/>
      </c>
      <c r="AI107" s="206" t="str">
        <f t="shared" si="112"/>
        <v/>
      </c>
      <c r="AJ107" s="206" t="str">
        <f t="shared" si="112"/>
        <v/>
      </c>
      <c r="AK107" s="206" t="str">
        <f t="shared" si="112"/>
        <v/>
      </c>
      <c r="AL107" s="206" t="str">
        <f t="shared" si="112"/>
        <v/>
      </c>
      <c r="AM107" s="206" t="str">
        <f t="shared" si="112"/>
        <v/>
      </c>
      <c r="AN107" s="206" t="str">
        <f t="shared" si="112"/>
        <v/>
      </c>
      <c r="AO107" s="206" t="str">
        <f t="shared" si="112"/>
        <v/>
      </c>
      <c r="AP107" s="206" t="str">
        <f t="shared" si="112"/>
        <v/>
      </c>
      <c r="AQ107" s="206" t="str">
        <f t="shared" si="112"/>
        <v/>
      </c>
      <c r="AR107" s="206" t="str">
        <f t="shared" si="112"/>
        <v/>
      </c>
      <c r="AS107" s="206" t="str">
        <f t="shared" si="112"/>
        <v/>
      </c>
      <c r="AT107" s="206" t="str">
        <f t="shared" si="112"/>
        <v/>
      </c>
    </row>
    <row r="108" spans="29:46" x14ac:dyDescent="0.25">
      <c r="AC108" s="1" t="str">
        <f t="shared" si="113"/>
        <v/>
      </c>
      <c r="AD108" s="406" t="str">
        <f t="shared" si="114"/>
        <v/>
      </c>
      <c r="AE108" s="206" t="str">
        <f t="shared" si="112"/>
        <v/>
      </c>
      <c r="AF108" s="206" t="str">
        <f t="shared" si="112"/>
        <v/>
      </c>
      <c r="AG108" s="206" t="str">
        <f t="shared" si="112"/>
        <v/>
      </c>
      <c r="AH108" s="206" t="str">
        <f t="shared" si="112"/>
        <v/>
      </c>
      <c r="AI108" s="206" t="str">
        <f t="shared" si="112"/>
        <v/>
      </c>
      <c r="AJ108" s="206" t="str">
        <f t="shared" si="112"/>
        <v/>
      </c>
      <c r="AK108" s="206" t="str">
        <f t="shared" si="112"/>
        <v/>
      </c>
      <c r="AL108" s="206" t="str">
        <f t="shared" si="112"/>
        <v/>
      </c>
      <c r="AM108" s="206" t="str">
        <f t="shared" si="112"/>
        <v/>
      </c>
      <c r="AN108" s="206" t="str">
        <f t="shared" si="112"/>
        <v/>
      </c>
      <c r="AO108" s="206" t="str">
        <f t="shared" si="112"/>
        <v/>
      </c>
      <c r="AP108" s="206" t="str">
        <f t="shared" si="112"/>
        <v/>
      </c>
      <c r="AQ108" s="206" t="str">
        <f t="shared" si="112"/>
        <v/>
      </c>
      <c r="AR108" s="206" t="str">
        <f t="shared" si="112"/>
        <v/>
      </c>
      <c r="AS108" s="206" t="str">
        <f t="shared" si="112"/>
        <v/>
      </c>
      <c r="AT108" s="206" t="str">
        <f t="shared" si="112"/>
        <v/>
      </c>
    </row>
    <row r="109" spans="29:46" x14ac:dyDescent="0.25">
      <c r="AC109" s="1" t="str">
        <f t="shared" si="113"/>
        <v/>
      </c>
      <c r="AD109" s="406" t="str">
        <f t="shared" si="114"/>
        <v/>
      </c>
      <c r="AE109" s="206" t="str">
        <f t="shared" si="112"/>
        <v/>
      </c>
      <c r="AF109" s="206" t="str">
        <f t="shared" si="112"/>
        <v/>
      </c>
      <c r="AG109" s="206" t="str">
        <f t="shared" si="112"/>
        <v/>
      </c>
      <c r="AH109" s="206" t="str">
        <f t="shared" si="112"/>
        <v/>
      </c>
      <c r="AI109" s="206" t="str">
        <f t="shared" si="112"/>
        <v/>
      </c>
      <c r="AJ109" s="206" t="str">
        <f t="shared" si="112"/>
        <v/>
      </c>
      <c r="AK109" s="206" t="str">
        <f t="shared" si="112"/>
        <v/>
      </c>
      <c r="AL109" s="206" t="str">
        <f t="shared" si="112"/>
        <v/>
      </c>
      <c r="AM109" s="206" t="str">
        <f t="shared" si="112"/>
        <v/>
      </c>
      <c r="AN109" s="206" t="str">
        <f t="shared" si="112"/>
        <v/>
      </c>
      <c r="AO109" s="206" t="str">
        <f t="shared" si="112"/>
        <v/>
      </c>
      <c r="AP109" s="206" t="str">
        <f t="shared" si="112"/>
        <v/>
      </c>
      <c r="AQ109" s="206" t="str">
        <f t="shared" si="112"/>
        <v/>
      </c>
      <c r="AR109" s="206" t="str">
        <f t="shared" si="112"/>
        <v/>
      </c>
      <c r="AS109" s="206" t="str">
        <f t="shared" si="112"/>
        <v/>
      </c>
      <c r="AT109" s="206" t="str">
        <f t="shared" si="112"/>
        <v/>
      </c>
    </row>
    <row r="110" spans="29:46" x14ac:dyDescent="0.25">
      <c r="AC110" s="1" t="str">
        <f t="shared" si="113"/>
        <v/>
      </c>
      <c r="AD110" s="406" t="str">
        <f t="shared" si="114"/>
        <v/>
      </c>
      <c r="AE110" s="206" t="str">
        <f t="shared" si="112"/>
        <v/>
      </c>
      <c r="AF110" s="206" t="str">
        <f t="shared" si="112"/>
        <v/>
      </c>
      <c r="AG110" s="206" t="str">
        <f t="shared" si="112"/>
        <v/>
      </c>
      <c r="AH110" s="206" t="str">
        <f t="shared" si="112"/>
        <v/>
      </c>
      <c r="AI110" s="206" t="str">
        <f t="shared" si="112"/>
        <v/>
      </c>
      <c r="AJ110" s="206" t="str">
        <f t="shared" si="112"/>
        <v/>
      </c>
      <c r="AK110" s="206" t="str">
        <f t="shared" si="112"/>
        <v/>
      </c>
      <c r="AL110" s="206" t="str">
        <f t="shared" si="112"/>
        <v/>
      </c>
      <c r="AM110" s="206" t="str">
        <f t="shared" si="112"/>
        <v/>
      </c>
      <c r="AN110" s="206" t="str">
        <f t="shared" si="112"/>
        <v/>
      </c>
      <c r="AO110" s="206" t="str">
        <f t="shared" si="112"/>
        <v/>
      </c>
      <c r="AP110" s="206" t="str">
        <f t="shared" si="112"/>
        <v/>
      </c>
      <c r="AQ110" s="206" t="str">
        <f t="shared" si="112"/>
        <v/>
      </c>
      <c r="AR110" s="206" t="str">
        <f t="shared" si="112"/>
        <v/>
      </c>
      <c r="AS110" s="206" t="str">
        <f t="shared" si="112"/>
        <v/>
      </c>
      <c r="AT110" s="206" t="str">
        <f t="shared" si="112"/>
        <v/>
      </c>
    </row>
    <row r="111" spans="29:46" x14ac:dyDescent="0.25">
      <c r="AC111" s="1" t="str">
        <f t="shared" si="113"/>
        <v/>
      </c>
      <c r="AD111" s="406" t="str">
        <f t="shared" si="114"/>
        <v/>
      </c>
      <c r="AE111" s="206" t="str">
        <f t="shared" ref="AE111:AT120" si="115">IF($AC111="","",IF(AE$13=0,0,AE$6+IF($AC111&lt;=AE$9+(CEILING($AC111/AE$12,1)-1)*AE$12,AE$7+AE$8*($AC111-(CEILING($AC111/AE$12,1)-1)*AE$12-1),0)))</f>
        <v/>
      </c>
      <c r="AF111" s="206" t="str">
        <f t="shared" si="115"/>
        <v/>
      </c>
      <c r="AG111" s="206" t="str">
        <f t="shared" si="115"/>
        <v/>
      </c>
      <c r="AH111" s="206" t="str">
        <f t="shared" si="115"/>
        <v/>
      </c>
      <c r="AI111" s="206" t="str">
        <f t="shared" si="115"/>
        <v/>
      </c>
      <c r="AJ111" s="206" t="str">
        <f t="shared" si="115"/>
        <v/>
      </c>
      <c r="AK111" s="206" t="str">
        <f t="shared" si="115"/>
        <v/>
      </c>
      <c r="AL111" s="206" t="str">
        <f t="shared" si="115"/>
        <v/>
      </c>
      <c r="AM111" s="206" t="str">
        <f t="shared" si="115"/>
        <v/>
      </c>
      <c r="AN111" s="206" t="str">
        <f t="shared" si="115"/>
        <v/>
      </c>
      <c r="AO111" s="206" t="str">
        <f t="shared" si="115"/>
        <v/>
      </c>
      <c r="AP111" s="206" t="str">
        <f t="shared" si="115"/>
        <v/>
      </c>
      <c r="AQ111" s="206" t="str">
        <f t="shared" si="115"/>
        <v/>
      </c>
      <c r="AR111" s="206" t="str">
        <f t="shared" si="115"/>
        <v/>
      </c>
      <c r="AS111" s="206" t="str">
        <f t="shared" si="115"/>
        <v/>
      </c>
      <c r="AT111" s="206" t="str">
        <f t="shared" si="115"/>
        <v/>
      </c>
    </row>
    <row r="112" spans="29:46" x14ac:dyDescent="0.25">
      <c r="AC112" s="1" t="str">
        <f t="shared" si="113"/>
        <v/>
      </c>
      <c r="AD112" s="406" t="str">
        <f t="shared" si="114"/>
        <v/>
      </c>
      <c r="AE112" s="206" t="str">
        <f t="shared" si="115"/>
        <v/>
      </c>
      <c r="AF112" s="206" t="str">
        <f t="shared" si="115"/>
        <v/>
      </c>
      <c r="AG112" s="206" t="str">
        <f t="shared" si="115"/>
        <v/>
      </c>
      <c r="AH112" s="206" t="str">
        <f t="shared" si="115"/>
        <v/>
      </c>
      <c r="AI112" s="206" t="str">
        <f t="shared" si="115"/>
        <v/>
      </c>
      <c r="AJ112" s="206" t="str">
        <f t="shared" si="115"/>
        <v/>
      </c>
      <c r="AK112" s="206" t="str">
        <f t="shared" si="115"/>
        <v/>
      </c>
      <c r="AL112" s="206" t="str">
        <f t="shared" si="115"/>
        <v/>
      </c>
      <c r="AM112" s="206" t="str">
        <f t="shared" si="115"/>
        <v/>
      </c>
      <c r="AN112" s="206" t="str">
        <f t="shared" si="115"/>
        <v/>
      </c>
      <c r="AO112" s="206" t="str">
        <f t="shared" si="115"/>
        <v/>
      </c>
      <c r="AP112" s="206" t="str">
        <f t="shared" si="115"/>
        <v/>
      </c>
      <c r="AQ112" s="206" t="str">
        <f t="shared" si="115"/>
        <v/>
      </c>
      <c r="AR112" s="206" t="str">
        <f t="shared" si="115"/>
        <v/>
      </c>
      <c r="AS112" s="206" t="str">
        <f t="shared" si="115"/>
        <v/>
      </c>
      <c r="AT112" s="206" t="str">
        <f t="shared" si="115"/>
        <v/>
      </c>
    </row>
    <row r="113" spans="29:46" x14ac:dyDescent="0.25">
      <c r="AC113" s="1" t="str">
        <f t="shared" si="113"/>
        <v/>
      </c>
      <c r="AD113" s="406" t="str">
        <f t="shared" si="114"/>
        <v/>
      </c>
      <c r="AE113" s="206" t="str">
        <f t="shared" si="115"/>
        <v/>
      </c>
      <c r="AF113" s="206" t="str">
        <f t="shared" si="115"/>
        <v/>
      </c>
      <c r="AG113" s="206" t="str">
        <f t="shared" si="115"/>
        <v/>
      </c>
      <c r="AH113" s="206" t="str">
        <f t="shared" si="115"/>
        <v/>
      </c>
      <c r="AI113" s="206" t="str">
        <f t="shared" si="115"/>
        <v/>
      </c>
      <c r="AJ113" s="206" t="str">
        <f t="shared" si="115"/>
        <v/>
      </c>
      <c r="AK113" s="206" t="str">
        <f t="shared" si="115"/>
        <v/>
      </c>
      <c r="AL113" s="206" t="str">
        <f t="shared" si="115"/>
        <v/>
      </c>
      <c r="AM113" s="206" t="str">
        <f t="shared" si="115"/>
        <v/>
      </c>
      <c r="AN113" s="206" t="str">
        <f t="shared" si="115"/>
        <v/>
      </c>
      <c r="AO113" s="206" t="str">
        <f t="shared" si="115"/>
        <v/>
      </c>
      <c r="AP113" s="206" t="str">
        <f t="shared" si="115"/>
        <v/>
      </c>
      <c r="AQ113" s="206" t="str">
        <f t="shared" si="115"/>
        <v/>
      </c>
      <c r="AR113" s="206" t="str">
        <f t="shared" si="115"/>
        <v/>
      </c>
      <c r="AS113" s="206" t="str">
        <f t="shared" si="115"/>
        <v/>
      </c>
      <c r="AT113" s="206" t="str">
        <f t="shared" si="115"/>
        <v/>
      </c>
    </row>
    <row r="114" spans="29:46" x14ac:dyDescent="0.25">
      <c r="AC114" s="1" t="str">
        <f t="shared" si="113"/>
        <v/>
      </c>
      <c r="AD114" s="406" t="str">
        <f t="shared" si="114"/>
        <v/>
      </c>
      <c r="AE114" s="206" t="str">
        <f t="shared" si="115"/>
        <v/>
      </c>
      <c r="AF114" s="206" t="str">
        <f t="shared" si="115"/>
        <v/>
      </c>
      <c r="AG114" s="206" t="str">
        <f t="shared" si="115"/>
        <v/>
      </c>
      <c r="AH114" s="206" t="str">
        <f t="shared" si="115"/>
        <v/>
      </c>
      <c r="AI114" s="206" t="str">
        <f t="shared" si="115"/>
        <v/>
      </c>
      <c r="AJ114" s="206" t="str">
        <f t="shared" si="115"/>
        <v/>
      </c>
      <c r="AK114" s="206" t="str">
        <f t="shared" si="115"/>
        <v/>
      </c>
      <c r="AL114" s="206" t="str">
        <f t="shared" si="115"/>
        <v/>
      </c>
      <c r="AM114" s="206" t="str">
        <f t="shared" si="115"/>
        <v/>
      </c>
      <c r="AN114" s="206" t="str">
        <f t="shared" si="115"/>
        <v/>
      </c>
      <c r="AO114" s="206" t="str">
        <f t="shared" si="115"/>
        <v/>
      </c>
      <c r="AP114" s="206" t="str">
        <f t="shared" si="115"/>
        <v/>
      </c>
      <c r="AQ114" s="206" t="str">
        <f t="shared" si="115"/>
        <v/>
      </c>
      <c r="AR114" s="206" t="str">
        <f t="shared" si="115"/>
        <v/>
      </c>
      <c r="AS114" s="206" t="str">
        <f t="shared" si="115"/>
        <v/>
      </c>
      <c r="AT114" s="206" t="str">
        <f t="shared" si="115"/>
        <v/>
      </c>
    </row>
    <row r="115" spans="29:46" x14ac:dyDescent="0.25">
      <c r="AC115" s="1" t="str">
        <f t="shared" si="113"/>
        <v/>
      </c>
      <c r="AD115" s="406" t="str">
        <f t="shared" si="114"/>
        <v/>
      </c>
      <c r="AE115" s="206" t="str">
        <f t="shared" si="115"/>
        <v/>
      </c>
      <c r="AF115" s="206" t="str">
        <f t="shared" si="115"/>
        <v/>
      </c>
      <c r="AG115" s="206" t="str">
        <f t="shared" si="115"/>
        <v/>
      </c>
      <c r="AH115" s="206" t="str">
        <f t="shared" si="115"/>
        <v/>
      </c>
      <c r="AI115" s="206" t="str">
        <f t="shared" si="115"/>
        <v/>
      </c>
      <c r="AJ115" s="206" t="str">
        <f t="shared" si="115"/>
        <v/>
      </c>
      <c r="AK115" s="206" t="str">
        <f t="shared" si="115"/>
        <v/>
      </c>
      <c r="AL115" s="206" t="str">
        <f t="shared" si="115"/>
        <v/>
      </c>
      <c r="AM115" s="206" t="str">
        <f t="shared" si="115"/>
        <v/>
      </c>
      <c r="AN115" s="206" t="str">
        <f t="shared" si="115"/>
        <v/>
      </c>
      <c r="AO115" s="206" t="str">
        <f t="shared" si="115"/>
        <v/>
      </c>
      <c r="AP115" s="206" t="str">
        <f t="shared" si="115"/>
        <v/>
      </c>
      <c r="AQ115" s="206" t="str">
        <f t="shared" si="115"/>
        <v/>
      </c>
      <c r="AR115" s="206" t="str">
        <f t="shared" si="115"/>
        <v/>
      </c>
      <c r="AS115" s="206" t="str">
        <f t="shared" si="115"/>
        <v/>
      </c>
      <c r="AT115" s="206" t="str">
        <f t="shared" si="115"/>
        <v/>
      </c>
    </row>
    <row r="116" spans="29:46" x14ac:dyDescent="0.25">
      <c r="AC116" s="1" t="str">
        <f t="shared" si="113"/>
        <v/>
      </c>
      <c r="AD116" s="406" t="str">
        <f t="shared" si="114"/>
        <v/>
      </c>
      <c r="AE116" s="206" t="str">
        <f t="shared" si="115"/>
        <v/>
      </c>
      <c r="AF116" s="206" t="str">
        <f t="shared" si="115"/>
        <v/>
      </c>
      <c r="AG116" s="206" t="str">
        <f t="shared" si="115"/>
        <v/>
      </c>
      <c r="AH116" s="206" t="str">
        <f t="shared" si="115"/>
        <v/>
      </c>
      <c r="AI116" s="206" t="str">
        <f t="shared" si="115"/>
        <v/>
      </c>
      <c r="AJ116" s="206" t="str">
        <f t="shared" si="115"/>
        <v/>
      </c>
      <c r="AK116" s="206" t="str">
        <f t="shared" si="115"/>
        <v/>
      </c>
      <c r="AL116" s="206" t="str">
        <f t="shared" si="115"/>
        <v/>
      </c>
      <c r="AM116" s="206" t="str">
        <f t="shared" si="115"/>
        <v/>
      </c>
      <c r="AN116" s="206" t="str">
        <f t="shared" si="115"/>
        <v/>
      </c>
      <c r="AO116" s="206" t="str">
        <f t="shared" si="115"/>
        <v/>
      </c>
      <c r="AP116" s="206" t="str">
        <f t="shared" si="115"/>
        <v/>
      </c>
      <c r="AQ116" s="206" t="str">
        <f t="shared" si="115"/>
        <v/>
      </c>
      <c r="AR116" s="206" t="str">
        <f t="shared" si="115"/>
        <v/>
      </c>
      <c r="AS116" s="206" t="str">
        <f t="shared" si="115"/>
        <v/>
      </c>
      <c r="AT116" s="206" t="str">
        <f t="shared" si="115"/>
        <v/>
      </c>
    </row>
    <row r="117" spans="29:46" x14ac:dyDescent="0.25">
      <c r="AC117" s="1" t="str">
        <f t="shared" si="113"/>
        <v/>
      </c>
      <c r="AD117" s="406" t="str">
        <f t="shared" si="114"/>
        <v/>
      </c>
      <c r="AE117" s="206" t="str">
        <f t="shared" si="115"/>
        <v/>
      </c>
      <c r="AF117" s="206" t="str">
        <f t="shared" si="115"/>
        <v/>
      </c>
      <c r="AG117" s="206" t="str">
        <f t="shared" si="115"/>
        <v/>
      </c>
      <c r="AH117" s="206" t="str">
        <f t="shared" si="115"/>
        <v/>
      </c>
      <c r="AI117" s="206" t="str">
        <f t="shared" si="115"/>
        <v/>
      </c>
      <c r="AJ117" s="206" t="str">
        <f t="shared" si="115"/>
        <v/>
      </c>
      <c r="AK117" s="206" t="str">
        <f t="shared" si="115"/>
        <v/>
      </c>
      <c r="AL117" s="206" t="str">
        <f t="shared" si="115"/>
        <v/>
      </c>
      <c r="AM117" s="206" t="str">
        <f t="shared" si="115"/>
        <v/>
      </c>
      <c r="AN117" s="206" t="str">
        <f t="shared" si="115"/>
        <v/>
      </c>
      <c r="AO117" s="206" t="str">
        <f t="shared" si="115"/>
        <v/>
      </c>
      <c r="AP117" s="206" t="str">
        <f t="shared" si="115"/>
        <v/>
      </c>
      <c r="AQ117" s="206" t="str">
        <f t="shared" si="115"/>
        <v/>
      </c>
      <c r="AR117" s="206" t="str">
        <f t="shared" si="115"/>
        <v/>
      </c>
      <c r="AS117" s="206" t="str">
        <f t="shared" si="115"/>
        <v/>
      </c>
      <c r="AT117" s="206" t="str">
        <f t="shared" si="115"/>
        <v/>
      </c>
    </row>
    <row r="118" spans="29:46" x14ac:dyDescent="0.25">
      <c r="AC118" s="1" t="str">
        <f t="shared" si="113"/>
        <v/>
      </c>
      <c r="AD118" s="406" t="str">
        <f t="shared" si="114"/>
        <v/>
      </c>
      <c r="AE118" s="206" t="str">
        <f t="shared" si="115"/>
        <v/>
      </c>
      <c r="AF118" s="206" t="str">
        <f t="shared" si="115"/>
        <v/>
      </c>
      <c r="AG118" s="206" t="str">
        <f t="shared" si="115"/>
        <v/>
      </c>
      <c r="AH118" s="206" t="str">
        <f t="shared" si="115"/>
        <v/>
      </c>
      <c r="AI118" s="206" t="str">
        <f t="shared" si="115"/>
        <v/>
      </c>
      <c r="AJ118" s="206" t="str">
        <f t="shared" si="115"/>
        <v/>
      </c>
      <c r="AK118" s="206" t="str">
        <f t="shared" si="115"/>
        <v/>
      </c>
      <c r="AL118" s="206" t="str">
        <f t="shared" si="115"/>
        <v/>
      </c>
      <c r="AM118" s="206" t="str">
        <f t="shared" si="115"/>
        <v/>
      </c>
      <c r="AN118" s="206" t="str">
        <f t="shared" si="115"/>
        <v/>
      </c>
      <c r="AO118" s="206" t="str">
        <f t="shared" si="115"/>
        <v/>
      </c>
      <c r="AP118" s="206" t="str">
        <f t="shared" si="115"/>
        <v/>
      </c>
      <c r="AQ118" s="206" t="str">
        <f t="shared" si="115"/>
        <v/>
      </c>
      <c r="AR118" s="206" t="str">
        <f t="shared" si="115"/>
        <v/>
      </c>
      <c r="AS118" s="206" t="str">
        <f t="shared" si="115"/>
        <v/>
      </c>
      <c r="AT118" s="206" t="str">
        <f t="shared" si="115"/>
        <v/>
      </c>
    </row>
    <row r="119" spans="29:46" x14ac:dyDescent="0.25">
      <c r="AC119" s="1" t="str">
        <f t="shared" si="113"/>
        <v/>
      </c>
      <c r="AD119" s="406" t="str">
        <f t="shared" si="114"/>
        <v/>
      </c>
      <c r="AE119" s="206" t="str">
        <f t="shared" si="115"/>
        <v/>
      </c>
      <c r="AF119" s="206" t="str">
        <f t="shared" si="115"/>
        <v/>
      </c>
      <c r="AG119" s="206" t="str">
        <f t="shared" si="115"/>
        <v/>
      </c>
      <c r="AH119" s="206" t="str">
        <f t="shared" si="115"/>
        <v/>
      </c>
      <c r="AI119" s="206" t="str">
        <f t="shared" si="115"/>
        <v/>
      </c>
      <c r="AJ119" s="206" t="str">
        <f t="shared" si="115"/>
        <v/>
      </c>
      <c r="AK119" s="206" t="str">
        <f t="shared" si="115"/>
        <v/>
      </c>
      <c r="AL119" s="206" t="str">
        <f t="shared" si="115"/>
        <v/>
      </c>
      <c r="AM119" s="206" t="str">
        <f t="shared" si="115"/>
        <v/>
      </c>
      <c r="AN119" s="206" t="str">
        <f t="shared" si="115"/>
        <v/>
      </c>
      <c r="AO119" s="206" t="str">
        <f t="shared" si="115"/>
        <v/>
      </c>
      <c r="AP119" s="206" t="str">
        <f t="shared" si="115"/>
        <v/>
      </c>
      <c r="AQ119" s="206" t="str">
        <f t="shared" si="115"/>
        <v/>
      </c>
      <c r="AR119" s="206" t="str">
        <f t="shared" si="115"/>
        <v/>
      </c>
      <c r="AS119" s="206" t="str">
        <f t="shared" si="115"/>
        <v/>
      </c>
      <c r="AT119" s="206" t="str">
        <f t="shared" si="115"/>
        <v/>
      </c>
    </row>
    <row r="120" spans="29:46" x14ac:dyDescent="0.25">
      <c r="AC120" s="1" t="str">
        <f t="shared" si="113"/>
        <v/>
      </c>
      <c r="AD120" s="406" t="str">
        <f t="shared" si="114"/>
        <v/>
      </c>
      <c r="AE120" s="206" t="str">
        <f t="shared" si="115"/>
        <v/>
      </c>
      <c r="AF120" s="206" t="str">
        <f t="shared" si="115"/>
        <v/>
      </c>
      <c r="AG120" s="206" t="str">
        <f t="shared" si="115"/>
        <v/>
      </c>
      <c r="AH120" s="206" t="str">
        <f t="shared" si="115"/>
        <v/>
      </c>
      <c r="AI120" s="206" t="str">
        <f t="shared" si="115"/>
        <v/>
      </c>
      <c r="AJ120" s="206" t="str">
        <f t="shared" si="115"/>
        <v/>
      </c>
      <c r="AK120" s="206" t="str">
        <f t="shared" si="115"/>
        <v/>
      </c>
      <c r="AL120" s="206" t="str">
        <f t="shared" si="115"/>
        <v/>
      </c>
      <c r="AM120" s="206" t="str">
        <f t="shared" si="115"/>
        <v/>
      </c>
      <c r="AN120" s="206" t="str">
        <f t="shared" si="115"/>
        <v/>
      </c>
      <c r="AO120" s="206" t="str">
        <f t="shared" si="115"/>
        <v/>
      </c>
      <c r="AP120" s="206" t="str">
        <f t="shared" si="115"/>
        <v/>
      </c>
      <c r="AQ120" s="206" t="str">
        <f t="shared" si="115"/>
        <v/>
      </c>
      <c r="AR120" s="206" t="str">
        <f t="shared" si="115"/>
        <v/>
      </c>
      <c r="AS120" s="206" t="str">
        <f t="shared" si="115"/>
        <v/>
      </c>
      <c r="AT120" s="206" t="str">
        <f t="shared" si="115"/>
        <v/>
      </c>
    </row>
    <row r="121" spans="29:46" x14ac:dyDescent="0.25">
      <c r="AE121" s="206"/>
      <c r="AF121" s="206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06"/>
      <c r="AQ121" s="206"/>
      <c r="AR121" s="206"/>
      <c r="AS121" s="206"/>
      <c r="AT121" s="206"/>
    </row>
    <row r="122" spans="29:46" x14ac:dyDescent="0.25">
      <c r="AE122" s="206"/>
      <c r="AF122" s="206"/>
      <c r="AG122" s="206"/>
      <c r="AH122" s="206"/>
      <c r="AI122" s="206"/>
      <c r="AJ122" s="206"/>
      <c r="AK122" s="206"/>
      <c r="AL122" s="206"/>
      <c r="AM122" s="206"/>
      <c r="AN122" s="206"/>
      <c r="AO122" s="206"/>
      <c r="AP122" s="206"/>
      <c r="AQ122" s="206"/>
      <c r="AR122" s="206"/>
      <c r="AS122" s="206"/>
      <c r="AT122" s="206"/>
    </row>
    <row r="123" spans="29:46" x14ac:dyDescent="0.25">
      <c r="AE123" s="206"/>
      <c r="AF123" s="206"/>
      <c r="AG123" s="206"/>
      <c r="AH123" s="206"/>
      <c r="AI123" s="206"/>
      <c r="AJ123" s="206"/>
      <c r="AK123" s="206"/>
      <c r="AL123" s="206"/>
      <c r="AM123" s="206"/>
      <c r="AN123" s="206"/>
      <c r="AO123" s="206"/>
      <c r="AP123" s="206"/>
      <c r="AQ123" s="206"/>
      <c r="AR123" s="206"/>
      <c r="AS123" s="206"/>
      <c r="AT123" s="206"/>
    </row>
    <row r="124" spans="29:46" x14ac:dyDescent="0.25">
      <c r="AE124" s="206"/>
      <c r="AF124" s="206"/>
      <c r="AG124" s="206"/>
      <c r="AH124" s="206"/>
      <c r="AI124" s="206"/>
      <c r="AJ124" s="206"/>
      <c r="AK124" s="206"/>
      <c r="AL124" s="206"/>
      <c r="AM124" s="206"/>
      <c r="AN124" s="206"/>
      <c r="AO124" s="206"/>
      <c r="AP124" s="206"/>
      <c r="AQ124" s="206"/>
      <c r="AR124" s="206"/>
      <c r="AS124" s="206"/>
      <c r="AT124" s="206"/>
    </row>
    <row r="125" spans="29:46" x14ac:dyDescent="0.25">
      <c r="AE125" s="206"/>
      <c r="AF125" s="206"/>
      <c r="AG125" s="206"/>
      <c r="AH125" s="206"/>
      <c r="AI125" s="206"/>
      <c r="AJ125" s="206"/>
      <c r="AK125" s="206"/>
      <c r="AL125" s="206"/>
      <c r="AM125" s="206"/>
      <c r="AN125" s="206"/>
      <c r="AO125" s="206"/>
      <c r="AP125" s="206"/>
      <c r="AQ125" s="206"/>
      <c r="AR125" s="206"/>
      <c r="AS125" s="206"/>
      <c r="AT125" s="206"/>
    </row>
    <row r="126" spans="29:46" x14ac:dyDescent="0.25">
      <c r="AE126" s="206"/>
      <c r="AF126" s="206"/>
      <c r="AG126" s="206"/>
      <c r="AH126" s="206"/>
      <c r="AI126" s="206"/>
      <c r="AJ126" s="206"/>
      <c r="AK126" s="206"/>
      <c r="AL126" s="206"/>
      <c r="AM126" s="206"/>
      <c r="AN126" s="206"/>
      <c r="AO126" s="206"/>
      <c r="AP126" s="206"/>
      <c r="AQ126" s="206"/>
      <c r="AR126" s="206"/>
      <c r="AS126" s="206"/>
      <c r="AT126" s="206"/>
    </row>
    <row r="127" spans="29:46" x14ac:dyDescent="0.25">
      <c r="AE127" s="206"/>
      <c r="AF127" s="206"/>
      <c r="AG127" s="206"/>
      <c r="AH127" s="206"/>
      <c r="AI127" s="206"/>
      <c r="AJ127" s="206"/>
      <c r="AK127" s="206"/>
      <c r="AL127" s="206"/>
      <c r="AM127" s="206"/>
      <c r="AN127" s="206"/>
      <c r="AO127" s="206"/>
      <c r="AP127" s="206"/>
      <c r="AQ127" s="206"/>
      <c r="AR127" s="206"/>
      <c r="AS127" s="206"/>
      <c r="AT127" s="206"/>
    </row>
    <row r="128" spans="29:46" x14ac:dyDescent="0.25">
      <c r="AE128" s="206"/>
      <c r="AF128" s="206"/>
      <c r="AG128" s="206"/>
      <c r="AH128" s="206"/>
      <c r="AI128" s="206"/>
      <c r="AJ128" s="206"/>
      <c r="AK128" s="206"/>
      <c r="AL128" s="206"/>
      <c r="AM128" s="206"/>
      <c r="AN128" s="206"/>
      <c r="AO128" s="206"/>
      <c r="AP128" s="206"/>
      <c r="AQ128" s="206"/>
      <c r="AR128" s="206"/>
      <c r="AS128" s="206"/>
      <c r="AT128" s="206"/>
    </row>
    <row r="129" spans="31:46" x14ac:dyDescent="0.25">
      <c r="AE129" s="206"/>
      <c r="AF129" s="206"/>
      <c r="AG129" s="206"/>
      <c r="AH129" s="206"/>
      <c r="AI129" s="206"/>
      <c r="AJ129" s="206"/>
      <c r="AK129" s="206"/>
      <c r="AL129" s="206"/>
      <c r="AM129" s="206"/>
      <c r="AN129" s="206"/>
      <c r="AO129" s="206"/>
      <c r="AP129" s="206"/>
      <c r="AQ129" s="206"/>
      <c r="AR129" s="206"/>
      <c r="AS129" s="206"/>
      <c r="AT129" s="206"/>
    </row>
    <row r="130" spans="31:46" x14ac:dyDescent="0.25">
      <c r="AE130" s="206"/>
      <c r="AF130" s="206"/>
      <c r="AG130" s="206"/>
      <c r="AH130" s="206"/>
      <c r="AI130" s="206"/>
      <c r="AJ130" s="206"/>
      <c r="AK130" s="206"/>
      <c r="AL130" s="206"/>
      <c r="AM130" s="206"/>
      <c r="AN130" s="206"/>
      <c r="AO130" s="206"/>
      <c r="AP130" s="206"/>
      <c r="AQ130" s="206"/>
      <c r="AR130" s="206"/>
      <c r="AS130" s="206"/>
      <c r="AT130" s="206"/>
    </row>
    <row r="131" spans="31:46" x14ac:dyDescent="0.25">
      <c r="AE131" s="206"/>
      <c r="AF131" s="206"/>
      <c r="AG131" s="206"/>
      <c r="AH131" s="206"/>
      <c r="AI131" s="206"/>
      <c r="AJ131" s="206"/>
      <c r="AK131" s="206"/>
      <c r="AL131" s="206"/>
      <c r="AM131" s="206"/>
      <c r="AN131" s="206"/>
      <c r="AO131" s="206"/>
      <c r="AP131" s="206"/>
      <c r="AQ131" s="206"/>
      <c r="AR131" s="206"/>
      <c r="AS131" s="206"/>
      <c r="AT131" s="206"/>
    </row>
    <row r="132" spans="31:46" x14ac:dyDescent="0.25">
      <c r="AE132" s="206"/>
      <c r="AF132" s="206"/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</row>
    <row r="133" spans="31:46" x14ac:dyDescent="0.25">
      <c r="AE133" s="206"/>
      <c r="AF133" s="206"/>
      <c r="AG133" s="206"/>
      <c r="AH133" s="206"/>
      <c r="AI133" s="206"/>
      <c r="AJ133" s="206"/>
      <c r="AK133" s="206"/>
      <c r="AL133" s="206"/>
      <c r="AM133" s="206"/>
      <c r="AN133" s="206"/>
      <c r="AO133" s="206"/>
      <c r="AP133" s="206"/>
      <c r="AQ133" s="206"/>
      <c r="AR133" s="206"/>
      <c r="AS133" s="206"/>
      <c r="AT133" s="206"/>
    </row>
    <row r="134" spans="31:46" x14ac:dyDescent="0.25">
      <c r="AE134" s="206"/>
      <c r="AF134" s="206"/>
      <c r="AG134" s="206"/>
      <c r="AH134" s="206"/>
      <c r="AI134" s="206"/>
      <c r="AJ134" s="206"/>
      <c r="AK134" s="206"/>
      <c r="AL134" s="206"/>
      <c r="AM134" s="206"/>
      <c r="AN134" s="206"/>
      <c r="AO134" s="206"/>
      <c r="AP134" s="206"/>
      <c r="AQ134" s="206"/>
      <c r="AR134" s="206"/>
      <c r="AS134" s="206"/>
      <c r="AT134" s="206"/>
    </row>
    <row r="135" spans="31:46" x14ac:dyDescent="0.25">
      <c r="AE135" s="206"/>
      <c r="AF135" s="206"/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</row>
    <row r="136" spans="31:46" x14ac:dyDescent="0.25">
      <c r="AE136" s="206"/>
      <c r="AF136" s="206"/>
      <c r="AG136" s="206"/>
      <c r="AH136" s="206"/>
      <c r="AI136" s="206"/>
      <c r="AJ136" s="206"/>
      <c r="AK136" s="206"/>
      <c r="AL136" s="206"/>
      <c r="AM136" s="206"/>
      <c r="AN136" s="206"/>
      <c r="AO136" s="206"/>
      <c r="AP136" s="206"/>
      <c r="AQ136" s="206"/>
      <c r="AR136" s="206"/>
      <c r="AS136" s="206"/>
      <c r="AT136" s="206"/>
    </row>
    <row r="137" spans="31:46" x14ac:dyDescent="0.25">
      <c r="AE137" s="206"/>
      <c r="AF137" s="206"/>
      <c r="AG137" s="206"/>
      <c r="AH137" s="206"/>
      <c r="AI137" s="206"/>
      <c r="AJ137" s="206"/>
      <c r="AK137" s="206"/>
      <c r="AL137" s="206"/>
      <c r="AM137" s="206"/>
      <c r="AN137" s="206"/>
      <c r="AO137" s="206"/>
      <c r="AP137" s="206"/>
      <c r="AQ137" s="206"/>
      <c r="AR137" s="206"/>
      <c r="AS137" s="206"/>
      <c r="AT137" s="206"/>
    </row>
    <row r="138" spans="31:46" x14ac:dyDescent="0.25">
      <c r="AE138" s="206"/>
      <c r="AF138" s="206"/>
      <c r="AG138" s="206"/>
      <c r="AH138" s="206"/>
      <c r="AI138" s="206"/>
      <c r="AJ138" s="206"/>
      <c r="AK138" s="206"/>
      <c r="AL138" s="206"/>
      <c r="AM138" s="206"/>
      <c r="AN138" s="206"/>
      <c r="AO138" s="206"/>
      <c r="AP138" s="206"/>
      <c r="AQ138" s="206"/>
      <c r="AR138" s="206"/>
      <c r="AS138" s="206"/>
      <c r="AT138" s="206"/>
    </row>
    <row r="139" spans="31:46" x14ac:dyDescent="0.25">
      <c r="AE139" s="206"/>
      <c r="AF139" s="206"/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</row>
    <row r="140" spans="31:46" x14ac:dyDescent="0.25">
      <c r="AE140" s="206"/>
      <c r="AF140" s="206"/>
      <c r="AG140" s="206"/>
      <c r="AH140" s="206"/>
      <c r="AI140" s="206"/>
      <c r="AJ140" s="206"/>
      <c r="AK140" s="206"/>
      <c r="AL140" s="206"/>
      <c r="AM140" s="206"/>
      <c r="AN140" s="206"/>
      <c r="AO140" s="206"/>
      <c r="AP140" s="206"/>
      <c r="AQ140" s="206"/>
      <c r="AR140" s="206"/>
      <c r="AS140" s="206"/>
      <c r="AT140" s="206"/>
    </row>
    <row r="141" spans="31:46" x14ac:dyDescent="0.25">
      <c r="AE141" s="206"/>
      <c r="AF141" s="206"/>
      <c r="AG141" s="206"/>
      <c r="AH141" s="206"/>
      <c r="AI141" s="206"/>
      <c r="AJ141" s="206"/>
      <c r="AK141" s="206"/>
      <c r="AL141" s="206"/>
      <c r="AM141" s="206"/>
      <c r="AN141" s="206"/>
      <c r="AO141" s="206"/>
      <c r="AP141" s="206"/>
      <c r="AQ141" s="206"/>
      <c r="AR141" s="206"/>
      <c r="AS141" s="206"/>
      <c r="AT141" s="206"/>
    </row>
    <row r="142" spans="31:46" x14ac:dyDescent="0.25">
      <c r="AE142" s="206"/>
      <c r="AF142" s="206"/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</row>
    <row r="143" spans="31:46" x14ac:dyDescent="0.25">
      <c r="AE143" s="206"/>
      <c r="AF143" s="206"/>
      <c r="AG143" s="206"/>
      <c r="AH143" s="206"/>
      <c r="AI143" s="206"/>
      <c r="AJ143" s="206"/>
      <c r="AK143" s="206"/>
      <c r="AL143" s="206"/>
      <c r="AM143" s="206"/>
      <c r="AN143" s="206"/>
      <c r="AO143" s="206"/>
      <c r="AP143" s="206"/>
      <c r="AQ143" s="206"/>
      <c r="AR143" s="206"/>
      <c r="AS143" s="206"/>
      <c r="AT143" s="206"/>
    </row>
    <row r="144" spans="31:46" x14ac:dyDescent="0.25">
      <c r="AE144" s="206"/>
      <c r="AF144" s="206"/>
      <c r="AG144" s="206"/>
      <c r="AH144" s="206"/>
      <c r="AI144" s="206"/>
      <c r="AJ144" s="206"/>
      <c r="AK144" s="206"/>
      <c r="AL144" s="206"/>
      <c r="AM144" s="206"/>
      <c r="AN144" s="206"/>
      <c r="AO144" s="206"/>
      <c r="AP144" s="206"/>
      <c r="AQ144" s="206"/>
      <c r="AR144" s="206"/>
      <c r="AS144" s="206"/>
      <c r="AT144" s="206"/>
    </row>
  </sheetData>
  <mergeCells count="19">
    <mergeCell ref="O14:W14"/>
    <mergeCell ref="O15:W16"/>
    <mergeCell ref="D9:M9"/>
    <mergeCell ref="D7:M7"/>
    <mergeCell ref="D8:M8"/>
    <mergeCell ref="D10:M10"/>
    <mergeCell ref="D11:M11"/>
    <mergeCell ref="D12:M12"/>
    <mergeCell ref="D13:M13"/>
    <mergeCell ref="O7:W7"/>
    <mergeCell ref="O8:W8"/>
    <mergeCell ref="O9:W10"/>
    <mergeCell ref="O11:W11"/>
    <mergeCell ref="O12:W12"/>
    <mergeCell ref="D2:L2"/>
    <mergeCell ref="D3:L3"/>
    <mergeCell ref="D4:L4"/>
    <mergeCell ref="D5:L5"/>
    <mergeCell ref="O13:W13"/>
  </mergeCells>
  <phoneticPr fontId="42" type="noConversion"/>
  <conditionalFormatting sqref="G19:G34">
    <cfRule type="cellIs" dxfId="126" priority="55" operator="equal">
      <formula>"Yes"</formula>
    </cfRule>
    <cfRule type="cellIs" dxfId="125" priority="56" operator="equal">
      <formula>"No"</formula>
    </cfRule>
  </conditionalFormatting>
  <conditionalFormatting sqref="Z21">
    <cfRule type="cellIs" dxfId="124" priority="52" operator="equal">
      <formula>"Yes"</formula>
    </cfRule>
    <cfRule type="cellIs" dxfId="123" priority="53" operator="equal">
      <formula>"No"</formula>
    </cfRule>
  </conditionalFormatting>
  <conditionalFormatting sqref="AE7:AT8">
    <cfRule type="expression" dxfId="122" priority="45">
      <formula>ISTEXT(AE7)</formula>
    </cfRule>
  </conditionalFormatting>
  <conditionalFormatting sqref="BA5:BA10 BA14:BA19">
    <cfRule type="expression" dxfId="121" priority="31">
      <formula>AZ5="Wrong!"</formula>
    </cfRule>
  </conditionalFormatting>
  <conditionalFormatting sqref="AZ14:AZ19 AZ5:AZ10">
    <cfRule type="containsText" dxfId="120" priority="32" operator="containsText" text="Wrong">
      <formula>NOT(ISERROR(SEARCH("Wrong",AZ5)))</formula>
    </cfRule>
  </conditionalFormatting>
  <conditionalFormatting sqref="Z23">
    <cfRule type="cellIs" dxfId="119" priority="28" operator="equal">
      <formula>"Yes"</formula>
    </cfRule>
  </conditionalFormatting>
  <conditionalFormatting sqref="Z24">
    <cfRule type="containsText" dxfId="118" priority="27" operator="containsText" text="Wrong">
      <formula>NOT(ISERROR(SEARCH("Wrong",Z24)))</formula>
    </cfRule>
  </conditionalFormatting>
  <conditionalFormatting sqref="BS7:BS86">
    <cfRule type="expression" dxfId="117" priority="25">
      <formula>BY7="No"</formula>
    </cfRule>
    <cfRule type="expression" dxfId="116" priority="26">
      <formula>BY7="Yes"</formula>
    </cfRule>
  </conditionalFormatting>
  <conditionalFormatting sqref="CC7:CC86">
    <cfRule type="expression" dxfId="115" priority="29">
      <formula>CI7="No"</formula>
    </cfRule>
    <cfRule type="expression" dxfId="114" priority="30">
      <formula>CI7="Yes"</formula>
    </cfRule>
  </conditionalFormatting>
  <conditionalFormatting sqref="AY5:BP10 AY14:BP19">
    <cfRule type="expression" dxfId="113" priority="2290">
      <formula>$BA5=""</formula>
    </cfRule>
  </conditionalFormatting>
  <conditionalFormatting sqref="D19:W34">
    <cfRule type="expression" dxfId="112" priority="2296">
      <formula>$B19=FALSE</formula>
    </cfRule>
  </conditionalFormatting>
  <conditionalFormatting sqref="AE19:AT34">
    <cfRule type="expression" dxfId="111" priority="2303">
      <formula>AE19=MAX($AE$19:$AT$34)</formula>
    </cfRule>
  </conditionalFormatting>
  <conditionalFormatting sqref="AE37:AT37 AD18:AT34">
    <cfRule type="expression" dxfId="110" priority="2307">
      <formula>OR(MAX(AD$19:AD$34)=MAX($AE$19:$AT$34),MAX($AE18:$AT18)=MAX($AE$19:$AT$34))</formula>
    </cfRule>
  </conditionalFormatting>
  <conditionalFormatting sqref="AE41:AT120">
    <cfRule type="expression" dxfId="109" priority="2287">
      <formula>AND(AE$5="No",$AC41&lt;&gt;"")</formula>
    </cfRule>
    <cfRule type="expression" dxfId="108" priority="2288">
      <formula>AE41=0</formula>
    </cfRule>
    <cfRule type="expression" dxfId="107" priority="2289">
      <formula>AND(ISNUMBER(AE41),AE41&gt;0)</formula>
    </cfRule>
  </conditionalFormatting>
  <conditionalFormatting sqref="AE4:AT13">
    <cfRule type="expression" dxfId="106" priority="46">
      <formula>AE$5="No"</formula>
    </cfRule>
    <cfRule type="expression" dxfId="105" priority="51">
      <formula>AE$5="Yes"</formula>
    </cfRule>
  </conditionalFormatting>
  <dataValidations count="2">
    <dataValidation type="list" allowBlank="1" showInputMessage="1" showErrorMessage="1" sqref="Z21">
      <formula1>"Yes,No"</formula1>
    </dataValidation>
    <dataValidation type="list" allowBlank="1" showInputMessage="1" showErrorMessage="1" sqref="BA5:BA10 BA14:BA19">
      <formula1>TrinketList</formula1>
    </dataValidation>
  </dataValidations>
  <pageMargins left="0.7" right="0.7" top="0.75" bottom="0.75" header="0.3" footer="0.3"/>
  <pageSetup paperSize="9" orientation="portrait" horizontalDpi="360" verticalDpi="36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Check Box 1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17</xdr:row>
                    <xdr:rowOff>314325</xdr:rowOff>
                  </from>
                  <to>
                    <xdr:col>3</xdr:col>
                    <xdr:colOff>333375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6" name="Check Box 16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18</xdr:row>
                    <xdr:rowOff>180975</xdr:rowOff>
                  </from>
                  <to>
                    <xdr:col>3</xdr:col>
                    <xdr:colOff>333375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7" name="Check Box 17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19</xdr:row>
                    <xdr:rowOff>180975</xdr:rowOff>
                  </from>
                  <to>
                    <xdr:col>3</xdr:col>
                    <xdr:colOff>333375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8" name="Check Box 18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20</xdr:row>
                    <xdr:rowOff>180975</xdr:rowOff>
                  </from>
                  <to>
                    <xdr:col>3</xdr:col>
                    <xdr:colOff>333375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9" name="Check Box 19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21</xdr:row>
                    <xdr:rowOff>190500</xdr:rowOff>
                  </from>
                  <to>
                    <xdr:col>3</xdr:col>
                    <xdr:colOff>333375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10" name="Check Box 20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22</xdr:row>
                    <xdr:rowOff>190500</xdr:rowOff>
                  </from>
                  <to>
                    <xdr:col>3</xdr:col>
                    <xdr:colOff>333375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11" name="Check Box 21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24</xdr:row>
                    <xdr:rowOff>180975</xdr:rowOff>
                  </from>
                  <to>
                    <xdr:col>3</xdr:col>
                    <xdr:colOff>333375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12" name="Check Box 22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25</xdr:row>
                    <xdr:rowOff>171450</xdr:rowOff>
                  </from>
                  <to>
                    <xdr:col>3</xdr:col>
                    <xdr:colOff>333375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13" name="Check Box 23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26</xdr:row>
                    <xdr:rowOff>180975</xdr:rowOff>
                  </from>
                  <to>
                    <xdr:col>3</xdr:col>
                    <xdr:colOff>333375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14" name="Check Box 24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28</xdr:row>
                    <xdr:rowOff>180975</xdr:rowOff>
                  </from>
                  <to>
                    <xdr:col>3</xdr:col>
                    <xdr:colOff>333375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15" name="Check Box 25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29</xdr:row>
                    <xdr:rowOff>180975</xdr:rowOff>
                  </from>
                  <to>
                    <xdr:col>3</xdr:col>
                    <xdr:colOff>333375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16" name="Check Box 26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30</xdr:row>
                    <xdr:rowOff>190500</xdr:rowOff>
                  </from>
                  <to>
                    <xdr:col>3</xdr:col>
                    <xdr:colOff>333375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17" name="Check Box 27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31</xdr:row>
                    <xdr:rowOff>190500</xdr:rowOff>
                  </from>
                  <to>
                    <xdr:col>3</xdr:col>
                    <xdr:colOff>333375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18" name="Check Box 28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33</xdr:row>
                    <xdr:rowOff>0</xdr:rowOff>
                  </from>
                  <to>
                    <xdr:col>3</xdr:col>
                    <xdr:colOff>333375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19" name="Button 30">
              <controlPr defaultSize="0" print="0" autoFill="0" autoPict="0" macro="[0]!Sheet14.Permutations">
                <anchor moveWithCells="1" sizeWithCells="1">
                  <from>
                    <xdr:col>25</xdr:col>
                    <xdr:colOff>0</xdr:colOff>
                    <xdr:row>27</xdr:row>
                    <xdr:rowOff>9525</xdr:rowOff>
                  </from>
                  <to>
                    <xdr:col>27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20" name="Button 33">
              <controlPr defaultSize="0" print="0" autoFill="0" autoPict="0" macro="[0]!Sheet14.TrinkOptimization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27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03" r:id="rId21" name="Check Box 267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27</xdr:row>
                    <xdr:rowOff>180975</xdr:rowOff>
                  </from>
                  <to>
                    <xdr:col>3</xdr:col>
                    <xdr:colOff>333375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04" r:id="rId22" name="Check Box 268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23</xdr:row>
                    <xdr:rowOff>190500</xdr:rowOff>
                  </from>
                  <to>
                    <xdr:col>3</xdr:col>
                    <xdr:colOff>333375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I79"/>
  <sheetViews>
    <sheetView showGridLines="0" showRowColHeaders="0"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1" max="1" width="6" style="143" customWidth="1"/>
    <col min="2" max="2" width="19.5703125" style="1" customWidth="1"/>
    <col min="3" max="3" width="37.140625" style="1" customWidth="1"/>
    <col min="4" max="8" width="11" style="1" customWidth="1"/>
    <col min="9" max="9" width="12.7109375" style="1" customWidth="1"/>
    <col min="10" max="10" width="7.140625" style="46" customWidth="1"/>
    <col min="11" max="11" width="7.42578125" customWidth="1"/>
    <col min="12" max="12" width="31.28515625" bestFit="1" customWidth="1"/>
    <col min="13" max="14" width="4.28515625" style="208" customWidth="1"/>
    <col min="15" max="15" width="13.140625" style="222" bestFit="1" customWidth="1"/>
    <col min="16" max="16" width="7.42578125" customWidth="1"/>
    <col min="17" max="25" width="7.7109375" customWidth="1"/>
    <col min="26" max="27" width="7.42578125" style="46" bestFit="1" customWidth="1"/>
    <col min="29" max="30" width="9.140625" style="46" hidden="1" customWidth="1"/>
    <col min="31" max="32" width="9.140625" hidden="1" customWidth="1"/>
  </cols>
  <sheetData>
    <row r="1" spans="1:35" ht="16.5" thickBot="1" x14ac:dyDescent="0.3">
      <c r="A1" s="142"/>
      <c r="B1"/>
      <c r="C1" s="48" t="s">
        <v>968</v>
      </c>
      <c r="D1" s="48" t="s">
        <v>1064</v>
      </c>
      <c r="E1" s="48" t="s">
        <v>1103</v>
      </c>
      <c r="F1" s="48" t="s">
        <v>1063</v>
      </c>
      <c r="G1" s="48" t="s">
        <v>920</v>
      </c>
      <c r="H1" s="48" t="s">
        <v>910</v>
      </c>
      <c r="I1" s="466" t="s">
        <v>1322</v>
      </c>
    </row>
    <row r="2" spans="1:35" ht="39.950000000000003" customHeight="1" thickBot="1" x14ac:dyDescent="0.3">
      <c r="A2" s="142"/>
      <c r="B2" s="281" t="s">
        <v>1073</v>
      </c>
      <c r="C2" s="471" t="s">
        <v>1395</v>
      </c>
      <c r="D2" s="211" t="s">
        <v>1065</v>
      </c>
      <c r="E2" s="211" t="s">
        <v>1067</v>
      </c>
      <c r="F2" s="212">
        <v>6</v>
      </c>
      <c r="G2" s="212" t="s">
        <v>927</v>
      </c>
      <c r="H2" s="121">
        <v>11</v>
      </c>
      <c r="I2" s="464" t="s">
        <v>902</v>
      </c>
      <c r="O2"/>
      <c r="AI2" s="282"/>
    </row>
    <row r="3" spans="1:35" ht="15.75" thickBot="1" x14ac:dyDescent="0.3">
      <c r="A3" s="142"/>
      <c r="B3" s="2"/>
      <c r="C3"/>
      <c r="D3"/>
      <c r="E3"/>
      <c r="F3"/>
      <c r="G3"/>
      <c r="H3"/>
      <c r="I3"/>
      <c r="AC3" s="46" t="e">
        <f>IF(COUNTIFS($AC$6:$AC$51,TRUE)=0,FALSE,IF(COUNTIFS($AC$6:$AC$51,FALSE)=0,TRUE,#N/A))</f>
        <v>#N/A</v>
      </c>
    </row>
    <row r="4" spans="1:35" ht="15.75" customHeight="1" thickBot="1" x14ac:dyDescent="0.3">
      <c r="B4" s="298" t="s">
        <v>1255</v>
      </c>
      <c r="C4" s="576" t="str">
        <f>HYPERLINK(VLOOKUP(SelGearSet,'Gear Sets'!A3:AC70,29,FALSE))</f>
        <v>https://kmmiles.gitlab.io/moonkin-calc/?gearv2=Tc67EQMxCATQXhQ7WH4SW4vn-m_jDChw9EbACr5LaCfWZ6lEtoY4pR5Dy7Sfwt1WH_ftV-285G4POHMmnU_UfJcUe1o-CmdVen2lAXaEvv_rtcWSfQ2gMSLnSud6Xg</v>
      </c>
      <c r="D4" s="577"/>
      <c r="E4" s="577"/>
      <c r="F4" s="577"/>
      <c r="G4" s="577"/>
      <c r="H4" s="577"/>
      <c r="I4" s="577"/>
      <c r="K4" s="297" t="s">
        <v>999</v>
      </c>
      <c r="L4" s="566" t="s">
        <v>904</v>
      </c>
      <c r="M4" s="572" t="s">
        <v>1063</v>
      </c>
      <c r="N4" s="573"/>
      <c r="O4" s="570" t="s">
        <v>1102</v>
      </c>
      <c r="P4" s="568" t="s">
        <v>1000</v>
      </c>
      <c r="Q4" s="558" t="s">
        <v>1069</v>
      </c>
      <c r="R4" s="559"/>
      <c r="S4" s="558" t="s">
        <v>1070</v>
      </c>
      <c r="T4" s="559"/>
      <c r="U4" s="392" t="s">
        <v>1062</v>
      </c>
      <c r="V4" s="393" t="s">
        <v>1071</v>
      </c>
      <c r="W4" s="227" t="s">
        <v>1072</v>
      </c>
      <c r="X4" s="227" t="s">
        <v>1089</v>
      </c>
      <c r="Y4" s="227" t="s">
        <v>1099</v>
      </c>
      <c r="Z4" s="553" t="s">
        <v>1107</v>
      </c>
      <c r="AA4" s="554"/>
      <c r="AC4" s="48" t="s">
        <v>1101</v>
      </c>
      <c r="AD4" s="48" t="s">
        <v>1063</v>
      </c>
      <c r="AE4" s="42" t="s">
        <v>996</v>
      </c>
    </row>
    <row r="5" spans="1:35" ht="15.75" customHeight="1" thickBot="1" x14ac:dyDescent="0.3">
      <c r="B5" s="9" t="s">
        <v>29</v>
      </c>
      <c r="C5" s="7" t="s">
        <v>0</v>
      </c>
      <c r="D5" s="10" t="s">
        <v>1069</v>
      </c>
      <c r="E5" s="8" t="s">
        <v>1070</v>
      </c>
      <c r="F5" s="8" t="s">
        <v>1062</v>
      </c>
      <c r="G5" s="8" t="s">
        <v>1071</v>
      </c>
      <c r="H5" s="8" t="s">
        <v>1072</v>
      </c>
      <c r="I5" s="8" t="s">
        <v>893</v>
      </c>
      <c r="K5" s="299" t="s">
        <v>1111</v>
      </c>
      <c r="L5" s="567"/>
      <c r="M5" s="574"/>
      <c r="N5" s="575"/>
      <c r="O5" s="571"/>
      <c r="P5" s="569"/>
      <c r="Q5" s="223" t="s">
        <v>915</v>
      </c>
      <c r="R5" s="224" t="s">
        <v>916</v>
      </c>
      <c r="S5" s="223" t="s">
        <v>915</v>
      </c>
      <c r="T5" s="224" t="s">
        <v>916</v>
      </c>
      <c r="U5" s="228" t="s">
        <v>916</v>
      </c>
      <c r="V5" s="234" t="s">
        <v>916</v>
      </c>
      <c r="W5" s="228" t="s">
        <v>915</v>
      </c>
      <c r="X5" s="228" t="s">
        <v>916</v>
      </c>
      <c r="Y5" s="228" t="s">
        <v>916</v>
      </c>
      <c r="Z5" s="293" t="s">
        <v>952</v>
      </c>
      <c r="AA5" s="294" t="s">
        <v>1108</v>
      </c>
      <c r="AC5" s="46" t="e">
        <v>#N/A</v>
      </c>
    </row>
    <row r="6" spans="1:35" ht="15.75" customHeight="1" thickBot="1" x14ac:dyDescent="0.3">
      <c r="A6" s="143">
        <f t="array" ref="A6">IFERROR(INDEX(DropDown!$O$1:$O$1000,MATCH(1,(DropDown!$M$1:$M$1000=SUBSTITUTE(SUBSTITUTE($B6,1,""),2,""))*(DropDown!$N$1:$N$1000=$C6),0)),"")</f>
        <v>13</v>
      </c>
      <c r="B6" s="4" t="s">
        <v>12</v>
      </c>
      <c r="C6" s="3" t="s">
        <v>32</v>
      </c>
      <c r="D6" s="84">
        <f>IF($A6="",0,INDEX('All Equipment'!$I:$I,$A6))</f>
        <v>30</v>
      </c>
      <c r="E6" s="85">
        <f>IF($A6="",0,INDEX('All Equipment'!$K:$K,$A6))</f>
        <v>113</v>
      </c>
      <c r="F6" s="86">
        <f>IF($A6="",0,INDEX('All Equipment'!$L:$L,$A6))</f>
        <v>1</v>
      </c>
      <c r="G6" s="87">
        <f>IF($A6="",0,INDEX('All Equipment'!$M:$M,$A6))</f>
        <v>2</v>
      </c>
      <c r="H6" s="88">
        <f>IF($A6="",0,INDEX('All Equipment'!$O:$O,$A6))</f>
        <v>0</v>
      </c>
      <c r="I6" s="90">
        <f>SUM($D6*Character!$D$42)+($E6*Character!$E$42)+($F6*Character!$F$42)+($G6*Character!$G$42)+($H6*Character!$H$42)</f>
        <v>150.38829787234042</v>
      </c>
      <c r="K6" s="229" t="s">
        <v>1074</v>
      </c>
      <c r="L6" s="226"/>
      <c r="M6" s="225"/>
      <c r="N6" s="272"/>
      <c r="O6" s="474"/>
      <c r="P6" s="229"/>
      <c r="Q6" s="225"/>
      <c r="R6" s="272"/>
      <c r="S6" s="225"/>
      <c r="T6" s="272"/>
      <c r="U6" s="229"/>
      <c r="V6" s="226"/>
      <c r="W6" s="229"/>
      <c r="X6" s="229"/>
      <c r="Y6" s="229"/>
      <c r="Z6" s="288"/>
      <c r="AA6" s="283"/>
    </row>
    <row r="7" spans="1:35" ht="15.75" customHeight="1" x14ac:dyDescent="0.25">
      <c r="A7" s="143">
        <f t="array" ref="A7">IFERROR(INDEX(DropDown!$O$1:$O$1000,MATCH(1,(DropDown!$M$1:$M$1000=SUBSTITUTE(SUBSTITUTE($B7,1,""),2,""))*(DropDown!$N$1:$N$1000=$C7),0)),"")</f>
        <v>73</v>
      </c>
      <c r="B7" s="6" t="s">
        <v>25</v>
      </c>
      <c r="C7" s="13" t="s">
        <v>863</v>
      </c>
      <c r="D7" s="84">
        <f>IF($A7="",0,INDEX('All Equipment'!$I:$I,$A7))</f>
        <v>0</v>
      </c>
      <c r="E7" s="85">
        <f>IF($A7="",0,INDEX('All Equipment'!$K:$K,$A7))</f>
        <v>30</v>
      </c>
      <c r="F7" s="86">
        <f>IF($A7="",0,INDEX('All Equipment'!$L:$L,$A7))</f>
        <v>0</v>
      </c>
      <c r="G7" s="87">
        <f>IF($A7="",0,INDEX('All Equipment'!$M:$M,$A7))</f>
        <v>0</v>
      </c>
      <c r="H7" s="88">
        <f>IF($A7="",0,INDEX('All Equipment'!$O:$O,$A7))</f>
        <v>0</v>
      </c>
      <c r="I7" s="89">
        <f>SUM($D7*Character!$D$42)+($E7*Character!$E$42)+($F7*Character!$F$42)+($G7*Character!$G$42)+($H7*Character!$H$42)</f>
        <v>30</v>
      </c>
      <c r="K7" s="256"/>
      <c r="L7" s="255"/>
      <c r="M7" s="564" t="s">
        <v>1104</v>
      </c>
      <c r="N7" s="565"/>
      <c r="O7" s="255" t="s">
        <v>1105</v>
      </c>
      <c r="P7" s="256"/>
      <c r="Q7" s="254"/>
      <c r="R7" s="273"/>
      <c r="S7" s="254"/>
      <c r="T7" s="273"/>
      <c r="U7" s="256"/>
      <c r="V7" s="255"/>
      <c r="W7" s="256"/>
      <c r="X7" s="256"/>
      <c r="Y7" s="256"/>
      <c r="Z7" s="289"/>
      <c r="AA7" s="284"/>
      <c r="AC7" s="46" t="b">
        <v>1</v>
      </c>
    </row>
    <row r="8" spans="1:35" ht="15.75" customHeight="1" x14ac:dyDescent="0.25">
      <c r="A8" s="143">
        <f t="array" ref="A8">IFERROR(INDEX(DropDown!$O$1:$O$1000,MATCH(1,(DropDown!$M$1:$M$1000=SUBSTITUTE(SUBSTITUTE($B8,1,""),2,""))*(DropDown!$N$1:$N$1000=$C8),0)),"")</f>
        <v>77</v>
      </c>
      <c r="B8" s="6" t="s">
        <v>26</v>
      </c>
      <c r="C8" s="13" t="s">
        <v>866</v>
      </c>
      <c r="D8" s="84">
        <f>IF($A8="",0,INDEX('All Equipment'!$I:$I,$A8))</f>
        <v>0</v>
      </c>
      <c r="E8" s="85">
        <f>IF($A8="",0,INDEX('All Equipment'!$K:$K,$A8))</f>
        <v>60</v>
      </c>
      <c r="F8" s="86">
        <f>IF($A8="",0,INDEX('All Equipment'!$L:$L,$A8))</f>
        <v>0</v>
      </c>
      <c r="G8" s="87">
        <f>IF($A8="",0,INDEX('All Equipment'!$M:$M,$A8))</f>
        <v>0</v>
      </c>
      <c r="H8" s="88">
        <f>IF($A8="",0,INDEX('All Equipment'!$O:$O,$A8))</f>
        <v>0</v>
      </c>
      <c r="I8" s="89">
        <f>SUM($D8*Character!$D$42)+($E8*Character!$E$42)+($F8*Character!$F$42)+($G8*Character!$G$42)+($H8*Character!$H$42)</f>
        <v>60</v>
      </c>
      <c r="K8" s="240"/>
      <c r="L8" s="496" t="s">
        <v>1075</v>
      </c>
      <c r="M8" s="241">
        <v>5</v>
      </c>
      <c r="N8" s="241">
        <v>5</v>
      </c>
      <c r="O8" s="504">
        <v>0.1</v>
      </c>
      <c r="P8" s="512" t="str">
        <f>IF(AND($AC8,$AD8,OR($AE8,$AE8="")),"Yes","No")</f>
        <v>Yes</v>
      </c>
      <c r="Q8" s="242"/>
      <c r="R8" s="245"/>
      <c r="S8" s="242"/>
      <c r="T8" s="245"/>
      <c r="U8" s="265"/>
      <c r="V8" s="259"/>
      <c r="W8" s="248"/>
      <c r="X8" s="269">
        <f>$O8*MIN($M8:$N8)/$N8</f>
        <v>0.1</v>
      </c>
      <c r="Y8" s="251"/>
      <c r="Z8" s="290"/>
      <c r="AA8" s="285"/>
      <c r="AC8" s="46" t="b">
        <v>1</v>
      </c>
    </row>
    <row r="9" spans="1:35" ht="15.75" customHeight="1" x14ac:dyDescent="0.25">
      <c r="A9" s="143">
        <f t="array" ref="A9">IFERROR(INDEX(DropDown!$O$1:$O$1000,MATCH(1,(DropDown!$M$1:$M$1000=SUBSTITUTE(SUBSTITUTE($B9,1,""),2,""))*(DropDown!$N$1:$N$1000=$C9),0)),"")</f>
        <v>83</v>
      </c>
      <c r="B9" s="5" t="s">
        <v>637</v>
      </c>
      <c r="C9" s="3" t="s">
        <v>972</v>
      </c>
      <c r="D9" s="84">
        <f>IF($A9="",0,INDEX('All Equipment'!$I:$I,$A9))</f>
        <v>0</v>
      </c>
      <c r="E9" s="85">
        <f>IF($A9="",0,INDEX('All Equipment'!$K:$K,$A9))</f>
        <v>0</v>
      </c>
      <c r="F9" s="86">
        <f>IF($A9="",0,INDEX('All Equipment'!$L:$L,$A9))</f>
        <v>0</v>
      </c>
      <c r="G9" s="87">
        <f>IF($A9="",0,INDEX('All Equipment'!$M:$M,$A9))</f>
        <v>0</v>
      </c>
      <c r="H9" s="88">
        <f>IF($A9="",0,INDEX('All Equipment'!$O:$O,$A9))</f>
        <v>0</v>
      </c>
      <c r="I9" s="90">
        <f>SUM($D9*Character!$D$42)+($E9*Character!$E$42)+($F9*Character!$F$42)+($G9*Character!$G$42)+($H9*Character!$H$42)</f>
        <v>0</v>
      </c>
      <c r="K9" s="216"/>
      <c r="L9" s="497" t="s">
        <v>1077</v>
      </c>
      <c r="M9" s="217">
        <v>5</v>
      </c>
      <c r="N9" s="217">
        <v>5</v>
      </c>
      <c r="O9" s="505">
        <v>0.1</v>
      </c>
      <c r="P9" s="513" t="str">
        <f>IF(AND($AC9,$AD9,OR($AE9,$AE9="")),"Yes","No")</f>
        <v>Yes</v>
      </c>
      <c r="Q9" s="243"/>
      <c r="R9" s="246"/>
      <c r="S9" s="243"/>
      <c r="T9" s="246"/>
      <c r="U9" s="266"/>
      <c r="V9" s="260"/>
      <c r="W9" s="249"/>
      <c r="X9" s="270">
        <f>$O9*MIN($M9:$N9)/$N9</f>
        <v>0.1</v>
      </c>
      <c r="Y9" s="252"/>
      <c r="Z9" s="290">
        <f>1.1</f>
        <v>1.1000000000000001</v>
      </c>
      <c r="AA9" s="285">
        <f>1+($Z9-1)*(MIN($M9:$N9)/$N9)*(P9="Yes")</f>
        <v>1.1000000000000001</v>
      </c>
      <c r="AC9" s="46" t="b">
        <v>1</v>
      </c>
      <c r="AF9" s="368"/>
    </row>
    <row r="10" spans="1:35" ht="15.75" customHeight="1" x14ac:dyDescent="0.25">
      <c r="A10" s="143">
        <f t="array" ref="A10">IFERROR(INDEX(DropDown!$O$1:$O$1000,MATCH(1,(DropDown!$M$1:$M$1000=SUBSTITUTE(SUBSTITUTE($B10,1,""),2,""))*(DropDown!$N$1:$N$1000=$C10),0)),"")</f>
        <v>119</v>
      </c>
      <c r="B10" s="5" t="s">
        <v>11</v>
      </c>
      <c r="C10" s="3" t="s">
        <v>861</v>
      </c>
      <c r="D10" s="84">
        <f>IF($A10="",0,INDEX('All Equipment'!$I:$I,$A10))</f>
        <v>0</v>
      </c>
      <c r="E10" s="85">
        <f>IF($A10="",0,INDEX('All Equipment'!$K:$K,$A10))</f>
        <v>0</v>
      </c>
      <c r="F10" s="86">
        <f>IF($A10="",0,INDEX('All Equipment'!$L:$L,$A10))</f>
        <v>0</v>
      </c>
      <c r="G10" s="87">
        <f>IF($A10="",0,INDEX('All Equipment'!$M:$M,$A10))</f>
        <v>0</v>
      </c>
      <c r="H10" s="88">
        <f>IF($A10="",0,INDEX('All Equipment'!$O:$O,$A10))</f>
        <v>0</v>
      </c>
      <c r="I10" s="90">
        <f>SUM($D10*Character!$D$42)+($E10*Character!$E$42)+($F10*Character!$F$42)+($G10*Character!$G$42)+($H10*Character!$H$42)</f>
        <v>0</v>
      </c>
      <c r="K10" s="216"/>
      <c r="L10" s="497" t="s">
        <v>1078</v>
      </c>
      <c r="M10" s="217">
        <v>1</v>
      </c>
      <c r="N10" s="217">
        <v>1</v>
      </c>
      <c r="O10" s="505">
        <v>0.03</v>
      </c>
      <c r="P10" s="513" t="str">
        <f>IF(AND($AC10,$AD10,OR($AE10,$AE10="")),"Yes","No")</f>
        <v>Yes</v>
      </c>
      <c r="Q10" s="243"/>
      <c r="R10" s="246"/>
      <c r="S10" s="243"/>
      <c r="T10" s="246"/>
      <c r="U10" s="266">
        <f>$O10*MIN($M10:$N10)/$N10</f>
        <v>0.03</v>
      </c>
      <c r="V10" s="260"/>
      <c r="W10" s="249"/>
      <c r="X10" s="270"/>
      <c r="Y10" s="252"/>
      <c r="Z10" s="290"/>
      <c r="AA10" s="285"/>
      <c r="AC10" s="46" t="b">
        <v>1</v>
      </c>
      <c r="AF10" s="368"/>
    </row>
    <row r="11" spans="1:35" ht="15.75" customHeight="1" thickBot="1" x14ac:dyDescent="0.3">
      <c r="A11" s="143">
        <f t="array" ref="A11">IFERROR(INDEX(DropDown!$O$1:$O$1000,MATCH(1,(DropDown!$M$1:$M$1000=SUBSTITUTE(SUBSTITUTE($B11,1,""),2,""))*(DropDown!$N$1:$N$1000=$C11),0)),"")</f>
        <v>163</v>
      </c>
      <c r="B11" s="5" t="s">
        <v>1</v>
      </c>
      <c r="C11" s="3" t="s">
        <v>489</v>
      </c>
      <c r="D11" s="84">
        <f>IF($A11="",0,INDEX('All Equipment'!$I:$I,$A11))</f>
        <v>24</v>
      </c>
      <c r="E11" s="85">
        <f>IF($A11="",0,INDEX('All Equipment'!$K:$K,$A11))</f>
        <v>51</v>
      </c>
      <c r="F11" s="86">
        <f>IF($A11="",0,INDEX('All Equipment'!$L:$L,$A11))</f>
        <v>0</v>
      </c>
      <c r="G11" s="87">
        <f>IF($A11="",0,INDEX('All Equipment'!$M:$M,$A11))</f>
        <v>0</v>
      </c>
      <c r="H11" s="88">
        <f>IF($A11="",0,INDEX('All Equipment'!$O:$O,$A11))</f>
        <v>0</v>
      </c>
      <c r="I11" s="90">
        <f>SUM($D11*Character!$D$42)+($E11*Character!$E$42)+($F11*Character!$F$42)+($G11*Character!$G$42)+($H11*Character!$H$42)</f>
        <v>53.719148936170214</v>
      </c>
      <c r="K11" s="218"/>
      <c r="L11" s="498" t="s">
        <v>1076</v>
      </c>
      <c r="M11" s="219">
        <v>5</v>
      </c>
      <c r="N11" s="219">
        <v>5</v>
      </c>
      <c r="O11" s="506">
        <v>1</v>
      </c>
      <c r="P11" s="514" t="str">
        <f>IF(AND($AC11,$AD11,OR($AE11,$AE11="")),"Yes","No")</f>
        <v>Yes</v>
      </c>
      <c r="Q11" s="244"/>
      <c r="R11" s="247"/>
      <c r="S11" s="244"/>
      <c r="T11" s="247"/>
      <c r="U11" s="267"/>
      <c r="V11" s="261"/>
      <c r="W11" s="250"/>
      <c r="X11" s="271">
        <f>$O11*MIN($M11:$N11)/$N11</f>
        <v>1</v>
      </c>
      <c r="Y11" s="253"/>
      <c r="Z11" s="290"/>
      <c r="AA11" s="285"/>
      <c r="AC11" s="46" t="b">
        <v>1</v>
      </c>
      <c r="AF11" s="368"/>
    </row>
    <row r="12" spans="1:35" ht="15.75" customHeight="1" thickBot="1" x14ac:dyDescent="0.3">
      <c r="A12" s="143">
        <f t="array" ref="A12">IFERROR(INDEX(DropDown!$O$1:$O$1000,MATCH(1,(DropDown!$M$1:$M$1000=SUBSTITUTE(SUBSTITUTE($B12,1,""),2,""))*(DropDown!$N$1:$N$1000=$C12),0)),"")</f>
        <v>180</v>
      </c>
      <c r="B12" s="6" t="s">
        <v>18</v>
      </c>
      <c r="C12" s="13" t="s">
        <v>870</v>
      </c>
      <c r="D12" s="84">
        <f>IF($A12="",0,INDEX('All Equipment'!$I:$I,$A12))</f>
        <v>0</v>
      </c>
      <c r="E12" s="85">
        <f>IF($A12="",0,INDEX('All Equipment'!$K:$K,$A12))</f>
        <v>8</v>
      </c>
      <c r="F12" s="86">
        <f>IF($A12="",0,INDEX('All Equipment'!$L:$L,$A12))</f>
        <v>0</v>
      </c>
      <c r="G12" s="87">
        <f>IF($A12="",0,INDEX('All Equipment'!$M:$M,$A12))</f>
        <v>0</v>
      </c>
      <c r="H12" s="88">
        <f>IF($A12="",0,INDEX('All Equipment'!$O:$O,$A12))</f>
        <v>0</v>
      </c>
      <c r="I12" s="89">
        <f>SUM($D12*Character!$D$42)+($E12*Character!$E$42)+($F12*Character!$F$42)+($G12*Character!$G$42)+($H12*Character!$H$42)</f>
        <v>8</v>
      </c>
      <c r="K12" s="229" t="s">
        <v>1079</v>
      </c>
      <c r="L12" s="226"/>
      <c r="M12" s="226"/>
      <c r="N12" s="226"/>
      <c r="O12" s="474"/>
      <c r="P12" s="229"/>
      <c r="Q12" s="225"/>
      <c r="R12" s="272"/>
      <c r="S12" s="225"/>
      <c r="T12" s="272"/>
      <c r="U12" s="229"/>
      <c r="V12" s="226"/>
      <c r="W12" s="229"/>
      <c r="X12" s="229"/>
      <c r="Y12" s="229"/>
      <c r="Z12" s="291"/>
      <c r="AA12" s="286"/>
      <c r="AF12" s="368"/>
    </row>
    <row r="13" spans="1:35" ht="15.75" customHeight="1" x14ac:dyDescent="0.25">
      <c r="A13" s="143">
        <f t="array" ref="A13">IFERROR(INDEX(DropDown!$O$1:$O$1000,MATCH(1,(DropDown!$M$1:$M$1000=SUBSTITUTE(SUBSTITUTE($B13,1,""),2,""))*(DropDown!$N$1:$N$1000=$C13),0)),"")</f>
        <v>192</v>
      </c>
      <c r="B13" s="5" t="s">
        <v>2</v>
      </c>
      <c r="C13" s="3" t="s">
        <v>604</v>
      </c>
      <c r="D13" s="84">
        <f>IF($A13="",0,INDEX('All Equipment'!$I:$I,$A13))</f>
        <v>7</v>
      </c>
      <c r="E13" s="85">
        <f>IF($A13="",0,INDEX('All Equipment'!$K:$K,$A13))</f>
        <v>34</v>
      </c>
      <c r="F13" s="86">
        <f>IF($A13="",0,INDEX('All Equipment'!$L:$L,$A13))</f>
        <v>0</v>
      </c>
      <c r="G13" s="87">
        <f>IF($A13="",0,INDEX('All Equipment'!$M:$M,$A13))</f>
        <v>0</v>
      </c>
      <c r="H13" s="88">
        <f>IF($A13="",0,INDEX('All Equipment'!$O:$O,$A13))</f>
        <v>0</v>
      </c>
      <c r="I13" s="90">
        <f>SUM($D13*Character!$D$42)+($E13*Character!$E$42)+($F13*Character!$F$42)+($G13*Character!$G$42)+($H13*Character!$H$42)</f>
        <v>34.793085106382982</v>
      </c>
      <c r="K13" s="215"/>
      <c r="L13" s="499" t="s">
        <v>903</v>
      </c>
      <c r="M13" s="257">
        <v>1</v>
      </c>
      <c r="N13" s="258"/>
      <c r="O13" s="507"/>
      <c r="P13" s="515" t="str">
        <f t="shared" ref="P13:P18" si="0">IF(AND($AC13,$AD13,OR($AE13,$AE13="")),"Yes","No")</f>
        <v>Yes</v>
      </c>
      <c r="Q13" s="76">
        <v>31</v>
      </c>
      <c r="R13" s="77"/>
      <c r="S13" s="78"/>
      <c r="T13" s="79"/>
      <c r="U13" s="268"/>
      <c r="V13" s="262"/>
      <c r="W13" s="230"/>
      <c r="X13" s="237"/>
      <c r="Y13" s="365"/>
      <c r="Z13" s="290"/>
      <c r="AA13" s="285"/>
      <c r="AC13" s="46" t="b">
        <v>1</v>
      </c>
      <c r="AD13" s="46" t="b">
        <f t="shared" ref="AD13:AD49" si="1">$F$2&gt;=$M13</f>
        <v>1</v>
      </c>
      <c r="AF13" s="368"/>
    </row>
    <row r="14" spans="1:35" ht="15.75" customHeight="1" x14ac:dyDescent="0.25">
      <c r="A14" s="143">
        <f t="array" ref="A14">IFERROR(INDEX(DropDown!$O$1:$O$1000,MATCH(1,(DropDown!$M$1:$M$1000=SUBSTITUTE(SUBSTITUTE($B14,1,""),2,""))*(DropDown!$N$1:$N$1000=$C14),0)),"")</f>
        <v>241</v>
      </c>
      <c r="B14" s="5" t="s">
        <v>13</v>
      </c>
      <c r="C14" s="3" t="s">
        <v>684</v>
      </c>
      <c r="D14" s="84">
        <f>IF($A14="",0,INDEX('All Equipment'!$I:$I,$A14))</f>
        <v>12</v>
      </c>
      <c r="E14" s="85">
        <f>IF($A14="",0,INDEX('All Equipment'!$K:$K,$A14))</f>
        <v>39</v>
      </c>
      <c r="F14" s="86">
        <f>IF($A14="",0,INDEX('All Equipment'!$L:$L,$A14))</f>
        <v>1</v>
      </c>
      <c r="G14" s="87">
        <f>IF($A14="",0,INDEX('All Equipment'!$M:$M,$A14))</f>
        <v>0</v>
      </c>
      <c r="H14" s="88">
        <f>IF($A14="",0,INDEX('All Equipment'!$O:$O,$A14))</f>
        <v>0</v>
      </c>
      <c r="I14" s="90">
        <f>SUM($D14*Character!$D$42)+($E14*Character!$E$42)+($F14*Character!$F$42)+($G14*Character!$G$42)+($H14*Character!$H$42)</f>
        <v>47.157446808510642</v>
      </c>
      <c r="K14" s="216"/>
      <c r="L14" s="497" t="s">
        <v>1085</v>
      </c>
      <c r="M14" s="277">
        <v>1</v>
      </c>
      <c r="N14" s="278"/>
      <c r="O14" s="508"/>
      <c r="P14" s="513" t="str">
        <f t="shared" si="0"/>
        <v>Yes</v>
      </c>
      <c r="Q14" s="72"/>
      <c r="R14" s="73">
        <v>0.1</v>
      </c>
      <c r="S14" s="74"/>
      <c r="T14" s="75"/>
      <c r="U14" s="266"/>
      <c r="V14" s="263"/>
      <c r="W14" s="231"/>
      <c r="X14" s="238"/>
      <c r="Y14" s="366"/>
      <c r="Z14" s="290"/>
      <c r="AA14" s="285"/>
      <c r="AC14" s="46" t="b">
        <v>1</v>
      </c>
      <c r="AD14" s="46" t="b">
        <f t="shared" si="1"/>
        <v>1</v>
      </c>
      <c r="AF14" s="368"/>
    </row>
    <row r="15" spans="1:35" ht="15.75" customHeight="1" x14ac:dyDescent="0.25">
      <c r="A15" s="143">
        <f t="array" ref="A15">IFERROR(INDEX(DropDown!$O$1:$O$1000,MATCH(1,(DropDown!$M$1:$M$1000=SUBSTITUTE(SUBSTITUTE($B15,1,""),2,""))*(DropDown!$N$1:$N$1000=$C15),0)),"")</f>
        <v>254</v>
      </c>
      <c r="B15" s="6" t="s">
        <v>19</v>
      </c>
      <c r="C15" s="13" t="s">
        <v>873</v>
      </c>
      <c r="D15" s="84">
        <f>IF($A15="",0,INDEX('All Equipment'!$I:$I,$A15))</f>
        <v>0</v>
      </c>
      <c r="E15" s="85">
        <f>IF($A15="",0,INDEX('All Equipment'!$K:$K,$A15))</f>
        <v>15</v>
      </c>
      <c r="F15" s="86">
        <f>IF($A15="",0,INDEX('All Equipment'!$L:$L,$A15))</f>
        <v>1</v>
      </c>
      <c r="G15" s="87">
        <f>IF($A15="",0,INDEX('All Equipment'!$M:$M,$A15))</f>
        <v>0</v>
      </c>
      <c r="H15" s="88">
        <f>IF($A15="",0,INDEX('All Equipment'!$O:$O,$A15))</f>
        <v>0</v>
      </c>
      <c r="I15" s="89">
        <f>SUM($D15*Character!$D$42)+($E15*Character!$E$42)+($F15*Character!$F$42)+($G15*Character!$G$42)+($H15*Character!$H$42)</f>
        <v>21.797872340425535</v>
      </c>
      <c r="K15" s="216"/>
      <c r="L15" s="497" t="s">
        <v>1086</v>
      </c>
      <c r="M15" s="277">
        <v>1</v>
      </c>
      <c r="N15" s="278"/>
      <c r="O15" s="508"/>
      <c r="P15" s="513" t="str">
        <f t="shared" si="0"/>
        <v>Yes</v>
      </c>
      <c r="Q15" s="72">
        <v>16</v>
      </c>
      <c r="R15" s="73"/>
      <c r="S15" s="74"/>
      <c r="T15" s="75"/>
      <c r="U15" s="266"/>
      <c r="V15" s="263"/>
      <c r="W15" s="231"/>
      <c r="X15" s="238"/>
      <c r="Y15" s="366"/>
      <c r="Z15" s="290"/>
      <c r="AA15" s="285"/>
      <c r="AC15" s="46" t="b">
        <v>1</v>
      </c>
      <c r="AD15" s="46" t="b">
        <f t="shared" si="1"/>
        <v>1</v>
      </c>
      <c r="AF15" s="368"/>
    </row>
    <row r="16" spans="1:35" ht="15.75" customHeight="1" x14ac:dyDescent="0.25">
      <c r="A16" s="143">
        <f t="array" ref="A16">IFERROR(INDEX(DropDown!$O$1:$O$1000,MATCH(1,(DropDown!$M$1:$M$1000=SUBSTITUTE(SUBSTITUTE($B16,1,""),2,""))*(DropDown!$N$1:$N$1000=$C16),0)),"")</f>
        <v>263</v>
      </c>
      <c r="B16" s="5" t="s">
        <v>5</v>
      </c>
      <c r="C16" s="3" t="s">
        <v>251</v>
      </c>
      <c r="D16" s="84">
        <f>IF($A16="",0,INDEX('All Equipment'!$I:$I,$A16))</f>
        <v>13</v>
      </c>
      <c r="E16" s="85">
        <f>IF($A16="",0,INDEX('All Equipment'!$K:$K,$A16))</f>
        <v>27</v>
      </c>
      <c r="F16" s="86">
        <f>IF($A16="",0,INDEX('All Equipment'!$L:$L,$A16))</f>
        <v>0</v>
      </c>
      <c r="G16" s="87">
        <f>IF($A16="",0,INDEX('All Equipment'!$M:$M,$A16))</f>
        <v>2</v>
      </c>
      <c r="H16" s="88">
        <f>IF($A16="",0,INDEX('All Equipment'!$O:$O,$A16))</f>
        <v>0</v>
      </c>
      <c r="I16" s="90">
        <f>SUM($D16*Character!$D$42)+($E16*Character!$E$42)+($F16*Character!$F$42)+($G16*Character!$G$42)+($H16*Character!$H$42)</f>
        <v>55.664361702127664</v>
      </c>
      <c r="K16" s="216"/>
      <c r="L16" s="497" t="s">
        <v>897</v>
      </c>
      <c r="M16" s="277">
        <v>1</v>
      </c>
      <c r="N16" s="278"/>
      <c r="O16" s="509"/>
      <c r="P16" s="513" t="str">
        <f t="shared" si="0"/>
        <v>No</v>
      </c>
      <c r="Q16" s="72"/>
      <c r="R16" s="73"/>
      <c r="S16" s="74"/>
      <c r="T16" s="75"/>
      <c r="U16" s="266"/>
      <c r="V16" s="263"/>
      <c r="W16" s="231"/>
      <c r="X16" s="238">
        <v>0.2</v>
      </c>
      <c r="Y16" s="366"/>
      <c r="Z16" s="290">
        <v>1.2</v>
      </c>
      <c r="AA16" s="285">
        <f>1+($Z16-1)*(P16="Yes")</f>
        <v>1</v>
      </c>
      <c r="AC16" s="46" t="b">
        <v>0</v>
      </c>
      <c r="AD16" s="46" t="b">
        <f t="shared" si="1"/>
        <v>1</v>
      </c>
    </row>
    <row r="17" spans="1:31" ht="15.75" customHeight="1" x14ac:dyDescent="0.25">
      <c r="A17" s="143">
        <f t="array" ref="A17">IFERROR(INDEX(DropDown!$O$1:$O$1000,MATCH(1,(DropDown!$M$1:$M$1000=SUBSTITUTE(SUBSTITUTE($B17,1,""),2,""))*(DropDown!$N$1:$N$1000=$C17),0)),"")</f>
        <v>323</v>
      </c>
      <c r="B17" s="6" t="s">
        <v>20</v>
      </c>
      <c r="C17" s="13" t="s">
        <v>876</v>
      </c>
      <c r="D17" s="84">
        <f>IF($A17="",0,INDEX('All Equipment'!$I:$I,$A17))</f>
        <v>4</v>
      </c>
      <c r="E17" s="85">
        <f>IF($A17="",0,INDEX('All Equipment'!$K:$K,$A17))</f>
        <v>0</v>
      </c>
      <c r="F17" s="86">
        <f>IF($A17="",0,INDEX('All Equipment'!$L:$L,$A17))</f>
        <v>0</v>
      </c>
      <c r="G17" s="87">
        <f>IF($A17="",0,INDEX('All Equipment'!$M:$M,$A17))</f>
        <v>0</v>
      </c>
      <c r="H17" s="88">
        <f>IF($A17="",0,INDEX('All Equipment'!$O:$O,$A17))</f>
        <v>0</v>
      </c>
      <c r="I17" s="89">
        <f>SUM($D17*Character!$D$42)+($E17*Character!$E$42)+($F17*Character!$F$42)+($G17*Character!$G$42)+($H17*Character!$H$42)</f>
        <v>0.45319148936170228</v>
      </c>
      <c r="K17" s="216"/>
      <c r="L17" s="497" t="s">
        <v>1087</v>
      </c>
      <c r="M17" s="277">
        <v>6</v>
      </c>
      <c r="N17" s="278"/>
      <c r="O17" s="509"/>
      <c r="P17" s="513" t="str">
        <f t="shared" si="0"/>
        <v>No</v>
      </c>
      <c r="Q17" s="72"/>
      <c r="R17" s="73"/>
      <c r="S17" s="74"/>
      <c r="T17" s="75"/>
      <c r="U17" s="266">
        <v>0.02</v>
      </c>
      <c r="V17" s="263"/>
      <c r="W17" s="231"/>
      <c r="X17" s="238"/>
      <c r="Y17" s="366"/>
      <c r="Z17" s="290"/>
      <c r="AA17" s="285"/>
      <c r="AC17" s="46" t="b">
        <v>0</v>
      </c>
      <c r="AD17" s="46" t="b">
        <f t="shared" si="1"/>
        <v>1</v>
      </c>
    </row>
    <row r="18" spans="1:31" ht="15.75" customHeight="1" thickBot="1" x14ac:dyDescent="0.3">
      <c r="A18" s="143">
        <f t="array" ref="A18">IFERROR(INDEX(DropDown!$O$1:$O$1000,MATCH(1,(DropDown!$M$1:$M$1000=SUBSTITUTE(SUBSTITUTE($B18,1,""),2,""))*(DropDown!$N$1:$N$1000=$C18),0)),"")</f>
        <v>342</v>
      </c>
      <c r="B18" s="5" t="s">
        <v>4</v>
      </c>
      <c r="C18" s="3" t="s">
        <v>175</v>
      </c>
      <c r="D18" s="84">
        <f>IF($A18="",0,INDEX('All Equipment'!$I:$I,$A18))</f>
        <v>11</v>
      </c>
      <c r="E18" s="85">
        <f>IF($A18="",0,INDEX('All Equipment'!$K:$K,$A18))</f>
        <v>26</v>
      </c>
      <c r="F18" s="86">
        <f>IF($A18="",0,INDEX('All Equipment'!$L:$L,$A18))</f>
        <v>1</v>
      </c>
      <c r="G18" s="87">
        <f>IF($A18="",0,INDEX('All Equipment'!$M:$M,$A18))</f>
        <v>1</v>
      </c>
      <c r="H18" s="88">
        <f>IF($A18="",0,INDEX('All Equipment'!$O:$O,$A18))</f>
        <v>0</v>
      </c>
      <c r="I18" s="90">
        <f>SUM($D18*Character!$D$42)+($E18*Character!$E$42)+($F18*Character!$F$42)+($G18*Character!$G$42)+($H18*Character!$H$42)</f>
        <v>47.639893617021286</v>
      </c>
      <c r="K18" s="218"/>
      <c r="L18" s="498" t="s">
        <v>1088</v>
      </c>
      <c r="M18" s="279">
        <v>6</v>
      </c>
      <c r="N18" s="280"/>
      <c r="O18" s="510"/>
      <c r="P18" s="514" t="str">
        <f t="shared" si="0"/>
        <v>No</v>
      </c>
      <c r="Q18" s="80"/>
      <c r="R18" s="81"/>
      <c r="S18" s="82">
        <v>33</v>
      </c>
      <c r="T18" s="83"/>
      <c r="U18" s="267"/>
      <c r="V18" s="264"/>
      <c r="W18" s="232"/>
      <c r="X18" s="239"/>
      <c r="Y18" s="367"/>
      <c r="Z18" s="290"/>
      <c r="AA18" s="285"/>
      <c r="AC18" s="46" t="b">
        <v>0</v>
      </c>
      <c r="AD18" s="46" t="b">
        <f>$F$2&gt;=$M18</f>
        <v>1</v>
      </c>
    </row>
    <row r="19" spans="1:31" ht="15.75" customHeight="1" thickBot="1" x14ac:dyDescent="0.3">
      <c r="A19" s="143">
        <f t="array" ref="A19">IFERROR(INDEX(DropDown!$O$1:$O$1000,MATCH(1,(DropDown!$M$1:$M$1000=SUBSTITUTE(SUBSTITUTE($B19,1,""),2,""))*(DropDown!$N$1:$N$1000=$C19),0)),"")</f>
        <v>388</v>
      </c>
      <c r="B19" s="6" t="s">
        <v>21</v>
      </c>
      <c r="C19" s="13" t="s">
        <v>880</v>
      </c>
      <c r="D19" s="84">
        <f>IF($A19="",0,INDEX('All Equipment'!$I:$I,$A19))</f>
        <v>0</v>
      </c>
      <c r="E19" s="85">
        <f>IF($A19="",0,INDEX('All Equipment'!$K:$K,$A19))</f>
        <v>0</v>
      </c>
      <c r="F19" s="86">
        <f>IF($A19="",0,INDEX('All Equipment'!$L:$L,$A19))</f>
        <v>0</v>
      </c>
      <c r="G19" s="87">
        <f>IF($A19="",0,INDEX('All Equipment'!$M:$M,$A19))</f>
        <v>0</v>
      </c>
      <c r="H19" s="88">
        <f>IF($A19="",0,INDEX('All Equipment'!$O:$O,$A19))</f>
        <v>0</v>
      </c>
      <c r="I19" s="89">
        <f>SUM($D19*Character!$D$42)+($E19*Character!$E$42)+($F19*Character!$F$42)+($G19*Character!$G$42)+($H19*Character!$H$42)</f>
        <v>0</v>
      </c>
      <c r="K19" s="229" t="s">
        <v>1080</v>
      </c>
      <c r="L19" s="226"/>
      <c r="M19" s="226"/>
      <c r="N19" s="226"/>
      <c r="O19" s="474"/>
      <c r="P19" s="229"/>
      <c r="Q19" s="225"/>
      <c r="R19" s="272"/>
      <c r="S19" s="225"/>
      <c r="T19" s="272"/>
      <c r="U19" s="229"/>
      <c r="V19" s="226"/>
      <c r="W19" s="229"/>
      <c r="X19" s="229"/>
      <c r="Y19" s="229"/>
      <c r="Z19" s="291"/>
      <c r="AA19" s="286"/>
    </row>
    <row r="20" spans="1:31" ht="15.75" customHeight="1" x14ac:dyDescent="0.25">
      <c r="A20" s="143">
        <f t="array" ref="A20">IFERROR(INDEX(DropDown!$O$1:$O$1000,MATCH(1,(DropDown!$M$1:$M$1000=SUBSTITUTE(SUBSTITUTE($B20,1,""),2,""))*(DropDown!$N$1:$N$1000=$C20),0)),"")</f>
        <v>432</v>
      </c>
      <c r="B20" s="5" t="s">
        <v>14</v>
      </c>
      <c r="C20" s="3" t="s">
        <v>806</v>
      </c>
      <c r="D20" s="84">
        <f>IF($A20="",0,INDEX('All Equipment'!$I:$I,$A20))</f>
        <v>0</v>
      </c>
      <c r="E20" s="85">
        <f>IF($A20="",0,INDEX('All Equipment'!$K:$K,$A20))</f>
        <v>27</v>
      </c>
      <c r="F20" s="86">
        <f>IF($A20="",0,INDEX('All Equipment'!$L:$L,$A20))</f>
        <v>0</v>
      </c>
      <c r="G20" s="87">
        <f>IF($A20="",0,INDEX('All Equipment'!$M:$M,$A20))</f>
        <v>1</v>
      </c>
      <c r="H20" s="88">
        <f>IF($A20="",0,INDEX('All Equipment'!$O:$O,$A20))</f>
        <v>0</v>
      </c>
      <c r="I20" s="90">
        <f>SUM($D20*Character!$D$42)+($E20*Character!$E$42)+($F20*Character!$F$42)+($G20*Character!$G$42)+($H20*Character!$H$42)</f>
        <v>40.59574468085107</v>
      </c>
      <c r="K20" s="215"/>
      <c r="L20" s="499" t="s">
        <v>1090</v>
      </c>
      <c r="M20" s="257">
        <v>1</v>
      </c>
      <c r="N20" s="258"/>
      <c r="O20" s="507"/>
      <c r="P20" s="515" t="str">
        <f t="shared" ref="P20:P29" si="2">IF(AND($AC20,$AD20,OR($AE20,$AE20="")),"Yes","No")</f>
        <v>No</v>
      </c>
      <c r="Q20" s="76">
        <v>5</v>
      </c>
      <c r="R20" s="77"/>
      <c r="S20" s="78"/>
      <c r="T20" s="79"/>
      <c r="U20" s="268"/>
      <c r="V20" s="262"/>
      <c r="W20" s="230"/>
      <c r="X20" s="237"/>
      <c r="Y20" s="365"/>
      <c r="Z20" s="290"/>
      <c r="AA20" s="285"/>
      <c r="AC20" s="46" t="b">
        <v>0</v>
      </c>
      <c r="AD20" s="46" t="b">
        <f t="shared" si="1"/>
        <v>1</v>
      </c>
    </row>
    <row r="21" spans="1:31" ht="15.75" customHeight="1" x14ac:dyDescent="0.25">
      <c r="A21" s="143">
        <f t="array" ref="A21">IFERROR(INDEX(DropDown!$O$1:$O$1000,MATCH(1,(DropDown!$M$1:$M$1000=SUBSTITUTE(SUBSTITUTE($B21,1,""),2,""))*(DropDown!$N$1:$N$1000=$C21),0)),"")</f>
        <v>446</v>
      </c>
      <c r="B21" s="6" t="s">
        <v>22</v>
      </c>
      <c r="C21" s="13" t="s">
        <v>881</v>
      </c>
      <c r="D21" s="84">
        <f>IF($A21="",0,INDEX('All Equipment'!$I:$I,$A21))</f>
        <v>7</v>
      </c>
      <c r="E21" s="85">
        <f>IF($A21="",0,INDEX('All Equipment'!$K:$K,$A21))</f>
        <v>0</v>
      </c>
      <c r="F21" s="86">
        <f>IF($A21="",0,INDEX('All Equipment'!$L:$L,$A21))</f>
        <v>0</v>
      </c>
      <c r="G21" s="87">
        <f>IF($A21="",0,INDEX('All Equipment'!$M:$M,$A21))</f>
        <v>0</v>
      </c>
      <c r="H21" s="88">
        <f>IF($A21="",0,INDEX('All Equipment'!$O:$O,$A21))</f>
        <v>0</v>
      </c>
      <c r="I21" s="89">
        <f>SUM($D21*Character!$D$42)+($E21*Character!$E$42)+($F21*Character!$F$42)+($G21*Character!$G$42)+($H21*Character!$H$42)</f>
        <v>0.79308510638297902</v>
      </c>
      <c r="K21" s="216"/>
      <c r="L21" s="497" t="s">
        <v>1091</v>
      </c>
      <c r="M21" s="277">
        <v>1</v>
      </c>
      <c r="N21" s="278"/>
      <c r="O21" s="508"/>
      <c r="P21" s="513" t="str">
        <f t="shared" si="2"/>
        <v>No</v>
      </c>
      <c r="Q21" s="72"/>
      <c r="R21" s="73"/>
      <c r="S21" s="74">
        <v>25</v>
      </c>
      <c r="T21" s="75"/>
      <c r="U21" s="266"/>
      <c r="V21" s="263"/>
      <c r="W21" s="231"/>
      <c r="X21" s="238"/>
      <c r="Y21" s="366"/>
      <c r="Z21" s="290"/>
      <c r="AA21" s="285"/>
      <c r="AC21" s="46" t="b">
        <v>0</v>
      </c>
      <c r="AD21" s="46" t="b">
        <f t="shared" si="1"/>
        <v>1</v>
      </c>
      <c r="AE21" t="b">
        <f>NOT($AC$33)</f>
        <v>0</v>
      </c>
    </row>
    <row r="22" spans="1:31" ht="15.75" customHeight="1" x14ac:dyDescent="0.25">
      <c r="A22" s="143">
        <f t="array" ref="A22">IFERROR(INDEX(DropDown!$O$1:$O$1000,MATCH(1,(DropDown!$M$1:$M$1000=SUBSTITUTE(SUBSTITUTE($B22,1,""),2,""))*(DropDown!$N$1:$N$1000=$C22),0)),"")</f>
        <v>458</v>
      </c>
      <c r="B22" s="5" t="s">
        <v>15</v>
      </c>
      <c r="C22" s="3" t="s">
        <v>442</v>
      </c>
      <c r="D22" s="84">
        <f>IF($A22="",0,INDEX('All Equipment'!$I:$I,$A22))</f>
        <v>15</v>
      </c>
      <c r="E22" s="85">
        <f>IF($A22="",0,INDEX('All Equipment'!$K:$K,$A22))</f>
        <v>37</v>
      </c>
      <c r="F22" s="86">
        <f>IF($A22="",0,INDEX('All Equipment'!$L:$L,$A22))</f>
        <v>0</v>
      </c>
      <c r="G22" s="87">
        <f>IF($A22="",0,INDEX('All Equipment'!$M:$M,$A22))</f>
        <v>1</v>
      </c>
      <c r="H22" s="88">
        <f>IF($A22="",0,INDEX('All Equipment'!$O:$O,$A22))</f>
        <v>0</v>
      </c>
      <c r="I22" s="90">
        <f>SUM($D22*Character!$D$42)+($E22*Character!$E$42)+($F22*Character!$F$42)+($G22*Character!$G$42)+($H22*Character!$H$42)</f>
        <v>52.295212765957444</v>
      </c>
      <c r="K22" s="216"/>
      <c r="L22" s="497" t="s">
        <v>1317</v>
      </c>
      <c r="M22" s="277">
        <v>1</v>
      </c>
      <c r="N22" s="278"/>
      <c r="O22" s="508"/>
      <c r="P22" s="513" t="str">
        <f t="shared" si="2"/>
        <v>No</v>
      </c>
      <c r="Q22" s="72"/>
      <c r="R22" s="73"/>
      <c r="S22" s="74">
        <v>30</v>
      </c>
      <c r="T22" s="75"/>
      <c r="U22" s="266"/>
      <c r="V22" s="263"/>
      <c r="W22" s="231"/>
      <c r="X22" s="238"/>
      <c r="Y22" s="366"/>
      <c r="Z22" s="290"/>
      <c r="AA22" s="285"/>
      <c r="AC22" s="46" t="b">
        <v>0</v>
      </c>
      <c r="AD22" s="46" t="b">
        <f t="shared" si="1"/>
        <v>1</v>
      </c>
      <c r="AE22" t="b">
        <f>NOT($AC$33)</f>
        <v>0</v>
      </c>
    </row>
    <row r="23" spans="1:31" ht="15.75" customHeight="1" x14ac:dyDescent="0.25">
      <c r="A23" s="143">
        <f t="array" ref="A23">IFERROR(INDEX(DropDown!$O$1:$O$1000,MATCH(1,(DropDown!$M$1:$M$1000=SUBSTITUTE(SUBSTITUTE($B23,1,""),2,""))*(DropDown!$N$1:$N$1000=$C23),0)),"")</f>
        <v>491</v>
      </c>
      <c r="B23" s="6" t="s">
        <v>28</v>
      </c>
      <c r="C23" s="13" t="s">
        <v>887</v>
      </c>
      <c r="D23" s="84">
        <f>IF($A23="",0,INDEX('All Equipment'!$I:$I,$A23))</f>
        <v>0</v>
      </c>
      <c r="E23" s="85">
        <f>IF($A23="",0,INDEX('All Equipment'!$K:$K,$A23))</f>
        <v>0</v>
      </c>
      <c r="F23" s="86">
        <f>IF($A23="",0,INDEX('All Equipment'!$L:$L,$A23))</f>
        <v>0</v>
      </c>
      <c r="G23" s="87">
        <f>IF($A23="",0,INDEX('All Equipment'!$M:$M,$A23))</f>
        <v>0</v>
      </c>
      <c r="H23" s="88">
        <f>IF($A23="",0,INDEX('All Equipment'!$O:$O,$A23))</f>
        <v>0</v>
      </c>
      <c r="I23" s="89">
        <f>SUM($D23*Character!$D$42)+($E23*Character!$E$42)+($F23*Character!$F$42)+($G23*Character!$G$42)+($H23*Character!$H$42)</f>
        <v>0</v>
      </c>
      <c r="K23" s="216"/>
      <c r="L23" s="497" t="s">
        <v>891</v>
      </c>
      <c r="M23" s="277">
        <v>1</v>
      </c>
      <c r="N23" s="278"/>
      <c r="O23" s="508"/>
      <c r="P23" s="513" t="str">
        <f t="shared" si="2"/>
        <v>Yes</v>
      </c>
      <c r="Q23" s="72"/>
      <c r="R23" s="73"/>
      <c r="S23" s="74"/>
      <c r="T23" s="75"/>
      <c r="U23" s="266">
        <v>0.1</v>
      </c>
      <c r="V23" s="263"/>
      <c r="W23" s="231"/>
      <c r="X23" s="238"/>
      <c r="Y23" s="366"/>
      <c r="Z23" s="290"/>
      <c r="AA23" s="285"/>
      <c r="AC23" s="46" t="b">
        <v>1</v>
      </c>
      <c r="AD23" s="46" t="b">
        <f t="shared" si="1"/>
        <v>1</v>
      </c>
    </row>
    <row r="24" spans="1:31" ht="15.75" customHeight="1" x14ac:dyDescent="0.25">
      <c r="A24" s="143">
        <f t="array" ref="A24">IFERROR(INDEX(DropDown!$O$1:$O$1000,MATCH(1,(DropDown!$M$1:$M$1000=SUBSTITUTE(SUBSTITUTE($B24,1,""),2,""))*(DropDown!$N$1:$N$1000=$C24),0)),"")</f>
        <v>507</v>
      </c>
      <c r="B24" s="5" t="s">
        <v>6</v>
      </c>
      <c r="C24" s="3" t="s">
        <v>761</v>
      </c>
      <c r="D24" s="84">
        <f>IF($A24="",0,INDEX('All Equipment'!$I:$I,$A24))</f>
        <v>9</v>
      </c>
      <c r="E24" s="85">
        <f>IF($A24="",0,INDEX('All Equipment'!$K:$K,$A24))</f>
        <v>41</v>
      </c>
      <c r="F24" s="86">
        <f>IF($A24="",0,INDEX('All Equipment'!$L:$L,$A24))</f>
        <v>1</v>
      </c>
      <c r="G24" s="87">
        <f>IF($A24="",0,INDEX('All Equipment'!$M:$M,$A24))</f>
        <v>0</v>
      </c>
      <c r="H24" s="88">
        <f>IF($A24="",0,INDEX('All Equipment'!$O:$O,$A24))</f>
        <v>0</v>
      </c>
      <c r="I24" s="90">
        <f>SUM($D24*Character!$D$42)+($E24*Character!$E$42)+($F24*Character!$F$42)+($G24*Character!$G$42)+($H24*Character!$H$42)</f>
        <v>48.817553191489367</v>
      </c>
      <c r="K24" s="216"/>
      <c r="L24" s="497" t="s">
        <v>895</v>
      </c>
      <c r="M24" s="277">
        <v>3</v>
      </c>
      <c r="N24" s="278"/>
      <c r="O24" s="508"/>
      <c r="P24" s="513" t="str">
        <f t="shared" si="2"/>
        <v>No</v>
      </c>
      <c r="Q24" s="72"/>
      <c r="R24" s="73"/>
      <c r="S24" s="74"/>
      <c r="T24" s="75"/>
      <c r="U24" s="266"/>
      <c r="V24" s="263"/>
      <c r="W24" s="231"/>
      <c r="X24" s="238">
        <v>0.1</v>
      </c>
      <c r="Y24" s="366"/>
      <c r="Z24" s="290">
        <v>1.1000000000000001</v>
      </c>
      <c r="AA24" s="285">
        <f>1+($Z24-1)*(P24="Yes")</f>
        <v>1</v>
      </c>
      <c r="AC24" s="46" t="b">
        <v>0</v>
      </c>
      <c r="AD24" s="46" t="b">
        <f t="shared" si="1"/>
        <v>1</v>
      </c>
    </row>
    <row r="25" spans="1:31" ht="15.75" customHeight="1" x14ac:dyDescent="0.25">
      <c r="A25" s="143">
        <f t="array" ref="A25">IFERROR(INDEX(DropDown!$O$1:$O$1000,MATCH(1,(DropDown!$M$1:$M$1000=SUBSTITUTE(SUBSTITUTE($B25,1,""),2,""))*(DropDown!$N$1:$N$1000=$C25),0)),"")</f>
        <v>532</v>
      </c>
      <c r="B25" s="5" t="s">
        <v>16</v>
      </c>
      <c r="C25" s="3" t="s">
        <v>559</v>
      </c>
      <c r="D25" s="84">
        <f>IF($A25="",0,INDEX('All Equipment'!$I:$I,$A25))</f>
        <v>6</v>
      </c>
      <c r="E25" s="85">
        <f>IF($A25="",0,INDEX('All Equipment'!$K:$K,$A25))</f>
        <v>37</v>
      </c>
      <c r="F25" s="86">
        <f>IF($A25="",0,INDEX('All Equipment'!$L:$L,$A25))</f>
        <v>0</v>
      </c>
      <c r="G25" s="87">
        <f>IF($A25="",0,INDEX('All Equipment'!$M:$M,$A25))</f>
        <v>1</v>
      </c>
      <c r="H25" s="88">
        <f>IF($A25="",0,INDEX('All Equipment'!$O:$O,$A25))</f>
        <v>0</v>
      </c>
      <c r="I25" s="90">
        <f>SUM($D25*Character!$D$42)+($E25*Character!$E$42)+($F25*Character!$F$42)+($G25*Character!$G$42)+($H25*Character!$H$42)</f>
        <v>51.27553191489362</v>
      </c>
      <c r="K25" s="216"/>
      <c r="L25" s="500" t="s">
        <v>1247</v>
      </c>
      <c r="M25" s="277">
        <v>3</v>
      </c>
      <c r="N25" s="278"/>
      <c r="O25" s="508"/>
      <c r="P25" s="513" t="str">
        <f>IF(AND($AC25,$AD25,OR($AE25,$AE25="")),"Yes","No")</f>
        <v>No</v>
      </c>
      <c r="Q25" s="72">
        <f>$D$33*10%</f>
        <v>10</v>
      </c>
      <c r="R25" s="73"/>
      <c r="S25" s="74"/>
      <c r="T25" s="75"/>
      <c r="U25" s="266"/>
      <c r="V25" s="263"/>
      <c r="W25" s="231"/>
      <c r="X25" s="238"/>
      <c r="Y25" s="366"/>
      <c r="Z25" s="290"/>
      <c r="AA25" s="285"/>
      <c r="AC25" s="46" t="b">
        <v>0</v>
      </c>
      <c r="AD25" s="46" t="b">
        <f>$F$2&gt;=$M25</f>
        <v>1</v>
      </c>
    </row>
    <row r="26" spans="1:31" ht="15.75" customHeight="1" x14ac:dyDescent="0.25">
      <c r="A26" s="143">
        <f t="array" ref="A26">IFERROR(INDEX(DropDown!$O$1:$O$1000,MATCH(1,(DropDown!$M$1:$M$1000=SUBSTITUTE(SUBSTITUTE($B26,1,""),2,""))*(DropDown!$N$1:$N$1000=$C26),0)),"")</f>
        <v>569</v>
      </c>
      <c r="B26" s="6" t="s">
        <v>23</v>
      </c>
      <c r="C26" s="13" t="s">
        <v>870</v>
      </c>
      <c r="D26" s="84">
        <f>IF($A26="",0,INDEX('All Equipment'!$I:$I,$A26))</f>
        <v>0</v>
      </c>
      <c r="E26" s="85">
        <f>IF($A26="",0,INDEX('All Equipment'!$K:$K,$A26))</f>
        <v>8</v>
      </c>
      <c r="F26" s="86">
        <f>IF($A26="",0,INDEX('All Equipment'!$L:$L,$A26))</f>
        <v>0</v>
      </c>
      <c r="G26" s="87">
        <f>IF($A26="",0,INDEX('All Equipment'!$M:$M,$A26))</f>
        <v>0</v>
      </c>
      <c r="H26" s="88">
        <f>IF($A26="",0,INDEX('All Equipment'!$O:$O,$A26))</f>
        <v>0</v>
      </c>
      <c r="I26" s="89">
        <f>SUM($D26*Character!$D$42)+($E26*Character!$E$42)+($F26*Character!$F$42)+($G26*Character!$G$42)+($H26*Character!$H$42)</f>
        <v>8</v>
      </c>
      <c r="K26" s="216"/>
      <c r="L26" s="497" t="s">
        <v>1092</v>
      </c>
      <c r="M26" s="277">
        <v>2</v>
      </c>
      <c r="N26" s="278"/>
      <c r="O26" s="508"/>
      <c r="P26" s="513" t="str">
        <f t="shared" si="2"/>
        <v>Yes</v>
      </c>
      <c r="Q26" s="72"/>
      <c r="R26" s="73"/>
      <c r="S26" s="74"/>
      <c r="T26" s="75"/>
      <c r="U26" s="266">
        <v>0.03</v>
      </c>
      <c r="V26" s="263"/>
      <c r="W26" s="231"/>
      <c r="X26" s="238"/>
      <c r="Y26" s="366"/>
      <c r="Z26" s="290"/>
      <c r="AA26" s="285"/>
      <c r="AC26" s="46" t="b">
        <v>1</v>
      </c>
      <c r="AD26" s="46" t="b">
        <f t="shared" si="1"/>
        <v>1</v>
      </c>
    </row>
    <row r="27" spans="1:31" ht="15.75" customHeight="1" x14ac:dyDescent="0.25">
      <c r="A27" s="143">
        <f t="array" ref="A27">IFERROR(INDEX(DropDown!$O$1:$O$1000,MATCH(1,(DropDown!$M$1:$M$1000=SUBSTITUTE(SUBSTITUTE($B27,1,""),2,""))*(DropDown!$N$1:$N$1000=$C27),0)),"")</f>
        <v>580</v>
      </c>
      <c r="B27" s="5" t="s">
        <v>7</v>
      </c>
      <c r="C27" s="3" t="s">
        <v>334</v>
      </c>
      <c r="D27" s="84">
        <f>IF($A27="",0,INDEX('All Equipment'!$I:$I,$A27))</f>
        <v>16</v>
      </c>
      <c r="E27" s="85">
        <f>IF($A27="",0,INDEX('All Equipment'!$K:$K,$A27))</f>
        <v>19</v>
      </c>
      <c r="F27" s="86">
        <f>IF($A27="",0,INDEX('All Equipment'!$L:$L,$A27))</f>
        <v>0</v>
      </c>
      <c r="G27" s="87">
        <f>IF($A27="",0,INDEX('All Equipment'!$M:$M,$A27))</f>
        <v>1</v>
      </c>
      <c r="H27" s="88">
        <f>IF($A27="",0,INDEX('All Equipment'!$O:$O,$A27))</f>
        <v>0</v>
      </c>
      <c r="I27" s="90">
        <f>SUM($D27*Character!$D$42)+($E27*Character!$E$42)+($F27*Character!$F$42)+($G27*Character!$G$42)+($H27*Character!$H$42)</f>
        <v>34.408510638297876</v>
      </c>
      <c r="K27" s="216"/>
      <c r="L27" s="497" t="s">
        <v>894</v>
      </c>
      <c r="M27" s="277">
        <v>1</v>
      </c>
      <c r="N27" s="278"/>
      <c r="O27" s="508"/>
      <c r="P27" s="513" t="str">
        <f t="shared" si="2"/>
        <v>Yes</v>
      </c>
      <c r="Q27" s="72">
        <v>15</v>
      </c>
      <c r="R27" s="73"/>
      <c r="S27" s="74"/>
      <c r="T27" s="75"/>
      <c r="U27" s="266">
        <v>0.05</v>
      </c>
      <c r="V27" s="263"/>
      <c r="W27" s="231"/>
      <c r="X27" s="238"/>
      <c r="Y27" s="366"/>
      <c r="Z27" s="290"/>
      <c r="AA27" s="285"/>
      <c r="AC27" s="46" t="b">
        <v>1</v>
      </c>
      <c r="AD27" s="46" t="b">
        <f t="shared" si="1"/>
        <v>1</v>
      </c>
    </row>
    <row r="28" spans="1:31" ht="15.75" customHeight="1" x14ac:dyDescent="0.25">
      <c r="A28" s="143">
        <f t="array" ref="A28">IFERROR(INDEX(DropDown!$O$1:$O$1000,MATCH(1,(DropDown!$M$1:$M$1000=SUBSTITUTE(SUBSTITUTE($B28,1,""),2,""))*(DropDown!$N$1:$N$1000=$C28),0)),"")</f>
        <v>624</v>
      </c>
      <c r="B28" s="6" t="s">
        <v>24</v>
      </c>
      <c r="C28" s="13" t="s">
        <v>886</v>
      </c>
      <c r="D28" s="84">
        <f>IF($A28="",0,INDEX('All Equipment'!$I:$I,$A28))</f>
        <v>0</v>
      </c>
      <c r="E28" s="85">
        <f>IF($A28="",0,INDEX('All Equipment'!$K:$K,$A28))</f>
        <v>0</v>
      </c>
      <c r="F28" s="86">
        <f>IF($A28="",0,INDEX('All Equipment'!$L:$L,$A28))</f>
        <v>0</v>
      </c>
      <c r="G28" s="87">
        <f>IF($A28="",0,INDEX('All Equipment'!$M:$M,$A28))</f>
        <v>0</v>
      </c>
      <c r="H28" s="88">
        <f>IF($A28="",0,INDEX('All Equipment'!$O:$O,$A28))</f>
        <v>0</v>
      </c>
      <c r="I28" s="89">
        <f>SUM($D28*Character!$D$42)+($E28*Character!$E$42)+($F28*Character!$F$42)+($G28*Character!$G$42)+($H28*Character!$H$42)</f>
        <v>0</v>
      </c>
      <c r="K28" s="216"/>
      <c r="L28" s="497" t="s">
        <v>892</v>
      </c>
      <c r="M28" s="277">
        <v>4</v>
      </c>
      <c r="N28" s="278"/>
      <c r="O28" s="508"/>
      <c r="P28" s="513" t="str">
        <f t="shared" si="2"/>
        <v>Yes</v>
      </c>
      <c r="Q28" s="72"/>
      <c r="R28" s="73">
        <v>0.15</v>
      </c>
      <c r="S28" s="74"/>
      <c r="T28" s="75"/>
      <c r="U28" s="266"/>
      <c r="V28" s="263"/>
      <c r="W28" s="231"/>
      <c r="X28" s="238"/>
      <c r="Y28" s="366"/>
      <c r="Z28" s="290"/>
      <c r="AA28" s="285"/>
      <c r="AC28" s="46" t="b">
        <v>1</v>
      </c>
      <c r="AD28" s="46" t="b">
        <f t="shared" si="1"/>
        <v>1</v>
      </c>
    </row>
    <row r="29" spans="1:31" ht="15.75" customHeight="1" thickBot="1" x14ac:dyDescent="0.3">
      <c r="A29" s="143">
        <f t="array" ref="A29">IFERROR(INDEX(DropDown!$O$1:$O$1000,MATCH(1,(DropDown!$M$1:$M$1000=SUBSTITUTE(SUBSTITUTE($B29,1,""),2,""))*(DropDown!$N$1:$N$1000=$C29),0)),"")</f>
        <v>648</v>
      </c>
      <c r="B29" s="5" t="s">
        <v>440</v>
      </c>
      <c r="C29" s="3" t="s">
        <v>398</v>
      </c>
      <c r="D29" s="84">
        <f>IF($A29="",0,INDEX('All Equipment'!$I:$I,$A29))</f>
        <v>6</v>
      </c>
      <c r="E29" s="85">
        <f>IF($A29="",0,INDEX('All Equipment'!$K:$K,$A29))</f>
        <v>37</v>
      </c>
      <c r="F29" s="86">
        <f>IF($A29="",0,INDEX('All Equipment'!$L:$L,$A29))</f>
        <v>0</v>
      </c>
      <c r="G29" s="87">
        <f>IF($A29="",0,INDEX('All Equipment'!$M:$M,$A29))</f>
        <v>1</v>
      </c>
      <c r="H29" s="88">
        <f>IF($A29="",0,INDEX('All Equipment'!$O:$O,$A29))</f>
        <v>0</v>
      </c>
      <c r="I29" s="90">
        <f>SUM($D29*Character!$D$42)+($E29*Character!$E$42)+($F29*Character!$F$42)+($G29*Character!$G$42)+($H29*Character!$H$42)</f>
        <v>51.27553191489362</v>
      </c>
      <c r="K29" s="218"/>
      <c r="L29" s="498" t="s">
        <v>896</v>
      </c>
      <c r="M29" s="279">
        <v>6</v>
      </c>
      <c r="N29" s="280"/>
      <c r="O29" s="510"/>
      <c r="P29" s="514" t="str">
        <f t="shared" si="2"/>
        <v>No</v>
      </c>
      <c r="Q29" s="80"/>
      <c r="R29" s="81"/>
      <c r="S29" s="82"/>
      <c r="T29" s="83"/>
      <c r="U29" s="267"/>
      <c r="V29" s="264"/>
      <c r="W29" s="232"/>
      <c r="X29" s="239">
        <v>0.05</v>
      </c>
      <c r="Y29" s="367"/>
      <c r="Z29" s="290">
        <v>1.05</v>
      </c>
      <c r="AA29" s="285">
        <f>1+($Z29-1)*(P29="Yes")</f>
        <v>1</v>
      </c>
      <c r="AC29" s="46" t="b">
        <v>0</v>
      </c>
      <c r="AD29" s="46" t="b">
        <f t="shared" si="1"/>
        <v>1</v>
      </c>
    </row>
    <row r="30" spans="1:31" ht="15.75" customHeight="1" thickBot="1" x14ac:dyDescent="0.3">
      <c r="A30" s="143">
        <f t="array" ref="A30">IFERROR(INDEX(DropDown!$O$1:$O$1000,MATCH(1,(DropDown!$M$1:$M$1000=SUBSTITUTE(SUBSTITUTE($B30,1,""),2,""))*(DropDown!$N$1:$N$1000=$C30),0)),"")</f>
        <v>632</v>
      </c>
      <c r="B30" s="5" t="s">
        <v>441</v>
      </c>
      <c r="C30" s="3" t="s">
        <v>400</v>
      </c>
      <c r="D30" s="84">
        <f>IF($A30="",0,INDEX('All Equipment'!$I:$I,$A30))</f>
        <v>0</v>
      </c>
      <c r="E30" s="85">
        <f>IF($A30="",0,INDEX('All Equipment'!$K:$K,$A30))</f>
        <v>36</v>
      </c>
      <c r="F30" s="86">
        <f>IF($A30="",0,INDEX('All Equipment'!$L:$L,$A30))</f>
        <v>0</v>
      </c>
      <c r="G30" s="87">
        <f>IF($A30="",0,INDEX('All Equipment'!$M:$M,$A30))</f>
        <v>1</v>
      </c>
      <c r="H30" s="88">
        <f>IF($A30="",0,INDEX('All Equipment'!$O:$O,$A30))</f>
        <v>0</v>
      </c>
      <c r="I30" s="90">
        <f>SUM($D30*Character!$D$42)+($E30*Character!$E$42)+($F30*Character!$F$42)+($G30*Character!$G$42)+($H30*Character!$H$42)</f>
        <v>49.59574468085107</v>
      </c>
      <c r="K30" s="229" t="s">
        <v>1081</v>
      </c>
      <c r="L30" s="226"/>
      <c r="M30" s="225"/>
      <c r="N30" s="272"/>
      <c r="O30" s="474"/>
      <c r="P30" s="229"/>
      <c r="Q30" s="225"/>
      <c r="R30" s="272"/>
      <c r="S30" s="225"/>
      <c r="T30" s="272"/>
      <c r="U30" s="229"/>
      <c r="V30" s="226"/>
      <c r="W30" s="229"/>
      <c r="X30" s="229"/>
      <c r="Y30" s="229"/>
      <c r="Z30" s="291"/>
      <c r="AA30" s="286"/>
    </row>
    <row r="31" spans="1:31" ht="15.75" customHeight="1" x14ac:dyDescent="0.25">
      <c r="A31" s="143">
        <f t="array" ref="A31">IFERROR(INDEX(DropDown!$O$1:$O$1000,MATCH(1,(DropDown!$M$1:$M$1000=SUBSTITUTE(SUBSTITUTE($B31,1,""),2,""))*(DropDown!$N$1:$N$1000=$C31),0)),"")</f>
        <v>666</v>
      </c>
      <c r="B31" s="5" t="s">
        <v>17</v>
      </c>
      <c r="C31" s="3" t="s">
        <v>738</v>
      </c>
      <c r="D31" s="84">
        <f>IF($A31="",0,INDEX('All Equipment'!$I:$I,$A31))</f>
        <v>0</v>
      </c>
      <c r="E31" s="85">
        <f>IF($A31="",0,INDEX('All Equipment'!$K:$K,$A31))</f>
        <v>85</v>
      </c>
      <c r="F31" s="86">
        <f>IF($A31="",0,INDEX('All Equipment'!$L:$L,$A31))</f>
        <v>0</v>
      </c>
      <c r="G31" s="87">
        <f>IF($A31="",0,INDEX('All Equipment'!$M:$M,$A31))</f>
        <v>0</v>
      </c>
      <c r="H31" s="88">
        <f>IF($A31="",0,INDEX('All Equipment'!$O:$O,$A31))</f>
        <v>0</v>
      </c>
      <c r="I31" s="90">
        <f>SUM($D31*Character!$D$42)+($E31*Character!$E$42)+($F31*Character!$F$42)+($G31*Character!$G$42)+($H31*Character!$H$42)</f>
        <v>85</v>
      </c>
      <c r="K31" s="215"/>
      <c r="L31" s="499" t="s">
        <v>1231</v>
      </c>
      <c r="M31" s="257">
        <v>1</v>
      </c>
      <c r="N31" s="258"/>
      <c r="O31" s="507"/>
      <c r="P31" s="515" t="str">
        <f>IF(AND($AC31,$AD31,OR($AE31,$AE31="")),"Yes","No")</f>
        <v>Yes</v>
      </c>
      <c r="Q31" s="76">
        <v>25</v>
      </c>
      <c r="R31" s="77"/>
      <c r="S31" s="78"/>
      <c r="T31" s="79"/>
      <c r="U31" s="268"/>
      <c r="V31" s="262"/>
      <c r="W31" s="230"/>
      <c r="X31" s="237"/>
      <c r="Y31" s="365"/>
      <c r="Z31" s="290"/>
      <c r="AA31" s="285"/>
      <c r="AC31" s="46" t="b">
        <v>1</v>
      </c>
      <c r="AD31" s="46" t="b">
        <f t="shared" si="1"/>
        <v>1</v>
      </c>
      <c r="AE31" t="b">
        <f>NOT(OR($AC$41,$AC$42))</f>
        <v>1</v>
      </c>
    </row>
    <row r="32" spans="1:31" ht="15.75" customHeight="1" thickBot="1" x14ac:dyDescent="0.3">
      <c r="A32" s="143">
        <f t="array" ref="A32">IFERROR(INDEX(DropDown!$O$1:$O$1000,MATCH(1,(DropDown!$M$1:$M$1000=SUBSTITUTE(SUBSTITUTE($B32,1,""),2,""))*(DropDown!$N$1:$N$1000=$C32),0)),"")</f>
        <v>673</v>
      </c>
      <c r="B32" s="5" t="s">
        <v>8</v>
      </c>
      <c r="C32" s="3" t="s">
        <v>743</v>
      </c>
      <c r="D32" s="84">
        <f>IF($A32="",0,INDEX('All Equipment'!$I:$I,$A32))</f>
        <v>0</v>
      </c>
      <c r="E32" s="85">
        <f>IF($A32="",0,INDEX('All Equipment'!$K:$K,$A32))</f>
        <v>65.087719298245617</v>
      </c>
      <c r="F32" s="86">
        <f>IF($A32="",0,INDEX('All Equipment'!$L:$L,$A32))</f>
        <v>0</v>
      </c>
      <c r="G32" s="87">
        <f>IF($A32="",0,INDEX('All Equipment'!$M:$M,$A32))</f>
        <v>0</v>
      </c>
      <c r="H32" s="88">
        <f>IF($A32="",0,INDEX('All Equipment'!$O:$O,$A32))</f>
        <v>0</v>
      </c>
      <c r="I32" s="90">
        <f>SUM($D32*Character!$D$42)+($E32*Character!$E$42)+($F32*Character!$F$42)+($G32*Character!$G$42)+($H32*Character!$H$42)</f>
        <v>65.087719298245617</v>
      </c>
      <c r="K32" s="216"/>
      <c r="L32" s="497" t="s">
        <v>888</v>
      </c>
      <c r="M32" s="277">
        <v>1</v>
      </c>
      <c r="N32" s="278"/>
      <c r="O32" s="508"/>
      <c r="P32" s="513" t="str">
        <f>IF(AND($AC32,$AD32,OR($AE32,$AE32="")),"Yes","No")</f>
        <v>Yes</v>
      </c>
      <c r="Q32" s="72"/>
      <c r="R32" s="73"/>
      <c r="S32" s="74">
        <v>150</v>
      </c>
      <c r="T32" s="75"/>
      <c r="U32" s="266"/>
      <c r="V32" s="263"/>
      <c r="W32" s="231"/>
      <c r="X32" s="238"/>
      <c r="Y32" s="366"/>
      <c r="Z32" s="290"/>
      <c r="AA32" s="285"/>
      <c r="AC32" s="46" t="b">
        <v>1</v>
      </c>
      <c r="AD32" s="46" t="b">
        <f t="shared" si="1"/>
        <v>1</v>
      </c>
    </row>
    <row r="33" spans="1:32" ht="15.75" customHeight="1" thickBot="1" x14ac:dyDescent="0.3">
      <c r="B33" s="99"/>
      <c r="C33" s="100" t="s">
        <v>1106</v>
      </c>
      <c r="D33" s="101">
        <f>IF(CharFaction="Alliance",100,IF(CharFaction="Horde",95,0))</f>
        <v>100</v>
      </c>
      <c r="E33" s="102">
        <f>Settings!$W$6</f>
        <v>0</v>
      </c>
      <c r="F33" s="102">
        <v>0</v>
      </c>
      <c r="G33" s="103">
        <f>Settings!$W$8</f>
        <v>0</v>
      </c>
      <c r="H33" s="104"/>
      <c r="I33" s="105">
        <f>IF($C33="","",SUM($D33*Character!$D$42)+($E33*Character!$E$42)+($F33*Character!$F$42)+($G33*Character!$G$42)+($H33*Character!$H$42))</f>
        <v>11.329787234042557</v>
      </c>
      <c r="K33" s="218"/>
      <c r="L33" s="498" t="s">
        <v>889</v>
      </c>
      <c r="M33" s="279">
        <v>1</v>
      </c>
      <c r="N33" s="280"/>
      <c r="O33" s="510"/>
      <c r="P33" s="514" t="str">
        <f>IF(AND($AC33,$AD33,OR($AE33,$AE33="")),"Yes","No")</f>
        <v>Yes</v>
      </c>
      <c r="Q33" s="80"/>
      <c r="R33" s="81"/>
      <c r="S33" s="82">
        <v>35</v>
      </c>
      <c r="T33" s="83"/>
      <c r="U33" s="267"/>
      <c r="V33" s="264"/>
      <c r="W33" s="232"/>
      <c r="X33" s="239"/>
      <c r="Y33" s="367"/>
      <c r="Z33" s="290"/>
      <c r="AA33" s="285"/>
      <c r="AC33" s="46" t="b">
        <v>1</v>
      </c>
      <c r="AD33" s="46" t="b">
        <f t="shared" si="1"/>
        <v>1</v>
      </c>
      <c r="AE33" t="b">
        <f>NOT(OR($AC$21,$AC$22))</f>
        <v>1</v>
      </c>
    </row>
    <row r="34" spans="1:32" ht="15.75" customHeight="1" thickBot="1" x14ac:dyDescent="0.3">
      <c r="A34" s="142"/>
      <c r="B34" s="99"/>
      <c r="C34" s="100" t="s">
        <v>943</v>
      </c>
      <c r="D34" s="101"/>
      <c r="E34" s="102">
        <f>Settings!$W$6</f>
        <v>0</v>
      </c>
      <c r="F34" s="102">
        <f>Settings!$W$7</f>
        <v>2</v>
      </c>
      <c r="G34" s="103">
        <f>Settings!$W$8</f>
        <v>0</v>
      </c>
      <c r="H34" s="104"/>
      <c r="I34" s="105">
        <f>IF($C34="","",SUM($D34*Character!$D$42)+($E34*Character!$E$42)+($F34*Character!$F$42)+($G34*Character!$G$42)+($H34*Character!$H$42))</f>
        <v>13.595744680851068</v>
      </c>
      <c r="K34" s="229" t="s">
        <v>1082</v>
      </c>
      <c r="L34" s="226"/>
      <c r="M34" s="225"/>
      <c r="N34" s="272"/>
      <c r="O34" s="474"/>
      <c r="P34" s="229"/>
      <c r="Q34" s="225"/>
      <c r="R34" s="272"/>
      <c r="S34" s="225"/>
      <c r="T34" s="272"/>
      <c r="U34" s="229"/>
      <c r="V34" s="226"/>
      <c r="W34" s="229"/>
      <c r="X34" s="229"/>
      <c r="Y34" s="229"/>
      <c r="Z34" s="291"/>
      <c r="AA34" s="286"/>
    </row>
    <row r="35" spans="1:32" ht="15.75" customHeight="1" thickBot="1" x14ac:dyDescent="0.3">
      <c r="A35" s="142"/>
      <c r="B35" s="560" t="s">
        <v>30</v>
      </c>
      <c r="C35" s="561"/>
      <c r="D35" s="53">
        <f>SUM(D6:D34)</f>
        <v>260</v>
      </c>
      <c r="E35" s="54">
        <f>SUM(E6:E34)</f>
        <v>795.08771929824559</v>
      </c>
      <c r="F35" s="55">
        <f>SUM(F6:F34)/100</f>
        <v>7.0000000000000007E-2</v>
      </c>
      <c r="G35" s="56">
        <f>SUM(G6:G34)/100</f>
        <v>0.11</v>
      </c>
      <c r="H35" s="57">
        <f>SUM(H6:H34)</f>
        <v>0</v>
      </c>
      <c r="I35" s="58">
        <f>SUM(I6:I34)</f>
        <v>1021.6834639790968</v>
      </c>
      <c r="K35" s="15"/>
      <c r="L35" s="501" t="s">
        <v>890</v>
      </c>
      <c r="M35" s="257">
        <v>1</v>
      </c>
      <c r="N35" s="258"/>
      <c r="O35" s="511"/>
      <c r="P35" s="516" t="str">
        <f>IF(AND($AC35,$AD35,OR($AE35,$AE35="")),"Yes","No")</f>
        <v>Yes</v>
      </c>
      <c r="Q35" s="80">
        <v>10</v>
      </c>
      <c r="R35" s="81"/>
      <c r="S35" s="82"/>
      <c r="T35" s="83"/>
      <c r="U35" s="267"/>
      <c r="V35" s="264"/>
      <c r="W35" s="232"/>
      <c r="X35" s="239"/>
      <c r="Y35" s="367"/>
      <c r="Z35" s="290"/>
      <c r="AA35" s="285"/>
      <c r="AC35" s="46" t="b">
        <v>1</v>
      </c>
      <c r="AD35" s="46" t="b">
        <f t="shared" si="1"/>
        <v>1</v>
      </c>
    </row>
    <row r="36" spans="1:32" ht="15.75" customHeight="1" thickBot="1" x14ac:dyDescent="0.3">
      <c r="B36" s="562" t="s">
        <v>917</v>
      </c>
      <c r="C36" s="563"/>
      <c r="D36" s="59">
        <f>$Q$51</f>
        <v>97</v>
      </c>
      <c r="E36" s="60">
        <f>$S$51</f>
        <v>185</v>
      </c>
      <c r="F36" s="61" t="s">
        <v>919</v>
      </c>
      <c r="G36" s="62" t="s">
        <v>919</v>
      </c>
      <c r="H36" s="63">
        <f>$W$51</f>
        <v>75</v>
      </c>
      <c r="I36" s="64"/>
      <c r="K36" s="229" t="s">
        <v>1083</v>
      </c>
      <c r="L36" s="226"/>
      <c r="M36" s="225"/>
      <c r="N36" s="272"/>
      <c r="O36" s="474"/>
      <c r="P36" s="229"/>
      <c r="Q36" s="225"/>
      <c r="R36" s="272"/>
      <c r="S36" s="225"/>
      <c r="T36" s="272"/>
      <c r="U36" s="229"/>
      <c r="V36" s="226"/>
      <c r="W36" s="229"/>
      <c r="X36" s="229"/>
      <c r="Y36" s="229"/>
      <c r="Z36" s="291"/>
      <c r="AA36" s="286"/>
    </row>
    <row r="37" spans="1:32" ht="15" customHeight="1" thickBot="1" x14ac:dyDescent="0.3">
      <c r="B37" s="562" t="s">
        <v>918</v>
      </c>
      <c r="C37" s="563"/>
      <c r="D37" s="65">
        <f>$R$51</f>
        <v>0.25</v>
      </c>
      <c r="E37" s="66">
        <f>$T$51</f>
        <v>0</v>
      </c>
      <c r="F37" s="67">
        <f>$U$51</f>
        <v>0.81</v>
      </c>
      <c r="G37" s="68">
        <f>$V$51</f>
        <v>0</v>
      </c>
      <c r="H37" s="69" t="s">
        <v>919</v>
      </c>
      <c r="I37" s="345" t="s">
        <v>1005</v>
      </c>
      <c r="K37" s="215"/>
      <c r="L37" s="499" t="s">
        <v>1093</v>
      </c>
      <c r="M37" s="257">
        <v>1</v>
      </c>
      <c r="N37" s="258"/>
      <c r="O37" s="507"/>
      <c r="P37" s="515" t="str">
        <f t="shared" ref="P37:P43" si="3">IF(AND($AC37,$AD37,OR($AE37,$AE37="")),"Yes","No")</f>
        <v>No</v>
      </c>
      <c r="Q37" s="76">
        <f>$D$33*10%</f>
        <v>10</v>
      </c>
      <c r="R37" s="77"/>
      <c r="S37" s="78"/>
      <c r="T37" s="79"/>
      <c r="U37" s="268"/>
      <c r="V37" s="262"/>
      <c r="W37" s="230"/>
      <c r="X37" s="237"/>
      <c r="Y37" s="365"/>
      <c r="Z37" s="290"/>
      <c r="AA37" s="285"/>
      <c r="AC37" s="46" t="b">
        <v>0</v>
      </c>
      <c r="AD37" s="46" t="b">
        <f t="shared" si="1"/>
        <v>1</v>
      </c>
    </row>
    <row r="38" spans="1:32" ht="15.75" thickBot="1" x14ac:dyDescent="0.3">
      <c r="A38" s="142"/>
      <c r="B38" s="560" t="s">
        <v>901</v>
      </c>
      <c r="C38" s="561"/>
      <c r="D38" s="53">
        <f>SUM(D35:D36)*(1+IF(ISNUMBER(D37),D37,0))</f>
        <v>446.25</v>
      </c>
      <c r="E38" s="54">
        <f t="shared" ref="E38" si="4">SUM(E35:E36)*(1+IF(ISNUMBER(E37),E37,0))</f>
        <v>980.08771929824559</v>
      </c>
      <c r="F38" s="55">
        <f>SUM(F35:F37)</f>
        <v>0.88000000000000012</v>
      </c>
      <c r="G38" s="56">
        <f>SUM(G35:G37)</f>
        <v>0.11</v>
      </c>
      <c r="H38" s="57">
        <f>SUM(H35:H36)*(1+IF(ISNUMBER(H37),H37,0))</f>
        <v>75</v>
      </c>
      <c r="I38" s="346">
        <f>'DPS Calculator'!$F$29</f>
        <v>1163.7696234195221</v>
      </c>
      <c r="K38" s="216"/>
      <c r="L38" s="497" t="s">
        <v>1094</v>
      </c>
      <c r="M38" s="277">
        <v>1</v>
      </c>
      <c r="N38" s="278"/>
      <c r="O38" s="508"/>
      <c r="P38" s="513" t="str">
        <f t="shared" si="3"/>
        <v>No</v>
      </c>
      <c r="Q38" s="72">
        <f>$D$33*10%</f>
        <v>10</v>
      </c>
      <c r="R38" s="73"/>
      <c r="S38" s="74"/>
      <c r="T38" s="75"/>
      <c r="U38" s="266"/>
      <c r="V38" s="263"/>
      <c r="W38" s="231"/>
      <c r="X38" s="238"/>
      <c r="Y38" s="366"/>
      <c r="Z38" s="290"/>
      <c r="AA38" s="285"/>
      <c r="AC38" s="46" t="b">
        <v>0</v>
      </c>
      <c r="AD38" s="46" t="b">
        <f t="shared" si="1"/>
        <v>1</v>
      </c>
    </row>
    <row r="39" spans="1:32" x14ac:dyDescent="0.25">
      <c r="A39" s="142"/>
      <c r="C39"/>
      <c r="D39"/>
      <c r="E39"/>
      <c r="F39"/>
      <c r="G39"/>
      <c r="H39" s="557" t="s">
        <v>974</v>
      </c>
      <c r="I39" s="557"/>
      <c r="K39" s="216"/>
      <c r="L39" s="497" t="s">
        <v>1318</v>
      </c>
      <c r="M39" s="277">
        <v>1</v>
      </c>
      <c r="N39" s="278"/>
      <c r="O39" s="508"/>
      <c r="P39" s="513" t="str">
        <f t="shared" si="3"/>
        <v>No</v>
      </c>
      <c r="Q39" s="72"/>
      <c r="R39" s="73"/>
      <c r="S39" s="74"/>
      <c r="T39" s="75"/>
      <c r="U39" s="266">
        <v>0.03</v>
      </c>
      <c r="V39" s="263"/>
      <c r="W39" s="231"/>
      <c r="X39" s="238"/>
      <c r="Y39" s="366"/>
      <c r="Z39" s="290"/>
      <c r="AA39" s="285"/>
      <c r="AC39" s="46" t="b">
        <v>0</v>
      </c>
      <c r="AD39" s="46" t="b">
        <f t="shared" si="1"/>
        <v>1</v>
      </c>
    </row>
    <row r="40" spans="1:32" ht="15.75" thickBot="1" x14ac:dyDescent="0.3">
      <c r="A40" s="142"/>
      <c r="B40"/>
      <c r="C40"/>
      <c r="D40"/>
      <c r="E40"/>
      <c r="F40"/>
      <c r="G40"/>
      <c r="I40"/>
      <c r="K40" s="216"/>
      <c r="L40" s="497" t="s">
        <v>1095</v>
      </c>
      <c r="M40" s="277">
        <v>1</v>
      </c>
      <c r="N40" s="278"/>
      <c r="O40" s="508"/>
      <c r="P40" s="513" t="str">
        <f t="shared" si="3"/>
        <v>No</v>
      </c>
      <c r="Q40" s="72"/>
      <c r="R40" s="73"/>
      <c r="S40" s="74">
        <v>23</v>
      </c>
      <c r="T40" s="75"/>
      <c r="U40" s="266"/>
      <c r="V40" s="263"/>
      <c r="W40" s="231"/>
      <c r="X40" s="238"/>
      <c r="Y40" s="366"/>
      <c r="Z40" s="290"/>
      <c r="AA40" s="285"/>
      <c r="AC40" s="46" t="b">
        <v>0</v>
      </c>
      <c r="AD40" s="46" t="b">
        <f t="shared" si="1"/>
        <v>1</v>
      </c>
    </row>
    <row r="41" spans="1:32" x14ac:dyDescent="0.25">
      <c r="A41" s="142"/>
      <c r="B41"/>
      <c r="C41" s="555" t="s">
        <v>937</v>
      </c>
      <c r="D41" s="306" t="s">
        <v>1069</v>
      </c>
      <c r="E41" s="306" t="s">
        <v>1070</v>
      </c>
      <c r="F41" s="306" t="s">
        <v>1062</v>
      </c>
      <c r="G41" s="306" t="s">
        <v>1071</v>
      </c>
      <c r="H41" s="307" t="s">
        <v>1072</v>
      </c>
      <c r="I41"/>
      <c r="K41" s="216"/>
      <c r="L41" s="497" t="s">
        <v>1096</v>
      </c>
      <c r="M41" s="277">
        <v>1</v>
      </c>
      <c r="N41" s="278"/>
      <c r="O41" s="508" t="s">
        <v>1065</v>
      </c>
      <c r="P41" s="513" t="str">
        <f t="shared" si="3"/>
        <v>No</v>
      </c>
      <c r="Q41" s="72">
        <v>30</v>
      </c>
      <c r="R41" s="73"/>
      <c r="S41" s="74"/>
      <c r="T41" s="75"/>
      <c r="U41" s="266"/>
      <c r="V41" s="263"/>
      <c r="W41" s="231"/>
      <c r="X41" s="238"/>
      <c r="Y41" s="366"/>
      <c r="Z41" s="290"/>
      <c r="AA41" s="285"/>
      <c r="AC41" s="46" t="b">
        <v>0</v>
      </c>
      <c r="AD41" s="46" t="b">
        <f t="shared" si="1"/>
        <v>1</v>
      </c>
      <c r="AE41" t="b">
        <f>AND($O41=CharFaction,NOT($AC$31))</f>
        <v>0</v>
      </c>
    </row>
    <row r="42" spans="1:32" x14ac:dyDescent="0.25">
      <c r="A42" s="142"/>
      <c r="B42"/>
      <c r="C42" s="556"/>
      <c r="D42" s="310">
        <f>INDEX(Settings!B:B,MATCH(CharRotation&amp;"-"&amp;CharPhase&amp;"-"&amp;CharRank,Settings!$A:$A,0))</f>
        <v>0.11329787234042557</v>
      </c>
      <c r="E42" s="305">
        <f>INDEX(Settings!C:C,MATCH(CharRotation&amp;"-"&amp;CharPhase&amp;"-"&amp;CharRank,Settings!$A:$A,0))</f>
        <v>1</v>
      </c>
      <c r="F42" s="310">
        <f>INDEX(Settings!D:D,MATCH(CharRotation&amp;"-"&amp;CharPhase&amp;"-"&amp;CharRank,Settings!$A:$A,0))</f>
        <v>6.7978723404255339</v>
      </c>
      <c r="G42" s="310">
        <f>INDEX(Settings!E:E,MATCH(CharRotation&amp;"-"&amp;CharPhase&amp;"-"&amp;CharRank,Settings!$A:$A,0))</f>
        <v>13.595744680851066</v>
      </c>
      <c r="H42" s="473">
        <f>INDEX(Settings!F:F,MATCH(CharRotation&amp;"-"&amp;CharPhase&amp;"-"&amp;CharRank,Settings!$A:$A,0))</f>
        <v>0</v>
      </c>
      <c r="I42"/>
      <c r="K42" s="216"/>
      <c r="L42" s="497" t="s">
        <v>1097</v>
      </c>
      <c r="M42" s="277">
        <v>1</v>
      </c>
      <c r="N42" s="278"/>
      <c r="O42" s="508" t="s">
        <v>1066</v>
      </c>
      <c r="P42" s="513" t="str">
        <f t="shared" si="3"/>
        <v>No</v>
      </c>
      <c r="Q42" s="72">
        <v>30</v>
      </c>
      <c r="R42" s="73"/>
      <c r="S42" s="74"/>
      <c r="T42" s="75"/>
      <c r="U42" s="266"/>
      <c r="V42" s="263"/>
      <c r="W42" s="231"/>
      <c r="X42" s="238"/>
      <c r="Y42" s="366"/>
      <c r="Z42" s="290"/>
      <c r="AA42" s="285"/>
      <c r="AC42" s="46" t="b">
        <v>0</v>
      </c>
      <c r="AD42" s="46" t="b">
        <f t="shared" si="1"/>
        <v>1</v>
      </c>
      <c r="AE42" t="b">
        <f>AND($O42=CharFaction,NOT($AC$31))</f>
        <v>0</v>
      </c>
    </row>
    <row r="43" spans="1:32" ht="15.75" thickBot="1" x14ac:dyDescent="0.3">
      <c r="A43" s="142"/>
      <c r="B43"/>
      <c r="C43" s="308" t="s">
        <v>1113</v>
      </c>
      <c r="D43" s="394">
        <f>F43/60</f>
        <v>0.11329787234042557</v>
      </c>
      <c r="E43" s="395">
        <f>E42</f>
        <v>1</v>
      </c>
      <c r="F43" s="394">
        <f>Weights!$T$2</f>
        <v>6.7978723404255339</v>
      </c>
      <c r="G43" s="394">
        <f>Weights!$AN$2</f>
        <v>13.595744680851066</v>
      </c>
      <c r="H43" s="472">
        <v>0</v>
      </c>
      <c r="I43"/>
      <c r="K43" s="218"/>
      <c r="L43" s="498" t="s">
        <v>1098</v>
      </c>
      <c r="M43" s="279">
        <v>1</v>
      </c>
      <c r="N43" s="280"/>
      <c r="O43" s="510"/>
      <c r="P43" s="514" t="str">
        <f t="shared" si="3"/>
        <v>No</v>
      </c>
      <c r="Q43" s="80"/>
      <c r="R43" s="81"/>
      <c r="S43" s="82">
        <v>23</v>
      </c>
      <c r="T43" s="83"/>
      <c r="U43" s="267"/>
      <c r="V43" s="264"/>
      <c r="W43" s="232"/>
      <c r="X43" s="239"/>
      <c r="Y43" s="367"/>
      <c r="Z43" s="290"/>
      <c r="AA43" s="285"/>
      <c r="AC43" s="46" t="b">
        <v>0</v>
      </c>
      <c r="AD43" s="46" t="b">
        <f t="shared" si="1"/>
        <v>1</v>
      </c>
    </row>
    <row r="44" spans="1:32" ht="15.75" thickBot="1" x14ac:dyDescent="0.3">
      <c r="A44" s="142"/>
      <c r="B44"/>
      <c r="C44"/>
      <c r="D44"/>
      <c r="E44"/>
      <c r="F44"/>
      <c r="G44"/>
      <c r="H44"/>
      <c r="I44"/>
      <c r="K44" s="229" t="s">
        <v>1084</v>
      </c>
      <c r="L44" s="226"/>
      <c r="M44" s="225"/>
      <c r="N44" s="272"/>
      <c r="O44" s="474"/>
      <c r="P44" s="229"/>
      <c r="Q44" s="225"/>
      <c r="R44" s="272"/>
      <c r="S44" s="225"/>
      <c r="T44" s="272"/>
      <c r="U44" s="229"/>
      <c r="V44" s="226"/>
      <c r="W44" s="229"/>
      <c r="X44" s="229"/>
      <c r="Y44" s="229"/>
      <c r="Z44" s="291"/>
      <c r="AA44" s="286"/>
    </row>
    <row r="45" spans="1:32" x14ac:dyDescent="0.25">
      <c r="A45" s="142"/>
      <c r="B45"/>
      <c r="C45"/>
      <c r="D45"/>
      <c r="E45"/>
      <c r="F45"/>
      <c r="G45"/>
      <c r="H45"/>
      <c r="I45"/>
      <c r="K45" s="215"/>
      <c r="L45" s="499" t="s">
        <v>898</v>
      </c>
      <c r="M45" s="257">
        <v>1</v>
      </c>
      <c r="N45" s="258"/>
      <c r="O45" s="507" t="s">
        <v>1067</v>
      </c>
      <c r="P45" s="515" t="str">
        <f>IF(AND($AC45,$AD45,OR($AE45,$AE45="")),"Yes","No")</f>
        <v>Yes</v>
      </c>
      <c r="Q45" s="76"/>
      <c r="R45" s="77"/>
      <c r="S45" s="78"/>
      <c r="T45" s="79"/>
      <c r="U45" s="268"/>
      <c r="V45" s="262"/>
      <c r="W45" s="230">
        <v>75</v>
      </c>
      <c r="X45" s="237">
        <v>0.1</v>
      </c>
      <c r="Y45" s="365"/>
      <c r="Z45" s="290">
        <v>1.1000000000000001</v>
      </c>
      <c r="AA45" s="285">
        <f t="shared" ref="AA45" si="5">1+($Z45-1)*(P45="Yes")</f>
        <v>1.1000000000000001</v>
      </c>
      <c r="AB45" s="114"/>
      <c r="AC45" s="46" t="b">
        <v>1</v>
      </c>
      <c r="AD45" s="46" t="b">
        <f t="shared" si="1"/>
        <v>1</v>
      </c>
      <c r="AE45" t="b">
        <f>$O45=CharRotation</f>
        <v>1</v>
      </c>
      <c r="AF45" t="b">
        <f>$O45=CharRotation</f>
        <v>1</v>
      </c>
    </row>
    <row r="46" spans="1:32" x14ac:dyDescent="0.25">
      <c r="A46" s="142"/>
      <c r="B46" s="309"/>
      <c r="C46"/>
      <c r="D46"/>
      <c r="E46"/>
      <c r="G46"/>
      <c r="H46"/>
      <c r="I46" s="114"/>
      <c r="K46" s="216"/>
      <c r="L46" s="497" t="s">
        <v>899</v>
      </c>
      <c r="M46" s="277">
        <v>3</v>
      </c>
      <c r="N46" s="278"/>
      <c r="O46" s="508"/>
      <c r="P46" s="513" t="str">
        <f>IF(AND($AC46,$AD46,OR($AE46,$AE46="")),"Yes","No")</f>
        <v>No</v>
      </c>
      <c r="Q46" s="72"/>
      <c r="R46" s="73"/>
      <c r="S46" s="74"/>
      <c r="T46" s="75"/>
      <c r="U46" s="266"/>
      <c r="V46" s="263"/>
      <c r="W46" s="231"/>
      <c r="X46" s="238">
        <v>0.15</v>
      </c>
      <c r="Y46" s="366">
        <v>0.4</v>
      </c>
      <c r="Z46" s="290">
        <v>1.1499999999999999</v>
      </c>
      <c r="AA46" s="285">
        <f>1+($Z46-1)*$Y46*(P46="Yes")</f>
        <v>1</v>
      </c>
      <c r="AC46" s="46" t="b">
        <v>0</v>
      </c>
      <c r="AD46" s="46" t="b">
        <f t="shared" si="1"/>
        <v>1</v>
      </c>
    </row>
    <row r="47" spans="1:32" x14ac:dyDescent="0.25">
      <c r="A47" s="142"/>
      <c r="B47"/>
      <c r="C47"/>
      <c r="D47"/>
      <c r="E47"/>
      <c r="G47"/>
      <c r="H47"/>
      <c r="I47"/>
      <c r="K47" s="216"/>
      <c r="L47" s="497" t="s">
        <v>1100</v>
      </c>
      <c r="M47" s="277">
        <v>1</v>
      </c>
      <c r="N47" s="278"/>
      <c r="O47" s="508" t="s">
        <v>1068</v>
      </c>
      <c r="P47" s="513" t="str">
        <f>IF(AND($AC47,$AD47,OR($AE47,$AE47="")),"Yes","No")</f>
        <v>No</v>
      </c>
      <c r="Q47" s="72"/>
      <c r="R47" s="73"/>
      <c r="S47" s="74"/>
      <c r="T47" s="75"/>
      <c r="U47" s="266"/>
      <c r="V47" s="263"/>
      <c r="W47" s="231"/>
      <c r="X47" s="238">
        <v>0.2</v>
      </c>
      <c r="Y47" s="366">
        <v>1</v>
      </c>
      <c r="Z47" s="290">
        <v>1.1499999999999999</v>
      </c>
      <c r="AA47" s="285">
        <f>1+($Z47-1)*$Y47*($P47="Yes")*(CharRotation="Wrath")</f>
        <v>1</v>
      </c>
      <c r="AC47" s="46" t="b">
        <v>0</v>
      </c>
      <c r="AD47" s="46" t="b">
        <f t="shared" si="1"/>
        <v>1</v>
      </c>
      <c r="AE47" t="b">
        <f>$O47=CharRotation</f>
        <v>0</v>
      </c>
    </row>
    <row r="48" spans="1:32" x14ac:dyDescent="0.25">
      <c r="A48" s="142"/>
      <c r="B48"/>
      <c r="C48"/>
      <c r="D48"/>
      <c r="E48"/>
      <c r="H48"/>
      <c r="I48" s="470"/>
      <c r="K48" s="216"/>
      <c r="L48" s="497" t="s">
        <v>900</v>
      </c>
      <c r="M48" s="277">
        <v>3</v>
      </c>
      <c r="N48" s="278"/>
      <c r="O48" s="508" t="s">
        <v>1068</v>
      </c>
      <c r="P48" s="513" t="str">
        <f>IF(AND($AC48,$AD48,OR($AE48,$AE48="")),"Yes","No")</f>
        <v>No</v>
      </c>
      <c r="Q48" s="72"/>
      <c r="R48" s="73"/>
      <c r="S48" s="74"/>
      <c r="T48" s="75"/>
      <c r="U48" s="266"/>
      <c r="V48" s="263"/>
      <c r="W48" s="231">
        <v>25</v>
      </c>
      <c r="X48" s="238"/>
      <c r="Y48" s="366"/>
      <c r="Z48" s="290"/>
      <c r="AA48" s="285"/>
      <c r="AC48" s="46" t="b">
        <v>0</v>
      </c>
      <c r="AD48" s="46" t="b">
        <f t="shared" si="1"/>
        <v>1</v>
      </c>
      <c r="AE48" t="b">
        <f>$O48=CharRotation</f>
        <v>0</v>
      </c>
      <c r="AF48" t="b">
        <f>$O48=CharRotation</f>
        <v>0</v>
      </c>
    </row>
    <row r="49" spans="1:30" x14ac:dyDescent="0.25">
      <c r="A49" s="142"/>
      <c r="B49"/>
      <c r="C49"/>
      <c r="D49"/>
      <c r="E49"/>
      <c r="H49"/>
      <c r="I49" s="114"/>
      <c r="K49" s="502"/>
      <c r="L49" s="487" t="s">
        <v>1373</v>
      </c>
      <c r="M49" s="488">
        <v>6</v>
      </c>
      <c r="N49" s="489"/>
      <c r="O49" s="490"/>
      <c r="P49" s="513" t="str">
        <f>IF(AND($AC49,$AD49,OR($AE49,$AE49="")),"Yes","No")</f>
        <v>Yes</v>
      </c>
      <c r="Q49" s="72"/>
      <c r="R49" s="73"/>
      <c r="S49" s="74"/>
      <c r="T49" s="75"/>
      <c r="U49" s="491">
        <v>0.6</v>
      </c>
      <c r="V49" s="492"/>
      <c r="W49" s="493"/>
      <c r="X49" s="494"/>
      <c r="Y49" s="495"/>
      <c r="Z49" s="479"/>
      <c r="AA49" s="480"/>
      <c r="AC49" s="46" t="b">
        <v>1</v>
      </c>
      <c r="AD49" s="46" t="b">
        <f t="shared" si="1"/>
        <v>1</v>
      </c>
    </row>
    <row r="50" spans="1:30" ht="15.75" thickBot="1" x14ac:dyDescent="0.3">
      <c r="A50" s="142"/>
      <c r="B50"/>
      <c r="C50"/>
      <c r="D50"/>
      <c r="E50"/>
      <c r="H50"/>
      <c r="I50"/>
      <c r="K50" s="484"/>
      <c r="L50" s="482"/>
      <c r="M50" s="481"/>
      <c r="N50" s="483"/>
      <c r="O50" s="482"/>
      <c r="P50" s="484"/>
      <c r="Q50" s="481"/>
      <c r="R50" s="483"/>
      <c r="S50" s="481"/>
      <c r="T50" s="483"/>
      <c r="U50" s="484"/>
      <c r="V50" s="482"/>
      <c r="W50" s="484"/>
      <c r="X50" s="484"/>
      <c r="Y50" s="484"/>
      <c r="Z50" s="485"/>
      <c r="AA50" s="486"/>
    </row>
    <row r="51" spans="1:30" ht="16.5" thickBot="1" x14ac:dyDescent="0.3">
      <c r="A51" s="142"/>
      <c r="B51"/>
      <c r="C51"/>
      <c r="D51"/>
      <c r="E51"/>
      <c r="H51"/>
      <c r="I51"/>
      <c r="K51" s="503"/>
      <c r="L51" s="274" t="s">
        <v>933</v>
      </c>
      <c r="M51" s="275"/>
      <c r="N51" s="276"/>
      <c r="O51" s="210"/>
      <c r="P51" s="274"/>
      <c r="Q51" s="213">
        <f t="shared" ref="Q51:X51" si="6">SUMIFS(Q$6:Q$50,$P$6:$P$50,"Yes")</f>
        <v>97</v>
      </c>
      <c r="R51" s="214">
        <f t="shared" si="6"/>
        <v>0.25</v>
      </c>
      <c r="S51" s="213">
        <f t="shared" si="6"/>
        <v>185</v>
      </c>
      <c r="T51" s="214">
        <f t="shared" si="6"/>
        <v>0</v>
      </c>
      <c r="U51" s="236">
        <f t="shared" si="6"/>
        <v>0.81</v>
      </c>
      <c r="V51" s="235">
        <f t="shared" si="6"/>
        <v>0</v>
      </c>
      <c r="W51" s="233">
        <f t="shared" si="6"/>
        <v>75</v>
      </c>
      <c r="X51" s="236">
        <f t="shared" si="6"/>
        <v>1.3</v>
      </c>
      <c r="Y51" s="236"/>
      <c r="Z51" s="292"/>
      <c r="AA51" s="287"/>
    </row>
    <row r="52" spans="1:30" x14ac:dyDescent="0.25">
      <c r="A52" s="142"/>
      <c r="B52"/>
      <c r="C52"/>
      <c r="D52"/>
      <c r="E52"/>
      <c r="F52"/>
      <c r="G52"/>
      <c r="H52"/>
      <c r="I52"/>
      <c r="Q52" s="50"/>
      <c r="R52" s="50"/>
      <c r="S52" s="50"/>
      <c r="T52" s="50"/>
      <c r="X52" s="50"/>
    </row>
    <row r="53" spans="1:30" x14ac:dyDescent="0.25">
      <c r="A53" s="142"/>
      <c r="B53"/>
      <c r="C53"/>
      <c r="D53"/>
      <c r="E53"/>
      <c r="F53"/>
      <c r="G53"/>
      <c r="H53"/>
      <c r="I53"/>
    </row>
    <row r="54" spans="1:30" x14ac:dyDescent="0.25">
      <c r="A54" s="142"/>
      <c r="C54"/>
      <c r="D54"/>
      <c r="E54"/>
      <c r="F54"/>
      <c r="G54"/>
      <c r="H54"/>
      <c r="I54"/>
    </row>
    <row r="55" spans="1:30" x14ac:dyDescent="0.25">
      <c r="A55" s="142"/>
      <c r="B55"/>
      <c r="C55"/>
      <c r="D55"/>
      <c r="E55"/>
      <c r="F55"/>
      <c r="G55"/>
      <c r="H55"/>
      <c r="I55"/>
    </row>
    <row r="56" spans="1:30" x14ac:dyDescent="0.25">
      <c r="A56" s="142"/>
      <c r="B56"/>
      <c r="C56"/>
      <c r="D56"/>
      <c r="E56"/>
      <c r="F56"/>
      <c r="G56"/>
      <c r="H56"/>
      <c r="I56"/>
    </row>
    <row r="57" spans="1:30" x14ac:dyDescent="0.25">
      <c r="A57" s="142"/>
      <c r="B57"/>
      <c r="C57"/>
      <c r="D57"/>
      <c r="E57"/>
      <c r="F57"/>
      <c r="G57"/>
      <c r="H57"/>
      <c r="I57"/>
    </row>
    <row r="58" spans="1:30" x14ac:dyDescent="0.25">
      <c r="A58" s="142"/>
      <c r="B58"/>
      <c r="C58"/>
      <c r="D58"/>
      <c r="E58"/>
      <c r="F58"/>
      <c r="G58"/>
      <c r="H58"/>
      <c r="I58"/>
    </row>
    <row r="59" spans="1:30" x14ac:dyDescent="0.25">
      <c r="A59" s="142"/>
      <c r="B59"/>
      <c r="C59"/>
      <c r="D59"/>
      <c r="E59"/>
      <c r="F59"/>
      <c r="G59"/>
      <c r="H59"/>
      <c r="I59"/>
    </row>
    <row r="60" spans="1:30" x14ac:dyDescent="0.25">
      <c r="A60" s="142"/>
      <c r="B60"/>
      <c r="C60"/>
      <c r="D60"/>
      <c r="E60"/>
      <c r="F60"/>
      <c r="G60"/>
      <c r="H60"/>
      <c r="I60"/>
    </row>
    <row r="61" spans="1:30" x14ac:dyDescent="0.25">
      <c r="A61" s="142"/>
      <c r="B61"/>
      <c r="C61"/>
      <c r="D61"/>
      <c r="E61"/>
      <c r="F61"/>
      <c r="G61"/>
      <c r="H61"/>
      <c r="I61"/>
    </row>
    <row r="62" spans="1:30" x14ac:dyDescent="0.25">
      <c r="A62" s="142"/>
      <c r="B62"/>
      <c r="C62"/>
      <c r="D62"/>
      <c r="E62"/>
      <c r="F62"/>
      <c r="G62"/>
      <c r="H62"/>
      <c r="I62"/>
    </row>
    <row r="63" spans="1:30" x14ac:dyDescent="0.25">
      <c r="A63" s="142"/>
      <c r="B63"/>
      <c r="C63"/>
      <c r="D63"/>
      <c r="E63"/>
      <c r="F63"/>
      <c r="G63"/>
      <c r="H63"/>
      <c r="I63"/>
    </row>
    <row r="64" spans="1:30" x14ac:dyDescent="0.25">
      <c r="A64" s="142"/>
      <c r="B64"/>
      <c r="C64"/>
      <c r="D64"/>
      <c r="E64"/>
      <c r="F64"/>
      <c r="G64"/>
      <c r="H64"/>
      <c r="I64"/>
    </row>
    <row r="65" spans="1:9" x14ac:dyDescent="0.25">
      <c r="A65" s="142"/>
      <c r="B65"/>
      <c r="C65"/>
      <c r="D65"/>
      <c r="E65"/>
      <c r="F65"/>
      <c r="G65"/>
      <c r="H65"/>
      <c r="I65"/>
    </row>
    <row r="66" spans="1:9" x14ac:dyDescent="0.25">
      <c r="A66" s="142"/>
      <c r="B66"/>
      <c r="C66"/>
      <c r="D66"/>
      <c r="E66"/>
      <c r="F66"/>
      <c r="G66"/>
      <c r="H66"/>
      <c r="I66"/>
    </row>
    <row r="67" spans="1:9" x14ac:dyDescent="0.25">
      <c r="A67" s="142"/>
      <c r="B67"/>
      <c r="C67"/>
      <c r="D67"/>
      <c r="E67"/>
      <c r="F67"/>
      <c r="G67"/>
      <c r="H67"/>
      <c r="I67"/>
    </row>
    <row r="68" spans="1:9" x14ac:dyDescent="0.25">
      <c r="A68" s="142"/>
      <c r="B68"/>
      <c r="C68"/>
      <c r="D68"/>
      <c r="E68"/>
      <c r="F68"/>
      <c r="G68"/>
      <c r="H68"/>
      <c r="I68"/>
    </row>
    <row r="69" spans="1:9" x14ac:dyDescent="0.25">
      <c r="A69" s="142"/>
      <c r="B69"/>
      <c r="C69"/>
      <c r="D69"/>
      <c r="E69"/>
      <c r="F69"/>
      <c r="G69"/>
      <c r="H69"/>
      <c r="I69"/>
    </row>
    <row r="70" spans="1:9" x14ac:dyDescent="0.25">
      <c r="A70" s="142"/>
      <c r="B70"/>
      <c r="C70"/>
      <c r="D70"/>
      <c r="E70"/>
      <c r="F70"/>
      <c r="G70"/>
      <c r="H70"/>
      <c r="I70"/>
    </row>
    <row r="71" spans="1:9" x14ac:dyDescent="0.25">
      <c r="A71" s="142"/>
      <c r="B71"/>
      <c r="C71"/>
      <c r="D71"/>
      <c r="E71"/>
      <c r="F71"/>
      <c r="G71"/>
      <c r="H71"/>
      <c r="I71"/>
    </row>
    <row r="72" spans="1:9" x14ac:dyDescent="0.25">
      <c r="A72" s="142"/>
      <c r="B72"/>
      <c r="C72"/>
      <c r="D72"/>
      <c r="E72"/>
      <c r="F72"/>
      <c r="G72"/>
      <c r="H72"/>
      <c r="I72"/>
    </row>
    <row r="73" spans="1:9" x14ac:dyDescent="0.25">
      <c r="A73" s="142"/>
      <c r="B73"/>
      <c r="C73"/>
      <c r="D73"/>
      <c r="E73"/>
      <c r="F73"/>
      <c r="G73"/>
      <c r="H73"/>
      <c r="I73"/>
    </row>
    <row r="74" spans="1:9" x14ac:dyDescent="0.25">
      <c r="A74" s="142"/>
      <c r="B74"/>
      <c r="C74"/>
      <c r="D74"/>
      <c r="E74"/>
      <c r="F74"/>
      <c r="G74"/>
      <c r="H74"/>
      <c r="I74"/>
    </row>
    <row r="75" spans="1:9" x14ac:dyDescent="0.25">
      <c r="A75" s="142"/>
      <c r="B75"/>
      <c r="C75"/>
      <c r="D75"/>
      <c r="E75"/>
      <c r="F75"/>
      <c r="G75"/>
      <c r="H75"/>
      <c r="I75"/>
    </row>
    <row r="76" spans="1:9" x14ac:dyDescent="0.25">
      <c r="A76" s="142"/>
      <c r="B76"/>
      <c r="C76"/>
      <c r="D76"/>
      <c r="E76"/>
      <c r="F76"/>
      <c r="G76"/>
      <c r="H76"/>
      <c r="I76"/>
    </row>
    <row r="77" spans="1:9" x14ac:dyDescent="0.25">
      <c r="A77" s="142"/>
      <c r="B77"/>
      <c r="C77"/>
      <c r="D77"/>
      <c r="E77"/>
      <c r="F77"/>
      <c r="G77"/>
      <c r="H77"/>
      <c r="I77"/>
    </row>
    <row r="78" spans="1:9" x14ac:dyDescent="0.25">
      <c r="A78" s="142"/>
      <c r="B78"/>
      <c r="C78"/>
      <c r="D78"/>
      <c r="E78"/>
      <c r="F78"/>
      <c r="G78"/>
      <c r="H78"/>
      <c r="I78"/>
    </row>
    <row r="79" spans="1:9" x14ac:dyDescent="0.25">
      <c r="A79" s="142"/>
      <c r="B79"/>
      <c r="C79"/>
      <c r="D79"/>
      <c r="E79"/>
      <c r="F79"/>
      <c r="G79"/>
      <c r="H79"/>
      <c r="I79"/>
    </row>
  </sheetData>
  <sortState ref="L8:L11">
    <sortCondition ref="L8"/>
  </sortState>
  <mergeCells count="15">
    <mergeCell ref="Z4:AA4"/>
    <mergeCell ref="C41:C42"/>
    <mergeCell ref="H39:I39"/>
    <mergeCell ref="S4:T4"/>
    <mergeCell ref="B38:C38"/>
    <mergeCell ref="B35:C35"/>
    <mergeCell ref="B36:C36"/>
    <mergeCell ref="B37:C37"/>
    <mergeCell ref="Q4:R4"/>
    <mergeCell ref="M7:N7"/>
    <mergeCell ref="L4:L5"/>
    <mergeCell ref="P4:P5"/>
    <mergeCell ref="O4:O5"/>
    <mergeCell ref="M4:N5"/>
    <mergeCell ref="C4:I4"/>
  </mergeCells>
  <conditionalFormatting sqref="Y46:Y47">
    <cfRule type="containsBlanks" dxfId="104" priority="10">
      <formula>LEN(TRIM(Y46))=0</formula>
    </cfRule>
  </conditionalFormatting>
  <conditionalFormatting sqref="Z12 Z19 Z30 Z34 Z36 Z44 Z50 Q8:Y50">
    <cfRule type="expression" dxfId="103" priority="186">
      <formula>$P8="No"</formula>
    </cfRule>
    <cfRule type="expression" dxfId="102" priority="1942">
      <formula>$P8="Yes"</formula>
    </cfRule>
  </conditionalFormatting>
  <conditionalFormatting sqref="P8:P50">
    <cfRule type="containsText" dxfId="101" priority="175" operator="containsText" text="Yes">
      <formula>NOT(ISERROR(SEARCH("Yes",P8)))</formula>
    </cfRule>
    <cfRule type="containsText" dxfId="100" priority="176" operator="containsText" text="No">
      <formula>NOT(ISERROR(SEARCH("No",P8)))</formula>
    </cfRule>
  </conditionalFormatting>
  <conditionalFormatting sqref="K6:AA50">
    <cfRule type="expression" dxfId="99" priority="8">
      <formula>OR(AND($AD6&lt;&gt;"",$AD6=FALSE),AND($AE6&lt;&gt;"",$AE6=FALSE))</formula>
    </cfRule>
  </conditionalFormatting>
  <conditionalFormatting sqref="AA12 AA19 AA30 AA34 AA36 AA44 AA50">
    <cfRule type="expression" dxfId="98" priority="83">
      <formula>$P12="No"</formula>
    </cfRule>
    <cfRule type="expression" dxfId="97" priority="169">
      <formula>$P12="Yes"</formula>
    </cfRule>
  </conditionalFormatting>
  <conditionalFormatting sqref="P25">
    <cfRule type="containsText" dxfId="96" priority="4" operator="containsText" text="Yes">
      <formula>NOT(ISERROR(SEARCH("Yes",P25)))</formula>
    </cfRule>
    <cfRule type="containsText" dxfId="95" priority="5" operator="containsText" text="No">
      <formula>NOT(ISERROR(SEARCH("No",P25)))</formula>
    </cfRule>
  </conditionalFormatting>
  <conditionalFormatting sqref="I2">
    <cfRule type="cellIs" dxfId="94" priority="1" operator="equal">
      <formula>"No"</formula>
    </cfRule>
    <cfRule type="cellIs" dxfId="93" priority="2" operator="equal">
      <formula>"Yes"</formula>
    </cfRule>
  </conditionalFormatting>
  <dataValidations count="7">
    <dataValidation type="list" allowBlank="1" showInputMessage="1" showErrorMessage="1" sqref="H2">
      <formula1>ListHit</formula1>
    </dataValidation>
    <dataValidation type="list" allowBlank="1" showInputMessage="1" showErrorMessage="1" sqref="G2">
      <formula1>ListRank</formula1>
    </dataValidation>
    <dataValidation type="list" allowBlank="1" showInputMessage="1" showErrorMessage="1" sqref="C2">
      <formula1>ListGearSet</formula1>
    </dataValidation>
    <dataValidation type="list" allowBlank="1" showInputMessage="1" showErrorMessage="1" sqref="F2">
      <formula1>ListPhase</formula1>
    </dataValidation>
    <dataValidation type="list" allowBlank="1" showInputMessage="1" showErrorMessage="1" sqref="D2">
      <formula1>ListFaction</formula1>
    </dataValidation>
    <dataValidation type="list" allowBlank="1" showInputMessage="1" showErrorMessage="1" sqref="E2">
      <formula1>ListRotation</formula1>
    </dataValidation>
    <dataValidation type="list" allowBlank="1" showInputMessage="1" showErrorMessage="1" sqref="I2">
      <formula1>"Yes,No"</formula1>
    </dataValidation>
  </dataValidations>
  <pageMargins left="0.7" right="0.7" top="0.75" bottom="0.75" header="0.3" footer="0.3"/>
  <pageSetup orientation="portrait" r:id="rId1"/>
  <ignoredErrors>
    <ignoredError sqref="AC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GearSet">
                <anchor moveWithCells="1" sizeWithCells="1">
                  <from>
                    <xdr:col>11</xdr:col>
                    <xdr:colOff>923925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OptimalGearS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 macro="[0]!CheckSingle">
                <anchor moveWithCells="1">
                  <from>
                    <xdr:col>10</xdr:col>
                    <xdr:colOff>133350</xdr:colOff>
                    <xdr:row>6</xdr:row>
                    <xdr:rowOff>180975</xdr:rowOff>
                  </from>
                  <to>
                    <xdr:col>10</xdr:col>
                    <xdr:colOff>457200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8</xdr:row>
                    <xdr:rowOff>0</xdr:rowOff>
                  </from>
                  <to>
                    <xdr:col>10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10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12</xdr:row>
                    <xdr:rowOff>0</xdr:rowOff>
                  </from>
                  <to>
                    <xdr:col>10</xdr:col>
                    <xdr:colOff>438150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13</xdr:row>
                    <xdr:rowOff>0</xdr:rowOff>
                  </from>
                  <to>
                    <xdr:col>10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14</xdr:row>
                    <xdr:rowOff>0</xdr:rowOff>
                  </from>
                  <to>
                    <xdr:col>10</xdr:col>
                    <xdr:colOff>438150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15</xdr:row>
                    <xdr:rowOff>0</xdr:rowOff>
                  </from>
                  <to>
                    <xdr:col>10</xdr:col>
                    <xdr:colOff>438150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16</xdr:row>
                    <xdr:rowOff>0</xdr:rowOff>
                  </from>
                  <to>
                    <xdr:col>10</xdr:col>
                    <xdr:colOff>438150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17</xdr:row>
                    <xdr:rowOff>0</xdr:rowOff>
                  </from>
                  <to>
                    <xdr:col>10</xdr:col>
                    <xdr:colOff>438150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19</xdr:row>
                    <xdr:rowOff>0</xdr:rowOff>
                  </from>
                  <to>
                    <xdr:col>10</xdr:col>
                    <xdr:colOff>438150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20</xdr:row>
                    <xdr:rowOff>0</xdr:rowOff>
                  </from>
                  <to>
                    <xdr:col>10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25</xdr:row>
                    <xdr:rowOff>0</xdr:rowOff>
                  </from>
                  <to>
                    <xdr:col>10</xdr:col>
                    <xdr:colOff>438150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26</xdr:row>
                    <xdr:rowOff>0</xdr:rowOff>
                  </from>
                  <to>
                    <xdr:col>10</xdr:col>
                    <xdr:colOff>438150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27</xdr:row>
                    <xdr:rowOff>0</xdr:rowOff>
                  </from>
                  <to>
                    <xdr:col>10</xdr:col>
                    <xdr:colOff>438150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28</xdr:row>
                    <xdr:rowOff>0</xdr:rowOff>
                  </from>
                  <to>
                    <xdr:col>10</xdr:col>
                    <xdr:colOff>438150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30</xdr:row>
                    <xdr:rowOff>0</xdr:rowOff>
                  </from>
                  <to>
                    <xdr:col>10</xdr:col>
                    <xdr:colOff>438150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31</xdr:row>
                    <xdr:rowOff>0</xdr:rowOff>
                  </from>
                  <to>
                    <xdr:col>10</xdr:col>
                    <xdr:colOff>438150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5" name="Check Box 3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10</xdr:row>
                    <xdr:rowOff>0</xdr:rowOff>
                  </from>
                  <to>
                    <xdr:col>10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Check Box 3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32</xdr:row>
                    <xdr:rowOff>0</xdr:rowOff>
                  </from>
                  <to>
                    <xdr:col>10</xdr:col>
                    <xdr:colOff>438150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27" name="Check Box 4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34</xdr:row>
                    <xdr:rowOff>0</xdr:rowOff>
                  </from>
                  <to>
                    <xdr:col>10</xdr:col>
                    <xdr:colOff>438150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28" name="Check Box 5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0</xdr:rowOff>
                  </from>
                  <to>
                    <xdr:col>10</xdr:col>
                    <xdr:colOff>438150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29" name="Check Box 5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30" name="Check Box 6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39</xdr:row>
                    <xdr:rowOff>0</xdr:rowOff>
                  </from>
                  <to>
                    <xdr:col>10</xdr:col>
                    <xdr:colOff>438150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31" name="Check Box 7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40</xdr:row>
                    <xdr:rowOff>0</xdr:rowOff>
                  </from>
                  <to>
                    <xdr:col>10</xdr:col>
                    <xdr:colOff>438150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32" name="Check Box 8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41</xdr:row>
                    <xdr:rowOff>0</xdr:rowOff>
                  </from>
                  <to>
                    <xdr:col>10</xdr:col>
                    <xdr:colOff>438150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3" name="Check Box 9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42</xdr:row>
                    <xdr:rowOff>0</xdr:rowOff>
                  </from>
                  <to>
                    <xdr:col>10</xdr:col>
                    <xdr:colOff>438150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34" name="Check Box 10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44</xdr:row>
                    <xdr:rowOff>0</xdr:rowOff>
                  </from>
                  <to>
                    <xdr:col>10</xdr:col>
                    <xdr:colOff>438150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35" name="Check Box 1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45</xdr:row>
                    <xdr:rowOff>0</xdr:rowOff>
                  </from>
                  <to>
                    <xdr:col>10</xdr:col>
                    <xdr:colOff>438150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36" name="Check Box 1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46</xdr:row>
                    <xdr:rowOff>0</xdr:rowOff>
                  </from>
                  <to>
                    <xdr:col>10</xdr:col>
                    <xdr:colOff>438150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37" name="Check Box 13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47</xdr:row>
                    <xdr:rowOff>0</xdr:rowOff>
                  </from>
                  <to>
                    <xdr:col>10</xdr:col>
                    <xdr:colOff>438150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38" name="Check Box 135">
              <controlPr defaultSize="0" autoFill="0" autoLine="0" autoPict="0" macro="[0]!CheckAll">
                <anchor moveWithCells="1">
                  <from>
                    <xdr:col>10</xdr:col>
                    <xdr:colOff>257175</xdr:colOff>
                    <xdr:row>3</xdr:row>
                    <xdr:rowOff>171450</xdr:rowOff>
                  </from>
                  <to>
                    <xdr:col>10</xdr:col>
                    <xdr:colOff>438150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39" name="Button 140">
              <controlPr defaultSize="0" print="0" autoFill="0" autoPict="0" macro="[0]!NewOptimization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4" r:id="rId40" name="Check Box 17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190500</xdr:rowOff>
                  </from>
                  <to>
                    <xdr:col>10</xdr:col>
                    <xdr:colOff>438150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5" r:id="rId41" name="Check Box 17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24</xdr:row>
                    <xdr:rowOff>0</xdr:rowOff>
                  </from>
                  <to>
                    <xdr:col>10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6" r:id="rId42" name="Check Box 17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21</xdr:row>
                    <xdr:rowOff>0</xdr:rowOff>
                  </from>
                  <to>
                    <xdr:col>10</xdr:col>
                    <xdr:colOff>438150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7" r:id="rId43" name="Check Box 17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38</xdr:row>
                    <xdr:rowOff>0</xdr:rowOff>
                  </from>
                  <to>
                    <xdr:col>10</xdr:col>
                    <xdr:colOff>438150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2" r:id="rId44" name="Check Box 17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48</xdr:row>
                    <xdr:rowOff>0</xdr:rowOff>
                  </from>
                  <to>
                    <xdr:col>10</xdr:col>
                    <xdr:colOff>438150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43" id="{24999F53-4685-412F-BC5A-DBFB5EB5A2AE}">
            <xm:f>VLOOKUP(C6,Settings!$R:$X,3,0)</xm:f>
            <x14:dxf>
              <font>
                <b/>
                <i val="0"/>
                <color rgb="FF00B050"/>
              </font>
            </x14:dxf>
          </x14:cfRule>
          <xm:sqref>C6:C32 C34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OFFSET(DropDown!$Q$1,MATCH($B29,DropDown!$Q:$Q,0)-1,1,COUNTIFS(DropDown!$Q:$Q,$B29),1)</xm:f>
          </x14:formula1>
          <xm:sqref>C29 C31</xm:sqref>
        </x14:dataValidation>
        <x14:dataValidation type="list" allowBlank="1" showInputMessage="1" showErrorMessage="1">
          <x14:formula1>
            <xm:f>OFFSET(DropDown!$T$1,MATCH($B30,DropDown!$T:$T,0)-1,1,COUNTIFS(DropDown!$T:$T,$B30),1)</xm:f>
          </x14:formula1>
          <xm:sqref>C30 C32</xm:sqref>
        </x14:dataValidation>
        <x14:dataValidation type="list" allowBlank="1" showInputMessage="1" showErrorMessage="1">
          <x14:formula1>
            <xm:f>OFFSET(DropDown!$M$1,MATCH($B6,DropDown!$M:$M,0)-1,1,COUNTIFS(DropDown!$M:$M,$B6),1)</xm:f>
          </x14:formula1>
          <xm:sqref>C6:C28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N39"/>
  <sheetViews>
    <sheetView zoomScale="90" zoomScaleNormal="90" workbookViewId="0"/>
  </sheetViews>
  <sheetFormatPr defaultRowHeight="15" x14ac:dyDescent="0.25"/>
  <cols>
    <col min="1" max="1" width="3" style="349" customWidth="1"/>
    <col min="2" max="2" width="17.85546875" style="349" bestFit="1" customWidth="1"/>
    <col min="3" max="4" width="9.140625" style="349" customWidth="1"/>
    <col min="5" max="5" width="2.85546875" style="349" customWidth="1"/>
    <col min="6" max="6" width="19.140625" style="349" customWidth="1"/>
    <col min="7" max="7" width="5.140625" style="349" customWidth="1"/>
    <col min="8" max="8" width="16.28515625" style="349" customWidth="1"/>
    <col min="9" max="10" width="6.42578125" style="349" customWidth="1"/>
    <col min="11" max="11" width="4" style="349" hidden="1" customWidth="1"/>
    <col min="12" max="12" width="28.140625" style="349" hidden="1" customWidth="1"/>
    <col min="13" max="13" width="37.7109375" style="349" hidden="1" customWidth="1"/>
    <col min="14" max="14" width="28" style="349" hidden="1" customWidth="1"/>
    <col min="15" max="16384" width="9.140625" style="144"/>
  </cols>
  <sheetData>
    <row r="1" spans="1:14" ht="15.75" thickBot="1" x14ac:dyDescent="0.3">
      <c r="A1" s="347"/>
      <c r="B1" s="347"/>
      <c r="C1" s="347"/>
      <c r="D1" s="347"/>
      <c r="E1" s="347"/>
      <c r="F1" s="348"/>
      <c r="G1" s="348"/>
      <c r="H1" s="348"/>
      <c r="I1" s="348"/>
      <c r="J1" s="348"/>
      <c r="K1" s="347"/>
      <c r="L1" s="347"/>
      <c r="N1" s="347"/>
    </row>
    <row r="2" spans="1:14" ht="15.75" thickBot="1" x14ac:dyDescent="0.3">
      <c r="A2" s="347"/>
      <c r="B2" s="172" t="s">
        <v>1004</v>
      </c>
      <c r="C2" s="173"/>
      <c r="D2" s="174" t="s">
        <v>1005</v>
      </c>
      <c r="E2" s="347"/>
      <c r="F2" s="578" t="s">
        <v>1006</v>
      </c>
      <c r="G2" s="578"/>
      <c r="H2" s="344" t="s">
        <v>1007</v>
      </c>
      <c r="I2" s="175" t="s">
        <v>1008</v>
      </c>
      <c r="J2" s="175" t="s">
        <v>1005</v>
      </c>
      <c r="K2" s="350"/>
      <c r="L2" s="176" t="s">
        <v>1009</v>
      </c>
      <c r="M2" s="176" t="s">
        <v>898</v>
      </c>
      <c r="N2" s="176"/>
    </row>
    <row r="3" spans="1:14" x14ac:dyDescent="0.25">
      <c r="A3" s="347"/>
      <c r="B3" s="177" t="s">
        <v>1010</v>
      </c>
      <c r="C3" s="178">
        <v>4</v>
      </c>
      <c r="D3" s="179">
        <f>C3*J4+C4*J5</f>
        <v>84.627415236280569</v>
      </c>
      <c r="E3" s="347"/>
      <c r="F3" s="180" t="s">
        <v>934</v>
      </c>
      <c r="G3" s="181">
        <v>571</v>
      </c>
      <c r="H3" s="182" t="s">
        <v>1011</v>
      </c>
      <c r="I3" s="183">
        <f>(1-BINOMDIST(0,4,((83%+G5)*(G4+3%+5%)),FALSE))-(1-BINOMDIST(0,4,((83%+G5)*(G4+5%)),FALSE))</f>
        <v>5.7072965796563846E-2</v>
      </c>
      <c r="J3" s="184"/>
      <c r="K3" s="350"/>
      <c r="L3" s="176" t="s">
        <v>1012</v>
      </c>
      <c r="M3" s="176" t="s">
        <v>898</v>
      </c>
      <c r="N3" s="176"/>
    </row>
    <row r="4" spans="1:14" x14ac:dyDescent="0.25">
      <c r="A4" s="347"/>
      <c r="B4" s="177" t="s">
        <v>1013</v>
      </c>
      <c r="C4" s="185">
        <v>4</v>
      </c>
      <c r="D4" s="179"/>
      <c r="E4" s="347"/>
      <c r="F4" s="186" t="s">
        <v>1014</v>
      </c>
      <c r="G4" s="187">
        <v>0.1421</v>
      </c>
      <c r="H4" s="182" t="s">
        <v>1015</v>
      </c>
      <c r="I4" s="188">
        <f>(((510+G3*6/7)*(1-(G4+3%+5%))*IF((83%+G5)&gt;99%,99%,(83%+G5))+(510+G3*6/7)*2*(G4+3%+5%)*IF((83%+G5)&gt;99%,99%,(83%+G5)))*(1.1*1.15*(IF(C9&gt;0,1.15,1))*(1+0.2*(1-BINOMDIST(0,4,(IF((83%+G5)&gt;99%,99%,(83%+G5))*(G4+5%+3%)),FALSE))))-((510+G3*6/7)*(1-(G4+5%))*IF((83%+G5)&gt;99%,99%,(83%+G5))+(510+G3*6/7)*2*(G4+5%)*IF((83%+G5)&gt;99%,99%,(83%+G5)))*((1.1*1.15*(IF(C9&gt;0,1.15,1))*(1+0.2*(1-BINOMDIST(0,4,(IF((83%+G5)&gt;99%,99%,(83%+G5))*(G4+5%)),FALSE))))))</f>
        <v>50.517545213882386</v>
      </c>
      <c r="J4" s="184">
        <f>I4/2.5</f>
        <v>20.207018085552953</v>
      </c>
      <c r="K4" s="350"/>
      <c r="L4" s="176" t="s">
        <v>1016</v>
      </c>
      <c r="M4" s="176" t="s">
        <v>1215</v>
      </c>
      <c r="N4" s="176"/>
    </row>
    <row r="5" spans="1:14" ht="15.75" thickBot="1" x14ac:dyDescent="0.3">
      <c r="A5" s="347"/>
      <c r="B5" s="177" t="s">
        <v>1017</v>
      </c>
      <c r="C5" s="185">
        <v>0</v>
      </c>
      <c r="D5" s="179">
        <f>C5*J8</f>
        <v>0</v>
      </c>
      <c r="E5" s="347"/>
      <c r="F5" s="189" t="s">
        <v>1018</v>
      </c>
      <c r="G5" s="190">
        <v>0.02</v>
      </c>
      <c r="H5" s="191" t="s">
        <v>1019</v>
      </c>
      <c r="I5" s="192">
        <f>(822+G3)*IF((83%+G5)&gt;99%,99%,(83%+G5))*(1.1*1.15*(IF(C9&gt;0,1.15,1))*(1+0.2*(1-BINOMDIST(0,4,(IF((83%+G5)&gt;99%,99%,(83%+G5))*(G4+5%+3%)),FALSE))))-(822+G3)*IF((83%+G5)&gt;99%,99%,(83%+G5))*(1.1*1.15*(IF(C9&gt;0,1.15,1))*(1+0.2*(1-BINOMDIST(0,4,(IF((83%+G5)&gt;99%,99%,(83%+G5))*(G4+5%)),FALSE))))</f>
        <v>17.097043023309425</v>
      </c>
      <c r="J5" s="193">
        <f>I5/18</f>
        <v>0.94983572351719026</v>
      </c>
      <c r="K5" s="350"/>
      <c r="L5" s="176" t="s">
        <v>1020</v>
      </c>
      <c r="M5" s="351" t="s">
        <v>1216</v>
      </c>
      <c r="N5" s="176"/>
    </row>
    <row r="6" spans="1:14" x14ac:dyDescent="0.25">
      <c r="A6" s="347"/>
      <c r="B6" s="177" t="s">
        <v>1021</v>
      </c>
      <c r="C6" s="185">
        <v>0</v>
      </c>
      <c r="D6" s="179">
        <f>C6*J14</f>
        <v>0</v>
      </c>
      <c r="E6" s="347"/>
      <c r="F6" s="347"/>
      <c r="G6" s="347"/>
      <c r="H6" s="347"/>
      <c r="I6" s="347"/>
      <c r="J6" s="347"/>
      <c r="K6" s="350"/>
      <c r="L6" s="352"/>
      <c r="M6" s="176"/>
      <c r="N6" s="176"/>
    </row>
    <row r="7" spans="1:14" ht="15.75" thickBot="1" x14ac:dyDescent="0.3">
      <c r="A7" s="347"/>
      <c r="B7" s="177" t="s">
        <v>1022</v>
      </c>
      <c r="C7" s="185">
        <v>0</v>
      </c>
      <c r="D7" s="179">
        <f>C7*(I22*3+I23)/7.5</f>
        <v>0</v>
      </c>
      <c r="E7" s="347"/>
      <c r="F7" s="344" t="s">
        <v>1024</v>
      </c>
      <c r="G7" s="344"/>
      <c r="H7" s="344" t="s">
        <v>1007</v>
      </c>
      <c r="I7" s="175" t="s">
        <v>1008</v>
      </c>
      <c r="J7" s="175" t="s">
        <v>1005</v>
      </c>
      <c r="K7" s="350"/>
      <c r="L7" s="176" t="s">
        <v>1025</v>
      </c>
      <c r="M7" s="176" t="s">
        <v>1026</v>
      </c>
      <c r="N7" s="352"/>
    </row>
    <row r="8" spans="1:14" x14ac:dyDescent="0.25">
      <c r="A8" s="347"/>
      <c r="B8" s="177" t="s">
        <v>1023</v>
      </c>
      <c r="C8" s="185">
        <v>0</v>
      </c>
      <c r="D8" s="179">
        <f>C8*J28</f>
        <v>0</v>
      </c>
      <c r="E8" s="347"/>
      <c r="F8" s="180" t="s">
        <v>934</v>
      </c>
      <c r="G8" s="181">
        <v>571</v>
      </c>
      <c r="H8" s="182" t="s">
        <v>1028</v>
      </c>
      <c r="I8" s="188">
        <f>((((515+556)/2+G8*3/3.5*0.95)*(1-(G9+3%+10%))*IF((83%+G10+6%)&gt;99%,99%,(83%+G10+6%))+((429+464)/2+G8*3/3.5*0.95)*2*(G9+3%+10%)*IF((83%+G10+6%)&gt;99%,99%,(83%+G10+6%)))*1.06*1.1-(((515+556)/2+G8*3/3.5*0.95)*(1-(G9+10%))*IF((83%+G10+6%)&gt;99%,99%,(83%+G10+6%))+((429+464)/2+G8*3/3.5*0.95)*2*(G9+10%)*IF((83%+G10+6%)&gt;99%,99%,(83%+G10+6%)))*1.06*1.1)</f>
        <v>27.906464331428424</v>
      </c>
      <c r="J8" s="184">
        <f>I8/2.5</f>
        <v>11.162585732571369</v>
      </c>
      <c r="K8" s="350"/>
      <c r="L8" s="176" t="s">
        <v>1029</v>
      </c>
      <c r="M8" s="176"/>
      <c r="N8" s="176"/>
    </row>
    <row r="9" spans="1:14" ht="15.75" thickBot="1" x14ac:dyDescent="0.3">
      <c r="A9" s="347"/>
      <c r="B9" s="194" t="s">
        <v>1027</v>
      </c>
      <c r="C9" s="195">
        <v>0</v>
      </c>
      <c r="D9" s="196">
        <f>IF(C3&gt;0,C9*(I35*3+I36+I37*6)/24,C9*I34/6)</f>
        <v>0</v>
      </c>
      <c r="E9" s="347"/>
      <c r="F9" s="186" t="s">
        <v>1014</v>
      </c>
      <c r="G9" s="187">
        <v>0.24210000000000001</v>
      </c>
      <c r="H9" s="353"/>
      <c r="I9" s="188"/>
      <c r="J9" s="184"/>
      <c r="K9" s="350"/>
      <c r="L9" s="176" t="s">
        <v>1031</v>
      </c>
      <c r="M9" s="176"/>
      <c r="N9" s="176"/>
    </row>
    <row r="10" spans="1:14" ht="15.75" thickBot="1" x14ac:dyDescent="0.3">
      <c r="A10" s="347"/>
      <c r="B10" s="197" t="s">
        <v>1030</v>
      </c>
      <c r="C10" s="198"/>
      <c r="D10" s="199">
        <f>SUM(D3:D9)</f>
        <v>84.627415236280569</v>
      </c>
      <c r="E10" s="347"/>
      <c r="F10" s="189" t="s">
        <v>1018</v>
      </c>
      <c r="G10" s="190">
        <v>0.08</v>
      </c>
      <c r="H10" s="354"/>
      <c r="I10" s="355"/>
      <c r="J10" s="193"/>
      <c r="K10" s="350"/>
      <c r="L10" s="176" t="s">
        <v>1032</v>
      </c>
      <c r="M10" s="176"/>
      <c r="N10" s="176"/>
    </row>
    <row r="11" spans="1:14" x14ac:dyDescent="0.25">
      <c r="A11" s="347"/>
      <c r="B11" s="347"/>
      <c r="C11" s="347"/>
      <c r="D11" s="347"/>
      <c r="E11" s="347"/>
      <c r="F11" s="347"/>
      <c r="G11" s="347"/>
      <c r="H11" s="347"/>
      <c r="I11" s="347"/>
      <c r="J11" s="347"/>
      <c r="K11" s="350"/>
      <c r="L11" s="176" t="s">
        <v>1033</v>
      </c>
      <c r="M11" s="176"/>
      <c r="N11" s="176"/>
    </row>
    <row r="12" spans="1:14" ht="15.75" thickBot="1" x14ac:dyDescent="0.3">
      <c r="A12" s="347"/>
      <c r="B12" s="347"/>
      <c r="C12" s="347"/>
      <c r="D12" s="347"/>
      <c r="E12" s="347"/>
      <c r="F12" s="348"/>
      <c r="G12" s="348"/>
      <c r="H12" s="348"/>
      <c r="I12" s="348"/>
      <c r="J12" s="348"/>
      <c r="K12" s="350"/>
      <c r="L12" s="352"/>
      <c r="M12" s="176"/>
      <c r="N12" s="352"/>
    </row>
    <row r="13" spans="1:14" ht="15.75" thickBot="1" x14ac:dyDescent="0.3">
      <c r="A13" s="347"/>
      <c r="B13" s="347"/>
      <c r="C13" s="347"/>
      <c r="D13" s="347"/>
      <c r="E13" s="347"/>
      <c r="F13" s="344" t="s">
        <v>1034</v>
      </c>
      <c r="G13" s="344"/>
      <c r="H13" s="344" t="s">
        <v>1007</v>
      </c>
      <c r="I13" s="175" t="s">
        <v>1008</v>
      </c>
      <c r="J13" s="175" t="s">
        <v>1005</v>
      </c>
      <c r="K13" s="350"/>
      <c r="L13" s="356" t="s">
        <v>1217</v>
      </c>
      <c r="M13" s="176" t="s">
        <v>1026</v>
      </c>
      <c r="N13" s="350"/>
    </row>
    <row r="14" spans="1:14" x14ac:dyDescent="0.25">
      <c r="A14" s="347"/>
      <c r="B14" s="347"/>
      <c r="C14" s="347"/>
      <c r="D14" s="347"/>
      <c r="E14" s="347"/>
      <c r="F14" s="180" t="s">
        <v>934</v>
      </c>
      <c r="G14" s="181">
        <v>500</v>
      </c>
      <c r="H14" s="182" t="s">
        <v>1035</v>
      </c>
      <c r="I14" s="188">
        <f>(((596+761)/2+G14*3/3.5)*(1-(G15+10%+3%))*IF((83%+G16+6%)&gt;99%,99%,(83%+G16+6%))+((596+761)/2+G14*3/3.5)*1.5*(G15+10%+3%)*IF((83%+G16+6%)&gt;99%,99%,(83%+G16+6%)))*1.15*1.1*1.1-(((596+761)/2+G14*3/3.5)*(1-(G15+10%))*IF((83%+G16+6%)&gt;99%,99%,(83%+G16+6%))+((596+761)/2+G14*3/3.5)*1.5*(G15+10%)*IF((83%+G16+6%)&gt;99%,99%,(83%+G16+6%)))*1.15*1.1*1.1</f>
        <v>21.720907489285537</v>
      </c>
      <c r="J14" s="184">
        <f>I14/3</f>
        <v>7.2403024964285123</v>
      </c>
      <c r="K14" s="350"/>
      <c r="L14" s="356" t="s">
        <v>1218</v>
      </c>
      <c r="M14" s="357" t="s">
        <v>1219</v>
      </c>
      <c r="N14" s="350"/>
    </row>
    <row r="15" spans="1:14" x14ac:dyDescent="0.25">
      <c r="A15" s="347"/>
      <c r="B15" s="347"/>
      <c r="C15" s="347"/>
      <c r="D15" s="347"/>
      <c r="E15" s="347"/>
      <c r="F15" s="186" t="s">
        <v>1014</v>
      </c>
      <c r="G15" s="187">
        <v>0.1</v>
      </c>
      <c r="H15" s="182"/>
      <c r="I15" s="358"/>
      <c r="J15" s="184"/>
      <c r="K15" s="350"/>
      <c r="L15" s="356" t="s">
        <v>1220</v>
      </c>
      <c r="M15" s="352"/>
      <c r="N15" s="350"/>
    </row>
    <row r="16" spans="1:14" ht="15.75" thickBot="1" x14ac:dyDescent="0.3">
      <c r="A16" s="347"/>
      <c r="B16" s="347"/>
      <c r="C16" s="347"/>
      <c r="D16" s="347"/>
      <c r="E16" s="347"/>
      <c r="F16" s="189" t="s">
        <v>1018</v>
      </c>
      <c r="G16" s="190">
        <v>0.05</v>
      </c>
      <c r="H16" s="191"/>
      <c r="I16" s="355"/>
      <c r="J16" s="193"/>
      <c r="K16" s="350"/>
      <c r="L16" s="356" t="s">
        <v>1221</v>
      </c>
      <c r="M16" s="352"/>
      <c r="N16" s="350"/>
    </row>
    <row r="17" spans="1:14" x14ac:dyDescent="0.25">
      <c r="A17" s="347"/>
      <c r="B17" s="347"/>
      <c r="C17" s="347"/>
      <c r="D17" s="347"/>
      <c r="E17" s="347"/>
      <c r="H17" s="200"/>
      <c r="K17" s="350"/>
      <c r="L17" s="356" t="s">
        <v>1222</v>
      </c>
      <c r="M17" s="352"/>
      <c r="N17" s="350"/>
    </row>
    <row r="18" spans="1:14" x14ac:dyDescent="0.25">
      <c r="A18" s="347"/>
      <c r="B18" s="347"/>
      <c r="C18" s="347"/>
      <c r="D18" s="347"/>
      <c r="E18" s="347"/>
      <c r="H18" s="200"/>
      <c r="K18" s="350"/>
      <c r="L18" s="356" t="s">
        <v>1223</v>
      </c>
      <c r="M18" s="352"/>
      <c r="N18" s="350"/>
    </row>
    <row r="19" spans="1:14" x14ac:dyDescent="0.25">
      <c r="A19" s="347"/>
      <c r="B19" s="347"/>
      <c r="C19" s="347"/>
      <c r="D19" s="347"/>
      <c r="E19" s="347"/>
      <c r="H19" s="200"/>
      <c r="K19" s="350"/>
      <c r="L19" s="356" t="s">
        <v>1029</v>
      </c>
      <c r="M19" s="352"/>
      <c r="N19" s="350"/>
    </row>
    <row r="20" spans="1:14" ht="15.75" thickBot="1" x14ac:dyDescent="0.3">
      <c r="A20" s="347"/>
      <c r="B20" s="347"/>
      <c r="C20" s="347"/>
      <c r="D20" s="347"/>
      <c r="E20" s="347"/>
      <c r="F20" s="348"/>
      <c r="G20" s="348"/>
      <c r="H20" s="359"/>
      <c r="I20" s="348"/>
      <c r="J20" s="348"/>
      <c r="K20" s="350"/>
      <c r="L20" s="350"/>
      <c r="M20" s="352"/>
      <c r="N20" s="350"/>
    </row>
    <row r="21" spans="1:14" ht="15.75" thickBot="1" x14ac:dyDescent="0.3">
      <c r="A21" s="347"/>
      <c r="B21" s="347"/>
      <c r="C21" s="347"/>
      <c r="D21" s="347"/>
      <c r="E21" s="347"/>
      <c r="F21" s="344" t="s">
        <v>1036</v>
      </c>
      <c r="G21" s="344"/>
      <c r="H21" s="344" t="s">
        <v>1007</v>
      </c>
      <c r="I21" s="175" t="s">
        <v>1008</v>
      </c>
      <c r="J21" s="175" t="s">
        <v>1005</v>
      </c>
      <c r="K21" s="350"/>
      <c r="L21" s="176" t="s">
        <v>1037</v>
      </c>
      <c r="M21" s="176"/>
      <c r="N21" s="176"/>
    </row>
    <row r="22" spans="1:14" x14ac:dyDescent="0.25">
      <c r="A22" s="347"/>
      <c r="B22" s="347"/>
      <c r="C22" s="347"/>
      <c r="D22" s="347"/>
      <c r="E22" s="347"/>
      <c r="F22" s="180" t="s">
        <v>934</v>
      </c>
      <c r="G22" s="181">
        <v>571</v>
      </c>
      <c r="H22" s="182" t="s">
        <v>1038</v>
      </c>
      <c r="I22" s="188">
        <f>((((419+468)/2+G22*3/3.5)*(1-(G23+3%+10%))*IF((83%+G24)&gt;99%,99%,(83%+G24))+((419+468)/2+G22*3/3.5)*2*(G23+3%+10%)*IF((83%+G24)&gt;99%,99%,(83%+G24)))*1.05-((((419+468)/2+G22*3/3.5))*(1-(G23+10%))*IF((83%+G24)&gt;99%,99%,(83%+G24))+((419+468)/2+G22*3/3.5)*2*(G23+10%)*IF((83%+G24)&gt;99%,99%,(83%+G24)))*1.05)</f>
        <v>25.860780000000204</v>
      </c>
      <c r="J22" s="184">
        <f>I22/2</f>
        <v>12.930390000000102</v>
      </c>
      <c r="K22" s="350"/>
      <c r="L22" s="176" t="s">
        <v>1039</v>
      </c>
      <c r="M22" s="176"/>
      <c r="N22" s="176"/>
    </row>
    <row r="23" spans="1:14" x14ac:dyDescent="0.25">
      <c r="A23" s="347"/>
      <c r="B23" s="347"/>
      <c r="C23" s="347"/>
      <c r="D23" s="347"/>
      <c r="E23" s="347"/>
      <c r="F23" s="186" t="s">
        <v>1014</v>
      </c>
      <c r="G23" s="187">
        <v>0.24</v>
      </c>
      <c r="H23" s="182" t="s">
        <v>1040</v>
      </c>
      <c r="I23" s="188">
        <f>((((492+552)/2+G22*2.5/3.5)*(1-(G23+3%+10%))*IF((83%+G24)&gt;99%,99%,(83%+G24))+((492+552)/2+G22*2.5/3.5)*2*(G23+3%+10%)*IF((83%+G24)&gt;99%,99%,(83%+G24)))*1.05-((((492+552)/2+G22*2.5/3.5))*(1-(G23+10%))*IF((83%+G24)&gt;99%,99%,(83%+G24))+((492+552)/2+G22*2.5/3.5)*2*(G23+10%)*IF((83%+G24)&gt;99%,99%,(83%+G24)))*1.05)</f>
        <v>25.775640000000294</v>
      </c>
      <c r="J23" s="184">
        <f>I23/1.5</f>
        <v>17.183760000000195</v>
      </c>
      <c r="K23" s="350"/>
      <c r="L23" s="176" t="s">
        <v>1041</v>
      </c>
      <c r="M23" s="176"/>
      <c r="N23" s="176"/>
    </row>
    <row r="24" spans="1:14" ht="15.75" thickBot="1" x14ac:dyDescent="0.3">
      <c r="A24" s="347"/>
      <c r="B24" s="347"/>
      <c r="C24" s="347"/>
      <c r="D24" s="347"/>
      <c r="E24" s="347"/>
      <c r="F24" s="189" t="s">
        <v>1018</v>
      </c>
      <c r="G24" s="190">
        <v>0.05</v>
      </c>
      <c r="H24" s="354"/>
      <c r="I24" s="355"/>
      <c r="J24" s="193"/>
      <c r="K24" s="350"/>
      <c r="L24" s="176" t="s">
        <v>1042</v>
      </c>
      <c r="M24" s="176"/>
      <c r="N24" s="176"/>
    </row>
    <row r="25" spans="1:14" x14ac:dyDescent="0.25">
      <c r="A25" s="347"/>
      <c r="B25" s="347"/>
      <c r="C25" s="347"/>
      <c r="D25" s="347"/>
      <c r="E25" s="347"/>
      <c r="F25" s="347"/>
      <c r="G25" s="347"/>
      <c r="H25" s="347"/>
      <c r="I25" s="347"/>
      <c r="J25" s="347"/>
      <c r="K25" s="350"/>
      <c r="L25" s="176" t="s">
        <v>1043</v>
      </c>
      <c r="M25" s="176"/>
      <c r="N25" s="176"/>
    </row>
    <row r="26" spans="1:14" ht="15.75" thickBot="1" x14ac:dyDescent="0.3">
      <c r="A26" s="347"/>
      <c r="B26" s="347"/>
      <c r="C26" s="347"/>
      <c r="D26" s="347"/>
      <c r="E26" s="347"/>
      <c r="F26" s="348"/>
      <c r="G26" s="348"/>
      <c r="H26" s="348"/>
      <c r="I26" s="348"/>
      <c r="J26" s="348"/>
      <c r="K26" s="350"/>
      <c r="L26" s="350"/>
      <c r="M26" s="352"/>
      <c r="N26" s="350"/>
    </row>
    <row r="27" spans="1:14" ht="15.75" thickBot="1" x14ac:dyDescent="0.3">
      <c r="A27" s="347"/>
      <c r="B27" s="347"/>
      <c r="C27" s="347"/>
      <c r="D27" s="347"/>
      <c r="E27" s="347"/>
      <c r="F27" s="344" t="s">
        <v>1044</v>
      </c>
      <c r="G27" s="344"/>
      <c r="H27" s="344" t="s">
        <v>1007</v>
      </c>
      <c r="I27" s="175" t="s">
        <v>1008</v>
      </c>
      <c r="J27" s="175" t="s">
        <v>1005</v>
      </c>
      <c r="K27" s="350"/>
      <c r="L27" s="176" t="s">
        <v>1045</v>
      </c>
      <c r="M27" s="176"/>
      <c r="N27" s="176"/>
    </row>
    <row r="28" spans="1:14" x14ac:dyDescent="0.25">
      <c r="A28" s="347"/>
      <c r="B28" s="347"/>
      <c r="C28" s="347"/>
      <c r="D28" s="347"/>
      <c r="E28" s="347"/>
      <c r="F28" s="180" t="s">
        <v>934</v>
      </c>
      <c r="G28" s="181">
        <v>571</v>
      </c>
      <c r="H28" s="182" t="s">
        <v>1046</v>
      </c>
      <c r="I28" s="188">
        <f>(((393.5+(G28+G31*25%)*2.5/3.5)*(1-(G29+3%+5%))*IF((83%+G30)&gt;99%,99%,(83%+G30))+(393.5+(G28+G31*25%)*2.5/3.5)*1.5*(G29+3%+5%)*IF((83%+G30)&gt;99%,99%,(83%+G30))*1.1)-((393.5+(G28+G31*25%)*2.5/3.5)*(1-(G29+5%))*IF((83%+G30)&gt;99%,99%,(83%+G30))+(393.5+(G28+G31*25%)*2.5/3.5)*1.5*(G29+5%)*IF((83%+G30)&gt;99%,99%,(83%+G30))*1.1))</f>
        <v>14.170441071428741</v>
      </c>
      <c r="J28" s="184">
        <f>I28/2</f>
        <v>7.0852205357143703</v>
      </c>
      <c r="K28" s="350"/>
      <c r="L28" s="176" t="s">
        <v>1047</v>
      </c>
      <c r="M28" s="176"/>
      <c r="N28" s="176"/>
    </row>
    <row r="29" spans="1:14" x14ac:dyDescent="0.25">
      <c r="A29" s="347"/>
      <c r="B29" s="347"/>
      <c r="C29" s="347"/>
      <c r="D29" s="347"/>
      <c r="E29" s="347"/>
      <c r="F29" s="186" t="s">
        <v>1014</v>
      </c>
      <c r="G29" s="187">
        <v>0.14000000000000001</v>
      </c>
      <c r="H29" s="353"/>
      <c r="I29" s="358"/>
      <c r="J29" s="184"/>
      <c r="K29" s="350"/>
      <c r="L29" s="176" t="s">
        <v>1048</v>
      </c>
      <c r="M29" s="176"/>
      <c r="N29" s="176"/>
    </row>
    <row r="30" spans="1:14" x14ac:dyDescent="0.25">
      <c r="A30" s="347"/>
      <c r="B30" s="347"/>
      <c r="C30" s="347"/>
      <c r="D30" s="347"/>
      <c r="E30" s="347"/>
      <c r="F30" s="201" t="s">
        <v>1018</v>
      </c>
      <c r="G30" s="187">
        <v>0.02</v>
      </c>
      <c r="H30" s="353"/>
      <c r="I30" s="358"/>
      <c r="J30" s="184"/>
      <c r="K30" s="350"/>
      <c r="L30" s="176" t="s">
        <v>1049</v>
      </c>
      <c r="M30" s="176"/>
      <c r="N30" s="176"/>
    </row>
    <row r="31" spans="1:14" ht="15.75" thickBot="1" x14ac:dyDescent="0.3">
      <c r="A31" s="347"/>
      <c r="B31" s="347"/>
      <c r="C31" s="347"/>
      <c r="D31" s="347"/>
      <c r="E31" s="347"/>
      <c r="F31" s="202" t="s">
        <v>170</v>
      </c>
      <c r="G31" s="195">
        <v>300</v>
      </c>
      <c r="H31" s="354"/>
      <c r="I31" s="355"/>
      <c r="J31" s="193"/>
      <c r="K31" s="350"/>
      <c r="L31" s="350"/>
      <c r="M31" s="352"/>
      <c r="N31" s="350"/>
    </row>
    <row r="32" spans="1:14" ht="15.75" thickBot="1" x14ac:dyDescent="0.3">
      <c r="A32" s="347"/>
      <c r="B32" s="347"/>
      <c r="C32" s="347"/>
      <c r="D32" s="347"/>
      <c r="E32" s="347"/>
      <c r="F32" s="360"/>
      <c r="G32" s="360"/>
      <c r="H32" s="360"/>
      <c r="I32" s="360"/>
      <c r="J32" s="360"/>
      <c r="K32" s="350"/>
      <c r="L32" s="350"/>
      <c r="M32" s="352"/>
      <c r="N32" s="350"/>
    </row>
    <row r="33" spans="1:14" ht="15.75" thickBot="1" x14ac:dyDescent="0.3">
      <c r="A33" s="347"/>
      <c r="B33" s="347"/>
      <c r="C33" s="347"/>
      <c r="D33" s="347"/>
      <c r="E33" s="347"/>
      <c r="F33" s="344" t="s">
        <v>1050</v>
      </c>
      <c r="G33" s="344"/>
      <c r="H33" s="344" t="s">
        <v>1007</v>
      </c>
      <c r="I33" s="175" t="s">
        <v>1008</v>
      </c>
      <c r="J33" s="175" t="s">
        <v>1005</v>
      </c>
      <c r="K33" s="350"/>
      <c r="L33" s="176" t="s">
        <v>1051</v>
      </c>
      <c r="M33" s="176" t="s">
        <v>898</v>
      </c>
      <c r="N33" s="351" t="s">
        <v>1224</v>
      </c>
    </row>
    <row r="34" spans="1:14" x14ac:dyDescent="0.25">
      <c r="A34" s="347"/>
      <c r="B34" s="347"/>
      <c r="C34" s="347"/>
      <c r="D34" s="347"/>
      <c r="E34" s="347"/>
      <c r="F34" s="180" t="s">
        <v>934</v>
      </c>
      <c r="G34" s="181">
        <v>571</v>
      </c>
      <c r="H34" s="182" t="s">
        <v>1052</v>
      </c>
      <c r="I34" s="188">
        <f>(((517.5+G34*1.5/3.5)*(1-(G35+3%+5%))*IF((83%+G36+10%)&gt;99%,99%,(83%+G36+10%))+(517.5+G34*1.5/3.5)*1.5*(G35+3%+5%)*IF((83%+G36+10%)&gt;99%,99%,(83%+G36+10%))*1.1*1.1*1.15*1.15)-((517.5+G34*1.5/3.5)*(1-(G35+5%))*IF((83%+G36+10%)&gt;99%,99%,(83%+G36+10%))+(517.5+G34*1.5/3.5)*1.5*(G35+5%)*IF((83%+G36+10%)&gt;99%,99%,(83%+G36+10%))*1.1*1.1*1.15*1.15))</f>
        <v>31.70051024544648</v>
      </c>
      <c r="J34" s="184">
        <f>I34/1.5</f>
        <v>21.13367349696432</v>
      </c>
      <c r="K34" s="352"/>
      <c r="L34" s="176" t="s">
        <v>1053</v>
      </c>
      <c r="M34" s="176" t="s">
        <v>1225</v>
      </c>
      <c r="N34" s="176" t="s">
        <v>1226</v>
      </c>
    </row>
    <row r="35" spans="1:14" x14ac:dyDescent="0.25">
      <c r="F35" s="186" t="s">
        <v>1014</v>
      </c>
      <c r="G35" s="187">
        <v>0.14000000000000001</v>
      </c>
      <c r="H35" s="182" t="s">
        <v>1054</v>
      </c>
      <c r="I35" s="188">
        <f>(((517.5+G34*1.5/3.5)*(1-(G35+3%+5%))*IF((83%+G36+10%)&gt;99%,99%,(83%+G36+10%))+(517.5+G34*1.5/3.5)*1.5*(G35+3%+5%)*IF((83%+G36+10%)&gt;99%,99%,(83%+G36+10%))*(1.1*1.1*1.15*1.15*(1+0.2*(1-BINOMDIST(0,4,(IF((83%+G5)&gt;99%,99%,(83%+G5))*(G4+3%)),FALSE)))))-((517.5+G34*1.5/3.5)*(1-(G35+5%))*IF((83%+G36+10%)&gt;99%,99%,(83%+G36+10%))+(517.5+G34*1.5/3.5)*1.5*(G35+5%)*IF((83%+G36+10%)&gt;99%,99%,(83%+G36+10%))*(1.1*1.1*1.15*1.15*(1+0.2*(1-BINOMDIST(0,4,(IF((83%+G5)&gt;99%,99%,(83%+G5))*(G4)),FALSE))))))</f>
        <v>41.363240294578304</v>
      </c>
      <c r="J35" s="184">
        <f>I35/1.5</f>
        <v>27.575493529718869</v>
      </c>
      <c r="K35" s="352"/>
      <c r="L35" s="176" t="s">
        <v>1055</v>
      </c>
      <c r="M35" s="176"/>
      <c r="N35" s="176" t="s">
        <v>1227</v>
      </c>
    </row>
    <row r="36" spans="1:14" x14ac:dyDescent="0.25">
      <c r="F36" s="201" t="s">
        <v>1018</v>
      </c>
      <c r="G36" s="187">
        <v>0.12</v>
      </c>
      <c r="H36" s="182" t="s">
        <v>1056</v>
      </c>
      <c r="I36" s="188">
        <f>(1136+G34*133%)*IF((83%+G36+10%)&gt;99%,99%,(83%+G36+10%))*(1.1*1.1*1.15*1.15*(1+0.2*(1-BINOMDIST(0,4,(IF((83%+G5)&gt;99%,99%,(83%+G5))*(G4+3%)),FALSE))))-(1136+G34*133%)*IF((83%+G36+10%)&gt;99%,99%,(83%+G36+10%))*(1.1*1.1*1.15*1.15*(1+0.2*(1-BINOMDIST(0,4,(IF((83%+G5)&gt;99%,99%,(83%+G5))*(G4)),FALSE))))</f>
        <v>39.856693267852734</v>
      </c>
      <c r="J36" s="184">
        <f>I36/24</f>
        <v>1.6606955528271972</v>
      </c>
      <c r="K36" s="352"/>
      <c r="L36" s="176" t="s">
        <v>1057</v>
      </c>
      <c r="M36" s="176"/>
      <c r="N36" s="176"/>
    </row>
    <row r="37" spans="1:14" ht="15.75" thickBot="1" x14ac:dyDescent="0.3">
      <c r="F37" s="361"/>
      <c r="G37" s="361"/>
      <c r="H37" s="191" t="s">
        <v>1058</v>
      </c>
      <c r="I37" s="192">
        <f>(426+G34*45.7%)*IF((83%+G36+10%)&gt;99%,99%,(83%+G36+10%))*(1.1*1.1*1.15*1.15*(1+0.2*(1-BINOMDIST(0,4,(IF((83%+G5)&gt;99%,99%,(83%+G5))*(G4+3%)),FALSE))))-(426+G34*45.7%)*IF((83%+G36+10%)&gt;99%,99%,(83%+G36+10%))*(1.1*1.1*1.15*1.15*(1+0.2*(1-BINOMDIST(0,4,(IF((83%+G5)&gt;99%,99%,(83%+G5))*(G4)),FALSE))))</f>
        <v>14.444973367664034</v>
      </c>
      <c r="J37" s="193">
        <f>I37/3</f>
        <v>4.8149911225546775</v>
      </c>
      <c r="K37" s="352"/>
      <c r="L37" s="176" t="s">
        <v>1059</v>
      </c>
      <c r="M37" s="176"/>
      <c r="N37" s="176"/>
    </row>
    <row r="39" spans="1:14" x14ac:dyDescent="0.25">
      <c r="L39" s="203"/>
      <c r="M39" s="203"/>
      <c r="N39" s="203"/>
    </row>
  </sheetData>
  <mergeCells count="1">
    <mergeCell ref="F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  <outlinePr summaryBelow="0" summaryRight="0"/>
  </sheetPr>
  <dimension ref="A1:J50"/>
  <sheetViews>
    <sheetView showGridLines="0" showRowColHeaders="0" zoomScale="90" zoomScaleNormal="90" workbookViewId="0"/>
  </sheetViews>
  <sheetFormatPr defaultColWidth="8.42578125" defaultRowHeight="15.75" customHeight="1" x14ac:dyDescent="0.2"/>
  <cols>
    <col min="1" max="1" width="7.140625" style="311" customWidth="1"/>
    <col min="2" max="2" width="3.7109375" style="312" customWidth="1"/>
    <col min="3" max="3" width="29.85546875" style="314" bestFit="1" customWidth="1"/>
    <col min="4" max="4" width="9.85546875" style="313" customWidth="1"/>
    <col min="5" max="5" width="8.42578125" style="312"/>
    <col min="6" max="6" width="8.42578125" style="312" customWidth="1"/>
    <col min="7" max="7" width="24.28515625" style="314" bestFit="1" customWidth="1"/>
    <col min="8" max="8" width="9.5703125" style="313" customWidth="1"/>
    <col min="9" max="9" width="8.42578125" style="311"/>
    <col min="10" max="10" width="3.7109375" style="311" customWidth="1"/>
    <col min="11" max="16384" width="8.42578125" style="311"/>
  </cols>
  <sheetData>
    <row r="1" spans="1:10" ht="13.5" thickBot="1" x14ac:dyDescent="0.25">
      <c r="I1" s="312"/>
      <c r="J1" s="312"/>
    </row>
    <row r="2" spans="1:10" ht="12.75" x14ac:dyDescent="0.2">
      <c r="B2" s="315"/>
      <c r="C2" s="316"/>
      <c r="D2" s="317"/>
      <c r="E2" s="318"/>
      <c r="F2" s="318"/>
      <c r="G2" s="316"/>
      <c r="H2" s="317"/>
      <c r="I2" s="318"/>
      <c r="J2" s="319"/>
    </row>
    <row r="3" spans="1:10" ht="18" x14ac:dyDescent="0.25">
      <c r="B3" s="320"/>
      <c r="C3" s="324"/>
      <c r="D3" s="321"/>
      <c r="E3" s="341" t="s">
        <v>1126</v>
      </c>
      <c r="F3" s="322"/>
      <c r="G3" s="324"/>
      <c r="H3" s="321"/>
      <c r="I3" s="322"/>
      <c r="J3" s="323"/>
    </row>
    <row r="4" spans="1:10" x14ac:dyDescent="0.25">
      <c r="B4" s="320"/>
      <c r="C4" s="337" t="s">
        <v>1123</v>
      </c>
      <c r="D4" s="321"/>
      <c r="E4" s="322"/>
      <c r="F4" s="322"/>
      <c r="G4" s="337" t="s">
        <v>1124</v>
      </c>
      <c r="H4" s="321"/>
      <c r="I4" s="322"/>
      <c r="J4" s="323"/>
    </row>
    <row r="5" spans="1:10" ht="12.75" x14ac:dyDescent="0.2">
      <c r="B5" s="320"/>
      <c r="C5" s="324"/>
      <c r="D5" s="321"/>
      <c r="E5" s="322"/>
      <c r="F5" s="322"/>
      <c r="G5" s="324"/>
      <c r="H5" s="321"/>
      <c r="I5" s="322"/>
      <c r="J5" s="323"/>
    </row>
    <row r="6" spans="1:10" ht="12.75" x14ac:dyDescent="0.2">
      <c r="B6" s="320"/>
      <c r="C6" s="324" t="s">
        <v>1117</v>
      </c>
      <c r="D6" s="321">
        <f>Weights!$Q$2</f>
        <v>11</v>
      </c>
      <c r="E6" s="322"/>
      <c r="F6" s="322"/>
      <c r="G6" s="324" t="s">
        <v>1119</v>
      </c>
      <c r="H6" s="321">
        <f>100-(83+MIN($D$6,16))</f>
        <v>6</v>
      </c>
      <c r="I6" s="322"/>
      <c r="J6" s="323"/>
    </row>
    <row r="7" spans="1:10" ht="12.75" x14ac:dyDescent="0.2">
      <c r="B7" s="320"/>
      <c r="C7" s="324"/>
      <c r="D7" s="321"/>
      <c r="E7" s="322"/>
      <c r="F7" s="322"/>
      <c r="G7" s="324"/>
      <c r="H7" s="321"/>
      <c r="I7" s="322"/>
      <c r="J7" s="323"/>
    </row>
    <row r="8" spans="1:10" ht="12.75" x14ac:dyDescent="0.2">
      <c r="B8" s="320"/>
      <c r="C8" s="324" t="str">
        <f>CharRank</f>
        <v>Rank 7</v>
      </c>
      <c r="D8" s="321">
        <f>IFERROR(INDEX(Settings!$H:$O,MATCH(CharRotation&amp;"-"&amp;CharPhase&amp;"-"&amp;CharRank,Settings!$A:$A,0),MATCH(CharRank,Settings!$H$1:$O$1,0)),0)</f>
        <v>540</v>
      </c>
      <c r="E8" s="322"/>
      <c r="F8" s="322"/>
      <c r="G8" s="324"/>
      <c r="H8" s="321"/>
      <c r="I8" s="322"/>
      <c r="J8" s="323"/>
    </row>
    <row r="9" spans="1:10" ht="12.75" x14ac:dyDescent="0.2">
      <c r="B9" s="320"/>
      <c r="C9" s="324" t="s">
        <v>906</v>
      </c>
      <c r="D9" s="321">
        <f>Character!$E$38</f>
        <v>980.08771929824559</v>
      </c>
      <c r="E9" s="322"/>
      <c r="F9" s="322"/>
      <c r="G9" s="324" t="s">
        <v>1114</v>
      </c>
      <c r="H9" s="325">
        <f>($D$8*$D$11+$D$9*$D$10)</f>
        <v>1574.0877192982457</v>
      </c>
      <c r="I9" s="336">
        <f>IF(Character!M11=5,2,IF(Character!M11=4,1.9,IF(Character!M11=3,1.8,IF(Character!M11=2,1.7,IF(Character!M11=1,1.6,IF(Character!M11=0,1.5))))))</f>
        <v>2</v>
      </c>
      <c r="J9" s="323"/>
    </row>
    <row r="10" spans="1:10" ht="12.75" x14ac:dyDescent="0.2">
      <c r="B10" s="320"/>
      <c r="C10" s="324" t="s">
        <v>1109</v>
      </c>
      <c r="D10" s="321">
        <f>Character!$E$42</f>
        <v>1</v>
      </c>
      <c r="E10" s="322"/>
      <c r="F10" s="322"/>
      <c r="G10" s="324"/>
      <c r="H10" s="321"/>
      <c r="I10" s="322"/>
      <c r="J10" s="323"/>
    </row>
    <row r="11" spans="1:10" ht="12.75" x14ac:dyDescent="0.2">
      <c r="B11" s="320"/>
      <c r="C11" s="324" t="str">
        <f>Character!$L$9</f>
        <v>Moonfury</v>
      </c>
      <c r="D11" s="321">
        <f>Character!$AA$9</f>
        <v>1.1000000000000001</v>
      </c>
      <c r="E11" s="322"/>
      <c r="F11" s="322"/>
      <c r="G11" s="324"/>
      <c r="H11" s="321"/>
      <c r="I11" s="322"/>
      <c r="J11" s="323"/>
    </row>
    <row r="12" spans="1:10" ht="12.75" x14ac:dyDescent="0.2">
      <c r="B12" s="320"/>
      <c r="C12" s="324"/>
      <c r="D12" s="321"/>
      <c r="E12" s="322"/>
      <c r="F12" s="322"/>
      <c r="G12" s="324"/>
      <c r="H12" s="321"/>
      <c r="I12" s="322"/>
      <c r="J12" s="323"/>
    </row>
    <row r="13" spans="1:10" ht="12.75" x14ac:dyDescent="0.2">
      <c r="B13" s="320"/>
      <c r="C13" s="324" t="s">
        <v>1115</v>
      </c>
      <c r="D13" s="321">
        <f>Weights!$Q$1</f>
        <v>88.000000000000014</v>
      </c>
      <c r="E13" s="322"/>
      <c r="F13" s="322"/>
      <c r="G13" s="324" t="s">
        <v>1116</v>
      </c>
      <c r="H13" s="321">
        <f>(1.8+$D$13+($E$14/60))*(100-$H$6)/100</f>
        <v>91.403250000000014</v>
      </c>
      <c r="I13" s="322"/>
      <c r="J13" s="323"/>
    </row>
    <row r="14" spans="1:10" ht="12.75" x14ac:dyDescent="0.2">
      <c r="B14" s="320"/>
      <c r="C14" s="324" t="s">
        <v>169</v>
      </c>
      <c r="D14" s="321">
        <f>Character!$D$38</f>
        <v>446.25</v>
      </c>
      <c r="E14" s="321">
        <f>MAX($D$14,180)</f>
        <v>446.25</v>
      </c>
      <c r="F14" s="322"/>
      <c r="G14" s="324"/>
      <c r="H14" s="321"/>
      <c r="I14" s="322"/>
      <c r="J14" s="323"/>
    </row>
    <row r="15" spans="1:10" ht="12.75" x14ac:dyDescent="0.2">
      <c r="B15" s="320"/>
      <c r="C15" s="324"/>
      <c r="D15" s="321"/>
      <c r="E15" s="322"/>
      <c r="F15" s="322"/>
      <c r="G15" s="324"/>
      <c r="H15" s="321"/>
      <c r="I15" s="322"/>
      <c r="J15" s="323"/>
    </row>
    <row r="16" spans="1:10" ht="12.75" x14ac:dyDescent="0.2">
      <c r="A16" s="312"/>
      <c r="B16" s="320"/>
      <c r="C16" s="324"/>
      <c r="D16" s="321"/>
      <c r="E16" s="322"/>
      <c r="F16" s="322"/>
      <c r="G16" s="324" t="s">
        <v>1118</v>
      </c>
      <c r="H16" s="321">
        <f>(100-$H$6)-$H$13</f>
        <v>2.5967499999999859</v>
      </c>
      <c r="I16" s="322"/>
      <c r="J16" s="323"/>
    </row>
    <row r="17" spans="2:10" ht="12.75" x14ac:dyDescent="0.2">
      <c r="B17" s="320"/>
      <c r="C17" s="324"/>
      <c r="D17" s="321"/>
      <c r="E17" s="322"/>
      <c r="F17" s="322"/>
      <c r="G17" s="324"/>
      <c r="H17" s="321"/>
      <c r="I17" s="322"/>
      <c r="J17" s="323"/>
    </row>
    <row r="18" spans="2:10" ht="12.75" x14ac:dyDescent="0.2">
      <c r="B18" s="320"/>
      <c r="C18" s="324" t="s">
        <v>27</v>
      </c>
      <c r="D18" s="321">
        <f>Character!$H$38</f>
        <v>75</v>
      </c>
      <c r="E18" s="322"/>
      <c r="F18" s="322"/>
      <c r="G18" s="324" t="s">
        <v>1120</v>
      </c>
      <c r="H18" s="321">
        <f>IF(CharRotation="Wrath",1.5,3-(0.5*($H$13/100)))</f>
        <v>2.5429837499999999</v>
      </c>
      <c r="I18" s="321">
        <f>$H$18+0.05</f>
        <v>2.5929837499999997</v>
      </c>
      <c r="J18" s="323"/>
    </row>
    <row r="19" spans="2:10" ht="12.75" x14ac:dyDescent="0.2">
      <c r="B19" s="320"/>
      <c r="C19" s="324" t="s">
        <v>1122</v>
      </c>
      <c r="D19" s="340">
        <v>0</v>
      </c>
      <c r="E19" s="321">
        <f>MIN($D$19,276)</f>
        <v>0</v>
      </c>
      <c r="F19" s="322"/>
      <c r="G19" s="324"/>
      <c r="H19" s="321"/>
      <c r="I19" s="322"/>
      <c r="J19" s="323"/>
    </row>
    <row r="20" spans="2:10" ht="12.75" x14ac:dyDescent="0.2">
      <c r="B20" s="320"/>
      <c r="C20" s="324"/>
      <c r="D20" s="321"/>
      <c r="E20" s="321">
        <f>MIN($D$18,$E$19)</f>
        <v>0</v>
      </c>
      <c r="F20" s="322"/>
      <c r="G20" s="324" t="s">
        <v>1121</v>
      </c>
      <c r="H20" s="326">
        <f>($E$19-$E$20+24)/300*0.75</f>
        <v>0.06</v>
      </c>
      <c r="I20" s="322"/>
      <c r="J20" s="323"/>
    </row>
    <row r="21" spans="2:10" ht="12.75" x14ac:dyDescent="0.2">
      <c r="B21" s="320"/>
      <c r="C21" s="324"/>
      <c r="D21" s="321"/>
      <c r="E21" s="322"/>
      <c r="F21" s="322"/>
      <c r="G21" s="324"/>
      <c r="H21" s="321"/>
      <c r="I21" s="322"/>
      <c r="J21" s="323"/>
    </row>
    <row r="22" spans="2:10" ht="15" x14ac:dyDescent="0.25">
      <c r="B22" s="320"/>
      <c r="C22" s="327" t="s">
        <v>898</v>
      </c>
      <c r="D22" s="329">
        <f>Character!$AA$45</f>
        <v>1.1000000000000001</v>
      </c>
      <c r="E22" s="322"/>
      <c r="F22" s="322"/>
      <c r="G22" s="324"/>
      <c r="H22" s="321"/>
      <c r="I22" s="322"/>
      <c r="J22" s="323"/>
    </row>
    <row r="23" spans="2:10" ht="15" x14ac:dyDescent="0.25">
      <c r="B23" s="320"/>
      <c r="C23" s="327" t="s">
        <v>899</v>
      </c>
      <c r="D23" s="328">
        <f>Character!$AA$46</f>
        <v>1</v>
      </c>
      <c r="E23" s="322"/>
      <c r="F23" s="322"/>
      <c r="G23" s="330"/>
      <c r="H23" s="321"/>
      <c r="I23" s="322"/>
      <c r="J23" s="323"/>
    </row>
    <row r="24" spans="2:10" ht="15" x14ac:dyDescent="0.25">
      <c r="B24" s="320"/>
      <c r="C24" s="327" t="s">
        <v>897</v>
      </c>
      <c r="D24" s="329">
        <f>Character!$AA$16</f>
        <v>1</v>
      </c>
      <c r="E24" s="322"/>
      <c r="F24" s="322"/>
      <c r="G24" s="324"/>
      <c r="H24" s="336"/>
      <c r="I24" s="322"/>
      <c r="J24" s="323"/>
    </row>
    <row r="25" spans="2:10" ht="15" x14ac:dyDescent="0.25">
      <c r="B25" s="320"/>
      <c r="C25" s="327" t="s">
        <v>895</v>
      </c>
      <c r="D25" s="328">
        <f>Character!$AA$24</f>
        <v>1</v>
      </c>
      <c r="E25" s="322"/>
      <c r="F25" s="322"/>
      <c r="G25" s="324"/>
      <c r="H25" s="321"/>
      <c r="I25" s="322"/>
      <c r="J25" s="323"/>
    </row>
    <row r="26" spans="2:10" ht="15" x14ac:dyDescent="0.25">
      <c r="B26" s="320"/>
      <c r="C26" s="327" t="s">
        <v>896</v>
      </c>
      <c r="D26" s="328">
        <f>Character!$AA$29</f>
        <v>1</v>
      </c>
      <c r="E26" s="322"/>
      <c r="F26" s="322"/>
      <c r="G26" s="324"/>
      <c r="H26" s="321"/>
      <c r="I26" s="322"/>
      <c r="J26" s="323"/>
    </row>
    <row r="27" spans="2:10" ht="15" x14ac:dyDescent="0.25">
      <c r="B27" s="320"/>
      <c r="C27" s="327" t="str">
        <f>Character!$L$47</f>
        <v>Stormstrike</v>
      </c>
      <c r="D27" s="321">
        <f>Character!$AA$47</f>
        <v>1</v>
      </c>
      <c r="E27" s="322"/>
      <c r="F27" s="322"/>
      <c r="G27" s="324"/>
      <c r="H27" s="321"/>
      <c r="I27" s="322"/>
      <c r="J27" s="323"/>
    </row>
    <row r="28" spans="2:10" ht="12.75" x14ac:dyDescent="0.2">
      <c r="B28" s="320"/>
      <c r="C28" s="324"/>
      <c r="D28" s="321"/>
      <c r="E28" s="322"/>
      <c r="F28" s="322"/>
      <c r="G28" s="324"/>
      <c r="H28" s="321"/>
      <c r="I28" s="322"/>
      <c r="J28" s="323"/>
    </row>
    <row r="29" spans="2:10" x14ac:dyDescent="0.25">
      <c r="B29" s="320"/>
      <c r="C29" s="324"/>
      <c r="D29" s="321"/>
      <c r="E29" s="338" t="s">
        <v>1125</v>
      </c>
      <c r="F29" s="339">
        <f>(($H$9*$H$13*$I$9+$H$9*$H$16)/100)/$I$18*$D$22*$D$23*$D$24*$D$25*$D$26*$D$27*(1-$H$20)</f>
        <v>1163.7696234195221</v>
      </c>
      <c r="G29" s="324"/>
      <c r="H29" s="321"/>
      <c r="I29" s="322"/>
      <c r="J29" s="323"/>
    </row>
    <row r="30" spans="2:10" ht="13.5" thickBot="1" x14ac:dyDescent="0.25">
      <c r="B30" s="331"/>
      <c r="C30" s="332"/>
      <c r="D30" s="333"/>
      <c r="E30" s="334"/>
      <c r="F30" s="334"/>
      <c r="G30" s="332"/>
      <c r="H30" s="333"/>
      <c r="I30" s="334"/>
      <c r="J30" s="335"/>
    </row>
    <row r="31" spans="2:10" ht="12.75" x14ac:dyDescent="0.2"/>
    <row r="32" spans="2:10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customHeight="1" x14ac:dyDescent="0.2"/>
    <row r="44" ht="12.75" customHeight="1" x14ac:dyDescent="0.2"/>
    <row r="45" ht="12.75" x14ac:dyDescent="0.2"/>
    <row r="46" ht="12.75" customHeight="1" x14ac:dyDescent="0.2"/>
    <row r="47" ht="12.75" x14ac:dyDescent="0.2"/>
    <row r="48" ht="12.75" x14ac:dyDescent="0.2"/>
    <row r="49" ht="12.75" x14ac:dyDescent="0.2"/>
    <row r="50" ht="12.75" x14ac:dyDescent="0.2"/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EQ106"/>
  <sheetViews>
    <sheetView showGridLines="0" zoomScaleNormal="100" workbookViewId="0">
      <pane ySplit="6" topLeftCell="A7" activePane="bottomLeft" state="frozen"/>
      <selection pane="bottomLeft" activeCell="Z3" sqref="Z3"/>
    </sheetView>
  </sheetViews>
  <sheetFormatPr defaultRowHeight="15" x14ac:dyDescent="0.25"/>
  <cols>
    <col min="1" max="1" width="5.28515625" customWidth="1"/>
    <col min="2" max="2" width="7" customWidth="1"/>
    <col min="3" max="20" width="7.5703125" customWidth="1"/>
    <col min="21" max="21" width="5.5703125" customWidth="1"/>
    <col min="22" max="22" width="7" customWidth="1"/>
    <col min="23" max="40" width="7.5703125" customWidth="1"/>
    <col min="41" max="41" width="4.5703125" customWidth="1"/>
    <col min="42" max="42" width="4.5703125" style="19" customWidth="1"/>
    <col min="43" max="43" width="4.5703125" customWidth="1"/>
    <col min="44" max="44" width="7" customWidth="1"/>
    <col min="45" max="45" width="6.85546875" customWidth="1"/>
    <col min="46" max="61" width="6.42578125" customWidth="1"/>
    <col min="62" max="62" width="7.7109375" customWidth="1"/>
    <col min="63" max="63" width="4.85546875" customWidth="1"/>
    <col min="64" max="64" width="4.5703125" style="19" customWidth="1"/>
    <col min="65" max="65" width="4.5703125" customWidth="1"/>
    <col min="66" max="66" width="7" customWidth="1"/>
    <col min="67" max="67" width="6.85546875" customWidth="1"/>
    <col min="68" max="84" width="6.42578125" customWidth="1"/>
    <col min="85" max="85" width="4.85546875" customWidth="1"/>
    <col min="86" max="86" width="29.85546875" style="295" bestFit="1" customWidth="1"/>
    <col min="88" max="88" width="5.28515625" customWidth="1"/>
    <col min="89" max="89" width="7" customWidth="1"/>
    <col min="90" max="91" width="7.42578125" customWidth="1"/>
    <col min="92" max="107" width="6.42578125" customWidth="1"/>
    <col min="108" max="108" width="5.28515625" customWidth="1"/>
    <col min="109" max="109" width="7" customWidth="1"/>
    <col min="110" max="127" width="7.5703125" customWidth="1"/>
    <col min="129" max="129" width="7" customWidth="1"/>
    <col min="130" max="147" width="7.5703125" customWidth="1"/>
  </cols>
  <sheetData>
    <row r="1" spans="2:147" ht="18" customHeight="1" x14ac:dyDescent="0.25">
      <c r="B1" s="302" t="str">
        <f>CONCATENATE(Character!$D$2," - ",Character!$E$2," - Phase ",Character!$F$2," - ",Character!$G$2," - ",Character!$H$2," %")</f>
        <v>Alliance - Starfire - Phase 6 - Rank 7 - 11 %</v>
      </c>
      <c r="L1" s="71" t="str">
        <f>CharRotation&amp;"Base"</f>
        <v>StarfireBase</v>
      </c>
      <c r="M1" s="93">
        <f>INDEX(Settings!$H:$O,MATCH(CharRotation&amp;"-"&amp;CharPhase&amp;"-"&amp;CharRank,Settings!$A:$A,0),MATCH(Character!$G$2,Settings!$H$1:$O$1,0))</f>
        <v>540</v>
      </c>
      <c r="P1" s="300" t="s">
        <v>909</v>
      </c>
      <c r="Q1" s="301">
        <f>Character!$F$38*100</f>
        <v>88.000000000000014</v>
      </c>
      <c r="T1" s="42" t="s">
        <v>935</v>
      </c>
      <c r="AN1" s="42" t="s">
        <v>936</v>
      </c>
      <c r="BJ1" s="42" t="s">
        <v>1262</v>
      </c>
      <c r="CH1" s="295" t="s">
        <v>1109</v>
      </c>
      <c r="CI1" s="296">
        <f>Character!$E$42</f>
        <v>1</v>
      </c>
    </row>
    <row r="2" spans="2:147" ht="18" customHeight="1" x14ac:dyDescent="0.25">
      <c r="L2" s="71" t="s">
        <v>1112</v>
      </c>
      <c r="M2" s="93">
        <f>IF(ISNUMBER(SEARCH("Starfire",CharRotation)),0.5,1.5)</f>
        <v>0.5</v>
      </c>
      <c r="P2" s="300" t="s">
        <v>907</v>
      </c>
      <c r="Q2" s="301">
        <f>Character!$G$38*100</f>
        <v>11</v>
      </c>
      <c r="T2" s="304">
        <f>INDEX($B$6:$T$106,MATCH($Q$1,$B$6:$B$106,1),MATCH($Q$2,$B$4:$T$4,1))</f>
        <v>6.7978723404255339</v>
      </c>
      <c r="AN2" s="304">
        <f>INDEX($V$6:$AN$106,MATCH($Q$1,$V$6:$V$106,1),MATCH($Q$2,$V$4:$AN$4,1))</f>
        <v>13.595744680851066</v>
      </c>
      <c r="BJ2" s="304">
        <f>INDEX($AR$6:$BJ$106,MATCH($Q$1,$AR$6:$AR$106,1),MATCH($Q$2,$AR$4:$BJ$4,1))</f>
        <v>2.6045593011848003</v>
      </c>
      <c r="CH2" s="49"/>
      <c r="CI2" s="204" t="s">
        <v>1110</v>
      </c>
    </row>
    <row r="3" spans="2:147" ht="17.25" customHeight="1" x14ac:dyDescent="0.35">
      <c r="B3" s="70" t="s">
        <v>932</v>
      </c>
      <c r="C3" s="20"/>
      <c r="D3" s="20"/>
      <c r="E3" s="20"/>
      <c r="F3" s="20"/>
      <c r="G3" s="20"/>
      <c r="I3" s="20"/>
      <c r="K3" s="20"/>
      <c r="L3" s="71" t="s">
        <v>906</v>
      </c>
      <c r="M3" s="303">
        <v>684</v>
      </c>
      <c r="V3" s="70" t="s">
        <v>928</v>
      </c>
      <c r="W3" s="20"/>
      <c r="X3" s="20"/>
      <c r="Y3" s="20"/>
      <c r="Z3" s="20"/>
      <c r="AA3" s="20"/>
      <c r="AC3" s="20"/>
      <c r="AD3" s="20"/>
      <c r="AR3" s="70" t="s">
        <v>1371</v>
      </c>
      <c r="AS3" s="20"/>
      <c r="AT3" s="20"/>
      <c r="AU3" s="20"/>
      <c r="AV3" s="20"/>
      <c r="AW3" s="20"/>
      <c r="AY3" s="20"/>
      <c r="AZ3" s="20"/>
      <c r="BN3" s="70" t="s">
        <v>929</v>
      </c>
      <c r="BO3" s="20"/>
      <c r="BP3" s="20"/>
      <c r="BQ3" s="20"/>
      <c r="BR3" s="20"/>
      <c r="BS3" s="20"/>
      <c r="BU3" s="20"/>
      <c r="BV3" s="20"/>
      <c r="CH3" s="295" t="str">
        <f>Character!$L$9</f>
        <v>Moonfury</v>
      </c>
      <c r="CI3" s="115">
        <f>Character!$AA$9</f>
        <v>1.1000000000000001</v>
      </c>
      <c r="CK3" s="70" t="s">
        <v>930</v>
      </c>
      <c r="CL3" s="20"/>
      <c r="CM3" s="20"/>
      <c r="CN3" s="20"/>
      <c r="CO3" s="20"/>
      <c r="CP3" s="20"/>
      <c r="CR3" s="20"/>
      <c r="CS3" s="20"/>
      <c r="DE3" s="70" t="s">
        <v>931</v>
      </c>
      <c r="DF3" s="20"/>
      <c r="DG3" s="20"/>
      <c r="DH3" s="20"/>
      <c r="DI3" s="20"/>
      <c r="DJ3" s="20"/>
      <c r="DL3" s="20"/>
      <c r="DM3" s="20"/>
      <c r="DY3" s="70" t="s">
        <v>1256</v>
      </c>
      <c r="DZ3" s="20"/>
      <c r="EA3" s="20"/>
      <c r="EB3" s="20"/>
      <c r="EC3" s="20"/>
      <c r="ED3" s="20"/>
      <c r="EF3" s="20"/>
      <c r="EG3" s="20"/>
    </row>
    <row r="4" spans="2:147" x14ac:dyDescent="0.25">
      <c r="B4" s="21" t="s">
        <v>907</v>
      </c>
      <c r="C4" s="22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  <c r="O4" s="23">
        <v>12</v>
      </c>
      <c r="P4" s="23">
        <v>13</v>
      </c>
      <c r="Q4" s="23">
        <v>14</v>
      </c>
      <c r="R4" s="23">
        <v>15</v>
      </c>
      <c r="S4" s="24">
        <v>16</v>
      </c>
      <c r="T4" s="25">
        <v>17</v>
      </c>
      <c r="V4" s="21" t="s">
        <v>907</v>
      </c>
      <c r="W4" s="22">
        <v>0</v>
      </c>
      <c r="X4" s="23">
        <v>1</v>
      </c>
      <c r="Y4" s="23">
        <v>2</v>
      </c>
      <c r="Z4" s="23">
        <v>3</v>
      </c>
      <c r="AA4" s="23">
        <v>4</v>
      </c>
      <c r="AB4" s="23">
        <v>5</v>
      </c>
      <c r="AC4" s="23">
        <v>6</v>
      </c>
      <c r="AD4" s="23">
        <v>7</v>
      </c>
      <c r="AE4" s="23">
        <v>8</v>
      </c>
      <c r="AF4" s="23">
        <v>9</v>
      </c>
      <c r="AG4" s="23">
        <v>10</v>
      </c>
      <c r="AH4" s="23">
        <v>11</v>
      </c>
      <c r="AI4" s="23">
        <v>12</v>
      </c>
      <c r="AJ4" s="23">
        <v>13</v>
      </c>
      <c r="AK4" s="23">
        <v>14</v>
      </c>
      <c r="AL4" s="23">
        <v>15</v>
      </c>
      <c r="AM4" s="24">
        <v>16</v>
      </c>
      <c r="AN4" s="25">
        <v>17</v>
      </c>
      <c r="AR4" s="21" t="s">
        <v>907</v>
      </c>
      <c r="AS4" s="22">
        <v>0</v>
      </c>
      <c r="AT4" s="23">
        <v>1</v>
      </c>
      <c r="AU4" s="23">
        <v>2</v>
      </c>
      <c r="AV4" s="23">
        <v>3</v>
      </c>
      <c r="AW4" s="23">
        <v>4</v>
      </c>
      <c r="AX4" s="23">
        <v>5</v>
      </c>
      <c r="AY4" s="23">
        <v>6</v>
      </c>
      <c r="AZ4" s="23">
        <v>7</v>
      </c>
      <c r="BA4" s="23">
        <v>8</v>
      </c>
      <c r="BB4" s="23">
        <v>9</v>
      </c>
      <c r="BC4" s="23">
        <v>10</v>
      </c>
      <c r="BD4" s="23">
        <v>11</v>
      </c>
      <c r="BE4" s="23">
        <v>12</v>
      </c>
      <c r="BF4" s="23">
        <v>13</v>
      </c>
      <c r="BG4" s="23">
        <v>14</v>
      </c>
      <c r="BH4" s="23">
        <v>15</v>
      </c>
      <c r="BI4" s="24">
        <v>16</v>
      </c>
      <c r="BJ4" s="25">
        <v>17</v>
      </c>
      <c r="BN4" s="21" t="s">
        <v>907</v>
      </c>
      <c r="BO4" s="22">
        <v>0</v>
      </c>
      <c r="BP4" s="23">
        <v>1</v>
      </c>
      <c r="BQ4" s="26">
        <v>2</v>
      </c>
      <c r="BR4" s="26">
        <v>3</v>
      </c>
      <c r="BS4" s="26">
        <v>4</v>
      </c>
      <c r="BT4" s="26">
        <v>5</v>
      </c>
      <c r="BU4" s="26">
        <v>6</v>
      </c>
      <c r="BV4" s="26">
        <v>7</v>
      </c>
      <c r="BW4" s="26">
        <v>8</v>
      </c>
      <c r="BX4" s="26">
        <v>9</v>
      </c>
      <c r="BY4" s="26">
        <v>10</v>
      </c>
      <c r="BZ4" s="26">
        <v>11</v>
      </c>
      <c r="CA4" s="26">
        <v>12</v>
      </c>
      <c r="CB4" s="26">
        <v>13</v>
      </c>
      <c r="CC4" s="26">
        <v>14</v>
      </c>
      <c r="CD4" s="26">
        <v>15</v>
      </c>
      <c r="CE4" s="27">
        <v>16</v>
      </c>
      <c r="CF4" s="28">
        <v>17</v>
      </c>
      <c r="CH4" s="295" t="str">
        <f>Character!$L$45</f>
        <v>Curse of Shadow</v>
      </c>
      <c r="CI4" s="115">
        <f>Character!$AA$45</f>
        <v>1.1000000000000001</v>
      </c>
      <c r="CK4" s="21" t="s">
        <v>907</v>
      </c>
      <c r="CL4" s="22">
        <v>0</v>
      </c>
      <c r="CM4" s="23">
        <v>1</v>
      </c>
      <c r="CN4" s="23">
        <v>2</v>
      </c>
      <c r="CO4" s="23">
        <v>3</v>
      </c>
      <c r="CP4" s="23">
        <v>4</v>
      </c>
      <c r="CQ4" s="23">
        <v>5</v>
      </c>
      <c r="CR4" s="23">
        <v>6</v>
      </c>
      <c r="CS4" s="23">
        <v>7</v>
      </c>
      <c r="CT4" s="23">
        <v>8</v>
      </c>
      <c r="CU4" s="23">
        <v>9</v>
      </c>
      <c r="CV4" s="23">
        <v>10</v>
      </c>
      <c r="CW4" s="23">
        <v>11</v>
      </c>
      <c r="CX4" s="23">
        <v>12</v>
      </c>
      <c r="CY4" s="23">
        <v>13</v>
      </c>
      <c r="CZ4" s="23">
        <v>14</v>
      </c>
      <c r="DA4" s="23">
        <v>15</v>
      </c>
      <c r="DB4" s="24">
        <v>16</v>
      </c>
      <c r="DC4" s="25">
        <v>17</v>
      </c>
      <c r="DE4" s="21" t="s">
        <v>907</v>
      </c>
      <c r="DF4" s="22">
        <v>0</v>
      </c>
      <c r="DG4" s="23">
        <v>1</v>
      </c>
      <c r="DH4" s="23">
        <v>2</v>
      </c>
      <c r="DI4" s="23">
        <v>3</v>
      </c>
      <c r="DJ4" s="23">
        <v>4</v>
      </c>
      <c r="DK4" s="23">
        <v>5</v>
      </c>
      <c r="DL4" s="23">
        <v>6</v>
      </c>
      <c r="DM4" s="23">
        <v>7</v>
      </c>
      <c r="DN4" s="23">
        <v>8</v>
      </c>
      <c r="DO4" s="23">
        <v>9</v>
      </c>
      <c r="DP4" s="23">
        <v>10</v>
      </c>
      <c r="DQ4" s="23">
        <v>11</v>
      </c>
      <c r="DR4" s="23">
        <v>12</v>
      </c>
      <c r="DS4" s="23">
        <v>13</v>
      </c>
      <c r="DT4" s="23">
        <v>14</v>
      </c>
      <c r="DU4" s="23">
        <v>15</v>
      </c>
      <c r="DV4" s="24">
        <v>16</v>
      </c>
      <c r="DW4" s="25">
        <v>17</v>
      </c>
      <c r="DY4" s="21" t="s">
        <v>907</v>
      </c>
      <c r="DZ4" s="22">
        <v>0</v>
      </c>
      <c r="EA4" s="23">
        <v>1</v>
      </c>
      <c r="EB4" s="23">
        <v>2</v>
      </c>
      <c r="EC4" s="23">
        <v>3</v>
      </c>
      <c r="ED4" s="23">
        <v>4</v>
      </c>
      <c r="EE4" s="23">
        <v>5</v>
      </c>
      <c r="EF4" s="23">
        <v>6</v>
      </c>
      <c r="EG4" s="23">
        <v>7</v>
      </c>
      <c r="EH4" s="23">
        <v>8</v>
      </c>
      <c r="EI4" s="23">
        <v>9</v>
      </c>
      <c r="EJ4" s="23">
        <v>10</v>
      </c>
      <c r="EK4" s="23">
        <v>11</v>
      </c>
      <c r="EL4" s="23">
        <v>12</v>
      </c>
      <c r="EM4" s="23">
        <v>13</v>
      </c>
      <c r="EN4" s="23">
        <v>14</v>
      </c>
      <c r="EO4" s="23">
        <v>15</v>
      </c>
      <c r="EP4" s="24">
        <v>16</v>
      </c>
      <c r="EQ4" s="25">
        <v>17</v>
      </c>
    </row>
    <row r="5" spans="2:147" x14ac:dyDescent="0.25">
      <c r="B5" s="29" t="s">
        <v>908</v>
      </c>
      <c r="C5" s="30">
        <v>17</v>
      </c>
      <c r="D5" s="31">
        <v>16</v>
      </c>
      <c r="E5" s="31">
        <v>15</v>
      </c>
      <c r="F5" s="31">
        <v>14</v>
      </c>
      <c r="G5" s="31">
        <v>13</v>
      </c>
      <c r="H5" s="31">
        <v>12</v>
      </c>
      <c r="I5" s="31">
        <v>11</v>
      </c>
      <c r="J5" s="31">
        <v>10</v>
      </c>
      <c r="K5" s="31">
        <v>9</v>
      </c>
      <c r="L5" s="31">
        <v>8</v>
      </c>
      <c r="M5" s="31">
        <v>7</v>
      </c>
      <c r="N5" s="31">
        <v>6</v>
      </c>
      <c r="O5" s="31">
        <v>5</v>
      </c>
      <c r="P5" s="31">
        <v>4</v>
      </c>
      <c r="Q5" s="31">
        <v>3</v>
      </c>
      <c r="R5" s="31">
        <v>2</v>
      </c>
      <c r="S5" s="32">
        <v>1</v>
      </c>
      <c r="T5" s="33">
        <v>0</v>
      </c>
      <c r="V5" s="29" t="s">
        <v>908</v>
      </c>
      <c r="W5" s="30">
        <v>17</v>
      </c>
      <c r="X5" s="31">
        <v>16</v>
      </c>
      <c r="Y5" s="31">
        <v>15</v>
      </c>
      <c r="Z5" s="31">
        <v>14</v>
      </c>
      <c r="AA5" s="31">
        <v>13</v>
      </c>
      <c r="AB5" s="31">
        <v>12</v>
      </c>
      <c r="AC5" s="31">
        <v>11</v>
      </c>
      <c r="AD5" s="31">
        <v>10</v>
      </c>
      <c r="AE5" s="31">
        <v>9</v>
      </c>
      <c r="AF5" s="31">
        <v>8</v>
      </c>
      <c r="AG5" s="31">
        <v>7</v>
      </c>
      <c r="AH5" s="31">
        <v>6</v>
      </c>
      <c r="AI5" s="31">
        <v>5</v>
      </c>
      <c r="AJ5" s="31">
        <v>4</v>
      </c>
      <c r="AK5" s="31">
        <v>3</v>
      </c>
      <c r="AL5" s="31">
        <v>2</v>
      </c>
      <c r="AM5" s="32">
        <v>1</v>
      </c>
      <c r="AN5" s="33">
        <v>0</v>
      </c>
      <c r="AR5" s="29" t="s">
        <v>908</v>
      </c>
      <c r="AS5" s="30">
        <v>17</v>
      </c>
      <c r="AT5" s="31">
        <v>16</v>
      </c>
      <c r="AU5" s="31">
        <v>15</v>
      </c>
      <c r="AV5" s="31">
        <v>14</v>
      </c>
      <c r="AW5" s="31">
        <v>13</v>
      </c>
      <c r="AX5" s="31">
        <v>12</v>
      </c>
      <c r="AY5" s="31">
        <v>11</v>
      </c>
      <c r="AZ5" s="31">
        <v>10</v>
      </c>
      <c r="BA5" s="31">
        <v>9</v>
      </c>
      <c r="BB5" s="31">
        <v>8</v>
      </c>
      <c r="BC5" s="31">
        <v>7</v>
      </c>
      <c r="BD5" s="31">
        <v>6</v>
      </c>
      <c r="BE5" s="31">
        <v>5</v>
      </c>
      <c r="BF5" s="31">
        <v>4</v>
      </c>
      <c r="BG5" s="31">
        <v>3</v>
      </c>
      <c r="BH5" s="31">
        <v>2</v>
      </c>
      <c r="BI5" s="32">
        <v>1</v>
      </c>
      <c r="BJ5" s="33">
        <v>0</v>
      </c>
      <c r="BN5" s="29" t="s">
        <v>908</v>
      </c>
      <c r="BO5" s="30">
        <v>17</v>
      </c>
      <c r="BP5" s="31">
        <v>16</v>
      </c>
      <c r="BQ5" s="31">
        <v>15</v>
      </c>
      <c r="BR5" s="31">
        <v>14</v>
      </c>
      <c r="BS5" s="31">
        <v>13</v>
      </c>
      <c r="BT5" s="31">
        <v>12</v>
      </c>
      <c r="BU5" s="31">
        <v>11</v>
      </c>
      <c r="BV5" s="31">
        <v>10</v>
      </c>
      <c r="BW5" s="31">
        <v>9</v>
      </c>
      <c r="BX5" s="31">
        <v>8</v>
      </c>
      <c r="BY5" s="31">
        <v>7</v>
      </c>
      <c r="BZ5" s="31">
        <v>6</v>
      </c>
      <c r="CA5" s="31">
        <v>5</v>
      </c>
      <c r="CB5" s="31">
        <v>4</v>
      </c>
      <c r="CC5" s="31">
        <v>3</v>
      </c>
      <c r="CD5" s="31">
        <v>2</v>
      </c>
      <c r="CE5" s="32">
        <v>1</v>
      </c>
      <c r="CF5" s="33">
        <v>0</v>
      </c>
      <c r="CH5" s="295" t="str">
        <f>Character!$L$24</f>
        <v>Sayge's Dark Fortune of Damage</v>
      </c>
      <c r="CI5" s="115">
        <f>Character!$AA$24</f>
        <v>1</v>
      </c>
      <c r="CK5" s="29" t="s">
        <v>908</v>
      </c>
      <c r="CL5" s="30">
        <v>17</v>
      </c>
      <c r="CM5" s="31">
        <v>16</v>
      </c>
      <c r="CN5" s="31">
        <v>15</v>
      </c>
      <c r="CO5" s="31">
        <v>14</v>
      </c>
      <c r="CP5" s="31">
        <v>13</v>
      </c>
      <c r="CQ5" s="31">
        <v>12</v>
      </c>
      <c r="CR5" s="31">
        <v>11</v>
      </c>
      <c r="CS5" s="31">
        <v>10</v>
      </c>
      <c r="CT5" s="31">
        <v>9</v>
      </c>
      <c r="CU5" s="31">
        <v>8</v>
      </c>
      <c r="CV5" s="31">
        <v>7</v>
      </c>
      <c r="CW5" s="31">
        <v>6</v>
      </c>
      <c r="CX5" s="31">
        <v>5</v>
      </c>
      <c r="CY5" s="31">
        <v>4</v>
      </c>
      <c r="CZ5" s="31">
        <v>3</v>
      </c>
      <c r="DA5" s="31">
        <v>2</v>
      </c>
      <c r="DB5" s="32">
        <v>1</v>
      </c>
      <c r="DC5" s="33">
        <v>0</v>
      </c>
      <c r="DE5" s="29" t="s">
        <v>908</v>
      </c>
      <c r="DF5" s="30">
        <v>17</v>
      </c>
      <c r="DG5" s="31">
        <v>16</v>
      </c>
      <c r="DH5" s="31">
        <v>15</v>
      </c>
      <c r="DI5" s="31">
        <v>14</v>
      </c>
      <c r="DJ5" s="31">
        <v>13</v>
      </c>
      <c r="DK5" s="31">
        <v>12</v>
      </c>
      <c r="DL5" s="31">
        <v>11</v>
      </c>
      <c r="DM5" s="31">
        <v>10</v>
      </c>
      <c r="DN5" s="31">
        <v>9</v>
      </c>
      <c r="DO5" s="31">
        <v>8</v>
      </c>
      <c r="DP5" s="31">
        <v>7</v>
      </c>
      <c r="DQ5" s="31">
        <v>6</v>
      </c>
      <c r="DR5" s="31">
        <v>5</v>
      </c>
      <c r="DS5" s="31">
        <v>4</v>
      </c>
      <c r="DT5" s="31">
        <v>3</v>
      </c>
      <c r="DU5" s="31">
        <v>2</v>
      </c>
      <c r="DV5" s="32">
        <v>1</v>
      </c>
      <c r="DW5" s="33">
        <v>0</v>
      </c>
      <c r="DY5" s="29" t="s">
        <v>908</v>
      </c>
      <c r="DZ5" s="30">
        <v>17</v>
      </c>
      <c r="EA5" s="31">
        <v>16</v>
      </c>
      <c r="EB5" s="31">
        <v>15</v>
      </c>
      <c r="EC5" s="31">
        <v>14</v>
      </c>
      <c r="ED5" s="31">
        <v>13</v>
      </c>
      <c r="EE5" s="31">
        <v>12</v>
      </c>
      <c r="EF5" s="31">
        <v>11</v>
      </c>
      <c r="EG5" s="31">
        <v>10</v>
      </c>
      <c r="EH5" s="31">
        <v>9</v>
      </c>
      <c r="EI5" s="31">
        <v>8</v>
      </c>
      <c r="EJ5" s="31">
        <v>7</v>
      </c>
      <c r="EK5" s="31">
        <v>6</v>
      </c>
      <c r="EL5" s="31">
        <v>5</v>
      </c>
      <c r="EM5" s="31">
        <v>4</v>
      </c>
      <c r="EN5" s="31">
        <v>3</v>
      </c>
      <c r="EO5" s="31">
        <v>2</v>
      </c>
      <c r="EP5" s="32">
        <v>1</v>
      </c>
      <c r="EQ5" s="33">
        <v>0</v>
      </c>
    </row>
    <row r="6" spans="2:147" ht="15.75" thickBot="1" x14ac:dyDescent="0.3">
      <c r="B6" s="34" t="s">
        <v>909</v>
      </c>
      <c r="C6" s="35" t="s">
        <v>174</v>
      </c>
      <c r="D6" s="36" t="s">
        <v>174</v>
      </c>
      <c r="E6" s="36" t="s">
        <v>174</v>
      </c>
      <c r="F6" s="36" t="s">
        <v>174</v>
      </c>
      <c r="G6" s="36" t="s">
        <v>174</v>
      </c>
      <c r="H6" s="36" t="s">
        <v>174</v>
      </c>
      <c r="I6" s="36" t="s">
        <v>174</v>
      </c>
      <c r="J6" s="36" t="s">
        <v>174</v>
      </c>
      <c r="K6" s="36" t="s">
        <v>174</v>
      </c>
      <c r="L6" s="36" t="s">
        <v>174</v>
      </c>
      <c r="M6" s="36" t="s">
        <v>174</v>
      </c>
      <c r="N6" s="36" t="s">
        <v>174</v>
      </c>
      <c r="O6" s="36" t="s">
        <v>174</v>
      </c>
      <c r="P6" s="36" t="s">
        <v>174</v>
      </c>
      <c r="Q6" s="36" t="s">
        <v>174</v>
      </c>
      <c r="R6" s="36" t="s">
        <v>174</v>
      </c>
      <c r="S6" s="36" t="s">
        <v>174</v>
      </c>
      <c r="T6" s="37" t="s">
        <v>174</v>
      </c>
      <c r="V6" s="34" t="s">
        <v>909</v>
      </c>
      <c r="W6" s="35" t="s">
        <v>174</v>
      </c>
      <c r="X6" s="36" t="s">
        <v>174</v>
      </c>
      <c r="Y6" s="36" t="s">
        <v>174</v>
      </c>
      <c r="Z6" s="36" t="s">
        <v>174</v>
      </c>
      <c r="AA6" s="36" t="s">
        <v>174</v>
      </c>
      <c r="AB6" s="36" t="s">
        <v>174</v>
      </c>
      <c r="AC6" s="36" t="s">
        <v>174</v>
      </c>
      <c r="AD6" s="36" t="s">
        <v>174</v>
      </c>
      <c r="AE6" s="36" t="s">
        <v>174</v>
      </c>
      <c r="AF6" s="36" t="s">
        <v>174</v>
      </c>
      <c r="AG6" s="36" t="s">
        <v>174</v>
      </c>
      <c r="AH6" s="36" t="s">
        <v>174</v>
      </c>
      <c r="AI6" s="36" t="s">
        <v>174</v>
      </c>
      <c r="AJ6" s="36" t="s">
        <v>174</v>
      </c>
      <c r="AK6" s="36" t="s">
        <v>174</v>
      </c>
      <c r="AL6" s="36" t="s">
        <v>174</v>
      </c>
      <c r="AM6" s="36" t="s">
        <v>174</v>
      </c>
      <c r="AN6" s="37" t="s">
        <v>174</v>
      </c>
      <c r="AR6" s="34" t="s">
        <v>909</v>
      </c>
      <c r="AS6" s="35" t="s">
        <v>174</v>
      </c>
      <c r="AT6" s="36" t="s">
        <v>174</v>
      </c>
      <c r="AU6" s="36" t="s">
        <v>174</v>
      </c>
      <c r="AV6" s="36" t="s">
        <v>174</v>
      </c>
      <c r="AW6" s="36" t="s">
        <v>174</v>
      </c>
      <c r="AX6" s="36" t="s">
        <v>174</v>
      </c>
      <c r="AY6" s="36" t="s">
        <v>174</v>
      </c>
      <c r="AZ6" s="36" t="s">
        <v>174</v>
      </c>
      <c r="BA6" s="36" t="s">
        <v>174</v>
      </c>
      <c r="BB6" s="36" t="s">
        <v>174</v>
      </c>
      <c r="BC6" s="36" t="s">
        <v>174</v>
      </c>
      <c r="BD6" s="36" t="s">
        <v>174</v>
      </c>
      <c r="BE6" s="36" t="s">
        <v>174</v>
      </c>
      <c r="BF6" s="36" t="s">
        <v>174</v>
      </c>
      <c r="BG6" s="36" t="s">
        <v>174</v>
      </c>
      <c r="BH6" s="36" t="s">
        <v>174</v>
      </c>
      <c r="BI6" s="36" t="s">
        <v>174</v>
      </c>
      <c r="BJ6" s="37" t="s">
        <v>174</v>
      </c>
      <c r="BN6" s="34" t="s">
        <v>909</v>
      </c>
      <c r="BO6" s="35" t="s">
        <v>174</v>
      </c>
      <c r="BP6" s="36" t="s">
        <v>174</v>
      </c>
      <c r="BQ6" s="36" t="s">
        <v>174</v>
      </c>
      <c r="BR6" s="36" t="s">
        <v>174</v>
      </c>
      <c r="BS6" s="36" t="s">
        <v>174</v>
      </c>
      <c r="BT6" s="36" t="s">
        <v>174</v>
      </c>
      <c r="BU6" s="36" t="s">
        <v>174</v>
      </c>
      <c r="BV6" s="36" t="s">
        <v>174</v>
      </c>
      <c r="BW6" s="36" t="s">
        <v>174</v>
      </c>
      <c r="BX6" s="36" t="s">
        <v>174</v>
      </c>
      <c r="BY6" s="36" t="s">
        <v>174</v>
      </c>
      <c r="BZ6" s="36" t="s">
        <v>174</v>
      </c>
      <c r="CA6" s="36" t="s">
        <v>174</v>
      </c>
      <c r="CB6" s="36" t="s">
        <v>174</v>
      </c>
      <c r="CC6" s="36" t="s">
        <v>174</v>
      </c>
      <c r="CD6" s="36" t="s">
        <v>174</v>
      </c>
      <c r="CE6" s="36" t="s">
        <v>174</v>
      </c>
      <c r="CF6" s="37" t="s">
        <v>174</v>
      </c>
      <c r="CH6" s="295" t="str">
        <f>Character!$L$29</f>
        <v>Traces of Silithyst</v>
      </c>
      <c r="CI6" s="115">
        <f>Character!$AA$29</f>
        <v>1</v>
      </c>
      <c r="CK6" s="34" t="s">
        <v>909</v>
      </c>
      <c r="CL6" s="35" t="s">
        <v>174</v>
      </c>
      <c r="CM6" s="36" t="s">
        <v>174</v>
      </c>
      <c r="CN6" s="36" t="s">
        <v>174</v>
      </c>
      <c r="CO6" s="36" t="s">
        <v>174</v>
      </c>
      <c r="CP6" s="36" t="s">
        <v>174</v>
      </c>
      <c r="CQ6" s="36" t="s">
        <v>174</v>
      </c>
      <c r="CR6" s="36" t="s">
        <v>174</v>
      </c>
      <c r="CS6" s="36" t="s">
        <v>174</v>
      </c>
      <c r="CT6" s="36" t="s">
        <v>174</v>
      </c>
      <c r="CU6" s="36" t="s">
        <v>174</v>
      </c>
      <c r="CV6" s="36" t="s">
        <v>174</v>
      </c>
      <c r="CW6" s="36" t="s">
        <v>174</v>
      </c>
      <c r="CX6" s="36" t="s">
        <v>174</v>
      </c>
      <c r="CY6" s="36" t="s">
        <v>174</v>
      </c>
      <c r="CZ6" s="36" t="s">
        <v>174</v>
      </c>
      <c r="DA6" s="36" t="s">
        <v>174</v>
      </c>
      <c r="DB6" s="36" t="s">
        <v>174</v>
      </c>
      <c r="DC6" s="37" t="s">
        <v>174</v>
      </c>
      <c r="DE6" s="34" t="s">
        <v>909</v>
      </c>
      <c r="DF6" s="35" t="s">
        <v>174</v>
      </c>
      <c r="DG6" s="36" t="s">
        <v>174</v>
      </c>
      <c r="DH6" s="36" t="s">
        <v>174</v>
      </c>
      <c r="DI6" s="36" t="s">
        <v>174</v>
      </c>
      <c r="DJ6" s="36" t="s">
        <v>174</v>
      </c>
      <c r="DK6" s="36" t="s">
        <v>174</v>
      </c>
      <c r="DL6" s="36" t="s">
        <v>174</v>
      </c>
      <c r="DM6" s="36" t="s">
        <v>174</v>
      </c>
      <c r="DN6" s="36" t="s">
        <v>174</v>
      </c>
      <c r="DO6" s="36" t="s">
        <v>174</v>
      </c>
      <c r="DP6" s="36" t="s">
        <v>174</v>
      </c>
      <c r="DQ6" s="36" t="s">
        <v>174</v>
      </c>
      <c r="DR6" s="36" t="s">
        <v>174</v>
      </c>
      <c r="DS6" s="36" t="s">
        <v>174</v>
      </c>
      <c r="DT6" s="36" t="s">
        <v>174</v>
      </c>
      <c r="DU6" s="36" t="s">
        <v>174</v>
      </c>
      <c r="DV6" s="36" t="s">
        <v>174</v>
      </c>
      <c r="DW6" s="37" t="s">
        <v>174</v>
      </c>
      <c r="DY6" s="34" t="s">
        <v>909</v>
      </c>
      <c r="DZ6" s="35" t="s">
        <v>174</v>
      </c>
      <c r="EA6" s="36" t="s">
        <v>174</v>
      </c>
      <c r="EB6" s="36" t="s">
        <v>174</v>
      </c>
      <c r="EC6" s="36" t="s">
        <v>174</v>
      </c>
      <c r="ED6" s="36" t="s">
        <v>174</v>
      </c>
      <c r="EE6" s="36" t="s">
        <v>174</v>
      </c>
      <c r="EF6" s="36" t="s">
        <v>174</v>
      </c>
      <c r="EG6" s="36" t="s">
        <v>174</v>
      </c>
      <c r="EH6" s="36" t="s">
        <v>174</v>
      </c>
      <c r="EI6" s="36" t="s">
        <v>174</v>
      </c>
      <c r="EJ6" s="36" t="s">
        <v>174</v>
      </c>
      <c r="EK6" s="36" t="s">
        <v>174</v>
      </c>
      <c r="EL6" s="36" t="s">
        <v>174</v>
      </c>
      <c r="EM6" s="36" t="s">
        <v>174</v>
      </c>
      <c r="EN6" s="36" t="s">
        <v>174</v>
      </c>
      <c r="EO6" s="36" t="s">
        <v>174</v>
      </c>
      <c r="EP6" s="36" t="s">
        <v>174</v>
      </c>
      <c r="EQ6" s="37" t="s">
        <v>174</v>
      </c>
    </row>
    <row r="7" spans="2:147" x14ac:dyDescent="0.25">
      <c r="B7" s="38">
        <v>1</v>
      </c>
      <c r="C7" s="39">
        <f>(CL7/BO7)</f>
        <v>12.653465346534654</v>
      </c>
      <c r="D7" s="40">
        <f>(CM7/BP7)</f>
        <v>12.653465346534654</v>
      </c>
      <c r="E7" s="40">
        <f t="shared" ref="E7:E70" si="0">(CN7/BQ7)</f>
        <v>12.653465346534656</v>
      </c>
      <c r="F7" s="40">
        <f t="shared" ref="F7:F70" si="1">(CO7/BR7)</f>
        <v>12.653465346534654</v>
      </c>
      <c r="G7" s="40">
        <f t="shared" ref="G7:G70" si="2">(CP7/BS7)</f>
        <v>12.653465346534656</v>
      </c>
      <c r="H7" s="40">
        <f t="shared" ref="H7:H70" si="3">(CQ7/BT7)</f>
        <v>12.653465346534656</v>
      </c>
      <c r="I7" s="40">
        <f t="shared" ref="I7:I70" si="4">(CR7/BU7)</f>
        <v>12.653465346534656</v>
      </c>
      <c r="J7" s="40">
        <f t="shared" ref="J7:J70" si="5">(CS7/BV7)</f>
        <v>12.653465346534654</v>
      </c>
      <c r="K7" s="40">
        <f t="shared" ref="K7:K70" si="6">(CT7/BW7)</f>
        <v>12.653465346534654</v>
      </c>
      <c r="L7" s="40">
        <f t="shared" ref="L7:L70" si="7">(CU7/BX7)</f>
        <v>12.653465346534656</v>
      </c>
      <c r="M7" s="40">
        <f t="shared" ref="M7:M70" si="8">(CV7/BY7)</f>
        <v>12.653465346534654</v>
      </c>
      <c r="N7" s="40">
        <f t="shared" ref="N7:N70" si="9">(CW7/BZ7)</f>
        <v>12.653465346534656</v>
      </c>
      <c r="O7" s="40">
        <f t="shared" ref="O7:O70" si="10">(CX7/CA7)</f>
        <v>12.653465346534652</v>
      </c>
      <c r="P7" s="40">
        <f t="shared" ref="P7:P70" si="11">(CY7/CB7)</f>
        <v>12.653465346534654</v>
      </c>
      <c r="Q7" s="40">
        <f t="shared" ref="Q7:Q70" si="12">(CZ7/CC7)</f>
        <v>12.653465346534654</v>
      </c>
      <c r="R7" s="40">
        <f t="shared" ref="R7:R70" si="13">(DA7/CD7)</f>
        <v>12.653465346534656</v>
      </c>
      <c r="S7" s="40">
        <f t="shared" ref="S7:S70" si="14">(DB7/CE7)</f>
        <v>12.653465346534652</v>
      </c>
      <c r="T7" s="41">
        <f>(DC7/CF7)</f>
        <v>12.653465346534654</v>
      </c>
      <c r="V7" s="38">
        <v>1</v>
      </c>
      <c r="W7" s="39">
        <f>(DF7/BO7)</f>
        <v>15.397590361445785</v>
      </c>
      <c r="X7" s="40">
        <f>(DG7/BP7)</f>
        <v>15.214285714285715</v>
      </c>
      <c r="Y7" s="40">
        <f t="shared" ref="Y7:Y70" si="15">(DH7/BQ7)</f>
        <v>15.03529411764706</v>
      </c>
      <c r="Z7" s="40">
        <f t="shared" ref="Z7:Z70" si="16">(DI7/BR7)</f>
        <v>14.860465116279071</v>
      </c>
      <c r="AA7" s="40">
        <f t="shared" ref="AA7:AA70" si="17">(DJ7/BS7)</f>
        <v>14.689655172413794</v>
      </c>
      <c r="AB7" s="40">
        <f t="shared" ref="AB7:AB70" si="18">(DK7/BT7)</f>
        <v>14.522727272727273</v>
      </c>
      <c r="AC7" s="40">
        <f t="shared" ref="AC7:AC70" si="19">(DL7/BU7)</f>
        <v>14.359550561797754</v>
      </c>
      <c r="AD7" s="40">
        <f t="shared" ref="AD7:AD70" si="20">(DM7/BV7)</f>
        <v>14.200000000000001</v>
      </c>
      <c r="AE7" s="40">
        <f t="shared" ref="AE7:AE70" si="21">(DN7/BW7)</f>
        <v>14.043956043956044</v>
      </c>
      <c r="AF7" s="40">
        <f t="shared" ref="AF7:AF70" si="22">(DO7/BX7)</f>
        <v>13.891304347826088</v>
      </c>
      <c r="AG7" s="40">
        <f t="shared" ref="AG7:AG70" si="23">(DP7/BY7)</f>
        <v>13.741935483870968</v>
      </c>
      <c r="AH7" s="40">
        <f t="shared" ref="AH7:AH70" si="24">(DQ7/BZ7)</f>
        <v>13.595744680851064</v>
      </c>
      <c r="AI7" s="40">
        <f t="shared" ref="AI7:AI70" si="25">(DR7/CA7)</f>
        <v>13.452631578947368</v>
      </c>
      <c r="AJ7" s="40">
        <f t="shared" ref="AJ7:AJ70" si="26">(DS7/CB7)</f>
        <v>13.3125</v>
      </c>
      <c r="AK7" s="40">
        <f t="shared" ref="AK7:AK70" si="27">(DT7/CC7)</f>
        <v>13.175257731958764</v>
      </c>
      <c r="AL7" s="40">
        <f t="shared" ref="AL7:AL70" si="28">(DU7/CD7)</f>
        <v>13.040816326530614</v>
      </c>
      <c r="AM7" s="40">
        <f t="shared" ref="AM7:AM70" si="29">(DV7/CE7)</f>
        <v>12.90909090909091</v>
      </c>
      <c r="AN7" s="41">
        <f>(DW7/CF7)</f>
        <v>12.780000000000001</v>
      </c>
      <c r="AR7" s="38">
        <v>1</v>
      </c>
      <c r="AS7" s="39">
        <f>(DZ7/BO7)</f>
        <v>3.9550414350368892</v>
      </c>
      <c r="AT7" s="40">
        <f>(EA7/BP7)</f>
        <v>3.8611953794459448</v>
      </c>
      <c r="AU7" s="40">
        <f t="shared" ref="AU7:AU70" si="30">(EB7/BQ7)</f>
        <v>3.7698694485482562</v>
      </c>
      <c r="AV7" s="40">
        <f t="shared" ref="AV7:AV70" si="31">(EC7/BR7)</f>
        <v>3.680969290999466</v>
      </c>
      <c r="AW7" s="40">
        <f t="shared" ref="AW7:AW70" si="32">(ED7/BS7)</f>
        <v>3.5944050033806625</v>
      </c>
      <c r="AX7" s="40">
        <f t="shared" ref="AX7:AX70" si="33">(EE7/BT7)</f>
        <v>3.5100908743397277</v>
      </c>
      <c r="AY7" s="40">
        <f t="shared" ref="AY7:AY70" si="34">(EF7/BU7)</f>
        <v>3.4279451460697028</v>
      </c>
      <c r="AZ7" s="40">
        <f t="shared" ref="AZ7:AZ70" si="35">(EG7/BV7)</f>
        <v>3.3478897917724733</v>
      </c>
      <c r="BA7" s="40">
        <f t="shared" ref="BA7:BA70" si="36">(EH7/BW7)</f>
        <v>3.2698503078750489</v>
      </c>
      <c r="BB7" s="40">
        <f t="shared" ref="BB7:BB70" si="37">(EI7/BX7)</f>
        <v>3.1937555198730094</v>
      </c>
      <c r="BC7" s="40">
        <f t="shared" ref="BC7:BC70" si="38">(EJ7/BY7)</f>
        <v>3.1195374007726286</v>
      </c>
      <c r="BD7" s="40">
        <f t="shared" ref="BD7:BD70" si="39">(EK7/BZ7)</f>
        <v>3.0471309011908114</v>
      </c>
      <c r="BE7" s="40">
        <f t="shared" ref="BE7:BE70" si="40">(EL7/CA7)</f>
        <v>2.9764737902513168</v>
      </c>
      <c r="BF7" s="40">
        <f t="shared" ref="BF7:BF70" si="41">(EM7/CB7)</f>
        <v>2.907506506487628</v>
      </c>
      <c r="BG7" s="40">
        <f t="shared" ref="BG7:BG70" si="42">(EN7/CC7)</f>
        <v>2.8401720180280368</v>
      </c>
      <c r="BH7" s="40">
        <f t="shared" ref="BH7:BH70" si="43">(EO7/CD7)</f>
        <v>2.7744156913977362</v>
      </c>
      <c r="BI7" s="40">
        <f t="shared" ref="BI7:BI70" si="44">(EP7/CE7)</f>
        <v>2.7101851683265661</v>
      </c>
      <c r="BJ7" s="41">
        <f>(EQ7/CF7)</f>
        <v>2.6502353579818885</v>
      </c>
      <c r="BN7" s="38">
        <v>1</v>
      </c>
      <c r="BO7" s="39">
        <f>(1+$BN7/100)*(1-BO$5/100)/(3-$M$2*$BN7/100)</f>
        <v>0.27989983305509181</v>
      </c>
      <c r="BP7" s="40">
        <f>(1+$BN7/100)*(1-BP$5/100)/(3-$M$2*$BN7/100)</f>
        <v>0.28327212020033388</v>
      </c>
      <c r="BQ7" s="40">
        <f t="shared" ref="BQ7:CF22" si="45">(1+$BN7/100)*(1-BQ$5/100)/(3-$M$2*$BN7/100)</f>
        <v>0.28664440734557595</v>
      </c>
      <c r="BR7" s="40">
        <f t="shared" si="45"/>
        <v>0.29001669449081802</v>
      </c>
      <c r="BS7" s="40">
        <f t="shared" si="45"/>
        <v>0.29338898163606009</v>
      </c>
      <c r="BT7" s="40">
        <f t="shared" si="45"/>
        <v>0.29676126878130216</v>
      </c>
      <c r="BU7" s="40">
        <f t="shared" si="45"/>
        <v>0.30013355592654423</v>
      </c>
      <c r="BV7" s="40">
        <f t="shared" si="45"/>
        <v>0.3035058430717863</v>
      </c>
      <c r="BW7" s="40">
        <f t="shared" si="45"/>
        <v>0.30687813021702837</v>
      </c>
      <c r="BX7" s="40">
        <f t="shared" si="45"/>
        <v>0.31025041736227044</v>
      </c>
      <c r="BY7" s="40">
        <f t="shared" si="45"/>
        <v>0.31362270450751251</v>
      </c>
      <c r="BZ7" s="40">
        <f t="shared" si="45"/>
        <v>0.31699499165275458</v>
      </c>
      <c r="CA7" s="40">
        <f t="shared" si="45"/>
        <v>0.32036727879799665</v>
      </c>
      <c r="CB7" s="40">
        <f t="shared" si="45"/>
        <v>0.32373956594323872</v>
      </c>
      <c r="CC7" s="40">
        <f t="shared" si="45"/>
        <v>0.32711185308848079</v>
      </c>
      <c r="CD7" s="40">
        <f t="shared" si="45"/>
        <v>0.33048414023372286</v>
      </c>
      <c r="CE7" s="40">
        <f t="shared" si="45"/>
        <v>0.33385642737896493</v>
      </c>
      <c r="CF7" s="41">
        <f>(1+$BN7/100)*(1-CF$5/100)/(3-$M$2*$BN7/100)</f>
        <v>0.337228714524207</v>
      </c>
      <c r="CH7" s="295" t="str">
        <f>Character!$L$46</f>
        <v>Spell Vulnerability</v>
      </c>
      <c r="CI7" s="115">
        <f>Character!$AA$46</f>
        <v>1</v>
      </c>
      <c r="CK7" s="38">
        <v>1</v>
      </c>
      <c r="CL7" s="39">
        <f>($M$1*$CI$3+$M$3*$CI$1)*(1/100)*(1-CL$5/100)/(3-$M$2*$CK7/100)</f>
        <v>3.541702838063439</v>
      </c>
      <c r="CM7" s="40">
        <f>($M$1*$CI$3+$M$3*$CI$1)*(1/100)*(1-CM$5/100)/(3-$M$2*$CK7/100)</f>
        <v>3.584373956594324</v>
      </c>
      <c r="CN7" s="40">
        <f t="shared" ref="CN7:DC22" si="46">($M$1*$CI$3+$M$3*$CI$1)*(1/100)*(1-CN$5/100)/(3-$M$2*$CK7/100)</f>
        <v>3.627045075125209</v>
      </c>
      <c r="CO7" s="40">
        <f t="shared" si="46"/>
        <v>3.6697161936560936</v>
      </c>
      <c r="CP7" s="40">
        <f t="shared" si="46"/>
        <v>3.7123873121869786</v>
      </c>
      <c r="CQ7" s="40">
        <f t="shared" si="46"/>
        <v>3.7550584307178636</v>
      </c>
      <c r="CR7" s="40">
        <f t="shared" si="46"/>
        <v>3.7977295492487486</v>
      </c>
      <c r="CS7" s="40">
        <f t="shared" si="46"/>
        <v>3.8404006677796327</v>
      </c>
      <c r="CT7" s="40">
        <f t="shared" si="46"/>
        <v>3.8830717863105177</v>
      </c>
      <c r="CU7" s="40">
        <f t="shared" si="46"/>
        <v>3.9257429048414028</v>
      </c>
      <c r="CV7" s="40">
        <f t="shared" si="46"/>
        <v>3.9684140233722873</v>
      </c>
      <c r="CW7" s="40">
        <f t="shared" si="46"/>
        <v>4.0110851419031723</v>
      </c>
      <c r="CX7" s="40">
        <f t="shared" si="46"/>
        <v>4.0537562604340565</v>
      </c>
      <c r="CY7" s="40">
        <f t="shared" si="46"/>
        <v>4.0964273789649415</v>
      </c>
      <c r="CZ7" s="40">
        <f t="shared" si="46"/>
        <v>4.1390984974958265</v>
      </c>
      <c r="DA7" s="40">
        <f t="shared" si="46"/>
        <v>4.1817696160267115</v>
      </c>
      <c r="DB7" s="40">
        <f t="shared" si="46"/>
        <v>4.2244407345575956</v>
      </c>
      <c r="DC7" s="41">
        <f>($M$1*$CI$3+$M$3*$CI$1)*(1/100)*(1-DC$5/100)/(3-$M$2*$CK7/100)</f>
        <v>4.2671118530884806</v>
      </c>
      <c r="DE7" s="38">
        <v>1</v>
      </c>
      <c r="DF7" s="39">
        <f>($M$1*$CI$3+$M$3*$CI$1)*(1+$DE7/100)*(1/100)/(3-$M$2*$DE7/100)</f>
        <v>4.3097829716193656</v>
      </c>
      <c r="DG7" s="40">
        <f>($M$1*$CI$3+$M$3*$CI$1)*(1+$DE7/100)*(1/100)/(3-$M$2*$DE7/100)</f>
        <v>4.3097829716193656</v>
      </c>
      <c r="DH7" s="40">
        <f t="shared" ref="DH7:DW22" si="47">($M$1*$CI$3+$M$3*$CI$1)*(1+$DE7/100)*(1/100)/(3-$M$2*$DE7/100)</f>
        <v>4.3097829716193656</v>
      </c>
      <c r="DI7" s="40">
        <f t="shared" si="47"/>
        <v>4.3097829716193656</v>
      </c>
      <c r="DJ7" s="40">
        <f t="shared" si="47"/>
        <v>4.3097829716193656</v>
      </c>
      <c r="DK7" s="40">
        <f t="shared" si="47"/>
        <v>4.3097829716193656</v>
      </c>
      <c r="DL7" s="40">
        <f t="shared" si="47"/>
        <v>4.3097829716193656</v>
      </c>
      <c r="DM7" s="40">
        <f t="shared" si="47"/>
        <v>4.3097829716193656</v>
      </c>
      <c r="DN7" s="40">
        <f t="shared" si="47"/>
        <v>4.3097829716193656</v>
      </c>
      <c r="DO7" s="40">
        <f t="shared" si="47"/>
        <v>4.3097829716193656</v>
      </c>
      <c r="DP7" s="40">
        <f t="shared" si="47"/>
        <v>4.3097829716193656</v>
      </c>
      <c r="DQ7" s="40">
        <f t="shared" si="47"/>
        <v>4.3097829716193656</v>
      </c>
      <c r="DR7" s="40">
        <f t="shared" si="47"/>
        <v>4.3097829716193656</v>
      </c>
      <c r="DS7" s="40">
        <f t="shared" si="47"/>
        <v>4.3097829716193656</v>
      </c>
      <c r="DT7" s="40">
        <f t="shared" si="47"/>
        <v>4.3097829716193656</v>
      </c>
      <c r="DU7" s="40">
        <f t="shared" si="47"/>
        <v>4.3097829716193656</v>
      </c>
      <c r="DV7" s="40">
        <f t="shared" si="47"/>
        <v>4.3097829716193656</v>
      </c>
      <c r="DW7" s="41">
        <f>($M$1*$CI$3+$M$3*$CI$1)*(1+$DE7/100)*(1/100)/(3-$M$2*$DE7/100)</f>
        <v>4.3097829716193656</v>
      </c>
      <c r="DY7" s="38">
        <v>1</v>
      </c>
      <c r="DZ7" s="39">
        <f>(1/400)*(0.83+DZ$5/100)*($CI$3*$M$1+$CI$1*$M$3)*(1+1*$DY7/100)/(3-$M$2*(0.83+DZ$5/100)*(DZ$5/100))</f>
        <v>1.1070154373927961</v>
      </c>
      <c r="EA7" s="40">
        <f>(1/400)*(0.83+EA$5/100)*($CI$3*$M$1+$CI$1*$M$3)*(1+1*$DY7/100)/(3-$M$2*(0.83+EA$5/100)*(EA$5/100))</f>
        <v>1.0937690016433854</v>
      </c>
      <c r="EB7" s="40">
        <f t="shared" ref="EB7:EP22" si="48">(1/400)*(0.83+EB$5/100)*($CI$3*$M$1+$CI$1*$M$3)*(1+1*$DY7/100)/(3-$M$2*(0.83+EB$5/100)*(EB$5/100))</f>
        <v>1.0806119938493082</v>
      </c>
      <c r="EC7" s="40">
        <f t="shared" si="48"/>
        <v>1.0675425462978752</v>
      </c>
      <c r="ED7" s="40">
        <f t="shared" si="48"/>
        <v>1.0545588235294117</v>
      </c>
      <c r="EE7" s="40">
        <f t="shared" si="48"/>
        <v>1.0416590214067278</v>
      </c>
      <c r="EF7" s="40">
        <f t="shared" si="48"/>
        <v>1.0288413662110369</v>
      </c>
      <c r="EG7" s="40">
        <f t="shared" si="48"/>
        <v>1.0161041137633315</v>
      </c>
      <c r="EH7" s="40">
        <f t="shared" si="48"/>
        <v>1.0034455485702696</v>
      </c>
      <c r="EI7" s="40">
        <f t="shared" si="48"/>
        <v>0.99086398299365619</v>
      </c>
      <c r="EJ7" s="40">
        <f t="shared" si="48"/>
        <v>0.97835775644264766</v>
      </c>
      <c r="EK7" s="40">
        <f t="shared" si="48"/>
        <v>0.96592523458783175</v>
      </c>
      <c r="EL7" s="40">
        <f t="shared" si="48"/>
        <v>0.95356480859637338</v>
      </c>
      <c r="EM7" s="40">
        <f t="shared" si="48"/>
        <v>0.94127489438744705</v>
      </c>
      <c r="EN7" s="40">
        <f t="shared" si="48"/>
        <v>0.92905393190720109</v>
      </c>
      <c r="EO7" s="40">
        <f t="shared" si="48"/>
        <v>0.91690038442253063</v>
      </c>
      <c r="EP7" s="40">
        <f t="shared" si="48"/>
        <v>0.90481273783296612</v>
      </c>
      <c r="EQ7" s="41">
        <f>(1/400)*(0.83+EQ$5/100)*($CI$3*$M$1+$CI$1*$M$3)*(1+1*$DZ7/100)/(3-$M$2*(0.83+EQ$5/100)*(EQ$5/100))</f>
        <v>0.89373546295883377</v>
      </c>
    </row>
    <row r="8" spans="2:147" x14ac:dyDescent="0.25">
      <c r="B8" s="38">
        <v>2</v>
      </c>
      <c r="C8" s="39">
        <f t="shared" ref="C8:C71" si="49">(CL8/BO8)</f>
        <v>12.52941176470588</v>
      </c>
      <c r="D8" s="40">
        <f t="shared" ref="D8:D71" si="50">(CM8/BP8)</f>
        <v>12.529411764705884</v>
      </c>
      <c r="E8" s="40">
        <f t="shared" si="0"/>
        <v>12.529411764705884</v>
      </c>
      <c r="F8" s="40">
        <f t="shared" si="1"/>
        <v>12.529411764705884</v>
      </c>
      <c r="G8" s="40">
        <f t="shared" si="2"/>
        <v>12.529411764705882</v>
      </c>
      <c r="H8" s="40">
        <f t="shared" si="3"/>
        <v>12.529411764705882</v>
      </c>
      <c r="I8" s="40">
        <f t="shared" si="4"/>
        <v>12.529411764705884</v>
      </c>
      <c r="J8" s="40">
        <f t="shared" si="5"/>
        <v>12.529411764705882</v>
      </c>
      <c r="K8" s="40">
        <f t="shared" si="6"/>
        <v>12.529411764705886</v>
      </c>
      <c r="L8" s="40">
        <f t="shared" si="7"/>
        <v>12.529411764705884</v>
      </c>
      <c r="M8" s="40">
        <f t="shared" si="8"/>
        <v>12.529411764705884</v>
      </c>
      <c r="N8" s="40">
        <f t="shared" si="9"/>
        <v>12.529411764705882</v>
      </c>
      <c r="O8" s="40">
        <f t="shared" si="10"/>
        <v>12.52941176470588</v>
      </c>
      <c r="P8" s="40">
        <f t="shared" si="11"/>
        <v>12.529411764705884</v>
      </c>
      <c r="Q8" s="40">
        <f t="shared" si="12"/>
        <v>12.529411764705884</v>
      </c>
      <c r="R8" s="40">
        <f t="shared" si="13"/>
        <v>12.529411764705882</v>
      </c>
      <c r="S8" s="40">
        <f t="shared" si="14"/>
        <v>12.529411764705882</v>
      </c>
      <c r="T8" s="41">
        <f t="shared" ref="T8:T71" si="51">(DC8/CF8)</f>
        <v>12.529411764705884</v>
      </c>
      <c r="V8" s="38">
        <v>2</v>
      </c>
      <c r="W8" s="39">
        <f t="shared" ref="W8:W71" si="52">(DF8/BO8)</f>
        <v>15.397590361445781</v>
      </c>
      <c r="X8" s="40">
        <f t="shared" ref="X8:X71" si="53">(DG8/BP8)</f>
        <v>15.214285714285714</v>
      </c>
      <c r="Y8" s="40">
        <f t="shared" si="15"/>
        <v>15.035294117647057</v>
      </c>
      <c r="Z8" s="40">
        <f t="shared" si="16"/>
        <v>14.86046511627907</v>
      </c>
      <c r="AA8" s="40">
        <f t="shared" si="17"/>
        <v>14.689655172413792</v>
      </c>
      <c r="AB8" s="40">
        <f t="shared" si="18"/>
        <v>14.522727272727272</v>
      </c>
      <c r="AC8" s="40">
        <f t="shared" si="19"/>
        <v>14.359550561797752</v>
      </c>
      <c r="AD8" s="40">
        <f t="shared" si="20"/>
        <v>14.2</v>
      </c>
      <c r="AE8" s="40">
        <f t="shared" si="21"/>
        <v>14.043956043956044</v>
      </c>
      <c r="AF8" s="40">
        <f t="shared" si="22"/>
        <v>13.891304347826086</v>
      </c>
      <c r="AG8" s="40">
        <f t="shared" si="23"/>
        <v>13.741935483870968</v>
      </c>
      <c r="AH8" s="40">
        <f t="shared" si="24"/>
        <v>13.595744680851064</v>
      </c>
      <c r="AI8" s="40">
        <f t="shared" si="25"/>
        <v>13.452631578947367</v>
      </c>
      <c r="AJ8" s="40">
        <f t="shared" si="26"/>
        <v>13.3125</v>
      </c>
      <c r="AK8" s="40">
        <f t="shared" si="27"/>
        <v>13.175257731958762</v>
      </c>
      <c r="AL8" s="40">
        <f t="shared" si="28"/>
        <v>13.04081632653061</v>
      </c>
      <c r="AM8" s="40">
        <f t="shared" si="29"/>
        <v>12.909090909090908</v>
      </c>
      <c r="AN8" s="41">
        <f t="shared" ref="AN8:AN71" si="54">(DW8/CF8)</f>
        <v>12.78</v>
      </c>
      <c r="AR8" s="38">
        <v>2</v>
      </c>
      <c r="AS8" s="39">
        <f t="shared" ref="AS8:AS71" si="55">(DZ8/BO8)</f>
        <v>3.9484386947446732</v>
      </c>
      <c r="AT8" s="40">
        <f t="shared" ref="AT8:AT71" si="56">(EA8/BP8)</f>
        <v>3.854749310365067</v>
      </c>
      <c r="AU8" s="40">
        <f t="shared" si="30"/>
        <v>3.76357584345886</v>
      </c>
      <c r="AV8" s="40">
        <f t="shared" si="31"/>
        <v>3.6748241001964628</v>
      </c>
      <c r="AW8" s="40">
        <f t="shared" si="32"/>
        <v>3.5884043272481407</v>
      </c>
      <c r="AX8" s="40">
        <f t="shared" si="33"/>
        <v>3.504230956352516</v>
      </c>
      <c r="AY8" s="40">
        <f t="shared" si="34"/>
        <v>3.4222223661931253</v>
      </c>
      <c r="AZ8" s="40">
        <f t="shared" si="35"/>
        <v>3.3423006602336209</v>
      </c>
      <c r="BA8" s="40">
        <f t="shared" si="36"/>
        <v>3.264391459280934</v>
      </c>
      <c r="BB8" s="40">
        <f t="shared" si="37"/>
        <v>3.1884237076528543</v>
      </c>
      <c r="BC8" s="40">
        <f t="shared" si="38"/>
        <v>3.1143294919232591</v>
      </c>
      <c r="BD8" s="40">
        <f t="shared" si="39"/>
        <v>3.0420438713056845</v>
      </c>
      <c r="BE8" s="40">
        <f t="shared" si="40"/>
        <v>2.9715047188151713</v>
      </c>
      <c r="BF8" s="40">
        <f t="shared" si="41"/>
        <v>2.902652572420036</v>
      </c>
      <c r="BG8" s="40">
        <f t="shared" si="42"/>
        <v>2.8354304954603768</v>
      </c>
      <c r="BH8" s="40">
        <f t="shared" si="43"/>
        <v>2.7697839456691922</v>
      </c>
      <c r="BI8" s="40">
        <f t="shared" si="44"/>
        <v>2.7056606521857871</v>
      </c>
      <c r="BJ8" s="41">
        <f t="shared" ref="BJ8:BJ71" si="57">(EQ8/CF8)</f>
        <v>2.6201556104949049</v>
      </c>
      <c r="BN8" s="38">
        <v>2</v>
      </c>
      <c r="BO8" s="39">
        <f t="shared" ref="BO8:CD71" si="58">(1+$BN8/100)*(1-BO$5/100)/(3-$M$2*$BN8/100)</f>
        <v>0.28314381270903011</v>
      </c>
      <c r="BP8" s="40">
        <f t="shared" si="58"/>
        <v>0.28655518394648827</v>
      </c>
      <c r="BQ8" s="40">
        <f t="shared" si="45"/>
        <v>0.28996655518394648</v>
      </c>
      <c r="BR8" s="40">
        <f t="shared" si="45"/>
        <v>0.29337792642140464</v>
      </c>
      <c r="BS8" s="40">
        <f t="shared" si="45"/>
        <v>0.29678929765886286</v>
      </c>
      <c r="BT8" s="40">
        <f t="shared" si="45"/>
        <v>0.30020066889632108</v>
      </c>
      <c r="BU8" s="40">
        <f t="shared" si="45"/>
        <v>0.30361204013377924</v>
      </c>
      <c r="BV8" s="40">
        <f t="shared" si="45"/>
        <v>0.30702341137123745</v>
      </c>
      <c r="BW8" s="40">
        <f t="shared" si="45"/>
        <v>0.31043478260869561</v>
      </c>
      <c r="BX8" s="40">
        <f t="shared" si="45"/>
        <v>0.31384615384615383</v>
      </c>
      <c r="BY8" s="40">
        <f t="shared" si="45"/>
        <v>0.31725752508361199</v>
      </c>
      <c r="BZ8" s="40">
        <f t="shared" si="45"/>
        <v>0.32066889632107021</v>
      </c>
      <c r="CA8" s="40">
        <f t="shared" si="45"/>
        <v>0.32408026755852842</v>
      </c>
      <c r="CB8" s="40">
        <f t="shared" si="45"/>
        <v>0.32749163879598658</v>
      </c>
      <c r="CC8" s="40">
        <f t="shared" si="45"/>
        <v>0.3309030100334448</v>
      </c>
      <c r="CD8" s="40">
        <f t="shared" si="45"/>
        <v>0.33431438127090302</v>
      </c>
      <c r="CE8" s="40">
        <f t="shared" si="45"/>
        <v>0.33772575250836118</v>
      </c>
      <c r="CF8" s="41">
        <f t="shared" si="45"/>
        <v>0.34113712374581939</v>
      </c>
      <c r="CH8" s="295" t="str">
        <f>Character!$L$47</f>
        <v>Stormstrike</v>
      </c>
      <c r="CI8" s="115">
        <f>Character!$AA$47</f>
        <v>1</v>
      </c>
      <c r="CK8" s="38">
        <v>2</v>
      </c>
      <c r="CL8" s="39">
        <f t="shared" ref="CL8:DA71" si="59">($M$1*$CI$3+$M$3*$CI$1)*(1/100)*(1-CL$5/100)/(3-$M$2*$CK8/100)</f>
        <v>3.5476254180602003</v>
      </c>
      <c r="CM8" s="40">
        <f t="shared" si="59"/>
        <v>3.5903678929765888</v>
      </c>
      <c r="CN8" s="40">
        <f t="shared" si="46"/>
        <v>3.6331103678929768</v>
      </c>
      <c r="CO8" s="40">
        <f t="shared" si="46"/>
        <v>3.6758528428093644</v>
      </c>
      <c r="CP8" s="40">
        <f t="shared" si="46"/>
        <v>3.7185953177257525</v>
      </c>
      <c r="CQ8" s="40">
        <f t="shared" si="46"/>
        <v>3.7613377926421405</v>
      </c>
      <c r="CR8" s="40">
        <f t="shared" si="46"/>
        <v>3.8040802675585286</v>
      </c>
      <c r="CS8" s="40">
        <f t="shared" si="46"/>
        <v>3.8468227424749162</v>
      </c>
      <c r="CT8" s="40">
        <f t="shared" si="46"/>
        <v>3.8895652173913047</v>
      </c>
      <c r="CU8" s="40">
        <f t="shared" si="46"/>
        <v>3.9323076923076927</v>
      </c>
      <c r="CV8" s="40">
        <f t="shared" si="46"/>
        <v>3.9750501672240803</v>
      </c>
      <c r="CW8" s="40">
        <f t="shared" si="46"/>
        <v>4.0177926421404679</v>
      </c>
      <c r="CX8" s="40">
        <f t="shared" si="46"/>
        <v>4.0605351170568555</v>
      </c>
      <c r="CY8" s="40">
        <f t="shared" si="46"/>
        <v>4.103277591973244</v>
      </c>
      <c r="CZ8" s="40">
        <f t="shared" si="46"/>
        <v>4.1460200668896325</v>
      </c>
      <c r="DA8" s="40">
        <f t="shared" si="46"/>
        <v>4.1887625418060201</v>
      </c>
      <c r="DB8" s="40">
        <f t="shared" si="46"/>
        <v>4.2315050167224078</v>
      </c>
      <c r="DC8" s="41">
        <f t="shared" si="46"/>
        <v>4.2742474916387962</v>
      </c>
      <c r="DE8" s="38">
        <v>2</v>
      </c>
      <c r="DF8" s="39">
        <f t="shared" ref="DF8:DU71" si="60">($M$1*$CI$3+$M$3*$CI$1)*(1+$DE8/100)*(1/100)/(3-$M$2*$DE8/100)</f>
        <v>4.3597324414715715</v>
      </c>
      <c r="DG8" s="40">
        <f t="shared" si="60"/>
        <v>4.3597324414715715</v>
      </c>
      <c r="DH8" s="40">
        <f t="shared" si="47"/>
        <v>4.3597324414715715</v>
      </c>
      <c r="DI8" s="40">
        <f t="shared" si="47"/>
        <v>4.3597324414715715</v>
      </c>
      <c r="DJ8" s="40">
        <f t="shared" si="47"/>
        <v>4.3597324414715715</v>
      </c>
      <c r="DK8" s="40">
        <f t="shared" si="47"/>
        <v>4.3597324414715715</v>
      </c>
      <c r="DL8" s="40">
        <f t="shared" si="47"/>
        <v>4.3597324414715715</v>
      </c>
      <c r="DM8" s="40">
        <f t="shared" si="47"/>
        <v>4.3597324414715715</v>
      </c>
      <c r="DN8" s="40">
        <f t="shared" si="47"/>
        <v>4.3597324414715715</v>
      </c>
      <c r="DO8" s="40">
        <f t="shared" si="47"/>
        <v>4.3597324414715715</v>
      </c>
      <c r="DP8" s="40">
        <f t="shared" si="47"/>
        <v>4.3597324414715715</v>
      </c>
      <c r="DQ8" s="40">
        <f t="shared" si="47"/>
        <v>4.3597324414715715</v>
      </c>
      <c r="DR8" s="40">
        <f t="shared" si="47"/>
        <v>4.3597324414715715</v>
      </c>
      <c r="DS8" s="40">
        <f t="shared" si="47"/>
        <v>4.3597324414715715</v>
      </c>
      <c r="DT8" s="40">
        <f t="shared" si="47"/>
        <v>4.3597324414715715</v>
      </c>
      <c r="DU8" s="40">
        <f t="shared" si="47"/>
        <v>4.3597324414715715</v>
      </c>
      <c r="DV8" s="40">
        <f t="shared" si="47"/>
        <v>4.3597324414715715</v>
      </c>
      <c r="DW8" s="41">
        <f t="shared" si="47"/>
        <v>4.3597324414715715</v>
      </c>
      <c r="DY8" s="38">
        <v>2</v>
      </c>
      <c r="DZ8" s="39">
        <f t="shared" ref="DZ8:EO71" si="61">(1/400)*(0.83+DZ$5/100)*($CI$3*$M$1+$CI$1*$M$3)*(1+1*$DY8/100)/(3-$M$2*(0.83+DZ$5/100)*(DZ$5/100))</f>
        <v>1.1179759862778731</v>
      </c>
      <c r="EA8" s="40">
        <f t="shared" si="61"/>
        <v>1.1045983976992606</v>
      </c>
      <c r="EB8" s="40">
        <f t="shared" si="48"/>
        <v>1.0913111225012815</v>
      </c>
      <c r="EC8" s="40">
        <f t="shared" si="48"/>
        <v>1.0781122744790423</v>
      </c>
      <c r="ED8" s="40">
        <f t="shared" si="48"/>
        <v>1.0649999999999999</v>
      </c>
      <c r="EE8" s="40">
        <f t="shared" si="48"/>
        <v>1.0519724770642203</v>
      </c>
      <c r="EF8" s="40">
        <f t="shared" si="48"/>
        <v>1.0390279143913441</v>
      </c>
      <c r="EG8" s="40">
        <f t="shared" si="48"/>
        <v>1.0261645505332655</v>
      </c>
      <c r="EH8" s="40">
        <f t="shared" si="48"/>
        <v>1.0133806530115594</v>
      </c>
      <c r="EI8" s="40">
        <f t="shared" si="48"/>
        <v>1.0006745174787419</v>
      </c>
      <c r="EJ8" s="40">
        <f t="shared" si="48"/>
        <v>0.98804446690247594</v>
      </c>
      <c r="EK8" s="40">
        <f t="shared" si="48"/>
        <v>0.97548885077186964</v>
      </c>
      <c r="EL8" s="40">
        <f t="shared" si="48"/>
        <v>0.96300604432505044</v>
      </c>
      <c r="EM8" s="40">
        <f t="shared" si="48"/>
        <v>0.9505944477972238</v>
      </c>
      <c r="EN8" s="40">
        <f t="shared" si="48"/>
        <v>0.93825248568846042</v>
      </c>
      <c r="EO8" s="40">
        <f t="shared" si="48"/>
        <v>0.92597860605047644</v>
      </c>
      <c r="EP8" s="40">
        <f t="shared" si="48"/>
        <v>0.91377127979170825</v>
      </c>
      <c r="EQ8" s="41">
        <f t="shared" ref="EQ8:EQ71" si="62">(1/400)*(0.83+EQ$5/100)*($CI$3*$M$1+$CI$1*$M$3)*(1+1*$DZ8/100)/(3-$M$2*(0.83+EQ$5/100)*(EQ$5/100))</f>
        <v>0.89383234873070327</v>
      </c>
    </row>
    <row r="9" spans="2:147" x14ac:dyDescent="0.25">
      <c r="B9" s="38">
        <v>3</v>
      </c>
      <c r="C9" s="39">
        <f t="shared" si="49"/>
        <v>12.407766990291263</v>
      </c>
      <c r="D9" s="40">
        <f t="shared" si="50"/>
        <v>12.407766990291263</v>
      </c>
      <c r="E9" s="40">
        <f t="shared" si="0"/>
        <v>12.407766990291265</v>
      </c>
      <c r="F9" s="40">
        <f t="shared" si="1"/>
        <v>12.407766990291261</v>
      </c>
      <c r="G9" s="40">
        <f t="shared" si="2"/>
        <v>12.407766990291263</v>
      </c>
      <c r="H9" s="40">
        <f t="shared" si="3"/>
        <v>12.407766990291265</v>
      </c>
      <c r="I9" s="40">
        <f t="shared" si="4"/>
        <v>12.407766990291263</v>
      </c>
      <c r="J9" s="40">
        <f t="shared" si="5"/>
        <v>12.407766990291263</v>
      </c>
      <c r="K9" s="40">
        <f t="shared" si="6"/>
        <v>12.407766990291263</v>
      </c>
      <c r="L9" s="40">
        <f t="shared" si="7"/>
        <v>12.407766990291265</v>
      </c>
      <c r="M9" s="40">
        <f t="shared" si="8"/>
        <v>12.407766990291263</v>
      </c>
      <c r="N9" s="40">
        <f t="shared" si="9"/>
        <v>12.407766990291265</v>
      </c>
      <c r="O9" s="40">
        <f t="shared" si="10"/>
        <v>12.407766990291263</v>
      </c>
      <c r="P9" s="40">
        <f t="shared" si="11"/>
        <v>12.407766990291263</v>
      </c>
      <c r="Q9" s="40">
        <f t="shared" si="12"/>
        <v>12.407766990291265</v>
      </c>
      <c r="R9" s="40">
        <f t="shared" si="13"/>
        <v>12.407766990291263</v>
      </c>
      <c r="S9" s="40">
        <f t="shared" si="14"/>
        <v>12.407766990291261</v>
      </c>
      <c r="T9" s="41">
        <f t="shared" si="51"/>
        <v>12.407766990291263</v>
      </c>
      <c r="V9" s="38">
        <v>3</v>
      </c>
      <c r="W9" s="39">
        <f t="shared" si="52"/>
        <v>15.397590361445786</v>
      </c>
      <c r="X9" s="40">
        <f t="shared" si="53"/>
        <v>15.214285714285719</v>
      </c>
      <c r="Y9" s="40">
        <f t="shared" si="15"/>
        <v>15.035294117647062</v>
      </c>
      <c r="Z9" s="40">
        <f t="shared" si="16"/>
        <v>14.860465116279071</v>
      </c>
      <c r="AA9" s="40">
        <f t="shared" si="17"/>
        <v>14.689655172413795</v>
      </c>
      <c r="AB9" s="40">
        <f t="shared" si="18"/>
        <v>14.522727272727275</v>
      </c>
      <c r="AC9" s="40">
        <f t="shared" si="19"/>
        <v>14.359550561797754</v>
      </c>
      <c r="AD9" s="40">
        <f t="shared" si="20"/>
        <v>14.200000000000001</v>
      </c>
      <c r="AE9" s="40">
        <f t="shared" si="21"/>
        <v>14.043956043956046</v>
      </c>
      <c r="AF9" s="40">
        <f t="shared" si="22"/>
        <v>13.891304347826088</v>
      </c>
      <c r="AG9" s="40">
        <f t="shared" si="23"/>
        <v>13.74193548387097</v>
      </c>
      <c r="AH9" s="40">
        <f t="shared" si="24"/>
        <v>13.595744680851066</v>
      </c>
      <c r="AI9" s="40">
        <f t="shared" si="25"/>
        <v>13.452631578947372</v>
      </c>
      <c r="AJ9" s="40">
        <f t="shared" si="26"/>
        <v>13.312500000000004</v>
      </c>
      <c r="AK9" s="40">
        <f t="shared" si="27"/>
        <v>13.175257731958766</v>
      </c>
      <c r="AL9" s="40">
        <f t="shared" si="28"/>
        <v>13.040816326530614</v>
      </c>
      <c r="AM9" s="40">
        <f t="shared" si="29"/>
        <v>12.909090909090912</v>
      </c>
      <c r="AN9" s="41">
        <f t="shared" si="54"/>
        <v>12.780000000000003</v>
      </c>
      <c r="AR9" s="38">
        <v>3</v>
      </c>
      <c r="AS9" s="39">
        <f t="shared" si="55"/>
        <v>3.9418359544524586</v>
      </c>
      <c r="AT9" s="40">
        <f t="shared" si="56"/>
        <v>3.8483032412841891</v>
      </c>
      <c r="AU9" s="40">
        <f t="shared" si="30"/>
        <v>3.7572822383694642</v>
      </c>
      <c r="AV9" s="40">
        <f t="shared" si="31"/>
        <v>3.6686789093934582</v>
      </c>
      <c r="AW9" s="40">
        <f t="shared" si="32"/>
        <v>3.5824036511156176</v>
      </c>
      <c r="AX9" s="40">
        <f t="shared" si="33"/>
        <v>3.4983710383653048</v>
      </c>
      <c r="AY9" s="40">
        <f t="shared" si="34"/>
        <v>3.4164995863165477</v>
      </c>
      <c r="AZ9" s="40">
        <f t="shared" si="35"/>
        <v>3.3367115286947682</v>
      </c>
      <c r="BA9" s="40">
        <f t="shared" si="36"/>
        <v>3.2589326106868182</v>
      </c>
      <c r="BB9" s="40">
        <f t="shared" si="37"/>
        <v>3.1830918954326983</v>
      </c>
      <c r="BC9" s="40">
        <f t="shared" si="38"/>
        <v>3.1091215830738883</v>
      </c>
      <c r="BD9" s="40">
        <f t="shared" si="39"/>
        <v>3.0369568414205581</v>
      </c>
      <c r="BE9" s="40">
        <f t="shared" si="40"/>
        <v>2.9665356473790254</v>
      </c>
      <c r="BF9" s="40">
        <f t="shared" si="41"/>
        <v>2.8977986383524437</v>
      </c>
      <c r="BG9" s="40">
        <f t="shared" si="42"/>
        <v>2.8306889728927174</v>
      </c>
      <c r="BH9" s="40">
        <f t="shared" si="43"/>
        <v>2.7651521999406485</v>
      </c>
      <c r="BI9" s="40">
        <f t="shared" si="44"/>
        <v>2.7011361360450077</v>
      </c>
      <c r="BJ9" s="41">
        <f t="shared" si="57"/>
        <v>2.590658995136097</v>
      </c>
      <c r="BN9" s="38">
        <v>3</v>
      </c>
      <c r="BO9" s="39">
        <f t="shared" si="58"/>
        <v>0.28639865996649916</v>
      </c>
      <c r="BP9" s="40">
        <f t="shared" si="58"/>
        <v>0.28984924623115577</v>
      </c>
      <c r="BQ9" s="40">
        <f t="shared" si="45"/>
        <v>0.29329983249581237</v>
      </c>
      <c r="BR9" s="40">
        <f t="shared" si="45"/>
        <v>0.29675041876046904</v>
      </c>
      <c r="BS9" s="40">
        <f t="shared" si="45"/>
        <v>0.30020100502512564</v>
      </c>
      <c r="BT9" s="40">
        <f t="shared" si="45"/>
        <v>0.30365159128978225</v>
      </c>
      <c r="BU9" s="40">
        <f t="shared" si="45"/>
        <v>0.30710217755443892</v>
      </c>
      <c r="BV9" s="40">
        <f t="shared" si="45"/>
        <v>0.31055276381909552</v>
      </c>
      <c r="BW9" s="40">
        <f t="shared" si="45"/>
        <v>0.31400335008375213</v>
      </c>
      <c r="BX9" s="40">
        <f t="shared" si="45"/>
        <v>0.31745393634840874</v>
      </c>
      <c r="BY9" s="40">
        <f t="shared" si="45"/>
        <v>0.32090452261306535</v>
      </c>
      <c r="BZ9" s="40">
        <f t="shared" si="45"/>
        <v>0.32435510887772195</v>
      </c>
      <c r="CA9" s="40">
        <f t="shared" si="45"/>
        <v>0.32780569514237856</v>
      </c>
      <c r="CB9" s="40">
        <f t="shared" si="45"/>
        <v>0.33125628140703517</v>
      </c>
      <c r="CC9" s="40">
        <f t="shared" si="45"/>
        <v>0.33470686767169178</v>
      </c>
      <c r="CD9" s="40">
        <f t="shared" si="45"/>
        <v>0.33815745393634844</v>
      </c>
      <c r="CE9" s="40">
        <f t="shared" si="45"/>
        <v>0.34160804020100505</v>
      </c>
      <c r="CF9" s="41">
        <f t="shared" si="45"/>
        <v>0.34505862646566166</v>
      </c>
      <c r="CK9" s="38">
        <v>3</v>
      </c>
      <c r="CL9" s="39">
        <f t="shared" si="59"/>
        <v>3.55356783919598</v>
      </c>
      <c r="CM9" s="40">
        <f t="shared" si="59"/>
        <v>3.596381909547739</v>
      </c>
      <c r="CN9" s="40">
        <f t="shared" si="46"/>
        <v>3.6391959798994979</v>
      </c>
      <c r="CO9" s="40">
        <f t="shared" si="46"/>
        <v>3.6820100502512565</v>
      </c>
      <c r="CP9" s="40">
        <f t="shared" si="46"/>
        <v>3.7248241206030155</v>
      </c>
      <c r="CQ9" s="40">
        <f t="shared" si="46"/>
        <v>3.7676381909547745</v>
      </c>
      <c r="CR9" s="40">
        <f t="shared" si="46"/>
        <v>3.8104522613065335</v>
      </c>
      <c r="CS9" s="40">
        <f t="shared" si="46"/>
        <v>3.853266331658292</v>
      </c>
      <c r="CT9" s="40">
        <f t="shared" si="46"/>
        <v>3.896080402010051</v>
      </c>
      <c r="CU9" s="40">
        <f t="shared" si="46"/>
        <v>3.93889447236181</v>
      </c>
      <c r="CV9" s="40">
        <f t="shared" si="46"/>
        <v>3.9817085427135681</v>
      </c>
      <c r="CW9" s="40">
        <f t="shared" si="46"/>
        <v>4.0245226130653275</v>
      </c>
      <c r="CX9" s="40">
        <f t="shared" si="46"/>
        <v>4.0673366834170857</v>
      </c>
      <c r="CY9" s="40">
        <f t="shared" si="46"/>
        <v>4.1101507537688446</v>
      </c>
      <c r="CZ9" s="40">
        <f t="shared" si="46"/>
        <v>4.1529648241206036</v>
      </c>
      <c r="DA9" s="40">
        <f t="shared" si="46"/>
        <v>4.1957788944723626</v>
      </c>
      <c r="DB9" s="40">
        <f t="shared" si="46"/>
        <v>4.2385929648241207</v>
      </c>
      <c r="DC9" s="41">
        <f t="shared" si="46"/>
        <v>4.2814070351758797</v>
      </c>
      <c r="DE9" s="38">
        <v>3</v>
      </c>
      <c r="DF9" s="39">
        <f t="shared" si="60"/>
        <v>4.4098492462311567</v>
      </c>
      <c r="DG9" s="40">
        <f t="shared" si="60"/>
        <v>4.4098492462311567</v>
      </c>
      <c r="DH9" s="40">
        <f t="shared" si="47"/>
        <v>4.4098492462311567</v>
      </c>
      <c r="DI9" s="40">
        <f t="shared" si="47"/>
        <v>4.4098492462311567</v>
      </c>
      <c r="DJ9" s="40">
        <f t="shared" si="47"/>
        <v>4.4098492462311567</v>
      </c>
      <c r="DK9" s="40">
        <f t="shared" si="47"/>
        <v>4.4098492462311567</v>
      </c>
      <c r="DL9" s="40">
        <f t="shared" si="47"/>
        <v>4.4098492462311567</v>
      </c>
      <c r="DM9" s="40">
        <f t="shared" si="47"/>
        <v>4.4098492462311567</v>
      </c>
      <c r="DN9" s="40">
        <f t="shared" si="47"/>
        <v>4.4098492462311567</v>
      </c>
      <c r="DO9" s="40">
        <f t="shared" si="47"/>
        <v>4.4098492462311567</v>
      </c>
      <c r="DP9" s="40">
        <f t="shared" si="47"/>
        <v>4.4098492462311567</v>
      </c>
      <c r="DQ9" s="40">
        <f t="shared" si="47"/>
        <v>4.4098492462311567</v>
      </c>
      <c r="DR9" s="40">
        <f t="shared" si="47"/>
        <v>4.4098492462311567</v>
      </c>
      <c r="DS9" s="40">
        <f t="shared" si="47"/>
        <v>4.4098492462311567</v>
      </c>
      <c r="DT9" s="40">
        <f t="shared" si="47"/>
        <v>4.4098492462311567</v>
      </c>
      <c r="DU9" s="40">
        <f t="shared" si="47"/>
        <v>4.4098492462311567</v>
      </c>
      <c r="DV9" s="40">
        <f t="shared" si="47"/>
        <v>4.4098492462311567</v>
      </c>
      <c r="DW9" s="41">
        <f t="shared" si="47"/>
        <v>4.4098492462311567</v>
      </c>
      <c r="DY9" s="38">
        <v>3</v>
      </c>
      <c r="DZ9" s="39">
        <f t="shared" si="61"/>
        <v>1.1289365351629503</v>
      </c>
      <c r="EA9" s="40">
        <f t="shared" si="61"/>
        <v>1.1154277937551358</v>
      </c>
      <c r="EB9" s="40">
        <f t="shared" si="48"/>
        <v>1.1020102511532548</v>
      </c>
      <c r="EC9" s="40">
        <f t="shared" si="48"/>
        <v>1.0886820026602095</v>
      </c>
      <c r="ED9" s="40">
        <f t="shared" si="48"/>
        <v>1.075441176470588</v>
      </c>
      <c r="EE9" s="40">
        <f t="shared" si="48"/>
        <v>1.0622859327217127</v>
      </c>
      <c r="EF9" s="40">
        <f t="shared" si="48"/>
        <v>1.0492144625716515</v>
      </c>
      <c r="EG9" s="40">
        <f t="shared" si="48"/>
        <v>1.0362249873031995</v>
      </c>
      <c r="EH9" s="40">
        <f t="shared" si="48"/>
        <v>1.0233157574528493</v>
      </c>
      <c r="EI9" s="40">
        <f t="shared" si="48"/>
        <v>1.0104850519638275</v>
      </c>
      <c r="EJ9" s="40">
        <f t="shared" si="48"/>
        <v>0.9977311773623041</v>
      </c>
      <c r="EK9" s="40">
        <f t="shared" si="48"/>
        <v>0.98505246695590765</v>
      </c>
      <c r="EL9" s="40">
        <f t="shared" si="48"/>
        <v>0.97244728005372738</v>
      </c>
      <c r="EM9" s="40">
        <f t="shared" si="48"/>
        <v>0.95991400120700043</v>
      </c>
      <c r="EN9" s="40">
        <f t="shared" si="48"/>
        <v>0.94745103946971987</v>
      </c>
      <c r="EO9" s="40">
        <f t="shared" si="48"/>
        <v>0.93505682767842246</v>
      </c>
      <c r="EP9" s="40">
        <f t="shared" si="48"/>
        <v>0.92272982175045049</v>
      </c>
      <c r="EQ9" s="41">
        <f t="shared" si="62"/>
        <v>0.89392923450257289</v>
      </c>
    </row>
    <row r="10" spans="2:147" x14ac:dyDescent="0.25">
      <c r="B10" s="38">
        <v>4</v>
      </c>
      <c r="C10" s="39">
        <f t="shared" si="49"/>
        <v>12.28846153846154</v>
      </c>
      <c r="D10" s="40">
        <f t="shared" si="50"/>
        <v>12.28846153846154</v>
      </c>
      <c r="E10" s="40">
        <f t="shared" si="0"/>
        <v>12.28846153846154</v>
      </c>
      <c r="F10" s="40">
        <f t="shared" si="1"/>
        <v>12.288461538461538</v>
      </c>
      <c r="G10" s="40">
        <f t="shared" si="2"/>
        <v>12.288461538461538</v>
      </c>
      <c r="H10" s="40">
        <f t="shared" si="3"/>
        <v>12.288461538461538</v>
      </c>
      <c r="I10" s="40">
        <f t="shared" si="4"/>
        <v>12.28846153846154</v>
      </c>
      <c r="J10" s="40">
        <f t="shared" si="5"/>
        <v>12.288461538461538</v>
      </c>
      <c r="K10" s="40">
        <f t="shared" si="6"/>
        <v>12.288461538461538</v>
      </c>
      <c r="L10" s="40">
        <f t="shared" si="7"/>
        <v>12.28846153846154</v>
      </c>
      <c r="M10" s="40">
        <f t="shared" si="8"/>
        <v>12.28846153846154</v>
      </c>
      <c r="N10" s="40">
        <f t="shared" si="9"/>
        <v>12.288461538461538</v>
      </c>
      <c r="O10" s="40">
        <f t="shared" si="10"/>
        <v>12.288461538461538</v>
      </c>
      <c r="P10" s="40">
        <f t="shared" si="11"/>
        <v>12.28846153846154</v>
      </c>
      <c r="Q10" s="40">
        <f t="shared" si="12"/>
        <v>12.28846153846154</v>
      </c>
      <c r="R10" s="40">
        <f t="shared" si="13"/>
        <v>12.288461538461538</v>
      </c>
      <c r="S10" s="40">
        <f t="shared" si="14"/>
        <v>12.288461538461538</v>
      </c>
      <c r="T10" s="41">
        <f t="shared" si="51"/>
        <v>12.28846153846154</v>
      </c>
      <c r="V10" s="38">
        <v>4</v>
      </c>
      <c r="W10" s="39">
        <f t="shared" si="52"/>
        <v>15.397590361445786</v>
      </c>
      <c r="X10" s="40">
        <f t="shared" si="53"/>
        <v>15.214285714285717</v>
      </c>
      <c r="Y10" s="40">
        <f t="shared" si="15"/>
        <v>15.035294117647062</v>
      </c>
      <c r="Z10" s="40">
        <f t="shared" si="16"/>
        <v>14.860465116279073</v>
      </c>
      <c r="AA10" s="40">
        <f t="shared" si="17"/>
        <v>14.689655172413795</v>
      </c>
      <c r="AB10" s="40">
        <f t="shared" si="18"/>
        <v>14.522727272727275</v>
      </c>
      <c r="AC10" s="40">
        <f t="shared" si="19"/>
        <v>14.359550561797755</v>
      </c>
      <c r="AD10" s="40">
        <f t="shared" si="20"/>
        <v>14.200000000000001</v>
      </c>
      <c r="AE10" s="40">
        <f t="shared" si="21"/>
        <v>14.043956043956046</v>
      </c>
      <c r="AF10" s="40">
        <f t="shared" si="22"/>
        <v>13.891304347826088</v>
      </c>
      <c r="AG10" s="40">
        <f t="shared" si="23"/>
        <v>13.741935483870972</v>
      </c>
      <c r="AH10" s="40">
        <f t="shared" si="24"/>
        <v>13.595744680851064</v>
      </c>
      <c r="AI10" s="40">
        <f t="shared" si="25"/>
        <v>13.452631578947372</v>
      </c>
      <c r="AJ10" s="40">
        <f t="shared" si="26"/>
        <v>13.312500000000004</v>
      </c>
      <c r="AK10" s="40">
        <f t="shared" si="27"/>
        <v>13.175257731958766</v>
      </c>
      <c r="AL10" s="40">
        <f t="shared" si="28"/>
        <v>13.040816326530612</v>
      </c>
      <c r="AM10" s="40">
        <f t="shared" si="29"/>
        <v>12.90909090909091</v>
      </c>
      <c r="AN10" s="41">
        <f t="shared" si="54"/>
        <v>12.780000000000003</v>
      </c>
      <c r="AR10" s="38">
        <v>4</v>
      </c>
      <c r="AS10" s="39">
        <f t="shared" si="55"/>
        <v>3.9352332141602435</v>
      </c>
      <c r="AT10" s="40">
        <f t="shared" si="56"/>
        <v>3.8418571722033108</v>
      </c>
      <c r="AU10" s="40">
        <f t="shared" si="30"/>
        <v>3.7509886332800675</v>
      </c>
      <c r="AV10" s="40">
        <f t="shared" si="31"/>
        <v>3.6625337185904541</v>
      </c>
      <c r="AW10" s="40">
        <f t="shared" si="32"/>
        <v>3.5764029749830959</v>
      </c>
      <c r="AX10" s="40">
        <f t="shared" si="33"/>
        <v>3.4925111203780927</v>
      </c>
      <c r="AY10" s="40">
        <f t="shared" si="34"/>
        <v>3.4107768064399706</v>
      </c>
      <c r="AZ10" s="40">
        <f t="shared" si="35"/>
        <v>3.3311223971559167</v>
      </c>
      <c r="BA10" s="40">
        <f t="shared" si="36"/>
        <v>3.2534737620927037</v>
      </c>
      <c r="BB10" s="40">
        <f t="shared" si="37"/>
        <v>3.1777600832125437</v>
      </c>
      <c r="BC10" s="40">
        <f t="shared" si="38"/>
        <v>3.1039136742245188</v>
      </c>
      <c r="BD10" s="40">
        <f t="shared" si="39"/>
        <v>3.0318698115354312</v>
      </c>
      <c r="BE10" s="40">
        <f t="shared" si="40"/>
        <v>2.9615665759428795</v>
      </c>
      <c r="BF10" s="40">
        <f t="shared" si="41"/>
        <v>2.8929447042848517</v>
      </c>
      <c r="BG10" s="40">
        <f t="shared" si="42"/>
        <v>2.8259474503250575</v>
      </c>
      <c r="BH10" s="40">
        <f t="shared" si="43"/>
        <v>2.7605204542121045</v>
      </c>
      <c r="BI10" s="40">
        <f t="shared" si="44"/>
        <v>2.6966116199042292</v>
      </c>
      <c r="BJ10" s="41">
        <f t="shared" si="57"/>
        <v>2.5617286907863832</v>
      </c>
      <c r="BN10" s="38">
        <v>4</v>
      </c>
      <c r="BO10" s="39">
        <f t="shared" si="58"/>
        <v>0.28966442953020133</v>
      </c>
      <c r="BP10" s="40">
        <f t="shared" si="58"/>
        <v>0.29315436241610737</v>
      </c>
      <c r="BQ10" s="40">
        <f t="shared" si="45"/>
        <v>0.29664429530201342</v>
      </c>
      <c r="BR10" s="40">
        <f t="shared" si="45"/>
        <v>0.30013422818791946</v>
      </c>
      <c r="BS10" s="40">
        <f t="shared" si="45"/>
        <v>0.3036241610738255</v>
      </c>
      <c r="BT10" s="40">
        <f t="shared" si="45"/>
        <v>0.30711409395973155</v>
      </c>
      <c r="BU10" s="40">
        <f t="shared" si="45"/>
        <v>0.31060402684563759</v>
      </c>
      <c r="BV10" s="40">
        <f t="shared" si="45"/>
        <v>0.31409395973154364</v>
      </c>
      <c r="BW10" s="40">
        <f t="shared" si="45"/>
        <v>0.31758389261744968</v>
      </c>
      <c r="BX10" s="40">
        <f t="shared" si="45"/>
        <v>0.32107382550335573</v>
      </c>
      <c r="BY10" s="40">
        <f t="shared" si="45"/>
        <v>0.32456375838926171</v>
      </c>
      <c r="BZ10" s="40">
        <f t="shared" si="45"/>
        <v>0.32805369127516781</v>
      </c>
      <c r="CA10" s="40">
        <f t="shared" si="45"/>
        <v>0.3315436241610738</v>
      </c>
      <c r="CB10" s="40">
        <f t="shared" si="45"/>
        <v>0.33503355704697985</v>
      </c>
      <c r="CC10" s="40">
        <f t="shared" si="45"/>
        <v>0.33852348993288589</v>
      </c>
      <c r="CD10" s="40">
        <f t="shared" si="45"/>
        <v>0.34201342281879199</v>
      </c>
      <c r="CE10" s="40">
        <f t="shared" si="45"/>
        <v>0.34550335570469803</v>
      </c>
      <c r="CF10" s="41">
        <f t="shared" si="45"/>
        <v>0.34899328859060402</v>
      </c>
      <c r="CK10" s="38">
        <v>4</v>
      </c>
      <c r="CL10" s="39">
        <f t="shared" si="59"/>
        <v>3.559530201342282</v>
      </c>
      <c r="CM10" s="40">
        <f t="shared" si="59"/>
        <v>3.6024161073825507</v>
      </c>
      <c r="CN10" s="40">
        <f t="shared" si="46"/>
        <v>3.6453020134228193</v>
      </c>
      <c r="CO10" s="40">
        <f t="shared" si="46"/>
        <v>3.6881879194630871</v>
      </c>
      <c r="CP10" s="40">
        <f t="shared" si="46"/>
        <v>3.7310738255033558</v>
      </c>
      <c r="CQ10" s="40">
        <f t="shared" si="46"/>
        <v>3.7739597315436244</v>
      </c>
      <c r="CR10" s="40">
        <f t="shared" si="46"/>
        <v>3.8168456375838931</v>
      </c>
      <c r="CS10" s="40">
        <f t="shared" si="46"/>
        <v>3.8597315436241613</v>
      </c>
      <c r="CT10" s="40">
        <f t="shared" si="46"/>
        <v>3.9026174496644299</v>
      </c>
      <c r="CU10" s="40">
        <f t="shared" si="46"/>
        <v>3.9455033557046986</v>
      </c>
      <c r="CV10" s="40">
        <f t="shared" si="46"/>
        <v>3.9883892617449668</v>
      </c>
      <c r="CW10" s="40">
        <f t="shared" si="46"/>
        <v>4.0312751677852354</v>
      </c>
      <c r="CX10" s="40">
        <f t="shared" si="46"/>
        <v>4.0741610738255032</v>
      </c>
      <c r="CY10" s="40">
        <f t="shared" si="46"/>
        <v>4.1170469798657718</v>
      </c>
      <c r="CZ10" s="40">
        <f t="shared" si="46"/>
        <v>4.1599328859060405</v>
      </c>
      <c r="DA10" s="40">
        <f t="shared" si="46"/>
        <v>4.2028187919463091</v>
      </c>
      <c r="DB10" s="40">
        <f t="shared" si="46"/>
        <v>4.2457046979865778</v>
      </c>
      <c r="DC10" s="41">
        <f t="shared" si="46"/>
        <v>4.2885906040268464</v>
      </c>
      <c r="DE10" s="38">
        <v>4</v>
      </c>
      <c r="DF10" s="39">
        <f t="shared" si="60"/>
        <v>4.4601342281879202</v>
      </c>
      <c r="DG10" s="40">
        <f t="shared" si="60"/>
        <v>4.4601342281879202</v>
      </c>
      <c r="DH10" s="40">
        <f t="shared" si="47"/>
        <v>4.4601342281879202</v>
      </c>
      <c r="DI10" s="40">
        <f t="shared" si="47"/>
        <v>4.4601342281879202</v>
      </c>
      <c r="DJ10" s="40">
        <f t="shared" si="47"/>
        <v>4.4601342281879202</v>
      </c>
      <c r="DK10" s="40">
        <f t="shared" si="47"/>
        <v>4.4601342281879202</v>
      </c>
      <c r="DL10" s="40">
        <f t="shared" si="47"/>
        <v>4.4601342281879202</v>
      </c>
      <c r="DM10" s="40">
        <f t="shared" si="47"/>
        <v>4.4601342281879202</v>
      </c>
      <c r="DN10" s="40">
        <f t="shared" si="47"/>
        <v>4.4601342281879202</v>
      </c>
      <c r="DO10" s="40">
        <f t="shared" si="47"/>
        <v>4.4601342281879202</v>
      </c>
      <c r="DP10" s="40">
        <f t="shared" si="47"/>
        <v>4.4601342281879202</v>
      </c>
      <c r="DQ10" s="40">
        <f t="shared" si="47"/>
        <v>4.4601342281879202</v>
      </c>
      <c r="DR10" s="40">
        <f t="shared" si="47"/>
        <v>4.4601342281879202</v>
      </c>
      <c r="DS10" s="40">
        <f t="shared" si="47"/>
        <v>4.4601342281879202</v>
      </c>
      <c r="DT10" s="40">
        <f t="shared" si="47"/>
        <v>4.4601342281879202</v>
      </c>
      <c r="DU10" s="40">
        <f t="shared" si="47"/>
        <v>4.4601342281879202</v>
      </c>
      <c r="DV10" s="40">
        <f t="shared" si="47"/>
        <v>4.4601342281879202</v>
      </c>
      <c r="DW10" s="41">
        <f t="shared" si="47"/>
        <v>4.4601342281879202</v>
      </c>
      <c r="DY10" s="38">
        <v>4</v>
      </c>
      <c r="DZ10" s="39">
        <f t="shared" si="61"/>
        <v>1.1398970840480276</v>
      </c>
      <c r="EA10" s="40">
        <f t="shared" si="61"/>
        <v>1.1262571898110108</v>
      </c>
      <c r="EB10" s="40">
        <f t="shared" si="48"/>
        <v>1.1127093798052281</v>
      </c>
      <c r="EC10" s="40">
        <f t="shared" si="48"/>
        <v>1.0992517308413765</v>
      </c>
      <c r="ED10" s="40">
        <f t="shared" si="48"/>
        <v>1.0858823529411763</v>
      </c>
      <c r="EE10" s="40">
        <f t="shared" si="48"/>
        <v>1.0725993883792049</v>
      </c>
      <c r="EF10" s="40">
        <f t="shared" si="48"/>
        <v>1.0594010107519587</v>
      </c>
      <c r="EG10" s="40">
        <f t="shared" si="48"/>
        <v>1.0462854240731336</v>
      </c>
      <c r="EH10" s="40">
        <f t="shared" si="48"/>
        <v>1.0332508618941392</v>
      </c>
      <c r="EI10" s="40">
        <f t="shared" si="48"/>
        <v>1.0202955864489134</v>
      </c>
      <c r="EJ10" s="40">
        <f t="shared" si="48"/>
        <v>1.0074178878221323</v>
      </c>
      <c r="EK10" s="40">
        <f t="shared" si="48"/>
        <v>0.99461608313994554</v>
      </c>
      <c r="EL10" s="40">
        <f t="shared" si="48"/>
        <v>0.98188851578240433</v>
      </c>
      <c r="EM10" s="40">
        <f t="shared" si="48"/>
        <v>0.96923355461677718</v>
      </c>
      <c r="EN10" s="40">
        <f t="shared" si="48"/>
        <v>0.9566495932509792</v>
      </c>
      <c r="EO10" s="40">
        <f t="shared" si="48"/>
        <v>0.94413504930636827</v>
      </c>
      <c r="EP10" s="40">
        <f t="shared" si="48"/>
        <v>0.93168836370919283</v>
      </c>
      <c r="EQ10" s="41">
        <f t="shared" si="62"/>
        <v>0.8940261202744425</v>
      </c>
    </row>
    <row r="11" spans="2:147" x14ac:dyDescent="0.25">
      <c r="B11" s="38">
        <v>5</v>
      </c>
      <c r="C11" s="39">
        <f t="shared" si="49"/>
        <v>12.171428571428573</v>
      </c>
      <c r="D11" s="40">
        <f t="shared" si="50"/>
        <v>12.171428571428573</v>
      </c>
      <c r="E11" s="40">
        <f t="shared" si="0"/>
        <v>12.171428571428573</v>
      </c>
      <c r="F11" s="40">
        <f t="shared" si="1"/>
        <v>12.171428571428571</v>
      </c>
      <c r="G11" s="40">
        <f t="shared" si="2"/>
        <v>12.171428571428571</v>
      </c>
      <c r="H11" s="40">
        <f t="shared" si="3"/>
        <v>12.171428571428573</v>
      </c>
      <c r="I11" s="40">
        <f t="shared" si="4"/>
        <v>12.171428571428573</v>
      </c>
      <c r="J11" s="40">
        <f t="shared" si="5"/>
        <v>12.171428571428571</v>
      </c>
      <c r="K11" s="40">
        <f t="shared" si="6"/>
        <v>12.171428571428571</v>
      </c>
      <c r="L11" s="40">
        <f t="shared" si="7"/>
        <v>12.171428571428574</v>
      </c>
      <c r="M11" s="40">
        <f t="shared" si="8"/>
        <v>12.171428571428574</v>
      </c>
      <c r="N11" s="40">
        <f t="shared" si="9"/>
        <v>12.171428571428574</v>
      </c>
      <c r="O11" s="40">
        <f t="shared" si="10"/>
        <v>12.171428571428571</v>
      </c>
      <c r="P11" s="40">
        <f t="shared" si="11"/>
        <v>12.171428571428573</v>
      </c>
      <c r="Q11" s="40">
        <f t="shared" si="12"/>
        <v>12.171428571428573</v>
      </c>
      <c r="R11" s="40">
        <f t="shared" si="13"/>
        <v>12.171428571428574</v>
      </c>
      <c r="S11" s="40">
        <f t="shared" si="14"/>
        <v>12.171428571428571</v>
      </c>
      <c r="T11" s="41">
        <f t="shared" si="51"/>
        <v>12.171428571428571</v>
      </c>
      <c r="V11" s="38">
        <v>5</v>
      </c>
      <c r="W11" s="39">
        <f t="shared" si="52"/>
        <v>15.397590361445785</v>
      </c>
      <c r="X11" s="40">
        <f t="shared" si="53"/>
        <v>15.214285714285715</v>
      </c>
      <c r="Y11" s="40">
        <f t="shared" si="15"/>
        <v>15.03529411764706</v>
      </c>
      <c r="Z11" s="40">
        <f t="shared" si="16"/>
        <v>14.86046511627907</v>
      </c>
      <c r="AA11" s="40">
        <f t="shared" si="17"/>
        <v>14.689655172413794</v>
      </c>
      <c r="AB11" s="40">
        <f t="shared" si="18"/>
        <v>14.522727272727272</v>
      </c>
      <c r="AC11" s="40">
        <f t="shared" si="19"/>
        <v>14.359550561797752</v>
      </c>
      <c r="AD11" s="40">
        <f t="shared" si="20"/>
        <v>14.2</v>
      </c>
      <c r="AE11" s="40">
        <f t="shared" si="21"/>
        <v>14.043956043956042</v>
      </c>
      <c r="AF11" s="40">
        <f t="shared" si="22"/>
        <v>13.891304347826088</v>
      </c>
      <c r="AG11" s="40">
        <f t="shared" si="23"/>
        <v>13.74193548387097</v>
      </c>
      <c r="AH11" s="40">
        <f t="shared" si="24"/>
        <v>13.595744680851066</v>
      </c>
      <c r="AI11" s="40">
        <f t="shared" si="25"/>
        <v>13.45263157894737</v>
      </c>
      <c r="AJ11" s="40">
        <f t="shared" si="26"/>
        <v>13.312500000000002</v>
      </c>
      <c r="AK11" s="40">
        <f t="shared" si="27"/>
        <v>13.175257731958764</v>
      </c>
      <c r="AL11" s="40">
        <f t="shared" si="28"/>
        <v>13.040816326530615</v>
      </c>
      <c r="AM11" s="40">
        <f t="shared" si="29"/>
        <v>12.909090909090908</v>
      </c>
      <c r="AN11" s="41">
        <f t="shared" si="54"/>
        <v>12.78</v>
      </c>
      <c r="AR11" s="38">
        <v>5</v>
      </c>
      <c r="AS11" s="39">
        <f t="shared" si="55"/>
        <v>3.9286304738680289</v>
      </c>
      <c r="AT11" s="40">
        <f t="shared" si="56"/>
        <v>3.8354111031224329</v>
      </c>
      <c r="AU11" s="40">
        <f t="shared" si="30"/>
        <v>3.7446950281906717</v>
      </c>
      <c r="AV11" s="40">
        <f t="shared" si="31"/>
        <v>3.6563885277874504</v>
      </c>
      <c r="AW11" s="40">
        <f t="shared" si="32"/>
        <v>3.5704022988505741</v>
      </c>
      <c r="AX11" s="40">
        <f t="shared" si="33"/>
        <v>3.4866512023908811</v>
      </c>
      <c r="AY11" s="40">
        <f t="shared" si="34"/>
        <v>3.4050540265633944</v>
      </c>
      <c r="AZ11" s="40">
        <f t="shared" si="35"/>
        <v>3.3255332656170635</v>
      </c>
      <c r="BA11" s="40">
        <f t="shared" si="36"/>
        <v>3.2480149134985874</v>
      </c>
      <c r="BB11" s="40">
        <f t="shared" si="37"/>
        <v>3.1724282709923881</v>
      </c>
      <c r="BC11" s="40">
        <f t="shared" si="38"/>
        <v>3.0987057653751489</v>
      </c>
      <c r="BD11" s="40">
        <f t="shared" si="39"/>
        <v>3.0267827816503052</v>
      </c>
      <c r="BE11" s="40">
        <f t="shared" si="40"/>
        <v>2.9565975045067336</v>
      </c>
      <c r="BF11" s="40">
        <f t="shared" si="41"/>
        <v>2.8880907702172598</v>
      </c>
      <c r="BG11" s="40">
        <f t="shared" si="42"/>
        <v>2.8212059277573984</v>
      </c>
      <c r="BH11" s="40">
        <f t="shared" si="43"/>
        <v>2.7558887084835617</v>
      </c>
      <c r="BI11" s="40">
        <f t="shared" si="44"/>
        <v>2.6920871037634506</v>
      </c>
      <c r="BJ11" s="41">
        <f t="shared" si="57"/>
        <v>2.533348517131218</v>
      </c>
      <c r="BN11" s="38">
        <v>5</v>
      </c>
      <c r="BO11" s="39">
        <f t="shared" si="58"/>
        <v>0.2929411764705882</v>
      </c>
      <c r="BP11" s="40">
        <f t="shared" si="58"/>
        <v>0.2964705882352941</v>
      </c>
      <c r="BQ11" s="40">
        <f t="shared" si="45"/>
        <v>0.3</v>
      </c>
      <c r="BR11" s="40">
        <f t="shared" si="45"/>
        <v>0.30352941176470588</v>
      </c>
      <c r="BS11" s="40">
        <f t="shared" si="45"/>
        <v>0.30705882352941177</v>
      </c>
      <c r="BT11" s="40">
        <f t="shared" si="45"/>
        <v>0.31058823529411766</v>
      </c>
      <c r="BU11" s="40">
        <f t="shared" si="45"/>
        <v>0.31411764705882356</v>
      </c>
      <c r="BV11" s="40">
        <f t="shared" si="45"/>
        <v>0.31764705882352945</v>
      </c>
      <c r="BW11" s="40">
        <f t="shared" si="45"/>
        <v>0.32117647058823534</v>
      </c>
      <c r="BX11" s="40">
        <f t="shared" si="45"/>
        <v>0.32470588235294118</v>
      </c>
      <c r="BY11" s="40">
        <f t="shared" si="45"/>
        <v>0.32823529411764701</v>
      </c>
      <c r="BZ11" s="40">
        <f t="shared" si="45"/>
        <v>0.33176470588235291</v>
      </c>
      <c r="CA11" s="40">
        <f t="shared" si="45"/>
        <v>0.3352941176470588</v>
      </c>
      <c r="CB11" s="40">
        <f t="shared" si="45"/>
        <v>0.33882352941176469</v>
      </c>
      <c r="CC11" s="40">
        <f t="shared" si="45"/>
        <v>0.34235294117647058</v>
      </c>
      <c r="CD11" s="40">
        <f t="shared" si="45"/>
        <v>0.34588235294117642</v>
      </c>
      <c r="CE11" s="40">
        <f t="shared" si="45"/>
        <v>0.34941176470588237</v>
      </c>
      <c r="CF11" s="41">
        <f t="shared" si="45"/>
        <v>0.35294117647058826</v>
      </c>
      <c r="CK11" s="38">
        <v>5</v>
      </c>
      <c r="CL11" s="39">
        <f t="shared" si="59"/>
        <v>3.5655126050420169</v>
      </c>
      <c r="CM11" s="40">
        <f t="shared" si="59"/>
        <v>3.6084705882352943</v>
      </c>
      <c r="CN11" s="40">
        <f t="shared" si="46"/>
        <v>3.6514285714285717</v>
      </c>
      <c r="CO11" s="40">
        <f t="shared" si="46"/>
        <v>3.6943865546218486</v>
      </c>
      <c r="CP11" s="40">
        <f t="shared" si="46"/>
        <v>3.737344537815126</v>
      </c>
      <c r="CQ11" s="40">
        <f t="shared" si="46"/>
        <v>3.7803025210084038</v>
      </c>
      <c r="CR11" s="40">
        <f t="shared" si="46"/>
        <v>3.8232605042016812</v>
      </c>
      <c r="CS11" s="40">
        <f t="shared" si="46"/>
        <v>3.8662184873949581</v>
      </c>
      <c r="CT11" s="40">
        <f t="shared" si="46"/>
        <v>3.9091764705882355</v>
      </c>
      <c r="CU11" s="40">
        <f t="shared" si="46"/>
        <v>3.9521344537815133</v>
      </c>
      <c r="CV11" s="40">
        <f t="shared" si="46"/>
        <v>3.9950924369747902</v>
      </c>
      <c r="CW11" s="40">
        <f t="shared" si="46"/>
        <v>4.0380504201680676</v>
      </c>
      <c r="CX11" s="40">
        <f t="shared" si="46"/>
        <v>4.0810084033613441</v>
      </c>
      <c r="CY11" s="40">
        <f t="shared" si="46"/>
        <v>4.1239663865546223</v>
      </c>
      <c r="CZ11" s="40">
        <f t="shared" si="46"/>
        <v>4.1669243697478997</v>
      </c>
      <c r="DA11" s="40">
        <f t="shared" si="46"/>
        <v>4.2098823529411771</v>
      </c>
      <c r="DB11" s="40">
        <f t="shared" si="46"/>
        <v>4.2528403361344536</v>
      </c>
      <c r="DC11" s="41">
        <f t="shared" si="46"/>
        <v>4.2957983193277309</v>
      </c>
      <c r="DE11" s="38">
        <v>5</v>
      </c>
      <c r="DF11" s="39">
        <f t="shared" si="60"/>
        <v>4.5105882352941178</v>
      </c>
      <c r="DG11" s="40">
        <f t="shared" si="60"/>
        <v>4.5105882352941178</v>
      </c>
      <c r="DH11" s="40">
        <f t="shared" si="47"/>
        <v>4.5105882352941178</v>
      </c>
      <c r="DI11" s="40">
        <f t="shared" si="47"/>
        <v>4.5105882352941178</v>
      </c>
      <c r="DJ11" s="40">
        <f t="shared" si="47"/>
        <v>4.5105882352941178</v>
      </c>
      <c r="DK11" s="40">
        <f t="shared" si="47"/>
        <v>4.5105882352941178</v>
      </c>
      <c r="DL11" s="40">
        <f t="shared" si="47"/>
        <v>4.5105882352941178</v>
      </c>
      <c r="DM11" s="40">
        <f t="shared" si="47"/>
        <v>4.5105882352941178</v>
      </c>
      <c r="DN11" s="40">
        <f t="shared" si="47"/>
        <v>4.5105882352941178</v>
      </c>
      <c r="DO11" s="40">
        <f t="shared" si="47"/>
        <v>4.5105882352941178</v>
      </c>
      <c r="DP11" s="40">
        <f t="shared" si="47"/>
        <v>4.5105882352941178</v>
      </c>
      <c r="DQ11" s="40">
        <f t="shared" si="47"/>
        <v>4.5105882352941178</v>
      </c>
      <c r="DR11" s="40">
        <f t="shared" si="47"/>
        <v>4.5105882352941178</v>
      </c>
      <c r="DS11" s="40">
        <f t="shared" si="47"/>
        <v>4.5105882352941178</v>
      </c>
      <c r="DT11" s="40">
        <f t="shared" si="47"/>
        <v>4.5105882352941178</v>
      </c>
      <c r="DU11" s="40">
        <f t="shared" si="47"/>
        <v>4.5105882352941178</v>
      </c>
      <c r="DV11" s="40">
        <f t="shared" si="47"/>
        <v>4.5105882352941178</v>
      </c>
      <c r="DW11" s="41">
        <f t="shared" si="47"/>
        <v>4.5105882352941178</v>
      </c>
      <c r="DY11" s="38">
        <v>5</v>
      </c>
      <c r="DZ11" s="39">
        <f t="shared" si="61"/>
        <v>1.1508576329331048</v>
      </c>
      <c r="EA11" s="40">
        <f t="shared" si="61"/>
        <v>1.1370865858668859</v>
      </c>
      <c r="EB11" s="40">
        <f t="shared" si="48"/>
        <v>1.1234085084572014</v>
      </c>
      <c r="EC11" s="40">
        <f t="shared" si="48"/>
        <v>1.1098214590225437</v>
      </c>
      <c r="ED11" s="40">
        <f t="shared" si="48"/>
        <v>1.0963235294117646</v>
      </c>
      <c r="EE11" s="40">
        <f t="shared" si="48"/>
        <v>1.0829128440366973</v>
      </c>
      <c r="EF11" s="40">
        <f t="shared" si="48"/>
        <v>1.0695875589322663</v>
      </c>
      <c r="EG11" s="40">
        <f t="shared" si="48"/>
        <v>1.0563458608430674</v>
      </c>
      <c r="EH11" s="40">
        <f t="shared" si="48"/>
        <v>1.0431859663354288</v>
      </c>
      <c r="EI11" s="40">
        <f t="shared" si="48"/>
        <v>1.030106120933999</v>
      </c>
      <c r="EJ11" s="40">
        <f t="shared" si="48"/>
        <v>1.0171045982819604</v>
      </c>
      <c r="EK11" s="40">
        <f t="shared" si="48"/>
        <v>1.0041796993239835</v>
      </c>
      <c r="EL11" s="40">
        <f t="shared" si="48"/>
        <v>0.99132975151108127</v>
      </c>
      <c r="EM11" s="40">
        <f t="shared" si="48"/>
        <v>0.97855310802655393</v>
      </c>
      <c r="EN11" s="40">
        <f t="shared" si="48"/>
        <v>0.96584814703223876</v>
      </c>
      <c r="EO11" s="40">
        <f t="shared" si="48"/>
        <v>0.95321327093431407</v>
      </c>
      <c r="EP11" s="40">
        <f t="shared" si="48"/>
        <v>0.94064690566793507</v>
      </c>
      <c r="EQ11" s="41">
        <f t="shared" si="62"/>
        <v>0.89412300604631223</v>
      </c>
    </row>
    <row r="12" spans="2:147" x14ac:dyDescent="0.25">
      <c r="B12" s="38">
        <v>6</v>
      </c>
      <c r="C12" s="39">
        <f t="shared" si="49"/>
        <v>12.056603773584905</v>
      </c>
      <c r="D12" s="40">
        <f t="shared" si="50"/>
        <v>12.056603773584907</v>
      </c>
      <c r="E12" s="40">
        <f t="shared" si="0"/>
        <v>12.056603773584907</v>
      </c>
      <c r="F12" s="40">
        <f t="shared" si="1"/>
        <v>12.056603773584904</v>
      </c>
      <c r="G12" s="40">
        <f t="shared" si="2"/>
        <v>12.056603773584905</v>
      </c>
      <c r="H12" s="40">
        <f t="shared" si="3"/>
        <v>12.056603773584907</v>
      </c>
      <c r="I12" s="40">
        <f t="shared" si="4"/>
        <v>12.056603773584907</v>
      </c>
      <c r="J12" s="40">
        <f t="shared" si="5"/>
        <v>12.056603773584905</v>
      </c>
      <c r="K12" s="40">
        <f t="shared" si="6"/>
        <v>12.056603773584907</v>
      </c>
      <c r="L12" s="40">
        <f t="shared" si="7"/>
        <v>12.056603773584907</v>
      </c>
      <c r="M12" s="40">
        <f t="shared" si="8"/>
        <v>12.056603773584907</v>
      </c>
      <c r="N12" s="40">
        <f t="shared" si="9"/>
        <v>12.056603773584907</v>
      </c>
      <c r="O12" s="40">
        <f t="shared" si="10"/>
        <v>12.056603773584907</v>
      </c>
      <c r="P12" s="40">
        <f t="shared" si="11"/>
        <v>12.056603773584905</v>
      </c>
      <c r="Q12" s="40">
        <f t="shared" si="12"/>
        <v>12.056603773584907</v>
      </c>
      <c r="R12" s="40">
        <f t="shared" si="13"/>
        <v>12.056603773584909</v>
      </c>
      <c r="S12" s="40">
        <f t="shared" si="14"/>
        <v>12.056603773584905</v>
      </c>
      <c r="T12" s="41">
        <f t="shared" si="51"/>
        <v>12.056603773584905</v>
      </c>
      <c r="V12" s="38">
        <v>6</v>
      </c>
      <c r="W12" s="39">
        <f t="shared" si="52"/>
        <v>15.397590361445785</v>
      </c>
      <c r="X12" s="40">
        <f t="shared" si="53"/>
        <v>15.214285714285715</v>
      </c>
      <c r="Y12" s="40">
        <f t="shared" si="15"/>
        <v>15.03529411764706</v>
      </c>
      <c r="Z12" s="40">
        <f t="shared" si="16"/>
        <v>14.86046511627907</v>
      </c>
      <c r="AA12" s="40">
        <f t="shared" si="17"/>
        <v>14.689655172413794</v>
      </c>
      <c r="AB12" s="40">
        <f t="shared" si="18"/>
        <v>14.522727272727273</v>
      </c>
      <c r="AC12" s="40">
        <f t="shared" si="19"/>
        <v>14.359550561797755</v>
      </c>
      <c r="AD12" s="40">
        <f t="shared" si="20"/>
        <v>14.200000000000001</v>
      </c>
      <c r="AE12" s="40">
        <f t="shared" si="21"/>
        <v>14.043956043956046</v>
      </c>
      <c r="AF12" s="40">
        <f t="shared" si="22"/>
        <v>13.891304347826088</v>
      </c>
      <c r="AG12" s="40">
        <f t="shared" si="23"/>
        <v>13.74193548387097</v>
      </c>
      <c r="AH12" s="40">
        <f t="shared" si="24"/>
        <v>13.595744680851066</v>
      </c>
      <c r="AI12" s="40">
        <f t="shared" si="25"/>
        <v>13.452631578947372</v>
      </c>
      <c r="AJ12" s="40">
        <f t="shared" si="26"/>
        <v>13.312500000000002</v>
      </c>
      <c r="AK12" s="40">
        <f t="shared" si="27"/>
        <v>13.175257731958764</v>
      </c>
      <c r="AL12" s="40">
        <f t="shared" si="28"/>
        <v>13.040816326530615</v>
      </c>
      <c r="AM12" s="40">
        <f t="shared" si="29"/>
        <v>12.90909090909091</v>
      </c>
      <c r="AN12" s="41">
        <f t="shared" si="54"/>
        <v>12.780000000000001</v>
      </c>
      <c r="AR12" s="38">
        <v>6</v>
      </c>
      <c r="AS12" s="39">
        <f t="shared" si="55"/>
        <v>3.9220277335758129</v>
      </c>
      <c r="AT12" s="40">
        <f t="shared" si="56"/>
        <v>3.8289650340415551</v>
      </c>
      <c r="AU12" s="40">
        <f t="shared" si="30"/>
        <v>3.7384014231012763</v>
      </c>
      <c r="AV12" s="40">
        <f t="shared" si="31"/>
        <v>3.6502433369844463</v>
      </c>
      <c r="AW12" s="40">
        <f t="shared" si="32"/>
        <v>3.5644016227180524</v>
      </c>
      <c r="AX12" s="40">
        <f t="shared" si="33"/>
        <v>3.4807912844036695</v>
      </c>
      <c r="AY12" s="40">
        <f t="shared" si="34"/>
        <v>3.3993312466868173</v>
      </c>
      <c r="AZ12" s="40">
        <f t="shared" si="35"/>
        <v>3.3199441340782121</v>
      </c>
      <c r="BA12" s="40">
        <f t="shared" si="36"/>
        <v>3.2425560649044729</v>
      </c>
      <c r="BB12" s="40">
        <f t="shared" si="37"/>
        <v>3.1670964587722334</v>
      </c>
      <c r="BC12" s="40">
        <f t="shared" si="38"/>
        <v>3.0934978565257785</v>
      </c>
      <c r="BD12" s="40">
        <f t="shared" si="39"/>
        <v>3.0216957517651788</v>
      </c>
      <c r="BE12" s="40">
        <f t="shared" si="40"/>
        <v>2.9516284330705886</v>
      </c>
      <c r="BF12" s="40">
        <f t="shared" si="41"/>
        <v>2.8832368361496679</v>
      </c>
      <c r="BG12" s="40">
        <f t="shared" si="42"/>
        <v>2.8164644051897394</v>
      </c>
      <c r="BH12" s="40">
        <f t="shared" si="43"/>
        <v>2.7512569627550176</v>
      </c>
      <c r="BI12" s="40">
        <f t="shared" si="44"/>
        <v>2.6875625876226712</v>
      </c>
      <c r="BJ12" s="41">
        <f t="shared" si="57"/>
        <v>2.5055029044339623</v>
      </c>
      <c r="BN12" s="38">
        <v>6</v>
      </c>
      <c r="BO12" s="39">
        <f t="shared" si="58"/>
        <v>0.29622895622895623</v>
      </c>
      <c r="BP12" s="40">
        <f t="shared" si="58"/>
        <v>0.29979797979797979</v>
      </c>
      <c r="BQ12" s="40">
        <f t="shared" si="45"/>
        <v>0.30336700336700334</v>
      </c>
      <c r="BR12" s="40">
        <f t="shared" si="45"/>
        <v>0.30693602693602695</v>
      </c>
      <c r="BS12" s="40">
        <f t="shared" si="45"/>
        <v>0.31050505050505051</v>
      </c>
      <c r="BT12" s="40">
        <f t="shared" si="45"/>
        <v>0.31407407407407406</v>
      </c>
      <c r="BU12" s="40">
        <f t="shared" si="45"/>
        <v>0.31764309764309762</v>
      </c>
      <c r="BV12" s="40">
        <f t="shared" si="45"/>
        <v>0.32121212121212123</v>
      </c>
      <c r="BW12" s="40">
        <f t="shared" si="45"/>
        <v>0.32478114478114478</v>
      </c>
      <c r="BX12" s="40">
        <f t="shared" si="45"/>
        <v>0.32835016835016834</v>
      </c>
      <c r="BY12" s="40">
        <f t="shared" si="45"/>
        <v>0.33191919191919189</v>
      </c>
      <c r="BZ12" s="40">
        <f t="shared" si="45"/>
        <v>0.33548821548821545</v>
      </c>
      <c r="CA12" s="40">
        <f t="shared" si="45"/>
        <v>0.339057239057239</v>
      </c>
      <c r="CB12" s="40">
        <f t="shared" si="45"/>
        <v>0.34262626262626261</v>
      </c>
      <c r="CC12" s="40">
        <f t="shared" si="45"/>
        <v>0.34619528619528617</v>
      </c>
      <c r="CD12" s="40">
        <f t="shared" si="45"/>
        <v>0.34976430976430972</v>
      </c>
      <c r="CE12" s="40">
        <f t="shared" si="45"/>
        <v>0.35333333333333333</v>
      </c>
      <c r="CF12" s="41">
        <f t="shared" si="45"/>
        <v>0.35690235690235689</v>
      </c>
      <c r="CK12" s="38">
        <v>6</v>
      </c>
      <c r="CL12" s="39">
        <f t="shared" si="59"/>
        <v>3.5715151515151513</v>
      </c>
      <c r="CM12" s="40">
        <f t="shared" si="59"/>
        <v>3.6145454545454547</v>
      </c>
      <c r="CN12" s="40">
        <f t="shared" si="46"/>
        <v>3.6575757575757577</v>
      </c>
      <c r="CO12" s="40">
        <f t="shared" si="46"/>
        <v>3.7006060606060602</v>
      </c>
      <c r="CP12" s="40">
        <f t="shared" si="46"/>
        <v>3.7436363636363637</v>
      </c>
      <c r="CQ12" s="40">
        <f t="shared" si="46"/>
        <v>3.7866666666666671</v>
      </c>
      <c r="CR12" s="40">
        <f t="shared" si="46"/>
        <v>3.82969696969697</v>
      </c>
      <c r="CS12" s="40">
        <f t="shared" si="46"/>
        <v>3.8727272727272726</v>
      </c>
      <c r="CT12" s="40">
        <f t="shared" si="46"/>
        <v>3.915757575757576</v>
      </c>
      <c r="CU12" s="40">
        <f t="shared" si="46"/>
        <v>3.958787878787879</v>
      </c>
      <c r="CV12" s="40">
        <f t="shared" si="46"/>
        <v>4.0018181818181819</v>
      </c>
      <c r="CW12" s="40">
        <f t="shared" si="46"/>
        <v>4.0448484848484849</v>
      </c>
      <c r="CX12" s="40">
        <f t="shared" si="46"/>
        <v>4.0878787878787879</v>
      </c>
      <c r="CY12" s="40">
        <f t="shared" si="46"/>
        <v>4.1309090909090909</v>
      </c>
      <c r="CZ12" s="40">
        <f t="shared" si="46"/>
        <v>4.1739393939393938</v>
      </c>
      <c r="DA12" s="40">
        <f t="shared" si="46"/>
        <v>4.2169696969696977</v>
      </c>
      <c r="DB12" s="40">
        <f t="shared" si="46"/>
        <v>4.26</v>
      </c>
      <c r="DC12" s="41">
        <f t="shared" si="46"/>
        <v>4.3030303030303028</v>
      </c>
      <c r="DE12" s="38">
        <v>6</v>
      </c>
      <c r="DF12" s="39">
        <f t="shared" si="60"/>
        <v>4.5612121212121215</v>
      </c>
      <c r="DG12" s="40">
        <f t="shared" si="60"/>
        <v>4.5612121212121215</v>
      </c>
      <c r="DH12" s="40">
        <f t="shared" si="47"/>
        <v>4.5612121212121215</v>
      </c>
      <c r="DI12" s="40">
        <f t="shared" si="47"/>
        <v>4.5612121212121215</v>
      </c>
      <c r="DJ12" s="40">
        <f t="shared" si="47"/>
        <v>4.5612121212121215</v>
      </c>
      <c r="DK12" s="40">
        <f t="shared" si="47"/>
        <v>4.5612121212121215</v>
      </c>
      <c r="DL12" s="40">
        <f t="shared" si="47"/>
        <v>4.5612121212121215</v>
      </c>
      <c r="DM12" s="40">
        <f t="shared" si="47"/>
        <v>4.5612121212121215</v>
      </c>
      <c r="DN12" s="40">
        <f t="shared" si="47"/>
        <v>4.5612121212121215</v>
      </c>
      <c r="DO12" s="40">
        <f t="shared" si="47"/>
        <v>4.5612121212121215</v>
      </c>
      <c r="DP12" s="40">
        <f t="shared" si="47"/>
        <v>4.5612121212121215</v>
      </c>
      <c r="DQ12" s="40">
        <f t="shared" si="47"/>
        <v>4.5612121212121215</v>
      </c>
      <c r="DR12" s="40">
        <f t="shared" si="47"/>
        <v>4.5612121212121215</v>
      </c>
      <c r="DS12" s="40">
        <f t="shared" si="47"/>
        <v>4.5612121212121215</v>
      </c>
      <c r="DT12" s="40">
        <f t="shared" si="47"/>
        <v>4.5612121212121215</v>
      </c>
      <c r="DU12" s="40">
        <f t="shared" si="47"/>
        <v>4.5612121212121215</v>
      </c>
      <c r="DV12" s="40">
        <f t="shared" si="47"/>
        <v>4.5612121212121215</v>
      </c>
      <c r="DW12" s="41">
        <f t="shared" si="47"/>
        <v>4.5612121212121215</v>
      </c>
      <c r="DY12" s="38">
        <v>6</v>
      </c>
      <c r="DZ12" s="39">
        <f t="shared" si="61"/>
        <v>1.1618181818181819</v>
      </c>
      <c r="EA12" s="40">
        <f t="shared" si="61"/>
        <v>1.1479159819227611</v>
      </c>
      <c r="EB12" s="40">
        <f t="shared" si="48"/>
        <v>1.1341076371091749</v>
      </c>
      <c r="EC12" s="40">
        <f t="shared" si="48"/>
        <v>1.1203911872037109</v>
      </c>
      <c r="ED12" s="40">
        <f t="shared" si="48"/>
        <v>1.1067647058823529</v>
      </c>
      <c r="EE12" s="40">
        <f t="shared" si="48"/>
        <v>1.0932262996941895</v>
      </c>
      <c r="EF12" s="40">
        <f t="shared" si="48"/>
        <v>1.0797741071125735</v>
      </c>
      <c r="EG12" s="40">
        <f t="shared" si="48"/>
        <v>1.0664062976130015</v>
      </c>
      <c r="EH12" s="40">
        <f t="shared" si="48"/>
        <v>1.0531210707767187</v>
      </c>
      <c r="EI12" s="40">
        <f t="shared" si="48"/>
        <v>1.0399166554190848</v>
      </c>
      <c r="EJ12" s="40">
        <f t="shared" si="48"/>
        <v>1.0267913087417886</v>
      </c>
      <c r="EK12" s="40">
        <f t="shared" si="48"/>
        <v>1.0137433155080215</v>
      </c>
      <c r="EL12" s="40">
        <f t="shared" si="48"/>
        <v>1.0007709872397583</v>
      </c>
      <c r="EM12" s="40">
        <f t="shared" si="48"/>
        <v>0.98787266143633057</v>
      </c>
      <c r="EN12" s="40">
        <f t="shared" si="48"/>
        <v>0.9750467008134982</v>
      </c>
      <c r="EO12" s="40">
        <f t="shared" si="48"/>
        <v>0.96229149256225999</v>
      </c>
      <c r="EP12" s="40">
        <f t="shared" si="48"/>
        <v>0.9496054476266772</v>
      </c>
      <c r="EQ12" s="41">
        <f t="shared" si="62"/>
        <v>0.89421989181818173</v>
      </c>
    </row>
    <row r="13" spans="2:147" x14ac:dyDescent="0.25">
      <c r="B13" s="38">
        <v>7</v>
      </c>
      <c r="C13" s="39">
        <f t="shared" si="49"/>
        <v>11.94392523364486</v>
      </c>
      <c r="D13" s="40">
        <f t="shared" si="50"/>
        <v>11.94392523364486</v>
      </c>
      <c r="E13" s="40">
        <f t="shared" si="0"/>
        <v>11.943925233644864</v>
      </c>
      <c r="F13" s="40">
        <f t="shared" si="1"/>
        <v>11.94392523364486</v>
      </c>
      <c r="G13" s="40">
        <f t="shared" si="2"/>
        <v>11.943925233644858</v>
      </c>
      <c r="H13" s="40">
        <f t="shared" si="3"/>
        <v>11.943925233644858</v>
      </c>
      <c r="I13" s="40">
        <f t="shared" si="4"/>
        <v>11.94392523364486</v>
      </c>
      <c r="J13" s="40">
        <f t="shared" si="5"/>
        <v>11.94392523364486</v>
      </c>
      <c r="K13" s="40">
        <f t="shared" si="6"/>
        <v>11.94392523364486</v>
      </c>
      <c r="L13" s="40">
        <f t="shared" si="7"/>
        <v>11.943925233644862</v>
      </c>
      <c r="M13" s="40">
        <f t="shared" si="8"/>
        <v>11.94392523364486</v>
      </c>
      <c r="N13" s="40">
        <f t="shared" si="9"/>
        <v>11.94392523364486</v>
      </c>
      <c r="O13" s="40">
        <f t="shared" si="10"/>
        <v>11.943925233644862</v>
      </c>
      <c r="P13" s="40">
        <f t="shared" si="11"/>
        <v>11.94392523364486</v>
      </c>
      <c r="Q13" s="40">
        <f t="shared" si="12"/>
        <v>11.943925233644862</v>
      </c>
      <c r="R13" s="40">
        <f t="shared" si="13"/>
        <v>11.94392523364486</v>
      </c>
      <c r="S13" s="40">
        <f t="shared" si="14"/>
        <v>11.94392523364486</v>
      </c>
      <c r="T13" s="41">
        <f t="shared" si="51"/>
        <v>11.94392523364486</v>
      </c>
      <c r="V13" s="38">
        <v>7</v>
      </c>
      <c r="W13" s="39">
        <f t="shared" si="52"/>
        <v>15.397590361445785</v>
      </c>
      <c r="X13" s="40">
        <f t="shared" si="53"/>
        <v>15.214285714285715</v>
      </c>
      <c r="Y13" s="40">
        <f t="shared" si="15"/>
        <v>15.03529411764706</v>
      </c>
      <c r="Z13" s="40">
        <f t="shared" si="16"/>
        <v>14.860465116279071</v>
      </c>
      <c r="AA13" s="40">
        <f t="shared" si="17"/>
        <v>14.689655172413792</v>
      </c>
      <c r="AB13" s="40">
        <f t="shared" si="18"/>
        <v>14.522727272727272</v>
      </c>
      <c r="AC13" s="40">
        <f t="shared" si="19"/>
        <v>14.359550561797754</v>
      </c>
      <c r="AD13" s="40">
        <f t="shared" si="20"/>
        <v>14.2</v>
      </c>
      <c r="AE13" s="40">
        <f t="shared" si="21"/>
        <v>14.043956043956044</v>
      </c>
      <c r="AF13" s="40">
        <f t="shared" si="22"/>
        <v>13.891304347826088</v>
      </c>
      <c r="AG13" s="40">
        <f t="shared" si="23"/>
        <v>13.741935483870968</v>
      </c>
      <c r="AH13" s="40">
        <f t="shared" si="24"/>
        <v>13.595744680851064</v>
      </c>
      <c r="AI13" s="40">
        <f t="shared" si="25"/>
        <v>13.45263157894737</v>
      </c>
      <c r="AJ13" s="40">
        <f t="shared" si="26"/>
        <v>13.312499999999998</v>
      </c>
      <c r="AK13" s="40">
        <f t="shared" si="27"/>
        <v>13.175257731958764</v>
      </c>
      <c r="AL13" s="40">
        <f t="shared" si="28"/>
        <v>13.040816326530612</v>
      </c>
      <c r="AM13" s="40">
        <f t="shared" si="29"/>
        <v>12.909090909090908</v>
      </c>
      <c r="AN13" s="41">
        <f t="shared" si="54"/>
        <v>12.78</v>
      </c>
      <c r="AR13" s="38">
        <v>7</v>
      </c>
      <c r="AS13" s="39">
        <f t="shared" si="55"/>
        <v>3.9154249932835978</v>
      </c>
      <c r="AT13" s="40">
        <f t="shared" si="56"/>
        <v>3.8225189649606763</v>
      </c>
      <c r="AU13" s="40">
        <f t="shared" si="30"/>
        <v>3.7321078180118801</v>
      </c>
      <c r="AV13" s="40">
        <f t="shared" si="31"/>
        <v>3.6440981461814421</v>
      </c>
      <c r="AW13" s="40">
        <f t="shared" si="32"/>
        <v>3.5584009465855302</v>
      </c>
      <c r="AX13" s="40">
        <f t="shared" si="33"/>
        <v>3.4749313664164574</v>
      </c>
      <c r="AY13" s="40">
        <f t="shared" si="34"/>
        <v>3.3936084668102398</v>
      </c>
      <c r="AZ13" s="40">
        <f t="shared" si="35"/>
        <v>3.3143550025393598</v>
      </c>
      <c r="BA13" s="40">
        <f t="shared" si="36"/>
        <v>3.2370972163103571</v>
      </c>
      <c r="BB13" s="40">
        <f t="shared" si="37"/>
        <v>3.1617646465520779</v>
      </c>
      <c r="BC13" s="40">
        <f t="shared" si="38"/>
        <v>3.0882899476764085</v>
      </c>
      <c r="BD13" s="40">
        <f t="shared" si="39"/>
        <v>3.0166087218800515</v>
      </c>
      <c r="BE13" s="40">
        <f t="shared" si="40"/>
        <v>2.9466593616344419</v>
      </c>
      <c r="BF13" s="40">
        <f t="shared" si="41"/>
        <v>2.878382902082075</v>
      </c>
      <c r="BG13" s="40">
        <f t="shared" si="42"/>
        <v>2.811722882622079</v>
      </c>
      <c r="BH13" s="40">
        <f t="shared" si="43"/>
        <v>2.7466252170264731</v>
      </c>
      <c r="BI13" s="40">
        <f t="shared" si="44"/>
        <v>2.6830380714818922</v>
      </c>
      <c r="BJ13" s="41">
        <f t="shared" si="57"/>
        <v>2.4781768650042073</v>
      </c>
      <c r="BN13" s="38">
        <v>7</v>
      </c>
      <c r="BO13" s="39">
        <f t="shared" si="58"/>
        <v>0.29952782462057337</v>
      </c>
      <c r="BP13" s="40">
        <f t="shared" si="58"/>
        <v>0.30313659359190559</v>
      </c>
      <c r="BQ13" s="40">
        <f t="shared" si="45"/>
        <v>0.30674536256323776</v>
      </c>
      <c r="BR13" s="40">
        <f t="shared" si="45"/>
        <v>0.31035413153456998</v>
      </c>
      <c r="BS13" s="40">
        <f t="shared" si="45"/>
        <v>0.31396290050590225</v>
      </c>
      <c r="BT13" s="40">
        <f t="shared" si="45"/>
        <v>0.31757166947723448</v>
      </c>
      <c r="BU13" s="40">
        <f t="shared" si="45"/>
        <v>0.32118043844856664</v>
      </c>
      <c r="BV13" s="40">
        <f t="shared" si="45"/>
        <v>0.32478920741989886</v>
      </c>
      <c r="BW13" s="40">
        <f t="shared" si="45"/>
        <v>0.32839797639123108</v>
      </c>
      <c r="BX13" s="40">
        <f t="shared" si="45"/>
        <v>0.33200674536256325</v>
      </c>
      <c r="BY13" s="40">
        <f t="shared" si="45"/>
        <v>0.33561551433389547</v>
      </c>
      <c r="BZ13" s="40">
        <f t="shared" si="45"/>
        <v>0.33922428330522769</v>
      </c>
      <c r="CA13" s="40">
        <f t="shared" si="45"/>
        <v>0.34283305227655986</v>
      </c>
      <c r="CB13" s="40">
        <f t="shared" si="45"/>
        <v>0.34644182124789213</v>
      </c>
      <c r="CC13" s="40">
        <f t="shared" si="45"/>
        <v>0.3500505902192243</v>
      </c>
      <c r="CD13" s="40">
        <f t="shared" si="45"/>
        <v>0.35365935919055652</v>
      </c>
      <c r="CE13" s="40">
        <f t="shared" si="45"/>
        <v>0.35726812816188874</v>
      </c>
      <c r="CF13" s="41">
        <f t="shared" si="45"/>
        <v>0.36087689713322096</v>
      </c>
      <c r="CK13" s="38">
        <v>7</v>
      </c>
      <c r="CL13" s="39">
        <f t="shared" si="59"/>
        <v>3.5775379426644185</v>
      </c>
      <c r="CM13" s="40">
        <f t="shared" si="59"/>
        <v>3.6206408094435081</v>
      </c>
      <c r="CN13" s="40">
        <f t="shared" si="46"/>
        <v>3.6637436762225977</v>
      </c>
      <c r="CO13" s="40">
        <f t="shared" si="46"/>
        <v>3.7068465430016864</v>
      </c>
      <c r="CP13" s="40">
        <f t="shared" si="46"/>
        <v>3.749949409780776</v>
      </c>
      <c r="CQ13" s="40">
        <f t="shared" si="46"/>
        <v>3.7930522765598655</v>
      </c>
      <c r="CR13" s="40">
        <f t="shared" si="46"/>
        <v>3.8361551433389551</v>
      </c>
      <c r="CS13" s="40">
        <f t="shared" si="46"/>
        <v>3.8792580101180443</v>
      </c>
      <c r="CT13" s="40">
        <f t="shared" si="46"/>
        <v>3.9223608768971339</v>
      </c>
      <c r="CU13" s="40">
        <f t="shared" si="46"/>
        <v>3.9654637436762235</v>
      </c>
      <c r="CV13" s="40">
        <f t="shared" si="46"/>
        <v>4.0085666104553122</v>
      </c>
      <c r="CW13" s="40">
        <f t="shared" si="46"/>
        <v>4.0516694772344017</v>
      </c>
      <c r="CX13" s="40">
        <f t="shared" si="46"/>
        <v>4.0947723440134913</v>
      </c>
      <c r="CY13" s="40">
        <f t="shared" si="46"/>
        <v>4.1378752107925809</v>
      </c>
      <c r="CZ13" s="40">
        <f t="shared" si="46"/>
        <v>4.1809780775716705</v>
      </c>
      <c r="DA13" s="40">
        <f t="shared" si="46"/>
        <v>4.2240809443507592</v>
      </c>
      <c r="DB13" s="40">
        <f t="shared" si="46"/>
        <v>4.2671838111298488</v>
      </c>
      <c r="DC13" s="41">
        <f t="shared" si="46"/>
        <v>4.3102866779089384</v>
      </c>
      <c r="DE13" s="38">
        <v>7</v>
      </c>
      <c r="DF13" s="39">
        <f t="shared" si="60"/>
        <v>4.6120067453625637</v>
      </c>
      <c r="DG13" s="40">
        <f t="shared" si="60"/>
        <v>4.6120067453625637</v>
      </c>
      <c r="DH13" s="40">
        <f t="shared" si="47"/>
        <v>4.6120067453625637</v>
      </c>
      <c r="DI13" s="40">
        <f t="shared" si="47"/>
        <v>4.6120067453625637</v>
      </c>
      <c r="DJ13" s="40">
        <f t="shared" si="47"/>
        <v>4.6120067453625637</v>
      </c>
      <c r="DK13" s="40">
        <f t="shared" si="47"/>
        <v>4.6120067453625637</v>
      </c>
      <c r="DL13" s="40">
        <f t="shared" si="47"/>
        <v>4.6120067453625637</v>
      </c>
      <c r="DM13" s="40">
        <f t="shared" si="47"/>
        <v>4.6120067453625637</v>
      </c>
      <c r="DN13" s="40">
        <f t="shared" si="47"/>
        <v>4.6120067453625637</v>
      </c>
      <c r="DO13" s="40">
        <f t="shared" si="47"/>
        <v>4.6120067453625637</v>
      </c>
      <c r="DP13" s="40">
        <f t="shared" si="47"/>
        <v>4.6120067453625637</v>
      </c>
      <c r="DQ13" s="40">
        <f t="shared" si="47"/>
        <v>4.6120067453625637</v>
      </c>
      <c r="DR13" s="40">
        <f t="shared" si="47"/>
        <v>4.6120067453625637</v>
      </c>
      <c r="DS13" s="40">
        <f t="shared" si="47"/>
        <v>4.6120067453625637</v>
      </c>
      <c r="DT13" s="40">
        <f t="shared" si="47"/>
        <v>4.6120067453625637</v>
      </c>
      <c r="DU13" s="40">
        <f t="shared" si="47"/>
        <v>4.6120067453625637</v>
      </c>
      <c r="DV13" s="40">
        <f t="shared" si="47"/>
        <v>4.6120067453625637</v>
      </c>
      <c r="DW13" s="41">
        <f t="shared" si="47"/>
        <v>4.6120067453625637</v>
      </c>
      <c r="DY13" s="38">
        <v>7</v>
      </c>
      <c r="DZ13" s="39">
        <f t="shared" si="61"/>
        <v>1.1727787307032591</v>
      </c>
      <c r="EA13" s="40">
        <f t="shared" si="61"/>
        <v>1.1587453779786361</v>
      </c>
      <c r="EB13" s="40">
        <f t="shared" si="48"/>
        <v>1.1448067657611483</v>
      </c>
      <c r="EC13" s="40">
        <f t="shared" si="48"/>
        <v>1.1309609153848779</v>
      </c>
      <c r="ED13" s="40">
        <f t="shared" si="48"/>
        <v>1.1172058823529412</v>
      </c>
      <c r="EE13" s="40">
        <f t="shared" si="48"/>
        <v>1.1035397553516819</v>
      </c>
      <c r="EF13" s="40">
        <f t="shared" si="48"/>
        <v>1.0899606552928809</v>
      </c>
      <c r="EG13" s="40">
        <f t="shared" si="48"/>
        <v>1.0764667343829355</v>
      </c>
      <c r="EH13" s="40">
        <f t="shared" si="48"/>
        <v>1.0630561752180085</v>
      </c>
      <c r="EI13" s="40">
        <f t="shared" si="48"/>
        <v>1.0497271899041705</v>
      </c>
      <c r="EJ13" s="40">
        <f t="shared" si="48"/>
        <v>1.036478019201617</v>
      </c>
      <c r="EK13" s="40">
        <f t="shared" si="48"/>
        <v>1.0233069316920593</v>
      </c>
      <c r="EL13" s="40">
        <f t="shared" si="48"/>
        <v>1.0102122229684352</v>
      </c>
      <c r="EM13" s="40">
        <f t="shared" si="48"/>
        <v>0.99719221484610732</v>
      </c>
      <c r="EN13" s="40">
        <f t="shared" si="48"/>
        <v>0.98424525459475753</v>
      </c>
      <c r="EO13" s="40">
        <f t="shared" si="48"/>
        <v>0.97136971419020579</v>
      </c>
      <c r="EP13" s="40">
        <f t="shared" si="48"/>
        <v>0.95856398958541955</v>
      </c>
      <c r="EQ13" s="41">
        <f t="shared" si="62"/>
        <v>0.89431677759005135</v>
      </c>
    </row>
    <row r="14" spans="2:147" x14ac:dyDescent="0.25">
      <c r="B14" s="38">
        <v>8</v>
      </c>
      <c r="C14" s="39">
        <f t="shared" si="49"/>
        <v>11.833333333333332</v>
      </c>
      <c r="D14" s="40">
        <f t="shared" si="50"/>
        <v>11.833333333333336</v>
      </c>
      <c r="E14" s="40">
        <f t="shared" si="0"/>
        <v>11.833333333333334</v>
      </c>
      <c r="F14" s="40">
        <f t="shared" si="1"/>
        <v>11.833333333333334</v>
      </c>
      <c r="G14" s="40">
        <f t="shared" si="2"/>
        <v>11.833333333333332</v>
      </c>
      <c r="H14" s="40">
        <f t="shared" si="3"/>
        <v>11.833333333333336</v>
      </c>
      <c r="I14" s="40">
        <f t="shared" si="4"/>
        <v>11.833333333333336</v>
      </c>
      <c r="J14" s="40">
        <f t="shared" si="5"/>
        <v>11.833333333333334</v>
      </c>
      <c r="K14" s="40">
        <f t="shared" si="6"/>
        <v>11.833333333333332</v>
      </c>
      <c r="L14" s="40">
        <f t="shared" si="7"/>
        <v>11.833333333333332</v>
      </c>
      <c r="M14" s="40">
        <f t="shared" si="8"/>
        <v>11.833333333333334</v>
      </c>
      <c r="N14" s="40">
        <f t="shared" si="9"/>
        <v>11.833333333333332</v>
      </c>
      <c r="O14" s="40">
        <f t="shared" si="10"/>
        <v>11.833333333333332</v>
      </c>
      <c r="P14" s="40">
        <f t="shared" si="11"/>
        <v>11.833333333333336</v>
      </c>
      <c r="Q14" s="40">
        <f t="shared" si="12"/>
        <v>11.833333333333334</v>
      </c>
      <c r="R14" s="40">
        <f t="shared" si="13"/>
        <v>11.833333333333336</v>
      </c>
      <c r="S14" s="40">
        <f t="shared" si="14"/>
        <v>11.833333333333334</v>
      </c>
      <c r="T14" s="41">
        <f t="shared" si="51"/>
        <v>11.833333333333334</v>
      </c>
      <c r="V14" s="38">
        <v>8</v>
      </c>
      <c r="W14" s="39">
        <f t="shared" si="52"/>
        <v>15.397590361445783</v>
      </c>
      <c r="X14" s="40">
        <f t="shared" si="53"/>
        <v>15.214285714285715</v>
      </c>
      <c r="Y14" s="40">
        <f t="shared" si="15"/>
        <v>15.03529411764706</v>
      </c>
      <c r="Z14" s="40">
        <f t="shared" si="16"/>
        <v>14.86046511627907</v>
      </c>
      <c r="AA14" s="40">
        <f t="shared" si="17"/>
        <v>14.689655172413792</v>
      </c>
      <c r="AB14" s="40">
        <f t="shared" si="18"/>
        <v>14.522727272727273</v>
      </c>
      <c r="AC14" s="40">
        <f t="shared" si="19"/>
        <v>14.359550561797754</v>
      </c>
      <c r="AD14" s="40">
        <f t="shared" si="20"/>
        <v>14.2</v>
      </c>
      <c r="AE14" s="40">
        <f t="shared" si="21"/>
        <v>14.043956043956042</v>
      </c>
      <c r="AF14" s="40">
        <f t="shared" si="22"/>
        <v>13.891304347826084</v>
      </c>
      <c r="AG14" s="40">
        <f t="shared" si="23"/>
        <v>13.74193548387097</v>
      </c>
      <c r="AH14" s="40">
        <f t="shared" si="24"/>
        <v>13.595744680851062</v>
      </c>
      <c r="AI14" s="40">
        <f t="shared" si="25"/>
        <v>13.452631578947368</v>
      </c>
      <c r="AJ14" s="40">
        <f t="shared" si="26"/>
        <v>13.312500000000002</v>
      </c>
      <c r="AK14" s="40">
        <f t="shared" si="27"/>
        <v>13.175257731958762</v>
      </c>
      <c r="AL14" s="40">
        <f t="shared" si="28"/>
        <v>13.040816326530612</v>
      </c>
      <c r="AM14" s="40">
        <f t="shared" si="29"/>
        <v>12.909090909090908</v>
      </c>
      <c r="AN14" s="41">
        <f t="shared" si="54"/>
        <v>12.78</v>
      </c>
      <c r="AR14" s="38">
        <v>8</v>
      </c>
      <c r="AS14" s="39">
        <f t="shared" si="55"/>
        <v>3.9088222529913828</v>
      </c>
      <c r="AT14" s="40">
        <f t="shared" si="56"/>
        <v>3.8160728958797989</v>
      </c>
      <c r="AU14" s="40">
        <f t="shared" si="30"/>
        <v>3.7258142129224834</v>
      </c>
      <c r="AV14" s="40">
        <f t="shared" si="31"/>
        <v>3.6379529553784371</v>
      </c>
      <c r="AW14" s="40">
        <f t="shared" si="32"/>
        <v>3.552400270453008</v>
      </c>
      <c r="AX14" s="40">
        <f t="shared" si="33"/>
        <v>3.4690714484292466</v>
      </c>
      <c r="AY14" s="40">
        <f t="shared" si="34"/>
        <v>3.3878856869336627</v>
      </c>
      <c r="AZ14" s="40">
        <f t="shared" si="35"/>
        <v>3.3087658710005075</v>
      </c>
      <c r="BA14" s="40">
        <f t="shared" si="36"/>
        <v>3.2316383677162421</v>
      </c>
      <c r="BB14" s="40">
        <f t="shared" si="37"/>
        <v>3.1564328343319215</v>
      </c>
      <c r="BC14" s="40">
        <f t="shared" si="38"/>
        <v>3.083082038827039</v>
      </c>
      <c r="BD14" s="40">
        <f t="shared" si="39"/>
        <v>3.0115216919949246</v>
      </c>
      <c r="BE14" s="40">
        <f t="shared" si="40"/>
        <v>2.9416902901982964</v>
      </c>
      <c r="BF14" s="40">
        <f t="shared" si="41"/>
        <v>2.8735289680144835</v>
      </c>
      <c r="BG14" s="40">
        <f t="shared" si="42"/>
        <v>2.8069813600544196</v>
      </c>
      <c r="BH14" s="40">
        <f t="shared" si="43"/>
        <v>2.7419934712979295</v>
      </c>
      <c r="BI14" s="40">
        <f t="shared" si="44"/>
        <v>2.6785135553411137</v>
      </c>
      <c r="BJ14" s="41">
        <f t="shared" si="57"/>
        <v>2.451355966251191</v>
      </c>
      <c r="BN14" s="38">
        <v>8</v>
      </c>
      <c r="BO14" s="39">
        <f t="shared" si="58"/>
        <v>0.30283783783783785</v>
      </c>
      <c r="BP14" s="40">
        <f t="shared" si="58"/>
        <v>0.30648648648648646</v>
      </c>
      <c r="BQ14" s="40">
        <f t="shared" si="45"/>
        <v>0.31013513513513513</v>
      </c>
      <c r="BR14" s="40">
        <f t="shared" si="45"/>
        <v>0.3137837837837838</v>
      </c>
      <c r="BS14" s="40">
        <f t="shared" si="45"/>
        <v>0.31743243243243247</v>
      </c>
      <c r="BT14" s="40">
        <f t="shared" si="45"/>
        <v>0.32108108108108108</v>
      </c>
      <c r="BU14" s="40">
        <f t="shared" si="45"/>
        <v>0.32472972972972974</v>
      </c>
      <c r="BV14" s="40">
        <f t="shared" si="45"/>
        <v>0.32837837837837841</v>
      </c>
      <c r="BW14" s="40">
        <f t="shared" si="45"/>
        <v>0.33202702702702708</v>
      </c>
      <c r="BX14" s="40">
        <f t="shared" si="45"/>
        <v>0.33567567567567574</v>
      </c>
      <c r="BY14" s="40">
        <f t="shared" si="45"/>
        <v>0.3393243243243243</v>
      </c>
      <c r="BZ14" s="40">
        <f t="shared" si="45"/>
        <v>0.34297297297297302</v>
      </c>
      <c r="CA14" s="40">
        <f t="shared" si="45"/>
        <v>0.34662162162162163</v>
      </c>
      <c r="CB14" s="40">
        <f t="shared" si="45"/>
        <v>0.35027027027027025</v>
      </c>
      <c r="CC14" s="40">
        <f t="shared" si="45"/>
        <v>0.35391891891891897</v>
      </c>
      <c r="CD14" s="40">
        <f t="shared" si="45"/>
        <v>0.35756756756756758</v>
      </c>
      <c r="CE14" s="40">
        <f t="shared" si="45"/>
        <v>0.36121621621621625</v>
      </c>
      <c r="CF14" s="41">
        <f t="shared" si="45"/>
        <v>0.36486486486486491</v>
      </c>
      <c r="CK14" s="38">
        <v>8</v>
      </c>
      <c r="CL14" s="39">
        <f t="shared" si="59"/>
        <v>3.5835810810810811</v>
      </c>
      <c r="CM14" s="40">
        <f t="shared" si="59"/>
        <v>3.6267567567567571</v>
      </c>
      <c r="CN14" s="40">
        <f t="shared" si="46"/>
        <v>3.6699324324324327</v>
      </c>
      <c r="CO14" s="40">
        <f t="shared" si="46"/>
        <v>3.7131081081081083</v>
      </c>
      <c r="CP14" s="40">
        <f t="shared" si="46"/>
        <v>3.7562837837837839</v>
      </c>
      <c r="CQ14" s="40">
        <f t="shared" si="46"/>
        <v>3.79945945945946</v>
      </c>
      <c r="CR14" s="40">
        <f t="shared" si="46"/>
        <v>3.842635135135136</v>
      </c>
      <c r="CS14" s="40">
        <f t="shared" si="46"/>
        <v>3.8858108108108111</v>
      </c>
      <c r="CT14" s="40">
        <f t="shared" si="46"/>
        <v>3.9289864864864867</v>
      </c>
      <c r="CU14" s="40">
        <f t="shared" si="46"/>
        <v>3.9721621621621628</v>
      </c>
      <c r="CV14" s="40">
        <f t="shared" si="46"/>
        <v>4.0153378378378379</v>
      </c>
      <c r="CW14" s="40">
        <f t="shared" si="46"/>
        <v>4.058513513513514</v>
      </c>
      <c r="CX14" s="40">
        <f t="shared" si="46"/>
        <v>4.1016891891891891</v>
      </c>
      <c r="CY14" s="40">
        <f t="shared" si="46"/>
        <v>4.1448648648648652</v>
      </c>
      <c r="CZ14" s="40">
        <f t="shared" si="46"/>
        <v>4.1880405405405412</v>
      </c>
      <c r="DA14" s="40">
        <f t="shared" si="46"/>
        <v>4.2312162162162172</v>
      </c>
      <c r="DB14" s="40">
        <f t="shared" si="46"/>
        <v>4.2743918918918924</v>
      </c>
      <c r="DC14" s="41">
        <f t="shared" si="46"/>
        <v>4.3175675675675684</v>
      </c>
      <c r="DE14" s="38">
        <v>8</v>
      </c>
      <c r="DF14" s="39">
        <f t="shared" si="60"/>
        <v>4.6629729729729732</v>
      </c>
      <c r="DG14" s="40">
        <f t="shared" si="60"/>
        <v>4.6629729729729732</v>
      </c>
      <c r="DH14" s="40">
        <f t="shared" si="47"/>
        <v>4.6629729729729732</v>
      </c>
      <c r="DI14" s="40">
        <f t="shared" si="47"/>
        <v>4.6629729729729732</v>
      </c>
      <c r="DJ14" s="40">
        <f t="shared" si="47"/>
        <v>4.6629729729729732</v>
      </c>
      <c r="DK14" s="40">
        <f t="shared" si="47"/>
        <v>4.6629729729729732</v>
      </c>
      <c r="DL14" s="40">
        <f t="shared" si="47"/>
        <v>4.6629729729729732</v>
      </c>
      <c r="DM14" s="40">
        <f t="shared" si="47"/>
        <v>4.6629729729729732</v>
      </c>
      <c r="DN14" s="40">
        <f t="shared" si="47"/>
        <v>4.6629729729729732</v>
      </c>
      <c r="DO14" s="40">
        <f t="shared" si="47"/>
        <v>4.6629729729729732</v>
      </c>
      <c r="DP14" s="40">
        <f t="shared" si="47"/>
        <v>4.6629729729729732</v>
      </c>
      <c r="DQ14" s="40">
        <f t="shared" si="47"/>
        <v>4.6629729729729732</v>
      </c>
      <c r="DR14" s="40">
        <f t="shared" si="47"/>
        <v>4.6629729729729732</v>
      </c>
      <c r="DS14" s="40">
        <f t="shared" si="47"/>
        <v>4.6629729729729732</v>
      </c>
      <c r="DT14" s="40">
        <f t="shared" si="47"/>
        <v>4.6629729729729732</v>
      </c>
      <c r="DU14" s="40">
        <f t="shared" si="47"/>
        <v>4.6629729729729732</v>
      </c>
      <c r="DV14" s="40">
        <f t="shared" si="47"/>
        <v>4.6629729729729732</v>
      </c>
      <c r="DW14" s="41">
        <f t="shared" si="47"/>
        <v>4.6629729729729732</v>
      </c>
      <c r="DY14" s="38">
        <v>8</v>
      </c>
      <c r="DZ14" s="39">
        <f t="shared" si="61"/>
        <v>1.1837392795883364</v>
      </c>
      <c r="EA14" s="40">
        <f t="shared" si="61"/>
        <v>1.1695747740345113</v>
      </c>
      <c r="EB14" s="40">
        <f t="shared" si="48"/>
        <v>1.1555058944131216</v>
      </c>
      <c r="EC14" s="40">
        <f t="shared" si="48"/>
        <v>1.1415306435660448</v>
      </c>
      <c r="ED14" s="40">
        <f t="shared" si="48"/>
        <v>1.1276470588235292</v>
      </c>
      <c r="EE14" s="40">
        <f t="shared" si="48"/>
        <v>1.1138532110091743</v>
      </c>
      <c r="EF14" s="40">
        <f t="shared" si="48"/>
        <v>1.1001472034731881</v>
      </c>
      <c r="EG14" s="40">
        <f t="shared" si="48"/>
        <v>1.0865271711528695</v>
      </c>
      <c r="EH14" s="40">
        <f t="shared" si="48"/>
        <v>1.0729912796592984</v>
      </c>
      <c r="EI14" s="40">
        <f t="shared" si="48"/>
        <v>1.0595377243892561</v>
      </c>
      <c r="EJ14" s="40">
        <f t="shared" si="48"/>
        <v>1.0461647296614451</v>
      </c>
      <c r="EK14" s="40">
        <f t="shared" si="48"/>
        <v>1.0328705478760973</v>
      </c>
      <c r="EL14" s="40">
        <f t="shared" si="48"/>
        <v>1.0196534586971122</v>
      </c>
      <c r="EM14" s="40">
        <f t="shared" si="48"/>
        <v>1.006511768255884</v>
      </c>
      <c r="EN14" s="40">
        <f t="shared" si="48"/>
        <v>0.99344380837601698</v>
      </c>
      <c r="EO14" s="40">
        <f t="shared" si="48"/>
        <v>0.98044793581815159</v>
      </c>
      <c r="EP14" s="40">
        <f t="shared" si="48"/>
        <v>0.96752253154416179</v>
      </c>
      <c r="EQ14" s="41">
        <f t="shared" si="62"/>
        <v>0.89441366336192119</v>
      </c>
    </row>
    <row r="15" spans="2:147" x14ac:dyDescent="0.25">
      <c r="B15" s="38">
        <v>9</v>
      </c>
      <c r="C15" s="39">
        <f t="shared" si="49"/>
        <v>11.724770642201834</v>
      </c>
      <c r="D15" s="40">
        <f t="shared" si="50"/>
        <v>11.724770642201834</v>
      </c>
      <c r="E15" s="40">
        <f t="shared" si="0"/>
        <v>11.724770642201834</v>
      </c>
      <c r="F15" s="40">
        <f t="shared" si="1"/>
        <v>11.724770642201836</v>
      </c>
      <c r="G15" s="40">
        <f t="shared" si="2"/>
        <v>11.724770642201834</v>
      </c>
      <c r="H15" s="40">
        <f t="shared" si="3"/>
        <v>11.724770642201836</v>
      </c>
      <c r="I15" s="40">
        <f t="shared" si="4"/>
        <v>11.724770642201836</v>
      </c>
      <c r="J15" s="40">
        <f t="shared" si="5"/>
        <v>11.724770642201834</v>
      </c>
      <c r="K15" s="40">
        <f t="shared" si="6"/>
        <v>11.724770642201834</v>
      </c>
      <c r="L15" s="40">
        <f t="shared" si="7"/>
        <v>11.724770642201834</v>
      </c>
      <c r="M15" s="40">
        <f t="shared" si="8"/>
        <v>11.724770642201834</v>
      </c>
      <c r="N15" s="40">
        <f t="shared" si="9"/>
        <v>11.724770642201838</v>
      </c>
      <c r="O15" s="40">
        <f t="shared" si="10"/>
        <v>11.724770642201833</v>
      </c>
      <c r="P15" s="40">
        <f t="shared" si="11"/>
        <v>11.724770642201836</v>
      </c>
      <c r="Q15" s="40">
        <f t="shared" si="12"/>
        <v>11.724770642201834</v>
      </c>
      <c r="R15" s="40">
        <f t="shared" si="13"/>
        <v>11.724770642201834</v>
      </c>
      <c r="S15" s="40">
        <f t="shared" si="14"/>
        <v>11.724770642201834</v>
      </c>
      <c r="T15" s="41">
        <f t="shared" si="51"/>
        <v>11.724770642201834</v>
      </c>
      <c r="V15" s="38">
        <v>9</v>
      </c>
      <c r="W15" s="39">
        <f t="shared" si="52"/>
        <v>15.397590361445786</v>
      </c>
      <c r="X15" s="40">
        <f t="shared" si="53"/>
        <v>15.214285714285715</v>
      </c>
      <c r="Y15" s="40">
        <f t="shared" si="15"/>
        <v>15.035294117647062</v>
      </c>
      <c r="Z15" s="40">
        <f t="shared" si="16"/>
        <v>14.860465116279073</v>
      </c>
      <c r="AA15" s="40">
        <f t="shared" si="17"/>
        <v>14.689655172413795</v>
      </c>
      <c r="AB15" s="40">
        <f t="shared" si="18"/>
        <v>14.522727272727275</v>
      </c>
      <c r="AC15" s="40">
        <f t="shared" si="19"/>
        <v>14.359550561797754</v>
      </c>
      <c r="AD15" s="40">
        <f t="shared" si="20"/>
        <v>14.200000000000003</v>
      </c>
      <c r="AE15" s="40">
        <f t="shared" si="21"/>
        <v>14.043956043956046</v>
      </c>
      <c r="AF15" s="40">
        <f t="shared" si="22"/>
        <v>13.891304347826088</v>
      </c>
      <c r="AG15" s="40">
        <f t="shared" si="23"/>
        <v>13.74193548387097</v>
      </c>
      <c r="AH15" s="40">
        <f t="shared" si="24"/>
        <v>13.595744680851068</v>
      </c>
      <c r="AI15" s="40">
        <f t="shared" si="25"/>
        <v>13.45263157894737</v>
      </c>
      <c r="AJ15" s="40">
        <f t="shared" si="26"/>
        <v>13.312500000000002</v>
      </c>
      <c r="AK15" s="40">
        <f t="shared" si="27"/>
        <v>13.175257731958764</v>
      </c>
      <c r="AL15" s="40">
        <f t="shared" si="28"/>
        <v>13.040816326530614</v>
      </c>
      <c r="AM15" s="40">
        <f t="shared" si="29"/>
        <v>12.90909090909091</v>
      </c>
      <c r="AN15" s="41">
        <f t="shared" si="54"/>
        <v>12.780000000000001</v>
      </c>
      <c r="AR15" s="38">
        <v>9</v>
      </c>
      <c r="AS15" s="39">
        <f t="shared" si="55"/>
        <v>3.9022195126991681</v>
      </c>
      <c r="AT15" s="40">
        <f t="shared" si="56"/>
        <v>3.8096268267989206</v>
      </c>
      <c r="AU15" s="40">
        <f t="shared" si="30"/>
        <v>3.7195206078330871</v>
      </c>
      <c r="AV15" s="40">
        <f t="shared" si="31"/>
        <v>3.6318077645754339</v>
      </c>
      <c r="AW15" s="40">
        <f t="shared" si="32"/>
        <v>3.5463995943204862</v>
      </c>
      <c r="AX15" s="40">
        <f t="shared" si="33"/>
        <v>3.4632115304420354</v>
      </c>
      <c r="AY15" s="40">
        <f t="shared" si="34"/>
        <v>3.3821629070570856</v>
      </c>
      <c r="AZ15" s="40">
        <f t="shared" si="35"/>
        <v>3.3031767394616551</v>
      </c>
      <c r="BA15" s="40">
        <f t="shared" si="36"/>
        <v>3.2261795191221263</v>
      </c>
      <c r="BB15" s="40">
        <f t="shared" si="37"/>
        <v>3.1511010221117672</v>
      </c>
      <c r="BC15" s="40">
        <f t="shared" si="38"/>
        <v>3.0778741299776686</v>
      </c>
      <c r="BD15" s="40">
        <f t="shared" si="39"/>
        <v>3.0064346621097982</v>
      </c>
      <c r="BE15" s="40">
        <f t="shared" si="40"/>
        <v>2.9367212187621505</v>
      </c>
      <c r="BF15" s="40">
        <f t="shared" si="41"/>
        <v>2.8686750339468916</v>
      </c>
      <c r="BG15" s="40">
        <f t="shared" si="42"/>
        <v>2.8022398374867601</v>
      </c>
      <c r="BH15" s="40">
        <f t="shared" si="43"/>
        <v>2.7373617255693863</v>
      </c>
      <c r="BI15" s="40">
        <f t="shared" si="44"/>
        <v>2.6739890392003347</v>
      </c>
      <c r="BJ15" s="41">
        <f t="shared" si="57"/>
        <v>2.4250263052205061</v>
      </c>
      <c r="BN15" s="38">
        <v>9</v>
      </c>
      <c r="BO15" s="39">
        <f t="shared" si="58"/>
        <v>0.30615905245346869</v>
      </c>
      <c r="BP15" s="40">
        <f t="shared" si="58"/>
        <v>0.30984771573604064</v>
      </c>
      <c r="BQ15" s="40">
        <f t="shared" si="45"/>
        <v>0.31353637901861253</v>
      </c>
      <c r="BR15" s="40">
        <f t="shared" si="45"/>
        <v>0.31722504230118442</v>
      </c>
      <c r="BS15" s="40">
        <f t="shared" si="45"/>
        <v>0.32091370558375637</v>
      </c>
      <c r="BT15" s="40">
        <f t="shared" si="45"/>
        <v>0.32460236886632826</v>
      </c>
      <c r="BU15" s="40">
        <f t="shared" si="45"/>
        <v>0.32829103214890021</v>
      </c>
      <c r="BV15" s="40">
        <f t="shared" si="45"/>
        <v>0.3319796954314721</v>
      </c>
      <c r="BW15" s="40">
        <f t="shared" si="45"/>
        <v>0.33566835871404405</v>
      </c>
      <c r="BX15" s="40">
        <f t="shared" si="45"/>
        <v>0.33935702199661594</v>
      </c>
      <c r="BY15" s="40">
        <f t="shared" si="45"/>
        <v>0.34304568527918783</v>
      </c>
      <c r="BZ15" s="40">
        <f t="shared" si="45"/>
        <v>0.34673434856175972</v>
      </c>
      <c r="CA15" s="40">
        <f t="shared" si="45"/>
        <v>0.35042301184433167</v>
      </c>
      <c r="CB15" s="40">
        <f t="shared" si="45"/>
        <v>0.35411167512690356</v>
      </c>
      <c r="CC15" s="40">
        <f t="shared" si="45"/>
        <v>0.3578003384094755</v>
      </c>
      <c r="CD15" s="40">
        <f t="shared" si="45"/>
        <v>0.3614890016920474</v>
      </c>
      <c r="CE15" s="40">
        <f t="shared" si="45"/>
        <v>0.36517766497461934</v>
      </c>
      <c r="CF15" s="41">
        <f t="shared" si="45"/>
        <v>0.36886632825719123</v>
      </c>
      <c r="CK15" s="38">
        <v>9</v>
      </c>
      <c r="CL15" s="39">
        <f t="shared" si="59"/>
        <v>3.5896446700507614</v>
      </c>
      <c r="CM15" s="40">
        <f t="shared" si="59"/>
        <v>3.6328934010152287</v>
      </c>
      <c r="CN15" s="40">
        <f t="shared" si="46"/>
        <v>3.6761421319796956</v>
      </c>
      <c r="CO15" s="40">
        <f t="shared" si="46"/>
        <v>3.7193908629441625</v>
      </c>
      <c r="CP15" s="40">
        <f t="shared" si="46"/>
        <v>3.7626395939086295</v>
      </c>
      <c r="CQ15" s="40">
        <f t="shared" si="46"/>
        <v>3.8058883248730968</v>
      </c>
      <c r="CR15" s="40">
        <f t="shared" si="46"/>
        <v>3.8491370558375642</v>
      </c>
      <c r="CS15" s="40">
        <f t="shared" si="46"/>
        <v>3.8923857868020306</v>
      </c>
      <c r="CT15" s="40">
        <f t="shared" si="46"/>
        <v>3.935634517766498</v>
      </c>
      <c r="CU15" s="40">
        <f t="shared" si="46"/>
        <v>3.9788832487309649</v>
      </c>
      <c r="CV15" s="40">
        <f t="shared" si="46"/>
        <v>4.0221319796954313</v>
      </c>
      <c r="CW15" s="40">
        <f t="shared" si="46"/>
        <v>4.0653807106598991</v>
      </c>
      <c r="CX15" s="40">
        <f t="shared" si="46"/>
        <v>4.1086294416243652</v>
      </c>
      <c r="CY15" s="40">
        <f t="shared" si="46"/>
        <v>4.151878172588833</v>
      </c>
      <c r="CZ15" s="40">
        <f t="shared" si="46"/>
        <v>4.1951269035532999</v>
      </c>
      <c r="DA15" s="40">
        <f t="shared" si="46"/>
        <v>4.2383756345177668</v>
      </c>
      <c r="DB15" s="40">
        <f t="shared" si="46"/>
        <v>4.2816243654822337</v>
      </c>
      <c r="DC15" s="41">
        <f t="shared" si="46"/>
        <v>4.3248730964467006</v>
      </c>
      <c r="DE15" s="38">
        <v>9</v>
      </c>
      <c r="DF15" s="39">
        <f t="shared" si="60"/>
        <v>4.7141116751269045</v>
      </c>
      <c r="DG15" s="40">
        <f t="shared" si="60"/>
        <v>4.7141116751269045</v>
      </c>
      <c r="DH15" s="40">
        <f t="shared" si="47"/>
        <v>4.7141116751269045</v>
      </c>
      <c r="DI15" s="40">
        <f t="shared" si="47"/>
        <v>4.7141116751269045</v>
      </c>
      <c r="DJ15" s="40">
        <f t="shared" si="47"/>
        <v>4.7141116751269045</v>
      </c>
      <c r="DK15" s="40">
        <f t="shared" si="47"/>
        <v>4.7141116751269045</v>
      </c>
      <c r="DL15" s="40">
        <f t="shared" si="47"/>
        <v>4.7141116751269045</v>
      </c>
      <c r="DM15" s="40">
        <f t="shared" si="47"/>
        <v>4.7141116751269045</v>
      </c>
      <c r="DN15" s="40">
        <f t="shared" si="47"/>
        <v>4.7141116751269045</v>
      </c>
      <c r="DO15" s="40">
        <f t="shared" si="47"/>
        <v>4.7141116751269045</v>
      </c>
      <c r="DP15" s="40">
        <f t="shared" si="47"/>
        <v>4.7141116751269045</v>
      </c>
      <c r="DQ15" s="40">
        <f t="shared" si="47"/>
        <v>4.7141116751269045</v>
      </c>
      <c r="DR15" s="40">
        <f t="shared" si="47"/>
        <v>4.7141116751269045</v>
      </c>
      <c r="DS15" s="40">
        <f t="shared" si="47"/>
        <v>4.7141116751269045</v>
      </c>
      <c r="DT15" s="40">
        <f t="shared" si="47"/>
        <v>4.7141116751269045</v>
      </c>
      <c r="DU15" s="40">
        <f t="shared" si="47"/>
        <v>4.7141116751269045</v>
      </c>
      <c r="DV15" s="40">
        <f t="shared" si="47"/>
        <v>4.7141116751269045</v>
      </c>
      <c r="DW15" s="41">
        <f t="shared" si="47"/>
        <v>4.7141116751269045</v>
      </c>
      <c r="DY15" s="38">
        <v>9</v>
      </c>
      <c r="DZ15" s="39">
        <f t="shared" si="61"/>
        <v>1.1946998284734136</v>
      </c>
      <c r="EA15" s="40">
        <f t="shared" si="61"/>
        <v>1.1804041700903865</v>
      </c>
      <c r="EB15" s="40">
        <f t="shared" si="48"/>
        <v>1.1662050230650949</v>
      </c>
      <c r="EC15" s="40">
        <f t="shared" si="48"/>
        <v>1.152100371747212</v>
      </c>
      <c r="ED15" s="40">
        <f t="shared" si="48"/>
        <v>1.1380882352941175</v>
      </c>
      <c r="EE15" s="40">
        <f t="shared" si="48"/>
        <v>1.1241666666666668</v>
      </c>
      <c r="EF15" s="40">
        <f t="shared" si="48"/>
        <v>1.1103337516534955</v>
      </c>
      <c r="EG15" s="40">
        <f t="shared" si="48"/>
        <v>1.0965876079228034</v>
      </c>
      <c r="EH15" s="40">
        <f t="shared" si="48"/>
        <v>1.0829263841005881</v>
      </c>
      <c r="EI15" s="40">
        <f t="shared" si="48"/>
        <v>1.0693482588743419</v>
      </c>
      <c r="EJ15" s="40">
        <f t="shared" si="48"/>
        <v>1.0558514401212733</v>
      </c>
      <c r="EK15" s="40">
        <f t="shared" si="48"/>
        <v>1.0424341640601351</v>
      </c>
      <c r="EL15" s="40">
        <f t="shared" si="48"/>
        <v>1.0290946944257893</v>
      </c>
      <c r="EM15" s="40">
        <f t="shared" si="48"/>
        <v>1.0158313216656607</v>
      </c>
      <c r="EN15" s="40">
        <f t="shared" si="48"/>
        <v>1.0026423621572764</v>
      </c>
      <c r="EO15" s="40">
        <f t="shared" si="48"/>
        <v>0.98952615744609762</v>
      </c>
      <c r="EP15" s="40">
        <f t="shared" si="48"/>
        <v>0.97648107350290414</v>
      </c>
      <c r="EQ15" s="41">
        <f t="shared" si="62"/>
        <v>0.8945105491337908</v>
      </c>
    </row>
    <row r="16" spans="2:147" x14ac:dyDescent="0.25">
      <c r="B16" s="38">
        <v>10</v>
      </c>
      <c r="C16" s="39">
        <f t="shared" si="49"/>
        <v>11.618181818181817</v>
      </c>
      <c r="D16" s="40">
        <f t="shared" si="50"/>
        <v>11.618181818181819</v>
      </c>
      <c r="E16" s="40">
        <f t="shared" si="0"/>
        <v>11.618181818181819</v>
      </c>
      <c r="F16" s="40">
        <f t="shared" si="1"/>
        <v>11.618181818181817</v>
      </c>
      <c r="G16" s="40">
        <f t="shared" si="2"/>
        <v>11.618181818181819</v>
      </c>
      <c r="H16" s="40">
        <f t="shared" si="3"/>
        <v>11.618181818181819</v>
      </c>
      <c r="I16" s="40">
        <f t="shared" si="4"/>
        <v>11.618181818181819</v>
      </c>
      <c r="J16" s="40">
        <f t="shared" si="5"/>
        <v>11.618181818181817</v>
      </c>
      <c r="K16" s="40">
        <f t="shared" si="6"/>
        <v>11.618181818181817</v>
      </c>
      <c r="L16" s="40">
        <f t="shared" si="7"/>
        <v>11.618181818181819</v>
      </c>
      <c r="M16" s="40">
        <f t="shared" si="8"/>
        <v>11.618181818181821</v>
      </c>
      <c r="N16" s="40">
        <f t="shared" si="9"/>
        <v>11.618181818181819</v>
      </c>
      <c r="O16" s="40">
        <f t="shared" si="10"/>
        <v>11.618181818181819</v>
      </c>
      <c r="P16" s="40">
        <f t="shared" si="11"/>
        <v>11.618181818181819</v>
      </c>
      <c r="Q16" s="40">
        <f t="shared" si="12"/>
        <v>11.618181818181819</v>
      </c>
      <c r="R16" s="40">
        <f t="shared" si="13"/>
        <v>11.618181818181817</v>
      </c>
      <c r="S16" s="40">
        <f t="shared" si="14"/>
        <v>11.618181818181821</v>
      </c>
      <c r="T16" s="41">
        <f t="shared" si="51"/>
        <v>11.618181818181819</v>
      </c>
      <c r="V16" s="38">
        <v>10</v>
      </c>
      <c r="W16" s="39">
        <f t="shared" si="52"/>
        <v>15.397590361445785</v>
      </c>
      <c r="X16" s="40">
        <f t="shared" si="53"/>
        <v>15.214285714285715</v>
      </c>
      <c r="Y16" s="40">
        <f t="shared" si="15"/>
        <v>15.03529411764706</v>
      </c>
      <c r="Z16" s="40">
        <f t="shared" si="16"/>
        <v>14.860465116279071</v>
      </c>
      <c r="AA16" s="40">
        <f t="shared" si="17"/>
        <v>14.689655172413795</v>
      </c>
      <c r="AB16" s="40">
        <f t="shared" si="18"/>
        <v>14.522727272727275</v>
      </c>
      <c r="AC16" s="40">
        <f t="shared" si="19"/>
        <v>14.359550561797755</v>
      </c>
      <c r="AD16" s="40">
        <f t="shared" si="20"/>
        <v>14.2</v>
      </c>
      <c r="AE16" s="40">
        <f t="shared" si="21"/>
        <v>14.043956043956044</v>
      </c>
      <c r="AF16" s="40">
        <f t="shared" si="22"/>
        <v>13.891304347826088</v>
      </c>
      <c r="AG16" s="40">
        <f t="shared" si="23"/>
        <v>13.74193548387097</v>
      </c>
      <c r="AH16" s="40">
        <f t="shared" si="24"/>
        <v>13.595744680851066</v>
      </c>
      <c r="AI16" s="40">
        <f t="shared" si="25"/>
        <v>13.452631578947372</v>
      </c>
      <c r="AJ16" s="40">
        <f t="shared" si="26"/>
        <v>13.312500000000002</v>
      </c>
      <c r="AK16" s="40">
        <f t="shared" si="27"/>
        <v>13.175257731958766</v>
      </c>
      <c r="AL16" s="40">
        <f t="shared" si="28"/>
        <v>13.040816326530614</v>
      </c>
      <c r="AM16" s="40">
        <f t="shared" si="29"/>
        <v>12.909090909090912</v>
      </c>
      <c r="AN16" s="41">
        <f t="shared" si="54"/>
        <v>12.780000000000001</v>
      </c>
      <c r="AR16" s="38">
        <v>10</v>
      </c>
      <c r="AS16" s="39">
        <f t="shared" si="55"/>
        <v>3.8956167724069521</v>
      </c>
      <c r="AT16" s="40">
        <f t="shared" si="56"/>
        <v>3.8031807577180423</v>
      </c>
      <c r="AU16" s="40">
        <f t="shared" si="30"/>
        <v>3.7132270027436918</v>
      </c>
      <c r="AV16" s="40">
        <f t="shared" si="31"/>
        <v>3.6256625737724293</v>
      </c>
      <c r="AW16" s="40">
        <f t="shared" si="32"/>
        <v>3.5403989181879645</v>
      </c>
      <c r="AX16" s="40">
        <f t="shared" si="33"/>
        <v>3.4573516124548243</v>
      </c>
      <c r="AY16" s="40">
        <f t="shared" si="34"/>
        <v>3.3764401271805085</v>
      </c>
      <c r="AZ16" s="40">
        <f t="shared" si="35"/>
        <v>3.2975876079228028</v>
      </c>
      <c r="BA16" s="40">
        <f t="shared" si="36"/>
        <v>3.2207206705280114</v>
      </c>
      <c r="BB16" s="40">
        <f t="shared" si="37"/>
        <v>3.1457692098916117</v>
      </c>
      <c r="BC16" s="40">
        <f t="shared" si="38"/>
        <v>3.0726662211282987</v>
      </c>
      <c r="BD16" s="40">
        <f t="shared" si="39"/>
        <v>3.0013476322246722</v>
      </c>
      <c r="BE16" s="40">
        <f t="shared" si="40"/>
        <v>2.9317521473260055</v>
      </c>
      <c r="BF16" s="40">
        <f t="shared" si="41"/>
        <v>2.8638210998792997</v>
      </c>
      <c r="BG16" s="40">
        <f t="shared" si="42"/>
        <v>2.7974983149191011</v>
      </c>
      <c r="BH16" s="40">
        <f t="shared" si="43"/>
        <v>2.7327299798408422</v>
      </c>
      <c r="BI16" s="40">
        <f t="shared" si="44"/>
        <v>2.6694645230595562</v>
      </c>
      <c r="BJ16" s="41">
        <f t="shared" si="57"/>
        <v>2.3991744845197256</v>
      </c>
      <c r="BN16" s="38">
        <v>10</v>
      </c>
      <c r="BO16" s="39">
        <f t="shared" si="58"/>
        <v>0.30949152542372882</v>
      </c>
      <c r="BP16" s="40">
        <f t="shared" si="58"/>
        <v>0.31322033898305085</v>
      </c>
      <c r="BQ16" s="40">
        <f t="shared" si="45"/>
        <v>0.31694915254237288</v>
      </c>
      <c r="BR16" s="40">
        <f t="shared" si="45"/>
        <v>0.32067796610169491</v>
      </c>
      <c r="BS16" s="40">
        <f t="shared" si="45"/>
        <v>0.32440677966101694</v>
      </c>
      <c r="BT16" s="40">
        <f t="shared" si="45"/>
        <v>0.32813559322033897</v>
      </c>
      <c r="BU16" s="40">
        <f t="shared" si="45"/>
        <v>0.331864406779661</v>
      </c>
      <c r="BV16" s="40">
        <f t="shared" si="45"/>
        <v>0.33559322033898309</v>
      </c>
      <c r="BW16" s="40">
        <f t="shared" si="45"/>
        <v>0.33932203389830512</v>
      </c>
      <c r="BX16" s="40">
        <f t="shared" si="45"/>
        <v>0.34305084745762715</v>
      </c>
      <c r="BY16" s="40">
        <f t="shared" si="45"/>
        <v>0.34677966101694913</v>
      </c>
      <c r="BZ16" s="40">
        <f t="shared" si="45"/>
        <v>0.35050847457627116</v>
      </c>
      <c r="CA16" s="40">
        <f t="shared" si="45"/>
        <v>0.35423728813559319</v>
      </c>
      <c r="CB16" s="40">
        <f t="shared" si="45"/>
        <v>0.35796610169491527</v>
      </c>
      <c r="CC16" s="40">
        <f t="shared" si="45"/>
        <v>0.36169491525423725</v>
      </c>
      <c r="CD16" s="40">
        <f t="shared" si="45"/>
        <v>0.36542372881355933</v>
      </c>
      <c r="CE16" s="40">
        <f t="shared" si="45"/>
        <v>0.36915254237288131</v>
      </c>
      <c r="CF16" s="41">
        <f t="shared" si="45"/>
        <v>0.3728813559322034</v>
      </c>
      <c r="CK16" s="38">
        <v>10</v>
      </c>
      <c r="CL16" s="39">
        <f t="shared" si="59"/>
        <v>3.5957288135593219</v>
      </c>
      <c r="CM16" s="40">
        <f t="shared" si="59"/>
        <v>3.6390508474576273</v>
      </c>
      <c r="CN16" s="40">
        <f t="shared" si="46"/>
        <v>3.6823728813559322</v>
      </c>
      <c r="CO16" s="40">
        <f t="shared" si="46"/>
        <v>3.7256949152542371</v>
      </c>
      <c r="CP16" s="40">
        <f t="shared" si="46"/>
        <v>3.7690169491525425</v>
      </c>
      <c r="CQ16" s="40">
        <f t="shared" si="46"/>
        <v>3.8123389830508478</v>
      </c>
      <c r="CR16" s="40">
        <f t="shared" si="46"/>
        <v>3.8556610169491528</v>
      </c>
      <c r="CS16" s="40">
        <f t="shared" si="46"/>
        <v>3.8989830508474577</v>
      </c>
      <c r="CT16" s="40">
        <f t="shared" si="46"/>
        <v>3.942305084745763</v>
      </c>
      <c r="CU16" s="40">
        <f t="shared" si="46"/>
        <v>3.9856271186440684</v>
      </c>
      <c r="CV16" s="40">
        <f t="shared" si="46"/>
        <v>4.0289491525423733</v>
      </c>
      <c r="CW16" s="40">
        <f t="shared" si="46"/>
        <v>4.0722711864406778</v>
      </c>
      <c r="CX16" s="40">
        <f t="shared" si="46"/>
        <v>4.1155932203389831</v>
      </c>
      <c r="CY16" s="40">
        <f t="shared" si="46"/>
        <v>4.1589152542372885</v>
      </c>
      <c r="CZ16" s="40">
        <f t="shared" si="46"/>
        <v>4.2022372881355929</v>
      </c>
      <c r="DA16" s="40">
        <f t="shared" si="46"/>
        <v>4.2455593220338983</v>
      </c>
      <c r="DB16" s="40">
        <f t="shared" si="46"/>
        <v>4.2888813559322037</v>
      </c>
      <c r="DC16" s="41">
        <f t="shared" si="46"/>
        <v>4.332203389830509</v>
      </c>
      <c r="DE16" s="38">
        <v>10</v>
      </c>
      <c r="DF16" s="39">
        <f t="shared" si="60"/>
        <v>4.7654237288135599</v>
      </c>
      <c r="DG16" s="40">
        <f t="shared" si="60"/>
        <v>4.7654237288135599</v>
      </c>
      <c r="DH16" s="40">
        <f t="shared" si="47"/>
        <v>4.7654237288135599</v>
      </c>
      <c r="DI16" s="40">
        <f t="shared" si="47"/>
        <v>4.7654237288135599</v>
      </c>
      <c r="DJ16" s="40">
        <f t="shared" si="47"/>
        <v>4.7654237288135599</v>
      </c>
      <c r="DK16" s="40">
        <f t="shared" si="47"/>
        <v>4.7654237288135599</v>
      </c>
      <c r="DL16" s="40">
        <f t="shared" si="47"/>
        <v>4.7654237288135599</v>
      </c>
      <c r="DM16" s="40">
        <f t="shared" si="47"/>
        <v>4.7654237288135599</v>
      </c>
      <c r="DN16" s="40">
        <f t="shared" si="47"/>
        <v>4.7654237288135599</v>
      </c>
      <c r="DO16" s="40">
        <f t="shared" si="47"/>
        <v>4.7654237288135599</v>
      </c>
      <c r="DP16" s="40">
        <f t="shared" si="47"/>
        <v>4.7654237288135599</v>
      </c>
      <c r="DQ16" s="40">
        <f t="shared" si="47"/>
        <v>4.7654237288135599</v>
      </c>
      <c r="DR16" s="40">
        <f t="shared" si="47"/>
        <v>4.7654237288135599</v>
      </c>
      <c r="DS16" s="40">
        <f t="shared" si="47"/>
        <v>4.7654237288135599</v>
      </c>
      <c r="DT16" s="40">
        <f t="shared" si="47"/>
        <v>4.7654237288135599</v>
      </c>
      <c r="DU16" s="40">
        <f t="shared" si="47"/>
        <v>4.7654237288135599</v>
      </c>
      <c r="DV16" s="40">
        <f t="shared" si="47"/>
        <v>4.7654237288135599</v>
      </c>
      <c r="DW16" s="41">
        <f t="shared" si="47"/>
        <v>4.7654237288135599</v>
      </c>
      <c r="DY16" s="38">
        <v>10</v>
      </c>
      <c r="DZ16" s="39">
        <f t="shared" si="61"/>
        <v>1.2056603773584906</v>
      </c>
      <c r="EA16" s="40">
        <f t="shared" si="61"/>
        <v>1.1912335661462614</v>
      </c>
      <c r="EB16" s="40">
        <f t="shared" si="48"/>
        <v>1.1769041517170684</v>
      </c>
      <c r="EC16" s="40">
        <f t="shared" si="48"/>
        <v>1.162670099928379</v>
      </c>
      <c r="ED16" s="40">
        <f t="shared" si="48"/>
        <v>1.1485294117647058</v>
      </c>
      <c r="EE16" s="40">
        <f t="shared" si="48"/>
        <v>1.1344801223241592</v>
      </c>
      <c r="EF16" s="40">
        <f t="shared" si="48"/>
        <v>1.1205202998338026</v>
      </c>
      <c r="EG16" s="40">
        <f t="shared" si="48"/>
        <v>1.1066480446927374</v>
      </c>
      <c r="EH16" s="40">
        <f t="shared" si="48"/>
        <v>1.0928614885418779</v>
      </c>
      <c r="EI16" s="40">
        <f t="shared" si="48"/>
        <v>1.0791587933594275</v>
      </c>
      <c r="EJ16" s="40">
        <f t="shared" si="48"/>
        <v>1.0655381505811015</v>
      </c>
      <c r="EK16" s="40">
        <f t="shared" si="48"/>
        <v>1.0519977802441731</v>
      </c>
      <c r="EL16" s="40">
        <f t="shared" si="48"/>
        <v>1.0385359301544663</v>
      </c>
      <c r="EM16" s="40">
        <f t="shared" si="48"/>
        <v>1.0251508750754375</v>
      </c>
      <c r="EN16" s="40">
        <f t="shared" si="48"/>
        <v>1.0118409159385358</v>
      </c>
      <c r="EO16" s="40">
        <f t="shared" si="48"/>
        <v>0.99860437907404342</v>
      </c>
      <c r="EP16" s="40">
        <f t="shared" si="48"/>
        <v>0.98543961546164627</v>
      </c>
      <c r="EQ16" s="41">
        <f t="shared" si="62"/>
        <v>0.89460743490566041</v>
      </c>
    </row>
    <row r="17" spans="2:147" x14ac:dyDescent="0.25">
      <c r="B17" s="38">
        <v>11</v>
      </c>
      <c r="C17" s="39">
        <f t="shared" si="49"/>
        <v>11.513513513513512</v>
      </c>
      <c r="D17" s="40">
        <f t="shared" si="50"/>
        <v>11.513513513513514</v>
      </c>
      <c r="E17" s="40">
        <f t="shared" si="0"/>
        <v>11.513513513513516</v>
      </c>
      <c r="F17" s="40">
        <f t="shared" si="1"/>
        <v>11.513513513513512</v>
      </c>
      <c r="G17" s="40">
        <f t="shared" si="2"/>
        <v>11.513513513513512</v>
      </c>
      <c r="H17" s="40">
        <f t="shared" si="3"/>
        <v>11.513513513513512</v>
      </c>
      <c r="I17" s="40">
        <f t="shared" si="4"/>
        <v>11.513513513513514</v>
      </c>
      <c r="J17" s="40">
        <f t="shared" si="5"/>
        <v>11.513513513513512</v>
      </c>
      <c r="K17" s="40">
        <f t="shared" si="6"/>
        <v>11.513513513513512</v>
      </c>
      <c r="L17" s="40">
        <f t="shared" si="7"/>
        <v>11.513513513513514</v>
      </c>
      <c r="M17" s="40">
        <f t="shared" si="8"/>
        <v>11.513513513513516</v>
      </c>
      <c r="N17" s="40">
        <f t="shared" si="9"/>
        <v>11.513513513513514</v>
      </c>
      <c r="O17" s="40">
        <f t="shared" si="10"/>
        <v>11.513513513513514</v>
      </c>
      <c r="P17" s="40">
        <f t="shared" si="11"/>
        <v>11.513513513513512</v>
      </c>
      <c r="Q17" s="40">
        <f t="shared" si="12"/>
        <v>11.513513513513516</v>
      </c>
      <c r="R17" s="40">
        <f t="shared" si="13"/>
        <v>11.513513513513514</v>
      </c>
      <c r="S17" s="40">
        <f t="shared" si="14"/>
        <v>11.513513513513514</v>
      </c>
      <c r="T17" s="41">
        <f t="shared" si="51"/>
        <v>11.513513513513512</v>
      </c>
      <c r="V17" s="38">
        <v>11</v>
      </c>
      <c r="W17" s="39">
        <f t="shared" si="52"/>
        <v>15.397590361445783</v>
      </c>
      <c r="X17" s="40">
        <f t="shared" si="53"/>
        <v>15.214285714285715</v>
      </c>
      <c r="Y17" s="40">
        <f t="shared" si="15"/>
        <v>15.03529411764706</v>
      </c>
      <c r="Z17" s="40">
        <f t="shared" si="16"/>
        <v>14.86046511627907</v>
      </c>
      <c r="AA17" s="40">
        <f t="shared" si="17"/>
        <v>14.689655172413794</v>
      </c>
      <c r="AB17" s="40">
        <f t="shared" si="18"/>
        <v>14.522727272727272</v>
      </c>
      <c r="AC17" s="40">
        <f t="shared" si="19"/>
        <v>14.359550561797752</v>
      </c>
      <c r="AD17" s="40">
        <f t="shared" si="20"/>
        <v>14.2</v>
      </c>
      <c r="AE17" s="40">
        <f t="shared" si="21"/>
        <v>14.043956043956042</v>
      </c>
      <c r="AF17" s="40">
        <f t="shared" si="22"/>
        <v>13.891304347826086</v>
      </c>
      <c r="AG17" s="40">
        <f t="shared" si="23"/>
        <v>13.74193548387097</v>
      </c>
      <c r="AH17" s="40">
        <f t="shared" si="24"/>
        <v>13.595744680851064</v>
      </c>
      <c r="AI17" s="40">
        <f t="shared" si="25"/>
        <v>13.452631578947368</v>
      </c>
      <c r="AJ17" s="40">
        <f t="shared" si="26"/>
        <v>13.3125</v>
      </c>
      <c r="AK17" s="40">
        <f t="shared" si="27"/>
        <v>13.175257731958764</v>
      </c>
      <c r="AL17" s="40">
        <f t="shared" si="28"/>
        <v>13.040816326530612</v>
      </c>
      <c r="AM17" s="40">
        <f t="shared" si="29"/>
        <v>12.90909090909091</v>
      </c>
      <c r="AN17" s="41">
        <f t="shared" si="54"/>
        <v>12.78</v>
      </c>
      <c r="AR17" s="38">
        <v>11</v>
      </c>
      <c r="AS17" s="39">
        <f t="shared" si="55"/>
        <v>3.8890140321147366</v>
      </c>
      <c r="AT17" s="40">
        <f t="shared" si="56"/>
        <v>3.7967346886371645</v>
      </c>
      <c r="AU17" s="40">
        <f t="shared" si="30"/>
        <v>3.7069333976542946</v>
      </c>
      <c r="AV17" s="40">
        <f t="shared" si="31"/>
        <v>3.6195173829694247</v>
      </c>
      <c r="AW17" s="40">
        <f t="shared" si="32"/>
        <v>3.5343982420554423</v>
      </c>
      <c r="AX17" s="40">
        <f t="shared" si="33"/>
        <v>3.4514916944676113</v>
      </c>
      <c r="AY17" s="40">
        <f t="shared" si="34"/>
        <v>3.3707173473039309</v>
      </c>
      <c r="AZ17" s="40">
        <f t="shared" si="35"/>
        <v>3.2919984763839505</v>
      </c>
      <c r="BA17" s="40">
        <f t="shared" si="36"/>
        <v>3.215261821933896</v>
      </c>
      <c r="BB17" s="40">
        <f t="shared" si="37"/>
        <v>3.1404373976714566</v>
      </c>
      <c r="BC17" s="40">
        <f t="shared" si="38"/>
        <v>3.0674583122789283</v>
      </c>
      <c r="BD17" s="40">
        <f t="shared" si="39"/>
        <v>2.9962606023395453</v>
      </c>
      <c r="BE17" s="40">
        <f t="shared" si="40"/>
        <v>2.9267830758898592</v>
      </c>
      <c r="BF17" s="40">
        <f t="shared" si="41"/>
        <v>2.8589671658117073</v>
      </c>
      <c r="BG17" s="40">
        <f t="shared" si="42"/>
        <v>2.7927567923514416</v>
      </c>
      <c r="BH17" s="40">
        <f t="shared" si="43"/>
        <v>2.7280982341122981</v>
      </c>
      <c r="BI17" s="40">
        <f t="shared" si="44"/>
        <v>2.6649400069187767</v>
      </c>
      <c r="BJ17" s="41">
        <f t="shared" si="57"/>
        <v>2.3737875895453384</v>
      </c>
      <c r="BN17" s="38">
        <v>11</v>
      </c>
      <c r="BO17" s="39">
        <f t="shared" si="58"/>
        <v>0.31283531409168086</v>
      </c>
      <c r="BP17" s="40">
        <f t="shared" si="58"/>
        <v>0.31660441426146013</v>
      </c>
      <c r="BQ17" s="40">
        <f t="shared" si="45"/>
        <v>0.3203735144312394</v>
      </c>
      <c r="BR17" s="40">
        <f t="shared" si="45"/>
        <v>0.32414261460101873</v>
      </c>
      <c r="BS17" s="40">
        <f t="shared" si="45"/>
        <v>0.327911714770798</v>
      </c>
      <c r="BT17" s="40">
        <f t="shared" si="45"/>
        <v>0.33168081494057733</v>
      </c>
      <c r="BU17" s="40">
        <f t="shared" si="45"/>
        <v>0.3354499151103566</v>
      </c>
      <c r="BV17" s="40">
        <f t="shared" si="45"/>
        <v>0.33921901528013587</v>
      </c>
      <c r="BW17" s="40">
        <f t="shared" si="45"/>
        <v>0.3429881154499152</v>
      </c>
      <c r="BX17" s="40">
        <f t="shared" si="45"/>
        <v>0.34675721561969447</v>
      </c>
      <c r="BY17" s="40">
        <f t="shared" si="45"/>
        <v>0.35052631578947369</v>
      </c>
      <c r="BZ17" s="40">
        <f t="shared" si="45"/>
        <v>0.35429541595925301</v>
      </c>
      <c r="CA17" s="40">
        <f t="shared" si="45"/>
        <v>0.35806451612903228</v>
      </c>
      <c r="CB17" s="40">
        <f t="shared" si="45"/>
        <v>0.36183361629881161</v>
      </c>
      <c r="CC17" s="40">
        <f t="shared" si="45"/>
        <v>0.36560271646859083</v>
      </c>
      <c r="CD17" s="40">
        <f t="shared" si="45"/>
        <v>0.36937181663837015</v>
      </c>
      <c r="CE17" s="40">
        <f t="shared" si="45"/>
        <v>0.37314091680814943</v>
      </c>
      <c r="CF17" s="41">
        <f t="shared" si="45"/>
        <v>0.37691001697792875</v>
      </c>
      <c r="CK17" s="38">
        <v>11</v>
      </c>
      <c r="CL17" s="39">
        <f t="shared" si="59"/>
        <v>3.6018336162988116</v>
      </c>
      <c r="CM17" s="40">
        <f t="shared" si="59"/>
        <v>3.6452292020373518</v>
      </c>
      <c r="CN17" s="40">
        <f t="shared" si="46"/>
        <v>3.688624787775892</v>
      </c>
      <c r="CO17" s="40">
        <f t="shared" si="46"/>
        <v>3.7320203735144313</v>
      </c>
      <c r="CP17" s="40">
        <f t="shared" si="46"/>
        <v>3.7754159592529715</v>
      </c>
      <c r="CQ17" s="40">
        <f t="shared" si="46"/>
        <v>3.8188115449915117</v>
      </c>
      <c r="CR17" s="40">
        <f t="shared" si="46"/>
        <v>3.8622071307300518</v>
      </c>
      <c r="CS17" s="40">
        <f t="shared" si="46"/>
        <v>3.9056027164685911</v>
      </c>
      <c r="CT17" s="40">
        <f t="shared" si="46"/>
        <v>3.9489983022071313</v>
      </c>
      <c r="CU17" s="40">
        <f t="shared" si="46"/>
        <v>3.9923938879456715</v>
      </c>
      <c r="CV17" s="40">
        <f t="shared" si="46"/>
        <v>4.0357894736842113</v>
      </c>
      <c r="CW17" s="40">
        <f t="shared" si="46"/>
        <v>4.079185059422751</v>
      </c>
      <c r="CX17" s="40">
        <f t="shared" si="46"/>
        <v>4.1225806451612907</v>
      </c>
      <c r="CY17" s="40">
        <f t="shared" si="46"/>
        <v>4.1659762308998305</v>
      </c>
      <c r="CZ17" s="40">
        <f t="shared" si="46"/>
        <v>4.2093718166383711</v>
      </c>
      <c r="DA17" s="40">
        <f t="shared" si="46"/>
        <v>4.2527674023769109</v>
      </c>
      <c r="DB17" s="40">
        <f t="shared" si="46"/>
        <v>4.2961629881154506</v>
      </c>
      <c r="DC17" s="41">
        <f t="shared" si="46"/>
        <v>4.3395585738539904</v>
      </c>
      <c r="DE17" s="38">
        <v>11</v>
      </c>
      <c r="DF17" s="39">
        <f t="shared" si="60"/>
        <v>4.8169100169779293</v>
      </c>
      <c r="DG17" s="40">
        <f t="shared" si="60"/>
        <v>4.8169100169779293</v>
      </c>
      <c r="DH17" s="40">
        <f t="shared" si="47"/>
        <v>4.8169100169779293</v>
      </c>
      <c r="DI17" s="40">
        <f t="shared" si="47"/>
        <v>4.8169100169779293</v>
      </c>
      <c r="DJ17" s="40">
        <f t="shared" si="47"/>
        <v>4.8169100169779293</v>
      </c>
      <c r="DK17" s="40">
        <f t="shared" si="47"/>
        <v>4.8169100169779293</v>
      </c>
      <c r="DL17" s="40">
        <f t="shared" si="47"/>
        <v>4.8169100169779293</v>
      </c>
      <c r="DM17" s="40">
        <f t="shared" si="47"/>
        <v>4.8169100169779293</v>
      </c>
      <c r="DN17" s="40">
        <f t="shared" si="47"/>
        <v>4.8169100169779293</v>
      </c>
      <c r="DO17" s="40">
        <f t="shared" si="47"/>
        <v>4.8169100169779293</v>
      </c>
      <c r="DP17" s="40">
        <f t="shared" si="47"/>
        <v>4.8169100169779293</v>
      </c>
      <c r="DQ17" s="40">
        <f t="shared" si="47"/>
        <v>4.8169100169779293</v>
      </c>
      <c r="DR17" s="40">
        <f t="shared" si="47"/>
        <v>4.8169100169779293</v>
      </c>
      <c r="DS17" s="40">
        <f t="shared" si="47"/>
        <v>4.8169100169779293</v>
      </c>
      <c r="DT17" s="40">
        <f t="shared" si="47"/>
        <v>4.8169100169779293</v>
      </c>
      <c r="DU17" s="40">
        <f t="shared" si="47"/>
        <v>4.8169100169779293</v>
      </c>
      <c r="DV17" s="40">
        <f t="shared" si="47"/>
        <v>4.8169100169779293</v>
      </c>
      <c r="DW17" s="41">
        <f t="shared" si="47"/>
        <v>4.8169100169779293</v>
      </c>
      <c r="DY17" s="38">
        <v>11</v>
      </c>
      <c r="DZ17" s="39">
        <f t="shared" si="61"/>
        <v>1.2166209262435679</v>
      </c>
      <c r="EA17" s="40">
        <f t="shared" si="61"/>
        <v>1.2020629622021366</v>
      </c>
      <c r="EB17" s="40">
        <f t="shared" si="48"/>
        <v>1.1876032803690415</v>
      </c>
      <c r="EC17" s="40">
        <f t="shared" si="48"/>
        <v>1.1732398281095462</v>
      </c>
      <c r="ED17" s="40">
        <f t="shared" si="48"/>
        <v>1.1589705882352941</v>
      </c>
      <c r="EE17" s="40">
        <f t="shared" si="48"/>
        <v>1.1447935779816514</v>
      </c>
      <c r="EF17" s="40">
        <f t="shared" si="48"/>
        <v>1.13070684801411</v>
      </c>
      <c r="EG17" s="40">
        <f t="shared" si="48"/>
        <v>1.1167084814626713</v>
      </c>
      <c r="EH17" s="40">
        <f t="shared" si="48"/>
        <v>1.1027965929831678</v>
      </c>
      <c r="EI17" s="40">
        <f t="shared" si="48"/>
        <v>1.0889693278445134</v>
      </c>
      <c r="EJ17" s="40">
        <f t="shared" si="48"/>
        <v>1.0752248610409296</v>
      </c>
      <c r="EK17" s="40">
        <f t="shared" si="48"/>
        <v>1.0615613964282111</v>
      </c>
      <c r="EL17" s="40">
        <f t="shared" si="48"/>
        <v>1.0479771658831432</v>
      </c>
      <c r="EM17" s="40">
        <f t="shared" si="48"/>
        <v>1.0344704284852142</v>
      </c>
      <c r="EN17" s="40">
        <f t="shared" si="48"/>
        <v>1.0210394697197953</v>
      </c>
      <c r="EO17" s="40">
        <f t="shared" si="48"/>
        <v>1.0076826007019892</v>
      </c>
      <c r="EP17" s="40">
        <f t="shared" si="48"/>
        <v>0.99439815742038851</v>
      </c>
      <c r="EQ17" s="41">
        <f t="shared" si="62"/>
        <v>0.89470432067753014</v>
      </c>
    </row>
    <row r="18" spans="2:147" x14ac:dyDescent="0.25">
      <c r="B18" s="38">
        <v>12</v>
      </c>
      <c r="C18" s="39">
        <f t="shared" si="49"/>
        <v>11.410714285714285</v>
      </c>
      <c r="D18" s="40">
        <f t="shared" si="50"/>
        <v>11.410714285714286</v>
      </c>
      <c r="E18" s="40">
        <f t="shared" si="0"/>
        <v>11.410714285714286</v>
      </c>
      <c r="F18" s="40">
        <f t="shared" si="1"/>
        <v>11.410714285714285</v>
      </c>
      <c r="G18" s="40">
        <f t="shared" si="2"/>
        <v>11.410714285714286</v>
      </c>
      <c r="H18" s="40">
        <f t="shared" si="3"/>
        <v>11.410714285714286</v>
      </c>
      <c r="I18" s="40">
        <f t="shared" si="4"/>
        <v>11.410714285714286</v>
      </c>
      <c r="J18" s="40">
        <f t="shared" si="5"/>
        <v>11.410714285714285</v>
      </c>
      <c r="K18" s="40">
        <f t="shared" si="6"/>
        <v>11.410714285714285</v>
      </c>
      <c r="L18" s="40">
        <f t="shared" si="7"/>
        <v>11.410714285714286</v>
      </c>
      <c r="M18" s="40">
        <f t="shared" si="8"/>
        <v>11.410714285714285</v>
      </c>
      <c r="N18" s="40">
        <f t="shared" si="9"/>
        <v>11.410714285714288</v>
      </c>
      <c r="O18" s="40">
        <f t="shared" si="10"/>
        <v>11.410714285714283</v>
      </c>
      <c r="P18" s="40">
        <f t="shared" si="11"/>
        <v>11.410714285714285</v>
      </c>
      <c r="Q18" s="40">
        <f t="shared" si="12"/>
        <v>11.410714285714285</v>
      </c>
      <c r="R18" s="40">
        <f t="shared" si="13"/>
        <v>11.410714285714285</v>
      </c>
      <c r="S18" s="40">
        <f t="shared" si="14"/>
        <v>11.410714285714286</v>
      </c>
      <c r="T18" s="41">
        <f t="shared" si="51"/>
        <v>11.410714285714285</v>
      </c>
      <c r="V18" s="38">
        <v>12</v>
      </c>
      <c r="W18" s="39">
        <f t="shared" si="52"/>
        <v>15.397590361445783</v>
      </c>
      <c r="X18" s="40">
        <f t="shared" si="53"/>
        <v>15.214285714285715</v>
      </c>
      <c r="Y18" s="40">
        <f t="shared" si="15"/>
        <v>15.03529411764706</v>
      </c>
      <c r="Z18" s="40">
        <f t="shared" si="16"/>
        <v>14.860465116279071</v>
      </c>
      <c r="AA18" s="40">
        <f t="shared" si="17"/>
        <v>14.689655172413794</v>
      </c>
      <c r="AB18" s="40">
        <f t="shared" si="18"/>
        <v>14.522727272727273</v>
      </c>
      <c r="AC18" s="40">
        <f t="shared" si="19"/>
        <v>14.359550561797752</v>
      </c>
      <c r="AD18" s="40">
        <f t="shared" si="20"/>
        <v>14.2</v>
      </c>
      <c r="AE18" s="40">
        <f t="shared" si="21"/>
        <v>14.043956043956044</v>
      </c>
      <c r="AF18" s="40">
        <f t="shared" si="22"/>
        <v>13.891304347826086</v>
      </c>
      <c r="AG18" s="40">
        <f t="shared" si="23"/>
        <v>13.741935483870968</v>
      </c>
      <c r="AH18" s="40">
        <f t="shared" si="24"/>
        <v>13.595744680851066</v>
      </c>
      <c r="AI18" s="40">
        <f t="shared" si="25"/>
        <v>13.452631578947368</v>
      </c>
      <c r="AJ18" s="40">
        <f t="shared" si="26"/>
        <v>13.3125</v>
      </c>
      <c r="AK18" s="40">
        <f t="shared" si="27"/>
        <v>13.175257731958764</v>
      </c>
      <c r="AL18" s="40">
        <f t="shared" si="28"/>
        <v>13.040816326530612</v>
      </c>
      <c r="AM18" s="40">
        <f t="shared" si="29"/>
        <v>12.90909090909091</v>
      </c>
      <c r="AN18" s="41">
        <f t="shared" si="54"/>
        <v>12.780000000000001</v>
      </c>
      <c r="AR18" s="38">
        <v>12</v>
      </c>
      <c r="AS18" s="39">
        <f t="shared" si="55"/>
        <v>3.8824112918225215</v>
      </c>
      <c r="AT18" s="40">
        <f t="shared" si="56"/>
        <v>3.7902886195562866</v>
      </c>
      <c r="AU18" s="40">
        <f t="shared" si="30"/>
        <v>3.7006397925648993</v>
      </c>
      <c r="AV18" s="40">
        <f t="shared" si="31"/>
        <v>3.6133721921664215</v>
      </c>
      <c r="AW18" s="40">
        <f t="shared" si="32"/>
        <v>3.5283975659229205</v>
      </c>
      <c r="AX18" s="40">
        <f t="shared" si="33"/>
        <v>3.4456317764804001</v>
      </c>
      <c r="AY18" s="40">
        <f t="shared" si="34"/>
        <v>3.3649945674273538</v>
      </c>
      <c r="AZ18" s="40">
        <f t="shared" si="35"/>
        <v>3.2864093448450982</v>
      </c>
      <c r="BA18" s="40">
        <f t="shared" si="36"/>
        <v>3.209802973339781</v>
      </c>
      <c r="BB18" s="40">
        <f t="shared" si="37"/>
        <v>3.135105585451301</v>
      </c>
      <c r="BC18" s="40">
        <f t="shared" si="38"/>
        <v>3.0622504034295579</v>
      </c>
      <c r="BD18" s="40">
        <f t="shared" si="39"/>
        <v>2.9911735724544193</v>
      </c>
      <c r="BE18" s="40">
        <f t="shared" si="40"/>
        <v>2.9218140044537133</v>
      </c>
      <c r="BF18" s="40">
        <f t="shared" si="41"/>
        <v>2.8541132317441154</v>
      </c>
      <c r="BG18" s="40">
        <f t="shared" si="42"/>
        <v>2.7880152697837817</v>
      </c>
      <c r="BH18" s="40">
        <f t="shared" si="43"/>
        <v>2.7234664883837545</v>
      </c>
      <c r="BI18" s="40">
        <f t="shared" si="44"/>
        <v>2.6604154907779982</v>
      </c>
      <c r="BJ18" s="41">
        <f t="shared" si="57"/>
        <v>2.3488531669296737</v>
      </c>
      <c r="BN18" s="38">
        <v>12</v>
      </c>
      <c r="BO18" s="39">
        <f t="shared" si="58"/>
        <v>0.31619047619047624</v>
      </c>
      <c r="BP18" s="40">
        <f t="shared" si="58"/>
        <v>0.32</v>
      </c>
      <c r="BQ18" s="40">
        <f t="shared" si="45"/>
        <v>0.32380952380952382</v>
      </c>
      <c r="BR18" s="40">
        <f t="shared" si="45"/>
        <v>0.32761904761904764</v>
      </c>
      <c r="BS18" s="40">
        <f t="shared" si="45"/>
        <v>0.33142857142857146</v>
      </c>
      <c r="BT18" s="40">
        <f t="shared" si="45"/>
        <v>0.33523809523809528</v>
      </c>
      <c r="BU18" s="40">
        <f t="shared" si="45"/>
        <v>0.3390476190476191</v>
      </c>
      <c r="BV18" s="40">
        <f t="shared" si="45"/>
        <v>0.34285714285714292</v>
      </c>
      <c r="BW18" s="40">
        <f t="shared" si="45"/>
        <v>0.34666666666666673</v>
      </c>
      <c r="BX18" s="40">
        <f t="shared" si="45"/>
        <v>0.35047619047619055</v>
      </c>
      <c r="BY18" s="40">
        <f t="shared" si="45"/>
        <v>0.35428571428571431</v>
      </c>
      <c r="BZ18" s="40">
        <f t="shared" si="45"/>
        <v>0.35809523809523808</v>
      </c>
      <c r="CA18" s="40">
        <f t="shared" si="45"/>
        <v>0.36190476190476195</v>
      </c>
      <c r="CB18" s="40">
        <f t="shared" si="45"/>
        <v>0.36571428571428577</v>
      </c>
      <c r="CC18" s="40">
        <f t="shared" si="45"/>
        <v>0.36952380952380953</v>
      </c>
      <c r="CD18" s="40">
        <f t="shared" si="45"/>
        <v>0.37333333333333341</v>
      </c>
      <c r="CE18" s="40">
        <f t="shared" si="45"/>
        <v>0.37714285714285717</v>
      </c>
      <c r="CF18" s="41">
        <f t="shared" si="45"/>
        <v>0.38095238095238099</v>
      </c>
      <c r="CK18" s="38">
        <v>12</v>
      </c>
      <c r="CL18" s="39">
        <f t="shared" si="59"/>
        <v>3.6079591836734695</v>
      </c>
      <c r="CM18" s="40">
        <f t="shared" si="59"/>
        <v>3.6514285714285717</v>
      </c>
      <c r="CN18" s="40">
        <f t="shared" si="46"/>
        <v>3.6948979591836739</v>
      </c>
      <c r="CO18" s="40">
        <f t="shared" si="46"/>
        <v>3.7383673469387757</v>
      </c>
      <c r="CP18" s="40">
        <f t="shared" si="46"/>
        <v>3.7818367346938779</v>
      </c>
      <c r="CQ18" s="40">
        <f t="shared" si="46"/>
        <v>3.8253061224489802</v>
      </c>
      <c r="CR18" s="40">
        <f t="shared" si="46"/>
        <v>3.8687755102040824</v>
      </c>
      <c r="CS18" s="40">
        <f t="shared" si="46"/>
        <v>3.9122448979591842</v>
      </c>
      <c r="CT18" s="40">
        <f t="shared" si="46"/>
        <v>3.9557142857142864</v>
      </c>
      <c r="CU18" s="40">
        <f t="shared" si="46"/>
        <v>3.9991836734693886</v>
      </c>
      <c r="CV18" s="40">
        <f t="shared" si="46"/>
        <v>4.04265306122449</v>
      </c>
      <c r="CW18" s="40">
        <f t="shared" si="46"/>
        <v>4.0861224489795926</v>
      </c>
      <c r="CX18" s="40">
        <f t="shared" si="46"/>
        <v>4.1295918367346935</v>
      </c>
      <c r="CY18" s="40">
        <f t="shared" si="46"/>
        <v>4.1730612244897962</v>
      </c>
      <c r="CZ18" s="40">
        <f t="shared" si="46"/>
        <v>4.216530612244898</v>
      </c>
      <c r="DA18" s="40">
        <f t="shared" si="46"/>
        <v>4.2600000000000007</v>
      </c>
      <c r="DB18" s="40">
        <f t="shared" si="46"/>
        <v>4.3034693877551025</v>
      </c>
      <c r="DC18" s="41">
        <f t="shared" si="46"/>
        <v>4.3469387755102042</v>
      </c>
      <c r="DE18" s="38">
        <v>12</v>
      </c>
      <c r="DF18" s="39">
        <f t="shared" si="60"/>
        <v>4.8685714285714292</v>
      </c>
      <c r="DG18" s="40">
        <f t="shared" si="60"/>
        <v>4.8685714285714292</v>
      </c>
      <c r="DH18" s="40">
        <f t="shared" si="47"/>
        <v>4.8685714285714292</v>
      </c>
      <c r="DI18" s="40">
        <f t="shared" si="47"/>
        <v>4.8685714285714292</v>
      </c>
      <c r="DJ18" s="40">
        <f t="shared" si="47"/>
        <v>4.8685714285714292</v>
      </c>
      <c r="DK18" s="40">
        <f t="shared" si="47"/>
        <v>4.8685714285714292</v>
      </c>
      <c r="DL18" s="40">
        <f t="shared" si="47"/>
        <v>4.8685714285714292</v>
      </c>
      <c r="DM18" s="40">
        <f t="shared" si="47"/>
        <v>4.8685714285714292</v>
      </c>
      <c r="DN18" s="40">
        <f t="shared" si="47"/>
        <v>4.8685714285714292</v>
      </c>
      <c r="DO18" s="40">
        <f t="shared" si="47"/>
        <v>4.8685714285714292</v>
      </c>
      <c r="DP18" s="40">
        <f t="shared" si="47"/>
        <v>4.8685714285714292</v>
      </c>
      <c r="DQ18" s="40">
        <f t="shared" si="47"/>
        <v>4.8685714285714292</v>
      </c>
      <c r="DR18" s="40">
        <f t="shared" si="47"/>
        <v>4.8685714285714292</v>
      </c>
      <c r="DS18" s="40">
        <f t="shared" si="47"/>
        <v>4.8685714285714292</v>
      </c>
      <c r="DT18" s="40">
        <f t="shared" si="47"/>
        <v>4.8685714285714292</v>
      </c>
      <c r="DU18" s="40">
        <f t="shared" si="47"/>
        <v>4.8685714285714292</v>
      </c>
      <c r="DV18" s="40">
        <f t="shared" si="47"/>
        <v>4.8685714285714292</v>
      </c>
      <c r="DW18" s="41">
        <f t="shared" si="47"/>
        <v>4.8685714285714292</v>
      </c>
      <c r="DY18" s="38">
        <v>12</v>
      </c>
      <c r="DZ18" s="39">
        <f t="shared" si="61"/>
        <v>1.2275814751286451</v>
      </c>
      <c r="EA18" s="40">
        <f t="shared" si="61"/>
        <v>1.2128923582580118</v>
      </c>
      <c r="EB18" s="40">
        <f t="shared" si="48"/>
        <v>1.198302409021015</v>
      </c>
      <c r="EC18" s="40">
        <f t="shared" si="48"/>
        <v>1.1838095562907134</v>
      </c>
      <c r="ED18" s="40">
        <f t="shared" si="48"/>
        <v>1.1694117647058824</v>
      </c>
      <c r="EE18" s="40">
        <f t="shared" si="48"/>
        <v>1.1551070336391438</v>
      </c>
      <c r="EF18" s="40">
        <f t="shared" si="48"/>
        <v>1.1408933961944172</v>
      </c>
      <c r="EG18" s="40">
        <f t="shared" si="48"/>
        <v>1.1267689182326053</v>
      </c>
      <c r="EH18" s="40">
        <f t="shared" si="48"/>
        <v>1.1127316974244577</v>
      </c>
      <c r="EI18" s="40">
        <f t="shared" si="48"/>
        <v>1.098779862329599</v>
      </c>
      <c r="EJ18" s="40">
        <f t="shared" si="48"/>
        <v>1.0849115715007578</v>
      </c>
      <c r="EK18" s="40">
        <f t="shared" si="48"/>
        <v>1.0711250126122491</v>
      </c>
      <c r="EL18" s="40">
        <f t="shared" si="48"/>
        <v>1.0574184016118202</v>
      </c>
      <c r="EM18" s="40">
        <f t="shared" si="48"/>
        <v>1.0437899818949909</v>
      </c>
      <c r="EN18" s="40">
        <f t="shared" si="48"/>
        <v>1.0302380235010546</v>
      </c>
      <c r="EO18" s="40">
        <f t="shared" si="48"/>
        <v>1.0167608223299351</v>
      </c>
      <c r="EP18" s="40">
        <f t="shared" si="48"/>
        <v>1.0033566993791307</v>
      </c>
      <c r="EQ18" s="41">
        <f t="shared" si="62"/>
        <v>0.89480120644939964</v>
      </c>
    </row>
    <row r="19" spans="2:147" x14ac:dyDescent="0.25">
      <c r="B19" s="38">
        <v>13</v>
      </c>
      <c r="C19" s="39">
        <f t="shared" si="49"/>
        <v>11.309734513274337</v>
      </c>
      <c r="D19" s="40">
        <f t="shared" si="50"/>
        <v>11.309734513274339</v>
      </c>
      <c r="E19" s="40">
        <f t="shared" si="0"/>
        <v>11.309734513274339</v>
      </c>
      <c r="F19" s="40">
        <f t="shared" si="1"/>
        <v>11.309734513274337</v>
      </c>
      <c r="G19" s="40">
        <f t="shared" si="2"/>
        <v>11.309734513274337</v>
      </c>
      <c r="H19" s="40">
        <f t="shared" si="3"/>
        <v>11.309734513274339</v>
      </c>
      <c r="I19" s="40">
        <f t="shared" si="4"/>
        <v>11.309734513274339</v>
      </c>
      <c r="J19" s="40">
        <f t="shared" si="5"/>
        <v>11.309734513274337</v>
      </c>
      <c r="K19" s="40">
        <f t="shared" si="6"/>
        <v>11.309734513274337</v>
      </c>
      <c r="L19" s="40">
        <f t="shared" si="7"/>
        <v>11.309734513274337</v>
      </c>
      <c r="M19" s="40">
        <f t="shared" si="8"/>
        <v>11.309734513274339</v>
      </c>
      <c r="N19" s="40">
        <f t="shared" si="9"/>
        <v>11.309734513274339</v>
      </c>
      <c r="O19" s="40">
        <f t="shared" si="10"/>
        <v>11.309734513274337</v>
      </c>
      <c r="P19" s="40">
        <f t="shared" si="11"/>
        <v>11.309734513274339</v>
      </c>
      <c r="Q19" s="40">
        <f t="shared" si="12"/>
        <v>11.309734513274337</v>
      </c>
      <c r="R19" s="40">
        <f t="shared" si="13"/>
        <v>11.309734513274337</v>
      </c>
      <c r="S19" s="40">
        <f t="shared" si="14"/>
        <v>11.309734513274339</v>
      </c>
      <c r="T19" s="41">
        <f t="shared" si="51"/>
        <v>11.309734513274337</v>
      </c>
      <c r="V19" s="38">
        <v>13</v>
      </c>
      <c r="W19" s="39">
        <f t="shared" si="52"/>
        <v>15.397590361445785</v>
      </c>
      <c r="X19" s="40">
        <f t="shared" si="53"/>
        <v>15.214285714285715</v>
      </c>
      <c r="Y19" s="40">
        <f t="shared" si="15"/>
        <v>15.03529411764706</v>
      </c>
      <c r="Z19" s="40">
        <f t="shared" si="16"/>
        <v>14.860465116279071</v>
      </c>
      <c r="AA19" s="40">
        <f t="shared" si="17"/>
        <v>14.689655172413794</v>
      </c>
      <c r="AB19" s="40">
        <f t="shared" si="18"/>
        <v>14.522727272727273</v>
      </c>
      <c r="AC19" s="40">
        <f t="shared" si="19"/>
        <v>14.359550561797754</v>
      </c>
      <c r="AD19" s="40">
        <f t="shared" si="20"/>
        <v>14.200000000000001</v>
      </c>
      <c r="AE19" s="40">
        <f t="shared" si="21"/>
        <v>14.043956043956042</v>
      </c>
      <c r="AF19" s="40">
        <f t="shared" si="22"/>
        <v>13.891304347826088</v>
      </c>
      <c r="AG19" s="40">
        <f t="shared" si="23"/>
        <v>13.74193548387097</v>
      </c>
      <c r="AH19" s="40">
        <f t="shared" si="24"/>
        <v>13.595744680851066</v>
      </c>
      <c r="AI19" s="40">
        <f t="shared" si="25"/>
        <v>13.452631578947368</v>
      </c>
      <c r="AJ19" s="40">
        <f t="shared" si="26"/>
        <v>13.312500000000002</v>
      </c>
      <c r="AK19" s="40">
        <f t="shared" si="27"/>
        <v>13.175257731958764</v>
      </c>
      <c r="AL19" s="40">
        <f t="shared" si="28"/>
        <v>13.040816326530612</v>
      </c>
      <c r="AM19" s="40">
        <f t="shared" si="29"/>
        <v>12.909090909090912</v>
      </c>
      <c r="AN19" s="41">
        <f t="shared" si="54"/>
        <v>12.78</v>
      </c>
      <c r="AR19" s="38">
        <v>13</v>
      </c>
      <c r="AS19" s="39">
        <f t="shared" si="55"/>
        <v>3.8758085515303073</v>
      </c>
      <c r="AT19" s="40">
        <f t="shared" si="56"/>
        <v>3.7838425504754083</v>
      </c>
      <c r="AU19" s="40">
        <f t="shared" si="30"/>
        <v>3.694346187475503</v>
      </c>
      <c r="AV19" s="40">
        <f t="shared" si="31"/>
        <v>3.6072270013634169</v>
      </c>
      <c r="AW19" s="40">
        <f t="shared" si="32"/>
        <v>3.5223968897903983</v>
      </c>
      <c r="AX19" s="40">
        <f t="shared" si="33"/>
        <v>3.4397718584931889</v>
      </c>
      <c r="AY19" s="40">
        <f t="shared" si="34"/>
        <v>3.3592717875507772</v>
      </c>
      <c r="AZ19" s="40">
        <f t="shared" si="35"/>
        <v>3.2808202133062463</v>
      </c>
      <c r="BA19" s="40">
        <f t="shared" si="36"/>
        <v>3.2043441247456657</v>
      </c>
      <c r="BB19" s="40">
        <f t="shared" si="37"/>
        <v>3.1297737732311464</v>
      </c>
      <c r="BC19" s="40">
        <f t="shared" si="38"/>
        <v>3.0570424945801888</v>
      </c>
      <c r="BD19" s="40">
        <f t="shared" si="39"/>
        <v>2.9860865425692928</v>
      </c>
      <c r="BE19" s="40">
        <f t="shared" si="40"/>
        <v>2.9168449330175674</v>
      </c>
      <c r="BF19" s="40">
        <f t="shared" si="41"/>
        <v>2.8492592976765239</v>
      </c>
      <c r="BG19" s="40">
        <f t="shared" si="42"/>
        <v>2.7832737472161226</v>
      </c>
      <c r="BH19" s="40">
        <f t="shared" si="43"/>
        <v>2.7188347426552109</v>
      </c>
      <c r="BI19" s="40">
        <f t="shared" si="44"/>
        <v>2.6558909746372197</v>
      </c>
      <c r="BJ19" s="41">
        <f t="shared" si="57"/>
        <v>2.324359204132235</v>
      </c>
      <c r="BN19" s="38">
        <v>13</v>
      </c>
      <c r="BO19" s="39">
        <f t="shared" si="58"/>
        <v>0.31955706984667798</v>
      </c>
      <c r="BP19" s="40">
        <f t="shared" si="58"/>
        <v>0.32340715502555362</v>
      </c>
      <c r="BQ19" s="40">
        <f t="shared" si="45"/>
        <v>0.32725724020442926</v>
      </c>
      <c r="BR19" s="40">
        <f t="shared" si="45"/>
        <v>0.3311073253833049</v>
      </c>
      <c r="BS19" s="40">
        <f t="shared" si="45"/>
        <v>0.33495741056218054</v>
      </c>
      <c r="BT19" s="40">
        <f t="shared" si="45"/>
        <v>0.33880749574105617</v>
      </c>
      <c r="BU19" s="40">
        <f t="shared" si="45"/>
        <v>0.34265758091993181</v>
      </c>
      <c r="BV19" s="40">
        <f t="shared" si="45"/>
        <v>0.34650766609880745</v>
      </c>
      <c r="BW19" s="40">
        <f t="shared" si="45"/>
        <v>0.35035775127768315</v>
      </c>
      <c r="BX19" s="40">
        <f t="shared" si="45"/>
        <v>0.35420783645655873</v>
      </c>
      <c r="BY19" s="40">
        <f t="shared" si="45"/>
        <v>0.35805792163543432</v>
      </c>
      <c r="BZ19" s="40">
        <f t="shared" si="45"/>
        <v>0.36190800681430996</v>
      </c>
      <c r="CA19" s="40">
        <f t="shared" si="45"/>
        <v>0.36575809199318565</v>
      </c>
      <c r="CB19" s="40">
        <f t="shared" si="45"/>
        <v>0.36960817717206124</v>
      </c>
      <c r="CC19" s="40">
        <f t="shared" si="45"/>
        <v>0.37345826235093693</v>
      </c>
      <c r="CD19" s="40">
        <f t="shared" si="45"/>
        <v>0.37730834752981257</v>
      </c>
      <c r="CE19" s="40">
        <f t="shared" si="45"/>
        <v>0.38115843270868816</v>
      </c>
      <c r="CF19" s="41">
        <f t="shared" si="45"/>
        <v>0.38500851788756385</v>
      </c>
      <c r="CK19" s="38">
        <v>13</v>
      </c>
      <c r="CL19" s="39">
        <f t="shared" si="59"/>
        <v>3.6141056218057921</v>
      </c>
      <c r="CM19" s="40">
        <f t="shared" si="59"/>
        <v>3.6576490630323684</v>
      </c>
      <c r="CN19" s="40">
        <f t="shared" si="46"/>
        <v>3.7011925042589442</v>
      </c>
      <c r="CO19" s="40">
        <f t="shared" si="46"/>
        <v>3.7447359454855196</v>
      </c>
      <c r="CP19" s="40">
        <f t="shared" si="46"/>
        <v>3.7882793867120954</v>
      </c>
      <c r="CQ19" s="40">
        <f t="shared" si="46"/>
        <v>3.8318228279386717</v>
      </c>
      <c r="CR19" s="40">
        <f t="shared" si="46"/>
        <v>3.8753662691652475</v>
      </c>
      <c r="CS19" s="40">
        <f t="shared" si="46"/>
        <v>3.9189097103918229</v>
      </c>
      <c r="CT19" s="40">
        <f t="shared" si="46"/>
        <v>3.9624531516183992</v>
      </c>
      <c r="CU19" s="40">
        <f t="shared" si="46"/>
        <v>4.0059965928449746</v>
      </c>
      <c r="CV19" s="40">
        <f t="shared" si="46"/>
        <v>4.0495400340715504</v>
      </c>
      <c r="CW19" s="40">
        <f t="shared" si="46"/>
        <v>4.0930834752981262</v>
      </c>
      <c r="CX19" s="40">
        <f t="shared" si="46"/>
        <v>4.136626916524702</v>
      </c>
      <c r="CY19" s="40">
        <f t="shared" si="46"/>
        <v>4.1801703577512779</v>
      </c>
      <c r="CZ19" s="40">
        <f t="shared" si="46"/>
        <v>4.2237137989778537</v>
      </c>
      <c r="DA19" s="40">
        <f t="shared" si="46"/>
        <v>4.2672572402044295</v>
      </c>
      <c r="DB19" s="40">
        <f t="shared" si="46"/>
        <v>4.3108006814310054</v>
      </c>
      <c r="DC19" s="41">
        <f t="shared" si="46"/>
        <v>4.3543441226575812</v>
      </c>
      <c r="DE19" s="38">
        <v>13</v>
      </c>
      <c r="DF19" s="39">
        <f t="shared" si="60"/>
        <v>4.9204088586030661</v>
      </c>
      <c r="DG19" s="40">
        <f t="shared" si="60"/>
        <v>4.9204088586030661</v>
      </c>
      <c r="DH19" s="40">
        <f t="shared" si="47"/>
        <v>4.9204088586030661</v>
      </c>
      <c r="DI19" s="40">
        <f t="shared" si="47"/>
        <v>4.9204088586030661</v>
      </c>
      <c r="DJ19" s="40">
        <f t="shared" si="47"/>
        <v>4.9204088586030661</v>
      </c>
      <c r="DK19" s="40">
        <f t="shared" si="47"/>
        <v>4.9204088586030661</v>
      </c>
      <c r="DL19" s="40">
        <f t="shared" si="47"/>
        <v>4.9204088586030661</v>
      </c>
      <c r="DM19" s="40">
        <f t="shared" si="47"/>
        <v>4.9204088586030661</v>
      </c>
      <c r="DN19" s="40">
        <f t="shared" si="47"/>
        <v>4.9204088586030661</v>
      </c>
      <c r="DO19" s="40">
        <f t="shared" si="47"/>
        <v>4.9204088586030661</v>
      </c>
      <c r="DP19" s="40">
        <f t="shared" si="47"/>
        <v>4.9204088586030661</v>
      </c>
      <c r="DQ19" s="40">
        <f t="shared" si="47"/>
        <v>4.9204088586030661</v>
      </c>
      <c r="DR19" s="40">
        <f t="shared" si="47"/>
        <v>4.9204088586030661</v>
      </c>
      <c r="DS19" s="40">
        <f t="shared" si="47"/>
        <v>4.9204088586030661</v>
      </c>
      <c r="DT19" s="40">
        <f t="shared" si="47"/>
        <v>4.9204088586030661</v>
      </c>
      <c r="DU19" s="40">
        <f t="shared" si="47"/>
        <v>4.9204088586030661</v>
      </c>
      <c r="DV19" s="40">
        <f t="shared" si="47"/>
        <v>4.9204088586030661</v>
      </c>
      <c r="DW19" s="41">
        <f t="shared" si="47"/>
        <v>4.9204088586030661</v>
      </c>
      <c r="DY19" s="38">
        <v>13</v>
      </c>
      <c r="DZ19" s="39">
        <f t="shared" si="61"/>
        <v>1.2385420240137222</v>
      </c>
      <c r="EA19" s="40">
        <f t="shared" si="61"/>
        <v>1.2237217543138865</v>
      </c>
      <c r="EB19" s="40">
        <f t="shared" si="48"/>
        <v>1.2090015376729881</v>
      </c>
      <c r="EC19" s="40">
        <f t="shared" si="48"/>
        <v>1.1943792844718801</v>
      </c>
      <c r="ED19" s="40">
        <f t="shared" si="48"/>
        <v>1.1798529411764702</v>
      </c>
      <c r="EE19" s="40">
        <f t="shared" si="48"/>
        <v>1.165420489296636</v>
      </c>
      <c r="EF19" s="40">
        <f t="shared" si="48"/>
        <v>1.1510799443747244</v>
      </c>
      <c r="EG19" s="40">
        <f t="shared" si="48"/>
        <v>1.136829355002539</v>
      </c>
      <c r="EH19" s="40">
        <f t="shared" si="48"/>
        <v>1.1226668018657473</v>
      </c>
      <c r="EI19" s="40">
        <f t="shared" si="48"/>
        <v>1.1085903968146846</v>
      </c>
      <c r="EJ19" s="40">
        <f t="shared" si="48"/>
        <v>1.094598281960586</v>
      </c>
      <c r="EK19" s="40">
        <f t="shared" si="48"/>
        <v>1.0806886287962869</v>
      </c>
      <c r="EL19" s="40">
        <f t="shared" si="48"/>
        <v>1.0668596373404968</v>
      </c>
      <c r="EM19" s="40">
        <f t="shared" si="48"/>
        <v>1.0531095353047675</v>
      </c>
      <c r="EN19" s="40">
        <f t="shared" si="48"/>
        <v>1.039436577282314</v>
      </c>
      <c r="EO19" s="40">
        <f t="shared" si="48"/>
        <v>1.0258390439578808</v>
      </c>
      <c r="EP19" s="40">
        <f t="shared" si="48"/>
        <v>1.0123152413378729</v>
      </c>
      <c r="EQ19" s="41">
        <f t="shared" si="62"/>
        <v>0.89489809222126926</v>
      </c>
    </row>
    <row r="20" spans="2:147" x14ac:dyDescent="0.25">
      <c r="B20" s="38">
        <v>14</v>
      </c>
      <c r="C20" s="39">
        <f t="shared" si="49"/>
        <v>11.210526315789473</v>
      </c>
      <c r="D20" s="40">
        <f t="shared" si="50"/>
        <v>11.210526315789474</v>
      </c>
      <c r="E20" s="40">
        <f t="shared" si="0"/>
        <v>11.210526315789474</v>
      </c>
      <c r="F20" s="40">
        <f t="shared" si="1"/>
        <v>11.210526315789473</v>
      </c>
      <c r="G20" s="40">
        <f t="shared" si="2"/>
        <v>11.210526315789474</v>
      </c>
      <c r="H20" s="40">
        <f t="shared" si="3"/>
        <v>11.210526315789474</v>
      </c>
      <c r="I20" s="40">
        <f t="shared" si="4"/>
        <v>11.210526315789474</v>
      </c>
      <c r="J20" s="40">
        <f t="shared" si="5"/>
        <v>11.210526315789471</v>
      </c>
      <c r="K20" s="40">
        <f t="shared" si="6"/>
        <v>11.210526315789473</v>
      </c>
      <c r="L20" s="40">
        <f t="shared" si="7"/>
        <v>11.210526315789474</v>
      </c>
      <c r="M20" s="40">
        <f t="shared" si="8"/>
        <v>11.210526315789474</v>
      </c>
      <c r="N20" s="40">
        <f t="shared" si="9"/>
        <v>11.210526315789474</v>
      </c>
      <c r="O20" s="40">
        <f t="shared" si="10"/>
        <v>11.210526315789474</v>
      </c>
      <c r="P20" s="40">
        <f t="shared" si="11"/>
        <v>11.210526315789473</v>
      </c>
      <c r="Q20" s="40">
        <f t="shared" si="12"/>
        <v>11.210526315789474</v>
      </c>
      <c r="R20" s="40">
        <f t="shared" si="13"/>
        <v>11.210526315789473</v>
      </c>
      <c r="S20" s="40">
        <f t="shared" si="14"/>
        <v>11.210526315789474</v>
      </c>
      <c r="T20" s="41">
        <f t="shared" si="51"/>
        <v>11.210526315789474</v>
      </c>
      <c r="V20" s="38">
        <v>14</v>
      </c>
      <c r="W20" s="39">
        <f t="shared" si="52"/>
        <v>15.397590361445781</v>
      </c>
      <c r="X20" s="40">
        <f t="shared" si="53"/>
        <v>15.214285714285714</v>
      </c>
      <c r="Y20" s="40">
        <f t="shared" si="15"/>
        <v>15.035294117647057</v>
      </c>
      <c r="Z20" s="40">
        <f t="shared" si="16"/>
        <v>14.860465116279068</v>
      </c>
      <c r="AA20" s="40">
        <f t="shared" si="17"/>
        <v>14.689655172413792</v>
      </c>
      <c r="AB20" s="40">
        <f t="shared" si="18"/>
        <v>14.52272727272727</v>
      </c>
      <c r="AC20" s="40">
        <f t="shared" si="19"/>
        <v>14.35955056179775</v>
      </c>
      <c r="AD20" s="40">
        <f t="shared" si="20"/>
        <v>14.199999999999996</v>
      </c>
      <c r="AE20" s="40">
        <f t="shared" si="21"/>
        <v>14.043956043956042</v>
      </c>
      <c r="AF20" s="40">
        <f t="shared" si="22"/>
        <v>13.891304347826084</v>
      </c>
      <c r="AG20" s="40">
        <f t="shared" si="23"/>
        <v>13.741935483870966</v>
      </c>
      <c r="AH20" s="40">
        <f t="shared" si="24"/>
        <v>13.595744680851061</v>
      </c>
      <c r="AI20" s="40">
        <f t="shared" si="25"/>
        <v>13.452631578947367</v>
      </c>
      <c r="AJ20" s="40">
        <f t="shared" si="26"/>
        <v>13.312499999999998</v>
      </c>
      <c r="AK20" s="40">
        <f t="shared" si="27"/>
        <v>13.17525773195876</v>
      </c>
      <c r="AL20" s="40">
        <f t="shared" si="28"/>
        <v>13.040816326530608</v>
      </c>
      <c r="AM20" s="40">
        <f t="shared" si="29"/>
        <v>12.909090909090907</v>
      </c>
      <c r="AN20" s="41">
        <f t="shared" si="54"/>
        <v>12.779999999999998</v>
      </c>
      <c r="AR20" s="38">
        <v>14</v>
      </c>
      <c r="AS20" s="39">
        <f t="shared" si="55"/>
        <v>3.8692058112380918</v>
      </c>
      <c r="AT20" s="40">
        <f t="shared" si="56"/>
        <v>3.7773964813945304</v>
      </c>
      <c r="AU20" s="40">
        <f t="shared" si="30"/>
        <v>3.6880525823861068</v>
      </c>
      <c r="AV20" s="40">
        <f t="shared" si="31"/>
        <v>3.6010818105604132</v>
      </c>
      <c r="AW20" s="40">
        <f t="shared" si="32"/>
        <v>3.5163962136578766</v>
      </c>
      <c r="AX20" s="40">
        <f t="shared" si="33"/>
        <v>3.4339119405059777</v>
      </c>
      <c r="AY20" s="40">
        <f t="shared" si="34"/>
        <v>3.3535490076742001</v>
      </c>
      <c r="AZ20" s="40">
        <f t="shared" si="35"/>
        <v>3.2752310817673935</v>
      </c>
      <c r="BA20" s="40">
        <f t="shared" si="36"/>
        <v>3.1988852761515507</v>
      </c>
      <c r="BB20" s="40">
        <f t="shared" si="37"/>
        <v>3.1244419610109908</v>
      </c>
      <c r="BC20" s="40">
        <f t="shared" si="38"/>
        <v>3.0518345857308189</v>
      </c>
      <c r="BD20" s="40">
        <f t="shared" si="39"/>
        <v>2.9809995126841655</v>
      </c>
      <c r="BE20" s="40">
        <f t="shared" si="40"/>
        <v>2.911875861581422</v>
      </c>
      <c r="BF20" s="40">
        <f t="shared" si="41"/>
        <v>2.8444053636089319</v>
      </c>
      <c r="BG20" s="40">
        <f t="shared" si="42"/>
        <v>2.7785322246484632</v>
      </c>
      <c r="BH20" s="40">
        <f t="shared" si="43"/>
        <v>2.7142029969266672</v>
      </c>
      <c r="BI20" s="40">
        <f t="shared" si="44"/>
        <v>2.6513664584964403</v>
      </c>
      <c r="BJ20" s="41">
        <f t="shared" si="57"/>
        <v>2.300294110105173</v>
      </c>
      <c r="BN20" s="38">
        <v>14</v>
      </c>
      <c r="BO20" s="39">
        <f t="shared" si="58"/>
        <v>0.32293515358361774</v>
      </c>
      <c r="BP20" s="40">
        <f t="shared" si="58"/>
        <v>0.3268259385665529</v>
      </c>
      <c r="BQ20" s="40">
        <f t="shared" si="45"/>
        <v>0.33071672354948806</v>
      </c>
      <c r="BR20" s="40">
        <f t="shared" si="45"/>
        <v>0.33460750853242321</v>
      </c>
      <c r="BS20" s="40">
        <f t="shared" si="45"/>
        <v>0.33849829351535837</v>
      </c>
      <c r="BT20" s="40">
        <f t="shared" si="45"/>
        <v>0.34238907849829353</v>
      </c>
      <c r="BU20" s="40">
        <f t="shared" si="45"/>
        <v>0.34627986348122869</v>
      </c>
      <c r="BV20" s="40">
        <f t="shared" si="45"/>
        <v>0.3501706484641639</v>
      </c>
      <c r="BW20" s="40">
        <f t="shared" si="45"/>
        <v>0.35406143344709901</v>
      </c>
      <c r="BX20" s="40">
        <f t="shared" si="45"/>
        <v>0.35795221843003416</v>
      </c>
      <c r="BY20" s="40">
        <f t="shared" si="45"/>
        <v>0.36184300341296927</v>
      </c>
      <c r="BZ20" s="40">
        <f t="shared" si="45"/>
        <v>0.36573378839590448</v>
      </c>
      <c r="CA20" s="40">
        <f t="shared" si="45"/>
        <v>0.36962457337883958</v>
      </c>
      <c r="CB20" s="40">
        <f t="shared" si="45"/>
        <v>0.37351535836177474</v>
      </c>
      <c r="CC20" s="40">
        <f t="shared" si="45"/>
        <v>0.3774061433447099</v>
      </c>
      <c r="CD20" s="40">
        <f t="shared" si="45"/>
        <v>0.38129692832764511</v>
      </c>
      <c r="CE20" s="40">
        <f t="shared" si="45"/>
        <v>0.38518771331058022</v>
      </c>
      <c r="CF20" s="41">
        <f t="shared" si="45"/>
        <v>0.38907849829351537</v>
      </c>
      <c r="CK20" s="38">
        <v>14</v>
      </c>
      <c r="CL20" s="39">
        <f t="shared" si="59"/>
        <v>3.6202730375426619</v>
      </c>
      <c r="CM20" s="40">
        <f t="shared" si="59"/>
        <v>3.6638907849829354</v>
      </c>
      <c r="CN20" s="40">
        <f t="shared" si="46"/>
        <v>3.7075085324232084</v>
      </c>
      <c r="CO20" s="40">
        <f t="shared" si="46"/>
        <v>3.751126279863481</v>
      </c>
      <c r="CP20" s="40">
        <f t="shared" si="46"/>
        <v>3.7947440273037545</v>
      </c>
      <c r="CQ20" s="40">
        <f t="shared" si="46"/>
        <v>3.8383617747440275</v>
      </c>
      <c r="CR20" s="40">
        <f t="shared" si="46"/>
        <v>3.881979522184301</v>
      </c>
      <c r="CS20" s="40">
        <f t="shared" si="46"/>
        <v>3.9255972696245736</v>
      </c>
      <c r="CT20" s="40">
        <f t="shared" si="46"/>
        <v>3.9692150170648466</v>
      </c>
      <c r="CU20" s="40">
        <f t="shared" si="46"/>
        <v>4.0128327645051201</v>
      </c>
      <c r="CV20" s="40">
        <f t="shared" si="46"/>
        <v>4.0564505119453926</v>
      </c>
      <c r="CW20" s="40">
        <f t="shared" si="46"/>
        <v>4.1000682593856661</v>
      </c>
      <c r="CX20" s="40">
        <f t="shared" si="46"/>
        <v>4.1436860068259387</v>
      </c>
      <c r="CY20" s="40">
        <f t="shared" si="46"/>
        <v>4.1873037542662113</v>
      </c>
      <c r="CZ20" s="40">
        <f t="shared" si="46"/>
        <v>4.2309215017064847</v>
      </c>
      <c r="DA20" s="40">
        <f t="shared" si="46"/>
        <v>4.2745392491467582</v>
      </c>
      <c r="DB20" s="40">
        <f t="shared" si="46"/>
        <v>4.3181569965870308</v>
      </c>
      <c r="DC20" s="41">
        <f t="shared" si="46"/>
        <v>4.3617747440273043</v>
      </c>
      <c r="DE20" s="38">
        <v>14</v>
      </c>
      <c r="DF20" s="39">
        <f t="shared" si="60"/>
        <v>4.9724232081911257</v>
      </c>
      <c r="DG20" s="40">
        <f t="shared" si="60"/>
        <v>4.9724232081911257</v>
      </c>
      <c r="DH20" s="40">
        <f t="shared" si="47"/>
        <v>4.9724232081911257</v>
      </c>
      <c r="DI20" s="40">
        <f t="shared" si="47"/>
        <v>4.9724232081911257</v>
      </c>
      <c r="DJ20" s="40">
        <f t="shared" si="47"/>
        <v>4.9724232081911257</v>
      </c>
      <c r="DK20" s="40">
        <f t="shared" si="47"/>
        <v>4.9724232081911257</v>
      </c>
      <c r="DL20" s="40">
        <f t="shared" si="47"/>
        <v>4.9724232081911257</v>
      </c>
      <c r="DM20" s="40">
        <f t="shared" si="47"/>
        <v>4.9724232081911257</v>
      </c>
      <c r="DN20" s="40">
        <f t="shared" si="47"/>
        <v>4.9724232081911257</v>
      </c>
      <c r="DO20" s="40">
        <f t="shared" si="47"/>
        <v>4.9724232081911257</v>
      </c>
      <c r="DP20" s="40">
        <f t="shared" si="47"/>
        <v>4.9724232081911257</v>
      </c>
      <c r="DQ20" s="40">
        <f t="shared" si="47"/>
        <v>4.9724232081911257</v>
      </c>
      <c r="DR20" s="40">
        <f t="shared" si="47"/>
        <v>4.9724232081911257</v>
      </c>
      <c r="DS20" s="40">
        <f t="shared" si="47"/>
        <v>4.9724232081911257</v>
      </c>
      <c r="DT20" s="40">
        <f t="shared" si="47"/>
        <v>4.9724232081911257</v>
      </c>
      <c r="DU20" s="40">
        <f t="shared" si="47"/>
        <v>4.9724232081911257</v>
      </c>
      <c r="DV20" s="40">
        <f t="shared" si="47"/>
        <v>4.9724232081911257</v>
      </c>
      <c r="DW20" s="41">
        <f t="shared" si="47"/>
        <v>4.9724232081911257</v>
      </c>
      <c r="DY20" s="38">
        <v>14</v>
      </c>
      <c r="DZ20" s="39">
        <f t="shared" si="61"/>
        <v>1.2495025728987994</v>
      </c>
      <c r="EA20" s="40">
        <f t="shared" si="61"/>
        <v>1.2345511503697619</v>
      </c>
      <c r="EB20" s="40">
        <f t="shared" si="48"/>
        <v>1.2197006663249617</v>
      </c>
      <c r="EC20" s="40">
        <f t="shared" si="48"/>
        <v>1.2049490126530475</v>
      </c>
      <c r="ED20" s="40">
        <f t="shared" si="48"/>
        <v>1.1902941176470587</v>
      </c>
      <c r="EE20" s="40">
        <f t="shared" si="48"/>
        <v>1.1757339449541286</v>
      </c>
      <c r="EF20" s="40">
        <f t="shared" si="48"/>
        <v>1.161266492555032</v>
      </c>
      <c r="EG20" s="40">
        <f t="shared" si="48"/>
        <v>1.1468897917724732</v>
      </c>
      <c r="EH20" s="40">
        <f t="shared" si="48"/>
        <v>1.1326019063070372</v>
      </c>
      <c r="EI20" s="40">
        <f t="shared" si="48"/>
        <v>1.1184009312997705</v>
      </c>
      <c r="EJ20" s="40">
        <f t="shared" si="48"/>
        <v>1.1042849924204143</v>
      </c>
      <c r="EK20" s="40">
        <f t="shared" si="48"/>
        <v>1.0902522449803249</v>
      </c>
      <c r="EL20" s="40">
        <f t="shared" si="48"/>
        <v>1.0763008730691741</v>
      </c>
      <c r="EM20" s="40">
        <f t="shared" si="48"/>
        <v>1.0624290887145444</v>
      </c>
      <c r="EN20" s="40">
        <f t="shared" si="48"/>
        <v>1.0486351310635735</v>
      </c>
      <c r="EO20" s="40">
        <f t="shared" si="48"/>
        <v>1.034917265585827</v>
      </c>
      <c r="EP20" s="40">
        <f t="shared" si="48"/>
        <v>1.0212737832966152</v>
      </c>
      <c r="EQ20" s="41">
        <f t="shared" si="62"/>
        <v>0.89499497799313898</v>
      </c>
    </row>
    <row r="21" spans="2:147" x14ac:dyDescent="0.25">
      <c r="B21" s="38">
        <v>15</v>
      </c>
      <c r="C21" s="39">
        <f t="shared" si="49"/>
        <v>11.113043478260872</v>
      </c>
      <c r="D21" s="40">
        <f t="shared" si="50"/>
        <v>11.113043478260872</v>
      </c>
      <c r="E21" s="40">
        <f t="shared" si="0"/>
        <v>11.113043478260872</v>
      </c>
      <c r="F21" s="40">
        <f t="shared" si="1"/>
        <v>11.113043478260872</v>
      </c>
      <c r="G21" s="40">
        <f t="shared" si="2"/>
        <v>11.11304347826087</v>
      </c>
      <c r="H21" s="40">
        <f t="shared" si="3"/>
        <v>11.113043478260872</v>
      </c>
      <c r="I21" s="40">
        <f t="shared" si="4"/>
        <v>11.113043478260874</v>
      </c>
      <c r="J21" s="40">
        <f t="shared" si="5"/>
        <v>11.11304347826087</v>
      </c>
      <c r="K21" s="40">
        <f t="shared" si="6"/>
        <v>11.11304347826087</v>
      </c>
      <c r="L21" s="40">
        <f t="shared" si="7"/>
        <v>11.11304347826087</v>
      </c>
      <c r="M21" s="40">
        <f t="shared" si="8"/>
        <v>11.113043478260872</v>
      </c>
      <c r="N21" s="40">
        <f t="shared" si="9"/>
        <v>11.11304347826087</v>
      </c>
      <c r="O21" s="40">
        <f t="shared" si="10"/>
        <v>11.11304347826087</v>
      </c>
      <c r="P21" s="40">
        <f t="shared" si="11"/>
        <v>11.113043478260872</v>
      </c>
      <c r="Q21" s="40">
        <f t="shared" si="12"/>
        <v>11.113043478260872</v>
      </c>
      <c r="R21" s="40">
        <f t="shared" si="13"/>
        <v>11.11304347826087</v>
      </c>
      <c r="S21" s="40">
        <f t="shared" si="14"/>
        <v>11.11304347826087</v>
      </c>
      <c r="T21" s="41">
        <f t="shared" si="51"/>
        <v>11.11304347826087</v>
      </c>
      <c r="V21" s="38">
        <v>15</v>
      </c>
      <c r="W21" s="39">
        <f t="shared" si="52"/>
        <v>15.397590361445785</v>
      </c>
      <c r="X21" s="40">
        <f t="shared" si="53"/>
        <v>15.214285714285715</v>
      </c>
      <c r="Y21" s="40">
        <f t="shared" si="15"/>
        <v>15.03529411764706</v>
      </c>
      <c r="Z21" s="40">
        <f t="shared" si="16"/>
        <v>14.860465116279071</v>
      </c>
      <c r="AA21" s="40">
        <f t="shared" si="17"/>
        <v>14.689655172413794</v>
      </c>
      <c r="AB21" s="40">
        <f t="shared" si="18"/>
        <v>14.522727272727273</v>
      </c>
      <c r="AC21" s="40">
        <f t="shared" si="19"/>
        <v>14.359550561797755</v>
      </c>
      <c r="AD21" s="40">
        <f t="shared" si="20"/>
        <v>14.2</v>
      </c>
      <c r="AE21" s="40">
        <f t="shared" si="21"/>
        <v>14.043956043956044</v>
      </c>
      <c r="AF21" s="40">
        <f t="shared" si="22"/>
        <v>13.891304347826086</v>
      </c>
      <c r="AG21" s="40">
        <f t="shared" si="23"/>
        <v>13.741935483870968</v>
      </c>
      <c r="AH21" s="40">
        <f t="shared" si="24"/>
        <v>13.595744680851064</v>
      </c>
      <c r="AI21" s="40">
        <f t="shared" si="25"/>
        <v>13.45263157894737</v>
      </c>
      <c r="AJ21" s="40">
        <f t="shared" si="26"/>
        <v>13.312500000000002</v>
      </c>
      <c r="AK21" s="40">
        <f t="shared" si="27"/>
        <v>13.175257731958762</v>
      </c>
      <c r="AL21" s="40">
        <f t="shared" si="28"/>
        <v>13.040816326530612</v>
      </c>
      <c r="AM21" s="40">
        <f t="shared" si="29"/>
        <v>12.90909090909091</v>
      </c>
      <c r="AN21" s="41">
        <f t="shared" si="54"/>
        <v>12.780000000000001</v>
      </c>
      <c r="AR21" s="38">
        <v>15</v>
      </c>
      <c r="AS21" s="39">
        <f t="shared" si="55"/>
        <v>3.8626030709458772</v>
      </c>
      <c r="AT21" s="40">
        <f t="shared" si="56"/>
        <v>3.7709504123136526</v>
      </c>
      <c r="AU21" s="40">
        <f t="shared" si="30"/>
        <v>3.6817589772967105</v>
      </c>
      <c r="AV21" s="40">
        <f t="shared" si="31"/>
        <v>3.5949366197574086</v>
      </c>
      <c r="AW21" s="40">
        <f t="shared" si="32"/>
        <v>3.5103955375253544</v>
      </c>
      <c r="AX21" s="40">
        <f t="shared" si="33"/>
        <v>3.4280520225187652</v>
      </c>
      <c r="AY21" s="40">
        <f t="shared" si="34"/>
        <v>3.347826227797623</v>
      </c>
      <c r="AZ21" s="40">
        <f t="shared" si="35"/>
        <v>3.2696419502285416</v>
      </c>
      <c r="BA21" s="40">
        <f t="shared" si="36"/>
        <v>3.1934264275574349</v>
      </c>
      <c r="BB21" s="40">
        <f t="shared" si="37"/>
        <v>3.1191101487908348</v>
      </c>
      <c r="BC21" s="40">
        <f t="shared" si="38"/>
        <v>3.0466266768814481</v>
      </c>
      <c r="BD21" s="40">
        <f t="shared" si="39"/>
        <v>2.9759124827990386</v>
      </c>
      <c r="BE21" s="40">
        <f t="shared" si="40"/>
        <v>2.9069067901452765</v>
      </c>
      <c r="BF21" s="40">
        <f t="shared" si="41"/>
        <v>2.8395514295413391</v>
      </c>
      <c r="BG21" s="40">
        <f t="shared" si="42"/>
        <v>2.7737907020808032</v>
      </c>
      <c r="BH21" s="40">
        <f t="shared" si="43"/>
        <v>2.7095712511981227</v>
      </c>
      <c r="BI21" s="40">
        <f t="shared" si="44"/>
        <v>2.6468419423556613</v>
      </c>
      <c r="BJ21" s="41">
        <f t="shared" si="57"/>
        <v>2.2766466969675219</v>
      </c>
      <c r="BN21" s="38">
        <v>15</v>
      </c>
      <c r="BO21" s="39">
        <f t="shared" si="58"/>
        <v>0.32632478632478629</v>
      </c>
      <c r="BP21" s="40">
        <f t="shared" si="58"/>
        <v>0.33025641025641023</v>
      </c>
      <c r="BQ21" s="40">
        <f t="shared" si="45"/>
        <v>0.33418803418803417</v>
      </c>
      <c r="BR21" s="40">
        <f t="shared" si="45"/>
        <v>0.33811965811965811</v>
      </c>
      <c r="BS21" s="40">
        <f t="shared" si="45"/>
        <v>0.34205128205128205</v>
      </c>
      <c r="BT21" s="40">
        <f t="shared" si="45"/>
        <v>0.34598290598290599</v>
      </c>
      <c r="BU21" s="40">
        <f t="shared" si="45"/>
        <v>0.34991452991452987</v>
      </c>
      <c r="BV21" s="40">
        <f t="shared" si="45"/>
        <v>0.35384615384615387</v>
      </c>
      <c r="BW21" s="40">
        <f t="shared" si="45"/>
        <v>0.35777777777777781</v>
      </c>
      <c r="BX21" s="40">
        <f t="shared" si="45"/>
        <v>0.36170940170940175</v>
      </c>
      <c r="BY21" s="40">
        <f t="shared" si="45"/>
        <v>0.36564102564102563</v>
      </c>
      <c r="BZ21" s="40">
        <f t="shared" si="45"/>
        <v>0.36957264957264957</v>
      </c>
      <c r="CA21" s="40">
        <f t="shared" si="45"/>
        <v>0.37350427350427345</v>
      </c>
      <c r="CB21" s="40">
        <f t="shared" si="45"/>
        <v>0.37743589743589739</v>
      </c>
      <c r="CC21" s="40">
        <f t="shared" si="45"/>
        <v>0.38136752136752139</v>
      </c>
      <c r="CD21" s="40">
        <f t="shared" si="45"/>
        <v>0.38529914529914533</v>
      </c>
      <c r="CE21" s="40">
        <f t="shared" si="45"/>
        <v>0.38923076923076921</v>
      </c>
      <c r="CF21" s="41">
        <f t="shared" si="45"/>
        <v>0.39316239316239315</v>
      </c>
      <c r="CK21" s="38">
        <v>15</v>
      </c>
      <c r="CL21" s="39">
        <f t="shared" si="59"/>
        <v>3.6264615384615388</v>
      </c>
      <c r="CM21" s="40">
        <f t="shared" si="59"/>
        <v>3.6701538461538465</v>
      </c>
      <c r="CN21" s="40">
        <f t="shared" si="46"/>
        <v>3.7138461538461547</v>
      </c>
      <c r="CO21" s="40">
        <f t="shared" si="46"/>
        <v>3.7575384615384619</v>
      </c>
      <c r="CP21" s="40">
        <f t="shared" si="46"/>
        <v>3.8012307692307696</v>
      </c>
      <c r="CQ21" s="40">
        <f t="shared" si="46"/>
        <v>3.8449230769230778</v>
      </c>
      <c r="CR21" s="40">
        <f t="shared" si="46"/>
        <v>3.8886153846153855</v>
      </c>
      <c r="CS21" s="40">
        <f t="shared" si="46"/>
        <v>3.9323076923076927</v>
      </c>
      <c r="CT21" s="40">
        <f t="shared" si="46"/>
        <v>3.9760000000000009</v>
      </c>
      <c r="CU21" s="40">
        <f t="shared" si="46"/>
        <v>4.0196923076923081</v>
      </c>
      <c r="CV21" s="40">
        <f t="shared" si="46"/>
        <v>4.0633846153846163</v>
      </c>
      <c r="CW21" s="40">
        <f t="shared" si="46"/>
        <v>4.1070769230769235</v>
      </c>
      <c r="CX21" s="40">
        <f t="shared" si="46"/>
        <v>4.1507692307692308</v>
      </c>
      <c r="CY21" s="40">
        <f t="shared" si="46"/>
        <v>4.1944615384615389</v>
      </c>
      <c r="CZ21" s="40">
        <f t="shared" si="46"/>
        <v>4.238153846153847</v>
      </c>
      <c r="DA21" s="40">
        <f t="shared" si="46"/>
        <v>4.2818461538461543</v>
      </c>
      <c r="DB21" s="40">
        <f t="shared" si="46"/>
        <v>4.3255384615384616</v>
      </c>
      <c r="DC21" s="41">
        <f t="shared" si="46"/>
        <v>4.3692307692307697</v>
      </c>
      <c r="DE21" s="38">
        <v>15</v>
      </c>
      <c r="DF21" s="39">
        <f t="shared" si="60"/>
        <v>5.0246153846153847</v>
      </c>
      <c r="DG21" s="40">
        <f t="shared" si="60"/>
        <v>5.0246153846153847</v>
      </c>
      <c r="DH21" s="40">
        <f t="shared" si="47"/>
        <v>5.0246153846153847</v>
      </c>
      <c r="DI21" s="40">
        <f t="shared" si="47"/>
        <v>5.0246153846153847</v>
      </c>
      <c r="DJ21" s="40">
        <f t="shared" si="47"/>
        <v>5.0246153846153847</v>
      </c>
      <c r="DK21" s="40">
        <f t="shared" si="47"/>
        <v>5.0246153846153847</v>
      </c>
      <c r="DL21" s="40">
        <f t="shared" si="47"/>
        <v>5.0246153846153847</v>
      </c>
      <c r="DM21" s="40">
        <f t="shared" si="47"/>
        <v>5.0246153846153847</v>
      </c>
      <c r="DN21" s="40">
        <f t="shared" si="47"/>
        <v>5.0246153846153847</v>
      </c>
      <c r="DO21" s="40">
        <f t="shared" si="47"/>
        <v>5.0246153846153847</v>
      </c>
      <c r="DP21" s="40">
        <f t="shared" si="47"/>
        <v>5.0246153846153847</v>
      </c>
      <c r="DQ21" s="40">
        <f t="shared" si="47"/>
        <v>5.0246153846153847</v>
      </c>
      <c r="DR21" s="40">
        <f t="shared" si="47"/>
        <v>5.0246153846153847</v>
      </c>
      <c r="DS21" s="40">
        <f t="shared" si="47"/>
        <v>5.0246153846153847</v>
      </c>
      <c r="DT21" s="40">
        <f t="shared" si="47"/>
        <v>5.0246153846153847</v>
      </c>
      <c r="DU21" s="40">
        <f t="shared" si="47"/>
        <v>5.0246153846153847</v>
      </c>
      <c r="DV21" s="40">
        <f t="shared" si="47"/>
        <v>5.0246153846153847</v>
      </c>
      <c r="DW21" s="41">
        <f t="shared" si="47"/>
        <v>5.0246153846153847</v>
      </c>
      <c r="DY21" s="38">
        <v>15</v>
      </c>
      <c r="DZ21" s="39">
        <f t="shared" si="61"/>
        <v>1.2604631217838766</v>
      </c>
      <c r="EA21" s="40">
        <f t="shared" si="61"/>
        <v>1.2453805464256369</v>
      </c>
      <c r="EB21" s="40">
        <f t="shared" si="48"/>
        <v>1.2303997949769347</v>
      </c>
      <c r="EC21" s="40">
        <f t="shared" si="48"/>
        <v>1.2155187408342143</v>
      </c>
      <c r="ED21" s="40">
        <f t="shared" si="48"/>
        <v>1.2007352941176468</v>
      </c>
      <c r="EE21" s="40">
        <f t="shared" si="48"/>
        <v>1.1860474006116206</v>
      </c>
      <c r="EF21" s="40">
        <f t="shared" si="48"/>
        <v>1.171453040735339</v>
      </c>
      <c r="EG21" s="40">
        <f t="shared" si="48"/>
        <v>1.1569502285424071</v>
      </c>
      <c r="EH21" s="40">
        <f t="shared" si="48"/>
        <v>1.1425370107483268</v>
      </c>
      <c r="EI21" s="40">
        <f t="shared" si="48"/>
        <v>1.1282114657848559</v>
      </c>
      <c r="EJ21" s="40">
        <f t="shared" si="48"/>
        <v>1.1139717028802423</v>
      </c>
      <c r="EK21" s="40">
        <f t="shared" si="48"/>
        <v>1.0998158611643627</v>
      </c>
      <c r="EL21" s="40">
        <f t="shared" si="48"/>
        <v>1.0857421087978509</v>
      </c>
      <c r="EM21" s="40">
        <f t="shared" si="48"/>
        <v>1.0717486421243207</v>
      </c>
      <c r="EN21" s="40">
        <f t="shared" si="48"/>
        <v>1.0578336848448329</v>
      </c>
      <c r="EO21" s="40">
        <f t="shared" si="48"/>
        <v>1.0439954872137724</v>
      </c>
      <c r="EP21" s="40">
        <f t="shared" si="48"/>
        <v>1.0302323252553574</v>
      </c>
      <c r="EQ21" s="41">
        <f t="shared" si="62"/>
        <v>0.8950918637650086</v>
      </c>
    </row>
    <row r="22" spans="2:147" x14ac:dyDescent="0.25">
      <c r="B22" s="38">
        <v>16</v>
      </c>
      <c r="C22" s="39">
        <f t="shared" si="49"/>
        <v>11.017241379310345</v>
      </c>
      <c r="D22" s="40">
        <f t="shared" si="50"/>
        <v>11.017241379310345</v>
      </c>
      <c r="E22" s="40">
        <f t="shared" si="0"/>
        <v>11.017241379310347</v>
      </c>
      <c r="F22" s="40">
        <f t="shared" si="1"/>
        <v>11.017241379310345</v>
      </c>
      <c r="G22" s="40">
        <f t="shared" si="2"/>
        <v>11.017241379310347</v>
      </c>
      <c r="H22" s="40">
        <f t="shared" si="3"/>
        <v>11.017241379310347</v>
      </c>
      <c r="I22" s="40">
        <f t="shared" si="4"/>
        <v>11.017241379310347</v>
      </c>
      <c r="J22" s="40">
        <f t="shared" si="5"/>
        <v>11.017241379310345</v>
      </c>
      <c r="K22" s="40">
        <f t="shared" si="6"/>
        <v>11.017241379310349</v>
      </c>
      <c r="L22" s="40">
        <f t="shared" si="7"/>
        <v>11.017241379310347</v>
      </c>
      <c r="M22" s="40">
        <f t="shared" si="8"/>
        <v>11.017241379310349</v>
      </c>
      <c r="N22" s="40">
        <f t="shared" si="9"/>
        <v>11.017241379310349</v>
      </c>
      <c r="O22" s="40">
        <f t="shared" si="10"/>
        <v>11.017241379310347</v>
      </c>
      <c r="P22" s="40">
        <f t="shared" si="11"/>
        <v>11.017241379310347</v>
      </c>
      <c r="Q22" s="40">
        <f t="shared" si="12"/>
        <v>11.017241379310347</v>
      </c>
      <c r="R22" s="40">
        <f t="shared" si="13"/>
        <v>11.017241379310347</v>
      </c>
      <c r="S22" s="40">
        <f t="shared" si="14"/>
        <v>11.017241379310347</v>
      </c>
      <c r="T22" s="41">
        <f t="shared" si="51"/>
        <v>11.017241379310347</v>
      </c>
      <c r="V22" s="38">
        <v>16</v>
      </c>
      <c r="W22" s="39">
        <f t="shared" si="52"/>
        <v>15.397590361445781</v>
      </c>
      <c r="X22" s="40">
        <f t="shared" si="53"/>
        <v>15.214285714285712</v>
      </c>
      <c r="Y22" s="40">
        <f t="shared" si="15"/>
        <v>15.035294117647057</v>
      </c>
      <c r="Z22" s="40">
        <f t="shared" si="16"/>
        <v>14.860465116279068</v>
      </c>
      <c r="AA22" s="40">
        <f t="shared" si="17"/>
        <v>14.689655172413792</v>
      </c>
      <c r="AB22" s="40">
        <f t="shared" si="18"/>
        <v>14.522727272727272</v>
      </c>
      <c r="AC22" s="40">
        <f t="shared" si="19"/>
        <v>14.35955056179775</v>
      </c>
      <c r="AD22" s="40">
        <f t="shared" si="20"/>
        <v>14.199999999999996</v>
      </c>
      <c r="AE22" s="40">
        <f t="shared" si="21"/>
        <v>14.043956043956044</v>
      </c>
      <c r="AF22" s="40">
        <f t="shared" si="22"/>
        <v>13.891304347826086</v>
      </c>
      <c r="AG22" s="40">
        <f t="shared" si="23"/>
        <v>13.741935483870968</v>
      </c>
      <c r="AH22" s="40">
        <f t="shared" si="24"/>
        <v>13.595744680851062</v>
      </c>
      <c r="AI22" s="40">
        <f t="shared" si="25"/>
        <v>13.452631578947367</v>
      </c>
      <c r="AJ22" s="40">
        <f t="shared" si="26"/>
        <v>13.312499999999998</v>
      </c>
      <c r="AK22" s="40">
        <f t="shared" si="27"/>
        <v>13.17525773195876</v>
      </c>
      <c r="AL22" s="40">
        <f t="shared" si="28"/>
        <v>13.040816326530612</v>
      </c>
      <c r="AM22" s="40">
        <f t="shared" si="29"/>
        <v>12.909090909090908</v>
      </c>
      <c r="AN22" s="41">
        <f t="shared" si="54"/>
        <v>12.78</v>
      </c>
      <c r="AR22" s="38">
        <v>16</v>
      </c>
      <c r="AS22" s="39">
        <f t="shared" si="55"/>
        <v>3.8560003306536612</v>
      </c>
      <c r="AT22" s="40">
        <f t="shared" si="56"/>
        <v>3.7645043432327734</v>
      </c>
      <c r="AU22" s="40">
        <f t="shared" si="30"/>
        <v>3.6754653722073147</v>
      </c>
      <c r="AV22" s="40">
        <f t="shared" si="31"/>
        <v>3.5887914289544045</v>
      </c>
      <c r="AW22" s="40">
        <f t="shared" si="32"/>
        <v>3.5043948613928326</v>
      </c>
      <c r="AX22" s="40">
        <f t="shared" si="33"/>
        <v>3.422192104531554</v>
      </c>
      <c r="AY22" s="40">
        <f t="shared" si="34"/>
        <v>3.342103447921045</v>
      </c>
      <c r="AZ22" s="40">
        <f t="shared" si="35"/>
        <v>3.2640528186896893</v>
      </c>
      <c r="BA22" s="40">
        <f t="shared" si="36"/>
        <v>3.1879675789633199</v>
      </c>
      <c r="BB22" s="40">
        <f t="shared" si="37"/>
        <v>3.1137783365706806</v>
      </c>
      <c r="BC22" s="40">
        <f t="shared" si="38"/>
        <v>3.0414187680320786</v>
      </c>
      <c r="BD22" s="40">
        <f t="shared" si="39"/>
        <v>2.9708254529139126</v>
      </c>
      <c r="BE22" s="40">
        <f t="shared" si="40"/>
        <v>2.9019377187091306</v>
      </c>
      <c r="BF22" s="40">
        <f t="shared" si="41"/>
        <v>2.8346974954737472</v>
      </c>
      <c r="BG22" s="40">
        <f t="shared" si="42"/>
        <v>2.7690491795131433</v>
      </c>
      <c r="BH22" s="40">
        <f t="shared" si="43"/>
        <v>2.7049395054695795</v>
      </c>
      <c r="BI22" s="40">
        <f t="shared" si="44"/>
        <v>2.6423174262148823</v>
      </c>
      <c r="BJ22" s="41">
        <f t="shared" si="57"/>
        <v>2.2534061626273139</v>
      </c>
      <c r="BN22" s="38">
        <v>16</v>
      </c>
      <c r="BO22" s="39">
        <f t="shared" si="58"/>
        <v>0.32972602739726026</v>
      </c>
      <c r="BP22" s="40">
        <f t="shared" si="58"/>
        <v>0.33369863013698631</v>
      </c>
      <c r="BQ22" s="40">
        <f t="shared" si="45"/>
        <v>0.3376712328767123</v>
      </c>
      <c r="BR22" s="40">
        <f t="shared" si="45"/>
        <v>0.34164383561643835</v>
      </c>
      <c r="BS22" s="40">
        <f t="shared" si="45"/>
        <v>0.34561643835616435</v>
      </c>
      <c r="BT22" s="40">
        <f t="shared" si="45"/>
        <v>0.3495890410958904</v>
      </c>
      <c r="BU22" s="40">
        <f t="shared" si="45"/>
        <v>0.35356164383561645</v>
      </c>
      <c r="BV22" s="40">
        <f t="shared" si="45"/>
        <v>0.3575342465753425</v>
      </c>
      <c r="BW22" s="40">
        <f t="shared" si="45"/>
        <v>0.36150684931506843</v>
      </c>
      <c r="BX22" s="40">
        <f t="shared" si="45"/>
        <v>0.36547945205479448</v>
      </c>
      <c r="BY22" s="40">
        <f t="shared" si="45"/>
        <v>0.36945205479452048</v>
      </c>
      <c r="BZ22" s="40">
        <f t="shared" si="45"/>
        <v>0.37342465753424653</v>
      </c>
      <c r="CA22" s="40">
        <f t="shared" si="45"/>
        <v>0.37739726027397258</v>
      </c>
      <c r="CB22" s="40">
        <f t="shared" si="45"/>
        <v>0.38136986301369863</v>
      </c>
      <c r="CC22" s="40">
        <f t="shared" si="45"/>
        <v>0.38534246575342468</v>
      </c>
      <c r="CD22" s="40">
        <f t="shared" si="45"/>
        <v>0.38931506849315062</v>
      </c>
      <c r="CE22" s="40">
        <f t="shared" si="45"/>
        <v>0.39328767123287667</v>
      </c>
      <c r="CF22" s="41">
        <f t="shared" si="45"/>
        <v>0.39726027397260272</v>
      </c>
      <c r="CK22" s="38">
        <v>16</v>
      </c>
      <c r="CL22" s="39">
        <f t="shared" si="59"/>
        <v>3.6326712328767123</v>
      </c>
      <c r="CM22" s="40">
        <f t="shared" si="59"/>
        <v>3.6764383561643839</v>
      </c>
      <c r="CN22" s="40">
        <f t="shared" si="46"/>
        <v>3.7202054794520554</v>
      </c>
      <c r="CO22" s="40">
        <f t="shared" si="46"/>
        <v>3.763972602739726</v>
      </c>
      <c r="CP22" s="40">
        <f t="shared" si="46"/>
        <v>3.8077397260273975</v>
      </c>
      <c r="CQ22" s="40">
        <f t="shared" si="46"/>
        <v>3.851506849315069</v>
      </c>
      <c r="CR22" s="40">
        <f t="shared" si="46"/>
        <v>3.8952739726027406</v>
      </c>
      <c r="CS22" s="40">
        <f t="shared" si="46"/>
        <v>3.9390410958904112</v>
      </c>
      <c r="CT22" s="40">
        <f t="shared" si="46"/>
        <v>3.9828082191780827</v>
      </c>
      <c r="CU22" s="40">
        <f t="shared" si="46"/>
        <v>4.0265753424657538</v>
      </c>
      <c r="CV22" s="40">
        <f t="shared" si="46"/>
        <v>4.0703424657534253</v>
      </c>
      <c r="CW22" s="40">
        <f t="shared" si="46"/>
        <v>4.1141095890410968</v>
      </c>
      <c r="CX22" s="40">
        <f t="shared" si="46"/>
        <v>4.1578767123287674</v>
      </c>
      <c r="CY22" s="40">
        <f t="shared" si="46"/>
        <v>4.2016438356164389</v>
      </c>
      <c r="CZ22" s="40">
        <f t="shared" si="46"/>
        <v>4.2454109589041105</v>
      </c>
      <c r="DA22" s="40">
        <f t="shared" si="46"/>
        <v>4.2891780821917811</v>
      </c>
      <c r="DB22" s="40">
        <f t="shared" si="46"/>
        <v>4.3329452054794526</v>
      </c>
      <c r="DC22" s="41">
        <f t="shared" si="46"/>
        <v>4.3767123287671241</v>
      </c>
      <c r="DE22" s="38">
        <v>16</v>
      </c>
      <c r="DF22" s="39">
        <f t="shared" si="60"/>
        <v>5.0769863013698622</v>
      </c>
      <c r="DG22" s="40">
        <f t="shared" si="60"/>
        <v>5.0769863013698622</v>
      </c>
      <c r="DH22" s="40">
        <f t="shared" si="47"/>
        <v>5.0769863013698622</v>
      </c>
      <c r="DI22" s="40">
        <f t="shared" si="47"/>
        <v>5.0769863013698622</v>
      </c>
      <c r="DJ22" s="40">
        <f t="shared" si="47"/>
        <v>5.0769863013698622</v>
      </c>
      <c r="DK22" s="40">
        <f t="shared" si="47"/>
        <v>5.0769863013698622</v>
      </c>
      <c r="DL22" s="40">
        <f t="shared" si="47"/>
        <v>5.0769863013698622</v>
      </c>
      <c r="DM22" s="40">
        <f t="shared" si="47"/>
        <v>5.0769863013698622</v>
      </c>
      <c r="DN22" s="40">
        <f t="shared" si="47"/>
        <v>5.0769863013698622</v>
      </c>
      <c r="DO22" s="40">
        <f t="shared" si="47"/>
        <v>5.0769863013698622</v>
      </c>
      <c r="DP22" s="40">
        <f t="shared" si="47"/>
        <v>5.0769863013698622</v>
      </c>
      <c r="DQ22" s="40">
        <f t="shared" si="47"/>
        <v>5.0769863013698622</v>
      </c>
      <c r="DR22" s="40">
        <f t="shared" si="47"/>
        <v>5.0769863013698622</v>
      </c>
      <c r="DS22" s="40">
        <f t="shared" si="47"/>
        <v>5.0769863013698622</v>
      </c>
      <c r="DT22" s="40">
        <f t="shared" si="47"/>
        <v>5.0769863013698622</v>
      </c>
      <c r="DU22" s="40">
        <f t="shared" si="47"/>
        <v>5.0769863013698622</v>
      </c>
      <c r="DV22" s="40">
        <f t="shared" si="47"/>
        <v>5.0769863013698622</v>
      </c>
      <c r="DW22" s="41">
        <f t="shared" si="47"/>
        <v>5.0769863013698622</v>
      </c>
      <c r="DY22" s="38">
        <v>16</v>
      </c>
      <c r="DZ22" s="39">
        <f t="shared" si="61"/>
        <v>1.2714236706689537</v>
      </c>
      <c r="EA22" s="40">
        <f t="shared" si="61"/>
        <v>1.2562099424815119</v>
      </c>
      <c r="EB22" s="40">
        <f t="shared" si="48"/>
        <v>1.2410989236289083</v>
      </c>
      <c r="EC22" s="40">
        <f t="shared" si="48"/>
        <v>1.2260884690153815</v>
      </c>
      <c r="ED22" s="40">
        <f t="shared" si="48"/>
        <v>1.2111764705882351</v>
      </c>
      <c r="EE22" s="40">
        <f t="shared" si="48"/>
        <v>1.196360856269113</v>
      </c>
      <c r="EF22" s="40">
        <f t="shared" si="48"/>
        <v>1.1816395889156461</v>
      </c>
      <c r="EG22" s="40">
        <f t="shared" si="48"/>
        <v>1.1670106653123411</v>
      </c>
      <c r="EH22" s="40">
        <f t="shared" si="48"/>
        <v>1.1524721151896165</v>
      </c>
      <c r="EI22" s="40">
        <f t="shared" si="48"/>
        <v>1.1380220002699417</v>
      </c>
      <c r="EJ22" s="40">
        <f t="shared" si="48"/>
        <v>1.1236584133400704</v>
      </c>
      <c r="EK22" s="40">
        <f t="shared" si="48"/>
        <v>1.1093794773484007</v>
      </c>
      <c r="EL22" s="40">
        <f t="shared" si="48"/>
        <v>1.095183344526528</v>
      </c>
      <c r="EM22" s="40">
        <f t="shared" si="48"/>
        <v>1.0810681955340975</v>
      </c>
      <c r="EN22" s="40">
        <f t="shared" si="48"/>
        <v>1.0670322386260922</v>
      </c>
      <c r="EO22" s="40">
        <f t="shared" si="48"/>
        <v>1.0530737088417184</v>
      </c>
      <c r="EP22" s="40">
        <f t="shared" si="48"/>
        <v>1.0391908672140995</v>
      </c>
      <c r="EQ22" s="41">
        <f t="shared" si="62"/>
        <v>0.8951887495368781</v>
      </c>
    </row>
    <row r="23" spans="2:147" x14ac:dyDescent="0.25">
      <c r="B23" s="38">
        <v>17</v>
      </c>
      <c r="C23" s="39">
        <f t="shared" si="49"/>
        <v>10.923076923076923</v>
      </c>
      <c r="D23" s="40">
        <f t="shared" si="50"/>
        <v>10.923076923076925</v>
      </c>
      <c r="E23" s="40">
        <f t="shared" si="0"/>
        <v>10.923076923076925</v>
      </c>
      <c r="F23" s="40">
        <f t="shared" si="1"/>
        <v>10.923076923076923</v>
      </c>
      <c r="G23" s="40">
        <f t="shared" si="2"/>
        <v>10.923076923076923</v>
      </c>
      <c r="H23" s="40">
        <f t="shared" si="3"/>
        <v>10.923076923076925</v>
      </c>
      <c r="I23" s="40">
        <f t="shared" si="4"/>
        <v>10.923076923076925</v>
      </c>
      <c r="J23" s="40">
        <f t="shared" si="5"/>
        <v>10.923076923076923</v>
      </c>
      <c r="K23" s="40">
        <f t="shared" si="6"/>
        <v>10.923076923076925</v>
      </c>
      <c r="L23" s="40">
        <f t="shared" si="7"/>
        <v>10.923076923076923</v>
      </c>
      <c r="M23" s="40">
        <f t="shared" si="8"/>
        <v>10.923076923076927</v>
      </c>
      <c r="N23" s="40">
        <f t="shared" si="9"/>
        <v>10.923076923076925</v>
      </c>
      <c r="O23" s="40">
        <f t="shared" si="10"/>
        <v>10.923076923076923</v>
      </c>
      <c r="P23" s="40">
        <f t="shared" si="11"/>
        <v>10.923076923076923</v>
      </c>
      <c r="Q23" s="40">
        <f t="shared" si="12"/>
        <v>10.923076923076927</v>
      </c>
      <c r="R23" s="40">
        <f t="shared" si="13"/>
        <v>10.923076923076927</v>
      </c>
      <c r="S23" s="40">
        <f t="shared" si="14"/>
        <v>10.923076923076925</v>
      </c>
      <c r="T23" s="41">
        <f t="shared" si="51"/>
        <v>10.923076923076925</v>
      </c>
      <c r="V23" s="38">
        <v>17</v>
      </c>
      <c r="W23" s="39">
        <f t="shared" si="52"/>
        <v>15.397590361445786</v>
      </c>
      <c r="X23" s="40">
        <f t="shared" si="53"/>
        <v>15.214285714285715</v>
      </c>
      <c r="Y23" s="40">
        <f t="shared" si="15"/>
        <v>15.03529411764706</v>
      </c>
      <c r="Z23" s="40">
        <f t="shared" si="16"/>
        <v>14.860465116279071</v>
      </c>
      <c r="AA23" s="40">
        <f t="shared" si="17"/>
        <v>14.689655172413794</v>
      </c>
      <c r="AB23" s="40">
        <f t="shared" si="18"/>
        <v>14.522727272727275</v>
      </c>
      <c r="AC23" s="40">
        <f t="shared" si="19"/>
        <v>14.359550561797754</v>
      </c>
      <c r="AD23" s="40">
        <f t="shared" si="20"/>
        <v>14.200000000000001</v>
      </c>
      <c r="AE23" s="40">
        <f t="shared" si="21"/>
        <v>14.043956043956044</v>
      </c>
      <c r="AF23" s="40">
        <f t="shared" si="22"/>
        <v>13.891304347826088</v>
      </c>
      <c r="AG23" s="40">
        <f t="shared" si="23"/>
        <v>13.741935483870972</v>
      </c>
      <c r="AH23" s="40">
        <f t="shared" si="24"/>
        <v>13.595744680851064</v>
      </c>
      <c r="AI23" s="40">
        <f t="shared" si="25"/>
        <v>13.452631578947368</v>
      </c>
      <c r="AJ23" s="40">
        <f t="shared" si="26"/>
        <v>13.3125</v>
      </c>
      <c r="AK23" s="40">
        <f t="shared" si="27"/>
        <v>13.175257731958766</v>
      </c>
      <c r="AL23" s="40">
        <f t="shared" si="28"/>
        <v>13.040816326530615</v>
      </c>
      <c r="AM23" s="40">
        <f t="shared" si="29"/>
        <v>12.909090909090912</v>
      </c>
      <c r="AN23" s="41">
        <f t="shared" si="54"/>
        <v>12.780000000000003</v>
      </c>
      <c r="AR23" s="38">
        <v>17</v>
      </c>
      <c r="AS23" s="39">
        <f t="shared" si="55"/>
        <v>3.8493975903614466</v>
      </c>
      <c r="AT23" s="40">
        <f t="shared" si="56"/>
        <v>3.758058274151896</v>
      </c>
      <c r="AU23" s="40">
        <f t="shared" si="30"/>
        <v>3.6691717671179185</v>
      </c>
      <c r="AV23" s="40">
        <f t="shared" si="31"/>
        <v>3.5826462381513999</v>
      </c>
      <c r="AW23" s="40">
        <f t="shared" si="32"/>
        <v>3.49839418526031</v>
      </c>
      <c r="AX23" s="40">
        <f t="shared" si="33"/>
        <v>3.4163321865443428</v>
      </c>
      <c r="AY23" s="40">
        <f t="shared" si="34"/>
        <v>3.3363806680444688</v>
      </c>
      <c r="AZ23" s="40">
        <f t="shared" si="35"/>
        <v>3.2584636871508375</v>
      </c>
      <c r="BA23" s="40">
        <f t="shared" si="36"/>
        <v>3.182508730369205</v>
      </c>
      <c r="BB23" s="40">
        <f t="shared" si="37"/>
        <v>3.1084465243505246</v>
      </c>
      <c r="BC23" s="40">
        <f t="shared" si="38"/>
        <v>3.0362108591827091</v>
      </c>
      <c r="BD23" s="40">
        <f t="shared" si="39"/>
        <v>2.9657384230287853</v>
      </c>
      <c r="BE23" s="40">
        <f t="shared" si="40"/>
        <v>2.8969686472729843</v>
      </c>
      <c r="BF23" s="40">
        <f t="shared" si="41"/>
        <v>2.8298435614061552</v>
      </c>
      <c r="BG23" s="40">
        <f t="shared" si="42"/>
        <v>2.7643076569454847</v>
      </c>
      <c r="BH23" s="40">
        <f t="shared" si="43"/>
        <v>2.7003077597410359</v>
      </c>
      <c r="BI23" s="40">
        <f t="shared" si="44"/>
        <v>2.6377929100741038</v>
      </c>
      <c r="BJ23" s="41">
        <f t="shared" si="57"/>
        <v>2.230562074294872</v>
      </c>
      <c r="BN23" s="38">
        <v>17</v>
      </c>
      <c r="BO23" s="39">
        <f t="shared" si="58"/>
        <v>0.33313893653516291</v>
      </c>
      <c r="BP23" s="40">
        <f t="shared" si="58"/>
        <v>0.3371526586620926</v>
      </c>
      <c r="BQ23" s="40">
        <f t="shared" si="58"/>
        <v>0.34116638078902228</v>
      </c>
      <c r="BR23" s="40">
        <f t="shared" si="58"/>
        <v>0.34518010291595197</v>
      </c>
      <c r="BS23" s="40">
        <f t="shared" si="58"/>
        <v>0.34919382504288166</v>
      </c>
      <c r="BT23" s="40">
        <f t="shared" si="58"/>
        <v>0.35320754716981129</v>
      </c>
      <c r="BU23" s="40">
        <f t="shared" si="58"/>
        <v>0.35722126929674097</v>
      </c>
      <c r="BV23" s="40">
        <f t="shared" si="58"/>
        <v>0.36123499142367066</v>
      </c>
      <c r="BW23" s="40">
        <f t="shared" si="58"/>
        <v>0.36524871355060035</v>
      </c>
      <c r="BX23" s="40">
        <f t="shared" si="58"/>
        <v>0.36926243567753003</v>
      </c>
      <c r="BY23" s="40">
        <f t="shared" si="58"/>
        <v>0.37327615780445961</v>
      </c>
      <c r="BZ23" s="40">
        <f t="shared" si="58"/>
        <v>0.37728987993138935</v>
      </c>
      <c r="CA23" s="40">
        <f t="shared" si="58"/>
        <v>0.38130360205831904</v>
      </c>
      <c r="CB23" s="40">
        <f t="shared" si="58"/>
        <v>0.38531732418524872</v>
      </c>
      <c r="CC23" s="40">
        <f t="shared" si="58"/>
        <v>0.3893310463121783</v>
      </c>
      <c r="CD23" s="40">
        <f t="shared" si="58"/>
        <v>0.39334476843910798</v>
      </c>
      <c r="CE23" s="40">
        <f t="shared" ref="CE23:CF86" si="63">(1+$BN23/100)*(1-CE$5/100)/(3-$M$2*$BN23/100)</f>
        <v>0.39735849056603767</v>
      </c>
      <c r="CF23" s="41">
        <f t="shared" si="63"/>
        <v>0.40137221269296736</v>
      </c>
      <c r="CK23" s="38">
        <v>17</v>
      </c>
      <c r="CL23" s="39">
        <f t="shared" si="59"/>
        <v>3.6389022298456259</v>
      </c>
      <c r="CM23" s="40">
        <f t="shared" si="59"/>
        <v>3.6827444253859349</v>
      </c>
      <c r="CN23" s="40">
        <f t="shared" si="59"/>
        <v>3.7265866209262439</v>
      </c>
      <c r="CO23" s="40">
        <f t="shared" si="59"/>
        <v>3.7704288164665525</v>
      </c>
      <c r="CP23" s="40">
        <f t="shared" si="59"/>
        <v>3.8142710120068615</v>
      </c>
      <c r="CQ23" s="40">
        <f t="shared" si="59"/>
        <v>3.85811320754717</v>
      </c>
      <c r="CR23" s="40">
        <f t="shared" si="59"/>
        <v>3.901955403087479</v>
      </c>
      <c r="CS23" s="40">
        <f t="shared" si="59"/>
        <v>3.9457975986277876</v>
      </c>
      <c r="CT23" s="40">
        <f t="shared" si="59"/>
        <v>3.9896397941680966</v>
      </c>
      <c r="CU23" s="40">
        <f t="shared" si="59"/>
        <v>4.0334819897084051</v>
      </c>
      <c r="CV23" s="40">
        <f t="shared" si="59"/>
        <v>4.0773241852487141</v>
      </c>
      <c r="CW23" s="40">
        <f t="shared" si="59"/>
        <v>4.1211663807890231</v>
      </c>
      <c r="CX23" s="40">
        <f t="shared" si="59"/>
        <v>4.1650085763293312</v>
      </c>
      <c r="CY23" s="40">
        <f t="shared" si="59"/>
        <v>4.2088507718696402</v>
      </c>
      <c r="CZ23" s="40">
        <f t="shared" si="59"/>
        <v>4.2526929674099492</v>
      </c>
      <c r="DA23" s="40">
        <f t="shared" si="59"/>
        <v>4.2965351629502582</v>
      </c>
      <c r="DB23" s="40">
        <f t="shared" ref="DB23:DC86" si="64">($M$1*$CI$3+$M$3*$CI$1)*(1/100)*(1-DB$5/100)/(3-$M$2*$CK23/100)</f>
        <v>4.3403773584905663</v>
      </c>
      <c r="DC23" s="41">
        <f t="shared" si="64"/>
        <v>4.3842195540308753</v>
      </c>
      <c r="DE23" s="38">
        <v>17</v>
      </c>
      <c r="DF23" s="39">
        <f t="shared" si="60"/>
        <v>5.1295368782161237</v>
      </c>
      <c r="DG23" s="40">
        <f t="shared" si="60"/>
        <v>5.1295368782161237</v>
      </c>
      <c r="DH23" s="40">
        <f t="shared" si="60"/>
        <v>5.1295368782161237</v>
      </c>
      <c r="DI23" s="40">
        <f t="shared" si="60"/>
        <v>5.1295368782161237</v>
      </c>
      <c r="DJ23" s="40">
        <f t="shared" si="60"/>
        <v>5.1295368782161237</v>
      </c>
      <c r="DK23" s="40">
        <f t="shared" si="60"/>
        <v>5.1295368782161237</v>
      </c>
      <c r="DL23" s="40">
        <f t="shared" si="60"/>
        <v>5.1295368782161237</v>
      </c>
      <c r="DM23" s="40">
        <f t="shared" si="60"/>
        <v>5.1295368782161237</v>
      </c>
      <c r="DN23" s="40">
        <f t="shared" si="60"/>
        <v>5.1295368782161237</v>
      </c>
      <c r="DO23" s="40">
        <f t="shared" si="60"/>
        <v>5.1295368782161237</v>
      </c>
      <c r="DP23" s="40">
        <f t="shared" si="60"/>
        <v>5.1295368782161237</v>
      </c>
      <c r="DQ23" s="40">
        <f t="shared" si="60"/>
        <v>5.1295368782161237</v>
      </c>
      <c r="DR23" s="40">
        <f t="shared" si="60"/>
        <v>5.1295368782161237</v>
      </c>
      <c r="DS23" s="40">
        <f t="shared" si="60"/>
        <v>5.1295368782161237</v>
      </c>
      <c r="DT23" s="40">
        <f t="shared" si="60"/>
        <v>5.1295368782161237</v>
      </c>
      <c r="DU23" s="40">
        <f t="shared" si="60"/>
        <v>5.1295368782161237</v>
      </c>
      <c r="DV23" s="40">
        <f t="shared" ref="DV23:DW86" si="65">($M$1*$CI$3+$M$3*$CI$1)*(1+$DE23/100)*(1/100)/(3-$M$2*$DE23/100)</f>
        <v>5.1295368782161237</v>
      </c>
      <c r="DW23" s="41">
        <f t="shared" si="65"/>
        <v>5.1295368782161237</v>
      </c>
      <c r="DY23" s="38">
        <v>17</v>
      </c>
      <c r="DZ23" s="39">
        <f t="shared" si="61"/>
        <v>1.2823842195540309</v>
      </c>
      <c r="EA23" s="40">
        <f t="shared" si="61"/>
        <v>1.267039338537387</v>
      </c>
      <c r="EB23" s="40">
        <f t="shared" si="61"/>
        <v>1.2517980522808816</v>
      </c>
      <c r="EC23" s="40">
        <f t="shared" si="61"/>
        <v>1.2366581971965485</v>
      </c>
      <c r="ED23" s="40">
        <f t="shared" si="61"/>
        <v>1.2216176470588231</v>
      </c>
      <c r="EE23" s="40">
        <f t="shared" si="61"/>
        <v>1.2066743119266055</v>
      </c>
      <c r="EF23" s="40">
        <f t="shared" si="61"/>
        <v>1.1918261370959538</v>
      </c>
      <c r="EG23" s="40">
        <f t="shared" si="61"/>
        <v>1.1770711020822751</v>
      </c>
      <c r="EH23" s="40">
        <f t="shared" si="61"/>
        <v>1.1624072196309065</v>
      </c>
      <c r="EI23" s="40">
        <f t="shared" si="61"/>
        <v>1.1478325347550273</v>
      </c>
      <c r="EJ23" s="40">
        <f t="shared" si="61"/>
        <v>1.1333451237998988</v>
      </c>
      <c r="EK23" s="40">
        <f t="shared" si="61"/>
        <v>1.1189430935324385</v>
      </c>
      <c r="EL23" s="40">
        <f t="shared" si="61"/>
        <v>1.1046245802552048</v>
      </c>
      <c r="EM23" s="40">
        <f t="shared" si="61"/>
        <v>1.0903877489438742</v>
      </c>
      <c r="EN23" s="40">
        <f t="shared" si="61"/>
        <v>1.0762307924073515</v>
      </c>
      <c r="EO23" s="40">
        <f t="shared" si="61"/>
        <v>1.0621519304696643</v>
      </c>
      <c r="EP23" s="40">
        <f t="shared" ref="EP23:EP86" si="66">(1/400)*(0.83+EP$5/100)*($CI$3*$M$1+$CI$1*$M$3)*(1+1*$DY23/100)/(3-$M$2*(0.83+EP$5/100)*(EP$5/100))</f>
        <v>1.0481494091728418</v>
      </c>
      <c r="EQ23" s="41">
        <f t="shared" si="62"/>
        <v>0.89528563530874783</v>
      </c>
    </row>
    <row r="24" spans="2:147" x14ac:dyDescent="0.25">
      <c r="B24" s="38">
        <v>18</v>
      </c>
      <c r="C24" s="39">
        <f t="shared" si="49"/>
        <v>10.830508474576272</v>
      </c>
      <c r="D24" s="40">
        <f t="shared" si="50"/>
        <v>10.830508474576273</v>
      </c>
      <c r="E24" s="40">
        <f t="shared" si="0"/>
        <v>10.830508474576273</v>
      </c>
      <c r="F24" s="40">
        <f t="shared" si="1"/>
        <v>10.830508474576272</v>
      </c>
      <c r="G24" s="40">
        <f t="shared" si="2"/>
        <v>10.830508474576273</v>
      </c>
      <c r="H24" s="40">
        <f t="shared" si="3"/>
        <v>10.830508474576273</v>
      </c>
      <c r="I24" s="40">
        <f t="shared" si="4"/>
        <v>10.830508474576273</v>
      </c>
      <c r="J24" s="40">
        <f t="shared" si="5"/>
        <v>10.830508474576272</v>
      </c>
      <c r="K24" s="40">
        <f t="shared" si="6"/>
        <v>10.830508474576273</v>
      </c>
      <c r="L24" s="40">
        <f t="shared" si="7"/>
        <v>10.830508474576275</v>
      </c>
      <c r="M24" s="40">
        <f t="shared" si="8"/>
        <v>10.830508474576272</v>
      </c>
      <c r="N24" s="40">
        <f t="shared" si="9"/>
        <v>10.830508474576273</v>
      </c>
      <c r="O24" s="40">
        <f t="shared" si="10"/>
        <v>10.83050847457627</v>
      </c>
      <c r="P24" s="40">
        <f t="shared" si="11"/>
        <v>10.830508474576272</v>
      </c>
      <c r="Q24" s="40">
        <f t="shared" si="12"/>
        <v>10.830508474576273</v>
      </c>
      <c r="R24" s="40">
        <f t="shared" si="13"/>
        <v>10.830508474576273</v>
      </c>
      <c r="S24" s="40">
        <f t="shared" si="14"/>
        <v>10.830508474576273</v>
      </c>
      <c r="T24" s="41">
        <f t="shared" si="51"/>
        <v>10.830508474576273</v>
      </c>
      <c r="V24" s="38">
        <v>18</v>
      </c>
      <c r="W24" s="39">
        <f t="shared" si="52"/>
        <v>15.397590361445783</v>
      </c>
      <c r="X24" s="40">
        <f t="shared" si="53"/>
        <v>15.214285714285715</v>
      </c>
      <c r="Y24" s="40">
        <f t="shared" si="15"/>
        <v>15.03529411764706</v>
      </c>
      <c r="Z24" s="40">
        <f t="shared" si="16"/>
        <v>14.860465116279071</v>
      </c>
      <c r="AA24" s="40">
        <f t="shared" si="17"/>
        <v>14.689655172413794</v>
      </c>
      <c r="AB24" s="40">
        <f t="shared" si="18"/>
        <v>14.522727272727273</v>
      </c>
      <c r="AC24" s="40">
        <f t="shared" si="19"/>
        <v>14.359550561797752</v>
      </c>
      <c r="AD24" s="40">
        <f t="shared" si="20"/>
        <v>14.2</v>
      </c>
      <c r="AE24" s="40">
        <f t="shared" si="21"/>
        <v>14.043956043956044</v>
      </c>
      <c r="AF24" s="40">
        <f t="shared" si="22"/>
        <v>13.891304347826088</v>
      </c>
      <c r="AG24" s="40">
        <f t="shared" si="23"/>
        <v>13.741935483870968</v>
      </c>
      <c r="AH24" s="40">
        <f t="shared" si="24"/>
        <v>13.595744680851064</v>
      </c>
      <c r="AI24" s="40">
        <f t="shared" si="25"/>
        <v>13.452631578947368</v>
      </c>
      <c r="AJ24" s="40">
        <f t="shared" si="26"/>
        <v>13.312500000000002</v>
      </c>
      <c r="AK24" s="40">
        <f t="shared" si="27"/>
        <v>13.175257731958764</v>
      </c>
      <c r="AL24" s="40">
        <f t="shared" si="28"/>
        <v>13.040816326530614</v>
      </c>
      <c r="AM24" s="40">
        <f t="shared" si="29"/>
        <v>12.90909090909091</v>
      </c>
      <c r="AN24" s="41">
        <f t="shared" si="54"/>
        <v>12.780000000000001</v>
      </c>
      <c r="AR24" s="38">
        <v>18</v>
      </c>
      <c r="AS24" s="39">
        <f t="shared" si="55"/>
        <v>3.842794850069231</v>
      </c>
      <c r="AT24" s="40">
        <f t="shared" si="56"/>
        <v>3.7516122050710186</v>
      </c>
      <c r="AU24" s="40">
        <f t="shared" si="30"/>
        <v>3.6628781620285227</v>
      </c>
      <c r="AV24" s="40">
        <f t="shared" si="31"/>
        <v>3.5765010473483967</v>
      </c>
      <c r="AW24" s="40">
        <f t="shared" si="32"/>
        <v>3.4923935091277887</v>
      </c>
      <c r="AX24" s="40">
        <f t="shared" si="33"/>
        <v>3.4104722685571307</v>
      </c>
      <c r="AY24" s="40">
        <f t="shared" si="34"/>
        <v>3.3306578881678912</v>
      </c>
      <c r="AZ24" s="40">
        <f t="shared" si="35"/>
        <v>3.252874555611986</v>
      </c>
      <c r="BA24" s="40">
        <f t="shared" si="36"/>
        <v>3.1770498817750896</v>
      </c>
      <c r="BB24" s="40">
        <f t="shared" si="37"/>
        <v>3.1031147121303704</v>
      </c>
      <c r="BC24" s="40">
        <f t="shared" si="38"/>
        <v>3.0310029503333387</v>
      </c>
      <c r="BD24" s="40">
        <f t="shared" si="39"/>
        <v>2.9606513931436593</v>
      </c>
      <c r="BE24" s="40">
        <f t="shared" si="40"/>
        <v>2.8919995758368389</v>
      </c>
      <c r="BF24" s="40">
        <f t="shared" si="41"/>
        <v>2.8249896273385637</v>
      </c>
      <c r="BG24" s="40">
        <f t="shared" si="42"/>
        <v>2.7595661343778253</v>
      </c>
      <c r="BH24" s="40">
        <f t="shared" si="43"/>
        <v>2.6956760140124918</v>
      </c>
      <c r="BI24" s="40">
        <f t="shared" si="44"/>
        <v>2.6332683939333252</v>
      </c>
      <c r="BJ24" s="41">
        <f t="shared" si="57"/>
        <v>2.2081043528344044</v>
      </c>
      <c r="BN24" s="38">
        <v>18</v>
      </c>
      <c r="BO24" s="39">
        <f t="shared" si="58"/>
        <v>0.33656357388316149</v>
      </c>
      <c r="BP24" s="40">
        <f t="shared" si="58"/>
        <v>0.34061855670103086</v>
      </c>
      <c r="BQ24" s="40">
        <f t="shared" si="58"/>
        <v>0.34467353951890028</v>
      </c>
      <c r="BR24" s="40">
        <f t="shared" si="58"/>
        <v>0.34872852233676971</v>
      </c>
      <c r="BS24" s="40">
        <f t="shared" si="58"/>
        <v>0.35278350515463913</v>
      </c>
      <c r="BT24" s="40">
        <f t="shared" si="58"/>
        <v>0.35683848797250856</v>
      </c>
      <c r="BU24" s="40">
        <f t="shared" si="58"/>
        <v>0.36089347079037798</v>
      </c>
      <c r="BV24" s="40">
        <f t="shared" si="58"/>
        <v>0.3649484536082474</v>
      </c>
      <c r="BW24" s="40">
        <f t="shared" si="58"/>
        <v>0.36900343642611683</v>
      </c>
      <c r="BX24" s="40">
        <f t="shared" si="58"/>
        <v>0.37305841924398619</v>
      </c>
      <c r="BY24" s="40">
        <f t="shared" si="58"/>
        <v>0.37711340206185562</v>
      </c>
      <c r="BZ24" s="40">
        <f t="shared" si="58"/>
        <v>0.38116838487972504</v>
      </c>
      <c r="CA24" s="40">
        <f t="shared" si="58"/>
        <v>0.38522336769759447</v>
      </c>
      <c r="CB24" s="40">
        <f t="shared" si="58"/>
        <v>0.38927835051546383</v>
      </c>
      <c r="CC24" s="40">
        <f t="shared" si="58"/>
        <v>0.39333333333333326</v>
      </c>
      <c r="CD24" s="40">
        <f t="shared" si="58"/>
        <v>0.39738831615120268</v>
      </c>
      <c r="CE24" s="40">
        <f t="shared" si="63"/>
        <v>0.4014432989690721</v>
      </c>
      <c r="CF24" s="41">
        <f t="shared" si="63"/>
        <v>0.40549828178694153</v>
      </c>
      <c r="CK24" s="38">
        <v>18</v>
      </c>
      <c r="CL24" s="39">
        <f t="shared" si="59"/>
        <v>3.6451546391752574</v>
      </c>
      <c r="CM24" s="40">
        <f t="shared" si="59"/>
        <v>3.6890721649484535</v>
      </c>
      <c r="CN24" s="40">
        <f t="shared" si="59"/>
        <v>3.7329896907216495</v>
      </c>
      <c r="CO24" s="40">
        <f t="shared" si="59"/>
        <v>3.7769072164948452</v>
      </c>
      <c r="CP24" s="40">
        <f t="shared" si="59"/>
        <v>3.8208247422680413</v>
      </c>
      <c r="CQ24" s="40">
        <f t="shared" si="59"/>
        <v>3.8647422680412373</v>
      </c>
      <c r="CR24" s="40">
        <f t="shared" si="59"/>
        <v>3.9086597938144334</v>
      </c>
      <c r="CS24" s="40">
        <f t="shared" si="59"/>
        <v>3.952577319587629</v>
      </c>
      <c r="CT24" s="40">
        <f t="shared" si="59"/>
        <v>3.9964948453608251</v>
      </c>
      <c r="CU24" s="40">
        <f t="shared" si="59"/>
        <v>4.0404123711340212</v>
      </c>
      <c r="CV24" s="40">
        <f t="shared" si="59"/>
        <v>4.0843298969072164</v>
      </c>
      <c r="CW24" s="40">
        <f t="shared" si="59"/>
        <v>4.1282474226804124</v>
      </c>
      <c r="CX24" s="40">
        <f t="shared" si="59"/>
        <v>4.1721649484536076</v>
      </c>
      <c r="CY24" s="40">
        <f t="shared" si="59"/>
        <v>4.2160824742268037</v>
      </c>
      <c r="CZ24" s="40">
        <f t="shared" si="59"/>
        <v>4.26</v>
      </c>
      <c r="DA24" s="40">
        <f t="shared" si="59"/>
        <v>4.3039175257731959</v>
      </c>
      <c r="DB24" s="40">
        <f t="shared" si="64"/>
        <v>4.3478350515463919</v>
      </c>
      <c r="DC24" s="41">
        <f t="shared" si="64"/>
        <v>4.391752577319588</v>
      </c>
      <c r="DE24" s="38">
        <v>18</v>
      </c>
      <c r="DF24" s="39">
        <f t="shared" si="60"/>
        <v>5.1822680412371129</v>
      </c>
      <c r="DG24" s="40">
        <f t="shared" si="60"/>
        <v>5.1822680412371129</v>
      </c>
      <c r="DH24" s="40">
        <f t="shared" si="60"/>
        <v>5.1822680412371129</v>
      </c>
      <c r="DI24" s="40">
        <f t="shared" si="60"/>
        <v>5.1822680412371129</v>
      </c>
      <c r="DJ24" s="40">
        <f t="shared" si="60"/>
        <v>5.1822680412371129</v>
      </c>
      <c r="DK24" s="40">
        <f t="shared" si="60"/>
        <v>5.1822680412371129</v>
      </c>
      <c r="DL24" s="40">
        <f t="shared" si="60"/>
        <v>5.1822680412371129</v>
      </c>
      <c r="DM24" s="40">
        <f t="shared" si="60"/>
        <v>5.1822680412371129</v>
      </c>
      <c r="DN24" s="40">
        <f t="shared" si="60"/>
        <v>5.1822680412371129</v>
      </c>
      <c r="DO24" s="40">
        <f t="shared" si="60"/>
        <v>5.1822680412371129</v>
      </c>
      <c r="DP24" s="40">
        <f t="shared" si="60"/>
        <v>5.1822680412371129</v>
      </c>
      <c r="DQ24" s="40">
        <f t="shared" si="60"/>
        <v>5.1822680412371129</v>
      </c>
      <c r="DR24" s="40">
        <f t="shared" si="60"/>
        <v>5.1822680412371129</v>
      </c>
      <c r="DS24" s="40">
        <f t="shared" si="60"/>
        <v>5.1822680412371129</v>
      </c>
      <c r="DT24" s="40">
        <f t="shared" si="60"/>
        <v>5.1822680412371129</v>
      </c>
      <c r="DU24" s="40">
        <f t="shared" si="60"/>
        <v>5.1822680412371129</v>
      </c>
      <c r="DV24" s="40">
        <f t="shared" si="65"/>
        <v>5.1822680412371129</v>
      </c>
      <c r="DW24" s="41">
        <f t="shared" si="65"/>
        <v>5.1822680412371129</v>
      </c>
      <c r="DY24" s="38">
        <v>18</v>
      </c>
      <c r="DZ24" s="39">
        <f t="shared" si="61"/>
        <v>1.2933447684391082</v>
      </c>
      <c r="EA24" s="40">
        <f t="shared" si="61"/>
        <v>1.2778687345932622</v>
      </c>
      <c r="EB24" s="40">
        <f t="shared" si="61"/>
        <v>1.2624971809328549</v>
      </c>
      <c r="EC24" s="40">
        <f t="shared" si="61"/>
        <v>1.2472279253777157</v>
      </c>
      <c r="ED24" s="40">
        <f t="shared" si="61"/>
        <v>1.2320588235294114</v>
      </c>
      <c r="EE24" s="40">
        <f t="shared" si="61"/>
        <v>1.2169877675840977</v>
      </c>
      <c r="EF24" s="40">
        <f t="shared" si="61"/>
        <v>1.2020126852762609</v>
      </c>
      <c r="EG24" s="40">
        <f t="shared" si="61"/>
        <v>1.1871315388522092</v>
      </c>
      <c r="EH24" s="40">
        <f t="shared" si="61"/>
        <v>1.1723423240721962</v>
      </c>
      <c r="EI24" s="40">
        <f t="shared" si="61"/>
        <v>1.1576430692401132</v>
      </c>
      <c r="EJ24" s="40">
        <f t="shared" si="61"/>
        <v>1.143031834259727</v>
      </c>
      <c r="EK24" s="40">
        <f t="shared" si="61"/>
        <v>1.1285067097164765</v>
      </c>
      <c r="EL24" s="40">
        <f t="shared" si="61"/>
        <v>1.1140658159838819</v>
      </c>
      <c r="EM24" s="40">
        <f t="shared" si="61"/>
        <v>1.099707302353651</v>
      </c>
      <c r="EN24" s="40">
        <f t="shared" si="61"/>
        <v>1.0854293461886111</v>
      </c>
      <c r="EO24" s="40">
        <f t="shared" si="61"/>
        <v>1.07123015209761</v>
      </c>
      <c r="EP24" s="40">
        <f t="shared" si="66"/>
        <v>1.0571079511315842</v>
      </c>
      <c r="EQ24" s="41">
        <f t="shared" si="62"/>
        <v>0.89538252108061744</v>
      </c>
    </row>
    <row r="25" spans="2:147" x14ac:dyDescent="0.25">
      <c r="B25" s="38">
        <v>19</v>
      </c>
      <c r="C25" s="39">
        <f t="shared" si="49"/>
        <v>10.739495798319329</v>
      </c>
      <c r="D25" s="40">
        <f t="shared" si="50"/>
        <v>10.73949579831933</v>
      </c>
      <c r="E25" s="40">
        <f t="shared" si="0"/>
        <v>10.73949579831933</v>
      </c>
      <c r="F25" s="40">
        <f t="shared" si="1"/>
        <v>10.739495798319329</v>
      </c>
      <c r="G25" s="40">
        <f t="shared" si="2"/>
        <v>10.739495798319329</v>
      </c>
      <c r="H25" s="40">
        <f t="shared" si="3"/>
        <v>10.73949579831933</v>
      </c>
      <c r="I25" s="40">
        <f t="shared" si="4"/>
        <v>10.73949579831933</v>
      </c>
      <c r="J25" s="40">
        <f t="shared" si="5"/>
        <v>10.739495798319329</v>
      </c>
      <c r="K25" s="40">
        <f t="shared" si="6"/>
        <v>10.73949579831933</v>
      </c>
      <c r="L25" s="40">
        <f t="shared" si="7"/>
        <v>10.73949579831933</v>
      </c>
      <c r="M25" s="40">
        <f t="shared" si="8"/>
        <v>10.73949579831933</v>
      </c>
      <c r="N25" s="40">
        <f t="shared" si="9"/>
        <v>10.73949579831933</v>
      </c>
      <c r="O25" s="40">
        <f t="shared" si="10"/>
        <v>10.739495798319329</v>
      </c>
      <c r="P25" s="40">
        <f t="shared" si="11"/>
        <v>10.739495798319329</v>
      </c>
      <c r="Q25" s="40">
        <f t="shared" si="12"/>
        <v>10.73949579831933</v>
      </c>
      <c r="R25" s="40">
        <f t="shared" si="13"/>
        <v>10.73949579831933</v>
      </c>
      <c r="S25" s="40">
        <f t="shared" si="14"/>
        <v>10.739495798319329</v>
      </c>
      <c r="T25" s="41">
        <f t="shared" si="51"/>
        <v>10.73949579831933</v>
      </c>
      <c r="V25" s="38">
        <v>19</v>
      </c>
      <c r="W25" s="39">
        <f t="shared" si="52"/>
        <v>15.397590361445786</v>
      </c>
      <c r="X25" s="40">
        <f t="shared" si="53"/>
        <v>15.214285714285717</v>
      </c>
      <c r="Y25" s="40">
        <f t="shared" si="15"/>
        <v>15.03529411764706</v>
      </c>
      <c r="Z25" s="40">
        <f t="shared" si="16"/>
        <v>14.860465116279071</v>
      </c>
      <c r="AA25" s="40">
        <f t="shared" si="17"/>
        <v>14.689655172413795</v>
      </c>
      <c r="AB25" s="40">
        <f t="shared" si="18"/>
        <v>14.522727272727275</v>
      </c>
      <c r="AC25" s="40">
        <f t="shared" si="19"/>
        <v>14.359550561797754</v>
      </c>
      <c r="AD25" s="40">
        <f t="shared" si="20"/>
        <v>14.200000000000001</v>
      </c>
      <c r="AE25" s="40">
        <f t="shared" si="21"/>
        <v>14.043956043956046</v>
      </c>
      <c r="AF25" s="40">
        <f t="shared" si="22"/>
        <v>13.891304347826088</v>
      </c>
      <c r="AG25" s="40">
        <f t="shared" si="23"/>
        <v>13.741935483870972</v>
      </c>
      <c r="AH25" s="40">
        <f t="shared" si="24"/>
        <v>13.595744680851066</v>
      </c>
      <c r="AI25" s="40">
        <f t="shared" si="25"/>
        <v>13.45263157894737</v>
      </c>
      <c r="AJ25" s="40">
        <f t="shared" si="26"/>
        <v>13.312500000000002</v>
      </c>
      <c r="AK25" s="40">
        <f t="shared" si="27"/>
        <v>13.175257731958766</v>
      </c>
      <c r="AL25" s="40">
        <f t="shared" si="28"/>
        <v>13.040816326530614</v>
      </c>
      <c r="AM25" s="40">
        <f t="shared" si="29"/>
        <v>12.90909090909091</v>
      </c>
      <c r="AN25" s="41">
        <f t="shared" si="54"/>
        <v>12.780000000000001</v>
      </c>
      <c r="AR25" s="38">
        <v>19</v>
      </c>
      <c r="AS25" s="39">
        <f t="shared" si="55"/>
        <v>3.8361921097770164</v>
      </c>
      <c r="AT25" s="40">
        <f t="shared" si="56"/>
        <v>3.7451661359901398</v>
      </c>
      <c r="AU25" s="40">
        <f t="shared" si="30"/>
        <v>3.6565845569391264</v>
      </c>
      <c r="AV25" s="40">
        <f t="shared" si="31"/>
        <v>3.5703558565453926</v>
      </c>
      <c r="AW25" s="40">
        <f t="shared" si="32"/>
        <v>3.4863928329952665</v>
      </c>
      <c r="AX25" s="40">
        <f t="shared" si="33"/>
        <v>3.4046123505699191</v>
      </c>
      <c r="AY25" s="40">
        <f t="shared" si="34"/>
        <v>3.3249351082913146</v>
      </c>
      <c r="AZ25" s="40">
        <f t="shared" si="35"/>
        <v>3.2472854240731328</v>
      </c>
      <c r="BA25" s="40">
        <f t="shared" si="36"/>
        <v>3.1715910331809742</v>
      </c>
      <c r="BB25" s="40">
        <f t="shared" si="37"/>
        <v>3.0977828999102139</v>
      </c>
      <c r="BC25" s="40">
        <f t="shared" si="38"/>
        <v>3.0257950414839687</v>
      </c>
      <c r="BD25" s="40">
        <f t="shared" si="39"/>
        <v>2.9555643632585329</v>
      </c>
      <c r="BE25" s="40">
        <f t="shared" si="40"/>
        <v>2.887030504400693</v>
      </c>
      <c r="BF25" s="40">
        <f t="shared" si="41"/>
        <v>2.8201356932709709</v>
      </c>
      <c r="BG25" s="40">
        <f t="shared" si="42"/>
        <v>2.7548246118101654</v>
      </c>
      <c r="BH25" s="40">
        <f t="shared" si="43"/>
        <v>2.6910442682839477</v>
      </c>
      <c r="BI25" s="40">
        <f t="shared" si="44"/>
        <v>2.6287438777925458</v>
      </c>
      <c r="BJ25" s="41">
        <f t="shared" si="57"/>
        <v>2.1860232579046013</v>
      </c>
      <c r="BN25" s="38">
        <v>19</v>
      </c>
      <c r="BO25" s="39">
        <f t="shared" si="58"/>
        <v>0.33999999999999997</v>
      </c>
      <c r="BP25" s="40">
        <f t="shared" si="58"/>
        <v>0.34409638554216865</v>
      </c>
      <c r="BQ25" s="40">
        <f t="shared" si="58"/>
        <v>0.34819277108433733</v>
      </c>
      <c r="BR25" s="40">
        <f t="shared" si="58"/>
        <v>0.35228915662650601</v>
      </c>
      <c r="BS25" s="40">
        <f t="shared" si="58"/>
        <v>0.35638554216867468</v>
      </c>
      <c r="BT25" s="40">
        <f t="shared" si="58"/>
        <v>0.36048192771084336</v>
      </c>
      <c r="BU25" s="40">
        <f t="shared" si="58"/>
        <v>0.36457831325301204</v>
      </c>
      <c r="BV25" s="40">
        <f t="shared" si="58"/>
        <v>0.36867469879518072</v>
      </c>
      <c r="BW25" s="40">
        <f t="shared" si="58"/>
        <v>0.3727710843373494</v>
      </c>
      <c r="BX25" s="40">
        <f t="shared" si="58"/>
        <v>0.37686746987951808</v>
      </c>
      <c r="BY25" s="40">
        <f t="shared" si="58"/>
        <v>0.3809638554216867</v>
      </c>
      <c r="BZ25" s="40">
        <f t="shared" si="58"/>
        <v>0.38506024096385538</v>
      </c>
      <c r="CA25" s="40">
        <f t="shared" si="58"/>
        <v>0.38915662650602406</v>
      </c>
      <c r="CB25" s="40">
        <f t="shared" si="58"/>
        <v>0.39325301204819274</v>
      </c>
      <c r="CC25" s="40">
        <f t="shared" si="58"/>
        <v>0.39734939759036142</v>
      </c>
      <c r="CD25" s="40">
        <f t="shared" si="58"/>
        <v>0.4014457831325301</v>
      </c>
      <c r="CE25" s="40">
        <f t="shared" si="63"/>
        <v>0.40554216867469878</v>
      </c>
      <c r="CF25" s="41">
        <f t="shared" si="63"/>
        <v>0.40963855421686746</v>
      </c>
      <c r="CK25" s="38">
        <v>19</v>
      </c>
      <c r="CL25" s="39">
        <f t="shared" si="59"/>
        <v>3.6514285714285717</v>
      </c>
      <c r="CM25" s="40">
        <f t="shared" si="59"/>
        <v>3.6954216867469887</v>
      </c>
      <c r="CN25" s="40">
        <f t="shared" si="59"/>
        <v>3.7394148020654052</v>
      </c>
      <c r="CO25" s="40">
        <f t="shared" si="59"/>
        <v>3.7834079173838213</v>
      </c>
      <c r="CP25" s="40">
        <f t="shared" si="59"/>
        <v>3.8274010327022379</v>
      </c>
      <c r="CQ25" s="40">
        <f t="shared" si="59"/>
        <v>3.8713941480206548</v>
      </c>
      <c r="CR25" s="40">
        <f t="shared" si="59"/>
        <v>3.9153872633390714</v>
      </c>
      <c r="CS25" s="40">
        <f t="shared" si="59"/>
        <v>3.9593803786574875</v>
      </c>
      <c r="CT25" s="40">
        <f t="shared" si="59"/>
        <v>4.0033734939759045</v>
      </c>
      <c r="CU25" s="40">
        <f t="shared" si="59"/>
        <v>4.047366609294321</v>
      </c>
      <c r="CV25" s="40">
        <f t="shared" si="59"/>
        <v>4.0913597246127376</v>
      </c>
      <c r="CW25" s="40">
        <f t="shared" si="59"/>
        <v>4.1353528399311541</v>
      </c>
      <c r="CX25" s="40">
        <f t="shared" si="59"/>
        <v>4.1793459552495698</v>
      </c>
      <c r="CY25" s="40">
        <f t="shared" si="59"/>
        <v>4.2233390705679863</v>
      </c>
      <c r="CZ25" s="40">
        <f t="shared" si="59"/>
        <v>4.2673321858864037</v>
      </c>
      <c r="DA25" s="40">
        <f t="shared" si="59"/>
        <v>4.3113253012048203</v>
      </c>
      <c r="DB25" s="40">
        <f t="shared" si="64"/>
        <v>4.3553184165232359</v>
      </c>
      <c r="DC25" s="41">
        <f t="shared" si="64"/>
        <v>4.3993115318416534</v>
      </c>
      <c r="DE25" s="38">
        <v>19</v>
      </c>
      <c r="DF25" s="39">
        <f t="shared" si="60"/>
        <v>5.2351807228915668</v>
      </c>
      <c r="DG25" s="40">
        <f t="shared" si="60"/>
        <v>5.2351807228915668</v>
      </c>
      <c r="DH25" s="40">
        <f t="shared" si="60"/>
        <v>5.2351807228915668</v>
      </c>
      <c r="DI25" s="40">
        <f t="shared" si="60"/>
        <v>5.2351807228915668</v>
      </c>
      <c r="DJ25" s="40">
        <f t="shared" si="60"/>
        <v>5.2351807228915668</v>
      </c>
      <c r="DK25" s="40">
        <f t="shared" si="60"/>
        <v>5.2351807228915668</v>
      </c>
      <c r="DL25" s="40">
        <f t="shared" si="60"/>
        <v>5.2351807228915668</v>
      </c>
      <c r="DM25" s="40">
        <f t="shared" si="60"/>
        <v>5.2351807228915668</v>
      </c>
      <c r="DN25" s="40">
        <f t="shared" si="60"/>
        <v>5.2351807228915668</v>
      </c>
      <c r="DO25" s="40">
        <f t="shared" si="60"/>
        <v>5.2351807228915668</v>
      </c>
      <c r="DP25" s="40">
        <f t="shared" si="60"/>
        <v>5.2351807228915668</v>
      </c>
      <c r="DQ25" s="40">
        <f t="shared" si="60"/>
        <v>5.2351807228915668</v>
      </c>
      <c r="DR25" s="40">
        <f t="shared" si="60"/>
        <v>5.2351807228915668</v>
      </c>
      <c r="DS25" s="40">
        <f t="shared" si="60"/>
        <v>5.2351807228915668</v>
      </c>
      <c r="DT25" s="40">
        <f t="shared" si="60"/>
        <v>5.2351807228915668</v>
      </c>
      <c r="DU25" s="40">
        <f t="shared" si="60"/>
        <v>5.2351807228915668</v>
      </c>
      <c r="DV25" s="40">
        <f t="shared" si="65"/>
        <v>5.2351807228915668</v>
      </c>
      <c r="DW25" s="41">
        <f t="shared" si="65"/>
        <v>5.2351807228915668</v>
      </c>
      <c r="DY25" s="38">
        <v>19</v>
      </c>
      <c r="DZ25" s="39">
        <f t="shared" si="61"/>
        <v>1.3043053173241854</v>
      </c>
      <c r="EA25" s="40">
        <f t="shared" si="61"/>
        <v>1.2886981306491372</v>
      </c>
      <c r="EB25" s="40">
        <f t="shared" si="61"/>
        <v>1.2731963095848282</v>
      </c>
      <c r="EC25" s="40">
        <f t="shared" si="61"/>
        <v>1.2577976535588828</v>
      </c>
      <c r="ED25" s="40">
        <f t="shared" si="61"/>
        <v>1.2424999999999997</v>
      </c>
      <c r="EE25" s="40">
        <f t="shared" si="61"/>
        <v>1.2273012232415901</v>
      </c>
      <c r="EF25" s="40">
        <f t="shared" si="61"/>
        <v>1.2121992334565683</v>
      </c>
      <c r="EG25" s="40">
        <f t="shared" si="61"/>
        <v>1.197191975622143</v>
      </c>
      <c r="EH25" s="40">
        <f t="shared" si="61"/>
        <v>1.1822774285134861</v>
      </c>
      <c r="EI25" s="40">
        <f t="shared" si="61"/>
        <v>1.1674536037251988</v>
      </c>
      <c r="EJ25" s="40">
        <f t="shared" si="61"/>
        <v>1.1527185447195551</v>
      </c>
      <c r="EK25" s="40">
        <f t="shared" si="61"/>
        <v>1.1380703259005145</v>
      </c>
      <c r="EL25" s="40">
        <f t="shared" si="61"/>
        <v>1.1235070517125587</v>
      </c>
      <c r="EM25" s="40">
        <f t="shared" si="61"/>
        <v>1.1090268557634275</v>
      </c>
      <c r="EN25" s="40">
        <f t="shared" si="61"/>
        <v>1.0946278999698704</v>
      </c>
      <c r="EO25" s="40">
        <f t="shared" si="61"/>
        <v>1.0803083737255559</v>
      </c>
      <c r="EP25" s="40">
        <f t="shared" si="66"/>
        <v>1.0660664930903263</v>
      </c>
      <c r="EQ25" s="41">
        <f t="shared" si="62"/>
        <v>0.89547940685248717</v>
      </c>
    </row>
    <row r="26" spans="2:147" x14ac:dyDescent="0.25">
      <c r="B26" s="38">
        <v>20</v>
      </c>
      <c r="C26" s="39">
        <f t="shared" si="49"/>
        <v>10.65</v>
      </c>
      <c r="D26" s="40">
        <f t="shared" si="50"/>
        <v>10.65</v>
      </c>
      <c r="E26" s="40">
        <f t="shared" si="0"/>
        <v>10.65</v>
      </c>
      <c r="F26" s="40">
        <f t="shared" si="1"/>
        <v>10.65</v>
      </c>
      <c r="G26" s="40">
        <f t="shared" si="2"/>
        <v>10.65</v>
      </c>
      <c r="H26" s="40">
        <f t="shared" si="3"/>
        <v>10.65</v>
      </c>
      <c r="I26" s="40">
        <f t="shared" si="4"/>
        <v>10.65</v>
      </c>
      <c r="J26" s="40">
        <f t="shared" si="5"/>
        <v>10.65</v>
      </c>
      <c r="K26" s="40">
        <f t="shared" si="6"/>
        <v>10.65</v>
      </c>
      <c r="L26" s="40">
        <f t="shared" si="7"/>
        <v>10.650000000000002</v>
      </c>
      <c r="M26" s="40">
        <f t="shared" si="8"/>
        <v>10.650000000000002</v>
      </c>
      <c r="N26" s="40">
        <f t="shared" si="9"/>
        <v>10.650000000000002</v>
      </c>
      <c r="O26" s="40">
        <f t="shared" si="10"/>
        <v>10.650000000000002</v>
      </c>
      <c r="P26" s="40">
        <f t="shared" si="11"/>
        <v>10.650000000000002</v>
      </c>
      <c r="Q26" s="40">
        <f t="shared" si="12"/>
        <v>10.650000000000002</v>
      </c>
      <c r="R26" s="40">
        <f t="shared" si="13"/>
        <v>10.650000000000002</v>
      </c>
      <c r="S26" s="40">
        <f t="shared" si="14"/>
        <v>10.65</v>
      </c>
      <c r="T26" s="41">
        <f t="shared" si="51"/>
        <v>10.65</v>
      </c>
      <c r="V26" s="38">
        <v>20</v>
      </c>
      <c r="W26" s="39">
        <f t="shared" si="52"/>
        <v>15.397590361445783</v>
      </c>
      <c r="X26" s="40">
        <f t="shared" si="53"/>
        <v>15.214285714285714</v>
      </c>
      <c r="Y26" s="40">
        <f t="shared" si="15"/>
        <v>15.035294117647057</v>
      </c>
      <c r="Z26" s="40">
        <f t="shared" si="16"/>
        <v>14.860465116279068</v>
      </c>
      <c r="AA26" s="40">
        <f t="shared" si="17"/>
        <v>14.68965517241379</v>
      </c>
      <c r="AB26" s="40">
        <f t="shared" si="18"/>
        <v>14.522727272727272</v>
      </c>
      <c r="AC26" s="40">
        <f t="shared" si="19"/>
        <v>14.35955056179775</v>
      </c>
      <c r="AD26" s="40">
        <f t="shared" si="20"/>
        <v>14.199999999999998</v>
      </c>
      <c r="AE26" s="40">
        <f t="shared" si="21"/>
        <v>14.04395604395604</v>
      </c>
      <c r="AF26" s="40">
        <f t="shared" si="22"/>
        <v>13.891304347826084</v>
      </c>
      <c r="AG26" s="40">
        <f t="shared" si="23"/>
        <v>13.741935483870968</v>
      </c>
      <c r="AH26" s="40">
        <f t="shared" si="24"/>
        <v>13.595744680851064</v>
      </c>
      <c r="AI26" s="40">
        <f t="shared" si="25"/>
        <v>13.452631578947368</v>
      </c>
      <c r="AJ26" s="40">
        <f t="shared" si="26"/>
        <v>13.3125</v>
      </c>
      <c r="AK26" s="40">
        <f t="shared" si="27"/>
        <v>13.175257731958764</v>
      </c>
      <c r="AL26" s="40">
        <f t="shared" si="28"/>
        <v>13.040816326530612</v>
      </c>
      <c r="AM26" s="40">
        <f t="shared" si="29"/>
        <v>12.909090909090908</v>
      </c>
      <c r="AN26" s="41">
        <f t="shared" si="54"/>
        <v>12.78</v>
      </c>
      <c r="AR26" s="38">
        <v>20</v>
      </c>
      <c r="AS26" s="39">
        <f t="shared" si="55"/>
        <v>3.8295893694848004</v>
      </c>
      <c r="AT26" s="40">
        <f t="shared" si="56"/>
        <v>3.7387200669092615</v>
      </c>
      <c r="AU26" s="40">
        <f t="shared" si="30"/>
        <v>3.6502909518497302</v>
      </c>
      <c r="AV26" s="40">
        <f t="shared" si="31"/>
        <v>3.564210665742388</v>
      </c>
      <c r="AW26" s="40">
        <f t="shared" si="32"/>
        <v>3.4803921568627438</v>
      </c>
      <c r="AX26" s="40">
        <f t="shared" si="33"/>
        <v>3.3987524325827074</v>
      </c>
      <c r="AY26" s="40">
        <f t="shared" si="34"/>
        <v>3.3192123284147366</v>
      </c>
      <c r="AZ26" s="40">
        <f t="shared" si="35"/>
        <v>3.2416962925342809</v>
      </c>
      <c r="BA26" s="40">
        <f t="shared" si="36"/>
        <v>3.166132184586858</v>
      </c>
      <c r="BB26" s="40">
        <f t="shared" si="37"/>
        <v>3.0924510876900584</v>
      </c>
      <c r="BC26" s="40">
        <f t="shared" si="38"/>
        <v>3.0205871326345988</v>
      </c>
      <c r="BD26" s="40">
        <f t="shared" si="39"/>
        <v>2.9504773333734065</v>
      </c>
      <c r="BE26" s="40">
        <f t="shared" si="40"/>
        <v>2.8820614329645475</v>
      </c>
      <c r="BF26" s="40">
        <f t="shared" si="41"/>
        <v>2.8152817592033794</v>
      </c>
      <c r="BG26" s="40">
        <f t="shared" si="42"/>
        <v>2.7500830892425063</v>
      </c>
      <c r="BH26" s="40">
        <f t="shared" si="43"/>
        <v>2.6864125225554041</v>
      </c>
      <c r="BI26" s="40">
        <f t="shared" si="44"/>
        <v>2.6242193616517664</v>
      </c>
      <c r="BJ26" s="41">
        <f t="shared" si="57"/>
        <v>2.1643093738421957</v>
      </c>
      <c r="BN26" s="38">
        <v>20</v>
      </c>
      <c r="BO26" s="39">
        <f t="shared" si="58"/>
        <v>0.34344827586206894</v>
      </c>
      <c r="BP26" s="40">
        <f t="shared" si="58"/>
        <v>0.34758620689655173</v>
      </c>
      <c r="BQ26" s="40">
        <f t="shared" si="58"/>
        <v>0.35172413793103452</v>
      </c>
      <c r="BR26" s="40">
        <f t="shared" si="58"/>
        <v>0.35586206896551725</v>
      </c>
      <c r="BS26" s="40">
        <f t="shared" si="58"/>
        <v>0.36000000000000004</v>
      </c>
      <c r="BT26" s="40">
        <f t="shared" si="58"/>
        <v>0.36413793103448278</v>
      </c>
      <c r="BU26" s="40">
        <f t="shared" si="58"/>
        <v>0.36827586206896556</v>
      </c>
      <c r="BV26" s="40">
        <f t="shared" si="58"/>
        <v>0.3724137931034483</v>
      </c>
      <c r="BW26" s="40">
        <f t="shared" si="58"/>
        <v>0.37655172413793109</v>
      </c>
      <c r="BX26" s="40">
        <f t="shared" si="58"/>
        <v>0.38068965517241382</v>
      </c>
      <c r="BY26" s="40">
        <f t="shared" si="58"/>
        <v>0.3848275862068965</v>
      </c>
      <c r="BZ26" s="40">
        <f t="shared" si="58"/>
        <v>0.38896551724137929</v>
      </c>
      <c r="CA26" s="40">
        <f t="shared" si="58"/>
        <v>0.39310344827586202</v>
      </c>
      <c r="CB26" s="40">
        <f t="shared" si="58"/>
        <v>0.39724137931034481</v>
      </c>
      <c r="CC26" s="40">
        <f t="shared" si="58"/>
        <v>0.40137931034482754</v>
      </c>
      <c r="CD26" s="40">
        <f t="shared" si="58"/>
        <v>0.40551724137931033</v>
      </c>
      <c r="CE26" s="40">
        <f t="shared" si="63"/>
        <v>0.40965517241379312</v>
      </c>
      <c r="CF26" s="41">
        <f t="shared" si="63"/>
        <v>0.41379310344827586</v>
      </c>
      <c r="CK26" s="38">
        <v>20</v>
      </c>
      <c r="CL26" s="39">
        <f t="shared" si="59"/>
        <v>3.6577241379310346</v>
      </c>
      <c r="CM26" s="40">
        <f t="shared" si="59"/>
        <v>3.7017931034482761</v>
      </c>
      <c r="CN26" s="40">
        <f t="shared" si="59"/>
        <v>3.745862068965518</v>
      </c>
      <c r="CO26" s="40">
        <f t="shared" si="59"/>
        <v>3.7899310344827586</v>
      </c>
      <c r="CP26" s="40">
        <f t="shared" si="59"/>
        <v>3.8340000000000005</v>
      </c>
      <c r="CQ26" s="40">
        <f t="shared" si="59"/>
        <v>3.878068965517242</v>
      </c>
      <c r="CR26" s="40">
        <f t="shared" si="59"/>
        <v>3.9221379310344835</v>
      </c>
      <c r="CS26" s="40">
        <f t="shared" si="59"/>
        <v>3.9662068965517245</v>
      </c>
      <c r="CT26" s="40">
        <f t="shared" si="59"/>
        <v>4.0102758620689665</v>
      </c>
      <c r="CU26" s="40">
        <f t="shared" si="59"/>
        <v>4.054344827586208</v>
      </c>
      <c r="CV26" s="40">
        <f t="shared" si="59"/>
        <v>4.0984137931034486</v>
      </c>
      <c r="CW26" s="40">
        <f t="shared" si="59"/>
        <v>4.14248275862069</v>
      </c>
      <c r="CX26" s="40">
        <f t="shared" si="59"/>
        <v>4.1865517241379315</v>
      </c>
      <c r="CY26" s="40">
        <f t="shared" si="59"/>
        <v>4.230620689655173</v>
      </c>
      <c r="CZ26" s="40">
        <f t="shared" si="59"/>
        <v>4.2746896551724145</v>
      </c>
      <c r="DA26" s="40">
        <f t="shared" si="59"/>
        <v>4.318758620689656</v>
      </c>
      <c r="DB26" s="40">
        <f t="shared" si="64"/>
        <v>4.3628275862068966</v>
      </c>
      <c r="DC26" s="41">
        <f t="shared" si="64"/>
        <v>4.4068965517241381</v>
      </c>
      <c r="DE26" s="38">
        <v>20</v>
      </c>
      <c r="DF26" s="39">
        <f t="shared" si="60"/>
        <v>5.2882758620689652</v>
      </c>
      <c r="DG26" s="40">
        <f t="shared" si="60"/>
        <v>5.2882758620689652</v>
      </c>
      <c r="DH26" s="40">
        <f t="shared" si="60"/>
        <v>5.2882758620689652</v>
      </c>
      <c r="DI26" s="40">
        <f t="shared" si="60"/>
        <v>5.2882758620689652</v>
      </c>
      <c r="DJ26" s="40">
        <f t="shared" si="60"/>
        <v>5.2882758620689652</v>
      </c>
      <c r="DK26" s="40">
        <f t="shared" si="60"/>
        <v>5.2882758620689652</v>
      </c>
      <c r="DL26" s="40">
        <f t="shared" si="60"/>
        <v>5.2882758620689652</v>
      </c>
      <c r="DM26" s="40">
        <f t="shared" si="60"/>
        <v>5.2882758620689652</v>
      </c>
      <c r="DN26" s="40">
        <f t="shared" si="60"/>
        <v>5.2882758620689652</v>
      </c>
      <c r="DO26" s="40">
        <f t="shared" si="60"/>
        <v>5.2882758620689652</v>
      </c>
      <c r="DP26" s="40">
        <f t="shared" si="60"/>
        <v>5.2882758620689652</v>
      </c>
      <c r="DQ26" s="40">
        <f t="shared" si="60"/>
        <v>5.2882758620689652</v>
      </c>
      <c r="DR26" s="40">
        <f t="shared" si="60"/>
        <v>5.2882758620689652</v>
      </c>
      <c r="DS26" s="40">
        <f t="shared" si="60"/>
        <v>5.2882758620689652</v>
      </c>
      <c r="DT26" s="40">
        <f t="shared" si="60"/>
        <v>5.2882758620689652</v>
      </c>
      <c r="DU26" s="40">
        <f t="shared" si="60"/>
        <v>5.2882758620689652</v>
      </c>
      <c r="DV26" s="40">
        <f t="shared" si="65"/>
        <v>5.2882758620689652</v>
      </c>
      <c r="DW26" s="41">
        <f t="shared" si="65"/>
        <v>5.2882758620689652</v>
      </c>
      <c r="DY26" s="38">
        <v>20</v>
      </c>
      <c r="DZ26" s="39">
        <f t="shared" si="61"/>
        <v>1.3152658662092624</v>
      </c>
      <c r="EA26" s="40">
        <f t="shared" si="61"/>
        <v>1.2995275267050124</v>
      </c>
      <c r="EB26" s="40">
        <f t="shared" si="61"/>
        <v>1.2838954382368017</v>
      </c>
      <c r="EC26" s="40">
        <f t="shared" si="61"/>
        <v>1.2683673817400498</v>
      </c>
      <c r="ED26" s="40">
        <f t="shared" si="61"/>
        <v>1.252941176470588</v>
      </c>
      <c r="EE26" s="40">
        <f t="shared" si="61"/>
        <v>1.2376146788990825</v>
      </c>
      <c r="EF26" s="40">
        <f t="shared" si="61"/>
        <v>1.2223857816368755</v>
      </c>
      <c r="EG26" s="40">
        <f t="shared" si="61"/>
        <v>1.2072524123920771</v>
      </c>
      <c r="EH26" s="40">
        <f t="shared" si="61"/>
        <v>1.1922125329547757</v>
      </c>
      <c r="EI26" s="40">
        <f t="shared" si="61"/>
        <v>1.1772641382102844</v>
      </c>
      <c r="EJ26" s="40">
        <f t="shared" si="61"/>
        <v>1.1624052551793833</v>
      </c>
      <c r="EK26" s="40">
        <f t="shared" si="61"/>
        <v>1.1476339420845525</v>
      </c>
      <c r="EL26" s="40">
        <f t="shared" si="61"/>
        <v>1.1329482874412358</v>
      </c>
      <c r="EM26" s="40">
        <f t="shared" si="61"/>
        <v>1.1183464091732045</v>
      </c>
      <c r="EN26" s="40">
        <f t="shared" si="61"/>
        <v>1.10382645375113</v>
      </c>
      <c r="EO26" s="40">
        <f t="shared" si="61"/>
        <v>1.0893865953535018</v>
      </c>
      <c r="EP26" s="40">
        <f t="shared" si="66"/>
        <v>1.0750250350490684</v>
      </c>
      <c r="EQ26" s="41">
        <f t="shared" si="62"/>
        <v>0.8955762926243569</v>
      </c>
    </row>
    <row r="27" spans="2:147" x14ac:dyDescent="0.25">
      <c r="B27" s="38">
        <v>21</v>
      </c>
      <c r="C27" s="39">
        <f t="shared" si="49"/>
        <v>10.561983471074379</v>
      </c>
      <c r="D27" s="40">
        <f t="shared" si="50"/>
        <v>10.561983471074381</v>
      </c>
      <c r="E27" s="40">
        <f t="shared" si="0"/>
        <v>10.561983471074381</v>
      </c>
      <c r="F27" s="40">
        <f t="shared" si="1"/>
        <v>10.561983471074381</v>
      </c>
      <c r="G27" s="40">
        <f t="shared" si="2"/>
        <v>10.561983471074381</v>
      </c>
      <c r="H27" s="40">
        <f t="shared" si="3"/>
        <v>10.561983471074383</v>
      </c>
      <c r="I27" s="40">
        <f t="shared" si="4"/>
        <v>10.561983471074383</v>
      </c>
      <c r="J27" s="40">
        <f t="shared" si="5"/>
        <v>10.561983471074381</v>
      </c>
      <c r="K27" s="40">
        <f t="shared" si="6"/>
        <v>10.561983471074383</v>
      </c>
      <c r="L27" s="40">
        <f t="shared" si="7"/>
        <v>10.561983471074383</v>
      </c>
      <c r="M27" s="40">
        <f t="shared" si="8"/>
        <v>10.561983471074379</v>
      </c>
      <c r="N27" s="40">
        <f t="shared" si="9"/>
        <v>10.561983471074381</v>
      </c>
      <c r="O27" s="40">
        <f t="shared" si="10"/>
        <v>10.561983471074381</v>
      </c>
      <c r="P27" s="40">
        <f t="shared" si="11"/>
        <v>10.561983471074381</v>
      </c>
      <c r="Q27" s="40">
        <f t="shared" si="12"/>
        <v>10.561983471074383</v>
      </c>
      <c r="R27" s="40">
        <f t="shared" si="13"/>
        <v>10.561983471074383</v>
      </c>
      <c r="S27" s="40">
        <f t="shared" si="14"/>
        <v>10.561983471074381</v>
      </c>
      <c r="T27" s="41">
        <f t="shared" si="51"/>
        <v>10.561983471074383</v>
      </c>
      <c r="V27" s="38">
        <v>21</v>
      </c>
      <c r="W27" s="39">
        <f t="shared" si="52"/>
        <v>15.397590361445783</v>
      </c>
      <c r="X27" s="40">
        <f t="shared" si="53"/>
        <v>15.214285714285714</v>
      </c>
      <c r="Y27" s="40">
        <f t="shared" si="15"/>
        <v>15.035294117647059</v>
      </c>
      <c r="Z27" s="40">
        <f t="shared" si="16"/>
        <v>14.86046511627907</v>
      </c>
      <c r="AA27" s="40">
        <f t="shared" si="17"/>
        <v>14.689655172413794</v>
      </c>
      <c r="AB27" s="40">
        <f t="shared" si="18"/>
        <v>14.522727272727273</v>
      </c>
      <c r="AC27" s="40">
        <f t="shared" si="19"/>
        <v>14.359550561797754</v>
      </c>
      <c r="AD27" s="40">
        <f t="shared" si="20"/>
        <v>14.200000000000001</v>
      </c>
      <c r="AE27" s="40">
        <f t="shared" si="21"/>
        <v>14.043956043956046</v>
      </c>
      <c r="AF27" s="40">
        <f t="shared" si="22"/>
        <v>13.891304347826088</v>
      </c>
      <c r="AG27" s="40">
        <f t="shared" si="23"/>
        <v>13.741935483870968</v>
      </c>
      <c r="AH27" s="40">
        <f t="shared" si="24"/>
        <v>13.595744680851064</v>
      </c>
      <c r="AI27" s="40">
        <f t="shared" si="25"/>
        <v>13.452631578947368</v>
      </c>
      <c r="AJ27" s="40">
        <f t="shared" si="26"/>
        <v>13.3125</v>
      </c>
      <c r="AK27" s="40">
        <f t="shared" si="27"/>
        <v>13.175257731958764</v>
      </c>
      <c r="AL27" s="40">
        <f t="shared" si="28"/>
        <v>13.040816326530614</v>
      </c>
      <c r="AM27" s="40">
        <f t="shared" si="29"/>
        <v>12.90909090909091</v>
      </c>
      <c r="AN27" s="41">
        <f t="shared" si="54"/>
        <v>12.780000000000001</v>
      </c>
      <c r="AR27" s="38">
        <v>21</v>
      </c>
      <c r="AS27" s="39">
        <f t="shared" si="55"/>
        <v>3.8229866291925854</v>
      </c>
      <c r="AT27" s="40">
        <f t="shared" si="56"/>
        <v>3.7322739978283841</v>
      </c>
      <c r="AU27" s="40">
        <f t="shared" si="30"/>
        <v>3.6439973467603344</v>
      </c>
      <c r="AV27" s="40">
        <f t="shared" si="31"/>
        <v>3.5580654749393843</v>
      </c>
      <c r="AW27" s="40">
        <f t="shared" si="32"/>
        <v>3.4743914807302225</v>
      </c>
      <c r="AX27" s="40">
        <f t="shared" si="33"/>
        <v>3.3928925145954962</v>
      </c>
      <c r="AY27" s="40">
        <f t="shared" si="34"/>
        <v>3.3134895485381604</v>
      </c>
      <c r="AZ27" s="40">
        <f t="shared" si="35"/>
        <v>3.2361071609954291</v>
      </c>
      <c r="BA27" s="40">
        <f t="shared" si="36"/>
        <v>3.1606733359927444</v>
      </c>
      <c r="BB27" s="40">
        <f t="shared" si="37"/>
        <v>3.0871192754699042</v>
      </c>
      <c r="BC27" s="40">
        <f t="shared" si="38"/>
        <v>3.0153792237852279</v>
      </c>
      <c r="BD27" s="40">
        <f t="shared" si="39"/>
        <v>2.94539030348828</v>
      </c>
      <c r="BE27" s="40">
        <f t="shared" si="40"/>
        <v>2.8770923615284012</v>
      </c>
      <c r="BF27" s="40">
        <f t="shared" si="41"/>
        <v>2.8104278251357875</v>
      </c>
      <c r="BG27" s="40">
        <f t="shared" si="42"/>
        <v>2.7453415666748464</v>
      </c>
      <c r="BH27" s="40">
        <f t="shared" si="43"/>
        <v>2.6817807768268604</v>
      </c>
      <c r="BI27" s="40">
        <f t="shared" si="44"/>
        <v>2.6196948455109879</v>
      </c>
      <c r="BJ27" s="41">
        <f t="shared" si="57"/>
        <v>2.1429535962455173</v>
      </c>
      <c r="BN27" s="38">
        <v>21</v>
      </c>
      <c r="BO27" s="39">
        <f t="shared" si="58"/>
        <v>0.3469084628670121</v>
      </c>
      <c r="BP27" s="40">
        <f t="shared" si="58"/>
        <v>0.35108808290155441</v>
      </c>
      <c r="BQ27" s="40">
        <f t="shared" si="58"/>
        <v>0.35526770293609672</v>
      </c>
      <c r="BR27" s="40">
        <f t="shared" si="58"/>
        <v>0.35944732297063903</v>
      </c>
      <c r="BS27" s="40">
        <f t="shared" si="58"/>
        <v>0.36362694300518134</v>
      </c>
      <c r="BT27" s="40">
        <f t="shared" si="58"/>
        <v>0.36780656303972364</v>
      </c>
      <c r="BU27" s="40">
        <f t="shared" si="58"/>
        <v>0.37198618307426595</v>
      </c>
      <c r="BV27" s="40">
        <f t="shared" si="58"/>
        <v>0.37616580310880826</v>
      </c>
      <c r="BW27" s="40">
        <f t="shared" si="58"/>
        <v>0.38034542314335057</v>
      </c>
      <c r="BX27" s="40">
        <f t="shared" si="58"/>
        <v>0.38452504317789288</v>
      </c>
      <c r="BY27" s="40">
        <f t="shared" si="58"/>
        <v>0.38870466321243524</v>
      </c>
      <c r="BZ27" s="40">
        <f t="shared" si="58"/>
        <v>0.39288428324697755</v>
      </c>
      <c r="CA27" s="40">
        <f t="shared" si="58"/>
        <v>0.39706390328151986</v>
      </c>
      <c r="CB27" s="40">
        <f t="shared" si="58"/>
        <v>0.40124352331606217</v>
      </c>
      <c r="CC27" s="40">
        <f t="shared" si="58"/>
        <v>0.40542314335060448</v>
      </c>
      <c r="CD27" s="40">
        <f t="shared" si="58"/>
        <v>0.40960276338514678</v>
      </c>
      <c r="CE27" s="40">
        <f t="shared" si="63"/>
        <v>0.41378238341968909</v>
      </c>
      <c r="CF27" s="41">
        <f t="shared" si="63"/>
        <v>0.4179620034542314</v>
      </c>
      <c r="CK27" s="38">
        <v>21</v>
      </c>
      <c r="CL27" s="39">
        <f t="shared" si="59"/>
        <v>3.6640414507772019</v>
      </c>
      <c r="CM27" s="40">
        <f t="shared" si="59"/>
        <v>3.7081865284974094</v>
      </c>
      <c r="CN27" s="40">
        <f t="shared" si="59"/>
        <v>3.7523316062176169</v>
      </c>
      <c r="CO27" s="40">
        <f t="shared" si="59"/>
        <v>3.7964766839378239</v>
      </c>
      <c r="CP27" s="40">
        <f t="shared" si="59"/>
        <v>3.8406217616580314</v>
      </c>
      <c r="CQ27" s="40">
        <f t="shared" si="59"/>
        <v>3.8847668393782389</v>
      </c>
      <c r="CR27" s="40">
        <f t="shared" si="59"/>
        <v>3.9289119170984463</v>
      </c>
      <c r="CS27" s="40">
        <f t="shared" si="59"/>
        <v>3.9730569948186529</v>
      </c>
      <c r="CT27" s="40">
        <f t="shared" si="59"/>
        <v>4.0172020725388604</v>
      </c>
      <c r="CU27" s="40">
        <f t="shared" si="59"/>
        <v>4.0613471502590679</v>
      </c>
      <c r="CV27" s="40">
        <f t="shared" si="59"/>
        <v>4.1054922279792745</v>
      </c>
      <c r="CW27" s="40">
        <f t="shared" si="59"/>
        <v>4.149637305699482</v>
      </c>
      <c r="CX27" s="40">
        <f t="shared" si="59"/>
        <v>4.1937823834196895</v>
      </c>
      <c r="CY27" s="40">
        <f t="shared" si="59"/>
        <v>4.2379274611398969</v>
      </c>
      <c r="CZ27" s="40">
        <f t="shared" si="59"/>
        <v>4.2820725388601044</v>
      </c>
      <c r="DA27" s="40">
        <f t="shared" si="59"/>
        <v>4.3262176165803119</v>
      </c>
      <c r="DB27" s="40">
        <f t="shared" si="64"/>
        <v>4.3703626943005185</v>
      </c>
      <c r="DC27" s="41">
        <f t="shared" si="64"/>
        <v>4.414507772020726</v>
      </c>
      <c r="DE27" s="38">
        <v>21</v>
      </c>
      <c r="DF27" s="39">
        <f t="shared" si="60"/>
        <v>5.3415544041450778</v>
      </c>
      <c r="DG27" s="40">
        <f t="shared" si="60"/>
        <v>5.3415544041450778</v>
      </c>
      <c r="DH27" s="40">
        <f t="shared" si="60"/>
        <v>5.3415544041450778</v>
      </c>
      <c r="DI27" s="40">
        <f t="shared" si="60"/>
        <v>5.3415544041450778</v>
      </c>
      <c r="DJ27" s="40">
        <f t="shared" si="60"/>
        <v>5.3415544041450778</v>
      </c>
      <c r="DK27" s="40">
        <f t="shared" si="60"/>
        <v>5.3415544041450778</v>
      </c>
      <c r="DL27" s="40">
        <f t="shared" si="60"/>
        <v>5.3415544041450778</v>
      </c>
      <c r="DM27" s="40">
        <f t="shared" si="60"/>
        <v>5.3415544041450778</v>
      </c>
      <c r="DN27" s="40">
        <f t="shared" si="60"/>
        <v>5.3415544041450778</v>
      </c>
      <c r="DO27" s="40">
        <f t="shared" si="60"/>
        <v>5.3415544041450778</v>
      </c>
      <c r="DP27" s="40">
        <f t="shared" si="60"/>
        <v>5.3415544041450778</v>
      </c>
      <c r="DQ27" s="40">
        <f t="shared" si="60"/>
        <v>5.3415544041450778</v>
      </c>
      <c r="DR27" s="40">
        <f t="shared" si="60"/>
        <v>5.3415544041450778</v>
      </c>
      <c r="DS27" s="40">
        <f t="shared" si="60"/>
        <v>5.3415544041450778</v>
      </c>
      <c r="DT27" s="40">
        <f t="shared" si="60"/>
        <v>5.3415544041450778</v>
      </c>
      <c r="DU27" s="40">
        <f t="shared" si="60"/>
        <v>5.3415544041450778</v>
      </c>
      <c r="DV27" s="40">
        <f t="shared" si="65"/>
        <v>5.3415544041450778</v>
      </c>
      <c r="DW27" s="41">
        <f t="shared" si="65"/>
        <v>5.3415544041450778</v>
      </c>
      <c r="DY27" s="38">
        <v>21</v>
      </c>
      <c r="DZ27" s="39">
        <f t="shared" si="61"/>
        <v>1.3262264150943397</v>
      </c>
      <c r="EA27" s="40">
        <f t="shared" si="61"/>
        <v>1.3103569227608876</v>
      </c>
      <c r="EB27" s="40">
        <f t="shared" si="61"/>
        <v>1.2945945668887751</v>
      </c>
      <c r="EC27" s="40">
        <f t="shared" si="61"/>
        <v>1.278937109921217</v>
      </c>
      <c r="ED27" s="40">
        <f t="shared" si="61"/>
        <v>1.2633823529411763</v>
      </c>
      <c r="EE27" s="40">
        <f t="shared" si="61"/>
        <v>1.2479281345565749</v>
      </c>
      <c r="EF27" s="40">
        <f t="shared" si="61"/>
        <v>1.2325723298171829</v>
      </c>
      <c r="EG27" s="40">
        <f t="shared" si="61"/>
        <v>1.2173128491620111</v>
      </c>
      <c r="EH27" s="40">
        <f t="shared" si="61"/>
        <v>1.2021476373960658</v>
      </c>
      <c r="EI27" s="40">
        <f t="shared" si="61"/>
        <v>1.1870746726953703</v>
      </c>
      <c r="EJ27" s="40">
        <f t="shared" si="61"/>
        <v>1.1720919656392115</v>
      </c>
      <c r="EK27" s="40">
        <f t="shared" si="61"/>
        <v>1.1571975582685905</v>
      </c>
      <c r="EL27" s="40">
        <f t="shared" si="61"/>
        <v>1.1423895231699126</v>
      </c>
      <c r="EM27" s="40">
        <f t="shared" si="61"/>
        <v>1.1276659625829812</v>
      </c>
      <c r="EN27" s="40">
        <f t="shared" si="61"/>
        <v>1.1130250075323893</v>
      </c>
      <c r="EO27" s="40">
        <f t="shared" si="61"/>
        <v>1.0984648169814477</v>
      </c>
      <c r="EP27" s="40">
        <f t="shared" si="66"/>
        <v>1.0839835770078108</v>
      </c>
      <c r="EQ27" s="41">
        <f t="shared" si="62"/>
        <v>0.89567317839622651</v>
      </c>
    </row>
    <row r="28" spans="2:147" x14ac:dyDescent="0.25">
      <c r="B28" s="38">
        <v>22</v>
      </c>
      <c r="C28" s="39">
        <f t="shared" si="49"/>
        <v>10.475409836065575</v>
      </c>
      <c r="D28" s="40">
        <f t="shared" si="50"/>
        <v>10.475409836065575</v>
      </c>
      <c r="E28" s="40">
        <f t="shared" si="0"/>
        <v>10.475409836065577</v>
      </c>
      <c r="F28" s="40">
        <f t="shared" si="1"/>
        <v>10.475409836065573</v>
      </c>
      <c r="G28" s="40">
        <f t="shared" si="2"/>
        <v>10.475409836065575</v>
      </c>
      <c r="H28" s="40">
        <f t="shared" si="3"/>
        <v>10.475409836065577</v>
      </c>
      <c r="I28" s="40">
        <f t="shared" si="4"/>
        <v>10.475409836065575</v>
      </c>
      <c r="J28" s="40">
        <f t="shared" si="5"/>
        <v>10.475409836065573</v>
      </c>
      <c r="K28" s="40">
        <f t="shared" si="6"/>
        <v>10.475409836065573</v>
      </c>
      <c r="L28" s="40">
        <f t="shared" si="7"/>
        <v>10.475409836065573</v>
      </c>
      <c r="M28" s="40">
        <f t="shared" si="8"/>
        <v>10.475409836065577</v>
      </c>
      <c r="N28" s="40">
        <f t="shared" si="9"/>
        <v>10.475409836065579</v>
      </c>
      <c r="O28" s="40">
        <f t="shared" si="10"/>
        <v>10.475409836065573</v>
      </c>
      <c r="P28" s="40">
        <f t="shared" si="11"/>
        <v>10.475409836065573</v>
      </c>
      <c r="Q28" s="40">
        <f t="shared" si="12"/>
        <v>10.475409836065575</v>
      </c>
      <c r="R28" s="40">
        <f t="shared" si="13"/>
        <v>10.475409836065575</v>
      </c>
      <c r="S28" s="40">
        <f t="shared" si="14"/>
        <v>10.475409836065575</v>
      </c>
      <c r="T28" s="41">
        <f t="shared" si="51"/>
        <v>10.475409836065573</v>
      </c>
      <c r="V28" s="38">
        <v>22</v>
      </c>
      <c r="W28" s="39">
        <f t="shared" si="52"/>
        <v>15.397590361445785</v>
      </c>
      <c r="X28" s="40">
        <f t="shared" si="53"/>
        <v>15.214285714285715</v>
      </c>
      <c r="Y28" s="40">
        <f t="shared" si="15"/>
        <v>15.03529411764706</v>
      </c>
      <c r="Z28" s="40">
        <f t="shared" si="16"/>
        <v>14.860465116279071</v>
      </c>
      <c r="AA28" s="40">
        <f t="shared" si="17"/>
        <v>14.689655172413795</v>
      </c>
      <c r="AB28" s="40">
        <f t="shared" si="18"/>
        <v>14.522727272727275</v>
      </c>
      <c r="AC28" s="40">
        <f t="shared" si="19"/>
        <v>14.359550561797752</v>
      </c>
      <c r="AD28" s="40">
        <f t="shared" si="20"/>
        <v>14.2</v>
      </c>
      <c r="AE28" s="40">
        <f t="shared" si="21"/>
        <v>14.043956043956044</v>
      </c>
      <c r="AF28" s="40">
        <f t="shared" si="22"/>
        <v>13.891304347826086</v>
      </c>
      <c r="AG28" s="40">
        <f t="shared" si="23"/>
        <v>13.74193548387097</v>
      </c>
      <c r="AH28" s="40">
        <f t="shared" si="24"/>
        <v>13.595744680851066</v>
      </c>
      <c r="AI28" s="40">
        <f t="shared" si="25"/>
        <v>13.452631578947368</v>
      </c>
      <c r="AJ28" s="40">
        <f t="shared" si="26"/>
        <v>13.3125</v>
      </c>
      <c r="AK28" s="40">
        <f t="shared" si="27"/>
        <v>13.175257731958764</v>
      </c>
      <c r="AL28" s="40">
        <f t="shared" si="28"/>
        <v>13.040816326530612</v>
      </c>
      <c r="AM28" s="40">
        <f t="shared" si="29"/>
        <v>12.90909090909091</v>
      </c>
      <c r="AN28" s="41">
        <f t="shared" si="54"/>
        <v>12.780000000000001</v>
      </c>
      <c r="AR28" s="38">
        <v>22</v>
      </c>
      <c r="AS28" s="39">
        <f t="shared" si="55"/>
        <v>3.8163838889003707</v>
      </c>
      <c r="AT28" s="40">
        <f t="shared" si="56"/>
        <v>3.7258279287475058</v>
      </c>
      <c r="AU28" s="40">
        <f t="shared" si="30"/>
        <v>3.6377037416709386</v>
      </c>
      <c r="AV28" s="40">
        <f t="shared" si="31"/>
        <v>3.5519202841363802</v>
      </c>
      <c r="AW28" s="40">
        <f t="shared" si="32"/>
        <v>3.4683908045977008</v>
      </c>
      <c r="AX28" s="40">
        <f t="shared" si="33"/>
        <v>3.3870325966082855</v>
      </c>
      <c r="AY28" s="40">
        <f t="shared" si="34"/>
        <v>3.3077667686615824</v>
      </c>
      <c r="AZ28" s="40">
        <f t="shared" si="35"/>
        <v>3.2305180294565767</v>
      </c>
      <c r="BA28" s="40">
        <f t="shared" si="36"/>
        <v>3.1552144873986281</v>
      </c>
      <c r="BB28" s="40">
        <f t="shared" si="37"/>
        <v>3.0817874632497482</v>
      </c>
      <c r="BC28" s="40">
        <f t="shared" si="38"/>
        <v>3.0101713149358584</v>
      </c>
      <c r="BD28" s="40">
        <f t="shared" si="39"/>
        <v>2.9403032736031536</v>
      </c>
      <c r="BE28" s="40">
        <f t="shared" si="40"/>
        <v>2.8721232900922558</v>
      </c>
      <c r="BF28" s="40">
        <f t="shared" si="41"/>
        <v>2.8055738910681951</v>
      </c>
      <c r="BG28" s="40">
        <f t="shared" si="42"/>
        <v>2.7406000441071869</v>
      </c>
      <c r="BH28" s="40">
        <f t="shared" si="43"/>
        <v>2.6771490310983164</v>
      </c>
      <c r="BI28" s="40">
        <f t="shared" si="44"/>
        <v>2.6151703293702093</v>
      </c>
      <c r="BJ28" s="41">
        <f t="shared" si="57"/>
        <v>2.1219471192178667</v>
      </c>
      <c r="BN28" s="38">
        <v>22</v>
      </c>
      <c r="BO28" s="39">
        <f t="shared" si="58"/>
        <v>0.3503806228373702</v>
      </c>
      <c r="BP28" s="40">
        <f t="shared" si="58"/>
        <v>0.35460207612456746</v>
      </c>
      <c r="BQ28" s="40">
        <f t="shared" si="58"/>
        <v>0.35882352941176465</v>
      </c>
      <c r="BR28" s="40">
        <f t="shared" si="58"/>
        <v>0.3630449826989619</v>
      </c>
      <c r="BS28" s="40">
        <f t="shared" si="58"/>
        <v>0.3672664359861591</v>
      </c>
      <c r="BT28" s="40">
        <f t="shared" si="58"/>
        <v>0.37148788927335635</v>
      </c>
      <c r="BU28" s="40">
        <f t="shared" si="58"/>
        <v>0.37570934256055366</v>
      </c>
      <c r="BV28" s="40">
        <f t="shared" si="58"/>
        <v>0.37993079584775086</v>
      </c>
      <c r="BW28" s="40">
        <f t="shared" si="58"/>
        <v>0.38415224913494811</v>
      </c>
      <c r="BX28" s="40">
        <f t="shared" si="58"/>
        <v>0.38837370242214536</v>
      </c>
      <c r="BY28" s="40">
        <f t="shared" si="58"/>
        <v>0.3925951557093425</v>
      </c>
      <c r="BZ28" s="40">
        <f t="shared" si="58"/>
        <v>0.3968166089965397</v>
      </c>
      <c r="CA28" s="40">
        <f t="shared" si="58"/>
        <v>0.40103806228373701</v>
      </c>
      <c r="CB28" s="40">
        <f t="shared" si="58"/>
        <v>0.40525951557093426</v>
      </c>
      <c r="CC28" s="40">
        <f t="shared" si="58"/>
        <v>0.40948096885813146</v>
      </c>
      <c r="CD28" s="40">
        <f t="shared" si="58"/>
        <v>0.41370242214532871</v>
      </c>
      <c r="CE28" s="40">
        <f t="shared" si="63"/>
        <v>0.4179238754325259</v>
      </c>
      <c r="CF28" s="41">
        <f t="shared" si="63"/>
        <v>0.42214532871972316</v>
      </c>
      <c r="CK28" s="38">
        <v>22</v>
      </c>
      <c r="CL28" s="39">
        <f t="shared" si="59"/>
        <v>3.6703806228373703</v>
      </c>
      <c r="CM28" s="40">
        <f t="shared" si="59"/>
        <v>3.7146020761245677</v>
      </c>
      <c r="CN28" s="40">
        <f t="shared" si="59"/>
        <v>3.7588235294117651</v>
      </c>
      <c r="CO28" s="40">
        <f t="shared" si="59"/>
        <v>3.8030449826989616</v>
      </c>
      <c r="CP28" s="40">
        <f t="shared" si="59"/>
        <v>3.847266435986159</v>
      </c>
      <c r="CQ28" s="40">
        <f t="shared" si="59"/>
        <v>3.8914878892733569</v>
      </c>
      <c r="CR28" s="40">
        <f t="shared" si="59"/>
        <v>3.9357093425605543</v>
      </c>
      <c r="CS28" s="40">
        <f t="shared" si="59"/>
        <v>3.9799307958477508</v>
      </c>
      <c r="CT28" s="40">
        <f t="shared" si="59"/>
        <v>4.0241522491349482</v>
      </c>
      <c r="CU28" s="40">
        <f t="shared" si="59"/>
        <v>4.0683737024221456</v>
      </c>
      <c r="CV28" s="40">
        <f t="shared" si="59"/>
        <v>4.112595155709343</v>
      </c>
      <c r="CW28" s="40">
        <f t="shared" si="59"/>
        <v>4.1568166089965404</v>
      </c>
      <c r="CX28" s="40">
        <f t="shared" si="59"/>
        <v>4.2010380622837369</v>
      </c>
      <c r="CY28" s="40">
        <f t="shared" si="59"/>
        <v>4.2452595155709343</v>
      </c>
      <c r="CZ28" s="40">
        <f t="shared" si="59"/>
        <v>4.2894809688581317</v>
      </c>
      <c r="DA28" s="40">
        <f t="shared" si="59"/>
        <v>4.3337024221453291</v>
      </c>
      <c r="DB28" s="40">
        <f t="shared" si="64"/>
        <v>4.3779238754325256</v>
      </c>
      <c r="DC28" s="41">
        <f t="shared" si="64"/>
        <v>4.422145328719723</v>
      </c>
      <c r="DE28" s="38">
        <v>22</v>
      </c>
      <c r="DF28" s="39">
        <f t="shared" si="60"/>
        <v>5.3950173010380622</v>
      </c>
      <c r="DG28" s="40">
        <f t="shared" si="60"/>
        <v>5.3950173010380622</v>
      </c>
      <c r="DH28" s="40">
        <f t="shared" si="60"/>
        <v>5.3950173010380622</v>
      </c>
      <c r="DI28" s="40">
        <f t="shared" si="60"/>
        <v>5.3950173010380622</v>
      </c>
      <c r="DJ28" s="40">
        <f t="shared" si="60"/>
        <v>5.3950173010380622</v>
      </c>
      <c r="DK28" s="40">
        <f t="shared" si="60"/>
        <v>5.3950173010380622</v>
      </c>
      <c r="DL28" s="40">
        <f t="shared" si="60"/>
        <v>5.3950173010380622</v>
      </c>
      <c r="DM28" s="40">
        <f t="shared" si="60"/>
        <v>5.3950173010380622</v>
      </c>
      <c r="DN28" s="40">
        <f t="shared" si="60"/>
        <v>5.3950173010380622</v>
      </c>
      <c r="DO28" s="40">
        <f t="shared" si="60"/>
        <v>5.3950173010380622</v>
      </c>
      <c r="DP28" s="40">
        <f t="shared" si="60"/>
        <v>5.3950173010380622</v>
      </c>
      <c r="DQ28" s="40">
        <f t="shared" si="60"/>
        <v>5.3950173010380622</v>
      </c>
      <c r="DR28" s="40">
        <f t="shared" si="60"/>
        <v>5.3950173010380622</v>
      </c>
      <c r="DS28" s="40">
        <f t="shared" si="60"/>
        <v>5.3950173010380622</v>
      </c>
      <c r="DT28" s="40">
        <f t="shared" si="60"/>
        <v>5.3950173010380622</v>
      </c>
      <c r="DU28" s="40">
        <f t="shared" si="60"/>
        <v>5.3950173010380622</v>
      </c>
      <c r="DV28" s="40">
        <f t="shared" si="65"/>
        <v>5.3950173010380622</v>
      </c>
      <c r="DW28" s="41">
        <f t="shared" si="65"/>
        <v>5.3950173010380622</v>
      </c>
      <c r="DY28" s="38">
        <v>22</v>
      </c>
      <c r="DZ28" s="39">
        <f t="shared" si="61"/>
        <v>1.3371869639794169</v>
      </c>
      <c r="EA28" s="40">
        <f t="shared" si="61"/>
        <v>1.3211863188167625</v>
      </c>
      <c r="EB28" s="40">
        <f t="shared" si="61"/>
        <v>1.3052936955407484</v>
      </c>
      <c r="EC28" s="40">
        <f t="shared" si="61"/>
        <v>1.289506838102384</v>
      </c>
      <c r="ED28" s="40">
        <f t="shared" si="61"/>
        <v>1.2738235294117644</v>
      </c>
      <c r="EE28" s="40">
        <f t="shared" si="61"/>
        <v>1.2582415902140673</v>
      </c>
      <c r="EF28" s="40">
        <f t="shared" si="61"/>
        <v>1.2427588779974901</v>
      </c>
      <c r="EG28" s="40">
        <f t="shared" si="61"/>
        <v>1.2273732859319451</v>
      </c>
      <c r="EH28" s="40">
        <f t="shared" si="61"/>
        <v>1.2120827418373554</v>
      </c>
      <c r="EI28" s="40">
        <f t="shared" si="61"/>
        <v>1.1968852071804559</v>
      </c>
      <c r="EJ28" s="40">
        <f t="shared" si="61"/>
        <v>1.1817786760990396</v>
      </c>
      <c r="EK28" s="40">
        <f t="shared" si="61"/>
        <v>1.1667611744526283</v>
      </c>
      <c r="EL28" s="40">
        <f t="shared" si="61"/>
        <v>1.1518307588985897</v>
      </c>
      <c r="EM28" s="40">
        <f t="shared" si="61"/>
        <v>1.1369855159927578</v>
      </c>
      <c r="EN28" s="40">
        <f t="shared" si="61"/>
        <v>1.1222235613136486</v>
      </c>
      <c r="EO28" s="40">
        <f t="shared" si="61"/>
        <v>1.1075430386093934</v>
      </c>
      <c r="EP28" s="40">
        <f t="shared" si="66"/>
        <v>1.0929421189665531</v>
      </c>
      <c r="EQ28" s="41">
        <f t="shared" si="62"/>
        <v>0.89577006416809601</v>
      </c>
    </row>
    <row r="29" spans="2:147" x14ac:dyDescent="0.25">
      <c r="B29" s="38">
        <v>23</v>
      </c>
      <c r="C29" s="39">
        <f t="shared" si="49"/>
        <v>10.390243902439025</v>
      </c>
      <c r="D29" s="40">
        <f t="shared" si="50"/>
        <v>10.390243902439025</v>
      </c>
      <c r="E29" s="40">
        <f t="shared" si="0"/>
        <v>10.390243902439027</v>
      </c>
      <c r="F29" s="40">
        <f t="shared" si="1"/>
        <v>10.390243902439023</v>
      </c>
      <c r="G29" s="40">
        <f t="shared" si="2"/>
        <v>10.390243902439025</v>
      </c>
      <c r="H29" s="40">
        <f t="shared" si="3"/>
        <v>10.390243902439025</v>
      </c>
      <c r="I29" s="40">
        <f t="shared" si="4"/>
        <v>10.390243902439027</v>
      </c>
      <c r="J29" s="40">
        <f t="shared" si="5"/>
        <v>10.390243902439027</v>
      </c>
      <c r="K29" s="40">
        <f t="shared" si="6"/>
        <v>10.390243902439027</v>
      </c>
      <c r="L29" s="40">
        <f t="shared" si="7"/>
        <v>10.390243902439027</v>
      </c>
      <c r="M29" s="40">
        <f t="shared" si="8"/>
        <v>10.390243902439025</v>
      </c>
      <c r="N29" s="40">
        <f t="shared" si="9"/>
        <v>10.390243902439027</v>
      </c>
      <c r="O29" s="40">
        <f t="shared" si="10"/>
        <v>10.390243902439025</v>
      </c>
      <c r="P29" s="40">
        <f t="shared" si="11"/>
        <v>10.390243902439027</v>
      </c>
      <c r="Q29" s="40">
        <f t="shared" si="12"/>
        <v>10.390243902439023</v>
      </c>
      <c r="R29" s="40">
        <f t="shared" si="13"/>
        <v>10.390243902439025</v>
      </c>
      <c r="S29" s="40">
        <f t="shared" si="14"/>
        <v>10.390243902439025</v>
      </c>
      <c r="T29" s="41">
        <f t="shared" si="51"/>
        <v>10.390243902439027</v>
      </c>
      <c r="V29" s="38">
        <v>23</v>
      </c>
      <c r="W29" s="39">
        <f t="shared" si="52"/>
        <v>15.397590361445785</v>
      </c>
      <c r="X29" s="40">
        <f t="shared" si="53"/>
        <v>15.214285714285715</v>
      </c>
      <c r="Y29" s="40">
        <f t="shared" si="15"/>
        <v>15.035294117647062</v>
      </c>
      <c r="Z29" s="40">
        <f t="shared" si="16"/>
        <v>14.86046511627907</v>
      </c>
      <c r="AA29" s="40">
        <f t="shared" si="17"/>
        <v>14.689655172413792</v>
      </c>
      <c r="AB29" s="40">
        <f>(DK29/BT29)</f>
        <v>14.522727272727273</v>
      </c>
      <c r="AC29" s="40">
        <f t="shared" si="19"/>
        <v>14.359550561797754</v>
      </c>
      <c r="AD29" s="40">
        <f t="shared" si="20"/>
        <v>14.200000000000001</v>
      </c>
      <c r="AE29" s="40">
        <f t="shared" si="21"/>
        <v>14.043956043956046</v>
      </c>
      <c r="AF29" s="40">
        <f t="shared" si="22"/>
        <v>13.891304347826088</v>
      </c>
      <c r="AG29" s="40">
        <f t="shared" si="23"/>
        <v>13.74193548387097</v>
      </c>
      <c r="AH29" s="40">
        <f t="shared" si="24"/>
        <v>13.595744680851066</v>
      </c>
      <c r="AI29" s="40">
        <f t="shared" si="25"/>
        <v>13.45263157894737</v>
      </c>
      <c r="AJ29" s="40">
        <f t="shared" si="26"/>
        <v>13.312500000000004</v>
      </c>
      <c r="AK29" s="40">
        <f t="shared" si="27"/>
        <v>13.175257731958762</v>
      </c>
      <c r="AL29" s="40">
        <f t="shared" si="28"/>
        <v>13.040816326530612</v>
      </c>
      <c r="AM29" s="40">
        <f t="shared" si="29"/>
        <v>12.90909090909091</v>
      </c>
      <c r="AN29" s="41">
        <f t="shared" si="54"/>
        <v>12.780000000000001</v>
      </c>
      <c r="AR29" s="38">
        <v>23</v>
      </c>
      <c r="AS29" s="39">
        <f t="shared" si="55"/>
        <v>3.8097811486081552</v>
      </c>
      <c r="AT29" s="40">
        <f t="shared" si="56"/>
        <v>3.7193818596666275</v>
      </c>
      <c r="AU29" s="40">
        <f t="shared" si="30"/>
        <v>3.6314101365815423</v>
      </c>
      <c r="AV29" s="40">
        <f t="shared" si="31"/>
        <v>3.5457750933333747</v>
      </c>
      <c r="AW29" s="40">
        <f t="shared" si="32"/>
        <v>3.4623901284651777</v>
      </c>
      <c r="AX29" s="40">
        <f t="shared" si="33"/>
        <v>3.3811726786210725</v>
      </c>
      <c r="AY29" s="40">
        <f t="shared" si="34"/>
        <v>3.3020439887850057</v>
      </c>
      <c r="AZ29" s="40">
        <f t="shared" si="35"/>
        <v>3.2249288979177244</v>
      </c>
      <c r="BA29" s="40">
        <f t="shared" si="36"/>
        <v>3.1497556388045131</v>
      </c>
      <c r="BB29" s="40">
        <f t="shared" si="37"/>
        <v>3.0764556510295931</v>
      </c>
      <c r="BC29" s="40">
        <f t="shared" si="38"/>
        <v>3.0049634060864885</v>
      </c>
      <c r="BD29" s="40">
        <f t="shared" si="39"/>
        <v>2.9352162437180263</v>
      </c>
      <c r="BE29" s="40">
        <f t="shared" si="40"/>
        <v>2.8671542186561099</v>
      </c>
      <c r="BF29" s="40">
        <f t="shared" si="41"/>
        <v>2.8007199570006032</v>
      </c>
      <c r="BG29" s="40">
        <f t="shared" si="42"/>
        <v>2.735858521539527</v>
      </c>
      <c r="BH29" s="40">
        <f t="shared" si="43"/>
        <v>2.6725172853697723</v>
      </c>
      <c r="BI29" s="40">
        <f t="shared" si="44"/>
        <v>2.6106458132294299</v>
      </c>
      <c r="BJ29" s="41">
        <f t="shared" si="57"/>
        <v>2.1012814232331718</v>
      </c>
      <c r="BN29" s="38">
        <v>23</v>
      </c>
      <c r="BO29" s="39">
        <f t="shared" si="58"/>
        <v>0.35386481802426345</v>
      </c>
      <c r="BP29" s="40">
        <f t="shared" si="58"/>
        <v>0.35812824956672445</v>
      </c>
      <c r="BQ29" s="40">
        <f t="shared" si="58"/>
        <v>0.3623916811091854</v>
      </c>
      <c r="BR29" s="40">
        <f t="shared" si="58"/>
        <v>0.36665511265164652</v>
      </c>
      <c r="BS29" s="40">
        <f t="shared" si="58"/>
        <v>0.37091854419410752</v>
      </c>
      <c r="BT29" s="40">
        <f t="shared" si="58"/>
        <v>0.37518197573656847</v>
      </c>
      <c r="BU29" s="40">
        <f t="shared" si="58"/>
        <v>0.37944540727902948</v>
      </c>
      <c r="BV29" s="40">
        <f t="shared" si="58"/>
        <v>0.38370883882149048</v>
      </c>
      <c r="BW29" s="40">
        <f t="shared" si="58"/>
        <v>0.38797227036395149</v>
      </c>
      <c r="BX29" s="40">
        <f t="shared" si="58"/>
        <v>0.39223570190641249</v>
      </c>
      <c r="BY29" s="40">
        <f t="shared" si="58"/>
        <v>0.3964991334488735</v>
      </c>
      <c r="BZ29" s="40">
        <f t="shared" si="58"/>
        <v>0.4007625649913345</v>
      </c>
      <c r="CA29" s="40">
        <f t="shared" si="58"/>
        <v>0.40502599653379551</v>
      </c>
      <c r="CB29" s="40">
        <f t="shared" si="58"/>
        <v>0.40928942807625646</v>
      </c>
      <c r="CC29" s="40">
        <f t="shared" si="58"/>
        <v>0.41355285961871757</v>
      </c>
      <c r="CD29" s="40">
        <f t="shared" si="58"/>
        <v>0.41781629116117858</v>
      </c>
      <c r="CE29" s="40">
        <f t="shared" si="63"/>
        <v>0.42207972270363953</v>
      </c>
      <c r="CF29" s="41">
        <f t="shared" si="63"/>
        <v>0.42634315424610053</v>
      </c>
      <c r="CK29" s="38">
        <v>23</v>
      </c>
      <c r="CL29" s="39">
        <f t="shared" si="59"/>
        <v>3.6767417677642986</v>
      </c>
      <c r="CM29" s="40">
        <f t="shared" si="59"/>
        <v>3.7210398613518203</v>
      </c>
      <c r="CN29" s="40">
        <f t="shared" si="59"/>
        <v>3.765337954939342</v>
      </c>
      <c r="CO29" s="40">
        <f t="shared" si="59"/>
        <v>3.8096360485268632</v>
      </c>
      <c r="CP29" s="40">
        <f t="shared" si="59"/>
        <v>3.8539341421143853</v>
      </c>
      <c r="CQ29" s="40">
        <f t="shared" si="59"/>
        <v>3.898232235701907</v>
      </c>
      <c r="CR29" s="40">
        <f t="shared" si="59"/>
        <v>3.9425303292894291</v>
      </c>
      <c r="CS29" s="40">
        <f t="shared" si="59"/>
        <v>3.9868284228769504</v>
      </c>
      <c r="CT29" s="40">
        <f t="shared" si="59"/>
        <v>4.0311265164644725</v>
      </c>
      <c r="CU29" s="40">
        <f t="shared" si="59"/>
        <v>4.0754246100519937</v>
      </c>
      <c r="CV29" s="40">
        <f t="shared" si="59"/>
        <v>4.119722703639515</v>
      </c>
      <c r="CW29" s="40">
        <f t="shared" si="59"/>
        <v>4.1640207972270371</v>
      </c>
      <c r="CX29" s="40">
        <f t="shared" si="59"/>
        <v>4.2083188908145583</v>
      </c>
      <c r="CY29" s="40">
        <f t="shared" si="59"/>
        <v>4.2526169844020805</v>
      </c>
      <c r="CZ29" s="40">
        <f t="shared" si="59"/>
        <v>4.2969150779896017</v>
      </c>
      <c r="DA29" s="40">
        <f t="shared" si="59"/>
        <v>4.3412131715771238</v>
      </c>
      <c r="DB29" s="40">
        <f t="shared" si="64"/>
        <v>4.3855112651646451</v>
      </c>
      <c r="DC29" s="41">
        <f t="shared" si="64"/>
        <v>4.4298093587521672</v>
      </c>
      <c r="DE29" s="38">
        <v>23</v>
      </c>
      <c r="DF29" s="39">
        <f t="shared" si="60"/>
        <v>5.4486655112651654</v>
      </c>
      <c r="DG29" s="40">
        <f t="shared" si="60"/>
        <v>5.4486655112651654</v>
      </c>
      <c r="DH29" s="40">
        <f t="shared" si="60"/>
        <v>5.4486655112651654</v>
      </c>
      <c r="DI29" s="40">
        <f t="shared" si="60"/>
        <v>5.4486655112651654</v>
      </c>
      <c r="DJ29" s="40">
        <f t="shared" si="60"/>
        <v>5.4486655112651654</v>
      </c>
      <c r="DK29" s="40">
        <f t="shared" si="60"/>
        <v>5.4486655112651654</v>
      </c>
      <c r="DL29" s="40">
        <f t="shared" si="60"/>
        <v>5.4486655112651654</v>
      </c>
      <c r="DM29" s="40">
        <f t="shared" si="60"/>
        <v>5.4486655112651654</v>
      </c>
      <c r="DN29" s="40">
        <f t="shared" si="60"/>
        <v>5.4486655112651654</v>
      </c>
      <c r="DO29" s="40">
        <f t="shared" si="60"/>
        <v>5.4486655112651654</v>
      </c>
      <c r="DP29" s="40">
        <f t="shared" si="60"/>
        <v>5.4486655112651654</v>
      </c>
      <c r="DQ29" s="40">
        <f t="shared" si="60"/>
        <v>5.4486655112651654</v>
      </c>
      <c r="DR29" s="40">
        <f t="shared" si="60"/>
        <v>5.4486655112651654</v>
      </c>
      <c r="DS29" s="40">
        <f t="shared" si="60"/>
        <v>5.4486655112651654</v>
      </c>
      <c r="DT29" s="40">
        <f t="shared" si="60"/>
        <v>5.4486655112651654</v>
      </c>
      <c r="DU29" s="40">
        <f t="shared" si="60"/>
        <v>5.4486655112651654</v>
      </c>
      <c r="DV29" s="40">
        <f t="shared" si="65"/>
        <v>5.4486655112651654</v>
      </c>
      <c r="DW29" s="41">
        <f t="shared" si="65"/>
        <v>5.4486655112651654</v>
      </c>
      <c r="DY29" s="38">
        <v>23</v>
      </c>
      <c r="DZ29" s="39">
        <f t="shared" si="61"/>
        <v>1.3481475128644942</v>
      </c>
      <c r="EA29" s="40">
        <f t="shared" si="61"/>
        <v>1.3320157148726377</v>
      </c>
      <c r="EB29" s="40">
        <f t="shared" si="61"/>
        <v>1.3159928241927217</v>
      </c>
      <c r="EC29" s="40">
        <f t="shared" si="61"/>
        <v>1.3000765662835509</v>
      </c>
      <c r="ED29" s="40">
        <f t="shared" si="61"/>
        <v>1.2842647058823526</v>
      </c>
      <c r="EE29" s="40">
        <f t="shared" si="61"/>
        <v>1.2685550458715595</v>
      </c>
      <c r="EF29" s="40">
        <f t="shared" si="61"/>
        <v>1.2529454261777975</v>
      </c>
      <c r="EG29" s="40">
        <f t="shared" si="61"/>
        <v>1.237433722701879</v>
      </c>
      <c r="EH29" s="40">
        <f t="shared" si="61"/>
        <v>1.2220178462786453</v>
      </c>
      <c r="EI29" s="40">
        <f t="shared" si="61"/>
        <v>1.2066957416655417</v>
      </c>
      <c r="EJ29" s="40">
        <f t="shared" si="61"/>
        <v>1.191465386558868</v>
      </c>
      <c r="EK29" s="40">
        <f t="shared" si="61"/>
        <v>1.1763247906366663</v>
      </c>
      <c r="EL29" s="40">
        <f t="shared" si="61"/>
        <v>1.1612719946272667</v>
      </c>
      <c r="EM29" s="40">
        <f t="shared" si="61"/>
        <v>1.1463050694025345</v>
      </c>
      <c r="EN29" s="40">
        <f t="shared" si="61"/>
        <v>1.1314221150949082</v>
      </c>
      <c r="EO29" s="40">
        <f t="shared" si="61"/>
        <v>1.1166212602373393</v>
      </c>
      <c r="EP29" s="40">
        <f t="shared" si="66"/>
        <v>1.1019006609252953</v>
      </c>
      <c r="EQ29" s="41">
        <f t="shared" si="62"/>
        <v>0.89586694993996574</v>
      </c>
    </row>
    <row r="30" spans="2:147" x14ac:dyDescent="0.25">
      <c r="B30" s="38">
        <v>24</v>
      </c>
      <c r="C30" s="39">
        <f t="shared" si="49"/>
        <v>10.306451612903226</v>
      </c>
      <c r="D30" s="40">
        <f t="shared" si="50"/>
        <v>10.306451612903228</v>
      </c>
      <c r="E30" s="40">
        <f t="shared" si="0"/>
        <v>10.306451612903226</v>
      </c>
      <c r="F30" s="40">
        <f t="shared" si="1"/>
        <v>10.306451612903226</v>
      </c>
      <c r="G30" s="40">
        <f t="shared" si="2"/>
        <v>10.306451612903226</v>
      </c>
      <c r="H30" s="40">
        <f t="shared" si="3"/>
        <v>10.306451612903228</v>
      </c>
      <c r="I30" s="40">
        <f t="shared" si="4"/>
        <v>10.306451612903228</v>
      </c>
      <c r="J30" s="40">
        <f t="shared" si="5"/>
        <v>10.306451612903224</v>
      </c>
      <c r="K30" s="40">
        <f t="shared" si="6"/>
        <v>10.306451612903228</v>
      </c>
      <c r="L30" s="40">
        <f t="shared" si="7"/>
        <v>10.306451612903226</v>
      </c>
      <c r="M30" s="40">
        <f t="shared" si="8"/>
        <v>10.306451612903226</v>
      </c>
      <c r="N30" s="40">
        <f t="shared" si="9"/>
        <v>10.306451612903228</v>
      </c>
      <c r="O30" s="40">
        <f t="shared" si="10"/>
        <v>10.306451612903226</v>
      </c>
      <c r="P30" s="40">
        <f t="shared" si="11"/>
        <v>10.306451612903228</v>
      </c>
      <c r="Q30" s="40">
        <f t="shared" si="12"/>
        <v>10.306451612903228</v>
      </c>
      <c r="R30" s="40">
        <f t="shared" si="13"/>
        <v>10.306451612903228</v>
      </c>
      <c r="S30" s="40">
        <f t="shared" si="14"/>
        <v>10.306451612903226</v>
      </c>
      <c r="T30" s="41">
        <f t="shared" si="51"/>
        <v>10.306451612903228</v>
      </c>
      <c r="V30" s="38">
        <v>24</v>
      </c>
      <c r="W30" s="39">
        <f t="shared" si="52"/>
        <v>15.397590361445786</v>
      </c>
      <c r="X30" s="40">
        <f t="shared" si="53"/>
        <v>15.214285714285717</v>
      </c>
      <c r="Y30" s="40">
        <f t="shared" si="15"/>
        <v>15.035294117647059</v>
      </c>
      <c r="Z30" s="40">
        <f t="shared" si="16"/>
        <v>14.86046511627907</v>
      </c>
      <c r="AA30" s="40">
        <f t="shared" si="17"/>
        <v>14.689655172413795</v>
      </c>
      <c r="AB30" s="40">
        <f t="shared" si="18"/>
        <v>14.522727272727273</v>
      </c>
      <c r="AC30" s="40">
        <f t="shared" si="19"/>
        <v>14.359550561797754</v>
      </c>
      <c r="AD30" s="40">
        <f t="shared" si="20"/>
        <v>14.2</v>
      </c>
      <c r="AE30" s="40">
        <f t="shared" si="21"/>
        <v>14.043956043956044</v>
      </c>
      <c r="AF30" s="40">
        <f t="shared" si="22"/>
        <v>13.891304347826088</v>
      </c>
      <c r="AG30" s="40">
        <f t="shared" si="23"/>
        <v>13.741935483870968</v>
      </c>
      <c r="AH30" s="40">
        <f t="shared" si="24"/>
        <v>13.595744680851066</v>
      </c>
      <c r="AI30" s="40">
        <f t="shared" si="25"/>
        <v>13.45263157894737</v>
      </c>
      <c r="AJ30" s="40">
        <f t="shared" si="26"/>
        <v>13.312500000000002</v>
      </c>
      <c r="AK30" s="40">
        <f t="shared" si="27"/>
        <v>13.175257731958766</v>
      </c>
      <c r="AL30" s="40">
        <f t="shared" si="28"/>
        <v>13.040816326530614</v>
      </c>
      <c r="AM30" s="40">
        <f t="shared" si="29"/>
        <v>12.90909090909091</v>
      </c>
      <c r="AN30" s="41">
        <f t="shared" si="54"/>
        <v>12.78</v>
      </c>
      <c r="AR30" s="38">
        <v>24</v>
      </c>
      <c r="AS30" s="39">
        <f t="shared" si="55"/>
        <v>3.8031784083159401</v>
      </c>
      <c r="AT30" s="40">
        <f t="shared" si="56"/>
        <v>3.7129357905857501</v>
      </c>
      <c r="AU30" s="40">
        <f t="shared" si="30"/>
        <v>3.6251165314921452</v>
      </c>
      <c r="AV30" s="40">
        <f t="shared" si="31"/>
        <v>3.539629902530371</v>
      </c>
      <c r="AW30" s="40">
        <f t="shared" si="32"/>
        <v>3.4563894523326568</v>
      </c>
      <c r="AX30" s="40">
        <f t="shared" si="33"/>
        <v>3.3753127606338613</v>
      </c>
      <c r="AY30" s="40">
        <f t="shared" si="34"/>
        <v>3.2963212089084282</v>
      </c>
      <c r="AZ30" s="40">
        <f t="shared" si="35"/>
        <v>3.2193397663788716</v>
      </c>
      <c r="BA30" s="40">
        <f t="shared" si="36"/>
        <v>3.1442967902103973</v>
      </c>
      <c r="BB30" s="40">
        <f t="shared" si="37"/>
        <v>3.0711238388094375</v>
      </c>
      <c r="BC30" s="40">
        <f t="shared" si="38"/>
        <v>2.9997554972371181</v>
      </c>
      <c r="BD30" s="40">
        <f t="shared" si="39"/>
        <v>2.9301292138329003</v>
      </c>
      <c r="BE30" s="40">
        <f t="shared" si="40"/>
        <v>2.8621851472199644</v>
      </c>
      <c r="BF30" s="40">
        <f t="shared" si="41"/>
        <v>2.7958660229330112</v>
      </c>
      <c r="BG30" s="40">
        <f t="shared" si="42"/>
        <v>2.731116998971868</v>
      </c>
      <c r="BH30" s="40">
        <f t="shared" si="43"/>
        <v>2.6678855396412291</v>
      </c>
      <c r="BI30" s="40">
        <f t="shared" si="44"/>
        <v>2.6061212970886505</v>
      </c>
      <c r="BJ30" s="41">
        <f t="shared" si="57"/>
        <v>2.0809482635887786</v>
      </c>
      <c r="BN30" s="38">
        <v>24</v>
      </c>
      <c r="BO30" s="39">
        <f t="shared" si="58"/>
        <v>0.35736111111111107</v>
      </c>
      <c r="BP30" s="40">
        <f t="shared" si="58"/>
        <v>0.36166666666666664</v>
      </c>
      <c r="BQ30" s="40">
        <f t="shared" si="58"/>
        <v>0.36597222222222225</v>
      </c>
      <c r="BR30" s="40">
        <f t="shared" si="58"/>
        <v>0.37027777777777782</v>
      </c>
      <c r="BS30" s="40">
        <f t="shared" si="58"/>
        <v>0.37458333333333332</v>
      </c>
      <c r="BT30" s="40">
        <f t="shared" si="58"/>
        <v>0.37888888888888889</v>
      </c>
      <c r="BU30" s="40">
        <f t="shared" si="58"/>
        <v>0.38319444444444445</v>
      </c>
      <c r="BV30" s="40">
        <f t="shared" si="58"/>
        <v>0.38750000000000007</v>
      </c>
      <c r="BW30" s="40">
        <f t="shared" si="58"/>
        <v>0.39180555555555557</v>
      </c>
      <c r="BX30" s="40">
        <f t="shared" si="58"/>
        <v>0.39611111111111114</v>
      </c>
      <c r="BY30" s="40">
        <f t="shared" si="58"/>
        <v>0.4004166666666667</v>
      </c>
      <c r="BZ30" s="40">
        <f t="shared" si="58"/>
        <v>0.40472222222222221</v>
      </c>
      <c r="CA30" s="40">
        <f t="shared" si="58"/>
        <v>0.40902777777777777</v>
      </c>
      <c r="CB30" s="40">
        <f t="shared" si="58"/>
        <v>0.41333333333333333</v>
      </c>
      <c r="CC30" s="40">
        <f t="shared" si="58"/>
        <v>0.41763888888888884</v>
      </c>
      <c r="CD30" s="40">
        <f t="shared" si="58"/>
        <v>0.42194444444444446</v>
      </c>
      <c r="CE30" s="40">
        <f t="shared" si="63"/>
        <v>0.42625000000000002</v>
      </c>
      <c r="CF30" s="41">
        <f t="shared" si="63"/>
        <v>0.43055555555555558</v>
      </c>
      <c r="CK30" s="38">
        <v>24</v>
      </c>
      <c r="CL30" s="39">
        <f t="shared" si="59"/>
        <v>3.683125</v>
      </c>
      <c r="CM30" s="40">
        <f t="shared" si="59"/>
        <v>3.7275000000000005</v>
      </c>
      <c r="CN30" s="40">
        <f t="shared" si="59"/>
        <v>3.7718750000000005</v>
      </c>
      <c r="CO30" s="40">
        <f t="shared" si="59"/>
        <v>3.8162500000000001</v>
      </c>
      <c r="CP30" s="40">
        <f t="shared" si="59"/>
        <v>3.8606250000000002</v>
      </c>
      <c r="CQ30" s="40">
        <f t="shared" si="59"/>
        <v>3.9050000000000007</v>
      </c>
      <c r="CR30" s="40">
        <f t="shared" si="59"/>
        <v>3.9493750000000007</v>
      </c>
      <c r="CS30" s="40">
        <f t="shared" si="59"/>
        <v>3.9937500000000004</v>
      </c>
      <c r="CT30" s="40">
        <f t="shared" si="59"/>
        <v>4.0381250000000009</v>
      </c>
      <c r="CU30" s="40">
        <f t="shared" si="59"/>
        <v>4.0825000000000005</v>
      </c>
      <c r="CV30" s="40">
        <f t="shared" si="59"/>
        <v>4.1268750000000001</v>
      </c>
      <c r="CW30" s="40">
        <f t="shared" si="59"/>
        <v>4.1712500000000006</v>
      </c>
      <c r="CX30" s="40">
        <f t="shared" si="59"/>
        <v>4.2156250000000002</v>
      </c>
      <c r="CY30" s="40">
        <f t="shared" si="59"/>
        <v>4.2600000000000007</v>
      </c>
      <c r="CZ30" s="40">
        <f t="shared" si="59"/>
        <v>4.3043750000000003</v>
      </c>
      <c r="DA30" s="40">
        <f t="shared" si="59"/>
        <v>4.3487500000000008</v>
      </c>
      <c r="DB30" s="40">
        <f t="shared" si="64"/>
        <v>4.3931250000000004</v>
      </c>
      <c r="DC30" s="41">
        <f t="shared" si="64"/>
        <v>4.4375000000000009</v>
      </c>
      <c r="DE30" s="38">
        <v>24</v>
      </c>
      <c r="DF30" s="39">
        <f t="shared" si="60"/>
        <v>5.5025000000000004</v>
      </c>
      <c r="DG30" s="40">
        <f t="shared" si="60"/>
        <v>5.5025000000000004</v>
      </c>
      <c r="DH30" s="40">
        <f t="shared" si="60"/>
        <v>5.5025000000000004</v>
      </c>
      <c r="DI30" s="40">
        <f t="shared" si="60"/>
        <v>5.5025000000000004</v>
      </c>
      <c r="DJ30" s="40">
        <f t="shared" si="60"/>
        <v>5.5025000000000004</v>
      </c>
      <c r="DK30" s="40">
        <f t="shared" si="60"/>
        <v>5.5025000000000004</v>
      </c>
      <c r="DL30" s="40">
        <f t="shared" si="60"/>
        <v>5.5025000000000004</v>
      </c>
      <c r="DM30" s="40">
        <f t="shared" si="60"/>
        <v>5.5025000000000004</v>
      </c>
      <c r="DN30" s="40">
        <f t="shared" si="60"/>
        <v>5.5025000000000004</v>
      </c>
      <c r="DO30" s="40">
        <f t="shared" si="60"/>
        <v>5.5025000000000004</v>
      </c>
      <c r="DP30" s="40">
        <f t="shared" si="60"/>
        <v>5.5025000000000004</v>
      </c>
      <c r="DQ30" s="40">
        <f t="shared" si="60"/>
        <v>5.5025000000000004</v>
      </c>
      <c r="DR30" s="40">
        <f t="shared" si="60"/>
        <v>5.5025000000000004</v>
      </c>
      <c r="DS30" s="40">
        <f t="shared" si="60"/>
        <v>5.5025000000000004</v>
      </c>
      <c r="DT30" s="40">
        <f t="shared" si="60"/>
        <v>5.5025000000000004</v>
      </c>
      <c r="DU30" s="40">
        <f t="shared" si="60"/>
        <v>5.5025000000000004</v>
      </c>
      <c r="DV30" s="40">
        <f t="shared" si="65"/>
        <v>5.5025000000000004</v>
      </c>
      <c r="DW30" s="41">
        <f t="shared" si="65"/>
        <v>5.5025000000000004</v>
      </c>
      <c r="DY30" s="38">
        <v>24</v>
      </c>
      <c r="DZ30" s="39">
        <f t="shared" si="61"/>
        <v>1.3591080617495712</v>
      </c>
      <c r="EA30" s="40">
        <f t="shared" si="61"/>
        <v>1.3428451109285129</v>
      </c>
      <c r="EB30" s="40">
        <f t="shared" si="61"/>
        <v>1.326691952844695</v>
      </c>
      <c r="EC30" s="40">
        <f t="shared" si="61"/>
        <v>1.3106462944647181</v>
      </c>
      <c r="ED30" s="40">
        <f t="shared" si="61"/>
        <v>1.2947058823529409</v>
      </c>
      <c r="EE30" s="40">
        <f t="shared" si="61"/>
        <v>1.278868501529052</v>
      </c>
      <c r="EF30" s="40">
        <f t="shared" si="61"/>
        <v>1.2631319743581046</v>
      </c>
      <c r="EG30" s="40">
        <f t="shared" si="61"/>
        <v>1.247494159471813</v>
      </c>
      <c r="EH30" s="40">
        <f t="shared" si="61"/>
        <v>1.2319529507199349</v>
      </c>
      <c r="EI30" s="40">
        <f t="shared" si="61"/>
        <v>1.2165062761506273</v>
      </c>
      <c r="EJ30" s="40">
        <f t="shared" si="61"/>
        <v>1.2011520970186962</v>
      </c>
      <c r="EK30" s="40">
        <f t="shared" si="61"/>
        <v>1.1858884068207043</v>
      </c>
      <c r="EL30" s="40">
        <f t="shared" si="61"/>
        <v>1.1707132303559438</v>
      </c>
      <c r="EM30" s="40">
        <f t="shared" si="61"/>
        <v>1.1556246228123113</v>
      </c>
      <c r="EN30" s="40">
        <f t="shared" si="61"/>
        <v>1.1406206688761675</v>
      </c>
      <c r="EO30" s="40">
        <f t="shared" si="61"/>
        <v>1.1256994818652852</v>
      </c>
      <c r="EP30" s="40">
        <f t="shared" si="66"/>
        <v>1.1108592028840374</v>
      </c>
      <c r="EQ30" s="41">
        <f t="shared" si="62"/>
        <v>0.89596383571183535</v>
      </c>
    </row>
    <row r="31" spans="2:147" x14ac:dyDescent="0.25">
      <c r="B31" s="38">
        <v>25</v>
      </c>
      <c r="C31" s="39">
        <f t="shared" si="49"/>
        <v>10.224</v>
      </c>
      <c r="D31" s="40">
        <f t="shared" si="50"/>
        <v>10.224</v>
      </c>
      <c r="E31" s="40">
        <f t="shared" si="0"/>
        <v>10.224000000000002</v>
      </c>
      <c r="F31" s="40">
        <f t="shared" si="1"/>
        <v>10.224</v>
      </c>
      <c r="G31" s="40">
        <f t="shared" si="2"/>
        <v>10.224000000000002</v>
      </c>
      <c r="H31" s="40">
        <f t="shared" si="3"/>
        <v>10.224</v>
      </c>
      <c r="I31" s="40">
        <f t="shared" si="4"/>
        <v>10.224</v>
      </c>
      <c r="J31" s="40">
        <f t="shared" si="5"/>
        <v>10.224</v>
      </c>
      <c r="K31" s="40">
        <f t="shared" si="6"/>
        <v>10.224000000000002</v>
      </c>
      <c r="L31" s="40">
        <f t="shared" si="7"/>
        <v>10.224000000000002</v>
      </c>
      <c r="M31" s="40">
        <f t="shared" si="8"/>
        <v>10.224000000000002</v>
      </c>
      <c r="N31" s="40">
        <f t="shared" si="9"/>
        <v>10.224000000000002</v>
      </c>
      <c r="O31" s="40">
        <f t="shared" si="10"/>
        <v>10.223999999999998</v>
      </c>
      <c r="P31" s="40">
        <f t="shared" si="11"/>
        <v>10.224</v>
      </c>
      <c r="Q31" s="40">
        <f t="shared" si="12"/>
        <v>10.224000000000002</v>
      </c>
      <c r="R31" s="40">
        <f t="shared" si="13"/>
        <v>10.224</v>
      </c>
      <c r="S31" s="40">
        <f t="shared" si="14"/>
        <v>10.224</v>
      </c>
      <c r="T31" s="41">
        <f t="shared" si="51"/>
        <v>10.224000000000002</v>
      </c>
      <c r="V31" s="38">
        <v>25</v>
      </c>
      <c r="W31" s="39">
        <f t="shared" si="52"/>
        <v>15.397590361445783</v>
      </c>
      <c r="X31" s="40">
        <f t="shared" si="53"/>
        <v>15.214285714285714</v>
      </c>
      <c r="Y31" s="40">
        <f t="shared" si="15"/>
        <v>15.035294117647059</v>
      </c>
      <c r="Z31" s="40">
        <f t="shared" si="16"/>
        <v>14.860465116279068</v>
      </c>
      <c r="AA31" s="40">
        <f t="shared" si="17"/>
        <v>14.689655172413792</v>
      </c>
      <c r="AB31" s="40">
        <f t="shared" si="18"/>
        <v>14.522727272727272</v>
      </c>
      <c r="AC31" s="40">
        <f t="shared" si="19"/>
        <v>14.35955056179775</v>
      </c>
      <c r="AD31" s="40">
        <f t="shared" si="20"/>
        <v>14.199999999999998</v>
      </c>
      <c r="AE31" s="40">
        <f t="shared" si="21"/>
        <v>14.043956043956042</v>
      </c>
      <c r="AF31" s="40">
        <f t="shared" si="22"/>
        <v>13.891304347826084</v>
      </c>
      <c r="AG31" s="40">
        <f t="shared" si="23"/>
        <v>13.741935483870968</v>
      </c>
      <c r="AH31" s="40">
        <f t="shared" si="24"/>
        <v>13.595744680851066</v>
      </c>
      <c r="AI31" s="40">
        <f t="shared" si="25"/>
        <v>13.452631578947367</v>
      </c>
      <c r="AJ31" s="40">
        <f t="shared" si="26"/>
        <v>13.3125</v>
      </c>
      <c r="AK31" s="40">
        <f t="shared" si="27"/>
        <v>13.175257731958762</v>
      </c>
      <c r="AL31" s="40">
        <f t="shared" si="28"/>
        <v>13.04081632653061</v>
      </c>
      <c r="AM31" s="40">
        <f t="shared" si="29"/>
        <v>12.909090909090908</v>
      </c>
      <c r="AN31" s="41">
        <f t="shared" si="54"/>
        <v>12.78</v>
      </c>
      <c r="AR31" s="38">
        <v>25</v>
      </c>
      <c r="AS31" s="39">
        <f t="shared" si="55"/>
        <v>3.796575668023725</v>
      </c>
      <c r="AT31" s="40">
        <f t="shared" si="56"/>
        <v>3.7064897215048722</v>
      </c>
      <c r="AU31" s="40">
        <f t="shared" si="30"/>
        <v>3.6188229264027503</v>
      </c>
      <c r="AV31" s="40">
        <f t="shared" si="31"/>
        <v>3.5334847117273669</v>
      </c>
      <c r="AW31" s="40">
        <f t="shared" si="32"/>
        <v>3.4503887762001351</v>
      </c>
      <c r="AX31" s="40">
        <f t="shared" si="33"/>
        <v>3.3694528426466501</v>
      </c>
      <c r="AY31" s="40">
        <f t="shared" si="34"/>
        <v>3.2905984290318511</v>
      </c>
      <c r="AZ31" s="40">
        <f t="shared" si="35"/>
        <v>3.2137506348400198</v>
      </c>
      <c r="BA31" s="40">
        <f t="shared" si="36"/>
        <v>3.1388379416162824</v>
      </c>
      <c r="BB31" s="40">
        <f t="shared" si="37"/>
        <v>3.0657920265892824</v>
      </c>
      <c r="BC31" s="40">
        <f t="shared" si="38"/>
        <v>2.994547588387749</v>
      </c>
      <c r="BD31" s="40">
        <f t="shared" si="39"/>
        <v>2.9250421839477743</v>
      </c>
      <c r="BE31" s="40">
        <f t="shared" si="40"/>
        <v>2.8572160757838181</v>
      </c>
      <c r="BF31" s="40">
        <f t="shared" si="41"/>
        <v>2.7910120888654193</v>
      </c>
      <c r="BG31" s="40">
        <f t="shared" si="42"/>
        <v>2.726375476404209</v>
      </c>
      <c r="BH31" s="40">
        <f t="shared" si="43"/>
        <v>2.6632537939126846</v>
      </c>
      <c r="BI31" s="40">
        <f t="shared" si="44"/>
        <v>2.6015967809478719</v>
      </c>
      <c r="BJ31" s="41">
        <f t="shared" si="57"/>
        <v>2.0609396594125213</v>
      </c>
      <c r="BN31" s="38">
        <v>25</v>
      </c>
      <c r="BO31" s="39">
        <f t="shared" si="58"/>
        <v>0.36086956521739127</v>
      </c>
      <c r="BP31" s="40">
        <f t="shared" si="58"/>
        <v>0.36521739130434783</v>
      </c>
      <c r="BQ31" s="40">
        <f t="shared" si="58"/>
        <v>0.36956521739130432</v>
      </c>
      <c r="BR31" s="40">
        <f t="shared" si="58"/>
        <v>0.37391304347826088</v>
      </c>
      <c r="BS31" s="40">
        <f t="shared" si="58"/>
        <v>0.37826086956521737</v>
      </c>
      <c r="BT31" s="40">
        <f t="shared" si="58"/>
        <v>0.38260869565217392</v>
      </c>
      <c r="BU31" s="40">
        <f t="shared" si="58"/>
        <v>0.38695652173913048</v>
      </c>
      <c r="BV31" s="40">
        <f t="shared" si="58"/>
        <v>0.39130434782608697</v>
      </c>
      <c r="BW31" s="40">
        <f t="shared" si="58"/>
        <v>0.39565217391304347</v>
      </c>
      <c r="BX31" s="40">
        <f t="shared" si="58"/>
        <v>0.4</v>
      </c>
      <c r="BY31" s="40">
        <f t="shared" si="58"/>
        <v>0.40434782608695646</v>
      </c>
      <c r="BZ31" s="40">
        <f t="shared" si="58"/>
        <v>0.40869565217391296</v>
      </c>
      <c r="CA31" s="40">
        <f t="shared" si="58"/>
        <v>0.41304347826086957</v>
      </c>
      <c r="CB31" s="40">
        <f t="shared" si="58"/>
        <v>0.41739130434782606</v>
      </c>
      <c r="CC31" s="40">
        <f t="shared" si="58"/>
        <v>0.42173913043478256</v>
      </c>
      <c r="CD31" s="40">
        <f t="shared" si="58"/>
        <v>0.42608695652173917</v>
      </c>
      <c r="CE31" s="40">
        <f t="shared" si="63"/>
        <v>0.43043478260869567</v>
      </c>
      <c r="CF31" s="41">
        <f t="shared" si="63"/>
        <v>0.43478260869565216</v>
      </c>
      <c r="CK31" s="38">
        <v>25</v>
      </c>
      <c r="CL31" s="39">
        <f t="shared" si="59"/>
        <v>3.6895304347826086</v>
      </c>
      <c r="CM31" s="40">
        <f t="shared" si="59"/>
        <v>3.7339826086956522</v>
      </c>
      <c r="CN31" s="40">
        <f t="shared" si="59"/>
        <v>3.7784347826086959</v>
      </c>
      <c r="CO31" s="40">
        <f t="shared" si="59"/>
        <v>3.8228869565217392</v>
      </c>
      <c r="CP31" s="40">
        <f t="shared" si="59"/>
        <v>3.8673391304347828</v>
      </c>
      <c r="CQ31" s="40">
        <f t="shared" si="59"/>
        <v>3.9117913043478265</v>
      </c>
      <c r="CR31" s="40">
        <f t="shared" si="59"/>
        <v>3.9562434782608702</v>
      </c>
      <c r="CS31" s="40">
        <f t="shared" si="59"/>
        <v>4.0006956521739134</v>
      </c>
      <c r="CT31" s="40">
        <f t="shared" si="59"/>
        <v>4.0451478260869571</v>
      </c>
      <c r="CU31" s="40">
        <f t="shared" si="59"/>
        <v>4.0896000000000008</v>
      </c>
      <c r="CV31" s="40">
        <f t="shared" si="59"/>
        <v>4.1340521739130436</v>
      </c>
      <c r="CW31" s="40">
        <f t="shared" si="59"/>
        <v>4.1785043478260873</v>
      </c>
      <c r="CX31" s="40">
        <f t="shared" si="59"/>
        <v>4.2229565217391301</v>
      </c>
      <c r="CY31" s="40">
        <f t="shared" si="59"/>
        <v>4.2674086956521737</v>
      </c>
      <c r="CZ31" s="40">
        <f t="shared" si="59"/>
        <v>4.3118608695652174</v>
      </c>
      <c r="DA31" s="40">
        <f t="shared" si="59"/>
        <v>4.3563130434782611</v>
      </c>
      <c r="DB31" s="40">
        <f t="shared" si="64"/>
        <v>4.4007652173913048</v>
      </c>
      <c r="DC31" s="41">
        <f t="shared" si="64"/>
        <v>4.4452173913043485</v>
      </c>
      <c r="DE31" s="38">
        <v>25</v>
      </c>
      <c r="DF31" s="39">
        <f t="shared" si="60"/>
        <v>5.5565217391304342</v>
      </c>
      <c r="DG31" s="40">
        <f t="shared" si="60"/>
        <v>5.5565217391304342</v>
      </c>
      <c r="DH31" s="40">
        <f t="shared" si="60"/>
        <v>5.5565217391304342</v>
      </c>
      <c r="DI31" s="40">
        <f t="shared" si="60"/>
        <v>5.5565217391304342</v>
      </c>
      <c r="DJ31" s="40">
        <f t="shared" si="60"/>
        <v>5.5565217391304342</v>
      </c>
      <c r="DK31" s="40">
        <f t="shared" si="60"/>
        <v>5.5565217391304342</v>
      </c>
      <c r="DL31" s="40">
        <f t="shared" si="60"/>
        <v>5.5565217391304342</v>
      </c>
      <c r="DM31" s="40">
        <f t="shared" si="60"/>
        <v>5.5565217391304342</v>
      </c>
      <c r="DN31" s="40">
        <f t="shared" si="60"/>
        <v>5.5565217391304342</v>
      </c>
      <c r="DO31" s="40">
        <f t="shared" si="60"/>
        <v>5.5565217391304342</v>
      </c>
      <c r="DP31" s="40">
        <f t="shared" si="60"/>
        <v>5.5565217391304342</v>
      </c>
      <c r="DQ31" s="40">
        <f t="shared" si="60"/>
        <v>5.5565217391304342</v>
      </c>
      <c r="DR31" s="40">
        <f t="shared" si="60"/>
        <v>5.5565217391304342</v>
      </c>
      <c r="DS31" s="40">
        <f t="shared" si="60"/>
        <v>5.5565217391304342</v>
      </c>
      <c r="DT31" s="40">
        <f t="shared" si="60"/>
        <v>5.5565217391304342</v>
      </c>
      <c r="DU31" s="40">
        <f t="shared" si="60"/>
        <v>5.5565217391304342</v>
      </c>
      <c r="DV31" s="40">
        <f t="shared" si="65"/>
        <v>5.5565217391304342</v>
      </c>
      <c r="DW31" s="41">
        <f t="shared" si="65"/>
        <v>5.5565217391304342</v>
      </c>
      <c r="DY31" s="38">
        <v>25</v>
      </c>
      <c r="DZ31" s="39">
        <f t="shared" si="61"/>
        <v>1.3700686106346485</v>
      </c>
      <c r="EA31" s="40">
        <f t="shared" si="61"/>
        <v>1.3536745069843881</v>
      </c>
      <c r="EB31" s="40">
        <f t="shared" si="61"/>
        <v>1.3373910814966685</v>
      </c>
      <c r="EC31" s="40">
        <f t="shared" si="61"/>
        <v>1.3212160226458851</v>
      </c>
      <c r="ED31" s="40">
        <f t="shared" si="61"/>
        <v>1.3051470588235292</v>
      </c>
      <c r="EE31" s="40">
        <f t="shared" si="61"/>
        <v>1.2891819571865444</v>
      </c>
      <c r="EF31" s="40">
        <f t="shared" si="61"/>
        <v>1.273318522538412</v>
      </c>
      <c r="EG31" s="40">
        <f t="shared" si="61"/>
        <v>1.2575545962417469</v>
      </c>
      <c r="EH31" s="40">
        <f t="shared" si="61"/>
        <v>1.2418880551612248</v>
      </c>
      <c r="EI31" s="40">
        <f t="shared" si="61"/>
        <v>1.226316810635713</v>
      </c>
      <c r="EJ31" s="40">
        <f t="shared" si="61"/>
        <v>1.2108388074785243</v>
      </c>
      <c r="EK31" s="40">
        <f t="shared" si="61"/>
        <v>1.1954520230047423</v>
      </c>
      <c r="EL31" s="40">
        <f t="shared" si="61"/>
        <v>1.1801544660846206</v>
      </c>
      <c r="EM31" s="40">
        <f t="shared" si="61"/>
        <v>1.164944176222088</v>
      </c>
      <c r="EN31" s="40">
        <f t="shared" si="61"/>
        <v>1.1498192226574271</v>
      </c>
      <c r="EO31" s="40">
        <f t="shared" si="61"/>
        <v>1.1347777034932309</v>
      </c>
      <c r="EP31" s="40">
        <f t="shared" si="66"/>
        <v>1.1198177448427797</v>
      </c>
      <c r="EQ31" s="41">
        <f t="shared" si="62"/>
        <v>0.89606072148370497</v>
      </c>
    </row>
    <row r="32" spans="2:147" x14ac:dyDescent="0.25">
      <c r="B32" s="38">
        <v>26</v>
      </c>
      <c r="C32" s="39">
        <f t="shared" si="49"/>
        <v>10.142857142857142</v>
      </c>
      <c r="D32" s="40">
        <f t="shared" si="50"/>
        <v>10.142857142857144</v>
      </c>
      <c r="E32" s="40">
        <f t="shared" si="0"/>
        <v>10.142857142857144</v>
      </c>
      <c r="F32" s="40">
        <f t="shared" si="1"/>
        <v>10.142857142857144</v>
      </c>
      <c r="G32" s="40">
        <f t="shared" si="2"/>
        <v>10.142857142857142</v>
      </c>
      <c r="H32" s="40">
        <f t="shared" si="3"/>
        <v>10.142857142857142</v>
      </c>
      <c r="I32" s="40">
        <f t="shared" si="4"/>
        <v>10.142857142857146</v>
      </c>
      <c r="J32" s="40">
        <f t="shared" si="5"/>
        <v>10.142857142857144</v>
      </c>
      <c r="K32" s="40">
        <f t="shared" si="6"/>
        <v>10.142857142857144</v>
      </c>
      <c r="L32" s="40">
        <f t="shared" si="7"/>
        <v>10.142857142857144</v>
      </c>
      <c r="M32" s="40">
        <f t="shared" si="8"/>
        <v>10.142857142857144</v>
      </c>
      <c r="N32" s="40">
        <f t="shared" si="9"/>
        <v>10.142857142857146</v>
      </c>
      <c r="O32" s="40">
        <f t="shared" si="10"/>
        <v>10.142857142857144</v>
      </c>
      <c r="P32" s="40">
        <f t="shared" si="11"/>
        <v>10.142857142857144</v>
      </c>
      <c r="Q32" s="40">
        <f t="shared" si="12"/>
        <v>10.142857142857144</v>
      </c>
      <c r="R32" s="40">
        <f t="shared" si="13"/>
        <v>10.142857142857146</v>
      </c>
      <c r="S32" s="40">
        <f t="shared" si="14"/>
        <v>10.142857142857144</v>
      </c>
      <c r="T32" s="41">
        <f t="shared" si="51"/>
        <v>10.142857142857144</v>
      </c>
      <c r="V32" s="38">
        <v>26</v>
      </c>
      <c r="W32" s="39">
        <f t="shared" si="52"/>
        <v>15.397590361445783</v>
      </c>
      <c r="X32" s="40">
        <f t="shared" si="53"/>
        <v>15.214285714285714</v>
      </c>
      <c r="Y32" s="40">
        <f t="shared" si="15"/>
        <v>15.03529411764706</v>
      </c>
      <c r="Z32" s="40">
        <f t="shared" si="16"/>
        <v>14.860465116279071</v>
      </c>
      <c r="AA32" s="40">
        <f t="shared" si="17"/>
        <v>14.689655172413792</v>
      </c>
      <c r="AB32" s="40">
        <f t="shared" si="18"/>
        <v>14.522727272727272</v>
      </c>
      <c r="AC32" s="40">
        <f t="shared" si="19"/>
        <v>14.359550561797754</v>
      </c>
      <c r="AD32" s="40">
        <f t="shared" si="20"/>
        <v>14.2</v>
      </c>
      <c r="AE32" s="40">
        <f t="shared" si="21"/>
        <v>14.043956043956042</v>
      </c>
      <c r="AF32" s="40">
        <f t="shared" si="22"/>
        <v>13.891304347826088</v>
      </c>
      <c r="AG32" s="40">
        <f t="shared" si="23"/>
        <v>13.741935483870968</v>
      </c>
      <c r="AH32" s="40">
        <f t="shared" si="24"/>
        <v>13.595744680851066</v>
      </c>
      <c r="AI32" s="40">
        <f t="shared" si="25"/>
        <v>13.45263157894737</v>
      </c>
      <c r="AJ32" s="40">
        <f t="shared" si="26"/>
        <v>13.3125</v>
      </c>
      <c r="AK32" s="40">
        <f t="shared" si="27"/>
        <v>13.175257731958762</v>
      </c>
      <c r="AL32" s="40">
        <f t="shared" si="28"/>
        <v>13.040816326530614</v>
      </c>
      <c r="AM32" s="40">
        <f t="shared" si="29"/>
        <v>12.909090909090908</v>
      </c>
      <c r="AN32" s="41">
        <f t="shared" si="54"/>
        <v>12.78</v>
      </c>
      <c r="AR32" s="38">
        <v>26</v>
      </c>
      <c r="AS32" s="39">
        <f t="shared" si="55"/>
        <v>3.78997292773151</v>
      </c>
      <c r="AT32" s="40">
        <f t="shared" si="56"/>
        <v>3.7000436524239939</v>
      </c>
      <c r="AU32" s="40">
        <f t="shared" si="30"/>
        <v>3.6125293213133545</v>
      </c>
      <c r="AV32" s="40">
        <f t="shared" si="31"/>
        <v>3.5273395209243636</v>
      </c>
      <c r="AW32" s="40">
        <f t="shared" si="32"/>
        <v>3.4443881000676129</v>
      </c>
      <c r="AX32" s="40">
        <f t="shared" si="33"/>
        <v>3.3635929246594385</v>
      </c>
      <c r="AY32" s="40">
        <f t="shared" si="34"/>
        <v>3.2848756491552749</v>
      </c>
      <c r="AZ32" s="40">
        <f t="shared" si="35"/>
        <v>3.2081615033011674</v>
      </c>
      <c r="BA32" s="40">
        <f t="shared" si="36"/>
        <v>3.133379093022167</v>
      </c>
      <c r="BB32" s="40">
        <f t="shared" si="37"/>
        <v>3.0604602143691277</v>
      </c>
      <c r="BC32" s="40">
        <f t="shared" si="38"/>
        <v>2.9893396795383786</v>
      </c>
      <c r="BD32" s="40">
        <f t="shared" si="39"/>
        <v>2.9199551540626478</v>
      </c>
      <c r="BE32" s="40">
        <f t="shared" si="40"/>
        <v>2.8522470043476726</v>
      </c>
      <c r="BF32" s="40">
        <f t="shared" si="41"/>
        <v>2.7861581547978274</v>
      </c>
      <c r="BG32" s="40">
        <f t="shared" si="42"/>
        <v>2.721633953836549</v>
      </c>
      <c r="BH32" s="40">
        <f t="shared" si="43"/>
        <v>2.6586220481841414</v>
      </c>
      <c r="BI32" s="40">
        <f t="shared" si="44"/>
        <v>2.5970722648070934</v>
      </c>
      <c r="BJ32" s="41">
        <f t="shared" si="57"/>
        <v>2.041247883193253</v>
      </c>
      <c r="BN32" s="38">
        <v>26</v>
      </c>
      <c r="BO32" s="39">
        <f t="shared" si="58"/>
        <v>0.36439024390243901</v>
      </c>
      <c r="BP32" s="40">
        <f t="shared" si="58"/>
        <v>0.36878048780487804</v>
      </c>
      <c r="BQ32" s="40">
        <f t="shared" si="58"/>
        <v>0.37317073170731702</v>
      </c>
      <c r="BR32" s="40">
        <f t="shared" si="58"/>
        <v>0.37756097560975604</v>
      </c>
      <c r="BS32" s="40">
        <f t="shared" si="58"/>
        <v>0.38195121951219513</v>
      </c>
      <c r="BT32" s="40">
        <f t="shared" si="58"/>
        <v>0.38634146341463416</v>
      </c>
      <c r="BU32" s="40">
        <f t="shared" si="58"/>
        <v>0.39073170731707313</v>
      </c>
      <c r="BV32" s="40">
        <f t="shared" si="58"/>
        <v>0.39512195121951221</v>
      </c>
      <c r="BW32" s="40">
        <f t="shared" si="58"/>
        <v>0.39951219512195124</v>
      </c>
      <c r="BX32" s="40">
        <f t="shared" si="58"/>
        <v>0.40390243902439021</v>
      </c>
      <c r="BY32" s="40">
        <f t="shared" si="58"/>
        <v>0.40829268292682924</v>
      </c>
      <c r="BZ32" s="40">
        <f t="shared" si="58"/>
        <v>0.41268292682926822</v>
      </c>
      <c r="CA32" s="40">
        <f t="shared" si="58"/>
        <v>0.41707317073170724</v>
      </c>
      <c r="CB32" s="40">
        <f t="shared" si="58"/>
        <v>0.42146341463414633</v>
      </c>
      <c r="CC32" s="40">
        <f t="shared" si="58"/>
        <v>0.42585365853658536</v>
      </c>
      <c r="CD32" s="40">
        <f t="shared" si="58"/>
        <v>0.43024390243902433</v>
      </c>
      <c r="CE32" s="40">
        <f t="shared" si="63"/>
        <v>0.43463414634146341</v>
      </c>
      <c r="CF32" s="41">
        <f t="shared" si="63"/>
        <v>0.43902439024390244</v>
      </c>
      <c r="CK32" s="38">
        <v>26</v>
      </c>
      <c r="CL32" s="39">
        <f t="shared" si="59"/>
        <v>3.6959581881533099</v>
      </c>
      <c r="CM32" s="40">
        <f t="shared" si="59"/>
        <v>3.740487804878049</v>
      </c>
      <c r="CN32" s="40">
        <f t="shared" si="59"/>
        <v>3.7850174216027876</v>
      </c>
      <c r="CO32" s="40">
        <f t="shared" si="59"/>
        <v>3.8295470383275259</v>
      </c>
      <c r="CP32" s="40">
        <f t="shared" si="59"/>
        <v>3.874076655052265</v>
      </c>
      <c r="CQ32" s="40">
        <f t="shared" si="59"/>
        <v>3.9186062717770036</v>
      </c>
      <c r="CR32" s="40">
        <f t="shared" si="59"/>
        <v>3.9631358885017427</v>
      </c>
      <c r="CS32" s="40">
        <f t="shared" si="59"/>
        <v>4.0076655052264814</v>
      </c>
      <c r="CT32" s="40">
        <f t="shared" si="59"/>
        <v>4.05219512195122</v>
      </c>
      <c r="CU32" s="40">
        <f t="shared" si="59"/>
        <v>4.0967247386759587</v>
      </c>
      <c r="CV32" s="40">
        <f t="shared" si="59"/>
        <v>4.1412543554006973</v>
      </c>
      <c r="CW32" s="40">
        <f t="shared" si="59"/>
        <v>4.185783972125436</v>
      </c>
      <c r="CX32" s="40">
        <f t="shared" si="59"/>
        <v>4.2303135888501737</v>
      </c>
      <c r="CY32" s="40">
        <f t="shared" si="59"/>
        <v>4.2748432055749133</v>
      </c>
      <c r="CZ32" s="40">
        <f t="shared" si="59"/>
        <v>4.3193728222996519</v>
      </c>
      <c r="DA32" s="40">
        <f t="shared" si="59"/>
        <v>4.3639024390243906</v>
      </c>
      <c r="DB32" s="40">
        <f t="shared" si="64"/>
        <v>4.4084320557491292</v>
      </c>
      <c r="DC32" s="41">
        <f t="shared" si="64"/>
        <v>4.4529616724738679</v>
      </c>
      <c r="DE32" s="38">
        <v>26</v>
      </c>
      <c r="DF32" s="39">
        <f t="shared" si="60"/>
        <v>5.6107317073170728</v>
      </c>
      <c r="DG32" s="40">
        <f t="shared" si="60"/>
        <v>5.6107317073170728</v>
      </c>
      <c r="DH32" s="40">
        <f t="shared" si="60"/>
        <v>5.6107317073170728</v>
      </c>
      <c r="DI32" s="40">
        <f t="shared" si="60"/>
        <v>5.6107317073170728</v>
      </c>
      <c r="DJ32" s="40">
        <f t="shared" si="60"/>
        <v>5.6107317073170728</v>
      </c>
      <c r="DK32" s="40">
        <f t="shared" si="60"/>
        <v>5.6107317073170728</v>
      </c>
      <c r="DL32" s="40">
        <f t="shared" si="60"/>
        <v>5.6107317073170728</v>
      </c>
      <c r="DM32" s="40">
        <f t="shared" si="60"/>
        <v>5.6107317073170728</v>
      </c>
      <c r="DN32" s="40">
        <f t="shared" si="60"/>
        <v>5.6107317073170728</v>
      </c>
      <c r="DO32" s="40">
        <f t="shared" si="60"/>
        <v>5.6107317073170728</v>
      </c>
      <c r="DP32" s="40">
        <f t="shared" si="60"/>
        <v>5.6107317073170728</v>
      </c>
      <c r="DQ32" s="40">
        <f t="shared" si="60"/>
        <v>5.6107317073170728</v>
      </c>
      <c r="DR32" s="40">
        <f t="shared" si="60"/>
        <v>5.6107317073170728</v>
      </c>
      <c r="DS32" s="40">
        <f t="shared" si="60"/>
        <v>5.6107317073170728</v>
      </c>
      <c r="DT32" s="40">
        <f t="shared" si="60"/>
        <v>5.6107317073170728</v>
      </c>
      <c r="DU32" s="40">
        <f t="shared" si="60"/>
        <v>5.6107317073170728</v>
      </c>
      <c r="DV32" s="40">
        <f t="shared" si="65"/>
        <v>5.6107317073170728</v>
      </c>
      <c r="DW32" s="41">
        <f t="shared" si="65"/>
        <v>5.6107317073170728</v>
      </c>
      <c r="DY32" s="38">
        <v>26</v>
      </c>
      <c r="DZ32" s="39">
        <f t="shared" si="61"/>
        <v>1.3810291595197257</v>
      </c>
      <c r="EA32" s="40">
        <f t="shared" si="61"/>
        <v>1.364503903040263</v>
      </c>
      <c r="EB32" s="40">
        <f t="shared" si="61"/>
        <v>1.3480902101486418</v>
      </c>
      <c r="EC32" s="40">
        <f t="shared" si="61"/>
        <v>1.3317857508270523</v>
      </c>
      <c r="ED32" s="40">
        <f t="shared" si="61"/>
        <v>1.3155882352941175</v>
      </c>
      <c r="EE32" s="40">
        <f t="shared" si="61"/>
        <v>1.2994954128440368</v>
      </c>
      <c r="EF32" s="40">
        <f t="shared" si="61"/>
        <v>1.2835050707187194</v>
      </c>
      <c r="EG32" s="40">
        <f t="shared" si="61"/>
        <v>1.2676150330116809</v>
      </c>
      <c r="EH32" s="40">
        <f t="shared" si="61"/>
        <v>1.2518231596025147</v>
      </c>
      <c r="EI32" s="40">
        <f t="shared" si="61"/>
        <v>1.2361273451207988</v>
      </c>
      <c r="EJ32" s="40">
        <f t="shared" si="61"/>
        <v>1.2205255179383525</v>
      </c>
      <c r="EK32" s="40">
        <f t="shared" si="61"/>
        <v>1.2050156391887803</v>
      </c>
      <c r="EL32" s="40">
        <f t="shared" si="61"/>
        <v>1.1895957018132974</v>
      </c>
      <c r="EM32" s="40">
        <f t="shared" si="61"/>
        <v>1.1742637296318648</v>
      </c>
      <c r="EN32" s="40">
        <f t="shared" si="61"/>
        <v>1.1590177764386864</v>
      </c>
      <c r="EO32" s="40">
        <f t="shared" si="61"/>
        <v>1.1438559251211768</v>
      </c>
      <c r="EP32" s="40">
        <f t="shared" si="66"/>
        <v>1.1287762868015221</v>
      </c>
      <c r="EQ32" s="41">
        <f t="shared" si="62"/>
        <v>0.89615760725557447</v>
      </c>
    </row>
    <row r="33" spans="2:147" x14ac:dyDescent="0.25">
      <c r="B33" s="38">
        <v>27</v>
      </c>
      <c r="C33" s="39">
        <f t="shared" si="49"/>
        <v>10.062992125984252</v>
      </c>
      <c r="D33" s="40">
        <f t="shared" si="50"/>
        <v>10.062992125984254</v>
      </c>
      <c r="E33" s="40">
        <f t="shared" si="0"/>
        <v>10.062992125984254</v>
      </c>
      <c r="F33" s="40">
        <f t="shared" si="1"/>
        <v>10.062992125984252</v>
      </c>
      <c r="G33" s="40">
        <f t="shared" si="2"/>
        <v>10.062992125984252</v>
      </c>
      <c r="H33" s="40">
        <f t="shared" si="3"/>
        <v>10.062992125984254</v>
      </c>
      <c r="I33" s="40">
        <f t="shared" si="4"/>
        <v>10.062992125984254</v>
      </c>
      <c r="J33" s="40">
        <f t="shared" si="5"/>
        <v>10.062992125984252</v>
      </c>
      <c r="K33" s="40">
        <f t="shared" si="6"/>
        <v>10.062992125984254</v>
      </c>
      <c r="L33" s="40">
        <f t="shared" si="7"/>
        <v>10.062992125984252</v>
      </c>
      <c r="M33" s="40">
        <f t="shared" si="8"/>
        <v>10.062992125984252</v>
      </c>
      <c r="N33" s="40">
        <f t="shared" si="9"/>
        <v>10.062992125984252</v>
      </c>
      <c r="O33" s="40">
        <f t="shared" si="10"/>
        <v>10.062992125984254</v>
      </c>
      <c r="P33" s="40">
        <f t="shared" si="11"/>
        <v>10.062992125984252</v>
      </c>
      <c r="Q33" s="40">
        <f t="shared" si="12"/>
        <v>10.062992125984252</v>
      </c>
      <c r="R33" s="40">
        <f t="shared" si="13"/>
        <v>10.062992125984255</v>
      </c>
      <c r="S33" s="40">
        <f t="shared" si="14"/>
        <v>10.062992125984252</v>
      </c>
      <c r="T33" s="41">
        <f t="shared" si="51"/>
        <v>10.062992125984252</v>
      </c>
      <c r="V33" s="38">
        <v>27</v>
      </c>
      <c r="W33" s="39">
        <f t="shared" si="52"/>
        <v>15.397590361445781</v>
      </c>
      <c r="X33" s="40">
        <f t="shared" si="53"/>
        <v>15.214285714285714</v>
      </c>
      <c r="Y33" s="40">
        <f t="shared" si="15"/>
        <v>15.035294117647059</v>
      </c>
      <c r="Z33" s="40">
        <f t="shared" si="16"/>
        <v>14.860465116279066</v>
      </c>
      <c r="AA33" s="40">
        <f t="shared" si="17"/>
        <v>14.689655172413792</v>
      </c>
      <c r="AB33" s="40">
        <f t="shared" si="18"/>
        <v>14.522727272727272</v>
      </c>
      <c r="AC33" s="40">
        <f t="shared" si="19"/>
        <v>14.359550561797752</v>
      </c>
      <c r="AD33" s="40">
        <f t="shared" si="20"/>
        <v>14.199999999999998</v>
      </c>
      <c r="AE33" s="40">
        <f t="shared" si="21"/>
        <v>14.043956043956042</v>
      </c>
      <c r="AF33" s="40">
        <f t="shared" si="22"/>
        <v>13.891304347826084</v>
      </c>
      <c r="AG33" s="40">
        <f t="shared" si="23"/>
        <v>13.741935483870966</v>
      </c>
      <c r="AH33" s="40">
        <f t="shared" si="24"/>
        <v>13.595744680851062</v>
      </c>
      <c r="AI33" s="40">
        <f t="shared" si="25"/>
        <v>13.452631578947368</v>
      </c>
      <c r="AJ33" s="40">
        <f t="shared" si="26"/>
        <v>13.312499999999998</v>
      </c>
      <c r="AK33" s="40">
        <f t="shared" si="27"/>
        <v>13.175257731958762</v>
      </c>
      <c r="AL33" s="40">
        <f t="shared" si="28"/>
        <v>13.040816326530612</v>
      </c>
      <c r="AM33" s="40">
        <f t="shared" si="29"/>
        <v>12.909090909090907</v>
      </c>
      <c r="AN33" s="41">
        <f t="shared" si="54"/>
        <v>12.779999999999998</v>
      </c>
      <c r="AR33" s="38">
        <v>27</v>
      </c>
      <c r="AS33" s="39">
        <f t="shared" si="55"/>
        <v>3.7833701874392949</v>
      </c>
      <c r="AT33" s="40">
        <f t="shared" si="56"/>
        <v>3.6935975833431165</v>
      </c>
      <c r="AU33" s="40">
        <f t="shared" si="30"/>
        <v>3.6062357162239587</v>
      </c>
      <c r="AV33" s="40">
        <f t="shared" si="31"/>
        <v>3.5211943301213595</v>
      </c>
      <c r="AW33" s="40">
        <f t="shared" si="32"/>
        <v>3.4383874239350911</v>
      </c>
      <c r="AX33" s="40">
        <f t="shared" si="33"/>
        <v>3.3577330066722273</v>
      </c>
      <c r="AY33" s="40">
        <f t="shared" si="34"/>
        <v>3.2791528692786973</v>
      </c>
      <c r="AZ33" s="40">
        <f t="shared" si="35"/>
        <v>3.202572371762316</v>
      </c>
      <c r="BA33" s="40">
        <f t="shared" si="36"/>
        <v>3.1279202444280525</v>
      </c>
      <c r="BB33" s="40">
        <f t="shared" si="37"/>
        <v>3.0551284021489722</v>
      </c>
      <c r="BC33" s="40">
        <f t="shared" si="38"/>
        <v>2.9841317706890083</v>
      </c>
      <c r="BD33" s="40">
        <f t="shared" si="39"/>
        <v>2.9148681241775209</v>
      </c>
      <c r="BE33" s="40">
        <f t="shared" si="40"/>
        <v>2.8472779329115272</v>
      </c>
      <c r="BF33" s="40">
        <f t="shared" si="41"/>
        <v>2.781304220730235</v>
      </c>
      <c r="BG33" s="40">
        <f t="shared" si="42"/>
        <v>2.7168924312688896</v>
      </c>
      <c r="BH33" s="40">
        <f t="shared" si="43"/>
        <v>2.6539903024555977</v>
      </c>
      <c r="BI33" s="40">
        <f t="shared" si="44"/>
        <v>2.5925477486663144</v>
      </c>
      <c r="BJ33" s="41">
        <f t="shared" si="57"/>
        <v>2.0218654508060059</v>
      </c>
      <c r="BN33" s="38">
        <v>27</v>
      </c>
      <c r="BO33" s="39">
        <f t="shared" si="58"/>
        <v>0.36792321116928445</v>
      </c>
      <c r="BP33" s="40">
        <f t="shared" si="58"/>
        <v>0.37235602094240833</v>
      </c>
      <c r="BQ33" s="40">
        <f t="shared" si="58"/>
        <v>0.37678883071553221</v>
      </c>
      <c r="BR33" s="40">
        <f t="shared" si="58"/>
        <v>0.3812216404886562</v>
      </c>
      <c r="BS33" s="40">
        <f t="shared" si="58"/>
        <v>0.38565445026178008</v>
      </c>
      <c r="BT33" s="40">
        <f t="shared" si="58"/>
        <v>0.39008726003490396</v>
      </c>
      <c r="BU33" s="40">
        <f t="shared" si="58"/>
        <v>0.3945200698080279</v>
      </c>
      <c r="BV33" s="40">
        <f t="shared" si="58"/>
        <v>0.39895287958115183</v>
      </c>
      <c r="BW33" s="40">
        <f t="shared" si="58"/>
        <v>0.40338568935427571</v>
      </c>
      <c r="BX33" s="40">
        <f t="shared" si="58"/>
        <v>0.40781849912739965</v>
      </c>
      <c r="BY33" s="40">
        <f t="shared" si="58"/>
        <v>0.41225130890052353</v>
      </c>
      <c r="BZ33" s="40">
        <f t="shared" si="58"/>
        <v>0.41668411867364741</v>
      </c>
      <c r="CA33" s="40">
        <f t="shared" si="58"/>
        <v>0.42111692844677129</v>
      </c>
      <c r="CB33" s="40">
        <f t="shared" si="58"/>
        <v>0.42554973821989528</v>
      </c>
      <c r="CC33" s="40">
        <f t="shared" si="58"/>
        <v>0.42998254799301916</v>
      </c>
      <c r="CD33" s="40">
        <f t="shared" si="58"/>
        <v>0.43441535776614304</v>
      </c>
      <c r="CE33" s="40">
        <f t="shared" si="63"/>
        <v>0.43884816753926703</v>
      </c>
      <c r="CF33" s="41">
        <f t="shared" si="63"/>
        <v>0.44328097731239091</v>
      </c>
      <c r="CK33" s="38">
        <v>27</v>
      </c>
      <c r="CL33" s="39">
        <f t="shared" si="59"/>
        <v>3.7024083769633505</v>
      </c>
      <c r="CM33" s="40">
        <f t="shared" si="59"/>
        <v>3.7470157068062826</v>
      </c>
      <c r="CN33" s="40">
        <f t="shared" si="59"/>
        <v>3.7916230366492147</v>
      </c>
      <c r="CO33" s="40">
        <f t="shared" si="59"/>
        <v>3.8362303664921464</v>
      </c>
      <c r="CP33" s="40">
        <f t="shared" si="59"/>
        <v>3.8808376963350786</v>
      </c>
      <c r="CQ33" s="40">
        <f t="shared" si="59"/>
        <v>3.9254450261780107</v>
      </c>
      <c r="CR33" s="40">
        <f t="shared" si="59"/>
        <v>3.9700523560209429</v>
      </c>
      <c r="CS33" s="40">
        <f t="shared" si="59"/>
        <v>4.0146596858638741</v>
      </c>
      <c r="CT33" s="40">
        <f t="shared" si="59"/>
        <v>4.0592670157068067</v>
      </c>
      <c r="CU33" s="40">
        <f t="shared" si="59"/>
        <v>4.1038743455497384</v>
      </c>
      <c r="CV33" s="40">
        <f t="shared" si="59"/>
        <v>4.1484816753926701</v>
      </c>
      <c r="CW33" s="40">
        <f t="shared" si="59"/>
        <v>4.1930890052356018</v>
      </c>
      <c r="CX33" s="40">
        <f t="shared" si="59"/>
        <v>4.2376963350785335</v>
      </c>
      <c r="CY33" s="40">
        <f t="shared" si="59"/>
        <v>4.2823036649214661</v>
      </c>
      <c r="CZ33" s="40">
        <f t="shared" si="59"/>
        <v>4.3269109947643978</v>
      </c>
      <c r="DA33" s="40">
        <f t="shared" si="59"/>
        <v>4.3715183246073304</v>
      </c>
      <c r="DB33" s="40">
        <f t="shared" si="64"/>
        <v>4.4161256544502621</v>
      </c>
      <c r="DC33" s="41">
        <f t="shared" si="64"/>
        <v>4.4607329842931938</v>
      </c>
      <c r="DE33" s="38">
        <v>27</v>
      </c>
      <c r="DF33" s="39">
        <f t="shared" si="60"/>
        <v>5.6651308900523549</v>
      </c>
      <c r="DG33" s="40">
        <f t="shared" si="60"/>
        <v>5.6651308900523549</v>
      </c>
      <c r="DH33" s="40">
        <f t="shared" si="60"/>
        <v>5.6651308900523549</v>
      </c>
      <c r="DI33" s="40">
        <f t="shared" si="60"/>
        <v>5.6651308900523549</v>
      </c>
      <c r="DJ33" s="40">
        <f t="shared" si="60"/>
        <v>5.6651308900523549</v>
      </c>
      <c r="DK33" s="40">
        <f t="shared" si="60"/>
        <v>5.6651308900523549</v>
      </c>
      <c r="DL33" s="40">
        <f t="shared" si="60"/>
        <v>5.6651308900523549</v>
      </c>
      <c r="DM33" s="40">
        <f t="shared" si="60"/>
        <v>5.6651308900523549</v>
      </c>
      <c r="DN33" s="40">
        <f t="shared" si="60"/>
        <v>5.6651308900523549</v>
      </c>
      <c r="DO33" s="40">
        <f t="shared" si="60"/>
        <v>5.6651308900523549</v>
      </c>
      <c r="DP33" s="40">
        <f t="shared" si="60"/>
        <v>5.6651308900523549</v>
      </c>
      <c r="DQ33" s="40">
        <f t="shared" si="60"/>
        <v>5.6651308900523549</v>
      </c>
      <c r="DR33" s="40">
        <f t="shared" si="60"/>
        <v>5.6651308900523549</v>
      </c>
      <c r="DS33" s="40">
        <f t="shared" si="60"/>
        <v>5.6651308900523549</v>
      </c>
      <c r="DT33" s="40">
        <f t="shared" si="60"/>
        <v>5.6651308900523549</v>
      </c>
      <c r="DU33" s="40">
        <f t="shared" si="60"/>
        <v>5.6651308900523549</v>
      </c>
      <c r="DV33" s="40">
        <f t="shared" si="65"/>
        <v>5.6651308900523549</v>
      </c>
      <c r="DW33" s="41">
        <f t="shared" si="65"/>
        <v>5.6651308900523549</v>
      </c>
      <c r="DY33" s="38">
        <v>27</v>
      </c>
      <c r="DZ33" s="39">
        <f t="shared" si="61"/>
        <v>1.391989708404803</v>
      </c>
      <c r="EA33" s="40">
        <f t="shared" si="61"/>
        <v>1.3753332990961382</v>
      </c>
      <c r="EB33" s="40">
        <f t="shared" si="61"/>
        <v>1.3587893388006151</v>
      </c>
      <c r="EC33" s="40">
        <f t="shared" si="61"/>
        <v>1.3423554790082195</v>
      </c>
      <c r="ED33" s="40">
        <f t="shared" si="61"/>
        <v>1.3260294117647058</v>
      </c>
      <c r="EE33" s="40">
        <f t="shared" si="61"/>
        <v>1.309808868501529</v>
      </c>
      <c r="EF33" s="40">
        <f t="shared" si="61"/>
        <v>1.2936916188990266</v>
      </c>
      <c r="EG33" s="40">
        <f t="shared" si="61"/>
        <v>1.2776754697816151</v>
      </c>
      <c r="EH33" s="40">
        <f t="shared" si="61"/>
        <v>1.2617582640438045</v>
      </c>
      <c r="EI33" s="40">
        <f t="shared" si="61"/>
        <v>1.2459378796058844</v>
      </c>
      <c r="EJ33" s="40">
        <f t="shared" si="61"/>
        <v>1.2302122283981807</v>
      </c>
      <c r="EK33" s="40">
        <f t="shared" si="61"/>
        <v>1.2145792553728181</v>
      </c>
      <c r="EL33" s="40">
        <f t="shared" si="61"/>
        <v>1.1990369375419745</v>
      </c>
      <c r="EM33" s="40">
        <f t="shared" si="61"/>
        <v>1.1835832830416413</v>
      </c>
      <c r="EN33" s="40">
        <f t="shared" si="61"/>
        <v>1.1682163302199458</v>
      </c>
      <c r="EO33" s="40">
        <f t="shared" si="61"/>
        <v>1.1529341467491228</v>
      </c>
      <c r="EP33" s="40">
        <f t="shared" si="66"/>
        <v>1.1377348287602642</v>
      </c>
      <c r="EQ33" s="41">
        <f t="shared" si="62"/>
        <v>0.8962544930274442</v>
      </c>
    </row>
    <row r="34" spans="2:147" x14ac:dyDescent="0.25">
      <c r="B34" s="38">
        <v>28</v>
      </c>
      <c r="C34" s="39">
        <f t="shared" si="49"/>
        <v>9.984375</v>
      </c>
      <c r="D34" s="40">
        <f t="shared" si="50"/>
        <v>9.9843750000000018</v>
      </c>
      <c r="E34" s="40">
        <f t="shared" si="0"/>
        <v>9.9843750000000018</v>
      </c>
      <c r="F34" s="40">
        <f t="shared" si="1"/>
        <v>9.984375</v>
      </c>
      <c r="G34" s="40">
        <f t="shared" si="2"/>
        <v>9.9843750000000018</v>
      </c>
      <c r="H34" s="40">
        <f t="shared" si="3"/>
        <v>9.984375</v>
      </c>
      <c r="I34" s="40">
        <f t="shared" si="4"/>
        <v>9.984375</v>
      </c>
      <c r="J34" s="40">
        <f t="shared" si="5"/>
        <v>9.9843749999999982</v>
      </c>
      <c r="K34" s="40">
        <f t="shared" si="6"/>
        <v>9.9843750000000018</v>
      </c>
      <c r="L34" s="40">
        <f t="shared" si="7"/>
        <v>9.9843750000000018</v>
      </c>
      <c r="M34" s="40">
        <f t="shared" si="8"/>
        <v>9.9843750000000018</v>
      </c>
      <c r="N34" s="40">
        <f t="shared" si="9"/>
        <v>9.984375</v>
      </c>
      <c r="O34" s="40">
        <f t="shared" si="10"/>
        <v>9.984375</v>
      </c>
      <c r="P34" s="40">
        <f t="shared" si="11"/>
        <v>9.984375</v>
      </c>
      <c r="Q34" s="40">
        <f t="shared" si="12"/>
        <v>9.984375</v>
      </c>
      <c r="R34" s="40">
        <f t="shared" si="13"/>
        <v>9.9843750000000018</v>
      </c>
      <c r="S34" s="40">
        <f t="shared" si="14"/>
        <v>9.984375</v>
      </c>
      <c r="T34" s="41">
        <f t="shared" si="51"/>
        <v>9.984375</v>
      </c>
      <c r="V34" s="38">
        <v>28</v>
      </c>
      <c r="W34" s="39">
        <f t="shared" si="52"/>
        <v>15.397590361445786</v>
      </c>
      <c r="X34" s="40">
        <f t="shared" si="53"/>
        <v>15.214285714285719</v>
      </c>
      <c r="Y34" s="40">
        <f t="shared" si="15"/>
        <v>15.03529411764706</v>
      </c>
      <c r="Z34" s="40">
        <f t="shared" si="16"/>
        <v>14.860465116279073</v>
      </c>
      <c r="AA34" s="40">
        <f t="shared" si="17"/>
        <v>14.689655172413797</v>
      </c>
      <c r="AB34" s="40">
        <f t="shared" si="18"/>
        <v>14.522727272727275</v>
      </c>
      <c r="AC34" s="40">
        <f t="shared" si="19"/>
        <v>14.359550561797755</v>
      </c>
      <c r="AD34" s="40">
        <f t="shared" si="20"/>
        <v>14.200000000000001</v>
      </c>
      <c r="AE34" s="40">
        <f t="shared" si="21"/>
        <v>14.043956043956047</v>
      </c>
      <c r="AF34" s="40">
        <f t="shared" si="22"/>
        <v>13.891304347826091</v>
      </c>
      <c r="AG34" s="40">
        <f t="shared" si="23"/>
        <v>13.741935483870972</v>
      </c>
      <c r="AH34" s="40">
        <f t="shared" si="24"/>
        <v>13.595744680851066</v>
      </c>
      <c r="AI34" s="40">
        <f t="shared" si="25"/>
        <v>13.452631578947372</v>
      </c>
      <c r="AJ34" s="40">
        <f t="shared" si="26"/>
        <v>13.312500000000004</v>
      </c>
      <c r="AK34" s="40">
        <f t="shared" si="27"/>
        <v>13.175257731958766</v>
      </c>
      <c r="AL34" s="40">
        <f t="shared" si="28"/>
        <v>13.040816326530615</v>
      </c>
      <c r="AM34" s="40">
        <f t="shared" si="29"/>
        <v>12.90909090909091</v>
      </c>
      <c r="AN34" s="41">
        <f t="shared" si="54"/>
        <v>12.780000000000001</v>
      </c>
      <c r="AR34" s="38">
        <v>28</v>
      </c>
      <c r="AS34" s="39">
        <f t="shared" si="55"/>
        <v>3.7767674471470793</v>
      </c>
      <c r="AT34" s="40">
        <f t="shared" si="56"/>
        <v>3.6871515142622373</v>
      </c>
      <c r="AU34" s="40">
        <f t="shared" si="30"/>
        <v>3.5999421111345611</v>
      </c>
      <c r="AV34" s="40">
        <f t="shared" si="31"/>
        <v>3.5150491393183554</v>
      </c>
      <c r="AW34" s="40">
        <f t="shared" si="32"/>
        <v>3.4323867478025685</v>
      </c>
      <c r="AX34" s="40">
        <f t="shared" si="33"/>
        <v>3.3518730886850148</v>
      </c>
      <c r="AY34" s="40">
        <f t="shared" si="34"/>
        <v>3.2734300894021198</v>
      </c>
      <c r="AZ34" s="40">
        <f t="shared" si="35"/>
        <v>3.1969832402234624</v>
      </c>
      <c r="BA34" s="40">
        <f t="shared" si="36"/>
        <v>3.1224613958339367</v>
      </c>
      <c r="BB34" s="40">
        <f t="shared" si="37"/>
        <v>3.0497965899288171</v>
      </c>
      <c r="BC34" s="40">
        <f t="shared" si="38"/>
        <v>2.9789238618396388</v>
      </c>
      <c r="BD34" s="40">
        <f t="shared" si="39"/>
        <v>2.9097810942923936</v>
      </c>
      <c r="BE34" s="40">
        <f t="shared" si="40"/>
        <v>2.8423088614753809</v>
      </c>
      <c r="BF34" s="40">
        <f t="shared" si="41"/>
        <v>2.776450286662643</v>
      </c>
      <c r="BG34" s="40">
        <f t="shared" si="42"/>
        <v>2.7121509087012297</v>
      </c>
      <c r="BH34" s="40">
        <f t="shared" si="43"/>
        <v>2.6493585567270537</v>
      </c>
      <c r="BI34" s="40">
        <f t="shared" si="44"/>
        <v>2.5880232325255355</v>
      </c>
      <c r="BJ34" s="41">
        <f t="shared" si="57"/>
        <v>2.0027851120047164</v>
      </c>
      <c r="BN34" s="38">
        <v>28</v>
      </c>
      <c r="BO34" s="39">
        <f t="shared" si="58"/>
        <v>0.37146853146853148</v>
      </c>
      <c r="BP34" s="40">
        <f t="shared" si="58"/>
        <v>0.37594405594405594</v>
      </c>
      <c r="BQ34" s="40">
        <f t="shared" si="58"/>
        <v>0.38041958041958046</v>
      </c>
      <c r="BR34" s="40">
        <f t="shared" si="58"/>
        <v>0.38489510489510492</v>
      </c>
      <c r="BS34" s="40">
        <f t="shared" si="58"/>
        <v>0.38937062937062938</v>
      </c>
      <c r="BT34" s="40">
        <f t="shared" si="58"/>
        <v>0.3938461538461539</v>
      </c>
      <c r="BU34" s="40">
        <f t="shared" si="58"/>
        <v>0.39832167832167836</v>
      </c>
      <c r="BV34" s="40">
        <f t="shared" si="58"/>
        <v>0.40279720279720288</v>
      </c>
      <c r="BW34" s="40">
        <f t="shared" si="58"/>
        <v>0.40727272727272729</v>
      </c>
      <c r="BX34" s="40">
        <f t="shared" si="58"/>
        <v>0.41174825174825175</v>
      </c>
      <c r="BY34" s="40">
        <f t="shared" si="58"/>
        <v>0.41622377622377621</v>
      </c>
      <c r="BZ34" s="40">
        <f t="shared" si="58"/>
        <v>0.42069930069930073</v>
      </c>
      <c r="CA34" s="40">
        <f t="shared" ref="CA34:CD49" si="67">(1+$BN34/100)*(1-CA$5/100)/(3-$M$2*$BN34/100)</f>
        <v>0.42517482517482519</v>
      </c>
      <c r="CB34" s="40">
        <f t="shared" si="67"/>
        <v>0.42965034965034965</v>
      </c>
      <c r="CC34" s="40">
        <f t="shared" si="67"/>
        <v>0.43412587412587417</v>
      </c>
      <c r="CD34" s="40">
        <f t="shared" si="67"/>
        <v>0.43860139860139863</v>
      </c>
      <c r="CE34" s="40">
        <f t="shared" si="63"/>
        <v>0.44307692307692315</v>
      </c>
      <c r="CF34" s="41">
        <f t="shared" si="63"/>
        <v>0.44755244755244761</v>
      </c>
      <c r="CK34" s="38">
        <v>28</v>
      </c>
      <c r="CL34" s="39">
        <f t="shared" si="59"/>
        <v>3.708881118881119</v>
      </c>
      <c r="CM34" s="40">
        <f t="shared" si="59"/>
        <v>3.753566433566434</v>
      </c>
      <c r="CN34" s="40">
        <f t="shared" si="59"/>
        <v>3.798251748251749</v>
      </c>
      <c r="CO34" s="40">
        <f t="shared" si="59"/>
        <v>3.8429370629370632</v>
      </c>
      <c r="CP34" s="40">
        <f t="shared" si="59"/>
        <v>3.8876223776223782</v>
      </c>
      <c r="CQ34" s="40">
        <f t="shared" si="59"/>
        <v>3.9323076923076927</v>
      </c>
      <c r="CR34" s="40">
        <f t="shared" si="59"/>
        <v>3.9769930069930077</v>
      </c>
      <c r="CS34" s="40">
        <f t="shared" si="59"/>
        <v>4.0216783216783218</v>
      </c>
      <c r="CT34" s="40">
        <f t="shared" si="59"/>
        <v>4.0663636363636373</v>
      </c>
      <c r="CU34" s="40">
        <f t="shared" si="59"/>
        <v>4.1110489510489518</v>
      </c>
      <c r="CV34" s="40">
        <f t="shared" si="59"/>
        <v>4.1557342657342664</v>
      </c>
      <c r="CW34" s="40">
        <f t="shared" si="59"/>
        <v>4.200419580419581</v>
      </c>
      <c r="CX34" s="40">
        <f t="shared" ref="CX34:DA49" si="68">($M$1*$CI$3+$M$3*$CI$1)*(1/100)*(1-CX$5/100)/(3-$M$2*$CK34/100)</f>
        <v>4.2451048951048955</v>
      </c>
      <c r="CY34" s="40">
        <f t="shared" si="68"/>
        <v>4.2897902097902101</v>
      </c>
      <c r="CZ34" s="40">
        <f t="shared" si="68"/>
        <v>4.3344755244755246</v>
      </c>
      <c r="DA34" s="40">
        <f t="shared" si="68"/>
        <v>4.3791608391608401</v>
      </c>
      <c r="DB34" s="40">
        <f t="shared" si="64"/>
        <v>4.4238461538461546</v>
      </c>
      <c r="DC34" s="41">
        <f t="shared" si="64"/>
        <v>4.4685314685314692</v>
      </c>
      <c r="DE34" s="38">
        <v>28</v>
      </c>
      <c r="DF34" s="39">
        <f t="shared" si="60"/>
        <v>5.7197202797202813</v>
      </c>
      <c r="DG34" s="40">
        <f t="shared" si="60"/>
        <v>5.7197202797202813</v>
      </c>
      <c r="DH34" s="40">
        <f t="shared" si="60"/>
        <v>5.7197202797202813</v>
      </c>
      <c r="DI34" s="40">
        <f t="shared" si="60"/>
        <v>5.7197202797202813</v>
      </c>
      <c r="DJ34" s="40">
        <f t="shared" si="60"/>
        <v>5.7197202797202813</v>
      </c>
      <c r="DK34" s="40">
        <f t="shared" si="60"/>
        <v>5.7197202797202813</v>
      </c>
      <c r="DL34" s="40">
        <f t="shared" si="60"/>
        <v>5.7197202797202813</v>
      </c>
      <c r="DM34" s="40">
        <f t="shared" si="60"/>
        <v>5.7197202797202813</v>
      </c>
      <c r="DN34" s="40">
        <f t="shared" si="60"/>
        <v>5.7197202797202813</v>
      </c>
      <c r="DO34" s="40">
        <f t="shared" si="60"/>
        <v>5.7197202797202813</v>
      </c>
      <c r="DP34" s="40">
        <f t="shared" si="60"/>
        <v>5.7197202797202813</v>
      </c>
      <c r="DQ34" s="40">
        <f t="shared" si="60"/>
        <v>5.7197202797202813</v>
      </c>
      <c r="DR34" s="40">
        <f t="shared" ref="DR34:DU49" si="69">($M$1*$CI$3+$M$3*$CI$1)*(1+$DE34/100)*(1/100)/(3-$M$2*$DE34/100)</f>
        <v>5.7197202797202813</v>
      </c>
      <c r="DS34" s="40">
        <f t="shared" si="69"/>
        <v>5.7197202797202813</v>
      </c>
      <c r="DT34" s="40">
        <f t="shared" si="69"/>
        <v>5.7197202797202813</v>
      </c>
      <c r="DU34" s="40">
        <f t="shared" si="69"/>
        <v>5.7197202797202813</v>
      </c>
      <c r="DV34" s="40">
        <f t="shared" si="65"/>
        <v>5.7197202797202813</v>
      </c>
      <c r="DW34" s="41">
        <f t="shared" si="65"/>
        <v>5.7197202797202813</v>
      </c>
      <c r="DY34" s="38">
        <v>28</v>
      </c>
      <c r="DZ34" s="39">
        <f t="shared" si="61"/>
        <v>1.4029502572898802</v>
      </c>
      <c r="EA34" s="40">
        <f t="shared" si="61"/>
        <v>1.3861626951520132</v>
      </c>
      <c r="EB34" s="40">
        <f t="shared" si="61"/>
        <v>1.3694884674525885</v>
      </c>
      <c r="EC34" s="40">
        <f t="shared" si="61"/>
        <v>1.3529252071893867</v>
      </c>
      <c r="ED34" s="40">
        <f t="shared" si="61"/>
        <v>1.3364705882352939</v>
      </c>
      <c r="EE34" s="40">
        <f t="shared" si="61"/>
        <v>1.3201223241590214</v>
      </c>
      <c r="EF34" s="40">
        <f t="shared" si="61"/>
        <v>1.303878167079334</v>
      </c>
      <c r="EG34" s="40">
        <f t="shared" si="61"/>
        <v>1.2877359065515488</v>
      </c>
      <c r="EH34" s="40">
        <f t="shared" si="61"/>
        <v>1.2716933684850942</v>
      </c>
      <c r="EI34" s="40">
        <f t="shared" si="61"/>
        <v>1.2557484140909703</v>
      </c>
      <c r="EJ34" s="40">
        <f t="shared" si="61"/>
        <v>1.2398989388580091</v>
      </c>
      <c r="EK34" s="40">
        <f t="shared" si="61"/>
        <v>1.2241428715568561</v>
      </c>
      <c r="EL34" s="40">
        <f t="shared" ref="EL34:EO49" si="70">(1/400)*(0.83+EL$5/100)*($CI$3*$M$1+$CI$1*$M$3)*(1+1*$DY34/100)/(3-$M$2*(0.83+EL$5/100)*(EL$5/100))</f>
        <v>1.2084781732706515</v>
      </c>
      <c r="EM34" s="40">
        <f t="shared" si="70"/>
        <v>1.192902836451418</v>
      </c>
      <c r="EN34" s="40">
        <f t="shared" si="70"/>
        <v>1.1774148840012053</v>
      </c>
      <c r="EO34" s="40">
        <f t="shared" si="70"/>
        <v>1.1620123683770687</v>
      </c>
      <c r="EP34" s="40">
        <f t="shared" si="66"/>
        <v>1.1466933707190066</v>
      </c>
      <c r="EQ34" s="41">
        <f t="shared" si="62"/>
        <v>0.89635137879931381</v>
      </c>
    </row>
    <row r="35" spans="2:147" x14ac:dyDescent="0.25">
      <c r="B35" s="38">
        <v>29</v>
      </c>
      <c r="C35" s="39">
        <f t="shared" si="49"/>
        <v>9.9069767441860481</v>
      </c>
      <c r="D35" s="40">
        <f t="shared" si="50"/>
        <v>9.9069767441860481</v>
      </c>
      <c r="E35" s="40">
        <f t="shared" si="0"/>
        <v>9.9069767441860481</v>
      </c>
      <c r="F35" s="40">
        <f t="shared" si="1"/>
        <v>9.9069767441860481</v>
      </c>
      <c r="G35" s="40">
        <f t="shared" si="2"/>
        <v>9.9069767441860463</v>
      </c>
      <c r="H35" s="40">
        <f t="shared" si="3"/>
        <v>9.9069767441860481</v>
      </c>
      <c r="I35" s="40">
        <f t="shared" si="4"/>
        <v>9.9069767441860481</v>
      </c>
      <c r="J35" s="40">
        <f t="shared" si="5"/>
        <v>9.9069767441860463</v>
      </c>
      <c r="K35" s="40">
        <f t="shared" si="6"/>
        <v>9.9069767441860463</v>
      </c>
      <c r="L35" s="40">
        <f t="shared" si="7"/>
        <v>9.9069767441860481</v>
      </c>
      <c r="M35" s="40">
        <f t="shared" si="8"/>
        <v>9.9069767441860463</v>
      </c>
      <c r="N35" s="40">
        <f t="shared" si="9"/>
        <v>9.9069767441860481</v>
      </c>
      <c r="O35" s="40">
        <f t="shared" si="10"/>
        <v>9.9069767441860463</v>
      </c>
      <c r="P35" s="40">
        <f t="shared" si="11"/>
        <v>9.9069767441860481</v>
      </c>
      <c r="Q35" s="40">
        <f t="shared" si="12"/>
        <v>9.9069767441860463</v>
      </c>
      <c r="R35" s="40">
        <f t="shared" si="13"/>
        <v>9.9069767441860463</v>
      </c>
      <c r="S35" s="40">
        <f t="shared" si="14"/>
        <v>9.9069767441860463</v>
      </c>
      <c r="T35" s="41">
        <f t="shared" si="51"/>
        <v>9.9069767441860481</v>
      </c>
      <c r="V35" s="38">
        <v>29</v>
      </c>
      <c r="W35" s="39">
        <f t="shared" si="52"/>
        <v>15.397590361445783</v>
      </c>
      <c r="X35" s="40">
        <f t="shared" si="53"/>
        <v>15.214285714285715</v>
      </c>
      <c r="Y35" s="40">
        <f t="shared" si="15"/>
        <v>15.035294117647059</v>
      </c>
      <c r="Z35" s="40">
        <f t="shared" si="16"/>
        <v>14.860465116279071</v>
      </c>
      <c r="AA35" s="40">
        <f t="shared" si="17"/>
        <v>14.689655172413792</v>
      </c>
      <c r="AB35" s="40">
        <f t="shared" si="18"/>
        <v>14.522727272727272</v>
      </c>
      <c r="AC35" s="40">
        <f t="shared" si="19"/>
        <v>14.359550561797752</v>
      </c>
      <c r="AD35" s="40">
        <f t="shared" si="20"/>
        <v>14.2</v>
      </c>
      <c r="AE35" s="40">
        <f t="shared" si="21"/>
        <v>14.04395604395604</v>
      </c>
      <c r="AF35" s="40">
        <f t="shared" si="22"/>
        <v>13.891304347826084</v>
      </c>
      <c r="AG35" s="40">
        <f t="shared" si="23"/>
        <v>13.741935483870966</v>
      </c>
      <c r="AH35" s="40">
        <f t="shared" si="24"/>
        <v>13.595744680851064</v>
      </c>
      <c r="AI35" s="40">
        <f t="shared" si="25"/>
        <v>13.452631578947368</v>
      </c>
      <c r="AJ35" s="40">
        <f t="shared" si="26"/>
        <v>13.3125</v>
      </c>
      <c r="AK35" s="40">
        <f t="shared" si="27"/>
        <v>13.17525773195876</v>
      </c>
      <c r="AL35" s="40">
        <f t="shared" si="28"/>
        <v>13.040816326530612</v>
      </c>
      <c r="AM35" s="40">
        <f t="shared" si="29"/>
        <v>12.909090909090907</v>
      </c>
      <c r="AN35" s="41">
        <f t="shared" si="54"/>
        <v>12.78</v>
      </c>
      <c r="AR35" s="38">
        <v>29</v>
      </c>
      <c r="AS35" s="39">
        <f t="shared" si="55"/>
        <v>3.7701647068548634</v>
      </c>
      <c r="AT35" s="40">
        <f t="shared" si="56"/>
        <v>3.6807054451813599</v>
      </c>
      <c r="AU35" s="40">
        <f t="shared" si="30"/>
        <v>3.5936485060451662</v>
      </c>
      <c r="AV35" s="40">
        <f t="shared" si="31"/>
        <v>3.5089039485153517</v>
      </c>
      <c r="AW35" s="40">
        <f t="shared" si="32"/>
        <v>3.4263860716700463</v>
      </c>
      <c r="AX35" s="40">
        <f t="shared" si="33"/>
        <v>3.3460131706978031</v>
      </c>
      <c r="AY35" s="40">
        <f t="shared" si="34"/>
        <v>3.2677073095255427</v>
      </c>
      <c r="AZ35" s="40">
        <f t="shared" si="35"/>
        <v>3.1913941086846114</v>
      </c>
      <c r="BA35" s="40">
        <f t="shared" si="36"/>
        <v>3.1170025472398208</v>
      </c>
      <c r="BB35" s="40">
        <f t="shared" si="37"/>
        <v>3.0444647777086611</v>
      </c>
      <c r="BC35" s="40">
        <f t="shared" si="38"/>
        <v>2.9737159529902684</v>
      </c>
      <c r="BD35" s="40">
        <f t="shared" si="39"/>
        <v>2.9046940644072672</v>
      </c>
      <c r="BE35" s="40">
        <f t="shared" si="40"/>
        <v>2.8373397900392354</v>
      </c>
      <c r="BF35" s="40">
        <f t="shared" si="41"/>
        <v>2.7715963525950511</v>
      </c>
      <c r="BG35" s="40">
        <f t="shared" si="42"/>
        <v>2.7074093861335702</v>
      </c>
      <c r="BH35" s="40">
        <f t="shared" si="43"/>
        <v>2.6447268109985096</v>
      </c>
      <c r="BI35" s="40">
        <f t="shared" si="44"/>
        <v>2.583498716384756</v>
      </c>
      <c r="BJ35" s="41">
        <f t="shared" si="57"/>
        <v>1.9839998413571545</v>
      </c>
      <c r="BN35" s="38">
        <v>29</v>
      </c>
      <c r="BO35" s="39">
        <f t="shared" si="58"/>
        <v>0.3750262697022767</v>
      </c>
      <c r="BP35" s="40">
        <f t="shared" ref="BP35:CD50" si="71">(1+$BN35/100)*(1-BP$5/100)/(3-$M$2*$BN35/100)</f>
        <v>0.37954465849387037</v>
      </c>
      <c r="BQ35" s="40">
        <f t="shared" si="71"/>
        <v>0.38406304728546409</v>
      </c>
      <c r="BR35" s="40">
        <f t="shared" si="71"/>
        <v>0.38858143607705775</v>
      </c>
      <c r="BS35" s="40">
        <f t="shared" si="71"/>
        <v>0.39309982486865153</v>
      </c>
      <c r="BT35" s="40">
        <f t="shared" si="71"/>
        <v>0.39761821366024519</v>
      </c>
      <c r="BU35" s="40">
        <f t="shared" si="71"/>
        <v>0.40213660245183891</v>
      </c>
      <c r="BV35" s="40">
        <f t="shared" si="71"/>
        <v>0.40665499124343257</v>
      </c>
      <c r="BW35" s="40">
        <f t="shared" si="71"/>
        <v>0.41117338003502635</v>
      </c>
      <c r="BX35" s="40">
        <f t="shared" si="71"/>
        <v>0.41569176882662001</v>
      </c>
      <c r="BY35" s="40">
        <f t="shared" si="71"/>
        <v>0.42021015761821368</v>
      </c>
      <c r="BZ35" s="40">
        <f t="shared" si="71"/>
        <v>0.42472854640980734</v>
      </c>
      <c r="CA35" s="40">
        <f t="shared" si="67"/>
        <v>0.42924693520140106</v>
      </c>
      <c r="CB35" s="40">
        <f t="shared" si="67"/>
        <v>0.43376532399299472</v>
      </c>
      <c r="CC35" s="40">
        <f t="shared" si="67"/>
        <v>0.4382837127845885</v>
      </c>
      <c r="CD35" s="40">
        <f t="shared" si="67"/>
        <v>0.44280210157618216</v>
      </c>
      <c r="CE35" s="40">
        <f t="shared" si="63"/>
        <v>0.44732049036777588</v>
      </c>
      <c r="CF35" s="41">
        <f t="shared" si="63"/>
        <v>0.45183887915936954</v>
      </c>
      <c r="CK35" s="38">
        <v>29</v>
      </c>
      <c r="CL35" s="39">
        <f t="shared" si="59"/>
        <v>3.7153765323992998</v>
      </c>
      <c r="CM35" s="40">
        <f t="shared" ref="CM35:DA50" si="72">($M$1*$CI$3+$M$3*$CI$1)*(1/100)*(1-CM$5/100)/(3-$M$2*$CK35/100)</f>
        <v>3.7601401050788095</v>
      </c>
      <c r="CN35" s="40">
        <f t="shared" si="72"/>
        <v>3.8049036777583192</v>
      </c>
      <c r="CO35" s="40">
        <f t="shared" si="72"/>
        <v>3.8496672504378284</v>
      </c>
      <c r="CP35" s="40">
        <f t="shared" si="72"/>
        <v>3.8944308231173381</v>
      </c>
      <c r="CQ35" s="40">
        <f t="shared" si="72"/>
        <v>3.9391943957968483</v>
      </c>
      <c r="CR35" s="40">
        <f t="shared" si="72"/>
        <v>3.983957968476358</v>
      </c>
      <c r="CS35" s="40">
        <f t="shared" si="72"/>
        <v>4.0287215411558668</v>
      </c>
      <c r="CT35" s="40">
        <f t="shared" si="72"/>
        <v>4.0734851138353774</v>
      </c>
      <c r="CU35" s="40">
        <f t="shared" si="72"/>
        <v>4.1182486865148871</v>
      </c>
      <c r="CV35" s="40">
        <f t="shared" si="72"/>
        <v>4.1630122591943959</v>
      </c>
      <c r="CW35" s="40">
        <f t="shared" si="72"/>
        <v>4.2077758318739056</v>
      </c>
      <c r="CX35" s="40">
        <f t="shared" si="68"/>
        <v>4.2525394045534153</v>
      </c>
      <c r="CY35" s="40">
        <f t="shared" si="68"/>
        <v>4.297302977232925</v>
      </c>
      <c r="CZ35" s="40">
        <f t="shared" si="68"/>
        <v>4.3420665499124347</v>
      </c>
      <c r="DA35" s="40">
        <f t="shared" si="68"/>
        <v>4.3868301225919444</v>
      </c>
      <c r="DB35" s="40">
        <f t="shared" si="64"/>
        <v>4.4315936952714541</v>
      </c>
      <c r="DC35" s="41">
        <f t="shared" si="64"/>
        <v>4.4763572679509638</v>
      </c>
      <c r="DE35" s="38">
        <v>29</v>
      </c>
      <c r="DF35" s="39">
        <f t="shared" si="60"/>
        <v>5.7745008756567424</v>
      </c>
      <c r="DG35" s="40">
        <f t="shared" ref="DG35:DU50" si="73">($M$1*$CI$3+$M$3*$CI$1)*(1+$DE35/100)*(1/100)/(3-$M$2*$DE35/100)</f>
        <v>5.7745008756567424</v>
      </c>
      <c r="DH35" s="40">
        <f t="shared" si="73"/>
        <v>5.7745008756567424</v>
      </c>
      <c r="DI35" s="40">
        <f t="shared" si="73"/>
        <v>5.7745008756567424</v>
      </c>
      <c r="DJ35" s="40">
        <f t="shared" si="73"/>
        <v>5.7745008756567424</v>
      </c>
      <c r="DK35" s="40">
        <f t="shared" si="73"/>
        <v>5.7745008756567424</v>
      </c>
      <c r="DL35" s="40">
        <f t="shared" si="73"/>
        <v>5.7745008756567424</v>
      </c>
      <c r="DM35" s="40">
        <f t="shared" si="73"/>
        <v>5.7745008756567424</v>
      </c>
      <c r="DN35" s="40">
        <f t="shared" si="73"/>
        <v>5.7745008756567424</v>
      </c>
      <c r="DO35" s="40">
        <f t="shared" si="73"/>
        <v>5.7745008756567424</v>
      </c>
      <c r="DP35" s="40">
        <f t="shared" si="73"/>
        <v>5.7745008756567424</v>
      </c>
      <c r="DQ35" s="40">
        <f t="shared" si="73"/>
        <v>5.7745008756567424</v>
      </c>
      <c r="DR35" s="40">
        <f t="shared" si="69"/>
        <v>5.7745008756567424</v>
      </c>
      <c r="DS35" s="40">
        <f t="shared" si="69"/>
        <v>5.7745008756567424</v>
      </c>
      <c r="DT35" s="40">
        <f t="shared" si="69"/>
        <v>5.7745008756567424</v>
      </c>
      <c r="DU35" s="40">
        <f t="shared" si="69"/>
        <v>5.7745008756567424</v>
      </c>
      <c r="DV35" s="40">
        <f t="shared" si="65"/>
        <v>5.7745008756567424</v>
      </c>
      <c r="DW35" s="41">
        <f t="shared" si="65"/>
        <v>5.7745008756567424</v>
      </c>
      <c r="DY35" s="38">
        <v>29</v>
      </c>
      <c r="DZ35" s="39">
        <f t="shared" si="61"/>
        <v>1.413910806174957</v>
      </c>
      <c r="EA35" s="40">
        <f t="shared" ref="EA35:EO50" si="74">(1/400)*(0.83+EA$5/100)*($CI$3*$M$1+$CI$1*$M$3)*(1+1*$DY35/100)/(3-$M$2*(0.83+EA$5/100)*(EA$5/100))</f>
        <v>1.3969920912078884</v>
      </c>
      <c r="EB35" s="40">
        <f t="shared" si="74"/>
        <v>1.380187596104562</v>
      </c>
      <c r="EC35" s="40">
        <f t="shared" si="74"/>
        <v>1.3634949353705537</v>
      </c>
      <c r="ED35" s="40">
        <f t="shared" si="74"/>
        <v>1.3469117647058821</v>
      </c>
      <c r="EE35" s="40">
        <f t="shared" si="74"/>
        <v>1.3304357798165136</v>
      </c>
      <c r="EF35" s="40">
        <f t="shared" si="74"/>
        <v>1.3140647152596412</v>
      </c>
      <c r="EG35" s="40">
        <f t="shared" si="74"/>
        <v>1.297796343321483</v>
      </c>
      <c r="EH35" s="40">
        <f t="shared" si="74"/>
        <v>1.281628472926384</v>
      </c>
      <c r="EI35" s="40">
        <f t="shared" si="74"/>
        <v>1.2655589485760559</v>
      </c>
      <c r="EJ35" s="40">
        <f t="shared" si="74"/>
        <v>1.2495856493178372</v>
      </c>
      <c r="EK35" s="40">
        <f t="shared" si="74"/>
        <v>1.2337064877408939</v>
      </c>
      <c r="EL35" s="40">
        <f t="shared" si="70"/>
        <v>1.2179194089993286</v>
      </c>
      <c r="EM35" s="40">
        <f t="shared" si="70"/>
        <v>1.2022223898611948</v>
      </c>
      <c r="EN35" s="40">
        <f t="shared" si="70"/>
        <v>1.1866134377824646</v>
      </c>
      <c r="EO35" s="40">
        <f t="shared" si="70"/>
        <v>1.1710905900050144</v>
      </c>
      <c r="EP35" s="40">
        <f t="shared" si="66"/>
        <v>1.1556519126777487</v>
      </c>
      <c r="EQ35" s="41">
        <f t="shared" si="62"/>
        <v>0.89644826457118365</v>
      </c>
    </row>
    <row r="36" spans="2:147" x14ac:dyDescent="0.25">
      <c r="B36" s="38">
        <v>30</v>
      </c>
      <c r="C36" s="39">
        <f t="shared" si="49"/>
        <v>9.8307692307692314</v>
      </c>
      <c r="D36" s="40">
        <f t="shared" si="50"/>
        <v>9.8307692307692296</v>
      </c>
      <c r="E36" s="40">
        <f t="shared" si="0"/>
        <v>9.8307692307692314</v>
      </c>
      <c r="F36" s="40">
        <f t="shared" si="1"/>
        <v>9.8307692307692296</v>
      </c>
      <c r="G36" s="40">
        <f t="shared" si="2"/>
        <v>9.8307692307692314</v>
      </c>
      <c r="H36" s="40">
        <f t="shared" si="3"/>
        <v>9.8307692307692314</v>
      </c>
      <c r="I36" s="40">
        <f t="shared" si="4"/>
        <v>9.8307692307692314</v>
      </c>
      <c r="J36" s="40">
        <f t="shared" si="5"/>
        <v>9.8307692307692296</v>
      </c>
      <c r="K36" s="40">
        <f t="shared" si="6"/>
        <v>9.8307692307692314</v>
      </c>
      <c r="L36" s="40">
        <f t="shared" si="7"/>
        <v>9.8307692307692314</v>
      </c>
      <c r="M36" s="40">
        <f t="shared" si="8"/>
        <v>9.8307692307692314</v>
      </c>
      <c r="N36" s="40">
        <f t="shared" si="9"/>
        <v>9.8307692307692331</v>
      </c>
      <c r="O36" s="40">
        <f t="shared" si="10"/>
        <v>9.8307692307692314</v>
      </c>
      <c r="P36" s="40">
        <f t="shared" si="11"/>
        <v>9.8307692307692314</v>
      </c>
      <c r="Q36" s="40">
        <f t="shared" si="12"/>
        <v>9.8307692307692331</v>
      </c>
      <c r="R36" s="40">
        <f t="shared" si="13"/>
        <v>9.8307692307692331</v>
      </c>
      <c r="S36" s="40">
        <f t="shared" si="14"/>
        <v>9.8307692307692314</v>
      </c>
      <c r="T36" s="41">
        <f t="shared" si="51"/>
        <v>9.8307692307692331</v>
      </c>
      <c r="V36" s="38">
        <v>30</v>
      </c>
      <c r="W36" s="39">
        <f t="shared" si="52"/>
        <v>15.397590361445785</v>
      </c>
      <c r="X36" s="40">
        <f t="shared" si="53"/>
        <v>15.214285714285714</v>
      </c>
      <c r="Y36" s="40">
        <f t="shared" si="15"/>
        <v>15.03529411764706</v>
      </c>
      <c r="Z36" s="40">
        <f t="shared" si="16"/>
        <v>14.86046511627907</v>
      </c>
      <c r="AA36" s="40">
        <f t="shared" si="17"/>
        <v>14.689655172413794</v>
      </c>
      <c r="AB36" s="40">
        <f t="shared" si="18"/>
        <v>14.522727272727272</v>
      </c>
      <c r="AC36" s="40">
        <f t="shared" si="19"/>
        <v>14.359550561797754</v>
      </c>
      <c r="AD36" s="40">
        <f t="shared" si="20"/>
        <v>14.2</v>
      </c>
      <c r="AE36" s="40">
        <f t="shared" si="21"/>
        <v>14.043956043956044</v>
      </c>
      <c r="AF36" s="40">
        <f t="shared" si="22"/>
        <v>13.891304347826086</v>
      </c>
      <c r="AG36" s="40">
        <f t="shared" si="23"/>
        <v>13.74193548387097</v>
      </c>
      <c r="AH36" s="40">
        <f t="shared" si="24"/>
        <v>13.595744680851066</v>
      </c>
      <c r="AI36" s="40">
        <f t="shared" si="25"/>
        <v>13.45263157894737</v>
      </c>
      <c r="AJ36" s="40">
        <f t="shared" si="26"/>
        <v>13.312500000000002</v>
      </c>
      <c r="AK36" s="40">
        <f t="shared" si="27"/>
        <v>13.175257731958764</v>
      </c>
      <c r="AL36" s="40">
        <f t="shared" si="28"/>
        <v>13.040816326530614</v>
      </c>
      <c r="AM36" s="40">
        <f t="shared" si="29"/>
        <v>12.90909090909091</v>
      </c>
      <c r="AN36" s="41">
        <f t="shared" si="54"/>
        <v>12.780000000000001</v>
      </c>
      <c r="AR36" s="38">
        <v>30</v>
      </c>
      <c r="AS36" s="39">
        <f t="shared" si="55"/>
        <v>3.7635619665626487</v>
      </c>
      <c r="AT36" s="40">
        <f t="shared" si="56"/>
        <v>3.6742593761004816</v>
      </c>
      <c r="AU36" s="40">
        <f t="shared" si="30"/>
        <v>3.5873549009557695</v>
      </c>
      <c r="AV36" s="40">
        <f t="shared" si="31"/>
        <v>3.5027587577123467</v>
      </c>
      <c r="AW36" s="40">
        <f t="shared" si="32"/>
        <v>3.420385395537525</v>
      </c>
      <c r="AX36" s="40">
        <f t="shared" si="33"/>
        <v>3.3401532527105915</v>
      </c>
      <c r="AY36" s="40">
        <f t="shared" si="34"/>
        <v>3.261984529648966</v>
      </c>
      <c r="AZ36" s="40">
        <f t="shared" si="35"/>
        <v>3.1858049771457586</v>
      </c>
      <c r="BA36" s="40">
        <f t="shared" si="36"/>
        <v>3.1115436986457063</v>
      </c>
      <c r="BB36" s="40">
        <f t="shared" si="37"/>
        <v>3.0391329654885055</v>
      </c>
      <c r="BC36" s="40">
        <f t="shared" si="38"/>
        <v>2.9685080441408989</v>
      </c>
      <c r="BD36" s="40">
        <f t="shared" si="39"/>
        <v>2.8996070345221407</v>
      </c>
      <c r="BE36" s="40">
        <f t="shared" si="40"/>
        <v>2.8323707186030895</v>
      </c>
      <c r="BF36" s="40">
        <f t="shared" si="41"/>
        <v>2.7667424185274592</v>
      </c>
      <c r="BG36" s="40">
        <f t="shared" si="42"/>
        <v>2.7026678635659112</v>
      </c>
      <c r="BH36" s="40">
        <f t="shared" si="43"/>
        <v>2.6400950652699664</v>
      </c>
      <c r="BI36" s="40">
        <f t="shared" si="44"/>
        <v>2.5789742002439779</v>
      </c>
      <c r="BJ36" s="41">
        <f t="shared" si="57"/>
        <v>1.9655028295982322</v>
      </c>
      <c r="BN36" s="38">
        <v>30</v>
      </c>
      <c r="BO36" s="39">
        <f t="shared" si="58"/>
        <v>0.37859649122807015</v>
      </c>
      <c r="BP36" s="40">
        <f t="shared" si="71"/>
        <v>0.38315789473684214</v>
      </c>
      <c r="BQ36" s="40">
        <f t="shared" si="71"/>
        <v>0.38771929824561402</v>
      </c>
      <c r="BR36" s="40">
        <f t="shared" si="71"/>
        <v>0.39228070175438601</v>
      </c>
      <c r="BS36" s="40">
        <f t="shared" si="71"/>
        <v>0.39684210526315788</v>
      </c>
      <c r="BT36" s="40">
        <f t="shared" si="71"/>
        <v>0.40140350877192987</v>
      </c>
      <c r="BU36" s="40">
        <f t="shared" si="71"/>
        <v>0.40596491228070175</v>
      </c>
      <c r="BV36" s="40">
        <f t="shared" si="71"/>
        <v>0.41052631578947374</v>
      </c>
      <c r="BW36" s="40">
        <f t="shared" si="71"/>
        <v>0.41508771929824562</v>
      </c>
      <c r="BX36" s="40">
        <f t="shared" si="71"/>
        <v>0.4196491228070176</v>
      </c>
      <c r="BY36" s="40">
        <f t="shared" si="71"/>
        <v>0.42421052631578943</v>
      </c>
      <c r="BZ36" s="40">
        <f t="shared" si="71"/>
        <v>0.42877192982456136</v>
      </c>
      <c r="CA36" s="40">
        <f t="shared" si="67"/>
        <v>0.43333333333333329</v>
      </c>
      <c r="CB36" s="40">
        <f t="shared" si="67"/>
        <v>0.43789473684210523</v>
      </c>
      <c r="CC36" s="40">
        <f t="shared" si="67"/>
        <v>0.44245614035087716</v>
      </c>
      <c r="CD36" s="40">
        <f t="shared" si="67"/>
        <v>0.44701754385964909</v>
      </c>
      <c r="CE36" s="40">
        <f t="shared" si="63"/>
        <v>0.45157894736842102</v>
      </c>
      <c r="CF36" s="41">
        <f t="shared" si="63"/>
        <v>0.45614035087719296</v>
      </c>
      <c r="CK36" s="38">
        <v>30</v>
      </c>
      <c r="CL36" s="39">
        <f t="shared" si="59"/>
        <v>3.7218947368421054</v>
      </c>
      <c r="CM36" s="40">
        <f t="shared" si="72"/>
        <v>3.7667368421052632</v>
      </c>
      <c r="CN36" s="40">
        <f t="shared" si="72"/>
        <v>3.8115789473684214</v>
      </c>
      <c r="CO36" s="40">
        <f t="shared" si="72"/>
        <v>3.8564210526315787</v>
      </c>
      <c r="CP36" s="40">
        <f t="shared" si="72"/>
        <v>3.901263157894737</v>
      </c>
      <c r="CQ36" s="40">
        <f t="shared" si="72"/>
        <v>3.9461052631578952</v>
      </c>
      <c r="CR36" s="40">
        <f t="shared" si="72"/>
        <v>3.990947368421053</v>
      </c>
      <c r="CS36" s="40">
        <f t="shared" si="72"/>
        <v>4.0357894736842104</v>
      </c>
      <c r="CT36" s="40">
        <f t="shared" si="72"/>
        <v>4.0806315789473686</v>
      </c>
      <c r="CU36" s="40">
        <f t="shared" si="72"/>
        <v>4.1254736842105268</v>
      </c>
      <c r="CV36" s="40">
        <f t="shared" si="72"/>
        <v>4.1703157894736842</v>
      </c>
      <c r="CW36" s="40">
        <f t="shared" si="72"/>
        <v>4.2151578947368424</v>
      </c>
      <c r="CX36" s="40">
        <f t="shared" si="68"/>
        <v>4.26</v>
      </c>
      <c r="CY36" s="40">
        <f t="shared" si="68"/>
        <v>4.304842105263158</v>
      </c>
      <c r="CZ36" s="40">
        <f t="shared" si="68"/>
        <v>4.3496842105263163</v>
      </c>
      <c r="DA36" s="40">
        <f t="shared" si="68"/>
        <v>4.3945263157894745</v>
      </c>
      <c r="DB36" s="40">
        <f t="shared" si="64"/>
        <v>4.4393684210526319</v>
      </c>
      <c r="DC36" s="41">
        <f t="shared" si="64"/>
        <v>4.4842105263157901</v>
      </c>
      <c r="DE36" s="38">
        <v>30</v>
      </c>
      <c r="DF36" s="39">
        <f t="shared" si="60"/>
        <v>5.8294736842105266</v>
      </c>
      <c r="DG36" s="40">
        <f t="shared" si="73"/>
        <v>5.8294736842105266</v>
      </c>
      <c r="DH36" s="40">
        <f t="shared" si="73"/>
        <v>5.8294736842105266</v>
      </c>
      <c r="DI36" s="40">
        <f t="shared" si="73"/>
        <v>5.8294736842105266</v>
      </c>
      <c r="DJ36" s="40">
        <f t="shared" si="73"/>
        <v>5.8294736842105266</v>
      </c>
      <c r="DK36" s="40">
        <f t="shared" si="73"/>
        <v>5.8294736842105266</v>
      </c>
      <c r="DL36" s="40">
        <f t="shared" si="73"/>
        <v>5.8294736842105266</v>
      </c>
      <c r="DM36" s="40">
        <f t="shared" si="73"/>
        <v>5.8294736842105266</v>
      </c>
      <c r="DN36" s="40">
        <f t="shared" si="73"/>
        <v>5.8294736842105266</v>
      </c>
      <c r="DO36" s="40">
        <f t="shared" si="73"/>
        <v>5.8294736842105266</v>
      </c>
      <c r="DP36" s="40">
        <f t="shared" si="73"/>
        <v>5.8294736842105266</v>
      </c>
      <c r="DQ36" s="40">
        <f t="shared" si="73"/>
        <v>5.8294736842105266</v>
      </c>
      <c r="DR36" s="40">
        <f t="shared" si="69"/>
        <v>5.8294736842105266</v>
      </c>
      <c r="DS36" s="40">
        <f t="shared" si="69"/>
        <v>5.8294736842105266</v>
      </c>
      <c r="DT36" s="40">
        <f t="shared" si="69"/>
        <v>5.8294736842105266</v>
      </c>
      <c r="DU36" s="40">
        <f t="shared" si="69"/>
        <v>5.8294736842105266</v>
      </c>
      <c r="DV36" s="40">
        <f t="shared" si="65"/>
        <v>5.8294736842105266</v>
      </c>
      <c r="DW36" s="41">
        <f t="shared" si="65"/>
        <v>5.8294736842105266</v>
      </c>
      <c r="DY36" s="38">
        <v>30</v>
      </c>
      <c r="DZ36" s="39">
        <f t="shared" si="61"/>
        <v>1.4248713550600343</v>
      </c>
      <c r="EA36" s="40">
        <f t="shared" si="74"/>
        <v>1.4078214872637635</v>
      </c>
      <c r="EB36" s="40">
        <f t="shared" si="74"/>
        <v>1.3908867247565351</v>
      </c>
      <c r="EC36" s="40">
        <f t="shared" si="74"/>
        <v>1.3740646635517206</v>
      </c>
      <c r="ED36" s="40">
        <f t="shared" si="74"/>
        <v>1.3573529411764704</v>
      </c>
      <c r="EE36" s="40">
        <f t="shared" si="74"/>
        <v>1.340749235474006</v>
      </c>
      <c r="EF36" s="40">
        <f t="shared" si="74"/>
        <v>1.3242512634399486</v>
      </c>
      <c r="EG36" s="40">
        <f t="shared" si="74"/>
        <v>1.3078567800914169</v>
      </c>
      <c r="EH36" s="40">
        <f t="shared" si="74"/>
        <v>1.2915635773676739</v>
      </c>
      <c r="EI36" s="40">
        <f t="shared" si="74"/>
        <v>1.2753694830611415</v>
      </c>
      <c r="EJ36" s="40">
        <f t="shared" si="74"/>
        <v>1.2592723597776654</v>
      </c>
      <c r="EK36" s="40">
        <f t="shared" si="74"/>
        <v>1.2432701039249319</v>
      </c>
      <c r="EL36" s="40">
        <f t="shared" si="70"/>
        <v>1.2273606447280054</v>
      </c>
      <c r="EM36" s="40">
        <f t="shared" si="70"/>
        <v>1.2115419432709715</v>
      </c>
      <c r="EN36" s="40">
        <f t="shared" si="70"/>
        <v>1.1958119915637242</v>
      </c>
      <c r="EO36" s="40">
        <f t="shared" si="70"/>
        <v>1.1801688116329603</v>
      </c>
      <c r="EP36" s="40">
        <f t="shared" si="66"/>
        <v>1.164610454636491</v>
      </c>
      <c r="EQ36" s="41">
        <f t="shared" si="62"/>
        <v>0.89654515034305327</v>
      </c>
    </row>
    <row r="37" spans="2:147" x14ac:dyDescent="0.25">
      <c r="B37" s="38">
        <v>31</v>
      </c>
      <c r="C37" s="39">
        <f t="shared" si="49"/>
        <v>9.755725190839696</v>
      </c>
      <c r="D37" s="40">
        <f t="shared" si="50"/>
        <v>9.7557251908396942</v>
      </c>
      <c r="E37" s="40">
        <f t="shared" si="0"/>
        <v>9.755725190839696</v>
      </c>
      <c r="F37" s="40">
        <f t="shared" si="1"/>
        <v>9.7557251908396942</v>
      </c>
      <c r="G37" s="40">
        <f t="shared" si="2"/>
        <v>9.755725190839696</v>
      </c>
      <c r="H37" s="40">
        <f t="shared" si="3"/>
        <v>9.755725190839696</v>
      </c>
      <c r="I37" s="40">
        <f t="shared" si="4"/>
        <v>9.7557251908396942</v>
      </c>
      <c r="J37" s="40">
        <f t="shared" si="5"/>
        <v>9.7557251908396942</v>
      </c>
      <c r="K37" s="40">
        <f t="shared" si="6"/>
        <v>9.7557251908396942</v>
      </c>
      <c r="L37" s="40">
        <f t="shared" si="7"/>
        <v>9.755725190839696</v>
      </c>
      <c r="M37" s="40">
        <f t="shared" si="8"/>
        <v>9.7557251908396978</v>
      </c>
      <c r="N37" s="40">
        <f t="shared" si="9"/>
        <v>9.7557251908396942</v>
      </c>
      <c r="O37" s="40">
        <f t="shared" si="10"/>
        <v>9.7557251908396942</v>
      </c>
      <c r="P37" s="40">
        <f t="shared" si="11"/>
        <v>9.7557251908396942</v>
      </c>
      <c r="Q37" s="40">
        <f t="shared" si="12"/>
        <v>9.755725190839696</v>
      </c>
      <c r="R37" s="40">
        <f t="shared" si="13"/>
        <v>9.7557251908396942</v>
      </c>
      <c r="S37" s="40">
        <f t="shared" si="14"/>
        <v>9.755725190839696</v>
      </c>
      <c r="T37" s="41">
        <f t="shared" si="51"/>
        <v>9.7557251908396942</v>
      </c>
      <c r="V37" s="38">
        <v>31</v>
      </c>
      <c r="W37" s="39">
        <f t="shared" si="52"/>
        <v>15.397590361445786</v>
      </c>
      <c r="X37" s="40">
        <f t="shared" si="53"/>
        <v>15.214285714285717</v>
      </c>
      <c r="Y37" s="40">
        <f t="shared" si="15"/>
        <v>15.035294117647062</v>
      </c>
      <c r="Z37" s="40">
        <f t="shared" si="16"/>
        <v>14.860465116279071</v>
      </c>
      <c r="AA37" s="40">
        <f t="shared" si="17"/>
        <v>14.689655172413797</v>
      </c>
      <c r="AB37" s="40">
        <f t="shared" si="18"/>
        <v>14.522727272727275</v>
      </c>
      <c r="AC37" s="40">
        <f t="shared" si="19"/>
        <v>14.359550561797752</v>
      </c>
      <c r="AD37" s="40">
        <f t="shared" si="20"/>
        <v>14.200000000000003</v>
      </c>
      <c r="AE37" s="40">
        <f t="shared" si="21"/>
        <v>14.043956043956044</v>
      </c>
      <c r="AF37" s="40">
        <f t="shared" si="22"/>
        <v>13.89130434782609</v>
      </c>
      <c r="AG37" s="40">
        <f t="shared" si="23"/>
        <v>13.741935483870972</v>
      </c>
      <c r="AH37" s="40">
        <f t="shared" si="24"/>
        <v>13.595744680851064</v>
      </c>
      <c r="AI37" s="40">
        <f t="shared" si="25"/>
        <v>13.452631578947372</v>
      </c>
      <c r="AJ37" s="40">
        <f t="shared" si="26"/>
        <v>13.3125</v>
      </c>
      <c r="AK37" s="40">
        <f t="shared" si="27"/>
        <v>13.175257731958766</v>
      </c>
      <c r="AL37" s="40">
        <f t="shared" si="28"/>
        <v>13.040816326530614</v>
      </c>
      <c r="AM37" s="40">
        <f t="shared" si="29"/>
        <v>12.909090909090912</v>
      </c>
      <c r="AN37" s="41">
        <f t="shared" si="54"/>
        <v>12.780000000000001</v>
      </c>
      <c r="AR37" s="38">
        <v>31</v>
      </c>
      <c r="AS37" s="39">
        <f t="shared" si="55"/>
        <v>3.7569592262704341</v>
      </c>
      <c r="AT37" s="40">
        <f t="shared" si="56"/>
        <v>3.6678133070196037</v>
      </c>
      <c r="AU37" s="40">
        <f t="shared" si="30"/>
        <v>3.5810612958663741</v>
      </c>
      <c r="AV37" s="40">
        <f t="shared" si="31"/>
        <v>3.4966135669093426</v>
      </c>
      <c r="AW37" s="40">
        <f t="shared" si="32"/>
        <v>3.4143847194050037</v>
      </c>
      <c r="AX37" s="40">
        <f t="shared" si="33"/>
        <v>3.3342933347233807</v>
      </c>
      <c r="AY37" s="40">
        <f t="shared" si="34"/>
        <v>3.256261749772388</v>
      </c>
      <c r="AZ37" s="40">
        <f t="shared" si="35"/>
        <v>3.1802158456069072</v>
      </c>
      <c r="BA37" s="40">
        <f t="shared" si="36"/>
        <v>3.106084850051591</v>
      </c>
      <c r="BB37" s="40">
        <f t="shared" si="37"/>
        <v>3.0338011532683513</v>
      </c>
      <c r="BC37" s="40">
        <f t="shared" si="38"/>
        <v>2.9633001352915289</v>
      </c>
      <c r="BD37" s="40">
        <f t="shared" si="39"/>
        <v>2.8945200046370143</v>
      </c>
      <c r="BE37" s="40">
        <f t="shared" si="40"/>
        <v>2.8274016471669445</v>
      </c>
      <c r="BF37" s="40">
        <f t="shared" si="41"/>
        <v>2.7618884844598672</v>
      </c>
      <c r="BG37" s="40">
        <f t="shared" si="42"/>
        <v>2.6979263409982521</v>
      </c>
      <c r="BH37" s="40">
        <f t="shared" si="43"/>
        <v>2.6354633195414223</v>
      </c>
      <c r="BI37" s="40">
        <f t="shared" si="44"/>
        <v>2.574449684103199</v>
      </c>
      <c r="BJ37" s="41">
        <f t="shared" si="57"/>
        <v>1.9472874753793554</v>
      </c>
      <c r="BN37" s="38">
        <v>31</v>
      </c>
      <c r="BO37" s="39">
        <f t="shared" si="58"/>
        <v>0.38217926186291734</v>
      </c>
      <c r="BP37" s="40">
        <f t="shared" si="71"/>
        <v>0.38678383128295252</v>
      </c>
      <c r="BQ37" s="40">
        <f t="shared" si="71"/>
        <v>0.39138840070298764</v>
      </c>
      <c r="BR37" s="40">
        <f t="shared" si="71"/>
        <v>0.39599297012302281</v>
      </c>
      <c r="BS37" s="40">
        <f t="shared" si="71"/>
        <v>0.40059753954305793</v>
      </c>
      <c r="BT37" s="40">
        <f t="shared" si="71"/>
        <v>0.40520210896309311</v>
      </c>
      <c r="BU37" s="40">
        <f t="shared" si="71"/>
        <v>0.40980667838312834</v>
      </c>
      <c r="BV37" s="40">
        <f t="shared" si="71"/>
        <v>0.41441124780316341</v>
      </c>
      <c r="BW37" s="40">
        <f t="shared" si="71"/>
        <v>0.41901581722319864</v>
      </c>
      <c r="BX37" s="40">
        <f t="shared" si="71"/>
        <v>0.4236203866432337</v>
      </c>
      <c r="BY37" s="40">
        <f t="shared" si="71"/>
        <v>0.42822495606326882</v>
      </c>
      <c r="BZ37" s="40">
        <f t="shared" si="71"/>
        <v>0.43282952548330406</v>
      </c>
      <c r="CA37" s="40">
        <f t="shared" si="67"/>
        <v>0.43743409490333912</v>
      </c>
      <c r="CB37" s="40">
        <f t="shared" si="67"/>
        <v>0.44203866432337435</v>
      </c>
      <c r="CC37" s="40">
        <f t="shared" si="67"/>
        <v>0.44664323374340942</v>
      </c>
      <c r="CD37" s="40">
        <f t="shared" si="67"/>
        <v>0.45124780316344465</v>
      </c>
      <c r="CE37" s="40">
        <f t="shared" si="63"/>
        <v>0.45585237258347971</v>
      </c>
      <c r="CF37" s="41">
        <f t="shared" si="63"/>
        <v>0.46045694200351495</v>
      </c>
      <c r="CK37" s="38">
        <v>31</v>
      </c>
      <c r="CL37" s="39">
        <f t="shared" si="59"/>
        <v>3.7284358523725833</v>
      </c>
      <c r="CM37" s="40">
        <f t="shared" si="72"/>
        <v>3.7733567662565903</v>
      </c>
      <c r="CN37" s="40">
        <f t="shared" si="72"/>
        <v>3.8182776801405978</v>
      </c>
      <c r="CO37" s="40">
        <f t="shared" si="72"/>
        <v>3.8631985940246043</v>
      </c>
      <c r="CP37" s="40">
        <f t="shared" si="72"/>
        <v>3.9081195079086117</v>
      </c>
      <c r="CQ37" s="40">
        <f t="shared" si="72"/>
        <v>3.9530404217926187</v>
      </c>
      <c r="CR37" s="40">
        <f t="shared" si="72"/>
        <v>3.9979613356766261</v>
      </c>
      <c r="CS37" s="40">
        <f t="shared" si="72"/>
        <v>4.0428822495606322</v>
      </c>
      <c r="CT37" s="40">
        <f t="shared" si="72"/>
        <v>4.0878031634446401</v>
      </c>
      <c r="CU37" s="40">
        <f t="shared" si="72"/>
        <v>4.1327240773286471</v>
      </c>
      <c r="CV37" s="40">
        <f t="shared" si="72"/>
        <v>4.1776449912126541</v>
      </c>
      <c r="CW37" s="40">
        <f t="shared" si="72"/>
        <v>4.2225659050966611</v>
      </c>
      <c r="CX37" s="40">
        <f t="shared" si="68"/>
        <v>4.2674868189806672</v>
      </c>
      <c r="CY37" s="40">
        <f t="shared" si="68"/>
        <v>4.312407732864675</v>
      </c>
      <c r="CZ37" s="40">
        <f t="shared" si="68"/>
        <v>4.357328646748682</v>
      </c>
      <c r="DA37" s="40">
        <f t="shared" si="68"/>
        <v>4.402249560632689</v>
      </c>
      <c r="DB37" s="40">
        <f t="shared" si="64"/>
        <v>4.447170474516696</v>
      </c>
      <c r="DC37" s="41">
        <f t="shared" si="64"/>
        <v>4.492091388400703</v>
      </c>
      <c r="DE37" s="38">
        <v>31</v>
      </c>
      <c r="DF37" s="39">
        <f t="shared" si="60"/>
        <v>5.8846397188049213</v>
      </c>
      <c r="DG37" s="40">
        <f t="shared" si="73"/>
        <v>5.8846397188049213</v>
      </c>
      <c r="DH37" s="40">
        <f t="shared" si="73"/>
        <v>5.8846397188049213</v>
      </c>
      <c r="DI37" s="40">
        <f t="shared" si="73"/>
        <v>5.8846397188049213</v>
      </c>
      <c r="DJ37" s="40">
        <f t="shared" si="73"/>
        <v>5.8846397188049213</v>
      </c>
      <c r="DK37" s="40">
        <f t="shared" si="73"/>
        <v>5.8846397188049213</v>
      </c>
      <c r="DL37" s="40">
        <f t="shared" si="73"/>
        <v>5.8846397188049213</v>
      </c>
      <c r="DM37" s="40">
        <f t="shared" si="73"/>
        <v>5.8846397188049213</v>
      </c>
      <c r="DN37" s="40">
        <f t="shared" si="73"/>
        <v>5.8846397188049213</v>
      </c>
      <c r="DO37" s="40">
        <f t="shared" si="73"/>
        <v>5.8846397188049213</v>
      </c>
      <c r="DP37" s="40">
        <f t="shared" si="73"/>
        <v>5.8846397188049213</v>
      </c>
      <c r="DQ37" s="40">
        <f t="shared" si="73"/>
        <v>5.8846397188049213</v>
      </c>
      <c r="DR37" s="40">
        <f t="shared" si="69"/>
        <v>5.8846397188049213</v>
      </c>
      <c r="DS37" s="40">
        <f t="shared" si="69"/>
        <v>5.8846397188049213</v>
      </c>
      <c r="DT37" s="40">
        <f t="shared" si="69"/>
        <v>5.8846397188049213</v>
      </c>
      <c r="DU37" s="40">
        <f t="shared" si="69"/>
        <v>5.8846397188049213</v>
      </c>
      <c r="DV37" s="40">
        <f t="shared" si="65"/>
        <v>5.8846397188049213</v>
      </c>
      <c r="DW37" s="41">
        <f t="shared" si="65"/>
        <v>5.8846397188049213</v>
      </c>
      <c r="DY37" s="38">
        <v>31</v>
      </c>
      <c r="DZ37" s="39">
        <f t="shared" si="61"/>
        <v>1.4358319039451115</v>
      </c>
      <c r="EA37" s="40">
        <f t="shared" si="74"/>
        <v>1.4186508833196385</v>
      </c>
      <c r="EB37" s="40">
        <f t="shared" si="74"/>
        <v>1.4015858534085086</v>
      </c>
      <c r="EC37" s="40">
        <f t="shared" si="74"/>
        <v>1.3846343917328876</v>
      </c>
      <c r="ED37" s="40">
        <f t="shared" si="74"/>
        <v>1.3677941176470587</v>
      </c>
      <c r="EE37" s="40">
        <f t="shared" si="74"/>
        <v>1.3510626911314985</v>
      </c>
      <c r="EF37" s="40">
        <f t="shared" si="74"/>
        <v>1.3344378116202558</v>
      </c>
      <c r="EG37" s="40">
        <f t="shared" si="74"/>
        <v>1.3179172168613509</v>
      </c>
      <c r="EH37" s="40">
        <f t="shared" si="74"/>
        <v>1.3014986818089638</v>
      </c>
      <c r="EI37" s="40">
        <f t="shared" si="74"/>
        <v>1.2851800175462273</v>
      </c>
      <c r="EJ37" s="40">
        <f t="shared" si="74"/>
        <v>1.2689590702374935</v>
      </c>
      <c r="EK37" s="40">
        <f t="shared" si="74"/>
        <v>1.2528337201089699</v>
      </c>
      <c r="EL37" s="40">
        <f t="shared" si="70"/>
        <v>1.2368018804566825</v>
      </c>
      <c r="EM37" s="40">
        <f t="shared" si="70"/>
        <v>1.2208614966807483</v>
      </c>
      <c r="EN37" s="40">
        <f t="shared" si="70"/>
        <v>1.2050105453449835</v>
      </c>
      <c r="EO37" s="40">
        <f t="shared" si="70"/>
        <v>1.1892470332609062</v>
      </c>
      <c r="EP37" s="40">
        <f t="shared" si="66"/>
        <v>1.1735689965952332</v>
      </c>
      <c r="EQ37" s="41">
        <f t="shared" si="62"/>
        <v>0.89664203611492288</v>
      </c>
    </row>
    <row r="38" spans="2:147" x14ac:dyDescent="0.25">
      <c r="B38" s="38">
        <v>32</v>
      </c>
      <c r="C38" s="39">
        <f t="shared" si="49"/>
        <v>9.6818181818181834</v>
      </c>
      <c r="D38" s="40">
        <f t="shared" si="50"/>
        <v>9.6818181818181817</v>
      </c>
      <c r="E38" s="40">
        <f t="shared" si="0"/>
        <v>9.6818181818181817</v>
      </c>
      <c r="F38" s="40">
        <f t="shared" si="1"/>
        <v>9.6818181818181817</v>
      </c>
      <c r="G38" s="40">
        <f t="shared" si="2"/>
        <v>9.6818181818181817</v>
      </c>
      <c r="H38" s="40">
        <f t="shared" si="3"/>
        <v>9.6818181818181834</v>
      </c>
      <c r="I38" s="40">
        <f t="shared" si="4"/>
        <v>9.6818181818181834</v>
      </c>
      <c r="J38" s="40">
        <f t="shared" si="5"/>
        <v>9.6818181818181817</v>
      </c>
      <c r="K38" s="40">
        <f t="shared" si="6"/>
        <v>9.6818181818181817</v>
      </c>
      <c r="L38" s="40">
        <f t="shared" si="7"/>
        <v>9.6818181818181817</v>
      </c>
      <c r="M38" s="40">
        <f t="shared" si="8"/>
        <v>9.6818181818181834</v>
      </c>
      <c r="N38" s="40">
        <f t="shared" si="9"/>
        <v>9.6818181818181834</v>
      </c>
      <c r="O38" s="40">
        <f t="shared" si="10"/>
        <v>9.6818181818181817</v>
      </c>
      <c r="P38" s="40">
        <f t="shared" si="11"/>
        <v>9.6818181818181799</v>
      </c>
      <c r="Q38" s="40">
        <f t="shared" si="12"/>
        <v>9.6818181818181817</v>
      </c>
      <c r="R38" s="40">
        <f t="shared" si="13"/>
        <v>9.6818181818181834</v>
      </c>
      <c r="S38" s="40">
        <f t="shared" si="14"/>
        <v>9.6818181818181817</v>
      </c>
      <c r="T38" s="41">
        <f t="shared" si="51"/>
        <v>9.6818181818181834</v>
      </c>
      <c r="V38" s="38">
        <v>32</v>
      </c>
      <c r="W38" s="39">
        <f t="shared" si="52"/>
        <v>15.397590361445788</v>
      </c>
      <c r="X38" s="40">
        <f t="shared" si="53"/>
        <v>15.214285714285717</v>
      </c>
      <c r="Y38" s="40">
        <f t="shared" si="15"/>
        <v>15.035294117647059</v>
      </c>
      <c r="Z38" s="40">
        <f t="shared" si="16"/>
        <v>14.860465116279071</v>
      </c>
      <c r="AA38" s="40">
        <f t="shared" si="17"/>
        <v>14.689655172413795</v>
      </c>
      <c r="AB38" s="40">
        <f t="shared" si="18"/>
        <v>14.522727272727277</v>
      </c>
      <c r="AC38" s="40">
        <f t="shared" si="19"/>
        <v>14.359550561797754</v>
      </c>
      <c r="AD38" s="40">
        <f t="shared" si="20"/>
        <v>14.200000000000001</v>
      </c>
      <c r="AE38" s="40">
        <f t="shared" si="21"/>
        <v>14.043956043956046</v>
      </c>
      <c r="AF38" s="40">
        <f t="shared" si="22"/>
        <v>13.891304347826088</v>
      </c>
      <c r="AG38" s="40">
        <f t="shared" si="23"/>
        <v>13.74193548387097</v>
      </c>
      <c r="AH38" s="40">
        <f t="shared" si="24"/>
        <v>13.595744680851068</v>
      </c>
      <c r="AI38" s="40">
        <f t="shared" si="25"/>
        <v>13.45263157894737</v>
      </c>
      <c r="AJ38" s="40">
        <f t="shared" si="26"/>
        <v>13.3125</v>
      </c>
      <c r="AK38" s="40">
        <f t="shared" si="27"/>
        <v>13.175257731958764</v>
      </c>
      <c r="AL38" s="40">
        <f t="shared" si="28"/>
        <v>13.040816326530614</v>
      </c>
      <c r="AM38" s="40">
        <f t="shared" si="29"/>
        <v>12.909090909090912</v>
      </c>
      <c r="AN38" s="41">
        <f t="shared" si="54"/>
        <v>12.780000000000001</v>
      </c>
      <c r="AR38" s="38">
        <v>32</v>
      </c>
      <c r="AS38" s="39">
        <f t="shared" si="55"/>
        <v>3.7503564859782186</v>
      </c>
      <c r="AT38" s="40">
        <f t="shared" si="56"/>
        <v>3.6613672379387254</v>
      </c>
      <c r="AU38" s="40">
        <f t="shared" si="30"/>
        <v>3.5747676907769765</v>
      </c>
      <c r="AV38" s="40">
        <f t="shared" si="31"/>
        <v>3.4904683761063389</v>
      </c>
      <c r="AW38" s="40">
        <f t="shared" si="32"/>
        <v>3.408384043272481</v>
      </c>
      <c r="AX38" s="40">
        <f t="shared" si="33"/>
        <v>3.32843341673617</v>
      </c>
      <c r="AY38" s="40">
        <f t="shared" si="34"/>
        <v>3.2505389698958109</v>
      </c>
      <c r="AZ38" s="40">
        <f t="shared" si="35"/>
        <v>3.1746267140680544</v>
      </c>
      <c r="BA38" s="40">
        <f t="shared" si="36"/>
        <v>3.1006260014574751</v>
      </c>
      <c r="BB38" s="40">
        <f t="shared" si="37"/>
        <v>3.0284693410481958</v>
      </c>
      <c r="BC38" s="40">
        <f t="shared" si="38"/>
        <v>2.9580922264421585</v>
      </c>
      <c r="BD38" s="40">
        <f t="shared" si="39"/>
        <v>2.8894329747518879</v>
      </c>
      <c r="BE38" s="40">
        <f t="shared" si="40"/>
        <v>2.8224325757307978</v>
      </c>
      <c r="BF38" s="40">
        <f t="shared" si="41"/>
        <v>2.757034550392274</v>
      </c>
      <c r="BG38" s="40">
        <f t="shared" si="42"/>
        <v>2.6931848184305918</v>
      </c>
      <c r="BH38" s="40">
        <f t="shared" si="43"/>
        <v>2.6308315738128787</v>
      </c>
      <c r="BI38" s="40">
        <f t="shared" si="44"/>
        <v>2.56992516796242</v>
      </c>
      <c r="BJ38" s="41">
        <f t="shared" si="57"/>
        <v>1.929347377392796</v>
      </c>
      <c r="BN38" s="38">
        <v>32</v>
      </c>
      <c r="BO38" s="39">
        <f t="shared" si="58"/>
        <v>0.38577464788732391</v>
      </c>
      <c r="BP38" s="40">
        <f t="shared" si="71"/>
        <v>0.39042253521126763</v>
      </c>
      <c r="BQ38" s="40">
        <f t="shared" si="71"/>
        <v>0.39507042253521135</v>
      </c>
      <c r="BR38" s="40">
        <f t="shared" si="71"/>
        <v>0.39971830985915496</v>
      </c>
      <c r="BS38" s="40">
        <f t="shared" si="71"/>
        <v>0.40436619718309863</v>
      </c>
      <c r="BT38" s="40">
        <f t="shared" si="71"/>
        <v>0.40901408450704224</v>
      </c>
      <c r="BU38" s="40">
        <f t="shared" si="71"/>
        <v>0.41366197183098596</v>
      </c>
      <c r="BV38" s="40">
        <f t="shared" si="71"/>
        <v>0.41830985915492963</v>
      </c>
      <c r="BW38" s="40">
        <f t="shared" si="71"/>
        <v>0.4229577464788733</v>
      </c>
      <c r="BX38" s="40">
        <f t="shared" si="71"/>
        <v>0.42760563380281696</v>
      </c>
      <c r="BY38" s="40">
        <f t="shared" si="71"/>
        <v>0.43225352112676058</v>
      </c>
      <c r="BZ38" s="40">
        <f t="shared" si="71"/>
        <v>0.43690140845070419</v>
      </c>
      <c r="CA38" s="40">
        <f t="shared" si="67"/>
        <v>0.44154929577464791</v>
      </c>
      <c r="CB38" s="40">
        <f t="shared" si="67"/>
        <v>0.44619718309859163</v>
      </c>
      <c r="CC38" s="40">
        <f t="shared" si="67"/>
        <v>0.45084507042253524</v>
      </c>
      <c r="CD38" s="40">
        <f t="shared" si="67"/>
        <v>0.45549295774647891</v>
      </c>
      <c r="CE38" s="40">
        <f t="shared" si="63"/>
        <v>0.46014084507042252</v>
      </c>
      <c r="CF38" s="41">
        <f t="shared" si="63"/>
        <v>0.46478873239436624</v>
      </c>
      <c r="CK38" s="38">
        <v>32</v>
      </c>
      <c r="CL38" s="39">
        <f t="shared" si="59"/>
        <v>3.7350000000000003</v>
      </c>
      <c r="CM38" s="40">
        <f t="shared" si="72"/>
        <v>3.7800000000000002</v>
      </c>
      <c r="CN38" s="40">
        <f t="shared" si="72"/>
        <v>3.8250000000000006</v>
      </c>
      <c r="CO38" s="40">
        <f t="shared" si="72"/>
        <v>3.87</v>
      </c>
      <c r="CP38" s="40">
        <f t="shared" si="72"/>
        <v>3.9150000000000005</v>
      </c>
      <c r="CQ38" s="40">
        <f t="shared" si="72"/>
        <v>3.9600000000000009</v>
      </c>
      <c r="CR38" s="40">
        <f t="shared" si="72"/>
        <v>4.0050000000000008</v>
      </c>
      <c r="CS38" s="40">
        <f t="shared" si="72"/>
        <v>4.0500000000000007</v>
      </c>
      <c r="CT38" s="40">
        <f t="shared" si="72"/>
        <v>4.0950000000000006</v>
      </c>
      <c r="CU38" s="40">
        <f t="shared" si="72"/>
        <v>4.1400000000000006</v>
      </c>
      <c r="CV38" s="40">
        <f t="shared" si="72"/>
        <v>4.1850000000000005</v>
      </c>
      <c r="CW38" s="40">
        <f t="shared" si="72"/>
        <v>4.2300000000000004</v>
      </c>
      <c r="CX38" s="40">
        <f t="shared" si="68"/>
        <v>4.2750000000000004</v>
      </c>
      <c r="CY38" s="40">
        <f t="shared" si="68"/>
        <v>4.32</v>
      </c>
      <c r="CZ38" s="40">
        <f t="shared" si="68"/>
        <v>4.3650000000000002</v>
      </c>
      <c r="DA38" s="40">
        <f t="shared" si="68"/>
        <v>4.410000000000001</v>
      </c>
      <c r="DB38" s="40">
        <f t="shared" si="64"/>
        <v>4.4550000000000001</v>
      </c>
      <c r="DC38" s="41">
        <f t="shared" si="64"/>
        <v>4.5000000000000009</v>
      </c>
      <c r="DE38" s="38">
        <v>32</v>
      </c>
      <c r="DF38" s="39">
        <f t="shared" si="60"/>
        <v>5.9400000000000013</v>
      </c>
      <c r="DG38" s="40">
        <f t="shared" si="73"/>
        <v>5.9400000000000013</v>
      </c>
      <c r="DH38" s="40">
        <f t="shared" si="73"/>
        <v>5.9400000000000013</v>
      </c>
      <c r="DI38" s="40">
        <f t="shared" si="73"/>
        <v>5.9400000000000013</v>
      </c>
      <c r="DJ38" s="40">
        <f t="shared" si="73"/>
        <v>5.9400000000000013</v>
      </c>
      <c r="DK38" s="40">
        <f t="shared" si="73"/>
        <v>5.9400000000000013</v>
      </c>
      <c r="DL38" s="40">
        <f t="shared" si="73"/>
        <v>5.9400000000000013</v>
      </c>
      <c r="DM38" s="40">
        <f t="shared" si="73"/>
        <v>5.9400000000000013</v>
      </c>
      <c r="DN38" s="40">
        <f t="shared" si="73"/>
        <v>5.9400000000000013</v>
      </c>
      <c r="DO38" s="40">
        <f t="shared" si="73"/>
        <v>5.9400000000000013</v>
      </c>
      <c r="DP38" s="40">
        <f t="shared" si="73"/>
        <v>5.9400000000000013</v>
      </c>
      <c r="DQ38" s="40">
        <f t="shared" si="73"/>
        <v>5.9400000000000013</v>
      </c>
      <c r="DR38" s="40">
        <f t="shared" si="69"/>
        <v>5.9400000000000013</v>
      </c>
      <c r="DS38" s="40">
        <f t="shared" si="69"/>
        <v>5.9400000000000013</v>
      </c>
      <c r="DT38" s="40">
        <f t="shared" si="69"/>
        <v>5.9400000000000013</v>
      </c>
      <c r="DU38" s="40">
        <f t="shared" si="69"/>
        <v>5.9400000000000013</v>
      </c>
      <c r="DV38" s="40">
        <f t="shared" si="65"/>
        <v>5.9400000000000013</v>
      </c>
      <c r="DW38" s="41">
        <f t="shared" si="65"/>
        <v>5.9400000000000013</v>
      </c>
      <c r="DY38" s="38">
        <v>32</v>
      </c>
      <c r="DZ38" s="39">
        <f t="shared" si="61"/>
        <v>1.4467924528301888</v>
      </c>
      <c r="EA38" s="40">
        <f t="shared" si="74"/>
        <v>1.4294802793755137</v>
      </c>
      <c r="EB38" s="40">
        <f t="shared" si="74"/>
        <v>1.4122849820604819</v>
      </c>
      <c r="EC38" s="40">
        <f t="shared" si="74"/>
        <v>1.395204119914055</v>
      </c>
      <c r="ED38" s="40">
        <f t="shared" si="74"/>
        <v>1.378235294117647</v>
      </c>
      <c r="EE38" s="40">
        <f t="shared" si="74"/>
        <v>1.3613761467889911</v>
      </c>
      <c r="EF38" s="40">
        <f t="shared" si="74"/>
        <v>1.3446243598005632</v>
      </c>
      <c r="EG38" s="40">
        <f t="shared" si="74"/>
        <v>1.3279776536312848</v>
      </c>
      <c r="EH38" s="40">
        <f t="shared" si="74"/>
        <v>1.3114337862502534</v>
      </c>
      <c r="EI38" s="40">
        <f t="shared" si="74"/>
        <v>1.2949905520313132</v>
      </c>
      <c r="EJ38" s="40">
        <f t="shared" si="74"/>
        <v>1.2786457806973217</v>
      </c>
      <c r="EK38" s="40">
        <f t="shared" si="74"/>
        <v>1.2623973362930079</v>
      </c>
      <c r="EL38" s="40">
        <f t="shared" si="70"/>
        <v>1.2462431161853593</v>
      </c>
      <c r="EM38" s="40">
        <f t="shared" si="70"/>
        <v>1.2301810500905248</v>
      </c>
      <c r="EN38" s="40">
        <f t="shared" si="70"/>
        <v>1.2142090991262429</v>
      </c>
      <c r="EO38" s="40">
        <f t="shared" si="70"/>
        <v>1.1983252548888521</v>
      </c>
      <c r="EP38" s="40">
        <f t="shared" si="66"/>
        <v>1.1825275385539755</v>
      </c>
      <c r="EQ38" s="41">
        <f t="shared" si="62"/>
        <v>0.89673892188679261</v>
      </c>
    </row>
    <row r="39" spans="2:147" x14ac:dyDescent="0.25">
      <c r="B39" s="38">
        <v>33</v>
      </c>
      <c r="C39" s="39">
        <f t="shared" si="49"/>
        <v>9.6090225563909772</v>
      </c>
      <c r="D39" s="40">
        <f t="shared" si="50"/>
        <v>9.609022556390979</v>
      </c>
      <c r="E39" s="40">
        <f t="shared" si="0"/>
        <v>9.6090225563909772</v>
      </c>
      <c r="F39" s="40">
        <f t="shared" si="1"/>
        <v>9.6090225563909755</v>
      </c>
      <c r="G39" s="40">
        <f t="shared" si="2"/>
        <v>9.6090225563909772</v>
      </c>
      <c r="H39" s="40">
        <f t="shared" si="3"/>
        <v>9.6090225563909772</v>
      </c>
      <c r="I39" s="40">
        <f t="shared" si="4"/>
        <v>9.609022556390979</v>
      </c>
      <c r="J39" s="40">
        <f t="shared" si="5"/>
        <v>9.6090225563909772</v>
      </c>
      <c r="K39" s="40">
        <f t="shared" si="6"/>
        <v>9.609022556390979</v>
      </c>
      <c r="L39" s="40">
        <f t="shared" si="7"/>
        <v>9.609022556390979</v>
      </c>
      <c r="M39" s="40">
        <f t="shared" si="8"/>
        <v>9.609022556390979</v>
      </c>
      <c r="N39" s="40">
        <f t="shared" si="9"/>
        <v>9.609022556390979</v>
      </c>
      <c r="O39" s="40">
        <f t="shared" si="10"/>
        <v>9.6090225563909772</v>
      </c>
      <c r="P39" s="40">
        <f t="shared" si="11"/>
        <v>9.6090225563909772</v>
      </c>
      <c r="Q39" s="40">
        <f t="shared" si="12"/>
        <v>9.6090225563909772</v>
      </c>
      <c r="R39" s="40">
        <f t="shared" si="13"/>
        <v>9.6090225563909772</v>
      </c>
      <c r="S39" s="40">
        <f t="shared" si="14"/>
        <v>9.609022556390979</v>
      </c>
      <c r="T39" s="41">
        <f t="shared" si="51"/>
        <v>9.609022556390979</v>
      </c>
      <c r="V39" s="38">
        <v>33</v>
      </c>
      <c r="W39" s="39">
        <f t="shared" si="52"/>
        <v>15.397590361445781</v>
      </c>
      <c r="X39" s="40">
        <f t="shared" si="53"/>
        <v>15.214285714285712</v>
      </c>
      <c r="Y39" s="40">
        <f t="shared" si="15"/>
        <v>15.035294117647055</v>
      </c>
      <c r="Z39" s="40">
        <f t="shared" si="16"/>
        <v>14.860465116279066</v>
      </c>
      <c r="AA39" s="40">
        <f t="shared" si="17"/>
        <v>14.689655172413792</v>
      </c>
      <c r="AB39" s="40">
        <f t="shared" si="18"/>
        <v>14.52272727272727</v>
      </c>
      <c r="AC39" s="40">
        <f t="shared" si="19"/>
        <v>14.35955056179775</v>
      </c>
      <c r="AD39" s="40">
        <f t="shared" si="20"/>
        <v>14.199999999999996</v>
      </c>
      <c r="AE39" s="40">
        <f t="shared" si="21"/>
        <v>14.043956043956042</v>
      </c>
      <c r="AF39" s="40">
        <f t="shared" si="22"/>
        <v>13.891304347826084</v>
      </c>
      <c r="AG39" s="40">
        <f t="shared" si="23"/>
        <v>13.741935483870968</v>
      </c>
      <c r="AH39" s="40">
        <f t="shared" si="24"/>
        <v>13.595744680851062</v>
      </c>
      <c r="AI39" s="40">
        <f t="shared" si="25"/>
        <v>13.452631578947367</v>
      </c>
      <c r="AJ39" s="40">
        <f t="shared" si="26"/>
        <v>13.312499999999998</v>
      </c>
      <c r="AK39" s="40">
        <f t="shared" si="27"/>
        <v>13.17525773195876</v>
      </c>
      <c r="AL39" s="40">
        <f t="shared" si="28"/>
        <v>13.040816326530608</v>
      </c>
      <c r="AM39" s="40">
        <f t="shared" si="29"/>
        <v>12.909090909090908</v>
      </c>
      <c r="AN39" s="41">
        <f t="shared" si="54"/>
        <v>12.779999999999998</v>
      </c>
      <c r="AR39" s="38">
        <v>33</v>
      </c>
      <c r="AS39" s="39">
        <f t="shared" si="55"/>
        <v>3.7437537456860031</v>
      </c>
      <c r="AT39" s="40">
        <f t="shared" si="56"/>
        <v>3.6549211688578476</v>
      </c>
      <c r="AU39" s="40">
        <f t="shared" si="30"/>
        <v>3.5684740856875807</v>
      </c>
      <c r="AV39" s="40">
        <f t="shared" si="31"/>
        <v>3.4843231853033343</v>
      </c>
      <c r="AW39" s="40">
        <f t="shared" si="32"/>
        <v>3.4023833671399588</v>
      </c>
      <c r="AX39" s="40">
        <f t="shared" si="33"/>
        <v>3.322573498748957</v>
      </c>
      <c r="AY39" s="40">
        <f t="shared" si="34"/>
        <v>3.2448161900192338</v>
      </c>
      <c r="AZ39" s="40">
        <f t="shared" si="35"/>
        <v>3.1690375825292021</v>
      </c>
      <c r="BA39" s="40">
        <f t="shared" si="36"/>
        <v>3.0951671528633602</v>
      </c>
      <c r="BB39" s="40">
        <f t="shared" si="37"/>
        <v>3.0231375288280407</v>
      </c>
      <c r="BC39" s="40">
        <f t="shared" si="38"/>
        <v>2.9528843175927886</v>
      </c>
      <c r="BD39" s="40">
        <f t="shared" si="39"/>
        <v>2.884345944866761</v>
      </c>
      <c r="BE39" s="40">
        <f t="shared" si="40"/>
        <v>2.8174635042946523</v>
      </c>
      <c r="BF39" s="40">
        <f t="shared" si="41"/>
        <v>2.7521806163246829</v>
      </c>
      <c r="BG39" s="40">
        <f t="shared" si="42"/>
        <v>2.6884432958629323</v>
      </c>
      <c r="BH39" s="40">
        <f t="shared" si="43"/>
        <v>2.6261998280843346</v>
      </c>
      <c r="BI39" s="40">
        <f t="shared" si="44"/>
        <v>2.5654006518216415</v>
      </c>
      <c r="BJ39" s="41">
        <f t="shared" si="57"/>
        <v>1.9116763268513586</v>
      </c>
      <c r="BN39" s="38">
        <v>33</v>
      </c>
      <c r="BO39" s="39">
        <f t="shared" si="58"/>
        <v>0.38938271604938274</v>
      </c>
      <c r="BP39" s="40">
        <f t="shared" si="71"/>
        <v>0.39407407407407408</v>
      </c>
      <c r="BQ39" s="40">
        <f t="shared" si="71"/>
        <v>0.39876543209876547</v>
      </c>
      <c r="BR39" s="40">
        <f t="shared" si="71"/>
        <v>0.40345679012345687</v>
      </c>
      <c r="BS39" s="40">
        <f t="shared" si="71"/>
        <v>0.40814814814814815</v>
      </c>
      <c r="BT39" s="40">
        <f t="shared" si="71"/>
        <v>0.41283950617283954</v>
      </c>
      <c r="BU39" s="40">
        <f t="shared" si="71"/>
        <v>0.41753086419753088</v>
      </c>
      <c r="BV39" s="40">
        <f t="shared" si="71"/>
        <v>0.42222222222222228</v>
      </c>
      <c r="BW39" s="40">
        <f t="shared" si="71"/>
        <v>0.42691358024691362</v>
      </c>
      <c r="BX39" s="40">
        <f t="shared" si="71"/>
        <v>0.43160493827160495</v>
      </c>
      <c r="BY39" s="40">
        <f t="shared" si="71"/>
        <v>0.43629629629629624</v>
      </c>
      <c r="BZ39" s="40">
        <f t="shared" si="71"/>
        <v>0.44098765432098763</v>
      </c>
      <c r="CA39" s="40">
        <f t="shared" si="67"/>
        <v>0.44567901234567903</v>
      </c>
      <c r="CB39" s="40">
        <f t="shared" si="67"/>
        <v>0.45037037037037037</v>
      </c>
      <c r="CC39" s="40">
        <f t="shared" si="67"/>
        <v>0.45506172839506176</v>
      </c>
      <c r="CD39" s="40">
        <f t="shared" si="67"/>
        <v>0.45975308641975315</v>
      </c>
      <c r="CE39" s="40">
        <f t="shared" si="63"/>
        <v>0.46444444444444444</v>
      </c>
      <c r="CF39" s="41">
        <f t="shared" si="63"/>
        <v>0.46913580246913583</v>
      </c>
      <c r="CK39" s="38">
        <v>33</v>
      </c>
      <c r="CL39" s="39">
        <f t="shared" si="59"/>
        <v>3.7415873015873018</v>
      </c>
      <c r="CM39" s="40">
        <f t="shared" si="72"/>
        <v>3.7866666666666671</v>
      </c>
      <c r="CN39" s="40">
        <f t="shared" si="72"/>
        <v>3.8317460317460323</v>
      </c>
      <c r="CO39" s="40">
        <f t="shared" si="72"/>
        <v>3.8768253968253967</v>
      </c>
      <c r="CP39" s="40">
        <f t="shared" si="72"/>
        <v>3.921904761904762</v>
      </c>
      <c r="CQ39" s="40">
        <f t="shared" si="72"/>
        <v>3.9669841269841273</v>
      </c>
      <c r="CR39" s="40">
        <f t="shared" si="72"/>
        <v>4.0120634920634926</v>
      </c>
      <c r="CS39" s="40">
        <f t="shared" si="72"/>
        <v>4.0571428571428578</v>
      </c>
      <c r="CT39" s="40">
        <f t="shared" si="72"/>
        <v>4.1022222222222231</v>
      </c>
      <c r="CU39" s="40">
        <f t="shared" si="72"/>
        <v>4.1473015873015884</v>
      </c>
      <c r="CV39" s="40">
        <f t="shared" si="72"/>
        <v>4.1923809523809528</v>
      </c>
      <c r="CW39" s="40">
        <f t="shared" si="72"/>
        <v>4.237460317460318</v>
      </c>
      <c r="CX39" s="40">
        <f t="shared" si="68"/>
        <v>4.2825396825396824</v>
      </c>
      <c r="CY39" s="40">
        <f t="shared" si="68"/>
        <v>4.3276190476190477</v>
      </c>
      <c r="CZ39" s="40">
        <f t="shared" si="68"/>
        <v>4.372698412698413</v>
      </c>
      <c r="DA39" s="40">
        <f t="shared" si="68"/>
        <v>4.4177777777777782</v>
      </c>
      <c r="DB39" s="40">
        <f t="shared" si="64"/>
        <v>4.4628571428571435</v>
      </c>
      <c r="DC39" s="41">
        <f t="shared" si="64"/>
        <v>4.5079365079365088</v>
      </c>
      <c r="DE39" s="38">
        <v>33</v>
      </c>
      <c r="DF39" s="39">
        <f t="shared" si="60"/>
        <v>5.9955555555555549</v>
      </c>
      <c r="DG39" s="40">
        <f t="shared" si="73"/>
        <v>5.9955555555555549</v>
      </c>
      <c r="DH39" s="40">
        <f t="shared" si="73"/>
        <v>5.9955555555555549</v>
      </c>
      <c r="DI39" s="40">
        <f t="shared" si="73"/>
        <v>5.9955555555555549</v>
      </c>
      <c r="DJ39" s="40">
        <f t="shared" si="73"/>
        <v>5.9955555555555549</v>
      </c>
      <c r="DK39" s="40">
        <f t="shared" si="73"/>
        <v>5.9955555555555549</v>
      </c>
      <c r="DL39" s="40">
        <f t="shared" si="73"/>
        <v>5.9955555555555549</v>
      </c>
      <c r="DM39" s="40">
        <f t="shared" si="73"/>
        <v>5.9955555555555549</v>
      </c>
      <c r="DN39" s="40">
        <f t="shared" si="73"/>
        <v>5.9955555555555549</v>
      </c>
      <c r="DO39" s="40">
        <f t="shared" si="73"/>
        <v>5.9955555555555549</v>
      </c>
      <c r="DP39" s="40">
        <f t="shared" si="73"/>
        <v>5.9955555555555549</v>
      </c>
      <c r="DQ39" s="40">
        <f t="shared" si="73"/>
        <v>5.9955555555555549</v>
      </c>
      <c r="DR39" s="40">
        <f t="shared" si="69"/>
        <v>5.9955555555555549</v>
      </c>
      <c r="DS39" s="40">
        <f t="shared" si="69"/>
        <v>5.9955555555555549</v>
      </c>
      <c r="DT39" s="40">
        <f t="shared" si="69"/>
        <v>5.9955555555555549</v>
      </c>
      <c r="DU39" s="40">
        <f t="shared" si="69"/>
        <v>5.9955555555555549</v>
      </c>
      <c r="DV39" s="40">
        <f t="shared" si="65"/>
        <v>5.9955555555555549</v>
      </c>
      <c r="DW39" s="41">
        <f t="shared" si="65"/>
        <v>5.9955555555555549</v>
      </c>
      <c r="DY39" s="38">
        <v>33</v>
      </c>
      <c r="DZ39" s="39">
        <f t="shared" si="61"/>
        <v>1.457753001715266</v>
      </c>
      <c r="EA39" s="40">
        <f t="shared" si="74"/>
        <v>1.4403096754313889</v>
      </c>
      <c r="EB39" s="40">
        <f t="shared" si="74"/>
        <v>1.4229841107124552</v>
      </c>
      <c r="EC39" s="40">
        <f t="shared" si="74"/>
        <v>1.405773848095222</v>
      </c>
      <c r="ED39" s="40">
        <f t="shared" si="74"/>
        <v>1.3886764705882351</v>
      </c>
      <c r="EE39" s="40">
        <f t="shared" si="74"/>
        <v>1.3716896024464831</v>
      </c>
      <c r="EF39" s="40">
        <f t="shared" si="74"/>
        <v>1.3548109079808703</v>
      </c>
      <c r="EG39" s="40">
        <f t="shared" si="74"/>
        <v>1.3380380904012188</v>
      </c>
      <c r="EH39" s="40">
        <f t="shared" si="74"/>
        <v>1.3213688906915433</v>
      </c>
      <c r="EI39" s="40">
        <f t="shared" si="74"/>
        <v>1.3048010865163988</v>
      </c>
      <c r="EJ39" s="40">
        <f t="shared" si="74"/>
        <v>1.2883324911571499</v>
      </c>
      <c r="EK39" s="40">
        <f t="shared" si="74"/>
        <v>1.2719609524770457</v>
      </c>
      <c r="EL39" s="40">
        <f t="shared" si="70"/>
        <v>1.2556843519140364</v>
      </c>
      <c r="EM39" s="40">
        <f t="shared" si="70"/>
        <v>1.2395006035003016</v>
      </c>
      <c r="EN39" s="40">
        <f t="shared" si="70"/>
        <v>1.2234076529075024</v>
      </c>
      <c r="EO39" s="40">
        <f t="shared" si="70"/>
        <v>1.207403476516798</v>
      </c>
      <c r="EP39" s="40">
        <f t="shared" si="66"/>
        <v>1.1914860805127179</v>
      </c>
      <c r="EQ39" s="41">
        <f t="shared" si="62"/>
        <v>0.89683580765866211</v>
      </c>
    </row>
    <row r="40" spans="2:147" x14ac:dyDescent="0.25">
      <c r="B40" s="38">
        <v>34</v>
      </c>
      <c r="C40" s="39">
        <f t="shared" si="49"/>
        <v>9.5373134328358198</v>
      </c>
      <c r="D40" s="40">
        <f t="shared" si="50"/>
        <v>9.5373134328358233</v>
      </c>
      <c r="E40" s="40">
        <f t="shared" si="0"/>
        <v>9.5373134328358216</v>
      </c>
      <c r="F40" s="40">
        <f t="shared" si="1"/>
        <v>9.5373134328358198</v>
      </c>
      <c r="G40" s="40">
        <f t="shared" si="2"/>
        <v>9.5373134328358198</v>
      </c>
      <c r="H40" s="40">
        <f t="shared" si="3"/>
        <v>9.5373134328358216</v>
      </c>
      <c r="I40" s="40">
        <f t="shared" si="4"/>
        <v>9.5373134328358216</v>
      </c>
      <c r="J40" s="40">
        <f t="shared" si="5"/>
        <v>9.537313432835818</v>
      </c>
      <c r="K40" s="40">
        <f t="shared" si="6"/>
        <v>9.5373134328358216</v>
      </c>
      <c r="L40" s="40">
        <f t="shared" si="7"/>
        <v>9.5373134328358198</v>
      </c>
      <c r="M40" s="40">
        <f t="shared" si="8"/>
        <v>9.5373134328358216</v>
      </c>
      <c r="N40" s="40">
        <f t="shared" si="9"/>
        <v>9.5373134328358216</v>
      </c>
      <c r="O40" s="40">
        <f t="shared" si="10"/>
        <v>9.5373134328358216</v>
      </c>
      <c r="P40" s="40">
        <f t="shared" si="11"/>
        <v>9.5373134328358216</v>
      </c>
      <c r="Q40" s="40">
        <f t="shared" si="12"/>
        <v>9.5373134328358216</v>
      </c>
      <c r="R40" s="40">
        <f t="shared" si="13"/>
        <v>9.5373134328358216</v>
      </c>
      <c r="S40" s="40">
        <f t="shared" si="14"/>
        <v>9.5373134328358216</v>
      </c>
      <c r="T40" s="41">
        <f t="shared" si="51"/>
        <v>9.5373134328358198</v>
      </c>
      <c r="V40" s="38">
        <v>34</v>
      </c>
      <c r="W40" s="39">
        <f t="shared" si="52"/>
        <v>15.397590361445786</v>
      </c>
      <c r="X40" s="40">
        <f t="shared" si="53"/>
        <v>15.214285714285719</v>
      </c>
      <c r="Y40" s="40">
        <f t="shared" si="15"/>
        <v>15.035294117647062</v>
      </c>
      <c r="Z40" s="40">
        <f t="shared" si="16"/>
        <v>14.860465116279071</v>
      </c>
      <c r="AA40" s="40">
        <f t="shared" si="17"/>
        <v>14.689655172413795</v>
      </c>
      <c r="AB40" s="40">
        <f t="shared" si="18"/>
        <v>14.522727272727275</v>
      </c>
      <c r="AC40" s="40">
        <f t="shared" si="19"/>
        <v>14.359550561797755</v>
      </c>
      <c r="AD40" s="40">
        <f t="shared" si="20"/>
        <v>14.200000000000001</v>
      </c>
      <c r="AE40" s="40">
        <f t="shared" si="21"/>
        <v>14.043956043956047</v>
      </c>
      <c r="AF40" s="40">
        <f t="shared" si="22"/>
        <v>13.891304347826088</v>
      </c>
      <c r="AG40" s="40">
        <f t="shared" si="23"/>
        <v>13.741935483870972</v>
      </c>
      <c r="AH40" s="40">
        <f t="shared" si="24"/>
        <v>13.595744680851066</v>
      </c>
      <c r="AI40" s="40">
        <f t="shared" si="25"/>
        <v>13.452631578947372</v>
      </c>
      <c r="AJ40" s="40">
        <f t="shared" si="26"/>
        <v>13.312500000000004</v>
      </c>
      <c r="AK40" s="40">
        <f t="shared" si="27"/>
        <v>13.175257731958766</v>
      </c>
      <c r="AL40" s="40">
        <f t="shared" si="28"/>
        <v>13.040816326530614</v>
      </c>
      <c r="AM40" s="40">
        <f t="shared" si="29"/>
        <v>12.909090909090912</v>
      </c>
      <c r="AN40" s="41">
        <f t="shared" si="54"/>
        <v>12.780000000000001</v>
      </c>
      <c r="AR40" s="38">
        <v>34</v>
      </c>
      <c r="AS40" s="39">
        <f t="shared" si="55"/>
        <v>3.7371510053937884</v>
      </c>
      <c r="AT40" s="40">
        <f t="shared" si="56"/>
        <v>3.6484750997769697</v>
      </c>
      <c r="AU40" s="40">
        <f t="shared" si="30"/>
        <v>3.5621804805981858</v>
      </c>
      <c r="AV40" s="40">
        <f t="shared" si="31"/>
        <v>3.4781779945003302</v>
      </c>
      <c r="AW40" s="40">
        <f t="shared" si="32"/>
        <v>3.3963826910074366</v>
      </c>
      <c r="AX40" s="40">
        <f t="shared" si="33"/>
        <v>3.3167135807617458</v>
      </c>
      <c r="AY40" s="40">
        <f t="shared" si="34"/>
        <v>3.2390934101426572</v>
      </c>
      <c r="AZ40" s="40">
        <f t="shared" si="35"/>
        <v>3.1634484509903498</v>
      </c>
      <c r="BA40" s="40">
        <f t="shared" si="36"/>
        <v>3.0897083042692453</v>
      </c>
      <c r="BB40" s="40">
        <f t="shared" si="37"/>
        <v>3.0178057166078851</v>
      </c>
      <c r="BC40" s="40">
        <f t="shared" si="38"/>
        <v>2.9476764087434191</v>
      </c>
      <c r="BD40" s="40">
        <f t="shared" si="39"/>
        <v>2.8792589149816341</v>
      </c>
      <c r="BE40" s="40">
        <f t="shared" si="40"/>
        <v>2.8124944328585064</v>
      </c>
      <c r="BF40" s="40">
        <f t="shared" si="41"/>
        <v>2.747326682257091</v>
      </c>
      <c r="BG40" s="40">
        <f t="shared" si="42"/>
        <v>2.6837017732952733</v>
      </c>
      <c r="BH40" s="40">
        <f t="shared" si="43"/>
        <v>2.6215680823557905</v>
      </c>
      <c r="BI40" s="40">
        <f t="shared" si="44"/>
        <v>2.5608761356808625</v>
      </c>
      <c r="BJ40" s="41">
        <f t="shared" si="57"/>
        <v>1.8942683003047796</v>
      </c>
      <c r="BN40" s="38">
        <v>34</v>
      </c>
      <c r="BO40" s="39">
        <f t="shared" si="58"/>
        <v>0.39300353356890461</v>
      </c>
      <c r="BP40" s="40">
        <f t="shared" si="71"/>
        <v>0.39773851590106002</v>
      </c>
      <c r="BQ40" s="40">
        <f t="shared" si="71"/>
        <v>0.40247349823321554</v>
      </c>
      <c r="BR40" s="40">
        <f t="shared" si="71"/>
        <v>0.40720848056537107</v>
      </c>
      <c r="BS40" s="40">
        <f t="shared" si="71"/>
        <v>0.41194346289752654</v>
      </c>
      <c r="BT40" s="40">
        <f t="shared" si="71"/>
        <v>0.416678445229682</v>
      </c>
      <c r="BU40" s="40">
        <f t="shared" si="71"/>
        <v>0.42141342756183747</v>
      </c>
      <c r="BV40" s="40">
        <f t="shared" si="71"/>
        <v>0.426148409893993</v>
      </c>
      <c r="BW40" s="40">
        <f t="shared" si="71"/>
        <v>0.43088339222614841</v>
      </c>
      <c r="BX40" s="40">
        <f t="shared" si="71"/>
        <v>0.43561837455830393</v>
      </c>
      <c r="BY40" s="40">
        <f t="shared" si="71"/>
        <v>0.44035335689045935</v>
      </c>
      <c r="BZ40" s="40">
        <f t="shared" si="71"/>
        <v>0.44508833922261487</v>
      </c>
      <c r="CA40" s="40">
        <f t="shared" si="67"/>
        <v>0.44982332155477028</v>
      </c>
      <c r="CB40" s="40">
        <f t="shared" si="67"/>
        <v>0.45455830388692575</v>
      </c>
      <c r="CC40" s="40">
        <f t="shared" si="67"/>
        <v>0.45929328621908128</v>
      </c>
      <c r="CD40" s="40">
        <f t="shared" si="67"/>
        <v>0.4640282685512368</v>
      </c>
      <c r="CE40" s="40">
        <f t="shared" si="63"/>
        <v>0.46876325088339221</v>
      </c>
      <c r="CF40" s="41">
        <f t="shared" si="63"/>
        <v>0.47349823321554774</v>
      </c>
      <c r="CK40" s="38">
        <v>34</v>
      </c>
      <c r="CL40" s="39">
        <f t="shared" si="59"/>
        <v>3.7481978798586573</v>
      </c>
      <c r="CM40" s="40">
        <f t="shared" si="72"/>
        <v>3.7933568904593642</v>
      </c>
      <c r="CN40" s="40">
        <f t="shared" si="72"/>
        <v>3.8385159010600711</v>
      </c>
      <c r="CO40" s="40">
        <f t="shared" si="72"/>
        <v>3.8836749116607772</v>
      </c>
      <c r="CP40" s="40">
        <f t="shared" si="72"/>
        <v>3.9288339222614841</v>
      </c>
      <c r="CQ40" s="40">
        <f t="shared" si="72"/>
        <v>3.973992932862191</v>
      </c>
      <c r="CR40" s="40">
        <f t="shared" si="72"/>
        <v>4.0191519434628979</v>
      </c>
      <c r="CS40" s="40">
        <f t="shared" si="72"/>
        <v>4.064310954063604</v>
      </c>
      <c r="CT40" s="40">
        <f t="shared" si="72"/>
        <v>4.1094699646643109</v>
      </c>
      <c r="CU40" s="40">
        <f t="shared" si="72"/>
        <v>4.1546289752650178</v>
      </c>
      <c r="CV40" s="40">
        <f t="shared" si="72"/>
        <v>4.1997879858657248</v>
      </c>
      <c r="CW40" s="40">
        <f t="shared" si="72"/>
        <v>4.2449469964664317</v>
      </c>
      <c r="CX40" s="40">
        <f t="shared" si="68"/>
        <v>4.2901060070671377</v>
      </c>
      <c r="CY40" s="40">
        <f t="shared" si="68"/>
        <v>4.3352650176678447</v>
      </c>
      <c r="CZ40" s="40">
        <f t="shared" si="68"/>
        <v>4.3804240282685516</v>
      </c>
      <c r="DA40" s="40">
        <f t="shared" si="68"/>
        <v>4.4255830388692585</v>
      </c>
      <c r="DB40" s="40">
        <f t="shared" si="64"/>
        <v>4.4707420494699646</v>
      </c>
      <c r="DC40" s="41">
        <f t="shared" si="64"/>
        <v>4.5159010600706715</v>
      </c>
      <c r="DE40" s="38">
        <v>34</v>
      </c>
      <c r="DF40" s="39">
        <f t="shared" si="60"/>
        <v>6.0513074204947008</v>
      </c>
      <c r="DG40" s="40">
        <f t="shared" si="73"/>
        <v>6.0513074204947008</v>
      </c>
      <c r="DH40" s="40">
        <f t="shared" si="73"/>
        <v>6.0513074204947008</v>
      </c>
      <c r="DI40" s="40">
        <f t="shared" si="73"/>
        <v>6.0513074204947008</v>
      </c>
      <c r="DJ40" s="40">
        <f t="shared" si="73"/>
        <v>6.0513074204947008</v>
      </c>
      <c r="DK40" s="40">
        <f t="shared" si="73"/>
        <v>6.0513074204947008</v>
      </c>
      <c r="DL40" s="40">
        <f t="shared" si="73"/>
        <v>6.0513074204947008</v>
      </c>
      <c r="DM40" s="40">
        <f t="shared" si="73"/>
        <v>6.0513074204947008</v>
      </c>
      <c r="DN40" s="40">
        <f t="shared" si="73"/>
        <v>6.0513074204947008</v>
      </c>
      <c r="DO40" s="40">
        <f t="shared" si="73"/>
        <v>6.0513074204947008</v>
      </c>
      <c r="DP40" s="40">
        <f t="shared" si="73"/>
        <v>6.0513074204947008</v>
      </c>
      <c r="DQ40" s="40">
        <f t="shared" si="73"/>
        <v>6.0513074204947008</v>
      </c>
      <c r="DR40" s="40">
        <f t="shared" si="69"/>
        <v>6.0513074204947008</v>
      </c>
      <c r="DS40" s="40">
        <f t="shared" si="69"/>
        <v>6.0513074204947008</v>
      </c>
      <c r="DT40" s="40">
        <f t="shared" si="69"/>
        <v>6.0513074204947008</v>
      </c>
      <c r="DU40" s="40">
        <f t="shared" si="69"/>
        <v>6.0513074204947008</v>
      </c>
      <c r="DV40" s="40">
        <f t="shared" si="65"/>
        <v>6.0513074204947008</v>
      </c>
      <c r="DW40" s="41">
        <f t="shared" si="65"/>
        <v>6.0513074204947008</v>
      </c>
      <c r="DY40" s="38">
        <v>34</v>
      </c>
      <c r="DZ40" s="39">
        <f t="shared" si="61"/>
        <v>1.4687135506003433</v>
      </c>
      <c r="EA40" s="40">
        <f t="shared" si="74"/>
        <v>1.4511390714872638</v>
      </c>
      <c r="EB40" s="40">
        <f t="shared" si="74"/>
        <v>1.4336832393644288</v>
      </c>
      <c r="EC40" s="40">
        <f t="shared" si="74"/>
        <v>1.416343576276389</v>
      </c>
      <c r="ED40" s="40">
        <f t="shared" si="74"/>
        <v>1.3991176470588234</v>
      </c>
      <c r="EE40" s="40">
        <f t="shared" si="74"/>
        <v>1.3820030581039755</v>
      </c>
      <c r="EF40" s="40">
        <f t="shared" si="74"/>
        <v>1.3649974561611777</v>
      </c>
      <c r="EG40" s="40">
        <f t="shared" si="74"/>
        <v>1.3480985271711527</v>
      </c>
      <c r="EH40" s="40">
        <f t="shared" si="74"/>
        <v>1.3313039951328332</v>
      </c>
      <c r="EI40" s="40">
        <f t="shared" si="74"/>
        <v>1.3146116210014844</v>
      </c>
      <c r="EJ40" s="40">
        <f t="shared" si="74"/>
        <v>1.2980192016169783</v>
      </c>
      <c r="EK40" s="40">
        <f t="shared" si="74"/>
        <v>1.2815245686610837</v>
      </c>
      <c r="EL40" s="40">
        <f t="shared" si="70"/>
        <v>1.2651255876427132</v>
      </c>
      <c r="EM40" s="40">
        <f t="shared" si="70"/>
        <v>1.2488201569100783</v>
      </c>
      <c r="EN40" s="40">
        <f t="shared" si="70"/>
        <v>1.232606206688762</v>
      </c>
      <c r="EO40" s="40">
        <f t="shared" si="70"/>
        <v>1.2164816981447437</v>
      </c>
      <c r="EP40" s="40">
        <f t="shared" si="66"/>
        <v>1.20044462247146</v>
      </c>
      <c r="EQ40" s="41">
        <f t="shared" si="62"/>
        <v>0.89693269343053172</v>
      </c>
    </row>
    <row r="41" spans="2:147" x14ac:dyDescent="0.25">
      <c r="B41" s="38">
        <v>35</v>
      </c>
      <c r="C41" s="39">
        <f t="shared" si="49"/>
        <v>9.4666666666666668</v>
      </c>
      <c r="D41" s="40">
        <f t="shared" si="50"/>
        <v>9.4666666666666668</v>
      </c>
      <c r="E41" s="40">
        <f t="shared" si="0"/>
        <v>9.4666666666666668</v>
      </c>
      <c r="F41" s="40">
        <f t="shared" si="1"/>
        <v>9.4666666666666668</v>
      </c>
      <c r="G41" s="40">
        <f t="shared" si="2"/>
        <v>9.4666666666666668</v>
      </c>
      <c r="H41" s="40">
        <f t="shared" si="3"/>
        <v>9.4666666666666668</v>
      </c>
      <c r="I41" s="40">
        <f t="shared" si="4"/>
        <v>9.4666666666666668</v>
      </c>
      <c r="J41" s="40">
        <f t="shared" si="5"/>
        <v>9.4666666666666668</v>
      </c>
      <c r="K41" s="40">
        <f t="shared" si="6"/>
        <v>9.466666666666665</v>
      </c>
      <c r="L41" s="40">
        <f t="shared" si="7"/>
        <v>9.4666666666666668</v>
      </c>
      <c r="M41" s="40">
        <f t="shared" si="8"/>
        <v>9.4666666666666668</v>
      </c>
      <c r="N41" s="40">
        <f t="shared" si="9"/>
        <v>9.4666666666666686</v>
      </c>
      <c r="O41" s="40">
        <f t="shared" si="10"/>
        <v>9.4666666666666668</v>
      </c>
      <c r="P41" s="40">
        <f t="shared" si="11"/>
        <v>9.4666666666666668</v>
      </c>
      <c r="Q41" s="40">
        <f t="shared" si="12"/>
        <v>9.4666666666666668</v>
      </c>
      <c r="R41" s="40">
        <f t="shared" si="13"/>
        <v>9.4666666666666686</v>
      </c>
      <c r="S41" s="40">
        <f t="shared" si="14"/>
        <v>9.4666666666666668</v>
      </c>
      <c r="T41" s="41">
        <f t="shared" si="51"/>
        <v>9.4666666666666668</v>
      </c>
      <c r="V41" s="38">
        <v>35</v>
      </c>
      <c r="W41" s="39">
        <f t="shared" si="52"/>
        <v>15.397590361445786</v>
      </c>
      <c r="X41" s="40">
        <f t="shared" si="53"/>
        <v>15.214285714285715</v>
      </c>
      <c r="Y41" s="40">
        <f t="shared" si="15"/>
        <v>15.035294117647062</v>
      </c>
      <c r="Z41" s="40">
        <f t="shared" si="16"/>
        <v>14.860465116279073</v>
      </c>
      <c r="AA41" s="40">
        <f t="shared" si="17"/>
        <v>14.689655172413795</v>
      </c>
      <c r="AB41" s="40">
        <f t="shared" si="18"/>
        <v>14.522727272727275</v>
      </c>
      <c r="AC41" s="40">
        <f t="shared" si="19"/>
        <v>14.359550561797757</v>
      </c>
      <c r="AD41" s="40">
        <f t="shared" si="20"/>
        <v>14.200000000000003</v>
      </c>
      <c r="AE41" s="40">
        <f t="shared" si="21"/>
        <v>14.043956043956046</v>
      </c>
      <c r="AF41" s="40">
        <f t="shared" si="22"/>
        <v>13.891304347826088</v>
      </c>
      <c r="AG41" s="40">
        <f t="shared" si="23"/>
        <v>13.74193548387097</v>
      </c>
      <c r="AH41" s="40">
        <f t="shared" si="24"/>
        <v>13.595744680851068</v>
      </c>
      <c r="AI41" s="40">
        <f t="shared" si="25"/>
        <v>13.452631578947372</v>
      </c>
      <c r="AJ41" s="40">
        <f t="shared" si="26"/>
        <v>13.312500000000004</v>
      </c>
      <c r="AK41" s="40">
        <f t="shared" si="27"/>
        <v>13.175257731958766</v>
      </c>
      <c r="AL41" s="40">
        <f t="shared" si="28"/>
        <v>13.040816326530615</v>
      </c>
      <c r="AM41" s="40">
        <f t="shared" si="29"/>
        <v>12.909090909090912</v>
      </c>
      <c r="AN41" s="41">
        <f t="shared" si="54"/>
        <v>12.780000000000001</v>
      </c>
      <c r="AR41" s="38">
        <v>35</v>
      </c>
      <c r="AS41" s="39">
        <f t="shared" si="55"/>
        <v>3.7305482651015738</v>
      </c>
      <c r="AT41" s="40">
        <f t="shared" si="56"/>
        <v>3.6420290306960914</v>
      </c>
      <c r="AU41" s="40">
        <f t="shared" si="30"/>
        <v>3.5558868755087891</v>
      </c>
      <c r="AV41" s="40">
        <f t="shared" si="31"/>
        <v>3.4720328036973265</v>
      </c>
      <c r="AW41" s="40">
        <f t="shared" si="32"/>
        <v>3.3903820148749153</v>
      </c>
      <c r="AX41" s="40">
        <f t="shared" si="33"/>
        <v>3.3108536627745342</v>
      </c>
      <c r="AY41" s="40">
        <f t="shared" si="34"/>
        <v>3.2333706302660805</v>
      </c>
      <c r="AZ41" s="40">
        <f t="shared" si="35"/>
        <v>3.1578593194514979</v>
      </c>
      <c r="BA41" s="40">
        <f t="shared" si="36"/>
        <v>3.0842494556751299</v>
      </c>
      <c r="BB41" s="40">
        <f t="shared" si="37"/>
        <v>3.01247390438773</v>
      </c>
      <c r="BC41" s="40">
        <f t="shared" si="38"/>
        <v>2.9424684998940487</v>
      </c>
      <c r="BD41" s="40">
        <f t="shared" si="39"/>
        <v>2.8741718850965081</v>
      </c>
      <c r="BE41" s="40">
        <f t="shared" si="40"/>
        <v>2.807525361422361</v>
      </c>
      <c r="BF41" s="40">
        <f t="shared" si="41"/>
        <v>2.742472748189499</v>
      </c>
      <c r="BG41" s="40">
        <f t="shared" si="42"/>
        <v>2.6789602507276138</v>
      </c>
      <c r="BH41" s="40">
        <f t="shared" si="43"/>
        <v>2.6169363366272478</v>
      </c>
      <c r="BI41" s="40">
        <f t="shared" si="44"/>
        <v>2.5563516195400835</v>
      </c>
      <c r="BJ41" s="41">
        <f t="shared" si="57"/>
        <v>1.8771174527753953</v>
      </c>
      <c r="BN41" s="38">
        <v>35</v>
      </c>
      <c r="BO41" s="39">
        <f t="shared" si="58"/>
        <v>0.39663716814159289</v>
      </c>
      <c r="BP41" s="40">
        <f t="shared" si="71"/>
        <v>0.40141592920353986</v>
      </c>
      <c r="BQ41" s="40">
        <f t="shared" si="71"/>
        <v>0.40619469026548671</v>
      </c>
      <c r="BR41" s="40">
        <f t="shared" si="71"/>
        <v>0.41097345132743363</v>
      </c>
      <c r="BS41" s="40">
        <f t="shared" si="71"/>
        <v>0.41575221238938054</v>
      </c>
      <c r="BT41" s="40">
        <f t="shared" si="71"/>
        <v>0.42053097345132745</v>
      </c>
      <c r="BU41" s="40">
        <f t="shared" si="71"/>
        <v>0.42530973451327431</v>
      </c>
      <c r="BV41" s="40">
        <f t="shared" si="71"/>
        <v>0.43008849557522122</v>
      </c>
      <c r="BW41" s="40">
        <f t="shared" si="71"/>
        <v>0.43486725663716819</v>
      </c>
      <c r="BX41" s="40">
        <f t="shared" si="71"/>
        <v>0.4396460176991151</v>
      </c>
      <c r="BY41" s="40">
        <f t="shared" si="71"/>
        <v>0.44442477876106196</v>
      </c>
      <c r="BZ41" s="40">
        <f t="shared" si="71"/>
        <v>0.44920353982300881</v>
      </c>
      <c r="CA41" s="40">
        <f t="shared" si="67"/>
        <v>0.45398230088495573</v>
      </c>
      <c r="CB41" s="40">
        <f t="shared" si="67"/>
        <v>0.45876106194690264</v>
      </c>
      <c r="CC41" s="40">
        <f t="shared" si="67"/>
        <v>0.46353982300884955</v>
      </c>
      <c r="CD41" s="40">
        <f t="shared" si="67"/>
        <v>0.46831858407079641</v>
      </c>
      <c r="CE41" s="40">
        <f t="shared" si="63"/>
        <v>0.47309734513274332</v>
      </c>
      <c r="CF41" s="41">
        <f t="shared" si="63"/>
        <v>0.47787610619469029</v>
      </c>
      <c r="CK41" s="38">
        <v>35</v>
      </c>
      <c r="CL41" s="39">
        <f t="shared" si="59"/>
        <v>3.7548318584070794</v>
      </c>
      <c r="CM41" s="40">
        <f t="shared" si="72"/>
        <v>3.8000707964601772</v>
      </c>
      <c r="CN41" s="40">
        <f t="shared" si="72"/>
        <v>3.8453097345132745</v>
      </c>
      <c r="CO41" s="40">
        <f t="shared" si="72"/>
        <v>3.8905486725663714</v>
      </c>
      <c r="CP41" s="40">
        <f t="shared" si="72"/>
        <v>3.9357876106194691</v>
      </c>
      <c r="CQ41" s="40">
        <f t="shared" si="72"/>
        <v>3.9810265486725664</v>
      </c>
      <c r="CR41" s="40">
        <f t="shared" si="72"/>
        <v>4.0262654867256638</v>
      </c>
      <c r="CS41" s="40">
        <f t="shared" si="72"/>
        <v>4.0715044247787606</v>
      </c>
      <c r="CT41" s="40">
        <f t="shared" si="72"/>
        <v>4.1167433628318584</v>
      </c>
      <c r="CU41" s="40">
        <f t="shared" si="72"/>
        <v>4.1619823008849561</v>
      </c>
      <c r="CV41" s="40">
        <f t="shared" si="72"/>
        <v>4.207221238938053</v>
      </c>
      <c r="CW41" s="40">
        <f t="shared" si="72"/>
        <v>4.2524601769911508</v>
      </c>
      <c r="CX41" s="40">
        <f t="shared" si="68"/>
        <v>4.2976991150442476</v>
      </c>
      <c r="CY41" s="40">
        <f t="shared" si="68"/>
        <v>4.3429380530973454</v>
      </c>
      <c r="CZ41" s="40">
        <f t="shared" si="68"/>
        <v>4.3881769911504422</v>
      </c>
      <c r="DA41" s="40">
        <f t="shared" si="68"/>
        <v>4.43341592920354</v>
      </c>
      <c r="DB41" s="40">
        <f t="shared" si="64"/>
        <v>4.4786548672566369</v>
      </c>
      <c r="DC41" s="41">
        <f t="shared" si="64"/>
        <v>4.5238938053097346</v>
      </c>
      <c r="DE41" s="38">
        <v>35</v>
      </c>
      <c r="DF41" s="39">
        <f t="shared" si="60"/>
        <v>6.1072566371681427</v>
      </c>
      <c r="DG41" s="40">
        <f t="shared" si="73"/>
        <v>6.1072566371681427</v>
      </c>
      <c r="DH41" s="40">
        <f t="shared" si="73"/>
        <v>6.1072566371681427</v>
      </c>
      <c r="DI41" s="40">
        <f t="shared" si="73"/>
        <v>6.1072566371681427</v>
      </c>
      <c r="DJ41" s="40">
        <f t="shared" si="73"/>
        <v>6.1072566371681427</v>
      </c>
      <c r="DK41" s="40">
        <f t="shared" si="73"/>
        <v>6.1072566371681427</v>
      </c>
      <c r="DL41" s="40">
        <f t="shared" si="73"/>
        <v>6.1072566371681427</v>
      </c>
      <c r="DM41" s="40">
        <f t="shared" si="73"/>
        <v>6.1072566371681427</v>
      </c>
      <c r="DN41" s="40">
        <f t="shared" si="73"/>
        <v>6.1072566371681427</v>
      </c>
      <c r="DO41" s="40">
        <f t="shared" si="73"/>
        <v>6.1072566371681427</v>
      </c>
      <c r="DP41" s="40">
        <f t="shared" si="73"/>
        <v>6.1072566371681427</v>
      </c>
      <c r="DQ41" s="40">
        <f t="shared" si="73"/>
        <v>6.1072566371681427</v>
      </c>
      <c r="DR41" s="40">
        <f t="shared" si="69"/>
        <v>6.1072566371681427</v>
      </c>
      <c r="DS41" s="40">
        <f t="shared" si="69"/>
        <v>6.1072566371681427</v>
      </c>
      <c r="DT41" s="40">
        <f t="shared" si="69"/>
        <v>6.1072566371681427</v>
      </c>
      <c r="DU41" s="40">
        <f t="shared" si="69"/>
        <v>6.1072566371681427</v>
      </c>
      <c r="DV41" s="40">
        <f t="shared" si="65"/>
        <v>6.1072566371681427</v>
      </c>
      <c r="DW41" s="41">
        <f t="shared" si="65"/>
        <v>6.1072566371681427</v>
      </c>
      <c r="DY41" s="38">
        <v>35</v>
      </c>
      <c r="DZ41" s="39">
        <f t="shared" si="61"/>
        <v>1.4796740994854205</v>
      </c>
      <c r="EA41" s="40">
        <f t="shared" si="74"/>
        <v>1.461968467543139</v>
      </c>
      <c r="EB41" s="40">
        <f t="shared" si="74"/>
        <v>1.4443823680164019</v>
      </c>
      <c r="EC41" s="40">
        <f t="shared" si="74"/>
        <v>1.4269133044575562</v>
      </c>
      <c r="ED41" s="40">
        <f t="shared" si="74"/>
        <v>1.4095588235294116</v>
      </c>
      <c r="EE41" s="40">
        <f t="shared" si="74"/>
        <v>1.3923165137614679</v>
      </c>
      <c r="EF41" s="40">
        <f t="shared" si="74"/>
        <v>1.3751840043414851</v>
      </c>
      <c r="EG41" s="40">
        <f t="shared" si="74"/>
        <v>1.3581589639410867</v>
      </c>
      <c r="EH41" s="40">
        <f t="shared" si="74"/>
        <v>1.341239099574123</v>
      </c>
      <c r="EI41" s="40">
        <f t="shared" si="74"/>
        <v>1.3244221554865703</v>
      </c>
      <c r="EJ41" s="40">
        <f t="shared" si="74"/>
        <v>1.3077059120768064</v>
      </c>
      <c r="EK41" s="40">
        <f t="shared" si="74"/>
        <v>1.2910881848451217</v>
      </c>
      <c r="EL41" s="40">
        <f t="shared" si="70"/>
        <v>1.2745668233713903</v>
      </c>
      <c r="EM41" s="40">
        <f t="shared" si="70"/>
        <v>1.2581397103198551</v>
      </c>
      <c r="EN41" s="40">
        <f t="shared" si="70"/>
        <v>1.2418047604700213</v>
      </c>
      <c r="EO41" s="40">
        <f t="shared" si="70"/>
        <v>1.2255599197726896</v>
      </c>
      <c r="EP41" s="40">
        <f t="shared" si="66"/>
        <v>1.2094031644302021</v>
      </c>
      <c r="EQ41" s="41">
        <f t="shared" si="62"/>
        <v>0.89702957920240134</v>
      </c>
    </row>
    <row r="42" spans="2:147" x14ac:dyDescent="0.25">
      <c r="B42" s="38">
        <v>36</v>
      </c>
      <c r="C42" s="39">
        <f t="shared" si="49"/>
        <v>9.397058823529413</v>
      </c>
      <c r="D42" s="40">
        <f t="shared" si="50"/>
        <v>9.3970588235294148</v>
      </c>
      <c r="E42" s="40">
        <f t="shared" si="0"/>
        <v>9.397058823529413</v>
      </c>
      <c r="F42" s="40">
        <f t="shared" si="1"/>
        <v>9.3970588235294112</v>
      </c>
      <c r="G42" s="40">
        <f t="shared" si="2"/>
        <v>9.397058823529413</v>
      </c>
      <c r="H42" s="40">
        <f t="shared" si="3"/>
        <v>9.397058823529413</v>
      </c>
      <c r="I42" s="40">
        <f t="shared" si="4"/>
        <v>9.397058823529413</v>
      </c>
      <c r="J42" s="40">
        <f t="shared" si="5"/>
        <v>9.397058823529413</v>
      </c>
      <c r="K42" s="40">
        <f t="shared" si="6"/>
        <v>9.397058823529413</v>
      </c>
      <c r="L42" s="40">
        <f t="shared" si="7"/>
        <v>9.397058823529413</v>
      </c>
      <c r="M42" s="40">
        <f t="shared" si="8"/>
        <v>9.3970588235294148</v>
      </c>
      <c r="N42" s="40">
        <f t="shared" si="9"/>
        <v>9.3970588235294148</v>
      </c>
      <c r="O42" s="40">
        <f t="shared" si="10"/>
        <v>9.3970588235294148</v>
      </c>
      <c r="P42" s="40">
        <f t="shared" si="11"/>
        <v>9.3970588235294148</v>
      </c>
      <c r="Q42" s="40">
        <f t="shared" si="12"/>
        <v>9.397058823529413</v>
      </c>
      <c r="R42" s="40">
        <f t="shared" si="13"/>
        <v>9.3970588235294148</v>
      </c>
      <c r="S42" s="40">
        <f t="shared" si="14"/>
        <v>9.397058823529413</v>
      </c>
      <c r="T42" s="41">
        <f t="shared" si="51"/>
        <v>9.397058823529413</v>
      </c>
      <c r="V42" s="38">
        <v>36</v>
      </c>
      <c r="W42" s="39">
        <f t="shared" si="52"/>
        <v>15.397590361445786</v>
      </c>
      <c r="X42" s="40">
        <f t="shared" si="53"/>
        <v>15.214285714285717</v>
      </c>
      <c r="Y42" s="40">
        <f t="shared" si="15"/>
        <v>15.035294117647062</v>
      </c>
      <c r="Z42" s="40">
        <f t="shared" si="16"/>
        <v>14.860465116279071</v>
      </c>
      <c r="AA42" s="40">
        <f t="shared" si="17"/>
        <v>14.689655172413797</v>
      </c>
      <c r="AB42" s="40">
        <f t="shared" si="18"/>
        <v>14.522727272727275</v>
      </c>
      <c r="AC42" s="40">
        <f t="shared" si="19"/>
        <v>14.359550561797755</v>
      </c>
      <c r="AD42" s="40">
        <f t="shared" si="20"/>
        <v>14.200000000000001</v>
      </c>
      <c r="AE42" s="40">
        <f t="shared" si="21"/>
        <v>14.043956043956044</v>
      </c>
      <c r="AF42" s="40">
        <f t="shared" si="22"/>
        <v>13.89130434782609</v>
      </c>
      <c r="AG42" s="40">
        <f t="shared" si="23"/>
        <v>13.741935483870973</v>
      </c>
      <c r="AH42" s="40">
        <f t="shared" si="24"/>
        <v>13.595744680851068</v>
      </c>
      <c r="AI42" s="40">
        <f t="shared" si="25"/>
        <v>13.452631578947372</v>
      </c>
      <c r="AJ42" s="40">
        <f t="shared" si="26"/>
        <v>13.312500000000004</v>
      </c>
      <c r="AK42" s="40">
        <f t="shared" si="27"/>
        <v>13.175257731958766</v>
      </c>
      <c r="AL42" s="40">
        <f t="shared" si="28"/>
        <v>13.040816326530615</v>
      </c>
      <c r="AM42" s="40">
        <f t="shared" si="29"/>
        <v>12.909090909090912</v>
      </c>
      <c r="AN42" s="41">
        <f t="shared" si="54"/>
        <v>12.780000000000003</v>
      </c>
      <c r="AR42" s="38">
        <v>36</v>
      </c>
      <c r="AS42" s="39">
        <f t="shared" si="55"/>
        <v>3.7239455248093583</v>
      </c>
      <c r="AT42" s="40">
        <f t="shared" si="56"/>
        <v>3.6355829616152135</v>
      </c>
      <c r="AU42" s="40">
        <f t="shared" si="30"/>
        <v>3.5495932704193929</v>
      </c>
      <c r="AV42" s="40">
        <f t="shared" si="31"/>
        <v>3.4658876128943223</v>
      </c>
      <c r="AW42" s="40">
        <f t="shared" si="32"/>
        <v>3.3843813387423927</v>
      </c>
      <c r="AX42" s="40">
        <f t="shared" si="33"/>
        <v>3.3049937447873226</v>
      </c>
      <c r="AY42" s="40">
        <f t="shared" si="34"/>
        <v>3.227647850389503</v>
      </c>
      <c r="AZ42" s="40">
        <f t="shared" si="35"/>
        <v>3.1522701879126451</v>
      </c>
      <c r="BA42" s="40">
        <f t="shared" si="36"/>
        <v>3.0787906070810145</v>
      </c>
      <c r="BB42" s="40">
        <f t="shared" si="37"/>
        <v>3.0071420921675744</v>
      </c>
      <c r="BC42" s="40">
        <f t="shared" si="38"/>
        <v>2.9372605910446787</v>
      </c>
      <c r="BD42" s="40">
        <f t="shared" si="39"/>
        <v>2.8690848552113817</v>
      </c>
      <c r="BE42" s="40">
        <f t="shared" si="40"/>
        <v>2.8025562899862151</v>
      </c>
      <c r="BF42" s="40">
        <f t="shared" si="41"/>
        <v>2.7376188141219067</v>
      </c>
      <c r="BG42" s="40">
        <f t="shared" si="42"/>
        <v>2.6742187281599539</v>
      </c>
      <c r="BH42" s="40">
        <f t="shared" si="43"/>
        <v>2.6123045908987037</v>
      </c>
      <c r="BI42" s="40">
        <f t="shared" si="44"/>
        <v>2.5518271033993041</v>
      </c>
      <c r="BJ42" s="41">
        <f t="shared" si="57"/>
        <v>1.8602181111966505</v>
      </c>
      <c r="BN42" s="38">
        <v>36</v>
      </c>
      <c r="BO42" s="39">
        <f t="shared" si="58"/>
        <v>0.40028368794326236</v>
      </c>
      <c r="BP42" s="40">
        <f t="shared" si="71"/>
        <v>0.40510638297872337</v>
      </c>
      <c r="BQ42" s="40">
        <f t="shared" si="71"/>
        <v>0.40992907801418438</v>
      </c>
      <c r="BR42" s="40">
        <f t="shared" si="71"/>
        <v>0.41475177304964539</v>
      </c>
      <c r="BS42" s="40">
        <f t="shared" si="71"/>
        <v>0.41957446808510634</v>
      </c>
      <c r="BT42" s="40">
        <f t="shared" si="71"/>
        <v>0.42439716312056736</v>
      </c>
      <c r="BU42" s="40">
        <f t="shared" si="71"/>
        <v>0.42921985815602837</v>
      </c>
      <c r="BV42" s="40">
        <f t="shared" si="71"/>
        <v>0.43404255319148938</v>
      </c>
      <c r="BW42" s="40">
        <f t="shared" si="71"/>
        <v>0.43886524822695039</v>
      </c>
      <c r="BX42" s="40">
        <f t="shared" si="71"/>
        <v>0.44368794326241134</v>
      </c>
      <c r="BY42" s="40">
        <f t="shared" si="71"/>
        <v>0.44851063829787224</v>
      </c>
      <c r="BZ42" s="40">
        <f t="shared" si="71"/>
        <v>0.45333333333333325</v>
      </c>
      <c r="CA42" s="40">
        <f t="shared" si="67"/>
        <v>0.45815602836879427</v>
      </c>
      <c r="CB42" s="40">
        <f t="shared" si="67"/>
        <v>0.46297872340425528</v>
      </c>
      <c r="CC42" s="40">
        <f t="shared" si="67"/>
        <v>0.46780141843971629</v>
      </c>
      <c r="CD42" s="40">
        <f t="shared" si="67"/>
        <v>0.47262411347517724</v>
      </c>
      <c r="CE42" s="40">
        <f t="shared" si="63"/>
        <v>0.47744680851063825</v>
      </c>
      <c r="CF42" s="41">
        <f t="shared" si="63"/>
        <v>0.48226950354609927</v>
      </c>
      <c r="CK42" s="38">
        <v>36</v>
      </c>
      <c r="CL42" s="39">
        <f t="shared" si="59"/>
        <v>3.7614893617021279</v>
      </c>
      <c r="CM42" s="40">
        <f t="shared" si="72"/>
        <v>3.8068085106382985</v>
      </c>
      <c r="CN42" s="40">
        <f t="shared" si="72"/>
        <v>3.8521276595744687</v>
      </c>
      <c r="CO42" s="40">
        <f t="shared" si="72"/>
        <v>3.8974468085106384</v>
      </c>
      <c r="CP42" s="40">
        <f t="shared" si="72"/>
        <v>3.942765957446809</v>
      </c>
      <c r="CQ42" s="40">
        <f t="shared" si="72"/>
        <v>3.9880851063829792</v>
      </c>
      <c r="CR42" s="40">
        <f t="shared" si="72"/>
        <v>4.0334042553191498</v>
      </c>
      <c r="CS42" s="40">
        <f t="shared" si="72"/>
        <v>4.07872340425532</v>
      </c>
      <c r="CT42" s="40">
        <f t="shared" si="72"/>
        <v>4.1240425531914902</v>
      </c>
      <c r="CU42" s="40">
        <f t="shared" si="72"/>
        <v>4.1693617021276603</v>
      </c>
      <c r="CV42" s="40">
        <f t="shared" si="72"/>
        <v>4.2146808510638305</v>
      </c>
      <c r="CW42" s="40">
        <f t="shared" si="72"/>
        <v>4.2600000000000007</v>
      </c>
      <c r="CX42" s="40">
        <f t="shared" si="68"/>
        <v>4.3053191489361708</v>
      </c>
      <c r="CY42" s="40">
        <f t="shared" si="68"/>
        <v>4.350638297872341</v>
      </c>
      <c r="CZ42" s="40">
        <f t="shared" si="68"/>
        <v>4.3959574468085112</v>
      </c>
      <c r="DA42" s="40">
        <f t="shared" si="68"/>
        <v>4.4412765957446814</v>
      </c>
      <c r="DB42" s="40">
        <f t="shared" si="64"/>
        <v>4.4865957446808515</v>
      </c>
      <c r="DC42" s="41">
        <f t="shared" si="64"/>
        <v>4.5319148936170217</v>
      </c>
      <c r="DE42" s="38">
        <v>36</v>
      </c>
      <c r="DF42" s="39">
        <f t="shared" si="60"/>
        <v>6.1634042553191497</v>
      </c>
      <c r="DG42" s="40">
        <f t="shared" si="73"/>
        <v>6.1634042553191497</v>
      </c>
      <c r="DH42" s="40">
        <f t="shared" si="73"/>
        <v>6.1634042553191497</v>
      </c>
      <c r="DI42" s="40">
        <f t="shared" si="73"/>
        <v>6.1634042553191497</v>
      </c>
      <c r="DJ42" s="40">
        <f t="shared" si="73"/>
        <v>6.1634042553191497</v>
      </c>
      <c r="DK42" s="40">
        <f t="shared" si="73"/>
        <v>6.1634042553191497</v>
      </c>
      <c r="DL42" s="40">
        <f t="shared" si="73"/>
        <v>6.1634042553191497</v>
      </c>
      <c r="DM42" s="40">
        <f t="shared" si="73"/>
        <v>6.1634042553191497</v>
      </c>
      <c r="DN42" s="40">
        <f t="shared" si="73"/>
        <v>6.1634042553191497</v>
      </c>
      <c r="DO42" s="40">
        <f t="shared" si="73"/>
        <v>6.1634042553191497</v>
      </c>
      <c r="DP42" s="40">
        <f t="shared" si="73"/>
        <v>6.1634042553191497</v>
      </c>
      <c r="DQ42" s="40">
        <f t="shared" si="73"/>
        <v>6.1634042553191497</v>
      </c>
      <c r="DR42" s="40">
        <f t="shared" si="69"/>
        <v>6.1634042553191497</v>
      </c>
      <c r="DS42" s="40">
        <f t="shared" si="69"/>
        <v>6.1634042553191497</v>
      </c>
      <c r="DT42" s="40">
        <f t="shared" si="69"/>
        <v>6.1634042553191497</v>
      </c>
      <c r="DU42" s="40">
        <f t="shared" si="69"/>
        <v>6.1634042553191497</v>
      </c>
      <c r="DV42" s="40">
        <f t="shared" si="65"/>
        <v>6.1634042553191497</v>
      </c>
      <c r="DW42" s="41">
        <f t="shared" si="65"/>
        <v>6.1634042553191497</v>
      </c>
      <c r="DY42" s="38">
        <v>36</v>
      </c>
      <c r="DZ42" s="39">
        <f t="shared" si="61"/>
        <v>1.4906346483704975</v>
      </c>
      <c r="EA42" s="40">
        <f t="shared" si="74"/>
        <v>1.472797863599014</v>
      </c>
      <c r="EB42" s="40">
        <f t="shared" si="74"/>
        <v>1.4550814966683752</v>
      </c>
      <c r="EC42" s="40">
        <f t="shared" si="74"/>
        <v>1.4374830326387231</v>
      </c>
      <c r="ED42" s="40">
        <f t="shared" si="74"/>
        <v>1.4199999999999995</v>
      </c>
      <c r="EE42" s="40">
        <f t="shared" si="74"/>
        <v>1.4026299694189601</v>
      </c>
      <c r="EF42" s="40">
        <f t="shared" si="74"/>
        <v>1.3853705525217923</v>
      </c>
      <c r="EG42" s="40">
        <f t="shared" si="74"/>
        <v>1.3682194007110204</v>
      </c>
      <c r="EH42" s="40">
        <f t="shared" si="74"/>
        <v>1.3511742040154127</v>
      </c>
      <c r="EI42" s="40">
        <f t="shared" si="74"/>
        <v>1.3342326899716557</v>
      </c>
      <c r="EJ42" s="40">
        <f t="shared" si="74"/>
        <v>1.3173926225366344</v>
      </c>
      <c r="EK42" s="40">
        <f t="shared" si="74"/>
        <v>1.3006518010291594</v>
      </c>
      <c r="EL42" s="40">
        <f t="shared" si="70"/>
        <v>1.2840080591000671</v>
      </c>
      <c r="EM42" s="40">
        <f t="shared" si="70"/>
        <v>1.2674592637296316</v>
      </c>
      <c r="EN42" s="40">
        <f t="shared" si="70"/>
        <v>1.2510033142512804</v>
      </c>
      <c r="EO42" s="40">
        <f t="shared" si="70"/>
        <v>1.2346381414006353</v>
      </c>
      <c r="EP42" s="40">
        <f t="shared" si="66"/>
        <v>1.2183617063889443</v>
      </c>
      <c r="EQ42" s="41">
        <f t="shared" si="62"/>
        <v>0.89712646497427107</v>
      </c>
    </row>
    <row r="43" spans="2:147" x14ac:dyDescent="0.25">
      <c r="B43" s="38">
        <v>37</v>
      </c>
      <c r="C43" s="39">
        <f t="shared" si="49"/>
        <v>9.3284671532846719</v>
      </c>
      <c r="D43" s="40">
        <f t="shared" si="50"/>
        <v>9.3284671532846719</v>
      </c>
      <c r="E43" s="40">
        <f t="shared" si="0"/>
        <v>9.3284671532846719</v>
      </c>
      <c r="F43" s="40">
        <f t="shared" si="1"/>
        <v>9.3284671532846719</v>
      </c>
      <c r="G43" s="40">
        <f t="shared" si="2"/>
        <v>9.3284671532846701</v>
      </c>
      <c r="H43" s="40">
        <f t="shared" si="3"/>
        <v>9.3284671532846737</v>
      </c>
      <c r="I43" s="40">
        <f t="shared" si="4"/>
        <v>9.3284671532846719</v>
      </c>
      <c r="J43" s="40">
        <f t="shared" si="5"/>
        <v>9.3284671532846701</v>
      </c>
      <c r="K43" s="40">
        <f t="shared" si="6"/>
        <v>9.3284671532846719</v>
      </c>
      <c r="L43" s="40">
        <f t="shared" si="7"/>
        <v>9.3284671532846719</v>
      </c>
      <c r="M43" s="40">
        <f t="shared" si="8"/>
        <v>9.3284671532846719</v>
      </c>
      <c r="N43" s="40">
        <f t="shared" si="9"/>
        <v>9.3284671532846737</v>
      </c>
      <c r="O43" s="40">
        <f t="shared" si="10"/>
        <v>9.3284671532846701</v>
      </c>
      <c r="P43" s="40">
        <f t="shared" si="11"/>
        <v>9.3284671532846719</v>
      </c>
      <c r="Q43" s="40">
        <f t="shared" si="12"/>
        <v>9.3284671532846737</v>
      </c>
      <c r="R43" s="40">
        <f t="shared" si="13"/>
        <v>9.3284671532846737</v>
      </c>
      <c r="S43" s="40">
        <f t="shared" si="14"/>
        <v>9.3284671532846719</v>
      </c>
      <c r="T43" s="41">
        <f t="shared" si="51"/>
        <v>9.3284671532846719</v>
      </c>
      <c r="V43" s="38">
        <v>37</v>
      </c>
      <c r="W43" s="39">
        <f t="shared" si="52"/>
        <v>15.397590361445783</v>
      </c>
      <c r="X43" s="40">
        <f t="shared" si="53"/>
        <v>15.214285714285715</v>
      </c>
      <c r="Y43" s="40">
        <f t="shared" si="15"/>
        <v>15.035294117647059</v>
      </c>
      <c r="Z43" s="40">
        <f t="shared" si="16"/>
        <v>14.86046511627907</v>
      </c>
      <c r="AA43" s="40">
        <f t="shared" si="17"/>
        <v>14.689655172413792</v>
      </c>
      <c r="AB43" s="40">
        <f t="shared" si="18"/>
        <v>14.522727272727273</v>
      </c>
      <c r="AC43" s="40">
        <f t="shared" si="19"/>
        <v>14.359550561797752</v>
      </c>
      <c r="AD43" s="40">
        <f t="shared" si="20"/>
        <v>14.2</v>
      </c>
      <c r="AE43" s="40">
        <f t="shared" si="21"/>
        <v>14.043956043956042</v>
      </c>
      <c r="AF43" s="40">
        <f t="shared" si="22"/>
        <v>13.891304347826086</v>
      </c>
      <c r="AG43" s="40">
        <f t="shared" si="23"/>
        <v>13.741935483870968</v>
      </c>
      <c r="AH43" s="40">
        <f t="shared" si="24"/>
        <v>13.595744680851064</v>
      </c>
      <c r="AI43" s="40">
        <f t="shared" si="25"/>
        <v>13.452631578947367</v>
      </c>
      <c r="AJ43" s="40">
        <f t="shared" si="26"/>
        <v>13.3125</v>
      </c>
      <c r="AK43" s="40">
        <f t="shared" si="27"/>
        <v>13.175257731958764</v>
      </c>
      <c r="AL43" s="40">
        <f t="shared" si="28"/>
        <v>13.040816326530612</v>
      </c>
      <c r="AM43" s="40">
        <f t="shared" si="29"/>
        <v>12.90909090909091</v>
      </c>
      <c r="AN43" s="41">
        <f t="shared" si="54"/>
        <v>12.78</v>
      </c>
      <c r="AR43" s="38">
        <v>37</v>
      </c>
      <c r="AS43" s="39">
        <f t="shared" si="55"/>
        <v>3.7173427845171427</v>
      </c>
      <c r="AT43" s="40">
        <f t="shared" si="56"/>
        <v>3.6291368925343352</v>
      </c>
      <c r="AU43" s="40">
        <f t="shared" si="30"/>
        <v>3.5432996653299966</v>
      </c>
      <c r="AV43" s="40">
        <f t="shared" si="31"/>
        <v>3.4597424220913187</v>
      </c>
      <c r="AW43" s="40">
        <f t="shared" si="32"/>
        <v>3.3783806626098709</v>
      </c>
      <c r="AX43" s="40">
        <f t="shared" si="33"/>
        <v>3.2991338268001109</v>
      </c>
      <c r="AY43" s="40">
        <f t="shared" si="34"/>
        <v>3.2219250705129259</v>
      </c>
      <c r="AZ43" s="40">
        <f t="shared" si="35"/>
        <v>3.1466810563737933</v>
      </c>
      <c r="BA43" s="40">
        <f t="shared" si="36"/>
        <v>3.0733317584868995</v>
      </c>
      <c r="BB43" s="40">
        <f t="shared" si="37"/>
        <v>3.0018102799474193</v>
      </c>
      <c r="BC43" s="40">
        <f t="shared" si="38"/>
        <v>2.9320526821953083</v>
      </c>
      <c r="BD43" s="40">
        <f t="shared" si="39"/>
        <v>2.8639978253262552</v>
      </c>
      <c r="BE43" s="40">
        <f t="shared" si="40"/>
        <v>2.7975872185500692</v>
      </c>
      <c r="BF43" s="40">
        <f t="shared" si="41"/>
        <v>2.7327648800543147</v>
      </c>
      <c r="BG43" s="40">
        <f t="shared" si="42"/>
        <v>2.6694772055922944</v>
      </c>
      <c r="BH43" s="40">
        <f t="shared" si="43"/>
        <v>2.6076728451701596</v>
      </c>
      <c r="BI43" s="40">
        <f t="shared" si="44"/>
        <v>2.5473025872585255</v>
      </c>
      <c r="BJ43" s="41">
        <f t="shared" si="57"/>
        <v>1.8435647681389675</v>
      </c>
      <c r="BN43" s="38">
        <v>37</v>
      </c>
      <c r="BO43" s="39">
        <f t="shared" si="58"/>
        <v>0.40394316163410304</v>
      </c>
      <c r="BP43" s="40">
        <f t="shared" si="71"/>
        <v>0.40880994671403198</v>
      </c>
      <c r="BQ43" s="40">
        <f t="shared" si="71"/>
        <v>0.41367673179396097</v>
      </c>
      <c r="BR43" s="40">
        <f t="shared" si="71"/>
        <v>0.41854351687388991</v>
      </c>
      <c r="BS43" s="40">
        <f t="shared" si="71"/>
        <v>0.4234103019538189</v>
      </c>
      <c r="BT43" s="40">
        <f t="shared" si="71"/>
        <v>0.42827708703374778</v>
      </c>
      <c r="BU43" s="40">
        <f t="shared" si="71"/>
        <v>0.43314387211367678</v>
      </c>
      <c r="BV43" s="40">
        <f t="shared" si="71"/>
        <v>0.43801065719360571</v>
      </c>
      <c r="BW43" s="40">
        <f t="shared" si="71"/>
        <v>0.4428774422735347</v>
      </c>
      <c r="BX43" s="40">
        <f t="shared" si="71"/>
        <v>0.44774422735346364</v>
      </c>
      <c r="BY43" s="40">
        <f t="shared" si="71"/>
        <v>0.45261101243339258</v>
      </c>
      <c r="BZ43" s="40">
        <f t="shared" si="71"/>
        <v>0.45747779751332152</v>
      </c>
      <c r="CA43" s="40">
        <f t="shared" si="67"/>
        <v>0.46234458259325051</v>
      </c>
      <c r="CB43" s="40">
        <f t="shared" si="67"/>
        <v>0.46721136767317945</v>
      </c>
      <c r="CC43" s="40">
        <f t="shared" si="67"/>
        <v>0.47207815275310833</v>
      </c>
      <c r="CD43" s="40">
        <f t="shared" si="67"/>
        <v>0.47694493783303732</v>
      </c>
      <c r="CE43" s="40">
        <f t="shared" si="63"/>
        <v>0.48181172291296626</v>
      </c>
      <c r="CF43" s="41">
        <f t="shared" si="63"/>
        <v>0.48667850799289525</v>
      </c>
      <c r="CK43" s="38">
        <v>37</v>
      </c>
      <c r="CL43" s="39">
        <f t="shared" si="59"/>
        <v>3.7681705150976912</v>
      </c>
      <c r="CM43" s="40">
        <f t="shared" si="72"/>
        <v>3.8135701598579046</v>
      </c>
      <c r="CN43" s="40">
        <f t="shared" si="72"/>
        <v>3.8589698046181176</v>
      </c>
      <c r="CO43" s="40">
        <f t="shared" si="72"/>
        <v>3.9043694493783305</v>
      </c>
      <c r="CP43" s="40">
        <f t="shared" si="72"/>
        <v>3.9497690941385439</v>
      </c>
      <c r="CQ43" s="40">
        <f t="shared" si="72"/>
        <v>3.9951687388987573</v>
      </c>
      <c r="CR43" s="40">
        <f t="shared" si="72"/>
        <v>4.0405683836589708</v>
      </c>
      <c r="CS43" s="40">
        <f t="shared" si="72"/>
        <v>4.0859680284191828</v>
      </c>
      <c r="CT43" s="40">
        <f t="shared" si="72"/>
        <v>4.1313676731793967</v>
      </c>
      <c r="CU43" s="40">
        <f t="shared" si="72"/>
        <v>4.1767673179396096</v>
      </c>
      <c r="CV43" s="40">
        <f t="shared" si="72"/>
        <v>4.2221669626998226</v>
      </c>
      <c r="CW43" s="40">
        <f t="shared" si="72"/>
        <v>4.2675666074600365</v>
      </c>
      <c r="CX43" s="40">
        <f t="shared" si="68"/>
        <v>4.3129662522202485</v>
      </c>
      <c r="CY43" s="40">
        <f t="shared" si="68"/>
        <v>4.3583658969804624</v>
      </c>
      <c r="CZ43" s="40">
        <f t="shared" si="68"/>
        <v>4.4037655417406754</v>
      </c>
      <c r="DA43" s="40">
        <f t="shared" si="68"/>
        <v>4.4491651865008892</v>
      </c>
      <c r="DB43" s="40">
        <f t="shared" si="64"/>
        <v>4.4945648312611013</v>
      </c>
      <c r="DC43" s="41">
        <f t="shared" si="64"/>
        <v>4.5399644760213151</v>
      </c>
      <c r="DE43" s="38">
        <v>37</v>
      </c>
      <c r="DF43" s="39">
        <f t="shared" si="60"/>
        <v>6.2197513321492011</v>
      </c>
      <c r="DG43" s="40">
        <f t="shared" si="73"/>
        <v>6.2197513321492011</v>
      </c>
      <c r="DH43" s="40">
        <f t="shared" si="73"/>
        <v>6.2197513321492011</v>
      </c>
      <c r="DI43" s="40">
        <f t="shared" si="73"/>
        <v>6.2197513321492011</v>
      </c>
      <c r="DJ43" s="40">
        <f t="shared" si="73"/>
        <v>6.2197513321492011</v>
      </c>
      <c r="DK43" s="40">
        <f t="shared" si="73"/>
        <v>6.2197513321492011</v>
      </c>
      <c r="DL43" s="40">
        <f t="shared" si="73"/>
        <v>6.2197513321492011</v>
      </c>
      <c r="DM43" s="40">
        <f t="shared" si="73"/>
        <v>6.2197513321492011</v>
      </c>
      <c r="DN43" s="40">
        <f t="shared" si="73"/>
        <v>6.2197513321492011</v>
      </c>
      <c r="DO43" s="40">
        <f t="shared" si="73"/>
        <v>6.2197513321492011</v>
      </c>
      <c r="DP43" s="40">
        <f t="shared" si="73"/>
        <v>6.2197513321492011</v>
      </c>
      <c r="DQ43" s="40">
        <f t="shared" si="73"/>
        <v>6.2197513321492011</v>
      </c>
      <c r="DR43" s="40">
        <f t="shared" si="69"/>
        <v>6.2197513321492011</v>
      </c>
      <c r="DS43" s="40">
        <f t="shared" si="69"/>
        <v>6.2197513321492011</v>
      </c>
      <c r="DT43" s="40">
        <f t="shared" si="69"/>
        <v>6.2197513321492011</v>
      </c>
      <c r="DU43" s="40">
        <f t="shared" si="69"/>
        <v>6.2197513321492011</v>
      </c>
      <c r="DV43" s="40">
        <f t="shared" si="65"/>
        <v>6.2197513321492011</v>
      </c>
      <c r="DW43" s="41">
        <f t="shared" si="65"/>
        <v>6.2197513321492011</v>
      </c>
      <c r="DY43" s="38">
        <v>37</v>
      </c>
      <c r="DZ43" s="39">
        <f t="shared" si="61"/>
        <v>1.5015951972555748</v>
      </c>
      <c r="EA43" s="40">
        <f t="shared" si="74"/>
        <v>1.4836272596548892</v>
      </c>
      <c r="EB43" s="40">
        <f t="shared" si="74"/>
        <v>1.4657806253203487</v>
      </c>
      <c r="EC43" s="40">
        <f t="shared" si="74"/>
        <v>1.4480527608198905</v>
      </c>
      <c r="ED43" s="40">
        <f t="shared" si="74"/>
        <v>1.4304411764705882</v>
      </c>
      <c r="EE43" s="40">
        <f t="shared" si="74"/>
        <v>1.4129434250764525</v>
      </c>
      <c r="EF43" s="40">
        <f t="shared" si="74"/>
        <v>1.3955571007020997</v>
      </c>
      <c r="EG43" s="40">
        <f t="shared" si="74"/>
        <v>1.3782798374809546</v>
      </c>
      <c r="EH43" s="40">
        <f t="shared" si="74"/>
        <v>1.3611093084567027</v>
      </c>
      <c r="EI43" s="40">
        <f t="shared" si="74"/>
        <v>1.3440432244567417</v>
      </c>
      <c r="EJ43" s="40">
        <f t="shared" si="74"/>
        <v>1.3270793329964627</v>
      </c>
      <c r="EK43" s="40">
        <f t="shared" si="74"/>
        <v>1.3102154172131977</v>
      </c>
      <c r="EL43" s="40">
        <f t="shared" si="70"/>
        <v>1.2934492948287444</v>
      </c>
      <c r="EM43" s="40">
        <f t="shared" si="70"/>
        <v>1.2767788171394086</v>
      </c>
      <c r="EN43" s="40">
        <f t="shared" si="70"/>
        <v>1.26020186803254</v>
      </c>
      <c r="EO43" s="40">
        <f t="shared" si="70"/>
        <v>1.2437163630285812</v>
      </c>
      <c r="EP43" s="40">
        <f t="shared" si="66"/>
        <v>1.2273202483476868</v>
      </c>
      <c r="EQ43" s="41">
        <f t="shared" si="62"/>
        <v>0.89722335074614057</v>
      </c>
    </row>
    <row r="44" spans="2:147" x14ac:dyDescent="0.25">
      <c r="B44" s="38">
        <v>38</v>
      </c>
      <c r="C44" s="39">
        <f t="shared" si="49"/>
        <v>9.2608695652173925</v>
      </c>
      <c r="D44" s="40">
        <f t="shared" si="50"/>
        <v>9.2608695652173942</v>
      </c>
      <c r="E44" s="40">
        <f t="shared" si="0"/>
        <v>9.2608695652173942</v>
      </c>
      <c r="F44" s="40">
        <f t="shared" si="1"/>
        <v>9.2608695652173925</v>
      </c>
      <c r="G44" s="40">
        <f t="shared" si="2"/>
        <v>9.2608695652173925</v>
      </c>
      <c r="H44" s="40">
        <f t="shared" si="3"/>
        <v>9.2608695652173925</v>
      </c>
      <c r="I44" s="40">
        <f t="shared" si="4"/>
        <v>9.2608695652173925</v>
      </c>
      <c r="J44" s="40">
        <f t="shared" si="5"/>
        <v>9.2608695652173907</v>
      </c>
      <c r="K44" s="40">
        <f t="shared" si="6"/>
        <v>9.2608695652173907</v>
      </c>
      <c r="L44" s="40">
        <f t="shared" si="7"/>
        <v>9.2608695652173925</v>
      </c>
      <c r="M44" s="40">
        <f t="shared" si="8"/>
        <v>9.2608695652173925</v>
      </c>
      <c r="N44" s="40">
        <f t="shared" si="9"/>
        <v>9.2608695652173925</v>
      </c>
      <c r="O44" s="40">
        <f t="shared" si="10"/>
        <v>9.2608695652173907</v>
      </c>
      <c r="P44" s="40">
        <f t="shared" si="11"/>
        <v>9.2608695652173925</v>
      </c>
      <c r="Q44" s="40">
        <f t="shared" si="12"/>
        <v>9.2608695652173925</v>
      </c>
      <c r="R44" s="40">
        <f t="shared" si="13"/>
        <v>9.2608695652173942</v>
      </c>
      <c r="S44" s="40">
        <f t="shared" si="14"/>
        <v>9.2608695652173925</v>
      </c>
      <c r="T44" s="41">
        <f t="shared" si="51"/>
        <v>9.2608695652173925</v>
      </c>
      <c r="V44" s="38">
        <v>38</v>
      </c>
      <c r="W44" s="39">
        <f t="shared" si="52"/>
        <v>15.397590361445785</v>
      </c>
      <c r="X44" s="40">
        <f t="shared" si="53"/>
        <v>15.214285714285715</v>
      </c>
      <c r="Y44" s="40">
        <f t="shared" si="15"/>
        <v>15.035294117647059</v>
      </c>
      <c r="Z44" s="40">
        <f t="shared" si="16"/>
        <v>14.86046511627907</v>
      </c>
      <c r="AA44" s="40">
        <f t="shared" si="17"/>
        <v>14.689655172413792</v>
      </c>
      <c r="AB44" s="40">
        <f t="shared" si="18"/>
        <v>14.522727272727272</v>
      </c>
      <c r="AC44" s="40">
        <f t="shared" si="19"/>
        <v>14.359550561797752</v>
      </c>
      <c r="AD44" s="40">
        <f t="shared" si="20"/>
        <v>14.199999999999998</v>
      </c>
      <c r="AE44" s="40">
        <f t="shared" si="21"/>
        <v>14.043956043956042</v>
      </c>
      <c r="AF44" s="40">
        <f t="shared" si="22"/>
        <v>13.891304347826084</v>
      </c>
      <c r="AG44" s="40">
        <f t="shared" si="23"/>
        <v>13.741935483870968</v>
      </c>
      <c r="AH44" s="40">
        <f t="shared" si="24"/>
        <v>13.595744680851064</v>
      </c>
      <c r="AI44" s="40">
        <f t="shared" si="25"/>
        <v>13.452631578947368</v>
      </c>
      <c r="AJ44" s="40">
        <f t="shared" si="26"/>
        <v>13.3125</v>
      </c>
      <c r="AK44" s="40">
        <f t="shared" si="27"/>
        <v>13.175257731958764</v>
      </c>
      <c r="AL44" s="40">
        <f t="shared" si="28"/>
        <v>13.040816326530612</v>
      </c>
      <c r="AM44" s="40">
        <f t="shared" si="29"/>
        <v>12.909090909090908</v>
      </c>
      <c r="AN44" s="41">
        <f t="shared" si="54"/>
        <v>12.78</v>
      </c>
      <c r="AR44" s="38">
        <v>38</v>
      </c>
      <c r="AS44" s="39">
        <f t="shared" si="55"/>
        <v>3.7107400442249285</v>
      </c>
      <c r="AT44" s="40">
        <f t="shared" si="56"/>
        <v>3.6226908234534574</v>
      </c>
      <c r="AU44" s="40">
        <f t="shared" si="30"/>
        <v>3.5370060602406008</v>
      </c>
      <c r="AV44" s="40">
        <f t="shared" si="31"/>
        <v>3.4535972312883136</v>
      </c>
      <c r="AW44" s="40">
        <f t="shared" si="32"/>
        <v>3.3723799864773487</v>
      </c>
      <c r="AX44" s="40">
        <f t="shared" si="33"/>
        <v>3.2932739088128993</v>
      </c>
      <c r="AY44" s="40">
        <f t="shared" si="34"/>
        <v>3.2162022906363488</v>
      </c>
      <c r="AZ44" s="40">
        <f t="shared" si="35"/>
        <v>3.1410919248349409</v>
      </c>
      <c r="BA44" s="40">
        <f t="shared" si="36"/>
        <v>3.0678729098927837</v>
      </c>
      <c r="BB44" s="40">
        <f t="shared" si="37"/>
        <v>2.9964784677272638</v>
      </c>
      <c r="BC44" s="40">
        <f t="shared" si="38"/>
        <v>2.9268447733459388</v>
      </c>
      <c r="BD44" s="40">
        <f t="shared" si="39"/>
        <v>2.8589107954411279</v>
      </c>
      <c r="BE44" s="40">
        <f t="shared" si="40"/>
        <v>2.7926181471139233</v>
      </c>
      <c r="BF44" s="40">
        <f t="shared" si="41"/>
        <v>2.7279109459867232</v>
      </c>
      <c r="BG44" s="40">
        <f t="shared" si="42"/>
        <v>2.6647356830246349</v>
      </c>
      <c r="BH44" s="40">
        <f t="shared" si="43"/>
        <v>2.6030410994416155</v>
      </c>
      <c r="BI44" s="40">
        <f t="shared" si="44"/>
        <v>2.5427780711177461</v>
      </c>
      <c r="BJ44" s="41">
        <f t="shared" si="57"/>
        <v>1.8271520758084121</v>
      </c>
      <c r="BN44" s="38">
        <v>38</v>
      </c>
      <c r="BO44" s="39">
        <f t="shared" si="58"/>
        <v>0.40761565836298924</v>
      </c>
      <c r="BP44" s="40">
        <f t="shared" si="71"/>
        <v>0.41252669039145901</v>
      </c>
      <c r="BQ44" s="40">
        <f t="shared" si="71"/>
        <v>0.41743772241992877</v>
      </c>
      <c r="BR44" s="40">
        <f t="shared" si="71"/>
        <v>0.42234875444839853</v>
      </c>
      <c r="BS44" s="40">
        <f t="shared" si="71"/>
        <v>0.4272597864768683</v>
      </c>
      <c r="BT44" s="40">
        <f t="shared" si="71"/>
        <v>0.43217081850533806</v>
      </c>
      <c r="BU44" s="40">
        <f t="shared" si="71"/>
        <v>0.43708185053380783</v>
      </c>
      <c r="BV44" s="40">
        <f t="shared" si="71"/>
        <v>0.44199288256227759</v>
      </c>
      <c r="BW44" s="40">
        <f t="shared" si="71"/>
        <v>0.44690391459074735</v>
      </c>
      <c r="BX44" s="40">
        <f t="shared" si="71"/>
        <v>0.45181494661921712</v>
      </c>
      <c r="BY44" s="40">
        <f t="shared" si="71"/>
        <v>0.45672597864768677</v>
      </c>
      <c r="BZ44" s="40">
        <f t="shared" si="71"/>
        <v>0.46163701067615653</v>
      </c>
      <c r="CA44" s="40">
        <f t="shared" si="67"/>
        <v>0.4665480427046263</v>
      </c>
      <c r="CB44" s="40">
        <f t="shared" si="67"/>
        <v>0.47145907473309601</v>
      </c>
      <c r="CC44" s="40">
        <f t="shared" si="67"/>
        <v>0.47637010676156577</v>
      </c>
      <c r="CD44" s="40">
        <f t="shared" si="67"/>
        <v>0.48128113879003553</v>
      </c>
      <c r="CE44" s="40">
        <f t="shared" si="63"/>
        <v>0.4861921708185053</v>
      </c>
      <c r="CF44" s="41">
        <f t="shared" si="63"/>
        <v>0.49110320284697506</v>
      </c>
      <c r="CK44" s="38">
        <v>38</v>
      </c>
      <c r="CL44" s="39">
        <f t="shared" si="59"/>
        <v>3.7748754448398576</v>
      </c>
      <c r="CM44" s="40">
        <f t="shared" si="72"/>
        <v>3.8203558718861212</v>
      </c>
      <c r="CN44" s="40">
        <f t="shared" si="72"/>
        <v>3.8658362989323849</v>
      </c>
      <c r="CO44" s="40">
        <f t="shared" si="72"/>
        <v>3.9113167259786477</v>
      </c>
      <c r="CP44" s="40">
        <f t="shared" si="72"/>
        <v>3.9567971530249113</v>
      </c>
      <c r="CQ44" s="40">
        <f t="shared" si="72"/>
        <v>4.0022775800711745</v>
      </c>
      <c r="CR44" s="40">
        <f t="shared" si="72"/>
        <v>4.0477580071174382</v>
      </c>
      <c r="CS44" s="40">
        <f t="shared" si="72"/>
        <v>4.0932384341637009</v>
      </c>
      <c r="CT44" s="40">
        <f t="shared" si="72"/>
        <v>4.1387188612099646</v>
      </c>
      <c r="CU44" s="40">
        <f t="shared" si="72"/>
        <v>4.1841992882562282</v>
      </c>
      <c r="CV44" s="40">
        <f t="shared" si="72"/>
        <v>4.229679715302491</v>
      </c>
      <c r="CW44" s="40">
        <f t="shared" si="72"/>
        <v>4.2751601423487546</v>
      </c>
      <c r="CX44" s="40">
        <f t="shared" si="68"/>
        <v>4.3206405693950174</v>
      </c>
      <c r="CY44" s="40">
        <f t="shared" si="68"/>
        <v>4.366120996441281</v>
      </c>
      <c r="CZ44" s="40">
        <f t="shared" si="68"/>
        <v>4.4116014234875447</v>
      </c>
      <c r="DA44" s="40">
        <f t="shared" si="68"/>
        <v>4.4570818505338083</v>
      </c>
      <c r="DB44" s="40">
        <f t="shared" si="64"/>
        <v>4.5025622775800711</v>
      </c>
      <c r="DC44" s="41">
        <f t="shared" si="64"/>
        <v>4.5480427046263348</v>
      </c>
      <c r="DE44" s="38">
        <v>38</v>
      </c>
      <c r="DF44" s="39">
        <f t="shared" si="60"/>
        <v>6.276298932384341</v>
      </c>
      <c r="DG44" s="40">
        <f t="shared" si="73"/>
        <v>6.276298932384341</v>
      </c>
      <c r="DH44" s="40">
        <f t="shared" si="73"/>
        <v>6.276298932384341</v>
      </c>
      <c r="DI44" s="40">
        <f t="shared" si="73"/>
        <v>6.276298932384341</v>
      </c>
      <c r="DJ44" s="40">
        <f t="shared" si="73"/>
        <v>6.276298932384341</v>
      </c>
      <c r="DK44" s="40">
        <f t="shared" si="73"/>
        <v>6.276298932384341</v>
      </c>
      <c r="DL44" s="40">
        <f t="shared" si="73"/>
        <v>6.276298932384341</v>
      </c>
      <c r="DM44" s="40">
        <f t="shared" si="73"/>
        <v>6.276298932384341</v>
      </c>
      <c r="DN44" s="40">
        <f t="shared" si="73"/>
        <v>6.276298932384341</v>
      </c>
      <c r="DO44" s="40">
        <f t="shared" si="73"/>
        <v>6.276298932384341</v>
      </c>
      <c r="DP44" s="40">
        <f t="shared" si="73"/>
        <v>6.276298932384341</v>
      </c>
      <c r="DQ44" s="40">
        <f t="shared" si="73"/>
        <v>6.276298932384341</v>
      </c>
      <c r="DR44" s="40">
        <f t="shared" si="69"/>
        <v>6.276298932384341</v>
      </c>
      <c r="DS44" s="40">
        <f t="shared" si="69"/>
        <v>6.276298932384341</v>
      </c>
      <c r="DT44" s="40">
        <f t="shared" si="69"/>
        <v>6.276298932384341</v>
      </c>
      <c r="DU44" s="40">
        <f t="shared" si="69"/>
        <v>6.276298932384341</v>
      </c>
      <c r="DV44" s="40">
        <f t="shared" si="65"/>
        <v>6.276298932384341</v>
      </c>
      <c r="DW44" s="41">
        <f t="shared" si="65"/>
        <v>6.276298932384341</v>
      </c>
      <c r="DY44" s="38">
        <v>38</v>
      </c>
      <c r="DZ44" s="39">
        <f t="shared" si="61"/>
        <v>1.512555746140652</v>
      </c>
      <c r="EA44" s="40">
        <f t="shared" si="74"/>
        <v>1.4944566557107641</v>
      </c>
      <c r="EB44" s="40">
        <f t="shared" si="74"/>
        <v>1.4764797539723218</v>
      </c>
      <c r="EC44" s="40">
        <f t="shared" si="74"/>
        <v>1.4586224890010571</v>
      </c>
      <c r="ED44" s="40">
        <f t="shared" si="74"/>
        <v>1.4408823529411761</v>
      </c>
      <c r="EE44" s="40">
        <f t="shared" si="74"/>
        <v>1.4232568807339447</v>
      </c>
      <c r="EF44" s="40">
        <f t="shared" si="74"/>
        <v>1.4057436488824069</v>
      </c>
      <c r="EG44" s="40">
        <f t="shared" si="74"/>
        <v>1.3883402742508886</v>
      </c>
      <c r="EH44" s="40">
        <f t="shared" si="74"/>
        <v>1.3710444128979922</v>
      </c>
      <c r="EI44" s="40">
        <f t="shared" si="74"/>
        <v>1.3538537589418271</v>
      </c>
      <c r="EJ44" s="40">
        <f t="shared" si="74"/>
        <v>1.3367660434562909</v>
      </c>
      <c r="EK44" s="40">
        <f t="shared" si="74"/>
        <v>1.3197790333972352</v>
      </c>
      <c r="EL44" s="40">
        <f t="shared" si="70"/>
        <v>1.302890530557421</v>
      </c>
      <c r="EM44" s="40">
        <f t="shared" si="70"/>
        <v>1.2860983705491851</v>
      </c>
      <c r="EN44" s="40">
        <f t="shared" si="70"/>
        <v>1.2694004218137993</v>
      </c>
      <c r="EO44" s="40">
        <f t="shared" si="70"/>
        <v>1.2527945846565269</v>
      </c>
      <c r="EP44" s="40">
        <f t="shared" si="66"/>
        <v>1.2362787903064287</v>
      </c>
      <c r="EQ44" s="41">
        <f t="shared" si="62"/>
        <v>0.89732023651801018</v>
      </c>
    </row>
    <row r="45" spans="2:147" x14ac:dyDescent="0.25">
      <c r="B45" s="38">
        <v>39</v>
      </c>
      <c r="C45" s="39">
        <f t="shared" si="49"/>
        <v>9.1942446043165464</v>
      </c>
      <c r="D45" s="40">
        <f t="shared" si="50"/>
        <v>9.1942446043165482</v>
      </c>
      <c r="E45" s="40">
        <f t="shared" si="0"/>
        <v>9.1942446043165482</v>
      </c>
      <c r="F45" s="40">
        <f t="shared" si="1"/>
        <v>9.1942446043165464</v>
      </c>
      <c r="G45" s="40">
        <f t="shared" si="2"/>
        <v>9.1942446043165482</v>
      </c>
      <c r="H45" s="40">
        <f t="shared" si="3"/>
        <v>9.1942446043165464</v>
      </c>
      <c r="I45" s="40">
        <f t="shared" si="4"/>
        <v>9.1942446043165482</v>
      </c>
      <c r="J45" s="40">
        <f t="shared" si="5"/>
        <v>9.1942446043165464</v>
      </c>
      <c r="K45" s="40">
        <f t="shared" si="6"/>
        <v>9.1942446043165464</v>
      </c>
      <c r="L45" s="40">
        <f t="shared" si="7"/>
        <v>9.1942446043165482</v>
      </c>
      <c r="M45" s="40">
        <f t="shared" si="8"/>
        <v>9.1942446043165482</v>
      </c>
      <c r="N45" s="40">
        <f t="shared" si="9"/>
        <v>9.1942446043165482</v>
      </c>
      <c r="O45" s="40">
        <f t="shared" si="10"/>
        <v>9.1942446043165464</v>
      </c>
      <c r="P45" s="40">
        <f t="shared" si="11"/>
        <v>9.1942446043165464</v>
      </c>
      <c r="Q45" s="40">
        <f t="shared" si="12"/>
        <v>9.1942446043165482</v>
      </c>
      <c r="R45" s="40">
        <f t="shared" si="13"/>
        <v>9.1942446043165482</v>
      </c>
      <c r="S45" s="40">
        <f t="shared" si="14"/>
        <v>9.1942446043165464</v>
      </c>
      <c r="T45" s="41">
        <f t="shared" si="51"/>
        <v>9.1942446043165482</v>
      </c>
      <c r="V45" s="38">
        <v>39</v>
      </c>
      <c r="W45" s="39">
        <f t="shared" si="52"/>
        <v>15.397590361445786</v>
      </c>
      <c r="X45" s="40">
        <f t="shared" si="53"/>
        <v>15.214285714285719</v>
      </c>
      <c r="Y45" s="40">
        <f t="shared" si="15"/>
        <v>15.03529411764706</v>
      </c>
      <c r="Z45" s="40">
        <f t="shared" si="16"/>
        <v>14.860465116279073</v>
      </c>
      <c r="AA45" s="40">
        <f t="shared" si="17"/>
        <v>14.689655172413795</v>
      </c>
      <c r="AB45" s="40">
        <f t="shared" si="18"/>
        <v>14.522727272727273</v>
      </c>
      <c r="AC45" s="40">
        <f t="shared" si="19"/>
        <v>14.359550561797754</v>
      </c>
      <c r="AD45" s="40">
        <f t="shared" si="20"/>
        <v>14.200000000000003</v>
      </c>
      <c r="AE45" s="40">
        <f t="shared" si="21"/>
        <v>14.043956043956044</v>
      </c>
      <c r="AF45" s="40">
        <f t="shared" si="22"/>
        <v>13.891304347826088</v>
      </c>
      <c r="AG45" s="40">
        <f t="shared" si="23"/>
        <v>13.741935483870972</v>
      </c>
      <c r="AH45" s="40">
        <f t="shared" si="24"/>
        <v>13.595744680851068</v>
      </c>
      <c r="AI45" s="40">
        <f t="shared" si="25"/>
        <v>13.45263157894737</v>
      </c>
      <c r="AJ45" s="40">
        <f t="shared" si="26"/>
        <v>13.312500000000002</v>
      </c>
      <c r="AK45" s="40">
        <f t="shared" si="27"/>
        <v>13.175257731958766</v>
      </c>
      <c r="AL45" s="40">
        <f t="shared" si="28"/>
        <v>13.040816326530614</v>
      </c>
      <c r="AM45" s="40">
        <f t="shared" si="29"/>
        <v>12.90909090909091</v>
      </c>
      <c r="AN45" s="41">
        <f t="shared" si="54"/>
        <v>12.780000000000001</v>
      </c>
      <c r="AR45" s="38">
        <v>39</v>
      </c>
      <c r="AS45" s="39">
        <f t="shared" si="55"/>
        <v>3.704137303932713</v>
      </c>
      <c r="AT45" s="40">
        <f t="shared" si="56"/>
        <v>3.6162447543725804</v>
      </c>
      <c r="AU45" s="40">
        <f t="shared" si="30"/>
        <v>3.5307124551512046</v>
      </c>
      <c r="AV45" s="40">
        <f t="shared" si="31"/>
        <v>3.4474520404853104</v>
      </c>
      <c r="AW45" s="40">
        <f t="shared" si="32"/>
        <v>3.3663793103448274</v>
      </c>
      <c r="AX45" s="40">
        <f t="shared" si="33"/>
        <v>3.2874139908256881</v>
      </c>
      <c r="AY45" s="40">
        <f t="shared" si="34"/>
        <v>3.2104795107597717</v>
      </c>
      <c r="AZ45" s="40">
        <f t="shared" si="35"/>
        <v>3.1355027932960895</v>
      </c>
      <c r="BA45" s="40">
        <f t="shared" si="36"/>
        <v>3.0624140612986688</v>
      </c>
      <c r="BB45" s="40">
        <f t="shared" si="37"/>
        <v>2.9911466555071091</v>
      </c>
      <c r="BC45" s="40">
        <f t="shared" si="38"/>
        <v>2.9216368644965693</v>
      </c>
      <c r="BD45" s="40">
        <f t="shared" si="39"/>
        <v>2.8538237655560024</v>
      </c>
      <c r="BE45" s="40">
        <f t="shared" si="40"/>
        <v>2.7876490756777779</v>
      </c>
      <c r="BF45" s="40">
        <f t="shared" si="41"/>
        <v>2.7230570119191309</v>
      </c>
      <c r="BG45" s="40">
        <f t="shared" si="42"/>
        <v>2.6599941604569763</v>
      </c>
      <c r="BH45" s="40">
        <f t="shared" si="43"/>
        <v>2.5984093537130719</v>
      </c>
      <c r="BI45" s="40">
        <f t="shared" si="44"/>
        <v>2.5382535549769676</v>
      </c>
      <c r="BJ45" s="41">
        <f t="shared" si="57"/>
        <v>1.8109748403043981</v>
      </c>
      <c r="BN45" s="38">
        <v>39</v>
      </c>
      <c r="BO45" s="39">
        <f t="shared" si="58"/>
        <v>0.41130124777183596</v>
      </c>
      <c r="BP45" s="40">
        <f t="shared" si="71"/>
        <v>0.41625668449197856</v>
      </c>
      <c r="BQ45" s="40">
        <f t="shared" si="71"/>
        <v>0.4212121212121212</v>
      </c>
      <c r="BR45" s="40">
        <f t="shared" si="71"/>
        <v>0.4261675579322638</v>
      </c>
      <c r="BS45" s="40">
        <f t="shared" si="71"/>
        <v>0.43112299465240639</v>
      </c>
      <c r="BT45" s="40">
        <f t="shared" si="71"/>
        <v>0.43607843137254904</v>
      </c>
      <c r="BU45" s="40">
        <f t="shared" si="71"/>
        <v>0.44103386809269163</v>
      </c>
      <c r="BV45" s="40">
        <f t="shared" si="71"/>
        <v>0.44598930481283422</v>
      </c>
      <c r="BW45" s="40">
        <f t="shared" si="71"/>
        <v>0.45094474153297687</v>
      </c>
      <c r="BX45" s="40">
        <f t="shared" si="71"/>
        <v>0.45590017825311946</v>
      </c>
      <c r="BY45" s="40">
        <f t="shared" si="71"/>
        <v>0.460855614973262</v>
      </c>
      <c r="BZ45" s="40">
        <f t="shared" si="71"/>
        <v>0.46581105169340459</v>
      </c>
      <c r="CA45" s="40">
        <f t="shared" si="67"/>
        <v>0.47076648841354723</v>
      </c>
      <c r="CB45" s="40">
        <f t="shared" si="67"/>
        <v>0.47572192513368983</v>
      </c>
      <c r="CC45" s="40">
        <f t="shared" si="67"/>
        <v>0.48067736185383242</v>
      </c>
      <c r="CD45" s="40">
        <f t="shared" si="67"/>
        <v>0.48563279857397507</v>
      </c>
      <c r="CE45" s="40">
        <f t="shared" si="63"/>
        <v>0.49058823529411766</v>
      </c>
      <c r="CF45" s="41">
        <f t="shared" si="63"/>
        <v>0.49554367201426025</v>
      </c>
      <c r="CK45" s="38">
        <v>39</v>
      </c>
      <c r="CL45" s="39">
        <f t="shared" si="59"/>
        <v>3.781604278074866</v>
      </c>
      <c r="CM45" s="40">
        <f t="shared" si="72"/>
        <v>3.8271657754010695</v>
      </c>
      <c r="CN45" s="40">
        <f t="shared" si="72"/>
        <v>3.872727272727273</v>
      </c>
      <c r="CO45" s="40">
        <f t="shared" si="72"/>
        <v>3.9182887700534756</v>
      </c>
      <c r="CP45" s="40">
        <f t="shared" si="72"/>
        <v>3.9638502673796792</v>
      </c>
      <c r="CQ45" s="40">
        <f t="shared" si="72"/>
        <v>4.0094117647058827</v>
      </c>
      <c r="CR45" s="40">
        <f t="shared" si="72"/>
        <v>4.0549732620320862</v>
      </c>
      <c r="CS45" s="40">
        <f t="shared" si="72"/>
        <v>4.1005347593582888</v>
      </c>
      <c r="CT45" s="40">
        <f t="shared" si="72"/>
        <v>4.1460962566844923</v>
      </c>
      <c r="CU45" s="40">
        <f t="shared" si="72"/>
        <v>4.1916577540106958</v>
      </c>
      <c r="CV45" s="40">
        <f t="shared" si="72"/>
        <v>4.2372192513368985</v>
      </c>
      <c r="CW45" s="40">
        <f t="shared" si="72"/>
        <v>4.282780748663102</v>
      </c>
      <c r="CX45" s="40">
        <f t="shared" si="68"/>
        <v>4.3283422459893046</v>
      </c>
      <c r="CY45" s="40">
        <f t="shared" si="68"/>
        <v>4.3739037433155081</v>
      </c>
      <c r="CZ45" s="40">
        <f t="shared" si="68"/>
        <v>4.4194652406417116</v>
      </c>
      <c r="DA45" s="40">
        <f t="shared" si="68"/>
        <v>4.4650267379679152</v>
      </c>
      <c r="DB45" s="40">
        <f t="shared" si="64"/>
        <v>4.5105882352941178</v>
      </c>
      <c r="DC45" s="41">
        <f t="shared" si="64"/>
        <v>4.5561497326203213</v>
      </c>
      <c r="DE45" s="38">
        <v>39</v>
      </c>
      <c r="DF45" s="39">
        <f t="shared" si="60"/>
        <v>6.3330481283422468</v>
      </c>
      <c r="DG45" s="40">
        <f t="shared" si="73"/>
        <v>6.3330481283422468</v>
      </c>
      <c r="DH45" s="40">
        <f t="shared" si="73"/>
        <v>6.3330481283422468</v>
      </c>
      <c r="DI45" s="40">
        <f t="shared" si="73"/>
        <v>6.3330481283422468</v>
      </c>
      <c r="DJ45" s="40">
        <f t="shared" si="73"/>
        <v>6.3330481283422468</v>
      </c>
      <c r="DK45" s="40">
        <f t="shared" si="73"/>
        <v>6.3330481283422468</v>
      </c>
      <c r="DL45" s="40">
        <f t="shared" si="73"/>
        <v>6.3330481283422468</v>
      </c>
      <c r="DM45" s="40">
        <f t="shared" si="73"/>
        <v>6.3330481283422468</v>
      </c>
      <c r="DN45" s="40">
        <f t="shared" si="73"/>
        <v>6.3330481283422468</v>
      </c>
      <c r="DO45" s="40">
        <f t="shared" si="73"/>
        <v>6.3330481283422468</v>
      </c>
      <c r="DP45" s="40">
        <f t="shared" si="73"/>
        <v>6.3330481283422468</v>
      </c>
      <c r="DQ45" s="40">
        <f t="shared" si="73"/>
        <v>6.3330481283422468</v>
      </c>
      <c r="DR45" s="40">
        <f t="shared" si="69"/>
        <v>6.3330481283422468</v>
      </c>
      <c r="DS45" s="40">
        <f t="shared" si="69"/>
        <v>6.3330481283422468</v>
      </c>
      <c r="DT45" s="40">
        <f t="shared" si="69"/>
        <v>6.3330481283422468</v>
      </c>
      <c r="DU45" s="40">
        <f t="shared" si="69"/>
        <v>6.3330481283422468</v>
      </c>
      <c r="DV45" s="40">
        <f t="shared" si="65"/>
        <v>6.3330481283422468</v>
      </c>
      <c r="DW45" s="41">
        <f t="shared" si="65"/>
        <v>6.3330481283422468</v>
      </c>
      <c r="DY45" s="38">
        <v>39</v>
      </c>
      <c r="DZ45" s="39">
        <f t="shared" si="61"/>
        <v>1.5235162950257293</v>
      </c>
      <c r="EA45" s="40">
        <f t="shared" si="74"/>
        <v>1.5052860517666398</v>
      </c>
      <c r="EB45" s="40">
        <f t="shared" si="74"/>
        <v>1.4871788826242953</v>
      </c>
      <c r="EC45" s="40">
        <f t="shared" si="74"/>
        <v>1.4691922171822245</v>
      </c>
      <c r="ED45" s="40">
        <f t="shared" si="74"/>
        <v>1.4513235294117646</v>
      </c>
      <c r="EE45" s="40">
        <f t="shared" si="74"/>
        <v>1.4335703363914374</v>
      </c>
      <c r="EF45" s="40">
        <f t="shared" si="74"/>
        <v>1.4159301970627143</v>
      </c>
      <c r="EG45" s="40">
        <f t="shared" si="74"/>
        <v>1.3984007110208228</v>
      </c>
      <c r="EH45" s="40">
        <f t="shared" si="74"/>
        <v>1.3809795173392823</v>
      </c>
      <c r="EI45" s="40">
        <f t="shared" si="74"/>
        <v>1.3636642934269132</v>
      </c>
      <c r="EJ45" s="40">
        <f t="shared" si="74"/>
        <v>1.3464527539161193</v>
      </c>
      <c r="EK45" s="40">
        <f t="shared" si="74"/>
        <v>1.3293426495812735</v>
      </c>
      <c r="EL45" s="40">
        <f t="shared" si="70"/>
        <v>1.3123317662860983</v>
      </c>
      <c r="EM45" s="40">
        <f t="shared" si="70"/>
        <v>1.2954179239589618</v>
      </c>
      <c r="EN45" s="40">
        <f t="shared" si="70"/>
        <v>1.2785989755950591</v>
      </c>
      <c r="EO45" s="40">
        <f t="shared" si="70"/>
        <v>1.2618728062844731</v>
      </c>
      <c r="EP45" s="40">
        <f t="shared" si="66"/>
        <v>1.2452373322651711</v>
      </c>
      <c r="EQ45" s="41">
        <f t="shared" si="62"/>
        <v>0.89741712228988002</v>
      </c>
    </row>
    <row r="46" spans="2:147" x14ac:dyDescent="0.25">
      <c r="B46" s="38">
        <v>40</v>
      </c>
      <c r="C46" s="39">
        <f t="shared" si="49"/>
        <v>9.1285714285714299</v>
      </c>
      <c r="D46" s="40">
        <f t="shared" si="50"/>
        <v>9.1285714285714299</v>
      </c>
      <c r="E46" s="40">
        <f t="shared" si="0"/>
        <v>9.1285714285714317</v>
      </c>
      <c r="F46" s="40">
        <f t="shared" si="1"/>
        <v>9.1285714285714299</v>
      </c>
      <c r="G46" s="40">
        <f t="shared" si="2"/>
        <v>9.1285714285714299</v>
      </c>
      <c r="H46" s="40">
        <f t="shared" si="3"/>
        <v>9.1285714285714299</v>
      </c>
      <c r="I46" s="40">
        <f t="shared" si="4"/>
        <v>9.1285714285714317</v>
      </c>
      <c r="J46" s="40">
        <f t="shared" si="5"/>
        <v>9.1285714285714281</v>
      </c>
      <c r="K46" s="40">
        <f t="shared" si="6"/>
        <v>9.1285714285714299</v>
      </c>
      <c r="L46" s="40">
        <f t="shared" si="7"/>
        <v>9.1285714285714299</v>
      </c>
      <c r="M46" s="40">
        <f t="shared" si="8"/>
        <v>9.1285714285714299</v>
      </c>
      <c r="N46" s="40">
        <f t="shared" si="9"/>
        <v>9.1285714285714317</v>
      </c>
      <c r="O46" s="40">
        <f t="shared" si="10"/>
        <v>9.1285714285714299</v>
      </c>
      <c r="P46" s="40">
        <f t="shared" si="11"/>
        <v>9.1285714285714299</v>
      </c>
      <c r="Q46" s="40">
        <f t="shared" si="12"/>
        <v>9.1285714285714299</v>
      </c>
      <c r="R46" s="40">
        <f t="shared" si="13"/>
        <v>9.1285714285714299</v>
      </c>
      <c r="S46" s="40">
        <f t="shared" si="14"/>
        <v>9.1285714285714299</v>
      </c>
      <c r="T46" s="41">
        <f t="shared" si="51"/>
        <v>9.1285714285714299</v>
      </c>
      <c r="V46" s="38">
        <v>40</v>
      </c>
      <c r="W46" s="39">
        <f t="shared" si="52"/>
        <v>15.397590361445785</v>
      </c>
      <c r="X46" s="40">
        <f t="shared" si="53"/>
        <v>15.214285714285717</v>
      </c>
      <c r="Y46" s="40">
        <f t="shared" si="15"/>
        <v>15.03529411764706</v>
      </c>
      <c r="Z46" s="40">
        <f t="shared" si="16"/>
        <v>14.860465116279071</v>
      </c>
      <c r="AA46" s="40">
        <f t="shared" si="17"/>
        <v>14.689655172413795</v>
      </c>
      <c r="AB46" s="40">
        <f t="shared" si="18"/>
        <v>14.522727272727273</v>
      </c>
      <c r="AC46" s="40">
        <f t="shared" si="19"/>
        <v>14.359550561797754</v>
      </c>
      <c r="AD46" s="40">
        <f t="shared" si="20"/>
        <v>14.200000000000001</v>
      </c>
      <c r="AE46" s="40">
        <f t="shared" si="21"/>
        <v>14.043956043956046</v>
      </c>
      <c r="AF46" s="40">
        <f t="shared" si="22"/>
        <v>13.891304347826088</v>
      </c>
      <c r="AG46" s="40">
        <f t="shared" si="23"/>
        <v>13.74193548387097</v>
      </c>
      <c r="AH46" s="40">
        <f t="shared" si="24"/>
        <v>13.595744680851066</v>
      </c>
      <c r="AI46" s="40">
        <f t="shared" si="25"/>
        <v>13.45263157894737</v>
      </c>
      <c r="AJ46" s="40">
        <f t="shared" si="26"/>
        <v>13.312500000000002</v>
      </c>
      <c r="AK46" s="40">
        <f t="shared" si="27"/>
        <v>13.175257731958764</v>
      </c>
      <c r="AL46" s="40">
        <f t="shared" si="28"/>
        <v>13.040816326530614</v>
      </c>
      <c r="AM46" s="40">
        <f t="shared" si="29"/>
        <v>12.90909090909091</v>
      </c>
      <c r="AN46" s="41">
        <f t="shared" si="54"/>
        <v>12.780000000000001</v>
      </c>
      <c r="AR46" s="38">
        <v>40</v>
      </c>
      <c r="AS46" s="39">
        <f t="shared" si="55"/>
        <v>3.6975345636404966</v>
      </c>
      <c r="AT46" s="40">
        <f t="shared" si="56"/>
        <v>3.6097986852917008</v>
      </c>
      <c r="AU46" s="40">
        <f t="shared" si="30"/>
        <v>3.5244188500618088</v>
      </c>
      <c r="AV46" s="40">
        <f t="shared" si="31"/>
        <v>3.4413068496823058</v>
      </c>
      <c r="AW46" s="40">
        <f t="shared" si="32"/>
        <v>3.3603786342123048</v>
      </c>
      <c r="AX46" s="40">
        <f t="shared" si="33"/>
        <v>3.2815540728384764</v>
      </c>
      <c r="AY46" s="40">
        <f t="shared" si="34"/>
        <v>3.2047567308831941</v>
      </c>
      <c r="AZ46" s="40">
        <f t="shared" si="35"/>
        <v>3.1299136617572367</v>
      </c>
      <c r="BA46" s="40">
        <f t="shared" si="36"/>
        <v>3.0569552127045529</v>
      </c>
      <c r="BB46" s="40">
        <f t="shared" si="37"/>
        <v>2.9858148432869531</v>
      </c>
      <c r="BC46" s="40">
        <f t="shared" si="38"/>
        <v>2.9164289556471985</v>
      </c>
      <c r="BD46" s="40">
        <f t="shared" si="39"/>
        <v>2.848736735670875</v>
      </c>
      <c r="BE46" s="40">
        <f t="shared" si="40"/>
        <v>2.7826800042416315</v>
      </c>
      <c r="BF46" s="40">
        <f t="shared" si="41"/>
        <v>2.7182030778515385</v>
      </c>
      <c r="BG46" s="40">
        <f t="shared" si="42"/>
        <v>2.655252637889316</v>
      </c>
      <c r="BH46" s="40">
        <f t="shared" si="43"/>
        <v>2.5937776079845283</v>
      </c>
      <c r="BI46" s="40">
        <f t="shared" si="44"/>
        <v>2.5337290388361882</v>
      </c>
      <c r="BJ46" s="41">
        <f t="shared" si="57"/>
        <v>1.7950280161234993</v>
      </c>
      <c r="BN46" s="38">
        <v>40</v>
      </c>
      <c r="BO46" s="39">
        <f t="shared" si="58"/>
        <v>0.41499999999999998</v>
      </c>
      <c r="BP46" s="40">
        <f t="shared" si="71"/>
        <v>0.42</v>
      </c>
      <c r="BQ46" s="40">
        <f t="shared" si="71"/>
        <v>0.42499999999999999</v>
      </c>
      <c r="BR46" s="40">
        <f t="shared" si="71"/>
        <v>0.43</v>
      </c>
      <c r="BS46" s="40">
        <f t="shared" si="71"/>
        <v>0.435</v>
      </c>
      <c r="BT46" s="40">
        <f t="shared" si="71"/>
        <v>0.44</v>
      </c>
      <c r="BU46" s="40">
        <f t="shared" si="71"/>
        <v>0.44500000000000001</v>
      </c>
      <c r="BV46" s="40">
        <f t="shared" si="71"/>
        <v>0.45</v>
      </c>
      <c r="BW46" s="40">
        <f t="shared" si="71"/>
        <v>0.45500000000000002</v>
      </c>
      <c r="BX46" s="40">
        <f t="shared" si="71"/>
        <v>0.46</v>
      </c>
      <c r="BY46" s="40">
        <f t="shared" si="71"/>
        <v>0.46499999999999997</v>
      </c>
      <c r="BZ46" s="40">
        <f t="shared" si="71"/>
        <v>0.47</v>
      </c>
      <c r="CA46" s="40">
        <f t="shared" si="67"/>
        <v>0.47499999999999998</v>
      </c>
      <c r="CB46" s="40">
        <f t="shared" si="67"/>
        <v>0.48</v>
      </c>
      <c r="CC46" s="40">
        <f t="shared" si="67"/>
        <v>0.48499999999999999</v>
      </c>
      <c r="CD46" s="40">
        <f t="shared" si="67"/>
        <v>0.49</v>
      </c>
      <c r="CE46" s="40">
        <f t="shared" si="63"/>
        <v>0.495</v>
      </c>
      <c r="CF46" s="41">
        <f t="shared" si="63"/>
        <v>0.5</v>
      </c>
      <c r="CK46" s="38">
        <v>40</v>
      </c>
      <c r="CL46" s="39">
        <f t="shared" si="59"/>
        <v>3.788357142857143</v>
      </c>
      <c r="CM46" s="40">
        <f t="shared" si="72"/>
        <v>3.8340000000000005</v>
      </c>
      <c r="CN46" s="40">
        <f t="shared" si="72"/>
        <v>3.8796428571428581</v>
      </c>
      <c r="CO46" s="40">
        <f t="shared" si="72"/>
        <v>3.9252857142857147</v>
      </c>
      <c r="CP46" s="40">
        <f t="shared" si="72"/>
        <v>3.9709285714285718</v>
      </c>
      <c r="CQ46" s="40">
        <f t="shared" si="72"/>
        <v>4.0165714285714289</v>
      </c>
      <c r="CR46" s="40">
        <f t="shared" si="72"/>
        <v>4.0622142857142869</v>
      </c>
      <c r="CS46" s="40">
        <f t="shared" si="72"/>
        <v>4.1078571428571431</v>
      </c>
      <c r="CT46" s="40">
        <f t="shared" si="72"/>
        <v>4.1535000000000011</v>
      </c>
      <c r="CU46" s="40">
        <f t="shared" si="72"/>
        <v>4.1991428571428582</v>
      </c>
      <c r="CV46" s="40">
        <f t="shared" si="72"/>
        <v>4.2447857142857144</v>
      </c>
      <c r="CW46" s="40">
        <f t="shared" si="72"/>
        <v>4.2904285714285724</v>
      </c>
      <c r="CX46" s="40">
        <f t="shared" si="68"/>
        <v>4.3360714285714286</v>
      </c>
      <c r="CY46" s="40">
        <f t="shared" si="68"/>
        <v>4.3817142857142866</v>
      </c>
      <c r="CZ46" s="40">
        <f t="shared" si="68"/>
        <v>4.4273571428571437</v>
      </c>
      <c r="DA46" s="40">
        <f t="shared" si="68"/>
        <v>4.4730000000000008</v>
      </c>
      <c r="DB46" s="40">
        <f t="shared" si="64"/>
        <v>4.5186428571428578</v>
      </c>
      <c r="DC46" s="41">
        <f t="shared" si="64"/>
        <v>4.5642857142857149</v>
      </c>
      <c r="DE46" s="38">
        <v>40</v>
      </c>
      <c r="DF46" s="39">
        <f t="shared" si="60"/>
        <v>6.3900000000000006</v>
      </c>
      <c r="DG46" s="40">
        <f t="shared" si="73"/>
        <v>6.3900000000000006</v>
      </c>
      <c r="DH46" s="40">
        <f t="shared" si="73"/>
        <v>6.3900000000000006</v>
      </c>
      <c r="DI46" s="40">
        <f t="shared" si="73"/>
        <v>6.3900000000000006</v>
      </c>
      <c r="DJ46" s="40">
        <f t="shared" si="73"/>
        <v>6.3900000000000006</v>
      </c>
      <c r="DK46" s="40">
        <f t="shared" si="73"/>
        <v>6.3900000000000006</v>
      </c>
      <c r="DL46" s="40">
        <f t="shared" si="73"/>
        <v>6.3900000000000006</v>
      </c>
      <c r="DM46" s="40">
        <f t="shared" si="73"/>
        <v>6.3900000000000006</v>
      </c>
      <c r="DN46" s="40">
        <f t="shared" si="73"/>
        <v>6.3900000000000006</v>
      </c>
      <c r="DO46" s="40">
        <f t="shared" si="73"/>
        <v>6.3900000000000006</v>
      </c>
      <c r="DP46" s="40">
        <f t="shared" si="73"/>
        <v>6.3900000000000006</v>
      </c>
      <c r="DQ46" s="40">
        <f t="shared" si="73"/>
        <v>6.3900000000000006</v>
      </c>
      <c r="DR46" s="40">
        <f t="shared" si="69"/>
        <v>6.3900000000000006</v>
      </c>
      <c r="DS46" s="40">
        <f t="shared" si="69"/>
        <v>6.3900000000000006</v>
      </c>
      <c r="DT46" s="40">
        <f t="shared" si="69"/>
        <v>6.3900000000000006</v>
      </c>
      <c r="DU46" s="40">
        <f t="shared" si="69"/>
        <v>6.3900000000000006</v>
      </c>
      <c r="DV46" s="40">
        <f t="shared" si="65"/>
        <v>6.3900000000000006</v>
      </c>
      <c r="DW46" s="41">
        <f t="shared" si="65"/>
        <v>6.3900000000000006</v>
      </c>
      <c r="DY46" s="38">
        <v>40</v>
      </c>
      <c r="DZ46" s="39">
        <f t="shared" si="61"/>
        <v>1.5344768439108061</v>
      </c>
      <c r="EA46" s="40">
        <f t="shared" si="74"/>
        <v>1.5161154478225143</v>
      </c>
      <c r="EB46" s="40">
        <f t="shared" si="74"/>
        <v>1.4978780112762686</v>
      </c>
      <c r="EC46" s="40">
        <f t="shared" si="74"/>
        <v>1.4797619453633915</v>
      </c>
      <c r="ED46" s="40">
        <f t="shared" si="74"/>
        <v>1.4617647058823526</v>
      </c>
      <c r="EE46" s="40">
        <f t="shared" si="74"/>
        <v>1.4438837920489296</v>
      </c>
      <c r="EF46" s="40">
        <f t="shared" si="74"/>
        <v>1.4261167452430215</v>
      </c>
      <c r="EG46" s="40">
        <f t="shared" si="74"/>
        <v>1.4084611477907565</v>
      </c>
      <c r="EH46" s="40">
        <f t="shared" si="74"/>
        <v>1.3909146217805717</v>
      </c>
      <c r="EI46" s="40">
        <f t="shared" si="74"/>
        <v>1.3734748279119986</v>
      </c>
      <c r="EJ46" s="40">
        <f t="shared" si="74"/>
        <v>1.3561394643759472</v>
      </c>
      <c r="EK46" s="40">
        <f t="shared" si="74"/>
        <v>1.3389062657653112</v>
      </c>
      <c r="EL46" s="40">
        <f t="shared" si="70"/>
        <v>1.3217730020147749</v>
      </c>
      <c r="EM46" s="40">
        <f t="shared" si="70"/>
        <v>1.3047374773687384</v>
      </c>
      <c r="EN46" s="40">
        <f t="shared" si="70"/>
        <v>1.2877975293763182</v>
      </c>
      <c r="EO46" s="40">
        <f t="shared" si="70"/>
        <v>1.2709510279124188</v>
      </c>
      <c r="EP46" s="40">
        <f t="shared" si="66"/>
        <v>1.2541958742239132</v>
      </c>
      <c r="EQ46" s="41">
        <f t="shared" si="62"/>
        <v>0.89751400806174964</v>
      </c>
    </row>
    <row r="47" spans="2:147" x14ac:dyDescent="0.25">
      <c r="B47" s="38">
        <v>41</v>
      </c>
      <c r="C47" s="39">
        <f t="shared" si="49"/>
        <v>9.0638297872340434</v>
      </c>
      <c r="D47" s="40">
        <f t="shared" si="50"/>
        <v>9.0638297872340452</v>
      </c>
      <c r="E47" s="40">
        <f t="shared" si="0"/>
        <v>9.0638297872340434</v>
      </c>
      <c r="F47" s="40">
        <f t="shared" si="1"/>
        <v>9.0638297872340434</v>
      </c>
      <c r="G47" s="40">
        <f t="shared" si="2"/>
        <v>9.0638297872340434</v>
      </c>
      <c r="H47" s="40">
        <f t="shared" si="3"/>
        <v>9.0638297872340434</v>
      </c>
      <c r="I47" s="40">
        <f t="shared" si="4"/>
        <v>9.0638297872340452</v>
      </c>
      <c r="J47" s="40">
        <f t="shared" si="5"/>
        <v>9.0638297872340434</v>
      </c>
      <c r="K47" s="40">
        <f t="shared" si="6"/>
        <v>9.0638297872340452</v>
      </c>
      <c r="L47" s="40">
        <f t="shared" si="7"/>
        <v>9.0638297872340434</v>
      </c>
      <c r="M47" s="40">
        <f t="shared" si="8"/>
        <v>9.0638297872340434</v>
      </c>
      <c r="N47" s="40">
        <f t="shared" si="9"/>
        <v>9.0638297872340434</v>
      </c>
      <c r="O47" s="40">
        <f t="shared" si="10"/>
        <v>9.0638297872340434</v>
      </c>
      <c r="P47" s="40">
        <f t="shared" si="11"/>
        <v>9.0638297872340434</v>
      </c>
      <c r="Q47" s="40">
        <f t="shared" si="12"/>
        <v>9.0638297872340452</v>
      </c>
      <c r="R47" s="40">
        <f t="shared" si="13"/>
        <v>9.0638297872340452</v>
      </c>
      <c r="S47" s="40">
        <f t="shared" si="14"/>
        <v>9.0638297872340434</v>
      </c>
      <c r="T47" s="41">
        <f t="shared" si="51"/>
        <v>9.0638297872340434</v>
      </c>
      <c r="V47" s="38">
        <v>41</v>
      </c>
      <c r="W47" s="39">
        <f t="shared" si="52"/>
        <v>15.397590361445785</v>
      </c>
      <c r="X47" s="40">
        <f t="shared" si="53"/>
        <v>15.214285714285715</v>
      </c>
      <c r="Y47" s="40">
        <f t="shared" si="15"/>
        <v>15.035294117647059</v>
      </c>
      <c r="Z47" s="40">
        <f t="shared" si="16"/>
        <v>14.860465116279071</v>
      </c>
      <c r="AA47" s="40">
        <f t="shared" si="17"/>
        <v>14.689655172413794</v>
      </c>
      <c r="AB47" s="40">
        <f t="shared" si="18"/>
        <v>14.522727272727273</v>
      </c>
      <c r="AC47" s="40">
        <f t="shared" si="19"/>
        <v>14.359550561797754</v>
      </c>
      <c r="AD47" s="40">
        <f t="shared" si="20"/>
        <v>14.200000000000001</v>
      </c>
      <c r="AE47" s="40">
        <f t="shared" si="21"/>
        <v>14.043956043956044</v>
      </c>
      <c r="AF47" s="40">
        <f t="shared" si="22"/>
        <v>13.891304347826088</v>
      </c>
      <c r="AG47" s="40">
        <f t="shared" si="23"/>
        <v>13.741935483870968</v>
      </c>
      <c r="AH47" s="40">
        <f t="shared" si="24"/>
        <v>13.595744680851064</v>
      </c>
      <c r="AI47" s="40">
        <f t="shared" si="25"/>
        <v>13.45263157894737</v>
      </c>
      <c r="AJ47" s="40">
        <f t="shared" si="26"/>
        <v>13.3125</v>
      </c>
      <c r="AK47" s="40">
        <f t="shared" si="27"/>
        <v>13.175257731958764</v>
      </c>
      <c r="AL47" s="40">
        <f t="shared" si="28"/>
        <v>13.040816326530614</v>
      </c>
      <c r="AM47" s="40">
        <f t="shared" si="29"/>
        <v>12.90909090909091</v>
      </c>
      <c r="AN47" s="41">
        <f t="shared" si="54"/>
        <v>12.780000000000001</v>
      </c>
      <c r="AR47" s="38">
        <v>41</v>
      </c>
      <c r="AS47" s="39">
        <f t="shared" si="55"/>
        <v>3.6909318233482815</v>
      </c>
      <c r="AT47" s="40">
        <f t="shared" si="56"/>
        <v>3.6033526162108229</v>
      </c>
      <c r="AU47" s="40">
        <f t="shared" si="30"/>
        <v>3.5181252449724125</v>
      </c>
      <c r="AV47" s="40">
        <f t="shared" si="31"/>
        <v>3.4351616588793021</v>
      </c>
      <c r="AW47" s="40">
        <f t="shared" si="32"/>
        <v>3.3543779580797835</v>
      </c>
      <c r="AX47" s="40">
        <f t="shared" si="33"/>
        <v>3.2756941548512648</v>
      </c>
      <c r="AY47" s="40">
        <f t="shared" si="34"/>
        <v>3.199033951006617</v>
      </c>
      <c r="AZ47" s="40">
        <f t="shared" si="35"/>
        <v>3.1243245302183853</v>
      </c>
      <c r="BA47" s="40">
        <f t="shared" si="36"/>
        <v>3.0514963641104376</v>
      </c>
      <c r="BB47" s="40">
        <f t="shared" si="37"/>
        <v>2.9804830310667989</v>
      </c>
      <c r="BC47" s="40">
        <f t="shared" si="38"/>
        <v>2.9112210467978277</v>
      </c>
      <c r="BD47" s="40">
        <f t="shared" si="39"/>
        <v>2.8436497057857482</v>
      </c>
      <c r="BE47" s="40">
        <f t="shared" si="40"/>
        <v>2.7777109328054861</v>
      </c>
      <c r="BF47" s="40">
        <f t="shared" si="41"/>
        <v>2.7133491437839461</v>
      </c>
      <c r="BG47" s="40">
        <f t="shared" si="42"/>
        <v>2.6505111153216565</v>
      </c>
      <c r="BH47" s="40">
        <f t="shared" si="43"/>
        <v>2.5891458622559842</v>
      </c>
      <c r="BI47" s="40">
        <f t="shared" si="44"/>
        <v>2.5292045226954096</v>
      </c>
      <c r="BJ47" s="41">
        <f t="shared" si="57"/>
        <v>1.779306700897139</v>
      </c>
      <c r="BN47" s="38">
        <v>41</v>
      </c>
      <c r="BO47" s="39">
        <f t="shared" si="58"/>
        <v>0.41871198568872986</v>
      </c>
      <c r="BP47" s="40">
        <f t="shared" si="71"/>
        <v>0.42375670840787116</v>
      </c>
      <c r="BQ47" s="40">
        <f t="shared" si="71"/>
        <v>0.42880143112701252</v>
      </c>
      <c r="BR47" s="40">
        <f t="shared" si="71"/>
        <v>0.43384615384615383</v>
      </c>
      <c r="BS47" s="40">
        <f t="shared" si="71"/>
        <v>0.43889087656529513</v>
      </c>
      <c r="BT47" s="40">
        <f t="shared" si="71"/>
        <v>0.44393559928443649</v>
      </c>
      <c r="BU47" s="40">
        <f t="shared" si="71"/>
        <v>0.44898032200357779</v>
      </c>
      <c r="BV47" s="40">
        <f t="shared" si="71"/>
        <v>0.4540250447227191</v>
      </c>
      <c r="BW47" s="40">
        <f t="shared" si="71"/>
        <v>0.45906976744186045</v>
      </c>
      <c r="BX47" s="40">
        <f t="shared" si="71"/>
        <v>0.46411449016100176</v>
      </c>
      <c r="BY47" s="40">
        <f t="shared" si="71"/>
        <v>0.46915921288014312</v>
      </c>
      <c r="BZ47" s="40">
        <f t="shared" si="71"/>
        <v>0.47420393559928442</v>
      </c>
      <c r="CA47" s="40">
        <f t="shared" si="67"/>
        <v>0.47924865831842572</v>
      </c>
      <c r="CB47" s="40">
        <f t="shared" si="67"/>
        <v>0.48429338103756708</v>
      </c>
      <c r="CC47" s="40">
        <f t="shared" si="67"/>
        <v>0.48933810375670839</v>
      </c>
      <c r="CD47" s="40">
        <f t="shared" si="67"/>
        <v>0.49438282647584969</v>
      </c>
      <c r="CE47" s="40">
        <f t="shared" si="63"/>
        <v>0.49942754919499105</v>
      </c>
      <c r="CF47" s="41">
        <f t="shared" si="63"/>
        <v>0.50447227191413235</v>
      </c>
      <c r="CK47" s="38">
        <v>41</v>
      </c>
      <c r="CL47" s="39">
        <f t="shared" si="59"/>
        <v>3.795134168157424</v>
      </c>
      <c r="CM47" s="40">
        <f t="shared" si="72"/>
        <v>3.8408586762075139</v>
      </c>
      <c r="CN47" s="40">
        <f t="shared" si="72"/>
        <v>3.8865831842576033</v>
      </c>
      <c r="CO47" s="40">
        <f t="shared" si="72"/>
        <v>3.9323076923076923</v>
      </c>
      <c r="CP47" s="40">
        <f t="shared" si="72"/>
        <v>3.9780322003577822</v>
      </c>
      <c r="CQ47" s="40">
        <f t="shared" si="72"/>
        <v>4.0237567084078716</v>
      </c>
      <c r="CR47" s="40">
        <f t="shared" si="72"/>
        <v>4.0694812164579615</v>
      </c>
      <c r="CS47" s="40">
        <f t="shared" si="72"/>
        <v>4.1152057245080504</v>
      </c>
      <c r="CT47" s="40">
        <f t="shared" si="72"/>
        <v>4.1609302325581403</v>
      </c>
      <c r="CU47" s="40">
        <f t="shared" si="72"/>
        <v>4.2066547406082293</v>
      </c>
      <c r="CV47" s="40">
        <f t="shared" si="72"/>
        <v>4.2523792486583192</v>
      </c>
      <c r="CW47" s="40">
        <f t="shared" si="72"/>
        <v>4.2981037567084082</v>
      </c>
      <c r="CX47" s="40">
        <f t="shared" si="68"/>
        <v>4.3438282647584971</v>
      </c>
      <c r="CY47" s="40">
        <f t="shared" si="68"/>
        <v>4.389552772808587</v>
      </c>
      <c r="CZ47" s="40">
        <f t="shared" si="68"/>
        <v>4.4352772808586769</v>
      </c>
      <c r="DA47" s="40">
        <f t="shared" si="68"/>
        <v>4.4810017889087668</v>
      </c>
      <c r="DB47" s="40">
        <f t="shared" si="64"/>
        <v>4.5267262969588558</v>
      </c>
      <c r="DC47" s="41">
        <f t="shared" si="64"/>
        <v>4.5724508050089447</v>
      </c>
      <c r="DE47" s="38">
        <v>41</v>
      </c>
      <c r="DF47" s="39">
        <f t="shared" si="60"/>
        <v>6.4471556350626118</v>
      </c>
      <c r="DG47" s="40">
        <f t="shared" si="73"/>
        <v>6.4471556350626118</v>
      </c>
      <c r="DH47" s="40">
        <f t="shared" si="73"/>
        <v>6.4471556350626118</v>
      </c>
      <c r="DI47" s="40">
        <f t="shared" si="73"/>
        <v>6.4471556350626118</v>
      </c>
      <c r="DJ47" s="40">
        <f t="shared" si="73"/>
        <v>6.4471556350626118</v>
      </c>
      <c r="DK47" s="40">
        <f t="shared" si="73"/>
        <v>6.4471556350626118</v>
      </c>
      <c r="DL47" s="40">
        <f t="shared" si="73"/>
        <v>6.4471556350626118</v>
      </c>
      <c r="DM47" s="40">
        <f t="shared" si="73"/>
        <v>6.4471556350626118</v>
      </c>
      <c r="DN47" s="40">
        <f t="shared" si="73"/>
        <v>6.4471556350626118</v>
      </c>
      <c r="DO47" s="40">
        <f t="shared" si="73"/>
        <v>6.4471556350626118</v>
      </c>
      <c r="DP47" s="40">
        <f t="shared" si="73"/>
        <v>6.4471556350626118</v>
      </c>
      <c r="DQ47" s="40">
        <f t="shared" si="73"/>
        <v>6.4471556350626118</v>
      </c>
      <c r="DR47" s="40">
        <f t="shared" si="69"/>
        <v>6.4471556350626118</v>
      </c>
      <c r="DS47" s="40">
        <f t="shared" si="69"/>
        <v>6.4471556350626118</v>
      </c>
      <c r="DT47" s="40">
        <f t="shared" si="69"/>
        <v>6.4471556350626118</v>
      </c>
      <c r="DU47" s="40">
        <f t="shared" si="69"/>
        <v>6.4471556350626118</v>
      </c>
      <c r="DV47" s="40">
        <f t="shared" si="65"/>
        <v>6.4471556350626118</v>
      </c>
      <c r="DW47" s="41">
        <f t="shared" si="65"/>
        <v>6.4471556350626118</v>
      </c>
      <c r="DY47" s="38">
        <v>41</v>
      </c>
      <c r="DZ47" s="39">
        <f t="shared" si="61"/>
        <v>1.5454373927958833</v>
      </c>
      <c r="EA47" s="40">
        <f t="shared" si="74"/>
        <v>1.5269448438783895</v>
      </c>
      <c r="EB47" s="40">
        <f t="shared" si="74"/>
        <v>1.5085771399282419</v>
      </c>
      <c r="EC47" s="40">
        <f t="shared" si="74"/>
        <v>1.4903316735445586</v>
      </c>
      <c r="ED47" s="40">
        <f t="shared" si="74"/>
        <v>1.4722058823529409</v>
      </c>
      <c r="EE47" s="40">
        <f t="shared" si="74"/>
        <v>1.454197247706422</v>
      </c>
      <c r="EF47" s="40">
        <f t="shared" si="74"/>
        <v>1.4363032934233286</v>
      </c>
      <c r="EG47" s="40">
        <f t="shared" si="74"/>
        <v>1.4185215845606907</v>
      </c>
      <c r="EH47" s="40">
        <f t="shared" si="74"/>
        <v>1.4008497262218613</v>
      </c>
      <c r="EI47" s="40">
        <f t="shared" si="74"/>
        <v>1.3832853623970844</v>
      </c>
      <c r="EJ47" s="40">
        <f t="shared" si="74"/>
        <v>1.3658261748357752</v>
      </c>
      <c r="EK47" s="40">
        <f t="shared" si="74"/>
        <v>1.348469881949349</v>
      </c>
      <c r="EL47" s="40">
        <f t="shared" si="70"/>
        <v>1.3312142377434519</v>
      </c>
      <c r="EM47" s="40">
        <f t="shared" si="70"/>
        <v>1.3140570307785151</v>
      </c>
      <c r="EN47" s="40">
        <f t="shared" si="70"/>
        <v>1.2969960831575775</v>
      </c>
      <c r="EO47" s="40">
        <f t="shared" si="70"/>
        <v>1.2800292495403645</v>
      </c>
      <c r="EP47" s="40">
        <f t="shared" si="66"/>
        <v>1.2631544161826556</v>
      </c>
      <c r="EQ47" s="41">
        <f t="shared" si="62"/>
        <v>0.89761089383361925</v>
      </c>
    </row>
    <row r="48" spans="2:147" x14ac:dyDescent="0.25">
      <c r="B48" s="38">
        <v>42</v>
      </c>
      <c r="C48" s="39">
        <f t="shared" si="49"/>
        <v>9</v>
      </c>
      <c r="D48" s="40">
        <f t="shared" si="50"/>
        <v>9.0000000000000018</v>
      </c>
      <c r="E48" s="40">
        <f t="shared" si="0"/>
        <v>9.0000000000000018</v>
      </c>
      <c r="F48" s="40">
        <f t="shared" si="1"/>
        <v>9.0000000000000018</v>
      </c>
      <c r="G48" s="40">
        <f t="shared" si="2"/>
        <v>9.0000000000000018</v>
      </c>
      <c r="H48" s="40">
        <f t="shared" si="3"/>
        <v>9</v>
      </c>
      <c r="I48" s="40">
        <f t="shared" si="4"/>
        <v>9</v>
      </c>
      <c r="J48" s="40">
        <f t="shared" si="5"/>
        <v>9</v>
      </c>
      <c r="K48" s="40">
        <f t="shared" si="6"/>
        <v>9.0000000000000018</v>
      </c>
      <c r="L48" s="40">
        <f t="shared" si="7"/>
        <v>9.0000000000000018</v>
      </c>
      <c r="M48" s="40">
        <f t="shared" si="8"/>
        <v>9</v>
      </c>
      <c r="N48" s="40">
        <f t="shared" si="9"/>
        <v>9.0000000000000036</v>
      </c>
      <c r="O48" s="40">
        <f t="shared" si="10"/>
        <v>9</v>
      </c>
      <c r="P48" s="40">
        <f t="shared" si="11"/>
        <v>9</v>
      </c>
      <c r="Q48" s="40">
        <f t="shared" si="12"/>
        <v>9</v>
      </c>
      <c r="R48" s="40">
        <f t="shared" si="13"/>
        <v>9</v>
      </c>
      <c r="S48" s="40">
        <f t="shared" si="14"/>
        <v>9.0000000000000018</v>
      </c>
      <c r="T48" s="41">
        <f t="shared" si="51"/>
        <v>9.0000000000000018</v>
      </c>
      <c r="V48" s="38">
        <v>42</v>
      </c>
      <c r="W48" s="39">
        <f t="shared" si="52"/>
        <v>15.397590361445785</v>
      </c>
      <c r="X48" s="40">
        <f t="shared" si="53"/>
        <v>15.214285714285717</v>
      </c>
      <c r="Y48" s="40">
        <f t="shared" si="15"/>
        <v>15.03529411764706</v>
      </c>
      <c r="Z48" s="40">
        <f t="shared" si="16"/>
        <v>14.860465116279071</v>
      </c>
      <c r="AA48" s="40">
        <f t="shared" si="17"/>
        <v>14.689655172413795</v>
      </c>
      <c r="AB48" s="40">
        <f t="shared" si="18"/>
        <v>14.522727272727273</v>
      </c>
      <c r="AC48" s="40">
        <f t="shared" si="19"/>
        <v>14.359550561797754</v>
      </c>
      <c r="AD48" s="40">
        <f t="shared" si="20"/>
        <v>14.200000000000001</v>
      </c>
      <c r="AE48" s="40">
        <f t="shared" si="21"/>
        <v>14.043956043956044</v>
      </c>
      <c r="AF48" s="40">
        <f t="shared" si="22"/>
        <v>13.891304347826088</v>
      </c>
      <c r="AG48" s="40">
        <f t="shared" si="23"/>
        <v>13.74193548387097</v>
      </c>
      <c r="AH48" s="40">
        <f t="shared" si="24"/>
        <v>13.595744680851066</v>
      </c>
      <c r="AI48" s="40">
        <f t="shared" si="25"/>
        <v>13.45263157894737</v>
      </c>
      <c r="AJ48" s="40">
        <f t="shared" si="26"/>
        <v>13.312500000000002</v>
      </c>
      <c r="AK48" s="40">
        <f t="shared" si="27"/>
        <v>13.175257731958764</v>
      </c>
      <c r="AL48" s="40">
        <f t="shared" si="28"/>
        <v>13.040816326530614</v>
      </c>
      <c r="AM48" s="40">
        <f t="shared" si="29"/>
        <v>12.909090909090912</v>
      </c>
      <c r="AN48" s="41">
        <f t="shared" si="54"/>
        <v>12.780000000000003</v>
      </c>
      <c r="AR48" s="38">
        <v>42</v>
      </c>
      <c r="AS48" s="39">
        <f t="shared" si="55"/>
        <v>3.6843290830560669</v>
      </c>
      <c r="AT48" s="40">
        <f t="shared" si="56"/>
        <v>3.5969065471299451</v>
      </c>
      <c r="AU48" s="40">
        <f t="shared" si="30"/>
        <v>3.5118316398830172</v>
      </c>
      <c r="AV48" s="40">
        <f t="shared" si="31"/>
        <v>3.4290164680762976</v>
      </c>
      <c r="AW48" s="40">
        <f t="shared" si="32"/>
        <v>3.3483772819472608</v>
      </c>
      <c r="AX48" s="40">
        <f t="shared" si="33"/>
        <v>3.2698342368640536</v>
      </c>
      <c r="AY48" s="40">
        <f t="shared" si="34"/>
        <v>3.1933111711300399</v>
      </c>
      <c r="AZ48" s="40">
        <f t="shared" si="35"/>
        <v>3.1187353986795321</v>
      </c>
      <c r="BA48" s="40">
        <f t="shared" si="36"/>
        <v>3.0460375155163231</v>
      </c>
      <c r="BB48" s="40">
        <f t="shared" si="37"/>
        <v>2.9751512188466429</v>
      </c>
      <c r="BC48" s="40">
        <f t="shared" si="38"/>
        <v>2.9060131379484586</v>
      </c>
      <c r="BD48" s="40">
        <f t="shared" si="39"/>
        <v>2.8385626759006226</v>
      </c>
      <c r="BE48" s="40">
        <f t="shared" si="40"/>
        <v>2.7727418613693402</v>
      </c>
      <c r="BF48" s="40">
        <f t="shared" si="41"/>
        <v>2.7084952097163546</v>
      </c>
      <c r="BG48" s="40">
        <f t="shared" si="42"/>
        <v>2.645769592753997</v>
      </c>
      <c r="BH48" s="40">
        <f t="shared" si="43"/>
        <v>2.5845141165274406</v>
      </c>
      <c r="BI48" s="40">
        <f t="shared" si="44"/>
        <v>2.5246800065546311</v>
      </c>
      <c r="BJ48" s="41">
        <f t="shared" si="57"/>
        <v>1.7638061303516301</v>
      </c>
      <c r="BN48" s="38">
        <v>42</v>
      </c>
      <c r="BO48" s="39">
        <f t="shared" si="58"/>
        <v>0.42243727598566305</v>
      </c>
      <c r="BP48" s="40">
        <f t="shared" si="71"/>
        <v>0.42752688172043007</v>
      </c>
      <c r="BQ48" s="40">
        <f t="shared" si="71"/>
        <v>0.4326164874551971</v>
      </c>
      <c r="BR48" s="40">
        <f t="shared" si="71"/>
        <v>0.43770609318996412</v>
      </c>
      <c r="BS48" s="40">
        <f t="shared" si="71"/>
        <v>0.44279569892473114</v>
      </c>
      <c r="BT48" s="40">
        <f t="shared" si="71"/>
        <v>0.44788530465949822</v>
      </c>
      <c r="BU48" s="40">
        <f t="shared" si="71"/>
        <v>0.45297491039426524</v>
      </c>
      <c r="BV48" s="40">
        <f t="shared" si="71"/>
        <v>0.45806451612903226</v>
      </c>
      <c r="BW48" s="40">
        <f t="shared" si="71"/>
        <v>0.46315412186379928</v>
      </c>
      <c r="BX48" s="40">
        <f t="shared" si="71"/>
        <v>0.46824372759856631</v>
      </c>
      <c r="BY48" s="40">
        <f t="shared" si="71"/>
        <v>0.47333333333333327</v>
      </c>
      <c r="BZ48" s="40">
        <f t="shared" si="71"/>
        <v>0.47842293906810029</v>
      </c>
      <c r="CA48" s="40">
        <f t="shared" si="67"/>
        <v>0.48351254480286737</v>
      </c>
      <c r="CB48" s="40">
        <f t="shared" si="67"/>
        <v>0.48860215053763439</v>
      </c>
      <c r="CC48" s="40">
        <f t="shared" si="67"/>
        <v>0.49369175627240142</v>
      </c>
      <c r="CD48" s="40">
        <f t="shared" si="67"/>
        <v>0.49878136200716844</v>
      </c>
      <c r="CE48" s="40">
        <f t="shared" si="63"/>
        <v>0.5038709677419354</v>
      </c>
      <c r="CF48" s="41">
        <f t="shared" si="63"/>
        <v>0.50896057347670243</v>
      </c>
      <c r="CK48" s="38">
        <v>42</v>
      </c>
      <c r="CL48" s="39">
        <f t="shared" si="59"/>
        <v>3.8019354838709676</v>
      </c>
      <c r="CM48" s="40">
        <f t="shared" si="72"/>
        <v>3.8477419354838713</v>
      </c>
      <c r="CN48" s="40">
        <f t="shared" si="72"/>
        <v>3.8935483870967746</v>
      </c>
      <c r="CO48" s="40">
        <f t="shared" si="72"/>
        <v>3.9393548387096775</v>
      </c>
      <c r="CP48" s="40">
        <f t="shared" si="72"/>
        <v>3.9851612903225808</v>
      </c>
      <c r="CQ48" s="40">
        <f t="shared" si="72"/>
        <v>4.0309677419354841</v>
      </c>
      <c r="CR48" s="40">
        <f t="shared" si="72"/>
        <v>4.0767741935483874</v>
      </c>
      <c r="CS48" s="40">
        <f t="shared" si="72"/>
        <v>4.1225806451612907</v>
      </c>
      <c r="CT48" s="40">
        <f t="shared" si="72"/>
        <v>4.1683870967741941</v>
      </c>
      <c r="CU48" s="40">
        <f t="shared" si="72"/>
        <v>4.2141935483870974</v>
      </c>
      <c r="CV48" s="40">
        <f t="shared" si="72"/>
        <v>4.26</v>
      </c>
      <c r="CW48" s="40">
        <f t="shared" si="72"/>
        <v>4.305806451612904</v>
      </c>
      <c r="CX48" s="40">
        <f t="shared" si="68"/>
        <v>4.3516129032258064</v>
      </c>
      <c r="CY48" s="40">
        <f t="shared" si="68"/>
        <v>4.3974193548387097</v>
      </c>
      <c r="CZ48" s="40">
        <f t="shared" si="68"/>
        <v>4.443225806451613</v>
      </c>
      <c r="DA48" s="40">
        <f t="shared" si="68"/>
        <v>4.4890322580645163</v>
      </c>
      <c r="DB48" s="40">
        <f t="shared" si="64"/>
        <v>4.5348387096774196</v>
      </c>
      <c r="DC48" s="41">
        <f t="shared" si="64"/>
        <v>4.580645161290323</v>
      </c>
      <c r="DE48" s="38">
        <v>42</v>
      </c>
      <c r="DF48" s="39">
        <f t="shared" si="60"/>
        <v>6.5045161290322584</v>
      </c>
      <c r="DG48" s="40">
        <f t="shared" si="73"/>
        <v>6.5045161290322584</v>
      </c>
      <c r="DH48" s="40">
        <f t="shared" si="73"/>
        <v>6.5045161290322584</v>
      </c>
      <c r="DI48" s="40">
        <f t="shared" si="73"/>
        <v>6.5045161290322584</v>
      </c>
      <c r="DJ48" s="40">
        <f t="shared" si="73"/>
        <v>6.5045161290322584</v>
      </c>
      <c r="DK48" s="40">
        <f t="shared" si="73"/>
        <v>6.5045161290322584</v>
      </c>
      <c r="DL48" s="40">
        <f t="shared" si="73"/>
        <v>6.5045161290322584</v>
      </c>
      <c r="DM48" s="40">
        <f t="shared" si="73"/>
        <v>6.5045161290322584</v>
      </c>
      <c r="DN48" s="40">
        <f t="shared" si="73"/>
        <v>6.5045161290322584</v>
      </c>
      <c r="DO48" s="40">
        <f t="shared" si="73"/>
        <v>6.5045161290322584</v>
      </c>
      <c r="DP48" s="40">
        <f t="shared" si="73"/>
        <v>6.5045161290322584</v>
      </c>
      <c r="DQ48" s="40">
        <f t="shared" si="73"/>
        <v>6.5045161290322584</v>
      </c>
      <c r="DR48" s="40">
        <f t="shared" si="69"/>
        <v>6.5045161290322584</v>
      </c>
      <c r="DS48" s="40">
        <f t="shared" si="69"/>
        <v>6.5045161290322584</v>
      </c>
      <c r="DT48" s="40">
        <f t="shared" si="69"/>
        <v>6.5045161290322584</v>
      </c>
      <c r="DU48" s="40">
        <f t="shared" si="69"/>
        <v>6.5045161290322584</v>
      </c>
      <c r="DV48" s="40">
        <f t="shared" si="65"/>
        <v>6.5045161290322584</v>
      </c>
      <c r="DW48" s="41">
        <f t="shared" si="65"/>
        <v>6.5045161290322584</v>
      </c>
      <c r="DY48" s="38">
        <v>42</v>
      </c>
      <c r="DZ48" s="39">
        <f t="shared" si="61"/>
        <v>1.5563979416809606</v>
      </c>
      <c r="EA48" s="40">
        <f t="shared" si="74"/>
        <v>1.5377742399342647</v>
      </c>
      <c r="EB48" s="40">
        <f t="shared" si="74"/>
        <v>1.5192762685802155</v>
      </c>
      <c r="EC48" s="40">
        <f t="shared" si="74"/>
        <v>1.5009014017257256</v>
      </c>
      <c r="ED48" s="40">
        <f t="shared" si="74"/>
        <v>1.482647058823529</v>
      </c>
      <c r="EE48" s="40">
        <f t="shared" si="74"/>
        <v>1.4645107033639144</v>
      </c>
      <c r="EF48" s="40">
        <f t="shared" si="74"/>
        <v>1.446489841603636</v>
      </c>
      <c r="EG48" s="40">
        <f t="shared" si="74"/>
        <v>1.4285820213306244</v>
      </c>
      <c r="EH48" s="40">
        <f t="shared" si="74"/>
        <v>1.4107848306631514</v>
      </c>
      <c r="EI48" s="40">
        <f t="shared" si="74"/>
        <v>1.3930958968821701</v>
      </c>
      <c r="EJ48" s="40">
        <f t="shared" si="74"/>
        <v>1.3755128852956036</v>
      </c>
      <c r="EK48" s="40">
        <f t="shared" si="74"/>
        <v>1.3580334981333873</v>
      </c>
      <c r="EL48" s="40">
        <f t="shared" si="70"/>
        <v>1.340655473472129</v>
      </c>
      <c r="EM48" s="40">
        <f t="shared" si="70"/>
        <v>1.3233765841882918</v>
      </c>
      <c r="EN48" s="40">
        <f t="shared" si="70"/>
        <v>1.3061946369388371</v>
      </c>
      <c r="EO48" s="40">
        <f t="shared" si="70"/>
        <v>1.2891074711683104</v>
      </c>
      <c r="EP48" s="40">
        <f t="shared" si="66"/>
        <v>1.2721129581413977</v>
      </c>
      <c r="EQ48" s="41">
        <f t="shared" si="62"/>
        <v>0.89770777960548898</v>
      </c>
    </row>
    <row r="49" spans="2:147" x14ac:dyDescent="0.25">
      <c r="B49" s="38">
        <v>43</v>
      </c>
      <c r="C49" s="39">
        <f t="shared" si="49"/>
        <v>8.9370629370629384</v>
      </c>
      <c r="D49" s="40">
        <f t="shared" si="50"/>
        <v>8.9370629370629384</v>
      </c>
      <c r="E49" s="40">
        <f t="shared" si="0"/>
        <v>8.9370629370629384</v>
      </c>
      <c r="F49" s="40">
        <f t="shared" si="1"/>
        <v>8.9370629370629384</v>
      </c>
      <c r="G49" s="40">
        <f t="shared" si="2"/>
        <v>8.9370629370629384</v>
      </c>
      <c r="H49" s="40">
        <f t="shared" si="3"/>
        <v>8.9370629370629384</v>
      </c>
      <c r="I49" s="40">
        <f t="shared" si="4"/>
        <v>8.9370629370629384</v>
      </c>
      <c r="J49" s="40">
        <f t="shared" si="5"/>
        <v>8.9370629370629366</v>
      </c>
      <c r="K49" s="40">
        <f t="shared" si="6"/>
        <v>8.9370629370629384</v>
      </c>
      <c r="L49" s="40">
        <f t="shared" si="7"/>
        <v>8.9370629370629384</v>
      </c>
      <c r="M49" s="40">
        <f t="shared" si="8"/>
        <v>8.9370629370629384</v>
      </c>
      <c r="N49" s="40">
        <f t="shared" si="9"/>
        <v>8.9370629370629384</v>
      </c>
      <c r="O49" s="40">
        <f t="shared" si="10"/>
        <v>8.9370629370629384</v>
      </c>
      <c r="P49" s="40">
        <f t="shared" si="11"/>
        <v>8.9370629370629384</v>
      </c>
      <c r="Q49" s="40">
        <f t="shared" si="12"/>
        <v>8.9370629370629366</v>
      </c>
      <c r="R49" s="40">
        <f t="shared" si="13"/>
        <v>8.9370629370629384</v>
      </c>
      <c r="S49" s="40">
        <f t="shared" si="14"/>
        <v>8.9370629370629366</v>
      </c>
      <c r="T49" s="41">
        <f t="shared" si="51"/>
        <v>8.9370629370629384</v>
      </c>
      <c r="V49" s="38">
        <v>43</v>
      </c>
      <c r="W49" s="39">
        <f t="shared" si="52"/>
        <v>15.397590361445786</v>
      </c>
      <c r="X49" s="40">
        <f t="shared" si="53"/>
        <v>15.214285714285717</v>
      </c>
      <c r="Y49" s="40">
        <f t="shared" si="15"/>
        <v>15.03529411764706</v>
      </c>
      <c r="Z49" s="40">
        <f t="shared" si="16"/>
        <v>14.860465116279071</v>
      </c>
      <c r="AA49" s="40">
        <f t="shared" si="17"/>
        <v>14.689655172413795</v>
      </c>
      <c r="AB49" s="40">
        <f t="shared" si="18"/>
        <v>14.522727272727273</v>
      </c>
      <c r="AC49" s="40">
        <f t="shared" si="19"/>
        <v>14.359550561797754</v>
      </c>
      <c r="AD49" s="40">
        <f t="shared" si="20"/>
        <v>14.200000000000001</v>
      </c>
      <c r="AE49" s="40">
        <f t="shared" si="21"/>
        <v>14.043956043956046</v>
      </c>
      <c r="AF49" s="40">
        <f t="shared" si="22"/>
        <v>13.891304347826088</v>
      </c>
      <c r="AG49" s="40">
        <f t="shared" si="23"/>
        <v>13.74193548387097</v>
      </c>
      <c r="AH49" s="40">
        <f t="shared" si="24"/>
        <v>13.595744680851066</v>
      </c>
      <c r="AI49" s="40">
        <f t="shared" si="25"/>
        <v>13.452631578947372</v>
      </c>
      <c r="AJ49" s="40">
        <f t="shared" si="26"/>
        <v>13.312500000000004</v>
      </c>
      <c r="AK49" s="40">
        <f t="shared" si="27"/>
        <v>13.175257731958764</v>
      </c>
      <c r="AL49" s="40">
        <f t="shared" si="28"/>
        <v>13.040816326530612</v>
      </c>
      <c r="AM49" s="40">
        <f t="shared" si="29"/>
        <v>12.90909090909091</v>
      </c>
      <c r="AN49" s="41">
        <f t="shared" si="54"/>
        <v>12.780000000000001</v>
      </c>
      <c r="AR49" s="38">
        <v>43</v>
      </c>
      <c r="AS49" s="39">
        <f t="shared" si="55"/>
        <v>3.6777263427638518</v>
      </c>
      <c r="AT49" s="40">
        <f t="shared" si="56"/>
        <v>3.5904604780490672</v>
      </c>
      <c r="AU49" s="40">
        <f t="shared" si="30"/>
        <v>3.50553803479362</v>
      </c>
      <c r="AV49" s="40">
        <f t="shared" si="31"/>
        <v>3.4228712772732934</v>
      </c>
      <c r="AW49" s="40">
        <f t="shared" si="32"/>
        <v>3.3423766058147391</v>
      </c>
      <c r="AX49" s="40">
        <f t="shared" si="33"/>
        <v>3.2639743188768415</v>
      </c>
      <c r="AY49" s="40">
        <f t="shared" si="34"/>
        <v>3.1875883912534633</v>
      </c>
      <c r="AZ49" s="40">
        <f t="shared" si="35"/>
        <v>3.1131462671406802</v>
      </c>
      <c r="BA49" s="40">
        <f t="shared" si="36"/>
        <v>3.0405786669222081</v>
      </c>
      <c r="BB49" s="40">
        <f t="shared" si="37"/>
        <v>2.9698194066264874</v>
      </c>
      <c r="BC49" s="40">
        <f t="shared" si="38"/>
        <v>2.9008052290990891</v>
      </c>
      <c r="BD49" s="40">
        <f t="shared" si="39"/>
        <v>2.8334756460154957</v>
      </c>
      <c r="BE49" s="40">
        <f t="shared" si="40"/>
        <v>2.7677727899331948</v>
      </c>
      <c r="BF49" s="40">
        <f t="shared" si="41"/>
        <v>2.7036412756487631</v>
      </c>
      <c r="BG49" s="40">
        <f t="shared" si="42"/>
        <v>2.6410280701863376</v>
      </c>
      <c r="BH49" s="40">
        <f t="shared" si="43"/>
        <v>2.5798823707988965</v>
      </c>
      <c r="BI49" s="40">
        <f t="shared" si="44"/>
        <v>2.5201554904138517</v>
      </c>
      <c r="BJ49" s="41">
        <f t="shared" si="57"/>
        <v>1.7485216734796807</v>
      </c>
      <c r="BN49" s="38">
        <v>43</v>
      </c>
      <c r="BO49" s="39">
        <f t="shared" si="58"/>
        <v>0.42617594254937158</v>
      </c>
      <c r="BP49" s="40">
        <f t="shared" si="71"/>
        <v>0.43131059245960496</v>
      </c>
      <c r="BQ49" s="40">
        <f t="shared" si="71"/>
        <v>0.43644524236983839</v>
      </c>
      <c r="BR49" s="40">
        <f t="shared" si="71"/>
        <v>0.44157989228007177</v>
      </c>
      <c r="BS49" s="40">
        <f t="shared" si="71"/>
        <v>0.44671454219030515</v>
      </c>
      <c r="BT49" s="40">
        <f t="shared" si="71"/>
        <v>0.45184919210053859</v>
      </c>
      <c r="BU49" s="40">
        <f t="shared" si="71"/>
        <v>0.45698384201077197</v>
      </c>
      <c r="BV49" s="40">
        <f t="shared" si="71"/>
        <v>0.46211849192100535</v>
      </c>
      <c r="BW49" s="40">
        <f t="shared" si="71"/>
        <v>0.46725314183123873</v>
      </c>
      <c r="BX49" s="40">
        <f t="shared" si="71"/>
        <v>0.47238779174147216</v>
      </c>
      <c r="BY49" s="40">
        <f t="shared" si="71"/>
        <v>0.47752244165170549</v>
      </c>
      <c r="BZ49" s="40">
        <f t="shared" si="71"/>
        <v>0.48265709156193887</v>
      </c>
      <c r="CA49" s="40">
        <f t="shared" si="67"/>
        <v>0.48779174147217225</v>
      </c>
      <c r="CB49" s="40">
        <f t="shared" si="67"/>
        <v>0.49292639138240563</v>
      </c>
      <c r="CC49" s="40">
        <f t="shared" si="67"/>
        <v>0.49806104129263912</v>
      </c>
      <c r="CD49" s="40">
        <f t="shared" si="67"/>
        <v>0.50319569120287255</v>
      </c>
      <c r="CE49" s="40">
        <f t="shared" si="63"/>
        <v>0.50833034111310593</v>
      </c>
      <c r="CF49" s="41">
        <f t="shared" si="63"/>
        <v>0.51346499102333931</v>
      </c>
      <c r="CK49" s="38">
        <v>43</v>
      </c>
      <c r="CL49" s="39">
        <f t="shared" si="59"/>
        <v>3.8087612208258528</v>
      </c>
      <c r="CM49" s="40">
        <f t="shared" si="72"/>
        <v>3.8546499102333933</v>
      </c>
      <c r="CN49" s="40">
        <f t="shared" si="72"/>
        <v>3.9005385996409339</v>
      </c>
      <c r="CO49" s="40">
        <f t="shared" si="72"/>
        <v>3.946427289048474</v>
      </c>
      <c r="CP49" s="40">
        <f t="shared" si="72"/>
        <v>3.9923159784560145</v>
      </c>
      <c r="CQ49" s="40">
        <f t="shared" si="72"/>
        <v>4.038204667863555</v>
      </c>
      <c r="CR49" s="40">
        <f t="shared" si="72"/>
        <v>4.0840933572710956</v>
      </c>
      <c r="CS49" s="40">
        <f t="shared" si="72"/>
        <v>4.1299820466786352</v>
      </c>
      <c r="CT49" s="40">
        <f t="shared" si="72"/>
        <v>4.1758707360861758</v>
      </c>
      <c r="CU49" s="40">
        <f t="shared" si="72"/>
        <v>4.2217594254937172</v>
      </c>
      <c r="CV49" s="40">
        <f t="shared" si="72"/>
        <v>4.2676481149012568</v>
      </c>
      <c r="CW49" s="40">
        <f t="shared" si="72"/>
        <v>4.3135368043087974</v>
      </c>
      <c r="CX49" s="40">
        <f t="shared" si="68"/>
        <v>4.359425493716337</v>
      </c>
      <c r="CY49" s="40">
        <f t="shared" si="68"/>
        <v>4.4053141831238776</v>
      </c>
      <c r="CZ49" s="40">
        <f t="shared" si="68"/>
        <v>4.4512028725314181</v>
      </c>
      <c r="DA49" s="40">
        <f t="shared" si="68"/>
        <v>4.4970915619389595</v>
      </c>
      <c r="DB49" s="40">
        <f t="shared" si="64"/>
        <v>4.5429802513464992</v>
      </c>
      <c r="DC49" s="41">
        <f t="shared" si="64"/>
        <v>4.5888689407540397</v>
      </c>
      <c r="DE49" s="38">
        <v>43</v>
      </c>
      <c r="DF49" s="39">
        <f t="shared" si="60"/>
        <v>6.5620825852782767</v>
      </c>
      <c r="DG49" s="40">
        <f t="shared" si="73"/>
        <v>6.5620825852782767</v>
      </c>
      <c r="DH49" s="40">
        <f t="shared" si="73"/>
        <v>6.5620825852782767</v>
      </c>
      <c r="DI49" s="40">
        <f t="shared" si="73"/>
        <v>6.5620825852782767</v>
      </c>
      <c r="DJ49" s="40">
        <f t="shared" si="73"/>
        <v>6.5620825852782767</v>
      </c>
      <c r="DK49" s="40">
        <f t="shared" si="73"/>
        <v>6.5620825852782767</v>
      </c>
      <c r="DL49" s="40">
        <f t="shared" si="73"/>
        <v>6.5620825852782767</v>
      </c>
      <c r="DM49" s="40">
        <f t="shared" si="73"/>
        <v>6.5620825852782767</v>
      </c>
      <c r="DN49" s="40">
        <f t="shared" si="73"/>
        <v>6.5620825852782767</v>
      </c>
      <c r="DO49" s="40">
        <f t="shared" si="73"/>
        <v>6.5620825852782767</v>
      </c>
      <c r="DP49" s="40">
        <f t="shared" si="73"/>
        <v>6.5620825852782767</v>
      </c>
      <c r="DQ49" s="40">
        <f t="shared" si="73"/>
        <v>6.5620825852782767</v>
      </c>
      <c r="DR49" s="40">
        <f t="shared" si="69"/>
        <v>6.5620825852782767</v>
      </c>
      <c r="DS49" s="40">
        <f t="shared" si="69"/>
        <v>6.5620825852782767</v>
      </c>
      <c r="DT49" s="40">
        <f t="shared" si="69"/>
        <v>6.5620825852782767</v>
      </c>
      <c r="DU49" s="40">
        <f t="shared" si="69"/>
        <v>6.5620825852782767</v>
      </c>
      <c r="DV49" s="40">
        <f t="shared" si="65"/>
        <v>6.5620825852782767</v>
      </c>
      <c r="DW49" s="41">
        <f t="shared" si="65"/>
        <v>6.5620825852782767</v>
      </c>
      <c r="DY49" s="38">
        <v>43</v>
      </c>
      <c r="DZ49" s="39">
        <f t="shared" si="61"/>
        <v>1.5673584905660378</v>
      </c>
      <c r="EA49" s="40">
        <f t="shared" si="74"/>
        <v>1.5486036359901396</v>
      </c>
      <c r="EB49" s="40">
        <f t="shared" si="74"/>
        <v>1.5299753972321886</v>
      </c>
      <c r="EC49" s="40">
        <f t="shared" si="74"/>
        <v>1.5114711299068926</v>
      </c>
      <c r="ED49" s="40">
        <f t="shared" si="74"/>
        <v>1.4930882352941173</v>
      </c>
      <c r="EE49" s="40">
        <f t="shared" si="74"/>
        <v>1.4748241590214066</v>
      </c>
      <c r="EF49" s="40">
        <f t="shared" si="74"/>
        <v>1.4566763897839434</v>
      </c>
      <c r="EG49" s="40">
        <f t="shared" si="74"/>
        <v>1.4386424581005584</v>
      </c>
      <c r="EH49" s="40">
        <f t="shared" si="74"/>
        <v>1.4207199351044413</v>
      </c>
      <c r="EI49" s="40">
        <f t="shared" si="74"/>
        <v>1.4029064313672555</v>
      </c>
      <c r="EJ49" s="40">
        <f t="shared" si="74"/>
        <v>1.3851995957554319</v>
      </c>
      <c r="EK49" s="40">
        <f t="shared" si="74"/>
        <v>1.367597114317425</v>
      </c>
      <c r="EL49" s="40">
        <f t="shared" si="70"/>
        <v>1.3500967092008058</v>
      </c>
      <c r="EM49" s="40">
        <f t="shared" si="70"/>
        <v>1.3326961375980686</v>
      </c>
      <c r="EN49" s="40">
        <f t="shared" si="70"/>
        <v>1.3153931907200964</v>
      </c>
      <c r="EO49" s="40">
        <f t="shared" si="70"/>
        <v>1.2981856927962563</v>
      </c>
      <c r="EP49" s="40">
        <f t="shared" si="66"/>
        <v>1.28107150010014</v>
      </c>
      <c r="EQ49" s="41">
        <f t="shared" si="62"/>
        <v>0.89780466537735848</v>
      </c>
    </row>
    <row r="50" spans="2:147" x14ac:dyDescent="0.25">
      <c r="B50" s="38">
        <v>44</v>
      </c>
      <c r="C50" s="39">
        <f t="shared" si="49"/>
        <v>8.8750000000000018</v>
      </c>
      <c r="D50" s="40">
        <f t="shared" si="50"/>
        <v>8.8750000000000018</v>
      </c>
      <c r="E50" s="40">
        <f t="shared" si="0"/>
        <v>8.8750000000000018</v>
      </c>
      <c r="F50" s="40">
        <f t="shared" si="1"/>
        <v>8.875</v>
      </c>
      <c r="G50" s="40">
        <f t="shared" si="2"/>
        <v>8.8750000000000018</v>
      </c>
      <c r="H50" s="40">
        <f t="shared" si="3"/>
        <v>8.8750000000000018</v>
      </c>
      <c r="I50" s="40">
        <f t="shared" si="4"/>
        <v>8.875</v>
      </c>
      <c r="J50" s="40">
        <f t="shared" si="5"/>
        <v>8.8750000000000018</v>
      </c>
      <c r="K50" s="40">
        <f t="shared" si="6"/>
        <v>8.8750000000000018</v>
      </c>
      <c r="L50" s="40">
        <f t="shared" si="7"/>
        <v>8.8750000000000018</v>
      </c>
      <c r="M50" s="40">
        <f t="shared" si="8"/>
        <v>8.875</v>
      </c>
      <c r="N50" s="40">
        <f t="shared" si="9"/>
        <v>8.8750000000000018</v>
      </c>
      <c r="O50" s="40">
        <f t="shared" si="10"/>
        <v>8.875</v>
      </c>
      <c r="P50" s="40">
        <f t="shared" si="11"/>
        <v>8.8750000000000018</v>
      </c>
      <c r="Q50" s="40">
        <f t="shared" si="12"/>
        <v>8.8750000000000036</v>
      </c>
      <c r="R50" s="40">
        <f t="shared" si="13"/>
        <v>8.8750000000000018</v>
      </c>
      <c r="S50" s="40">
        <f t="shared" si="14"/>
        <v>8.875</v>
      </c>
      <c r="T50" s="41">
        <f t="shared" si="51"/>
        <v>8.8750000000000018</v>
      </c>
      <c r="V50" s="38">
        <v>44</v>
      </c>
      <c r="W50" s="39">
        <f t="shared" si="52"/>
        <v>15.397590361445785</v>
      </c>
      <c r="X50" s="40">
        <f t="shared" si="53"/>
        <v>15.214285714285714</v>
      </c>
      <c r="Y50" s="40">
        <f t="shared" si="15"/>
        <v>15.035294117647059</v>
      </c>
      <c r="Z50" s="40">
        <f t="shared" si="16"/>
        <v>14.86046511627907</v>
      </c>
      <c r="AA50" s="40">
        <f t="shared" si="17"/>
        <v>14.689655172413794</v>
      </c>
      <c r="AB50" s="40">
        <f t="shared" si="18"/>
        <v>14.522727272727273</v>
      </c>
      <c r="AC50" s="40">
        <f t="shared" si="19"/>
        <v>14.35955056179775</v>
      </c>
      <c r="AD50" s="40">
        <f t="shared" si="20"/>
        <v>14.2</v>
      </c>
      <c r="AE50" s="40">
        <f t="shared" si="21"/>
        <v>14.043956043956044</v>
      </c>
      <c r="AF50" s="40">
        <f t="shared" si="22"/>
        <v>13.891304347826088</v>
      </c>
      <c r="AG50" s="40">
        <f t="shared" si="23"/>
        <v>13.741935483870968</v>
      </c>
      <c r="AH50" s="40">
        <f t="shared" si="24"/>
        <v>13.595744680851064</v>
      </c>
      <c r="AI50" s="40">
        <f t="shared" si="25"/>
        <v>13.452631578947368</v>
      </c>
      <c r="AJ50" s="40">
        <f t="shared" si="26"/>
        <v>13.312500000000002</v>
      </c>
      <c r="AK50" s="40">
        <f t="shared" si="27"/>
        <v>13.175257731958764</v>
      </c>
      <c r="AL50" s="40">
        <f t="shared" si="28"/>
        <v>13.040816326530612</v>
      </c>
      <c r="AM50" s="40">
        <f t="shared" si="29"/>
        <v>12.909090909090908</v>
      </c>
      <c r="AN50" s="41">
        <f t="shared" si="54"/>
        <v>12.780000000000001</v>
      </c>
      <c r="AR50" s="38">
        <v>44</v>
      </c>
      <c r="AS50" s="39">
        <f t="shared" si="55"/>
        <v>3.6711236024716367</v>
      </c>
      <c r="AT50" s="40">
        <f t="shared" si="56"/>
        <v>3.5840144089681885</v>
      </c>
      <c r="AU50" s="40">
        <f t="shared" si="30"/>
        <v>3.4992444297042238</v>
      </c>
      <c r="AV50" s="40">
        <f t="shared" si="31"/>
        <v>3.4167260864702889</v>
      </c>
      <c r="AW50" s="40">
        <f t="shared" si="32"/>
        <v>3.3363759296822169</v>
      </c>
      <c r="AX50" s="40">
        <f t="shared" si="33"/>
        <v>3.2581144008896303</v>
      </c>
      <c r="AY50" s="40">
        <f t="shared" si="34"/>
        <v>3.1818656113768853</v>
      </c>
      <c r="AZ50" s="40">
        <f t="shared" si="35"/>
        <v>3.1075571356018279</v>
      </c>
      <c r="BA50" s="40">
        <f t="shared" si="36"/>
        <v>3.0351198183280927</v>
      </c>
      <c r="BB50" s="40">
        <f t="shared" si="37"/>
        <v>2.9644875944063322</v>
      </c>
      <c r="BC50" s="40">
        <f t="shared" si="38"/>
        <v>2.8955973202497183</v>
      </c>
      <c r="BD50" s="40">
        <f t="shared" si="39"/>
        <v>2.8283886161303684</v>
      </c>
      <c r="BE50" s="40">
        <f t="shared" si="40"/>
        <v>2.7628037184970489</v>
      </c>
      <c r="BF50" s="40">
        <f t="shared" si="41"/>
        <v>2.6987873415811703</v>
      </c>
      <c r="BG50" s="40">
        <f t="shared" si="42"/>
        <v>2.6362865476186776</v>
      </c>
      <c r="BH50" s="40">
        <f t="shared" si="43"/>
        <v>2.5752506250703524</v>
      </c>
      <c r="BI50" s="40">
        <f t="shared" si="44"/>
        <v>2.5156309742730727</v>
      </c>
      <c r="BJ50" s="41">
        <f t="shared" si="57"/>
        <v>1.7334488279130931</v>
      </c>
      <c r="BN50" s="38">
        <v>44</v>
      </c>
      <c r="BO50" s="39">
        <f t="shared" si="58"/>
        <v>0.4299280575539568</v>
      </c>
      <c r="BP50" s="40">
        <f t="shared" si="71"/>
        <v>0.43510791366906476</v>
      </c>
      <c r="BQ50" s="40">
        <f t="shared" si="71"/>
        <v>0.44028776978417267</v>
      </c>
      <c r="BR50" s="40">
        <f t="shared" si="71"/>
        <v>0.44546762589928057</v>
      </c>
      <c r="BS50" s="40">
        <f t="shared" si="71"/>
        <v>0.45064748201438848</v>
      </c>
      <c r="BT50" s="40">
        <f t="shared" si="71"/>
        <v>0.45582733812949638</v>
      </c>
      <c r="BU50" s="40">
        <f t="shared" si="71"/>
        <v>0.4610071942446044</v>
      </c>
      <c r="BV50" s="40">
        <f t="shared" si="71"/>
        <v>0.46618705035971225</v>
      </c>
      <c r="BW50" s="40">
        <f t="shared" si="71"/>
        <v>0.47136690647482016</v>
      </c>
      <c r="BX50" s="40">
        <f t="shared" si="71"/>
        <v>0.47654676258992806</v>
      </c>
      <c r="BY50" s="40">
        <f t="shared" si="71"/>
        <v>0.48172661870503597</v>
      </c>
      <c r="BZ50" s="40">
        <f t="shared" si="71"/>
        <v>0.48690647482014388</v>
      </c>
      <c r="CA50" s="40">
        <f t="shared" si="71"/>
        <v>0.49208633093525178</v>
      </c>
      <c r="CB50" s="40">
        <f t="shared" si="71"/>
        <v>0.49726618705035969</v>
      </c>
      <c r="CC50" s="40">
        <f t="shared" si="71"/>
        <v>0.50244604316546759</v>
      </c>
      <c r="CD50" s="40">
        <f t="shared" si="71"/>
        <v>0.50762589928057555</v>
      </c>
      <c r="CE50" s="40">
        <f t="shared" si="63"/>
        <v>0.51280575539568352</v>
      </c>
      <c r="CF50" s="41">
        <f t="shared" si="63"/>
        <v>0.51798561151079137</v>
      </c>
      <c r="CK50" s="38">
        <v>44</v>
      </c>
      <c r="CL50" s="39">
        <f t="shared" si="59"/>
        <v>3.8156115107913671</v>
      </c>
      <c r="CM50" s="40">
        <f t="shared" si="72"/>
        <v>3.8615827338129503</v>
      </c>
      <c r="CN50" s="40">
        <f t="shared" si="72"/>
        <v>3.907553956834533</v>
      </c>
      <c r="CO50" s="40">
        <f t="shared" si="72"/>
        <v>3.9535251798561153</v>
      </c>
      <c r="CP50" s="40">
        <f t="shared" si="72"/>
        <v>3.9994964028776985</v>
      </c>
      <c r="CQ50" s="40">
        <f t="shared" si="72"/>
        <v>4.0454676258992812</v>
      </c>
      <c r="CR50" s="40">
        <f t="shared" si="72"/>
        <v>4.0914388489208644</v>
      </c>
      <c r="CS50" s="40">
        <f t="shared" si="72"/>
        <v>4.1374100719424467</v>
      </c>
      <c r="CT50" s="40">
        <f t="shared" si="72"/>
        <v>4.1833812949640299</v>
      </c>
      <c r="CU50" s="40">
        <f t="shared" si="72"/>
        <v>4.2293525179856122</v>
      </c>
      <c r="CV50" s="40">
        <f t="shared" si="72"/>
        <v>4.2753237410071945</v>
      </c>
      <c r="CW50" s="40">
        <f t="shared" si="72"/>
        <v>4.3212949640287777</v>
      </c>
      <c r="CX50" s="40">
        <f t="shared" si="72"/>
        <v>4.36726618705036</v>
      </c>
      <c r="CY50" s="40">
        <f t="shared" si="72"/>
        <v>4.4132374100719431</v>
      </c>
      <c r="CZ50" s="40">
        <f t="shared" si="72"/>
        <v>4.4592086330935263</v>
      </c>
      <c r="DA50" s="40">
        <f t="shared" si="72"/>
        <v>4.5051798561151086</v>
      </c>
      <c r="DB50" s="40">
        <f t="shared" si="64"/>
        <v>4.5511510791366909</v>
      </c>
      <c r="DC50" s="41">
        <f t="shared" si="64"/>
        <v>4.5971223021582741</v>
      </c>
      <c r="DE50" s="38">
        <v>44</v>
      </c>
      <c r="DF50" s="39">
        <f t="shared" si="60"/>
        <v>6.6198561151079138</v>
      </c>
      <c r="DG50" s="40">
        <f t="shared" si="73"/>
        <v>6.6198561151079138</v>
      </c>
      <c r="DH50" s="40">
        <f t="shared" si="73"/>
        <v>6.6198561151079138</v>
      </c>
      <c r="DI50" s="40">
        <f t="shared" si="73"/>
        <v>6.6198561151079138</v>
      </c>
      <c r="DJ50" s="40">
        <f t="shared" si="73"/>
        <v>6.6198561151079138</v>
      </c>
      <c r="DK50" s="40">
        <f t="shared" si="73"/>
        <v>6.6198561151079138</v>
      </c>
      <c r="DL50" s="40">
        <f t="shared" si="73"/>
        <v>6.6198561151079138</v>
      </c>
      <c r="DM50" s="40">
        <f t="shared" si="73"/>
        <v>6.6198561151079138</v>
      </c>
      <c r="DN50" s="40">
        <f t="shared" si="73"/>
        <v>6.6198561151079138</v>
      </c>
      <c r="DO50" s="40">
        <f t="shared" si="73"/>
        <v>6.6198561151079138</v>
      </c>
      <c r="DP50" s="40">
        <f t="shared" si="73"/>
        <v>6.6198561151079138</v>
      </c>
      <c r="DQ50" s="40">
        <f t="shared" si="73"/>
        <v>6.6198561151079138</v>
      </c>
      <c r="DR50" s="40">
        <f t="shared" si="73"/>
        <v>6.6198561151079138</v>
      </c>
      <c r="DS50" s="40">
        <f t="shared" si="73"/>
        <v>6.6198561151079138</v>
      </c>
      <c r="DT50" s="40">
        <f t="shared" si="73"/>
        <v>6.6198561151079138</v>
      </c>
      <c r="DU50" s="40">
        <f t="shared" si="73"/>
        <v>6.6198561151079138</v>
      </c>
      <c r="DV50" s="40">
        <f t="shared" si="65"/>
        <v>6.6198561151079138</v>
      </c>
      <c r="DW50" s="41">
        <f t="shared" si="65"/>
        <v>6.6198561151079138</v>
      </c>
      <c r="DY50" s="38">
        <v>44</v>
      </c>
      <c r="DZ50" s="39">
        <f t="shared" si="61"/>
        <v>1.5783190394511151</v>
      </c>
      <c r="EA50" s="40">
        <f t="shared" si="74"/>
        <v>1.5594330320460148</v>
      </c>
      <c r="EB50" s="40">
        <f t="shared" si="74"/>
        <v>1.5406745258841619</v>
      </c>
      <c r="EC50" s="40">
        <f t="shared" si="74"/>
        <v>1.5220408580880596</v>
      </c>
      <c r="ED50" s="40">
        <f t="shared" si="74"/>
        <v>1.5035294117647056</v>
      </c>
      <c r="EE50" s="40">
        <f t="shared" si="74"/>
        <v>1.485137614678899</v>
      </c>
      <c r="EF50" s="40">
        <f t="shared" si="74"/>
        <v>1.4668629379642506</v>
      </c>
      <c r="EG50" s="40">
        <f t="shared" si="74"/>
        <v>1.4487028948704925</v>
      </c>
      <c r="EH50" s="40">
        <f t="shared" si="74"/>
        <v>1.4306550395457311</v>
      </c>
      <c r="EI50" s="40">
        <f t="shared" si="74"/>
        <v>1.4127169658523413</v>
      </c>
      <c r="EJ50" s="40">
        <f t="shared" si="74"/>
        <v>1.3948863062152599</v>
      </c>
      <c r="EK50" s="40">
        <f t="shared" si="74"/>
        <v>1.3771607305014628</v>
      </c>
      <c r="EL50" s="40">
        <f t="shared" si="74"/>
        <v>1.3595379449294831</v>
      </c>
      <c r="EM50" s="40">
        <f t="shared" si="74"/>
        <v>1.3420156910078451</v>
      </c>
      <c r="EN50" s="40">
        <f t="shared" si="74"/>
        <v>1.3245917445013558</v>
      </c>
      <c r="EO50" s="40">
        <f t="shared" si="74"/>
        <v>1.307263914424202</v>
      </c>
      <c r="EP50" s="40">
        <f t="shared" si="66"/>
        <v>1.2900300420588824</v>
      </c>
      <c r="EQ50" s="41">
        <f t="shared" si="62"/>
        <v>0.89790155114922809</v>
      </c>
    </row>
    <row r="51" spans="2:147" x14ac:dyDescent="0.25">
      <c r="B51" s="38">
        <v>45</v>
      </c>
      <c r="C51" s="39">
        <f t="shared" si="49"/>
        <v>8.8137931034482762</v>
      </c>
      <c r="D51" s="40">
        <f t="shared" si="50"/>
        <v>8.8137931034482762</v>
      </c>
      <c r="E51" s="40">
        <f t="shared" si="0"/>
        <v>8.8137931034482762</v>
      </c>
      <c r="F51" s="40">
        <f t="shared" si="1"/>
        <v>8.8137931034482779</v>
      </c>
      <c r="G51" s="40">
        <f t="shared" si="2"/>
        <v>8.8137931034482762</v>
      </c>
      <c r="H51" s="40">
        <f t="shared" si="3"/>
        <v>8.8137931034482762</v>
      </c>
      <c r="I51" s="40">
        <f t="shared" si="4"/>
        <v>8.8137931034482779</v>
      </c>
      <c r="J51" s="40">
        <f t="shared" si="5"/>
        <v>8.8137931034482762</v>
      </c>
      <c r="K51" s="40">
        <f t="shared" si="6"/>
        <v>8.8137931034482779</v>
      </c>
      <c r="L51" s="40">
        <f t="shared" si="7"/>
        <v>8.8137931034482779</v>
      </c>
      <c r="M51" s="40">
        <f t="shared" si="8"/>
        <v>8.8137931034482779</v>
      </c>
      <c r="N51" s="40">
        <f t="shared" si="9"/>
        <v>8.8137931034482762</v>
      </c>
      <c r="O51" s="40">
        <f t="shared" si="10"/>
        <v>8.8137931034482762</v>
      </c>
      <c r="P51" s="40">
        <f t="shared" si="11"/>
        <v>8.8137931034482779</v>
      </c>
      <c r="Q51" s="40">
        <f t="shared" si="12"/>
        <v>8.8137931034482779</v>
      </c>
      <c r="R51" s="40">
        <f t="shared" si="13"/>
        <v>8.8137931034482779</v>
      </c>
      <c r="S51" s="40">
        <f t="shared" si="14"/>
        <v>8.8137931034482762</v>
      </c>
      <c r="T51" s="41">
        <f t="shared" si="51"/>
        <v>8.8137931034482779</v>
      </c>
      <c r="V51" s="38">
        <v>45</v>
      </c>
      <c r="W51" s="39">
        <f t="shared" si="52"/>
        <v>15.397590361445783</v>
      </c>
      <c r="X51" s="40">
        <f t="shared" si="53"/>
        <v>15.214285714285714</v>
      </c>
      <c r="Y51" s="40">
        <f t="shared" si="15"/>
        <v>15.035294117647057</v>
      </c>
      <c r="Z51" s="40">
        <f t="shared" si="16"/>
        <v>14.860465116279071</v>
      </c>
      <c r="AA51" s="40">
        <f t="shared" si="17"/>
        <v>14.689655172413792</v>
      </c>
      <c r="AB51" s="40">
        <f t="shared" si="18"/>
        <v>14.522727272727272</v>
      </c>
      <c r="AC51" s="40">
        <f t="shared" si="19"/>
        <v>14.359550561797752</v>
      </c>
      <c r="AD51" s="40">
        <f t="shared" si="20"/>
        <v>14.200000000000001</v>
      </c>
      <c r="AE51" s="40">
        <f t="shared" si="21"/>
        <v>14.043956043956044</v>
      </c>
      <c r="AF51" s="40">
        <f t="shared" si="22"/>
        <v>13.891304347826086</v>
      </c>
      <c r="AG51" s="40">
        <f t="shared" si="23"/>
        <v>13.74193548387097</v>
      </c>
      <c r="AH51" s="40">
        <f t="shared" si="24"/>
        <v>13.595744680851062</v>
      </c>
      <c r="AI51" s="40">
        <f t="shared" si="25"/>
        <v>13.452631578947368</v>
      </c>
      <c r="AJ51" s="40">
        <f t="shared" si="26"/>
        <v>13.3125</v>
      </c>
      <c r="AK51" s="40">
        <f t="shared" si="27"/>
        <v>13.175257731958764</v>
      </c>
      <c r="AL51" s="40">
        <f t="shared" si="28"/>
        <v>13.040816326530612</v>
      </c>
      <c r="AM51" s="40">
        <f t="shared" si="29"/>
        <v>12.909090909090908</v>
      </c>
      <c r="AN51" s="41">
        <f t="shared" si="54"/>
        <v>12.78</v>
      </c>
      <c r="AR51" s="38">
        <v>45</v>
      </c>
      <c r="AS51" s="39">
        <f t="shared" si="55"/>
        <v>3.6645208621794212</v>
      </c>
      <c r="AT51" s="40">
        <f t="shared" si="56"/>
        <v>3.5775683398873106</v>
      </c>
      <c r="AU51" s="40">
        <f t="shared" si="30"/>
        <v>3.492950824614828</v>
      </c>
      <c r="AV51" s="40">
        <f t="shared" si="31"/>
        <v>3.4105808956672856</v>
      </c>
      <c r="AW51" s="40">
        <f t="shared" si="32"/>
        <v>3.3303752535496951</v>
      </c>
      <c r="AX51" s="40">
        <f t="shared" si="33"/>
        <v>3.2522544829024187</v>
      </c>
      <c r="AY51" s="40">
        <f t="shared" si="34"/>
        <v>3.1761428315003086</v>
      </c>
      <c r="AZ51" s="40">
        <f t="shared" si="35"/>
        <v>3.101968004062976</v>
      </c>
      <c r="BA51" s="40">
        <f t="shared" si="36"/>
        <v>3.0296609697339774</v>
      </c>
      <c r="BB51" s="40">
        <f t="shared" si="37"/>
        <v>2.9591557821861771</v>
      </c>
      <c r="BC51" s="40">
        <f t="shared" si="38"/>
        <v>2.8903894114003483</v>
      </c>
      <c r="BD51" s="40">
        <f t="shared" si="39"/>
        <v>2.823301586245242</v>
      </c>
      <c r="BE51" s="40">
        <f t="shared" si="40"/>
        <v>2.757834647060903</v>
      </c>
      <c r="BF51" s="40">
        <f t="shared" si="41"/>
        <v>2.6939334075135783</v>
      </c>
      <c r="BG51" s="40">
        <f t="shared" si="42"/>
        <v>2.6315450250510186</v>
      </c>
      <c r="BH51" s="40">
        <f t="shared" si="43"/>
        <v>2.5706188793418092</v>
      </c>
      <c r="BI51" s="40">
        <f t="shared" si="44"/>
        <v>2.5111064581322937</v>
      </c>
      <c r="BJ51" s="41">
        <f t="shared" si="57"/>
        <v>1.7185832154869287</v>
      </c>
      <c r="BN51" s="38">
        <v>45</v>
      </c>
      <c r="BO51" s="39">
        <f t="shared" si="58"/>
        <v>0.4336936936936937</v>
      </c>
      <c r="BP51" s="40">
        <f t="shared" ref="BP51:CD66" si="75">(1+$BN51/100)*(1-BP$5/100)/(3-$M$2*$BN51/100)</f>
        <v>0.43891891891891893</v>
      </c>
      <c r="BQ51" s="40">
        <f t="shared" si="75"/>
        <v>0.44414414414414416</v>
      </c>
      <c r="BR51" s="40">
        <f t="shared" si="75"/>
        <v>0.44936936936936933</v>
      </c>
      <c r="BS51" s="40">
        <f t="shared" si="75"/>
        <v>0.45459459459459461</v>
      </c>
      <c r="BT51" s="40">
        <f t="shared" si="75"/>
        <v>0.45981981981981984</v>
      </c>
      <c r="BU51" s="40">
        <f t="shared" si="75"/>
        <v>0.46504504504504507</v>
      </c>
      <c r="BV51" s="40">
        <f t="shared" si="75"/>
        <v>0.47027027027027024</v>
      </c>
      <c r="BW51" s="40">
        <f t="shared" si="75"/>
        <v>0.47549549549549547</v>
      </c>
      <c r="BX51" s="40">
        <f t="shared" si="75"/>
        <v>0.48072072072072075</v>
      </c>
      <c r="BY51" s="40">
        <f t="shared" si="75"/>
        <v>0.48594594594594587</v>
      </c>
      <c r="BZ51" s="40">
        <f t="shared" si="75"/>
        <v>0.49117117117117121</v>
      </c>
      <c r="CA51" s="40">
        <f t="shared" si="75"/>
        <v>0.49639639639639638</v>
      </c>
      <c r="CB51" s="40">
        <f t="shared" si="75"/>
        <v>0.50162162162162161</v>
      </c>
      <c r="CC51" s="40">
        <f t="shared" si="75"/>
        <v>0.50684684684684678</v>
      </c>
      <c r="CD51" s="40">
        <f t="shared" si="75"/>
        <v>0.51207207207207206</v>
      </c>
      <c r="CE51" s="40">
        <f t="shared" si="63"/>
        <v>0.51729729729729734</v>
      </c>
      <c r="CF51" s="41">
        <f t="shared" si="63"/>
        <v>0.52252252252252251</v>
      </c>
      <c r="CK51" s="38">
        <v>45</v>
      </c>
      <c r="CL51" s="39">
        <f t="shared" si="59"/>
        <v>3.8224864864864867</v>
      </c>
      <c r="CM51" s="40">
        <f t="shared" ref="CM51:DA66" si="76">($M$1*$CI$3+$M$3*$CI$1)*(1/100)*(1-CM$5/100)/(3-$M$2*$CK51/100)</f>
        <v>3.8685405405405411</v>
      </c>
      <c r="CN51" s="40">
        <f t="shared" si="76"/>
        <v>3.914594594594595</v>
      </c>
      <c r="CO51" s="40">
        <f t="shared" si="76"/>
        <v>3.960648648648649</v>
      </c>
      <c r="CP51" s="40">
        <f t="shared" si="76"/>
        <v>4.0067027027027029</v>
      </c>
      <c r="CQ51" s="40">
        <f t="shared" si="76"/>
        <v>4.0527567567567573</v>
      </c>
      <c r="CR51" s="40">
        <f t="shared" si="76"/>
        <v>4.0988108108108117</v>
      </c>
      <c r="CS51" s="40">
        <f t="shared" si="76"/>
        <v>4.1448648648648652</v>
      </c>
      <c r="CT51" s="40">
        <f t="shared" si="76"/>
        <v>4.1909189189189195</v>
      </c>
      <c r="CU51" s="40">
        <f t="shared" si="76"/>
        <v>4.2369729729729739</v>
      </c>
      <c r="CV51" s="40">
        <f t="shared" si="76"/>
        <v>4.2830270270270274</v>
      </c>
      <c r="CW51" s="40">
        <f t="shared" si="76"/>
        <v>4.3290810810810818</v>
      </c>
      <c r="CX51" s="40">
        <f t="shared" si="76"/>
        <v>4.3751351351351353</v>
      </c>
      <c r="CY51" s="40">
        <f t="shared" si="76"/>
        <v>4.4211891891891897</v>
      </c>
      <c r="CZ51" s="40">
        <f t="shared" si="76"/>
        <v>4.4672432432432441</v>
      </c>
      <c r="DA51" s="40">
        <f t="shared" si="76"/>
        <v>4.5132972972972984</v>
      </c>
      <c r="DB51" s="40">
        <f t="shared" si="64"/>
        <v>4.5593513513513519</v>
      </c>
      <c r="DC51" s="41">
        <f t="shared" si="64"/>
        <v>4.6054054054054063</v>
      </c>
      <c r="DE51" s="38">
        <v>45</v>
      </c>
      <c r="DF51" s="39">
        <f t="shared" si="60"/>
        <v>6.6778378378378376</v>
      </c>
      <c r="DG51" s="40">
        <f t="shared" ref="DG51:DU66" si="77">($M$1*$CI$3+$M$3*$CI$1)*(1+$DE51/100)*(1/100)/(3-$M$2*$DE51/100)</f>
        <v>6.6778378378378376</v>
      </c>
      <c r="DH51" s="40">
        <f t="shared" si="77"/>
        <v>6.6778378378378376</v>
      </c>
      <c r="DI51" s="40">
        <f t="shared" si="77"/>
        <v>6.6778378378378376</v>
      </c>
      <c r="DJ51" s="40">
        <f t="shared" si="77"/>
        <v>6.6778378378378376</v>
      </c>
      <c r="DK51" s="40">
        <f t="shared" si="77"/>
        <v>6.6778378378378376</v>
      </c>
      <c r="DL51" s="40">
        <f t="shared" si="77"/>
        <v>6.6778378378378376</v>
      </c>
      <c r="DM51" s="40">
        <f t="shared" si="77"/>
        <v>6.6778378378378376</v>
      </c>
      <c r="DN51" s="40">
        <f t="shared" si="77"/>
        <v>6.6778378378378376</v>
      </c>
      <c r="DO51" s="40">
        <f t="shared" si="77"/>
        <v>6.6778378378378376</v>
      </c>
      <c r="DP51" s="40">
        <f t="shared" si="77"/>
        <v>6.6778378378378376</v>
      </c>
      <c r="DQ51" s="40">
        <f t="shared" si="77"/>
        <v>6.6778378378378376</v>
      </c>
      <c r="DR51" s="40">
        <f t="shared" si="77"/>
        <v>6.6778378378378376</v>
      </c>
      <c r="DS51" s="40">
        <f t="shared" si="77"/>
        <v>6.6778378378378376</v>
      </c>
      <c r="DT51" s="40">
        <f t="shared" si="77"/>
        <v>6.6778378378378376</v>
      </c>
      <c r="DU51" s="40">
        <f t="shared" si="77"/>
        <v>6.6778378378378376</v>
      </c>
      <c r="DV51" s="40">
        <f t="shared" si="65"/>
        <v>6.6778378378378376</v>
      </c>
      <c r="DW51" s="41">
        <f t="shared" si="65"/>
        <v>6.6778378378378376</v>
      </c>
      <c r="DY51" s="38">
        <v>45</v>
      </c>
      <c r="DZ51" s="39">
        <f t="shared" si="61"/>
        <v>1.5892795883361923</v>
      </c>
      <c r="EA51" s="40">
        <f t="shared" ref="EA51:EO66" si="78">(1/400)*(0.83+EA$5/100)*($CI$3*$M$1+$CI$1*$M$3)*(1+1*$DY51/100)/(3-$M$2*(0.83+EA$5/100)*(EA$5/100))</f>
        <v>1.57026242810189</v>
      </c>
      <c r="EB51" s="40">
        <f t="shared" si="78"/>
        <v>1.5513736545361354</v>
      </c>
      <c r="EC51" s="40">
        <f t="shared" si="78"/>
        <v>1.532610586269227</v>
      </c>
      <c r="ED51" s="40">
        <f t="shared" si="78"/>
        <v>1.5139705882352938</v>
      </c>
      <c r="EE51" s="40">
        <f t="shared" si="78"/>
        <v>1.4954510703363915</v>
      </c>
      <c r="EF51" s="40">
        <f t="shared" si="78"/>
        <v>1.477049486144558</v>
      </c>
      <c r="EG51" s="40">
        <f t="shared" si="78"/>
        <v>1.4587633316404265</v>
      </c>
      <c r="EH51" s="40">
        <f t="shared" si="78"/>
        <v>1.4405901439870208</v>
      </c>
      <c r="EI51" s="40">
        <f t="shared" si="78"/>
        <v>1.4225275003374271</v>
      </c>
      <c r="EJ51" s="40">
        <f t="shared" si="78"/>
        <v>1.404573016675088</v>
      </c>
      <c r="EK51" s="40">
        <f t="shared" si="78"/>
        <v>1.3867243466855008</v>
      </c>
      <c r="EL51" s="40">
        <f t="shared" si="78"/>
        <v>1.3689791806581599</v>
      </c>
      <c r="EM51" s="40">
        <f t="shared" si="78"/>
        <v>1.3513352444176219</v>
      </c>
      <c r="EN51" s="40">
        <f t="shared" si="78"/>
        <v>1.3337902982826153</v>
      </c>
      <c r="EO51" s="40">
        <f t="shared" si="78"/>
        <v>1.3163421360521481</v>
      </c>
      <c r="EP51" s="40">
        <f t="shared" si="66"/>
        <v>1.2989885840176245</v>
      </c>
      <c r="EQ51" s="41">
        <f t="shared" si="62"/>
        <v>0.89799843692109782</v>
      </c>
    </row>
    <row r="52" spans="2:147" x14ac:dyDescent="0.25">
      <c r="B52" s="38">
        <v>46</v>
      </c>
      <c r="C52" s="39">
        <f t="shared" si="49"/>
        <v>8.7534246575342465</v>
      </c>
      <c r="D52" s="40">
        <f t="shared" si="50"/>
        <v>8.7534246575342465</v>
      </c>
      <c r="E52" s="40">
        <f t="shared" si="0"/>
        <v>8.75342465753425</v>
      </c>
      <c r="F52" s="40">
        <f t="shared" si="1"/>
        <v>8.7534246575342465</v>
      </c>
      <c r="G52" s="40">
        <f t="shared" si="2"/>
        <v>8.7534246575342465</v>
      </c>
      <c r="H52" s="40">
        <f t="shared" si="3"/>
        <v>8.7534246575342483</v>
      </c>
      <c r="I52" s="40">
        <f t="shared" si="4"/>
        <v>8.7534246575342483</v>
      </c>
      <c r="J52" s="40">
        <f t="shared" si="5"/>
        <v>8.7534246575342465</v>
      </c>
      <c r="K52" s="40">
        <f t="shared" si="6"/>
        <v>8.7534246575342483</v>
      </c>
      <c r="L52" s="40">
        <f t="shared" si="7"/>
        <v>8.7534246575342483</v>
      </c>
      <c r="M52" s="40">
        <f t="shared" si="8"/>
        <v>8.7534246575342483</v>
      </c>
      <c r="N52" s="40">
        <f t="shared" si="9"/>
        <v>8.7534246575342483</v>
      </c>
      <c r="O52" s="40">
        <f t="shared" si="10"/>
        <v>8.7534246575342465</v>
      </c>
      <c r="P52" s="40">
        <f t="shared" si="11"/>
        <v>8.7534246575342465</v>
      </c>
      <c r="Q52" s="40">
        <f t="shared" si="12"/>
        <v>8.7534246575342483</v>
      </c>
      <c r="R52" s="40">
        <f t="shared" si="13"/>
        <v>8.7534246575342483</v>
      </c>
      <c r="S52" s="40">
        <f t="shared" si="14"/>
        <v>8.7534246575342465</v>
      </c>
      <c r="T52" s="41">
        <f t="shared" si="51"/>
        <v>8.7534246575342483</v>
      </c>
      <c r="V52" s="38">
        <v>46</v>
      </c>
      <c r="W52" s="39">
        <f t="shared" si="52"/>
        <v>15.397590361445785</v>
      </c>
      <c r="X52" s="40">
        <f t="shared" si="53"/>
        <v>15.214285714285715</v>
      </c>
      <c r="Y52" s="40">
        <f t="shared" si="15"/>
        <v>15.035294117647062</v>
      </c>
      <c r="Z52" s="40">
        <f t="shared" si="16"/>
        <v>14.86046511627907</v>
      </c>
      <c r="AA52" s="40">
        <f t="shared" si="17"/>
        <v>14.689655172413794</v>
      </c>
      <c r="AB52" s="40">
        <f t="shared" si="18"/>
        <v>14.522727272727275</v>
      </c>
      <c r="AC52" s="40">
        <f t="shared" si="19"/>
        <v>14.359550561797754</v>
      </c>
      <c r="AD52" s="40">
        <f t="shared" si="20"/>
        <v>14.2</v>
      </c>
      <c r="AE52" s="40">
        <f t="shared" si="21"/>
        <v>14.043956043956046</v>
      </c>
      <c r="AF52" s="40">
        <f t="shared" si="22"/>
        <v>13.891304347826088</v>
      </c>
      <c r="AG52" s="40">
        <f t="shared" si="23"/>
        <v>13.74193548387097</v>
      </c>
      <c r="AH52" s="40">
        <f t="shared" si="24"/>
        <v>13.595744680851066</v>
      </c>
      <c r="AI52" s="40">
        <f t="shared" si="25"/>
        <v>13.452631578947368</v>
      </c>
      <c r="AJ52" s="40">
        <f t="shared" si="26"/>
        <v>13.3125</v>
      </c>
      <c r="AK52" s="40">
        <f t="shared" si="27"/>
        <v>13.175257731958766</v>
      </c>
      <c r="AL52" s="40">
        <f t="shared" si="28"/>
        <v>13.040816326530614</v>
      </c>
      <c r="AM52" s="40">
        <f t="shared" si="29"/>
        <v>12.909090909090908</v>
      </c>
      <c r="AN52" s="41">
        <f t="shared" si="54"/>
        <v>12.780000000000001</v>
      </c>
      <c r="AR52" s="38">
        <v>46</v>
      </c>
      <c r="AS52" s="39">
        <f t="shared" si="55"/>
        <v>3.6579181218872066</v>
      </c>
      <c r="AT52" s="40">
        <f t="shared" si="56"/>
        <v>3.5711222708064327</v>
      </c>
      <c r="AU52" s="40">
        <f t="shared" si="30"/>
        <v>3.4866572195254322</v>
      </c>
      <c r="AV52" s="40">
        <f t="shared" si="31"/>
        <v>3.404435704864281</v>
      </c>
      <c r="AW52" s="40">
        <f t="shared" si="32"/>
        <v>3.3243745774171733</v>
      </c>
      <c r="AX52" s="40">
        <f t="shared" si="33"/>
        <v>3.2463945649152075</v>
      </c>
      <c r="AY52" s="40">
        <f t="shared" si="34"/>
        <v>3.1704200516237315</v>
      </c>
      <c r="AZ52" s="40">
        <f t="shared" si="35"/>
        <v>3.0963788725241228</v>
      </c>
      <c r="BA52" s="40">
        <f t="shared" si="36"/>
        <v>3.024202121139862</v>
      </c>
      <c r="BB52" s="40">
        <f t="shared" si="37"/>
        <v>2.9538239699660216</v>
      </c>
      <c r="BC52" s="40">
        <f t="shared" si="38"/>
        <v>2.8851815025509788</v>
      </c>
      <c r="BD52" s="40">
        <f t="shared" si="39"/>
        <v>2.818214556360116</v>
      </c>
      <c r="BE52" s="40">
        <f t="shared" si="40"/>
        <v>2.7528655756247566</v>
      </c>
      <c r="BF52" s="40">
        <f t="shared" si="41"/>
        <v>2.689079473445986</v>
      </c>
      <c r="BG52" s="40">
        <f t="shared" si="42"/>
        <v>2.6268035024833596</v>
      </c>
      <c r="BH52" s="40">
        <f t="shared" si="43"/>
        <v>2.5659871336132656</v>
      </c>
      <c r="BI52" s="40">
        <f t="shared" si="44"/>
        <v>2.5065819419915147</v>
      </c>
      <c r="BJ52" s="41">
        <f t="shared" si="57"/>
        <v>1.7039205779859727</v>
      </c>
      <c r="BN52" s="38">
        <v>46</v>
      </c>
      <c r="BO52" s="39">
        <f t="shared" si="58"/>
        <v>0.4374729241877256</v>
      </c>
      <c r="BP52" s="40">
        <f t="shared" si="75"/>
        <v>0.44274368231046929</v>
      </c>
      <c r="BQ52" s="40">
        <f t="shared" si="75"/>
        <v>0.44801444043321292</v>
      </c>
      <c r="BR52" s="40">
        <f t="shared" si="75"/>
        <v>0.45328519855595667</v>
      </c>
      <c r="BS52" s="40">
        <f t="shared" si="75"/>
        <v>0.45855595667870036</v>
      </c>
      <c r="BT52" s="40">
        <f t="shared" si="75"/>
        <v>0.463826714801444</v>
      </c>
      <c r="BU52" s="40">
        <f t="shared" si="75"/>
        <v>0.46909747292418769</v>
      </c>
      <c r="BV52" s="40">
        <f t="shared" si="75"/>
        <v>0.47436823104693143</v>
      </c>
      <c r="BW52" s="40">
        <f t="shared" si="75"/>
        <v>0.47963898916967507</v>
      </c>
      <c r="BX52" s="40">
        <f t="shared" si="75"/>
        <v>0.48490974729241876</v>
      </c>
      <c r="BY52" s="40">
        <f t="shared" si="75"/>
        <v>0.49018050541516239</v>
      </c>
      <c r="BZ52" s="40">
        <f t="shared" si="75"/>
        <v>0.49545126353790608</v>
      </c>
      <c r="CA52" s="40">
        <f t="shared" si="75"/>
        <v>0.50072202166064983</v>
      </c>
      <c r="CB52" s="40">
        <f t="shared" si="75"/>
        <v>0.50599277978339352</v>
      </c>
      <c r="CC52" s="40">
        <f t="shared" si="75"/>
        <v>0.5112635379061371</v>
      </c>
      <c r="CD52" s="40">
        <f t="shared" si="75"/>
        <v>0.51653429602888079</v>
      </c>
      <c r="CE52" s="40">
        <f t="shared" si="63"/>
        <v>0.52180505415162459</v>
      </c>
      <c r="CF52" s="41">
        <f t="shared" si="63"/>
        <v>0.52707581227436817</v>
      </c>
      <c r="CK52" s="38">
        <v>46</v>
      </c>
      <c r="CL52" s="39">
        <f t="shared" si="59"/>
        <v>3.8293862815884476</v>
      </c>
      <c r="CM52" s="40">
        <f t="shared" si="76"/>
        <v>3.8755234657039712</v>
      </c>
      <c r="CN52" s="40">
        <f t="shared" si="76"/>
        <v>3.9216606498194952</v>
      </c>
      <c r="CO52" s="40">
        <f t="shared" si="76"/>
        <v>3.9677978339350179</v>
      </c>
      <c r="CP52" s="40">
        <f t="shared" si="76"/>
        <v>4.0139350180505415</v>
      </c>
      <c r="CQ52" s="40">
        <f t="shared" si="76"/>
        <v>4.0600722021660651</v>
      </c>
      <c r="CR52" s="40">
        <f t="shared" si="76"/>
        <v>4.1062093862815887</v>
      </c>
      <c r="CS52" s="40">
        <f t="shared" si="76"/>
        <v>4.1523465703971123</v>
      </c>
      <c r="CT52" s="40">
        <f t="shared" si="76"/>
        <v>4.1984837545126359</v>
      </c>
      <c r="CU52" s="40">
        <f t="shared" si="76"/>
        <v>4.2446209386281595</v>
      </c>
      <c r="CV52" s="40">
        <f t="shared" si="76"/>
        <v>4.2907581227436822</v>
      </c>
      <c r="CW52" s="40">
        <f t="shared" si="76"/>
        <v>4.3368953068592058</v>
      </c>
      <c r="CX52" s="40">
        <f t="shared" si="76"/>
        <v>4.3830324909747294</v>
      </c>
      <c r="CY52" s="40">
        <f t="shared" si="76"/>
        <v>4.4291696750902529</v>
      </c>
      <c r="CZ52" s="40">
        <f t="shared" si="76"/>
        <v>4.4753068592057765</v>
      </c>
      <c r="DA52" s="40">
        <f t="shared" si="76"/>
        <v>4.5214440433213001</v>
      </c>
      <c r="DB52" s="40">
        <f t="shared" si="64"/>
        <v>4.5675812274368237</v>
      </c>
      <c r="DC52" s="41">
        <f t="shared" si="64"/>
        <v>4.6137184115523473</v>
      </c>
      <c r="DE52" s="38">
        <v>46</v>
      </c>
      <c r="DF52" s="39">
        <f t="shared" si="60"/>
        <v>6.7360288808664261</v>
      </c>
      <c r="DG52" s="40">
        <f t="shared" si="77"/>
        <v>6.7360288808664261</v>
      </c>
      <c r="DH52" s="40">
        <f t="shared" si="77"/>
        <v>6.7360288808664261</v>
      </c>
      <c r="DI52" s="40">
        <f t="shared" si="77"/>
        <v>6.7360288808664261</v>
      </c>
      <c r="DJ52" s="40">
        <f t="shared" si="77"/>
        <v>6.7360288808664261</v>
      </c>
      <c r="DK52" s="40">
        <f t="shared" si="77"/>
        <v>6.7360288808664261</v>
      </c>
      <c r="DL52" s="40">
        <f t="shared" si="77"/>
        <v>6.7360288808664261</v>
      </c>
      <c r="DM52" s="40">
        <f t="shared" si="77"/>
        <v>6.7360288808664261</v>
      </c>
      <c r="DN52" s="40">
        <f t="shared" si="77"/>
        <v>6.7360288808664261</v>
      </c>
      <c r="DO52" s="40">
        <f t="shared" si="77"/>
        <v>6.7360288808664261</v>
      </c>
      <c r="DP52" s="40">
        <f t="shared" si="77"/>
        <v>6.7360288808664261</v>
      </c>
      <c r="DQ52" s="40">
        <f t="shared" si="77"/>
        <v>6.7360288808664261</v>
      </c>
      <c r="DR52" s="40">
        <f t="shared" si="77"/>
        <v>6.7360288808664261</v>
      </c>
      <c r="DS52" s="40">
        <f t="shared" si="77"/>
        <v>6.7360288808664261</v>
      </c>
      <c r="DT52" s="40">
        <f t="shared" si="77"/>
        <v>6.7360288808664261</v>
      </c>
      <c r="DU52" s="40">
        <f t="shared" si="77"/>
        <v>6.7360288808664261</v>
      </c>
      <c r="DV52" s="40">
        <f t="shared" si="65"/>
        <v>6.7360288808664261</v>
      </c>
      <c r="DW52" s="41">
        <f t="shared" si="65"/>
        <v>6.7360288808664261</v>
      </c>
      <c r="DY52" s="38">
        <v>46</v>
      </c>
      <c r="DZ52" s="39">
        <f t="shared" si="61"/>
        <v>1.6002401372212696</v>
      </c>
      <c r="EA52" s="40">
        <f t="shared" si="78"/>
        <v>1.5810918241577649</v>
      </c>
      <c r="EB52" s="40">
        <f t="shared" si="78"/>
        <v>1.5620727831881085</v>
      </c>
      <c r="EC52" s="40">
        <f t="shared" si="78"/>
        <v>1.5431803144503939</v>
      </c>
      <c r="ED52" s="40">
        <f t="shared" si="78"/>
        <v>1.5244117647058821</v>
      </c>
      <c r="EE52" s="40">
        <f t="shared" si="78"/>
        <v>1.5057645259938839</v>
      </c>
      <c r="EF52" s="40">
        <f t="shared" si="78"/>
        <v>1.4872360343248652</v>
      </c>
      <c r="EG52" s="40">
        <f t="shared" si="78"/>
        <v>1.4688237684103602</v>
      </c>
      <c r="EH52" s="40">
        <f t="shared" si="78"/>
        <v>1.4505252484283107</v>
      </c>
      <c r="EI52" s="40">
        <f t="shared" si="78"/>
        <v>1.4323380348225128</v>
      </c>
      <c r="EJ52" s="40">
        <f t="shared" si="78"/>
        <v>1.4142597271349164</v>
      </c>
      <c r="EK52" s="40">
        <f t="shared" si="78"/>
        <v>1.3962879628695388</v>
      </c>
      <c r="EL52" s="40">
        <f t="shared" si="78"/>
        <v>1.3784204163868368</v>
      </c>
      <c r="EM52" s="40">
        <f t="shared" si="78"/>
        <v>1.3606547978273986</v>
      </c>
      <c r="EN52" s="40">
        <f t="shared" si="78"/>
        <v>1.3429888520638749</v>
      </c>
      <c r="EO52" s="40">
        <f t="shared" si="78"/>
        <v>1.3254203576800938</v>
      </c>
      <c r="EP52" s="40">
        <f t="shared" si="66"/>
        <v>1.3079471259763666</v>
      </c>
      <c r="EQ52" s="41">
        <f t="shared" si="62"/>
        <v>0.89809532269296743</v>
      </c>
    </row>
    <row r="53" spans="2:147" x14ac:dyDescent="0.25">
      <c r="B53" s="38">
        <v>47</v>
      </c>
      <c r="C53" s="39">
        <f t="shared" si="49"/>
        <v>8.6938775510204085</v>
      </c>
      <c r="D53" s="40">
        <f t="shared" si="50"/>
        <v>8.6938775510204085</v>
      </c>
      <c r="E53" s="40">
        <f t="shared" si="0"/>
        <v>8.6938775510204085</v>
      </c>
      <c r="F53" s="40">
        <f t="shared" si="1"/>
        <v>8.6938775510204085</v>
      </c>
      <c r="G53" s="40">
        <f t="shared" si="2"/>
        <v>8.6938775510204085</v>
      </c>
      <c r="H53" s="40">
        <f t="shared" si="3"/>
        <v>8.6938775510204085</v>
      </c>
      <c r="I53" s="40">
        <f t="shared" si="4"/>
        <v>8.6938775510204103</v>
      </c>
      <c r="J53" s="40">
        <f t="shared" si="5"/>
        <v>8.6938775510204085</v>
      </c>
      <c r="K53" s="40">
        <f t="shared" si="6"/>
        <v>8.6938775510204085</v>
      </c>
      <c r="L53" s="40">
        <f t="shared" si="7"/>
        <v>8.6938775510204085</v>
      </c>
      <c r="M53" s="40">
        <f t="shared" si="8"/>
        <v>8.6938775510204085</v>
      </c>
      <c r="N53" s="40">
        <f t="shared" si="9"/>
        <v>8.6938775510204085</v>
      </c>
      <c r="O53" s="40">
        <f t="shared" si="10"/>
        <v>8.6938775510204103</v>
      </c>
      <c r="P53" s="40">
        <f t="shared" si="11"/>
        <v>8.6938775510204067</v>
      </c>
      <c r="Q53" s="40">
        <f t="shared" si="12"/>
        <v>8.6938775510204103</v>
      </c>
      <c r="R53" s="40">
        <f t="shared" si="13"/>
        <v>8.6938775510204103</v>
      </c>
      <c r="S53" s="40">
        <f t="shared" si="14"/>
        <v>8.6938775510204103</v>
      </c>
      <c r="T53" s="41">
        <f t="shared" si="51"/>
        <v>8.6938775510204085</v>
      </c>
      <c r="V53" s="38">
        <v>47</v>
      </c>
      <c r="W53" s="39">
        <f t="shared" si="52"/>
        <v>15.397590361445785</v>
      </c>
      <c r="X53" s="40">
        <f t="shared" si="53"/>
        <v>15.214285714285715</v>
      </c>
      <c r="Y53" s="40">
        <f t="shared" si="15"/>
        <v>15.035294117647057</v>
      </c>
      <c r="Z53" s="40">
        <f t="shared" si="16"/>
        <v>14.86046511627907</v>
      </c>
      <c r="AA53" s="40">
        <f t="shared" si="17"/>
        <v>14.689655172413794</v>
      </c>
      <c r="AB53" s="40">
        <f t="shared" si="18"/>
        <v>14.522727272727272</v>
      </c>
      <c r="AC53" s="40">
        <f t="shared" si="19"/>
        <v>14.359550561797752</v>
      </c>
      <c r="AD53" s="40">
        <f t="shared" si="20"/>
        <v>14.200000000000001</v>
      </c>
      <c r="AE53" s="40">
        <f t="shared" si="21"/>
        <v>14.043956043956044</v>
      </c>
      <c r="AF53" s="40">
        <f t="shared" si="22"/>
        <v>13.891304347826086</v>
      </c>
      <c r="AG53" s="40">
        <f t="shared" si="23"/>
        <v>13.741935483870968</v>
      </c>
      <c r="AH53" s="40">
        <f t="shared" si="24"/>
        <v>13.595744680851064</v>
      </c>
      <c r="AI53" s="40">
        <f t="shared" si="25"/>
        <v>13.45263157894737</v>
      </c>
      <c r="AJ53" s="40">
        <f t="shared" si="26"/>
        <v>13.312499999999998</v>
      </c>
      <c r="AK53" s="40">
        <f t="shared" si="27"/>
        <v>13.175257731958764</v>
      </c>
      <c r="AL53" s="40">
        <f t="shared" si="28"/>
        <v>13.040816326530614</v>
      </c>
      <c r="AM53" s="40">
        <f t="shared" si="29"/>
        <v>12.90909090909091</v>
      </c>
      <c r="AN53" s="41">
        <f t="shared" si="54"/>
        <v>12.780000000000001</v>
      </c>
      <c r="AR53" s="38">
        <v>47</v>
      </c>
      <c r="AS53" s="39">
        <f t="shared" si="55"/>
        <v>3.6513153815949906</v>
      </c>
      <c r="AT53" s="40">
        <f t="shared" si="56"/>
        <v>3.5646762017255549</v>
      </c>
      <c r="AU53" s="40">
        <f t="shared" si="30"/>
        <v>3.4803636144360355</v>
      </c>
      <c r="AV53" s="40">
        <f t="shared" si="31"/>
        <v>3.3982905140612769</v>
      </c>
      <c r="AW53" s="40">
        <f t="shared" si="32"/>
        <v>3.3183739012846512</v>
      </c>
      <c r="AX53" s="40">
        <f t="shared" si="33"/>
        <v>3.240534646927995</v>
      </c>
      <c r="AY53" s="40">
        <f t="shared" si="34"/>
        <v>3.1646972717471544</v>
      </c>
      <c r="AZ53" s="40">
        <f t="shared" si="35"/>
        <v>3.0907897409852718</v>
      </c>
      <c r="BA53" s="40">
        <f t="shared" si="36"/>
        <v>3.0187432725457461</v>
      </c>
      <c r="BB53" s="40">
        <f t="shared" si="37"/>
        <v>2.9484921577458665</v>
      </c>
      <c r="BC53" s="40">
        <f t="shared" si="38"/>
        <v>2.879973593701608</v>
      </c>
      <c r="BD53" s="40">
        <f t="shared" si="39"/>
        <v>2.8131275264749891</v>
      </c>
      <c r="BE53" s="40">
        <f t="shared" si="40"/>
        <v>2.7478965041886116</v>
      </c>
      <c r="BF53" s="40">
        <f t="shared" si="41"/>
        <v>2.684225539378394</v>
      </c>
      <c r="BG53" s="40">
        <f t="shared" si="42"/>
        <v>2.6220619799157001</v>
      </c>
      <c r="BH53" s="40">
        <f t="shared" si="43"/>
        <v>2.5613553878847219</v>
      </c>
      <c r="BI53" s="40">
        <f t="shared" si="44"/>
        <v>2.5020574258507366</v>
      </c>
      <c r="BJ53" s="41">
        <f t="shared" si="57"/>
        <v>1.6894567730648125</v>
      </c>
      <c r="BN53" s="38">
        <v>47</v>
      </c>
      <c r="BO53" s="39">
        <f t="shared" si="58"/>
        <v>0.44126582278481008</v>
      </c>
      <c r="BP53" s="40">
        <f t="shared" si="75"/>
        <v>0.44658227848101262</v>
      </c>
      <c r="BQ53" s="40">
        <f t="shared" si="75"/>
        <v>0.45189873417721521</v>
      </c>
      <c r="BR53" s="40">
        <f t="shared" si="75"/>
        <v>0.45721518987341769</v>
      </c>
      <c r="BS53" s="40">
        <f t="shared" si="75"/>
        <v>0.46253164556962023</v>
      </c>
      <c r="BT53" s="40">
        <f t="shared" si="75"/>
        <v>0.46784810126582277</v>
      </c>
      <c r="BU53" s="40">
        <f t="shared" si="75"/>
        <v>0.47316455696202531</v>
      </c>
      <c r="BV53" s="40">
        <f t="shared" si="75"/>
        <v>0.47848101265822779</v>
      </c>
      <c r="BW53" s="40">
        <f t="shared" si="75"/>
        <v>0.48379746835443038</v>
      </c>
      <c r="BX53" s="40">
        <f t="shared" si="75"/>
        <v>0.48911392405063292</v>
      </c>
      <c r="BY53" s="40">
        <f t="shared" si="75"/>
        <v>0.4944303797468354</v>
      </c>
      <c r="BZ53" s="40">
        <f t="shared" si="75"/>
        <v>0.49974683544303794</v>
      </c>
      <c r="CA53" s="40">
        <f t="shared" si="75"/>
        <v>0.50506329113924042</v>
      </c>
      <c r="CB53" s="40">
        <f t="shared" si="75"/>
        <v>0.51037974683544307</v>
      </c>
      <c r="CC53" s="40">
        <f t="shared" si="75"/>
        <v>0.5156962025316455</v>
      </c>
      <c r="CD53" s="40">
        <f t="shared" si="75"/>
        <v>0.52101265822784804</v>
      </c>
      <c r="CE53" s="40">
        <f t="shared" si="63"/>
        <v>0.52632911392405057</v>
      </c>
      <c r="CF53" s="41">
        <f t="shared" si="63"/>
        <v>0.53164556962025311</v>
      </c>
      <c r="CK53" s="38">
        <v>47</v>
      </c>
      <c r="CL53" s="39">
        <f t="shared" si="59"/>
        <v>3.8363110307414106</v>
      </c>
      <c r="CM53" s="40">
        <f t="shared" si="76"/>
        <v>3.8825316455696202</v>
      </c>
      <c r="CN53" s="40">
        <f t="shared" si="76"/>
        <v>3.9287522603978302</v>
      </c>
      <c r="CO53" s="40">
        <f t="shared" si="76"/>
        <v>3.9749728752260398</v>
      </c>
      <c r="CP53" s="40">
        <f t="shared" si="76"/>
        <v>4.0211934900542499</v>
      </c>
      <c r="CQ53" s="40">
        <f t="shared" si="76"/>
        <v>4.0674141048824595</v>
      </c>
      <c r="CR53" s="40">
        <f t="shared" si="76"/>
        <v>4.11363471971067</v>
      </c>
      <c r="CS53" s="40">
        <f t="shared" si="76"/>
        <v>4.1598553345388787</v>
      </c>
      <c r="CT53" s="40">
        <f t="shared" si="76"/>
        <v>4.2060759493670892</v>
      </c>
      <c r="CU53" s="40">
        <f t="shared" si="76"/>
        <v>4.2522965641952988</v>
      </c>
      <c r="CV53" s="40">
        <f t="shared" si="76"/>
        <v>4.2985171790235084</v>
      </c>
      <c r="CW53" s="40">
        <f t="shared" si="76"/>
        <v>4.344737793851718</v>
      </c>
      <c r="CX53" s="40">
        <f t="shared" si="76"/>
        <v>4.3909584086799276</v>
      </c>
      <c r="CY53" s="40">
        <f t="shared" si="76"/>
        <v>4.4371790235081372</v>
      </c>
      <c r="CZ53" s="40">
        <f t="shared" si="76"/>
        <v>4.4833996383363477</v>
      </c>
      <c r="DA53" s="40">
        <f t="shared" si="76"/>
        <v>4.5296202531645573</v>
      </c>
      <c r="DB53" s="40">
        <f t="shared" si="64"/>
        <v>4.5758408679927669</v>
      </c>
      <c r="DC53" s="41">
        <f t="shared" si="64"/>
        <v>4.6220614828209765</v>
      </c>
      <c r="DE53" s="38">
        <v>47</v>
      </c>
      <c r="DF53" s="39">
        <f t="shared" si="60"/>
        <v>6.7944303797468351</v>
      </c>
      <c r="DG53" s="40">
        <f t="shared" si="77"/>
        <v>6.7944303797468351</v>
      </c>
      <c r="DH53" s="40">
        <f t="shared" si="77"/>
        <v>6.7944303797468351</v>
      </c>
      <c r="DI53" s="40">
        <f t="shared" si="77"/>
        <v>6.7944303797468351</v>
      </c>
      <c r="DJ53" s="40">
        <f t="shared" si="77"/>
        <v>6.7944303797468351</v>
      </c>
      <c r="DK53" s="40">
        <f t="shared" si="77"/>
        <v>6.7944303797468351</v>
      </c>
      <c r="DL53" s="40">
        <f t="shared" si="77"/>
        <v>6.7944303797468351</v>
      </c>
      <c r="DM53" s="40">
        <f t="shared" si="77"/>
        <v>6.7944303797468351</v>
      </c>
      <c r="DN53" s="40">
        <f t="shared" si="77"/>
        <v>6.7944303797468351</v>
      </c>
      <c r="DO53" s="40">
        <f t="shared" si="77"/>
        <v>6.7944303797468351</v>
      </c>
      <c r="DP53" s="40">
        <f t="shared" si="77"/>
        <v>6.7944303797468351</v>
      </c>
      <c r="DQ53" s="40">
        <f t="shared" si="77"/>
        <v>6.7944303797468351</v>
      </c>
      <c r="DR53" s="40">
        <f t="shared" si="77"/>
        <v>6.7944303797468351</v>
      </c>
      <c r="DS53" s="40">
        <f t="shared" si="77"/>
        <v>6.7944303797468351</v>
      </c>
      <c r="DT53" s="40">
        <f t="shared" si="77"/>
        <v>6.7944303797468351</v>
      </c>
      <c r="DU53" s="40">
        <f t="shared" si="77"/>
        <v>6.7944303797468351</v>
      </c>
      <c r="DV53" s="40">
        <f t="shared" si="65"/>
        <v>6.7944303797468351</v>
      </c>
      <c r="DW53" s="41">
        <f t="shared" si="65"/>
        <v>6.7944303797468351</v>
      </c>
      <c r="DY53" s="38">
        <v>47</v>
      </c>
      <c r="DZ53" s="39">
        <f t="shared" si="61"/>
        <v>1.6112006861063464</v>
      </c>
      <c r="EA53" s="40">
        <f t="shared" si="78"/>
        <v>1.5919212202136401</v>
      </c>
      <c r="EB53" s="40">
        <f t="shared" si="78"/>
        <v>1.572771911840082</v>
      </c>
      <c r="EC53" s="40">
        <f t="shared" si="78"/>
        <v>1.5537500426315609</v>
      </c>
      <c r="ED53" s="40">
        <f t="shared" si="78"/>
        <v>1.5348529411764702</v>
      </c>
      <c r="EE53" s="40">
        <f t="shared" si="78"/>
        <v>1.5160779816513759</v>
      </c>
      <c r="EF53" s="40">
        <f t="shared" si="78"/>
        <v>1.4974225825051726</v>
      </c>
      <c r="EG53" s="40">
        <f t="shared" si="78"/>
        <v>1.4788842051802944</v>
      </c>
      <c r="EH53" s="40">
        <f t="shared" si="78"/>
        <v>1.4604603528696003</v>
      </c>
      <c r="EI53" s="40">
        <f t="shared" si="78"/>
        <v>1.4421485693075986</v>
      </c>
      <c r="EJ53" s="40">
        <f t="shared" si="78"/>
        <v>1.4239464375947444</v>
      </c>
      <c r="EK53" s="40">
        <f t="shared" si="78"/>
        <v>1.4058515790535768</v>
      </c>
      <c r="EL53" s="40">
        <f t="shared" si="78"/>
        <v>1.3878616521155138</v>
      </c>
      <c r="EM53" s="40">
        <f t="shared" si="78"/>
        <v>1.3699743512371754</v>
      </c>
      <c r="EN53" s="40">
        <f t="shared" si="78"/>
        <v>1.3521874058451342</v>
      </c>
      <c r="EO53" s="40">
        <f t="shared" si="78"/>
        <v>1.3344985793080397</v>
      </c>
      <c r="EP53" s="40">
        <f t="shared" si="66"/>
        <v>1.316905667935109</v>
      </c>
      <c r="EQ53" s="41">
        <f t="shared" si="62"/>
        <v>0.89819220846483694</v>
      </c>
    </row>
    <row r="54" spans="2:147" x14ac:dyDescent="0.25">
      <c r="B54" s="38">
        <v>48</v>
      </c>
      <c r="C54" s="39">
        <f t="shared" si="49"/>
        <v>8.6351351351351369</v>
      </c>
      <c r="D54" s="40">
        <f t="shared" si="50"/>
        <v>8.6351351351351369</v>
      </c>
      <c r="E54" s="40">
        <f t="shared" si="0"/>
        <v>8.6351351351351369</v>
      </c>
      <c r="F54" s="40">
        <f t="shared" si="1"/>
        <v>8.6351351351351351</v>
      </c>
      <c r="G54" s="40">
        <f t="shared" si="2"/>
        <v>8.6351351351351351</v>
      </c>
      <c r="H54" s="40">
        <f t="shared" si="3"/>
        <v>8.6351351351351369</v>
      </c>
      <c r="I54" s="40">
        <f t="shared" si="4"/>
        <v>8.6351351351351369</v>
      </c>
      <c r="J54" s="40">
        <f t="shared" si="5"/>
        <v>8.6351351351351351</v>
      </c>
      <c r="K54" s="40">
        <f t="shared" si="6"/>
        <v>8.6351351351351351</v>
      </c>
      <c r="L54" s="40">
        <f t="shared" si="7"/>
        <v>8.6351351351351351</v>
      </c>
      <c r="M54" s="40">
        <f t="shared" si="8"/>
        <v>8.6351351351351369</v>
      </c>
      <c r="N54" s="40">
        <f t="shared" si="9"/>
        <v>8.6351351351351369</v>
      </c>
      <c r="O54" s="40">
        <f t="shared" si="10"/>
        <v>8.6351351351351351</v>
      </c>
      <c r="P54" s="40">
        <f t="shared" si="11"/>
        <v>8.6351351351351369</v>
      </c>
      <c r="Q54" s="40">
        <f t="shared" si="12"/>
        <v>8.6351351351351369</v>
      </c>
      <c r="R54" s="40">
        <f t="shared" si="13"/>
        <v>8.6351351351351369</v>
      </c>
      <c r="S54" s="40">
        <f t="shared" si="14"/>
        <v>8.6351351351351351</v>
      </c>
      <c r="T54" s="41">
        <f t="shared" si="51"/>
        <v>8.6351351351351351</v>
      </c>
      <c r="V54" s="38">
        <v>48</v>
      </c>
      <c r="W54" s="39">
        <f t="shared" si="52"/>
        <v>15.397590361445786</v>
      </c>
      <c r="X54" s="40">
        <f t="shared" si="53"/>
        <v>15.214285714285717</v>
      </c>
      <c r="Y54" s="40">
        <f t="shared" si="15"/>
        <v>15.03529411764706</v>
      </c>
      <c r="Z54" s="40">
        <f t="shared" si="16"/>
        <v>14.860465116279071</v>
      </c>
      <c r="AA54" s="40">
        <f t="shared" si="17"/>
        <v>14.689655172413794</v>
      </c>
      <c r="AB54" s="40">
        <f t="shared" si="18"/>
        <v>14.522727272727273</v>
      </c>
      <c r="AC54" s="40">
        <f t="shared" si="19"/>
        <v>14.359550561797754</v>
      </c>
      <c r="AD54" s="40">
        <f t="shared" si="20"/>
        <v>14.200000000000001</v>
      </c>
      <c r="AE54" s="40">
        <f t="shared" si="21"/>
        <v>14.043956043956046</v>
      </c>
      <c r="AF54" s="40">
        <f t="shared" si="22"/>
        <v>13.891304347826086</v>
      </c>
      <c r="AG54" s="40">
        <f t="shared" si="23"/>
        <v>13.74193548387097</v>
      </c>
      <c r="AH54" s="40">
        <f t="shared" si="24"/>
        <v>13.595744680851064</v>
      </c>
      <c r="AI54" s="40">
        <f t="shared" si="25"/>
        <v>13.45263157894737</v>
      </c>
      <c r="AJ54" s="40">
        <f t="shared" si="26"/>
        <v>13.312500000000002</v>
      </c>
      <c r="AK54" s="40">
        <f t="shared" si="27"/>
        <v>13.175257731958764</v>
      </c>
      <c r="AL54" s="40">
        <f t="shared" si="28"/>
        <v>13.040816326530615</v>
      </c>
      <c r="AM54" s="40">
        <f t="shared" si="29"/>
        <v>12.909090909090908</v>
      </c>
      <c r="AN54" s="41">
        <f t="shared" si="54"/>
        <v>12.780000000000001</v>
      </c>
      <c r="AR54" s="38">
        <v>48</v>
      </c>
      <c r="AS54" s="39">
        <f t="shared" si="55"/>
        <v>3.6447126413027755</v>
      </c>
      <c r="AT54" s="40">
        <f t="shared" si="56"/>
        <v>3.5582301326446775</v>
      </c>
      <c r="AU54" s="40">
        <f t="shared" si="30"/>
        <v>3.4740700093466397</v>
      </c>
      <c r="AV54" s="40">
        <f t="shared" si="31"/>
        <v>3.3921453232582728</v>
      </c>
      <c r="AW54" s="40">
        <f t="shared" si="32"/>
        <v>3.312373225152129</v>
      </c>
      <c r="AX54" s="40">
        <f t="shared" si="33"/>
        <v>3.2346747289407838</v>
      </c>
      <c r="AY54" s="40">
        <f t="shared" si="34"/>
        <v>3.1589744918705769</v>
      </c>
      <c r="AZ54" s="40">
        <f t="shared" si="35"/>
        <v>3.0852006094464186</v>
      </c>
      <c r="BA54" s="40">
        <f t="shared" si="36"/>
        <v>3.0132844239516312</v>
      </c>
      <c r="BB54" s="40">
        <f t="shared" si="37"/>
        <v>2.9431603455257109</v>
      </c>
      <c r="BC54" s="40">
        <f t="shared" si="38"/>
        <v>2.8747656848522385</v>
      </c>
      <c r="BD54" s="40">
        <f t="shared" si="39"/>
        <v>2.8080404965898622</v>
      </c>
      <c r="BE54" s="40">
        <f t="shared" si="40"/>
        <v>2.7429274327524658</v>
      </c>
      <c r="BF54" s="40">
        <f t="shared" si="41"/>
        <v>2.6793716053108021</v>
      </c>
      <c r="BG54" s="40">
        <f t="shared" si="42"/>
        <v>2.6173204573480402</v>
      </c>
      <c r="BH54" s="40">
        <f t="shared" si="43"/>
        <v>2.5567236421561779</v>
      </c>
      <c r="BI54" s="40">
        <f t="shared" si="44"/>
        <v>2.4975329097099572</v>
      </c>
      <c r="BJ54" s="41">
        <f t="shared" si="57"/>
        <v>1.6751877703333176</v>
      </c>
      <c r="BN54" s="38">
        <v>48</v>
      </c>
      <c r="BO54" s="39">
        <f t="shared" si="58"/>
        <v>0.44507246376811593</v>
      </c>
      <c r="BP54" s="40">
        <f t="shared" si="75"/>
        <v>0.45043478260869563</v>
      </c>
      <c r="BQ54" s="40">
        <f t="shared" si="75"/>
        <v>0.45579710144927538</v>
      </c>
      <c r="BR54" s="40">
        <f t="shared" si="75"/>
        <v>0.46115942028985507</v>
      </c>
      <c r="BS54" s="40">
        <f t="shared" si="75"/>
        <v>0.46652173913043482</v>
      </c>
      <c r="BT54" s="40">
        <f t="shared" si="75"/>
        <v>0.47188405797101451</v>
      </c>
      <c r="BU54" s="40">
        <f t="shared" si="75"/>
        <v>0.47724637681159421</v>
      </c>
      <c r="BV54" s="40">
        <f t="shared" si="75"/>
        <v>0.48260869565217396</v>
      </c>
      <c r="BW54" s="40">
        <f t="shared" si="75"/>
        <v>0.48797101449275365</v>
      </c>
      <c r="BX54" s="40">
        <f t="shared" si="75"/>
        <v>0.4933333333333334</v>
      </c>
      <c r="BY54" s="40">
        <f t="shared" si="75"/>
        <v>0.49869565217391304</v>
      </c>
      <c r="BZ54" s="40">
        <f t="shared" si="75"/>
        <v>0.50405797101449279</v>
      </c>
      <c r="CA54" s="40">
        <f t="shared" si="75"/>
        <v>0.50942028985507248</v>
      </c>
      <c r="CB54" s="40">
        <f t="shared" si="75"/>
        <v>0.51478260869565218</v>
      </c>
      <c r="CC54" s="40">
        <f t="shared" si="75"/>
        <v>0.52014492753623187</v>
      </c>
      <c r="CD54" s="40">
        <f t="shared" si="75"/>
        <v>0.52550724637681157</v>
      </c>
      <c r="CE54" s="40">
        <f t="shared" si="63"/>
        <v>0.53086956521739137</v>
      </c>
      <c r="CF54" s="41">
        <f t="shared" si="63"/>
        <v>0.53623188405797106</v>
      </c>
      <c r="CK54" s="38">
        <v>48</v>
      </c>
      <c r="CL54" s="39">
        <f t="shared" si="59"/>
        <v>3.843260869565218</v>
      </c>
      <c r="CM54" s="40">
        <f t="shared" si="76"/>
        <v>3.8895652173913051</v>
      </c>
      <c r="CN54" s="40">
        <f t="shared" si="76"/>
        <v>3.9358695652173923</v>
      </c>
      <c r="CO54" s="40">
        <f t="shared" si="76"/>
        <v>3.9821739130434786</v>
      </c>
      <c r="CP54" s="40">
        <f t="shared" si="76"/>
        <v>4.0284782608695657</v>
      </c>
      <c r="CQ54" s="40">
        <f t="shared" si="76"/>
        <v>4.0747826086956529</v>
      </c>
      <c r="CR54" s="40">
        <f t="shared" si="76"/>
        <v>4.1210869565217401</v>
      </c>
      <c r="CS54" s="40">
        <f t="shared" si="76"/>
        <v>4.1673913043478263</v>
      </c>
      <c r="CT54" s="40">
        <f t="shared" si="76"/>
        <v>4.2136956521739135</v>
      </c>
      <c r="CU54" s="40">
        <f t="shared" si="76"/>
        <v>4.2600000000000007</v>
      </c>
      <c r="CV54" s="40">
        <f t="shared" si="76"/>
        <v>4.3063043478260878</v>
      </c>
      <c r="CW54" s="40">
        <f t="shared" si="76"/>
        <v>4.352608695652175</v>
      </c>
      <c r="CX54" s="40">
        <f t="shared" si="76"/>
        <v>4.3989130434782613</v>
      </c>
      <c r="CY54" s="40">
        <f t="shared" si="76"/>
        <v>4.4452173913043485</v>
      </c>
      <c r="CZ54" s="40">
        <f t="shared" si="76"/>
        <v>4.4915217391304356</v>
      </c>
      <c r="DA54" s="40">
        <f t="shared" si="76"/>
        <v>4.5378260869565228</v>
      </c>
      <c r="DB54" s="40">
        <f t="shared" si="64"/>
        <v>4.5841304347826091</v>
      </c>
      <c r="DC54" s="41">
        <f t="shared" si="64"/>
        <v>4.6304347826086962</v>
      </c>
      <c r="DE54" s="38">
        <v>48</v>
      </c>
      <c r="DF54" s="39">
        <f t="shared" si="60"/>
        <v>6.8530434782608705</v>
      </c>
      <c r="DG54" s="40">
        <f t="shared" si="77"/>
        <v>6.8530434782608705</v>
      </c>
      <c r="DH54" s="40">
        <f t="shared" si="77"/>
        <v>6.8530434782608705</v>
      </c>
      <c r="DI54" s="40">
        <f t="shared" si="77"/>
        <v>6.8530434782608705</v>
      </c>
      <c r="DJ54" s="40">
        <f t="shared" si="77"/>
        <v>6.8530434782608705</v>
      </c>
      <c r="DK54" s="40">
        <f t="shared" si="77"/>
        <v>6.8530434782608705</v>
      </c>
      <c r="DL54" s="40">
        <f t="shared" si="77"/>
        <v>6.8530434782608705</v>
      </c>
      <c r="DM54" s="40">
        <f t="shared" si="77"/>
        <v>6.8530434782608705</v>
      </c>
      <c r="DN54" s="40">
        <f t="shared" si="77"/>
        <v>6.8530434782608705</v>
      </c>
      <c r="DO54" s="40">
        <f t="shared" si="77"/>
        <v>6.8530434782608705</v>
      </c>
      <c r="DP54" s="40">
        <f t="shared" si="77"/>
        <v>6.8530434782608705</v>
      </c>
      <c r="DQ54" s="40">
        <f t="shared" si="77"/>
        <v>6.8530434782608705</v>
      </c>
      <c r="DR54" s="40">
        <f t="shared" si="77"/>
        <v>6.8530434782608705</v>
      </c>
      <c r="DS54" s="40">
        <f t="shared" si="77"/>
        <v>6.8530434782608705</v>
      </c>
      <c r="DT54" s="40">
        <f t="shared" si="77"/>
        <v>6.8530434782608705</v>
      </c>
      <c r="DU54" s="40">
        <f t="shared" si="77"/>
        <v>6.8530434782608705</v>
      </c>
      <c r="DV54" s="40">
        <f t="shared" si="65"/>
        <v>6.8530434782608705</v>
      </c>
      <c r="DW54" s="41">
        <f t="shared" si="65"/>
        <v>6.8530434782608705</v>
      </c>
      <c r="DY54" s="38">
        <v>48</v>
      </c>
      <c r="DZ54" s="39">
        <f t="shared" si="61"/>
        <v>1.6221612349914236</v>
      </c>
      <c r="EA54" s="40">
        <f t="shared" si="78"/>
        <v>1.6027506162695155</v>
      </c>
      <c r="EB54" s="40">
        <f t="shared" si="78"/>
        <v>1.5834710404920553</v>
      </c>
      <c r="EC54" s="40">
        <f t="shared" si="78"/>
        <v>1.5643197708127281</v>
      </c>
      <c r="ED54" s="40">
        <f t="shared" si="78"/>
        <v>1.5452941176470585</v>
      </c>
      <c r="EE54" s="40">
        <f t="shared" si="78"/>
        <v>1.5263914373088685</v>
      </c>
      <c r="EF54" s="40">
        <f t="shared" si="78"/>
        <v>1.5076091306854797</v>
      </c>
      <c r="EG54" s="40">
        <f t="shared" si="78"/>
        <v>1.4889446419502284</v>
      </c>
      <c r="EH54" s="40">
        <f t="shared" si="78"/>
        <v>1.4703954573108902</v>
      </c>
      <c r="EI54" s="40">
        <f t="shared" si="78"/>
        <v>1.4519591037926842</v>
      </c>
      <c r="EJ54" s="40">
        <f t="shared" si="78"/>
        <v>1.4336331480545728</v>
      </c>
      <c r="EK54" s="40">
        <f t="shared" si="78"/>
        <v>1.4154151952376146</v>
      </c>
      <c r="EL54" s="40">
        <f t="shared" si="78"/>
        <v>1.3973028878441909</v>
      </c>
      <c r="EM54" s="40">
        <f t="shared" si="78"/>
        <v>1.3792939046469521</v>
      </c>
      <c r="EN54" s="40">
        <f t="shared" si="78"/>
        <v>1.3613859596263935</v>
      </c>
      <c r="EO54" s="40">
        <f t="shared" si="78"/>
        <v>1.3435768009359856</v>
      </c>
      <c r="EP54" s="40">
        <f t="shared" si="66"/>
        <v>1.3258642098938513</v>
      </c>
      <c r="EQ54" s="41">
        <f t="shared" si="62"/>
        <v>0.89828909423670655</v>
      </c>
    </row>
    <row r="55" spans="2:147" x14ac:dyDescent="0.25">
      <c r="B55" s="38">
        <v>49</v>
      </c>
      <c r="C55" s="39">
        <f t="shared" si="49"/>
        <v>8.5771812080536911</v>
      </c>
      <c r="D55" s="40">
        <f t="shared" si="50"/>
        <v>8.5771812080536911</v>
      </c>
      <c r="E55" s="40">
        <f t="shared" si="0"/>
        <v>8.5771812080536929</v>
      </c>
      <c r="F55" s="40">
        <f t="shared" si="1"/>
        <v>8.5771812080536929</v>
      </c>
      <c r="G55" s="40">
        <f t="shared" si="2"/>
        <v>8.5771812080536929</v>
      </c>
      <c r="H55" s="40">
        <f t="shared" si="3"/>
        <v>8.5771812080536929</v>
      </c>
      <c r="I55" s="40">
        <f t="shared" si="4"/>
        <v>8.5771812080536911</v>
      </c>
      <c r="J55" s="40">
        <f t="shared" si="5"/>
        <v>8.5771812080536929</v>
      </c>
      <c r="K55" s="40">
        <f t="shared" si="6"/>
        <v>8.5771812080536911</v>
      </c>
      <c r="L55" s="40">
        <f t="shared" si="7"/>
        <v>8.5771812080536929</v>
      </c>
      <c r="M55" s="40">
        <f t="shared" si="8"/>
        <v>8.5771812080536911</v>
      </c>
      <c r="N55" s="40">
        <f t="shared" si="9"/>
        <v>8.5771812080536929</v>
      </c>
      <c r="O55" s="40">
        <f t="shared" si="10"/>
        <v>8.5771812080536911</v>
      </c>
      <c r="P55" s="40">
        <f t="shared" si="11"/>
        <v>8.5771812080536911</v>
      </c>
      <c r="Q55" s="40">
        <f t="shared" si="12"/>
        <v>8.5771812080536929</v>
      </c>
      <c r="R55" s="40">
        <f t="shared" si="13"/>
        <v>8.5771812080536929</v>
      </c>
      <c r="S55" s="40">
        <f t="shared" si="14"/>
        <v>8.5771812080536911</v>
      </c>
      <c r="T55" s="41">
        <f t="shared" si="51"/>
        <v>8.5771812080536911</v>
      </c>
      <c r="V55" s="38">
        <v>49</v>
      </c>
      <c r="W55" s="39">
        <f t="shared" si="52"/>
        <v>15.397590361445785</v>
      </c>
      <c r="X55" s="40">
        <f t="shared" si="53"/>
        <v>15.214285714285714</v>
      </c>
      <c r="Y55" s="40">
        <f t="shared" si="15"/>
        <v>15.03529411764706</v>
      </c>
      <c r="Z55" s="40">
        <f t="shared" si="16"/>
        <v>14.860465116279071</v>
      </c>
      <c r="AA55" s="40">
        <f t="shared" si="17"/>
        <v>14.689655172413795</v>
      </c>
      <c r="AB55" s="40">
        <f t="shared" si="18"/>
        <v>14.522727272727273</v>
      </c>
      <c r="AC55" s="40">
        <f t="shared" si="19"/>
        <v>14.359550561797752</v>
      </c>
      <c r="AD55" s="40">
        <f t="shared" si="20"/>
        <v>14.200000000000001</v>
      </c>
      <c r="AE55" s="40">
        <f t="shared" si="21"/>
        <v>14.043956043956044</v>
      </c>
      <c r="AF55" s="40">
        <f t="shared" si="22"/>
        <v>13.891304347826088</v>
      </c>
      <c r="AG55" s="40">
        <f t="shared" si="23"/>
        <v>13.741935483870968</v>
      </c>
      <c r="AH55" s="40">
        <f t="shared" si="24"/>
        <v>13.595744680851068</v>
      </c>
      <c r="AI55" s="40">
        <f t="shared" si="25"/>
        <v>13.452631578947368</v>
      </c>
      <c r="AJ55" s="40">
        <f t="shared" si="26"/>
        <v>13.3125</v>
      </c>
      <c r="AK55" s="40">
        <f t="shared" si="27"/>
        <v>13.175257731958764</v>
      </c>
      <c r="AL55" s="40">
        <f t="shared" si="28"/>
        <v>13.040816326530612</v>
      </c>
      <c r="AM55" s="40">
        <f t="shared" si="29"/>
        <v>12.90909090909091</v>
      </c>
      <c r="AN55" s="41">
        <f t="shared" si="54"/>
        <v>12.78</v>
      </c>
      <c r="AR55" s="38">
        <v>49</v>
      </c>
      <c r="AS55" s="39">
        <f t="shared" si="55"/>
        <v>3.6381099010105604</v>
      </c>
      <c r="AT55" s="40">
        <f t="shared" si="56"/>
        <v>3.5517840635637983</v>
      </c>
      <c r="AU55" s="40">
        <f t="shared" si="30"/>
        <v>3.4677764042572439</v>
      </c>
      <c r="AV55" s="40">
        <f t="shared" si="31"/>
        <v>3.3860001324552691</v>
      </c>
      <c r="AW55" s="40">
        <f t="shared" si="32"/>
        <v>3.3063725490196072</v>
      </c>
      <c r="AX55" s="40">
        <f t="shared" si="33"/>
        <v>3.2288148109535726</v>
      </c>
      <c r="AY55" s="40">
        <f t="shared" si="34"/>
        <v>3.1532517119939998</v>
      </c>
      <c r="AZ55" s="40">
        <f t="shared" si="35"/>
        <v>3.0796114779075667</v>
      </c>
      <c r="BA55" s="40">
        <f t="shared" si="36"/>
        <v>3.0078255753575154</v>
      </c>
      <c r="BB55" s="40">
        <f t="shared" si="37"/>
        <v>2.9378285333055563</v>
      </c>
      <c r="BC55" s="40">
        <f t="shared" si="38"/>
        <v>2.8695577760028685</v>
      </c>
      <c r="BD55" s="40">
        <f t="shared" si="39"/>
        <v>2.8029534667047367</v>
      </c>
      <c r="BE55" s="40">
        <f t="shared" si="40"/>
        <v>2.7379583613163199</v>
      </c>
      <c r="BF55" s="40">
        <f t="shared" si="41"/>
        <v>2.6745176712432097</v>
      </c>
      <c r="BG55" s="40">
        <f t="shared" si="42"/>
        <v>2.6125789347803803</v>
      </c>
      <c r="BH55" s="40">
        <f t="shared" si="43"/>
        <v>2.5520918964276338</v>
      </c>
      <c r="BI55" s="40">
        <f t="shared" si="44"/>
        <v>2.4930083935691782</v>
      </c>
      <c r="BJ55" s="41">
        <f t="shared" si="57"/>
        <v>1.66110964759975</v>
      </c>
      <c r="BN55" s="38">
        <v>49</v>
      </c>
      <c r="BO55" s="39">
        <f t="shared" si="58"/>
        <v>0.44889292196007258</v>
      </c>
      <c r="BP55" s="40">
        <f t="shared" si="75"/>
        <v>0.45430127041742291</v>
      </c>
      <c r="BQ55" s="40">
        <f t="shared" si="75"/>
        <v>0.45970961887477313</v>
      </c>
      <c r="BR55" s="40">
        <f t="shared" si="75"/>
        <v>0.46511796733212341</v>
      </c>
      <c r="BS55" s="40">
        <f t="shared" si="75"/>
        <v>0.47052631578947368</v>
      </c>
      <c r="BT55" s="40">
        <f t="shared" si="75"/>
        <v>0.47593466424682396</v>
      </c>
      <c r="BU55" s="40">
        <f t="shared" si="75"/>
        <v>0.48134301270417429</v>
      </c>
      <c r="BV55" s="40">
        <f t="shared" si="75"/>
        <v>0.48675136116152451</v>
      </c>
      <c r="BW55" s="40">
        <f t="shared" si="75"/>
        <v>0.49215970961887484</v>
      </c>
      <c r="BX55" s="40">
        <f t="shared" si="75"/>
        <v>0.49756805807622506</v>
      </c>
      <c r="BY55" s="40">
        <f t="shared" si="75"/>
        <v>0.50297640653357534</v>
      </c>
      <c r="BZ55" s="40">
        <f t="shared" si="75"/>
        <v>0.5083847549909255</v>
      </c>
      <c r="CA55" s="40">
        <f t="shared" si="75"/>
        <v>0.51379310344827589</v>
      </c>
      <c r="CB55" s="40">
        <f t="shared" si="75"/>
        <v>0.51920145190562617</v>
      </c>
      <c r="CC55" s="40">
        <f t="shared" si="75"/>
        <v>0.52460980036297644</v>
      </c>
      <c r="CD55" s="40">
        <f t="shared" si="75"/>
        <v>0.53001814882032672</v>
      </c>
      <c r="CE55" s="40">
        <f t="shared" si="63"/>
        <v>0.53542649727767699</v>
      </c>
      <c r="CF55" s="41">
        <f t="shared" si="63"/>
        <v>0.54083484573502727</v>
      </c>
      <c r="CK55" s="38">
        <v>49</v>
      </c>
      <c r="CL55" s="39">
        <f t="shared" si="59"/>
        <v>3.850235934664247</v>
      </c>
      <c r="CM55" s="40">
        <f t="shared" si="76"/>
        <v>3.8966243194192383</v>
      </c>
      <c r="CN55" s="40">
        <f t="shared" si="76"/>
        <v>3.9430127041742291</v>
      </c>
      <c r="CO55" s="40">
        <f t="shared" si="76"/>
        <v>3.98940108892922</v>
      </c>
      <c r="CP55" s="40">
        <f t="shared" si="76"/>
        <v>4.0357894736842113</v>
      </c>
      <c r="CQ55" s="40">
        <f t="shared" si="76"/>
        <v>4.0821778584392021</v>
      </c>
      <c r="CR55" s="40">
        <f t="shared" si="76"/>
        <v>4.128566243194193</v>
      </c>
      <c r="CS55" s="40">
        <f t="shared" si="76"/>
        <v>4.1749546279491838</v>
      </c>
      <c r="CT55" s="40">
        <f t="shared" si="76"/>
        <v>4.2213430127041747</v>
      </c>
      <c r="CU55" s="40">
        <f t="shared" si="76"/>
        <v>4.2677313974591664</v>
      </c>
      <c r="CV55" s="40">
        <f t="shared" si="76"/>
        <v>4.3141197822141564</v>
      </c>
      <c r="CW55" s="40">
        <f t="shared" si="76"/>
        <v>4.3605081669691472</v>
      </c>
      <c r="CX55" s="40">
        <f t="shared" si="76"/>
        <v>4.4068965517241381</v>
      </c>
      <c r="CY55" s="40">
        <f t="shared" si="76"/>
        <v>4.4532849364791289</v>
      </c>
      <c r="CZ55" s="40">
        <f t="shared" si="76"/>
        <v>4.4996733212341207</v>
      </c>
      <c r="DA55" s="40">
        <f t="shared" si="76"/>
        <v>4.5460617059891115</v>
      </c>
      <c r="DB55" s="40">
        <f t="shared" si="64"/>
        <v>4.5924500907441024</v>
      </c>
      <c r="DC55" s="41">
        <f t="shared" si="64"/>
        <v>4.6388384754990932</v>
      </c>
      <c r="DE55" s="38">
        <v>49</v>
      </c>
      <c r="DF55" s="39">
        <f t="shared" si="60"/>
        <v>6.9118693284936485</v>
      </c>
      <c r="DG55" s="40">
        <f t="shared" si="77"/>
        <v>6.9118693284936485</v>
      </c>
      <c r="DH55" s="40">
        <f t="shared" si="77"/>
        <v>6.9118693284936485</v>
      </c>
      <c r="DI55" s="40">
        <f t="shared" si="77"/>
        <v>6.9118693284936485</v>
      </c>
      <c r="DJ55" s="40">
        <f t="shared" si="77"/>
        <v>6.9118693284936485</v>
      </c>
      <c r="DK55" s="40">
        <f t="shared" si="77"/>
        <v>6.9118693284936485</v>
      </c>
      <c r="DL55" s="40">
        <f t="shared" si="77"/>
        <v>6.9118693284936485</v>
      </c>
      <c r="DM55" s="40">
        <f t="shared" si="77"/>
        <v>6.9118693284936485</v>
      </c>
      <c r="DN55" s="40">
        <f t="shared" si="77"/>
        <v>6.9118693284936485</v>
      </c>
      <c r="DO55" s="40">
        <f t="shared" si="77"/>
        <v>6.9118693284936485</v>
      </c>
      <c r="DP55" s="40">
        <f t="shared" si="77"/>
        <v>6.9118693284936485</v>
      </c>
      <c r="DQ55" s="40">
        <f t="shared" si="77"/>
        <v>6.9118693284936485</v>
      </c>
      <c r="DR55" s="40">
        <f t="shared" si="77"/>
        <v>6.9118693284936485</v>
      </c>
      <c r="DS55" s="40">
        <f t="shared" si="77"/>
        <v>6.9118693284936485</v>
      </c>
      <c r="DT55" s="40">
        <f t="shared" si="77"/>
        <v>6.9118693284936485</v>
      </c>
      <c r="DU55" s="40">
        <f t="shared" si="77"/>
        <v>6.9118693284936485</v>
      </c>
      <c r="DV55" s="40">
        <f t="shared" si="65"/>
        <v>6.9118693284936485</v>
      </c>
      <c r="DW55" s="41">
        <f t="shared" si="65"/>
        <v>6.9118693284936485</v>
      </c>
      <c r="DY55" s="38">
        <v>49</v>
      </c>
      <c r="DZ55" s="39">
        <f t="shared" si="61"/>
        <v>1.6331217838765009</v>
      </c>
      <c r="EA55" s="40">
        <f t="shared" si="78"/>
        <v>1.6135800123253903</v>
      </c>
      <c r="EB55" s="40">
        <f t="shared" si="78"/>
        <v>1.5941701691440289</v>
      </c>
      <c r="EC55" s="40">
        <f t="shared" si="78"/>
        <v>1.5748894989938953</v>
      </c>
      <c r="ED55" s="40">
        <f t="shared" si="78"/>
        <v>1.5557352941176468</v>
      </c>
      <c r="EE55" s="40">
        <f t="shared" si="78"/>
        <v>1.5367048929663609</v>
      </c>
      <c r="EF55" s="40">
        <f t="shared" si="78"/>
        <v>1.5177956788657871</v>
      </c>
      <c r="EG55" s="40">
        <f t="shared" si="78"/>
        <v>1.4990050787201623</v>
      </c>
      <c r="EH55" s="40">
        <f t="shared" si="78"/>
        <v>1.4803305617521798</v>
      </c>
      <c r="EI55" s="40">
        <f t="shared" si="78"/>
        <v>1.4617696382777701</v>
      </c>
      <c r="EJ55" s="40">
        <f t="shared" si="78"/>
        <v>1.4433198585144011</v>
      </c>
      <c r="EK55" s="40">
        <f t="shared" si="78"/>
        <v>1.4249788114216528</v>
      </c>
      <c r="EL55" s="40">
        <f t="shared" si="78"/>
        <v>1.4067441235728679</v>
      </c>
      <c r="EM55" s="40">
        <f t="shared" si="78"/>
        <v>1.3886134580567286</v>
      </c>
      <c r="EN55" s="40">
        <f t="shared" si="78"/>
        <v>1.3705845134076529</v>
      </c>
      <c r="EO55" s="40">
        <f t="shared" si="78"/>
        <v>1.3526550225639313</v>
      </c>
      <c r="EP55" s="40">
        <f t="shared" si="66"/>
        <v>1.3348227518525935</v>
      </c>
      <c r="EQ55" s="41">
        <f t="shared" si="62"/>
        <v>0.89838598000857628</v>
      </c>
    </row>
    <row r="56" spans="2:147" x14ac:dyDescent="0.25">
      <c r="B56" s="38">
        <v>50</v>
      </c>
      <c r="C56" s="39">
        <f t="shared" si="49"/>
        <v>8.52</v>
      </c>
      <c r="D56" s="40">
        <f t="shared" si="50"/>
        <v>8.52</v>
      </c>
      <c r="E56" s="40">
        <f t="shared" si="0"/>
        <v>8.5200000000000014</v>
      </c>
      <c r="F56" s="40">
        <f t="shared" si="1"/>
        <v>8.52</v>
      </c>
      <c r="G56" s="40">
        <f t="shared" si="2"/>
        <v>8.52</v>
      </c>
      <c r="H56" s="40">
        <f t="shared" si="3"/>
        <v>8.5200000000000014</v>
      </c>
      <c r="I56" s="40">
        <f t="shared" si="4"/>
        <v>8.5200000000000014</v>
      </c>
      <c r="J56" s="40">
        <f t="shared" si="5"/>
        <v>8.52</v>
      </c>
      <c r="K56" s="40">
        <f t="shared" si="6"/>
        <v>8.5200000000000014</v>
      </c>
      <c r="L56" s="40">
        <f t="shared" si="7"/>
        <v>8.5200000000000014</v>
      </c>
      <c r="M56" s="40">
        <f t="shared" si="8"/>
        <v>8.52</v>
      </c>
      <c r="N56" s="40">
        <f t="shared" si="9"/>
        <v>8.5200000000000014</v>
      </c>
      <c r="O56" s="40">
        <f t="shared" si="10"/>
        <v>8.5200000000000014</v>
      </c>
      <c r="P56" s="40">
        <f t="shared" si="11"/>
        <v>8.5200000000000014</v>
      </c>
      <c r="Q56" s="40">
        <f t="shared" si="12"/>
        <v>8.52</v>
      </c>
      <c r="R56" s="40">
        <f t="shared" si="13"/>
        <v>8.5200000000000014</v>
      </c>
      <c r="S56" s="40">
        <f t="shared" si="14"/>
        <v>8.5200000000000014</v>
      </c>
      <c r="T56" s="41">
        <f t="shared" si="51"/>
        <v>8.5200000000000014</v>
      </c>
      <c r="V56" s="38">
        <v>50</v>
      </c>
      <c r="W56" s="39">
        <f t="shared" si="52"/>
        <v>15.397590361445786</v>
      </c>
      <c r="X56" s="40">
        <f t="shared" si="53"/>
        <v>15.214285714285715</v>
      </c>
      <c r="Y56" s="40">
        <f t="shared" si="15"/>
        <v>15.03529411764706</v>
      </c>
      <c r="Z56" s="40">
        <f t="shared" si="16"/>
        <v>14.860465116279071</v>
      </c>
      <c r="AA56" s="40">
        <f t="shared" si="17"/>
        <v>14.689655172413795</v>
      </c>
      <c r="AB56" s="40">
        <f t="shared" si="18"/>
        <v>14.522727272727273</v>
      </c>
      <c r="AC56" s="40">
        <f t="shared" si="19"/>
        <v>14.359550561797755</v>
      </c>
      <c r="AD56" s="40">
        <f t="shared" si="20"/>
        <v>14.2</v>
      </c>
      <c r="AE56" s="40">
        <f t="shared" si="21"/>
        <v>14.043956043956046</v>
      </c>
      <c r="AF56" s="40">
        <f t="shared" si="22"/>
        <v>13.891304347826088</v>
      </c>
      <c r="AG56" s="40">
        <f t="shared" si="23"/>
        <v>13.741935483870968</v>
      </c>
      <c r="AH56" s="40">
        <f t="shared" si="24"/>
        <v>13.595744680851066</v>
      </c>
      <c r="AI56" s="40">
        <f t="shared" si="25"/>
        <v>13.452631578947372</v>
      </c>
      <c r="AJ56" s="40">
        <f t="shared" si="26"/>
        <v>13.312500000000004</v>
      </c>
      <c r="AK56" s="40">
        <f t="shared" si="27"/>
        <v>13.175257731958762</v>
      </c>
      <c r="AL56" s="40">
        <f t="shared" si="28"/>
        <v>13.040816326530614</v>
      </c>
      <c r="AM56" s="40">
        <f t="shared" si="29"/>
        <v>12.909090909090912</v>
      </c>
      <c r="AN56" s="41">
        <f t="shared" si="54"/>
        <v>12.780000000000003</v>
      </c>
      <c r="AR56" s="38">
        <v>50</v>
      </c>
      <c r="AS56" s="39">
        <f t="shared" si="55"/>
        <v>3.6315071607183453</v>
      </c>
      <c r="AT56" s="40">
        <f t="shared" si="56"/>
        <v>3.5453379944829204</v>
      </c>
      <c r="AU56" s="40">
        <f t="shared" si="30"/>
        <v>3.4614827991678481</v>
      </c>
      <c r="AV56" s="40">
        <f t="shared" si="31"/>
        <v>3.379854941652265</v>
      </c>
      <c r="AW56" s="40">
        <f t="shared" si="32"/>
        <v>3.3003718728870854</v>
      </c>
      <c r="AX56" s="40">
        <f t="shared" si="33"/>
        <v>3.222954892966361</v>
      </c>
      <c r="AY56" s="40">
        <f t="shared" si="34"/>
        <v>3.1475289321174236</v>
      </c>
      <c r="AZ56" s="40">
        <f t="shared" si="35"/>
        <v>3.0740223463687149</v>
      </c>
      <c r="BA56" s="40">
        <f t="shared" si="36"/>
        <v>3.0023667267634009</v>
      </c>
      <c r="BB56" s="40">
        <f t="shared" si="37"/>
        <v>2.9324967210854007</v>
      </c>
      <c r="BC56" s="40">
        <f t="shared" si="38"/>
        <v>2.8643498671534982</v>
      </c>
      <c r="BD56" s="40">
        <f t="shared" si="39"/>
        <v>2.7978664368196093</v>
      </c>
      <c r="BE56" s="40">
        <f t="shared" si="40"/>
        <v>2.7329892898801749</v>
      </c>
      <c r="BF56" s="40">
        <f t="shared" si="41"/>
        <v>2.6696637371756182</v>
      </c>
      <c r="BG56" s="40">
        <f t="shared" si="42"/>
        <v>2.6078374122127208</v>
      </c>
      <c r="BH56" s="40">
        <f t="shared" si="43"/>
        <v>2.5474601506990902</v>
      </c>
      <c r="BI56" s="40">
        <f t="shared" si="44"/>
        <v>2.4884838774284002</v>
      </c>
      <c r="BJ56" s="41">
        <f t="shared" si="57"/>
        <v>1.6472185872641512</v>
      </c>
      <c r="BN56" s="38">
        <v>50</v>
      </c>
      <c r="BO56" s="39">
        <f t="shared" si="58"/>
        <v>0.4527272727272727</v>
      </c>
      <c r="BP56" s="40">
        <f t="shared" si="75"/>
        <v>0.45818181818181819</v>
      </c>
      <c r="BQ56" s="40">
        <f t="shared" si="75"/>
        <v>0.46363636363636362</v>
      </c>
      <c r="BR56" s="40">
        <f t="shared" si="75"/>
        <v>0.46909090909090911</v>
      </c>
      <c r="BS56" s="40">
        <f t="shared" si="75"/>
        <v>0.47454545454545455</v>
      </c>
      <c r="BT56" s="40">
        <f t="shared" si="75"/>
        <v>0.48000000000000004</v>
      </c>
      <c r="BU56" s="40">
        <f t="shared" si="75"/>
        <v>0.48545454545454542</v>
      </c>
      <c r="BV56" s="40">
        <f t="shared" si="75"/>
        <v>0.49090909090909096</v>
      </c>
      <c r="BW56" s="40">
        <f t="shared" si="75"/>
        <v>0.49636363636363634</v>
      </c>
      <c r="BX56" s="40">
        <f t="shared" si="75"/>
        <v>0.50181818181818183</v>
      </c>
      <c r="BY56" s="40">
        <f t="shared" si="75"/>
        <v>0.50727272727272732</v>
      </c>
      <c r="BZ56" s="40">
        <f t="shared" si="75"/>
        <v>0.5127272727272727</v>
      </c>
      <c r="CA56" s="40">
        <f t="shared" si="75"/>
        <v>0.51818181818181808</v>
      </c>
      <c r="CB56" s="40">
        <f t="shared" si="75"/>
        <v>0.52363636363636357</v>
      </c>
      <c r="CC56" s="40">
        <f t="shared" si="75"/>
        <v>0.52909090909090917</v>
      </c>
      <c r="CD56" s="40">
        <f t="shared" si="75"/>
        <v>0.53454545454545455</v>
      </c>
      <c r="CE56" s="40">
        <f t="shared" si="63"/>
        <v>0.53999999999999992</v>
      </c>
      <c r="CF56" s="41">
        <f t="shared" si="63"/>
        <v>0.54545454545454541</v>
      </c>
      <c r="CK56" s="38">
        <v>50</v>
      </c>
      <c r="CL56" s="39">
        <f t="shared" si="59"/>
        <v>3.8572363636363636</v>
      </c>
      <c r="CM56" s="40">
        <f t="shared" si="76"/>
        <v>3.903709090909091</v>
      </c>
      <c r="CN56" s="40">
        <f t="shared" si="76"/>
        <v>3.9501818181818185</v>
      </c>
      <c r="CO56" s="40">
        <f t="shared" si="76"/>
        <v>3.9966545454545455</v>
      </c>
      <c r="CP56" s="40">
        <f t="shared" si="76"/>
        <v>4.0431272727272729</v>
      </c>
      <c r="CQ56" s="40">
        <f t="shared" si="76"/>
        <v>4.0896000000000008</v>
      </c>
      <c r="CR56" s="40">
        <f t="shared" si="76"/>
        <v>4.1360727272727278</v>
      </c>
      <c r="CS56" s="40">
        <f t="shared" si="76"/>
        <v>4.1825454545454548</v>
      </c>
      <c r="CT56" s="40">
        <f t="shared" si="76"/>
        <v>4.2290181818181827</v>
      </c>
      <c r="CU56" s="40">
        <f t="shared" si="76"/>
        <v>4.2754909090909097</v>
      </c>
      <c r="CV56" s="40">
        <f t="shared" si="76"/>
        <v>4.3219636363636367</v>
      </c>
      <c r="CW56" s="40">
        <f t="shared" si="76"/>
        <v>4.3684363636363637</v>
      </c>
      <c r="CX56" s="40">
        <f t="shared" si="76"/>
        <v>4.4149090909090907</v>
      </c>
      <c r="CY56" s="40">
        <f t="shared" si="76"/>
        <v>4.4613818181818186</v>
      </c>
      <c r="CZ56" s="40">
        <f t="shared" si="76"/>
        <v>4.5078545454545456</v>
      </c>
      <c r="DA56" s="40">
        <f t="shared" si="76"/>
        <v>4.5543272727272734</v>
      </c>
      <c r="DB56" s="40">
        <f t="shared" si="64"/>
        <v>4.6008000000000004</v>
      </c>
      <c r="DC56" s="41">
        <f t="shared" si="64"/>
        <v>4.6472727272727274</v>
      </c>
      <c r="DE56" s="38">
        <v>50</v>
      </c>
      <c r="DF56" s="39">
        <f t="shared" si="60"/>
        <v>6.9709090909090916</v>
      </c>
      <c r="DG56" s="40">
        <f t="shared" si="77"/>
        <v>6.9709090909090916</v>
      </c>
      <c r="DH56" s="40">
        <f t="shared" si="77"/>
        <v>6.9709090909090916</v>
      </c>
      <c r="DI56" s="40">
        <f t="shared" si="77"/>
        <v>6.9709090909090916</v>
      </c>
      <c r="DJ56" s="40">
        <f t="shared" si="77"/>
        <v>6.9709090909090916</v>
      </c>
      <c r="DK56" s="40">
        <f t="shared" si="77"/>
        <v>6.9709090909090916</v>
      </c>
      <c r="DL56" s="40">
        <f t="shared" si="77"/>
        <v>6.9709090909090916</v>
      </c>
      <c r="DM56" s="40">
        <f t="shared" si="77"/>
        <v>6.9709090909090916</v>
      </c>
      <c r="DN56" s="40">
        <f t="shared" si="77"/>
        <v>6.9709090909090916</v>
      </c>
      <c r="DO56" s="40">
        <f t="shared" si="77"/>
        <v>6.9709090909090916</v>
      </c>
      <c r="DP56" s="40">
        <f t="shared" si="77"/>
        <v>6.9709090909090916</v>
      </c>
      <c r="DQ56" s="40">
        <f t="shared" si="77"/>
        <v>6.9709090909090916</v>
      </c>
      <c r="DR56" s="40">
        <f t="shared" si="77"/>
        <v>6.9709090909090916</v>
      </c>
      <c r="DS56" s="40">
        <f t="shared" si="77"/>
        <v>6.9709090909090916</v>
      </c>
      <c r="DT56" s="40">
        <f t="shared" si="77"/>
        <v>6.9709090909090916</v>
      </c>
      <c r="DU56" s="40">
        <f t="shared" si="77"/>
        <v>6.9709090909090916</v>
      </c>
      <c r="DV56" s="40">
        <f t="shared" si="65"/>
        <v>6.9709090909090916</v>
      </c>
      <c r="DW56" s="41">
        <f t="shared" si="65"/>
        <v>6.9709090909090916</v>
      </c>
      <c r="DY56" s="38">
        <v>50</v>
      </c>
      <c r="DZ56" s="39">
        <f t="shared" si="61"/>
        <v>1.6440823327615781</v>
      </c>
      <c r="EA56" s="40">
        <f t="shared" si="78"/>
        <v>1.6244094083812655</v>
      </c>
      <c r="EB56" s="40">
        <f t="shared" si="78"/>
        <v>1.6048692977960022</v>
      </c>
      <c r="EC56" s="40">
        <f t="shared" si="78"/>
        <v>1.5854592271750625</v>
      </c>
      <c r="ED56" s="40">
        <f t="shared" si="78"/>
        <v>1.5661764705882351</v>
      </c>
      <c r="EE56" s="40">
        <f t="shared" si="78"/>
        <v>1.5470183486238533</v>
      </c>
      <c r="EF56" s="40">
        <f t="shared" si="78"/>
        <v>1.5279822270460945</v>
      </c>
      <c r="EG56" s="40">
        <f t="shared" si="78"/>
        <v>1.5090655154900965</v>
      </c>
      <c r="EH56" s="40">
        <f t="shared" si="78"/>
        <v>1.4902656661934699</v>
      </c>
      <c r="EI56" s="40">
        <f t="shared" si="78"/>
        <v>1.4715801727628557</v>
      </c>
      <c r="EJ56" s="40">
        <f t="shared" si="78"/>
        <v>1.4530065689742293</v>
      </c>
      <c r="EK56" s="40">
        <f t="shared" si="78"/>
        <v>1.4345424276056906</v>
      </c>
      <c r="EL56" s="40">
        <f t="shared" si="78"/>
        <v>1.4161853593015448</v>
      </c>
      <c r="EM56" s="40">
        <f t="shared" si="78"/>
        <v>1.3979330114665054</v>
      </c>
      <c r="EN56" s="40">
        <f t="shared" si="78"/>
        <v>1.3797830671889124</v>
      </c>
      <c r="EO56" s="40">
        <f t="shared" si="78"/>
        <v>1.3617332441918772</v>
      </c>
      <c r="EP56" s="40">
        <f t="shared" si="66"/>
        <v>1.3437812938113358</v>
      </c>
      <c r="EQ56" s="41">
        <f t="shared" si="62"/>
        <v>0.89848286578044601</v>
      </c>
    </row>
    <row r="57" spans="2:147" x14ac:dyDescent="0.25">
      <c r="B57" s="38">
        <v>51</v>
      </c>
      <c r="C57" s="39">
        <f t="shared" si="49"/>
        <v>8.4635761589403984</v>
      </c>
      <c r="D57" s="40">
        <f t="shared" si="50"/>
        <v>8.4635761589403984</v>
      </c>
      <c r="E57" s="40">
        <f t="shared" si="0"/>
        <v>8.4635761589404002</v>
      </c>
      <c r="F57" s="40">
        <f t="shared" si="1"/>
        <v>8.4635761589403966</v>
      </c>
      <c r="G57" s="40">
        <f t="shared" si="2"/>
        <v>8.4635761589403984</v>
      </c>
      <c r="H57" s="40">
        <f t="shared" si="3"/>
        <v>8.4635761589403984</v>
      </c>
      <c r="I57" s="40">
        <f t="shared" si="4"/>
        <v>8.4635761589403984</v>
      </c>
      <c r="J57" s="40">
        <f t="shared" si="5"/>
        <v>8.4635761589403984</v>
      </c>
      <c r="K57" s="40">
        <f t="shared" si="6"/>
        <v>8.4635761589403966</v>
      </c>
      <c r="L57" s="40">
        <f t="shared" si="7"/>
        <v>8.4635761589403984</v>
      </c>
      <c r="M57" s="40">
        <f t="shared" si="8"/>
        <v>8.4635761589403984</v>
      </c>
      <c r="N57" s="40">
        <f t="shared" si="9"/>
        <v>8.4635761589403984</v>
      </c>
      <c r="O57" s="40">
        <f t="shared" si="10"/>
        <v>8.4635761589403984</v>
      </c>
      <c r="P57" s="40">
        <f t="shared" si="11"/>
        <v>8.4635761589403966</v>
      </c>
      <c r="Q57" s="40">
        <f t="shared" si="12"/>
        <v>8.4635761589403984</v>
      </c>
      <c r="R57" s="40">
        <f t="shared" si="13"/>
        <v>8.4635761589404002</v>
      </c>
      <c r="S57" s="40">
        <f t="shared" si="14"/>
        <v>8.4635761589403984</v>
      </c>
      <c r="T57" s="41">
        <f t="shared" si="51"/>
        <v>8.4635761589403966</v>
      </c>
      <c r="V57" s="38">
        <v>51</v>
      </c>
      <c r="W57" s="39">
        <f t="shared" si="52"/>
        <v>15.397590361445785</v>
      </c>
      <c r="X57" s="40">
        <f t="shared" si="53"/>
        <v>15.214285714285714</v>
      </c>
      <c r="Y57" s="40">
        <f t="shared" si="15"/>
        <v>15.03529411764706</v>
      </c>
      <c r="Z57" s="40">
        <f t="shared" si="16"/>
        <v>14.860465116279068</v>
      </c>
      <c r="AA57" s="40">
        <f t="shared" si="17"/>
        <v>14.68965517241379</v>
      </c>
      <c r="AB57" s="40">
        <f t="shared" si="18"/>
        <v>14.522727272727273</v>
      </c>
      <c r="AC57" s="40">
        <f t="shared" si="19"/>
        <v>14.35955056179775</v>
      </c>
      <c r="AD57" s="40">
        <f t="shared" si="20"/>
        <v>14.2</v>
      </c>
      <c r="AE57" s="40">
        <f t="shared" si="21"/>
        <v>14.043956043956042</v>
      </c>
      <c r="AF57" s="40">
        <f t="shared" si="22"/>
        <v>13.891304347826086</v>
      </c>
      <c r="AG57" s="40">
        <f t="shared" si="23"/>
        <v>13.741935483870966</v>
      </c>
      <c r="AH57" s="40">
        <f t="shared" si="24"/>
        <v>13.595744680851064</v>
      </c>
      <c r="AI57" s="40">
        <f t="shared" si="25"/>
        <v>13.452631578947368</v>
      </c>
      <c r="AJ57" s="40">
        <f t="shared" si="26"/>
        <v>13.312499999999998</v>
      </c>
      <c r="AK57" s="40">
        <f t="shared" si="27"/>
        <v>13.175257731958762</v>
      </c>
      <c r="AL57" s="40">
        <f t="shared" si="28"/>
        <v>13.040816326530612</v>
      </c>
      <c r="AM57" s="40">
        <f t="shared" si="29"/>
        <v>12.90909090909091</v>
      </c>
      <c r="AN57" s="41">
        <f t="shared" si="54"/>
        <v>12.779999999999998</v>
      </c>
      <c r="AR57" s="38">
        <v>51</v>
      </c>
      <c r="AS57" s="39">
        <f t="shared" si="55"/>
        <v>3.6249044204261307</v>
      </c>
      <c r="AT57" s="40">
        <f t="shared" si="56"/>
        <v>3.5388919254020434</v>
      </c>
      <c r="AU57" s="40">
        <f t="shared" si="30"/>
        <v>3.4551891940784518</v>
      </c>
      <c r="AV57" s="40">
        <f t="shared" si="31"/>
        <v>3.3737097508492608</v>
      </c>
      <c r="AW57" s="40">
        <f t="shared" si="32"/>
        <v>3.2943711967545632</v>
      </c>
      <c r="AX57" s="40">
        <f t="shared" si="33"/>
        <v>3.2170949749791502</v>
      </c>
      <c r="AY57" s="40">
        <f t="shared" si="34"/>
        <v>3.1418061522408456</v>
      </c>
      <c r="AZ57" s="40">
        <f t="shared" si="35"/>
        <v>3.0684332148298625</v>
      </c>
      <c r="BA57" s="40">
        <f t="shared" si="36"/>
        <v>2.9969078781692855</v>
      </c>
      <c r="BB57" s="40">
        <f t="shared" si="37"/>
        <v>2.9271649088652456</v>
      </c>
      <c r="BC57" s="40">
        <f t="shared" si="38"/>
        <v>2.8591419583041282</v>
      </c>
      <c r="BD57" s="40">
        <f t="shared" si="39"/>
        <v>2.7927794069344833</v>
      </c>
      <c r="BE57" s="40">
        <f t="shared" si="40"/>
        <v>2.7280202184440285</v>
      </c>
      <c r="BF57" s="40">
        <f t="shared" si="41"/>
        <v>2.6648098031080258</v>
      </c>
      <c r="BG57" s="40">
        <f t="shared" si="42"/>
        <v>2.6030958896450618</v>
      </c>
      <c r="BH57" s="40">
        <f t="shared" si="43"/>
        <v>2.5428284049705461</v>
      </c>
      <c r="BI57" s="40">
        <f t="shared" si="44"/>
        <v>2.4839593612876207</v>
      </c>
      <c r="BJ57" s="41">
        <f t="shared" si="57"/>
        <v>1.6335108728550374</v>
      </c>
      <c r="BN57" s="38">
        <v>51</v>
      </c>
      <c r="BO57" s="39">
        <f t="shared" si="58"/>
        <v>0.45657559198542796</v>
      </c>
      <c r="BP57" s="40">
        <f t="shared" si="75"/>
        <v>0.46207650273224044</v>
      </c>
      <c r="BQ57" s="40">
        <f t="shared" si="75"/>
        <v>0.46757741347905274</v>
      </c>
      <c r="BR57" s="40">
        <f t="shared" si="75"/>
        <v>0.47307832422586521</v>
      </c>
      <c r="BS57" s="40">
        <f t="shared" si="75"/>
        <v>0.47857923497267763</v>
      </c>
      <c r="BT57" s="40">
        <f t="shared" si="75"/>
        <v>0.48408014571948993</v>
      </c>
      <c r="BU57" s="40">
        <f t="shared" si="75"/>
        <v>0.4895810564663024</v>
      </c>
      <c r="BV57" s="40">
        <f t="shared" si="75"/>
        <v>0.4950819672131147</v>
      </c>
      <c r="BW57" s="40">
        <f t="shared" si="75"/>
        <v>0.50058287795992717</v>
      </c>
      <c r="BX57" s="40">
        <f t="shared" si="75"/>
        <v>0.50608378870673953</v>
      </c>
      <c r="BY57" s="40">
        <f t="shared" si="75"/>
        <v>0.51158469945355189</v>
      </c>
      <c r="BZ57" s="40">
        <f t="shared" si="75"/>
        <v>0.51708561020036425</v>
      </c>
      <c r="CA57" s="40">
        <f t="shared" si="75"/>
        <v>0.52258652094717661</v>
      </c>
      <c r="CB57" s="40">
        <f t="shared" si="75"/>
        <v>0.52808743169398908</v>
      </c>
      <c r="CC57" s="40">
        <f t="shared" si="75"/>
        <v>0.53358834244080144</v>
      </c>
      <c r="CD57" s="40">
        <f t="shared" si="75"/>
        <v>0.5390892531876138</v>
      </c>
      <c r="CE57" s="40">
        <f t="shared" si="63"/>
        <v>0.54459016393442616</v>
      </c>
      <c r="CF57" s="41">
        <f t="shared" si="63"/>
        <v>0.55009107468123863</v>
      </c>
      <c r="CK57" s="38">
        <v>51</v>
      </c>
      <c r="CL57" s="39">
        <f t="shared" si="59"/>
        <v>3.8642622950819669</v>
      </c>
      <c r="CM57" s="40">
        <f t="shared" si="76"/>
        <v>3.9108196721311477</v>
      </c>
      <c r="CN57" s="40">
        <f t="shared" si="76"/>
        <v>3.9573770491803284</v>
      </c>
      <c r="CO57" s="40">
        <f t="shared" si="76"/>
        <v>4.0039344262295078</v>
      </c>
      <c r="CP57" s="40">
        <f t="shared" si="76"/>
        <v>4.050491803278689</v>
      </c>
      <c r="CQ57" s="40">
        <f t="shared" si="76"/>
        <v>4.0970491803278692</v>
      </c>
      <c r="CR57" s="40">
        <f t="shared" si="76"/>
        <v>4.1436065573770495</v>
      </c>
      <c r="CS57" s="40">
        <f t="shared" si="76"/>
        <v>4.1901639344262298</v>
      </c>
      <c r="CT57" s="40">
        <f t="shared" si="76"/>
        <v>4.2367213114754101</v>
      </c>
      <c r="CU57" s="40">
        <f t="shared" si="76"/>
        <v>4.2832786885245904</v>
      </c>
      <c r="CV57" s="40">
        <f t="shared" si="76"/>
        <v>4.3298360655737707</v>
      </c>
      <c r="CW57" s="40">
        <f t="shared" si="76"/>
        <v>4.3763934426229509</v>
      </c>
      <c r="CX57" s="40">
        <f t="shared" si="76"/>
        <v>4.4229508196721312</v>
      </c>
      <c r="CY57" s="40">
        <f t="shared" si="76"/>
        <v>4.4695081967213115</v>
      </c>
      <c r="CZ57" s="40">
        <f t="shared" si="76"/>
        <v>4.5160655737704918</v>
      </c>
      <c r="DA57" s="40">
        <f t="shared" si="76"/>
        <v>4.562622950819673</v>
      </c>
      <c r="DB57" s="40">
        <f t="shared" si="64"/>
        <v>4.6091803278688523</v>
      </c>
      <c r="DC57" s="41">
        <f t="shared" si="64"/>
        <v>4.6557377049180326</v>
      </c>
      <c r="DE57" s="38">
        <v>51</v>
      </c>
      <c r="DF57" s="39">
        <f t="shared" si="60"/>
        <v>7.0301639344262288</v>
      </c>
      <c r="DG57" s="40">
        <f t="shared" si="77"/>
        <v>7.0301639344262288</v>
      </c>
      <c r="DH57" s="40">
        <f t="shared" si="77"/>
        <v>7.0301639344262288</v>
      </c>
      <c r="DI57" s="40">
        <f t="shared" si="77"/>
        <v>7.0301639344262288</v>
      </c>
      <c r="DJ57" s="40">
        <f t="shared" si="77"/>
        <v>7.0301639344262288</v>
      </c>
      <c r="DK57" s="40">
        <f t="shared" si="77"/>
        <v>7.0301639344262288</v>
      </c>
      <c r="DL57" s="40">
        <f t="shared" si="77"/>
        <v>7.0301639344262288</v>
      </c>
      <c r="DM57" s="40">
        <f t="shared" si="77"/>
        <v>7.0301639344262288</v>
      </c>
      <c r="DN57" s="40">
        <f t="shared" si="77"/>
        <v>7.0301639344262288</v>
      </c>
      <c r="DO57" s="40">
        <f t="shared" si="77"/>
        <v>7.0301639344262288</v>
      </c>
      <c r="DP57" s="40">
        <f t="shared" si="77"/>
        <v>7.0301639344262288</v>
      </c>
      <c r="DQ57" s="40">
        <f t="shared" si="77"/>
        <v>7.0301639344262288</v>
      </c>
      <c r="DR57" s="40">
        <f t="shared" si="77"/>
        <v>7.0301639344262288</v>
      </c>
      <c r="DS57" s="40">
        <f t="shared" si="77"/>
        <v>7.0301639344262288</v>
      </c>
      <c r="DT57" s="40">
        <f t="shared" si="77"/>
        <v>7.0301639344262288</v>
      </c>
      <c r="DU57" s="40">
        <f t="shared" si="77"/>
        <v>7.0301639344262288</v>
      </c>
      <c r="DV57" s="40">
        <f t="shared" si="65"/>
        <v>7.0301639344262288</v>
      </c>
      <c r="DW57" s="41">
        <f t="shared" si="65"/>
        <v>7.0301639344262288</v>
      </c>
      <c r="DY57" s="38">
        <v>51</v>
      </c>
      <c r="DZ57" s="39">
        <f t="shared" si="61"/>
        <v>1.6550428816466554</v>
      </c>
      <c r="EA57" s="40">
        <f t="shared" si="78"/>
        <v>1.6352388044371409</v>
      </c>
      <c r="EB57" s="40">
        <f t="shared" si="78"/>
        <v>1.6155684264479753</v>
      </c>
      <c r="EC57" s="40">
        <f t="shared" si="78"/>
        <v>1.5960289553562295</v>
      </c>
      <c r="ED57" s="40">
        <f t="shared" si="78"/>
        <v>1.5766176470588233</v>
      </c>
      <c r="EE57" s="40">
        <f t="shared" si="78"/>
        <v>1.5573318042813458</v>
      </c>
      <c r="EF57" s="40">
        <f t="shared" si="78"/>
        <v>1.5381687752264017</v>
      </c>
      <c r="EG57" s="40">
        <f t="shared" si="78"/>
        <v>1.5191259522600302</v>
      </c>
      <c r="EH57" s="40">
        <f t="shared" si="78"/>
        <v>1.5002007706347598</v>
      </c>
      <c r="EI57" s="40">
        <f t="shared" si="78"/>
        <v>1.4813907072479415</v>
      </c>
      <c r="EJ57" s="40">
        <f t="shared" si="78"/>
        <v>1.4626932794340572</v>
      </c>
      <c r="EK57" s="40">
        <f t="shared" si="78"/>
        <v>1.4441060437897286</v>
      </c>
      <c r="EL57" s="40">
        <f t="shared" si="78"/>
        <v>1.4256265950302216</v>
      </c>
      <c r="EM57" s="40">
        <f t="shared" si="78"/>
        <v>1.4072525648762821</v>
      </c>
      <c r="EN57" s="40">
        <f t="shared" si="78"/>
        <v>1.388981620970172</v>
      </c>
      <c r="EO57" s="40">
        <f t="shared" si="78"/>
        <v>1.3708114658198229</v>
      </c>
      <c r="EP57" s="40">
        <f t="shared" si="66"/>
        <v>1.3527398357700779</v>
      </c>
      <c r="EQ57" s="41">
        <f t="shared" si="62"/>
        <v>0.89857975155231573</v>
      </c>
    </row>
    <row r="58" spans="2:147" x14ac:dyDescent="0.25">
      <c r="B58" s="38">
        <v>52</v>
      </c>
      <c r="C58" s="39">
        <f t="shared" si="49"/>
        <v>8.4078947368421044</v>
      </c>
      <c r="D58" s="40">
        <f t="shared" si="50"/>
        <v>8.4078947368421062</v>
      </c>
      <c r="E58" s="40">
        <f t="shared" si="0"/>
        <v>8.4078947368421062</v>
      </c>
      <c r="F58" s="40">
        <f t="shared" si="1"/>
        <v>8.4078947368421044</v>
      </c>
      <c r="G58" s="40">
        <f t="shared" si="2"/>
        <v>8.4078947368421062</v>
      </c>
      <c r="H58" s="40">
        <f t="shared" si="3"/>
        <v>8.4078947368421062</v>
      </c>
      <c r="I58" s="40">
        <f t="shared" si="4"/>
        <v>8.4078947368421062</v>
      </c>
      <c r="J58" s="40">
        <f t="shared" si="5"/>
        <v>8.4078947368421044</v>
      </c>
      <c r="K58" s="40">
        <f t="shared" si="6"/>
        <v>8.4078947368421062</v>
      </c>
      <c r="L58" s="40">
        <f t="shared" si="7"/>
        <v>8.4078947368421062</v>
      </c>
      <c r="M58" s="40">
        <f t="shared" si="8"/>
        <v>8.4078947368421062</v>
      </c>
      <c r="N58" s="40">
        <f t="shared" si="9"/>
        <v>8.4078947368421062</v>
      </c>
      <c r="O58" s="40">
        <f t="shared" si="10"/>
        <v>8.4078947368421044</v>
      </c>
      <c r="P58" s="40">
        <f t="shared" si="11"/>
        <v>8.4078947368421062</v>
      </c>
      <c r="Q58" s="40">
        <f t="shared" si="12"/>
        <v>8.4078947368421062</v>
      </c>
      <c r="R58" s="40">
        <f t="shared" si="13"/>
        <v>8.4078947368421062</v>
      </c>
      <c r="S58" s="40">
        <f t="shared" si="14"/>
        <v>8.4078947368421062</v>
      </c>
      <c r="T58" s="41">
        <f t="shared" si="51"/>
        <v>8.4078947368421062</v>
      </c>
      <c r="V58" s="38">
        <v>52</v>
      </c>
      <c r="W58" s="39">
        <f t="shared" si="52"/>
        <v>15.397590361445781</v>
      </c>
      <c r="X58" s="40">
        <f t="shared" si="53"/>
        <v>15.214285714285714</v>
      </c>
      <c r="Y58" s="40">
        <f t="shared" si="15"/>
        <v>15.035294117647057</v>
      </c>
      <c r="Z58" s="40">
        <f t="shared" si="16"/>
        <v>14.86046511627907</v>
      </c>
      <c r="AA58" s="40">
        <f t="shared" si="17"/>
        <v>14.689655172413792</v>
      </c>
      <c r="AB58" s="40">
        <f t="shared" si="18"/>
        <v>14.52272727272727</v>
      </c>
      <c r="AC58" s="40">
        <f t="shared" si="19"/>
        <v>14.359550561797752</v>
      </c>
      <c r="AD58" s="40">
        <f t="shared" si="20"/>
        <v>14.2</v>
      </c>
      <c r="AE58" s="40">
        <f t="shared" si="21"/>
        <v>14.043956043956044</v>
      </c>
      <c r="AF58" s="40">
        <f t="shared" si="22"/>
        <v>13.891304347826084</v>
      </c>
      <c r="AG58" s="40">
        <f t="shared" si="23"/>
        <v>13.741935483870968</v>
      </c>
      <c r="AH58" s="40">
        <f t="shared" si="24"/>
        <v>13.595744680851062</v>
      </c>
      <c r="AI58" s="40">
        <f t="shared" si="25"/>
        <v>13.452631578947368</v>
      </c>
      <c r="AJ58" s="40">
        <f t="shared" si="26"/>
        <v>13.3125</v>
      </c>
      <c r="AK58" s="40">
        <f t="shared" si="27"/>
        <v>13.175257731958762</v>
      </c>
      <c r="AL58" s="40">
        <f t="shared" si="28"/>
        <v>13.040816326530612</v>
      </c>
      <c r="AM58" s="40">
        <f t="shared" si="29"/>
        <v>12.90909090909091</v>
      </c>
      <c r="AN58" s="41">
        <f t="shared" si="54"/>
        <v>12.78</v>
      </c>
      <c r="AR58" s="38">
        <v>52</v>
      </c>
      <c r="AS58" s="39">
        <f t="shared" si="55"/>
        <v>3.6183016801339152</v>
      </c>
      <c r="AT58" s="40">
        <f t="shared" si="56"/>
        <v>3.5324458563211647</v>
      </c>
      <c r="AU58" s="40">
        <f t="shared" si="30"/>
        <v>3.4488955889890556</v>
      </c>
      <c r="AV58" s="40">
        <f t="shared" si="31"/>
        <v>3.3675645600462567</v>
      </c>
      <c r="AW58" s="40">
        <f t="shared" si="32"/>
        <v>3.2883705206220415</v>
      </c>
      <c r="AX58" s="40">
        <f t="shared" si="33"/>
        <v>3.2112350569919372</v>
      </c>
      <c r="AY58" s="40">
        <f t="shared" si="34"/>
        <v>3.1360833723642689</v>
      </c>
      <c r="AZ58" s="40">
        <f t="shared" si="35"/>
        <v>3.0628440832910102</v>
      </c>
      <c r="BA58" s="40">
        <f t="shared" si="36"/>
        <v>2.991449029575171</v>
      </c>
      <c r="BB58" s="40">
        <f t="shared" si="37"/>
        <v>2.9218330966450901</v>
      </c>
      <c r="BC58" s="40">
        <f t="shared" si="38"/>
        <v>2.8539340494547587</v>
      </c>
      <c r="BD58" s="40">
        <f t="shared" si="39"/>
        <v>2.7876923770493565</v>
      </c>
      <c r="BE58" s="40">
        <f t="shared" si="40"/>
        <v>2.7230511470078822</v>
      </c>
      <c r="BF58" s="40">
        <f t="shared" si="41"/>
        <v>2.6599558690404344</v>
      </c>
      <c r="BG58" s="40">
        <f t="shared" si="42"/>
        <v>2.5983543670774023</v>
      </c>
      <c r="BH58" s="40">
        <f t="shared" si="43"/>
        <v>2.5381966592420024</v>
      </c>
      <c r="BI58" s="40">
        <f t="shared" si="44"/>
        <v>2.4794348451468426</v>
      </c>
      <c r="BJ58" s="41">
        <f t="shared" si="57"/>
        <v>1.6199828857028078</v>
      </c>
      <c r="BN58" s="38">
        <v>52</v>
      </c>
      <c r="BO58" s="39">
        <f t="shared" si="58"/>
        <v>0.46043795620437955</v>
      </c>
      <c r="BP58" s="40">
        <f t="shared" si="75"/>
        <v>0.46598540145985395</v>
      </c>
      <c r="BQ58" s="40">
        <f t="shared" si="75"/>
        <v>0.47153284671532847</v>
      </c>
      <c r="BR58" s="40">
        <f t="shared" si="75"/>
        <v>0.47708029197080287</v>
      </c>
      <c r="BS58" s="40">
        <f t="shared" si="75"/>
        <v>0.48262773722627733</v>
      </c>
      <c r="BT58" s="40">
        <f t="shared" si="75"/>
        <v>0.48817518248175185</v>
      </c>
      <c r="BU58" s="40">
        <f t="shared" si="75"/>
        <v>0.49372262773722625</v>
      </c>
      <c r="BV58" s="40">
        <f t="shared" si="75"/>
        <v>0.49927007299270071</v>
      </c>
      <c r="BW58" s="40">
        <f t="shared" si="75"/>
        <v>0.50481751824817511</v>
      </c>
      <c r="BX58" s="40">
        <f t="shared" si="75"/>
        <v>0.51036496350364968</v>
      </c>
      <c r="BY58" s="40">
        <f t="shared" si="75"/>
        <v>0.51591240875912403</v>
      </c>
      <c r="BZ58" s="40">
        <f t="shared" si="75"/>
        <v>0.52145985401459849</v>
      </c>
      <c r="CA58" s="40">
        <f t="shared" si="75"/>
        <v>0.52700729927007295</v>
      </c>
      <c r="CB58" s="40">
        <f t="shared" si="75"/>
        <v>0.53255474452554741</v>
      </c>
      <c r="CC58" s="40">
        <f t="shared" si="75"/>
        <v>0.53810218978102187</v>
      </c>
      <c r="CD58" s="40">
        <f t="shared" si="75"/>
        <v>0.54364963503649633</v>
      </c>
      <c r="CE58" s="40">
        <f t="shared" si="63"/>
        <v>0.54919708029197067</v>
      </c>
      <c r="CF58" s="41">
        <f t="shared" si="63"/>
        <v>0.55474452554744524</v>
      </c>
      <c r="CK58" s="38">
        <v>52</v>
      </c>
      <c r="CL58" s="39">
        <f t="shared" si="59"/>
        <v>3.8713138686131385</v>
      </c>
      <c r="CM58" s="40">
        <f t="shared" si="76"/>
        <v>3.9179562043795619</v>
      </c>
      <c r="CN58" s="40">
        <f t="shared" si="76"/>
        <v>3.9645985401459858</v>
      </c>
      <c r="CO58" s="40">
        <f t="shared" si="76"/>
        <v>4.0112408759124083</v>
      </c>
      <c r="CP58" s="40">
        <f t="shared" si="76"/>
        <v>4.0578832116788321</v>
      </c>
      <c r="CQ58" s="40">
        <f t="shared" si="76"/>
        <v>4.104525547445256</v>
      </c>
      <c r="CR58" s="40">
        <f t="shared" si="76"/>
        <v>4.151167883211679</v>
      </c>
      <c r="CS58" s="40">
        <f t="shared" si="76"/>
        <v>4.1978102189781019</v>
      </c>
      <c r="CT58" s="40">
        <f t="shared" si="76"/>
        <v>4.2444525547445258</v>
      </c>
      <c r="CU58" s="40">
        <f t="shared" si="76"/>
        <v>4.2910948905109496</v>
      </c>
      <c r="CV58" s="40">
        <f t="shared" si="76"/>
        <v>4.3377372262773726</v>
      </c>
      <c r="CW58" s="40">
        <f t="shared" si="76"/>
        <v>4.3843795620437955</v>
      </c>
      <c r="CX58" s="40">
        <f t="shared" si="76"/>
        <v>4.4310218978102185</v>
      </c>
      <c r="CY58" s="40">
        <f t="shared" si="76"/>
        <v>4.4776642335766423</v>
      </c>
      <c r="CZ58" s="40">
        <f t="shared" si="76"/>
        <v>4.5243065693430662</v>
      </c>
      <c r="DA58" s="40">
        <f t="shared" si="76"/>
        <v>4.5709489051094891</v>
      </c>
      <c r="DB58" s="40">
        <f t="shared" si="64"/>
        <v>4.6175912408759121</v>
      </c>
      <c r="DC58" s="41">
        <f t="shared" si="64"/>
        <v>4.664233576642336</v>
      </c>
      <c r="DE58" s="38">
        <v>52</v>
      </c>
      <c r="DF58" s="39">
        <f t="shared" si="60"/>
        <v>7.0896350364963494</v>
      </c>
      <c r="DG58" s="40">
        <f t="shared" si="77"/>
        <v>7.0896350364963494</v>
      </c>
      <c r="DH58" s="40">
        <f t="shared" si="77"/>
        <v>7.0896350364963494</v>
      </c>
      <c r="DI58" s="40">
        <f t="shared" si="77"/>
        <v>7.0896350364963494</v>
      </c>
      <c r="DJ58" s="40">
        <f t="shared" si="77"/>
        <v>7.0896350364963494</v>
      </c>
      <c r="DK58" s="40">
        <f t="shared" si="77"/>
        <v>7.0896350364963494</v>
      </c>
      <c r="DL58" s="40">
        <f t="shared" si="77"/>
        <v>7.0896350364963494</v>
      </c>
      <c r="DM58" s="40">
        <f t="shared" si="77"/>
        <v>7.0896350364963494</v>
      </c>
      <c r="DN58" s="40">
        <f t="shared" si="77"/>
        <v>7.0896350364963494</v>
      </c>
      <c r="DO58" s="40">
        <f t="shared" si="77"/>
        <v>7.0896350364963494</v>
      </c>
      <c r="DP58" s="40">
        <f t="shared" si="77"/>
        <v>7.0896350364963494</v>
      </c>
      <c r="DQ58" s="40">
        <f t="shared" si="77"/>
        <v>7.0896350364963494</v>
      </c>
      <c r="DR58" s="40">
        <f t="shared" si="77"/>
        <v>7.0896350364963494</v>
      </c>
      <c r="DS58" s="40">
        <f t="shared" si="77"/>
        <v>7.0896350364963494</v>
      </c>
      <c r="DT58" s="40">
        <f t="shared" si="77"/>
        <v>7.0896350364963494</v>
      </c>
      <c r="DU58" s="40">
        <f t="shared" si="77"/>
        <v>7.0896350364963494</v>
      </c>
      <c r="DV58" s="40">
        <f t="shared" si="65"/>
        <v>7.0896350364963494</v>
      </c>
      <c r="DW58" s="41">
        <f t="shared" si="65"/>
        <v>7.0896350364963494</v>
      </c>
      <c r="DY58" s="38">
        <v>52</v>
      </c>
      <c r="DZ58" s="39">
        <f t="shared" si="61"/>
        <v>1.6660034305317326</v>
      </c>
      <c r="EA58" s="40">
        <f t="shared" si="78"/>
        <v>1.6460682004930156</v>
      </c>
      <c r="EB58" s="40">
        <f t="shared" si="78"/>
        <v>1.6262675550999488</v>
      </c>
      <c r="EC58" s="40">
        <f t="shared" si="78"/>
        <v>1.6065986835373964</v>
      </c>
      <c r="ED58" s="40">
        <f t="shared" si="78"/>
        <v>1.5870588235294114</v>
      </c>
      <c r="EE58" s="40">
        <f t="shared" si="78"/>
        <v>1.5676452599388377</v>
      </c>
      <c r="EF58" s="40">
        <f t="shared" si="78"/>
        <v>1.5483553234067091</v>
      </c>
      <c r="EG58" s="40">
        <f t="shared" si="78"/>
        <v>1.5291863890299642</v>
      </c>
      <c r="EH58" s="40">
        <f t="shared" si="78"/>
        <v>1.5101358750760496</v>
      </c>
      <c r="EI58" s="40">
        <f t="shared" si="78"/>
        <v>1.4912012417330271</v>
      </c>
      <c r="EJ58" s="40">
        <f t="shared" si="78"/>
        <v>1.4723799898938856</v>
      </c>
      <c r="EK58" s="40">
        <f t="shared" si="78"/>
        <v>1.4536696599737664</v>
      </c>
      <c r="EL58" s="40">
        <f t="shared" si="78"/>
        <v>1.4350678307588984</v>
      </c>
      <c r="EM58" s="40">
        <f t="shared" si="78"/>
        <v>1.4165721182860589</v>
      </c>
      <c r="EN58" s="40">
        <f t="shared" si="78"/>
        <v>1.3981801747514313</v>
      </c>
      <c r="EO58" s="40">
        <f t="shared" si="78"/>
        <v>1.3798896874477689</v>
      </c>
      <c r="EP58" s="40">
        <f t="shared" si="66"/>
        <v>1.3616983777288203</v>
      </c>
      <c r="EQ58" s="41">
        <f t="shared" si="62"/>
        <v>0.89867663732418535</v>
      </c>
    </row>
    <row r="59" spans="2:147" x14ac:dyDescent="0.25">
      <c r="B59" s="38">
        <v>53</v>
      </c>
      <c r="C59" s="39">
        <f t="shared" si="49"/>
        <v>8.3529411764705888</v>
      </c>
      <c r="D59" s="40">
        <f t="shared" si="50"/>
        <v>8.3529411764705888</v>
      </c>
      <c r="E59" s="40">
        <f t="shared" si="0"/>
        <v>8.3529411764705888</v>
      </c>
      <c r="F59" s="40">
        <f t="shared" si="1"/>
        <v>8.3529411764705888</v>
      </c>
      <c r="G59" s="40">
        <f t="shared" si="2"/>
        <v>8.3529411764705888</v>
      </c>
      <c r="H59" s="40">
        <f t="shared" si="3"/>
        <v>8.3529411764705888</v>
      </c>
      <c r="I59" s="40">
        <f t="shared" si="4"/>
        <v>8.3529411764705888</v>
      </c>
      <c r="J59" s="40">
        <f t="shared" si="5"/>
        <v>8.352941176470587</v>
      </c>
      <c r="K59" s="40">
        <f t="shared" si="6"/>
        <v>8.3529411764705888</v>
      </c>
      <c r="L59" s="40">
        <f t="shared" si="7"/>
        <v>8.352941176470587</v>
      </c>
      <c r="M59" s="40">
        <f t="shared" si="8"/>
        <v>8.3529411764705888</v>
      </c>
      <c r="N59" s="40">
        <f t="shared" si="9"/>
        <v>8.3529411764705905</v>
      </c>
      <c r="O59" s="40">
        <f t="shared" si="10"/>
        <v>8.3529411764705888</v>
      </c>
      <c r="P59" s="40">
        <f t="shared" si="11"/>
        <v>8.3529411764705905</v>
      </c>
      <c r="Q59" s="40">
        <f t="shared" si="12"/>
        <v>8.3529411764705888</v>
      </c>
      <c r="R59" s="40">
        <f t="shared" si="13"/>
        <v>8.3529411764705888</v>
      </c>
      <c r="S59" s="40">
        <f t="shared" si="14"/>
        <v>8.3529411764705888</v>
      </c>
      <c r="T59" s="41">
        <f t="shared" si="51"/>
        <v>8.3529411764705888</v>
      </c>
      <c r="V59" s="38">
        <v>53</v>
      </c>
      <c r="W59" s="39">
        <f t="shared" si="52"/>
        <v>15.397590361445786</v>
      </c>
      <c r="X59" s="40">
        <f t="shared" si="53"/>
        <v>15.214285714285717</v>
      </c>
      <c r="Y59" s="40">
        <f t="shared" si="15"/>
        <v>15.03529411764706</v>
      </c>
      <c r="Z59" s="40">
        <f t="shared" si="16"/>
        <v>14.860465116279071</v>
      </c>
      <c r="AA59" s="40">
        <f t="shared" si="17"/>
        <v>14.689655172413795</v>
      </c>
      <c r="AB59" s="40">
        <f t="shared" si="18"/>
        <v>14.522727272727275</v>
      </c>
      <c r="AC59" s="40">
        <f t="shared" si="19"/>
        <v>14.359550561797754</v>
      </c>
      <c r="AD59" s="40">
        <f t="shared" si="20"/>
        <v>14.200000000000001</v>
      </c>
      <c r="AE59" s="40">
        <f t="shared" si="21"/>
        <v>14.043956043956046</v>
      </c>
      <c r="AF59" s="40">
        <f t="shared" si="22"/>
        <v>13.891304347826086</v>
      </c>
      <c r="AG59" s="40">
        <f t="shared" si="23"/>
        <v>13.74193548387097</v>
      </c>
      <c r="AH59" s="40">
        <f t="shared" si="24"/>
        <v>13.595744680851066</v>
      </c>
      <c r="AI59" s="40">
        <f t="shared" si="25"/>
        <v>13.452631578947372</v>
      </c>
      <c r="AJ59" s="40">
        <f t="shared" si="26"/>
        <v>13.312500000000004</v>
      </c>
      <c r="AK59" s="40">
        <f t="shared" si="27"/>
        <v>13.175257731958764</v>
      </c>
      <c r="AL59" s="40">
        <f t="shared" si="28"/>
        <v>13.040816326530614</v>
      </c>
      <c r="AM59" s="40">
        <f t="shared" si="29"/>
        <v>12.909090909090912</v>
      </c>
      <c r="AN59" s="41">
        <f t="shared" si="54"/>
        <v>12.780000000000003</v>
      </c>
      <c r="AR59" s="38">
        <v>53</v>
      </c>
      <c r="AS59" s="39">
        <f t="shared" si="55"/>
        <v>3.6116989398417001</v>
      </c>
      <c r="AT59" s="40">
        <f t="shared" si="56"/>
        <v>3.5259997872402873</v>
      </c>
      <c r="AU59" s="40">
        <f t="shared" si="30"/>
        <v>3.4426019838996589</v>
      </c>
      <c r="AV59" s="40">
        <f t="shared" si="31"/>
        <v>3.3614193692432512</v>
      </c>
      <c r="AW59" s="40">
        <f t="shared" si="32"/>
        <v>3.2823698444895193</v>
      </c>
      <c r="AX59" s="40">
        <f t="shared" si="33"/>
        <v>3.2053751390047256</v>
      </c>
      <c r="AY59" s="40">
        <f t="shared" si="34"/>
        <v>3.1303605924876909</v>
      </c>
      <c r="AZ59" s="40">
        <f t="shared" si="35"/>
        <v>3.0572549517521579</v>
      </c>
      <c r="BA59" s="40">
        <f t="shared" si="36"/>
        <v>2.9859901809810547</v>
      </c>
      <c r="BB59" s="40">
        <f t="shared" si="37"/>
        <v>2.9165012844249341</v>
      </c>
      <c r="BC59" s="40">
        <f t="shared" si="38"/>
        <v>2.8487261406053888</v>
      </c>
      <c r="BD59" s="40">
        <f t="shared" si="39"/>
        <v>2.78260534716423</v>
      </c>
      <c r="BE59" s="40">
        <f t="shared" si="40"/>
        <v>2.7180820755717372</v>
      </c>
      <c r="BF59" s="40">
        <f t="shared" si="41"/>
        <v>2.6551019349728424</v>
      </c>
      <c r="BG59" s="40">
        <f t="shared" si="42"/>
        <v>2.5936128445097424</v>
      </c>
      <c r="BH59" s="40">
        <f t="shared" si="43"/>
        <v>2.5335649135134588</v>
      </c>
      <c r="BI59" s="40">
        <f t="shared" si="44"/>
        <v>2.4749103290060628</v>
      </c>
      <c r="BJ59" s="41">
        <f t="shared" si="57"/>
        <v>1.6066311017436012</v>
      </c>
      <c r="BN59" s="38">
        <v>53</v>
      </c>
      <c r="BO59" s="39">
        <f t="shared" si="58"/>
        <v>0.46431444241316272</v>
      </c>
      <c r="BP59" s="40">
        <f t="shared" si="75"/>
        <v>0.46990859232175503</v>
      </c>
      <c r="BQ59" s="40">
        <f t="shared" si="75"/>
        <v>0.47550274223034739</v>
      </c>
      <c r="BR59" s="40">
        <f t="shared" si="75"/>
        <v>0.48109689213893975</v>
      </c>
      <c r="BS59" s="40">
        <f t="shared" si="75"/>
        <v>0.486691042047532</v>
      </c>
      <c r="BT59" s="40">
        <f t="shared" si="75"/>
        <v>0.49228519195612436</v>
      </c>
      <c r="BU59" s="40">
        <f t="shared" si="75"/>
        <v>0.49787934186471672</v>
      </c>
      <c r="BV59" s="40">
        <f t="shared" si="75"/>
        <v>0.50347349177330902</v>
      </c>
      <c r="BW59" s="40">
        <f t="shared" si="75"/>
        <v>0.50906764168190133</v>
      </c>
      <c r="BX59" s="40">
        <f t="shared" si="75"/>
        <v>0.51466179159049374</v>
      </c>
      <c r="BY59" s="40">
        <f t="shared" si="75"/>
        <v>0.52025594149908594</v>
      </c>
      <c r="BZ59" s="40">
        <f t="shared" si="75"/>
        <v>0.52585009140767824</v>
      </c>
      <c r="CA59" s="40">
        <f t="shared" si="75"/>
        <v>0.53144424131627055</v>
      </c>
      <c r="CB59" s="40">
        <f t="shared" si="75"/>
        <v>0.53703839122486285</v>
      </c>
      <c r="CC59" s="40">
        <f t="shared" si="75"/>
        <v>0.54263254113345527</v>
      </c>
      <c r="CD59" s="40">
        <f t="shared" si="75"/>
        <v>0.54822669104204758</v>
      </c>
      <c r="CE59" s="40">
        <f t="shared" si="63"/>
        <v>0.55382084095063988</v>
      </c>
      <c r="CF59" s="41">
        <f t="shared" si="63"/>
        <v>0.55941499085923219</v>
      </c>
      <c r="CK59" s="38">
        <v>53</v>
      </c>
      <c r="CL59" s="39">
        <f t="shared" si="59"/>
        <v>3.8783912248628889</v>
      </c>
      <c r="CM59" s="40">
        <f t="shared" si="76"/>
        <v>3.9251188299817188</v>
      </c>
      <c r="CN59" s="40">
        <f t="shared" si="76"/>
        <v>3.9718464351005491</v>
      </c>
      <c r="CO59" s="40">
        <f t="shared" si="76"/>
        <v>4.018574040219379</v>
      </c>
      <c r="CP59" s="40">
        <f t="shared" si="76"/>
        <v>4.0653016453382085</v>
      </c>
      <c r="CQ59" s="40">
        <f t="shared" si="76"/>
        <v>4.1120292504570388</v>
      </c>
      <c r="CR59" s="40">
        <f t="shared" si="76"/>
        <v>4.1587568555758692</v>
      </c>
      <c r="CS59" s="40">
        <f t="shared" si="76"/>
        <v>4.2054844606946986</v>
      </c>
      <c r="CT59" s="40">
        <f t="shared" si="76"/>
        <v>4.252212065813529</v>
      </c>
      <c r="CU59" s="40">
        <f t="shared" si="76"/>
        <v>4.2989396709323593</v>
      </c>
      <c r="CV59" s="40">
        <f t="shared" si="76"/>
        <v>4.3456672760511887</v>
      </c>
      <c r="CW59" s="40">
        <f t="shared" si="76"/>
        <v>4.3923948811700191</v>
      </c>
      <c r="CX59" s="40">
        <f t="shared" si="76"/>
        <v>4.4391224862888485</v>
      </c>
      <c r="CY59" s="40">
        <f t="shared" si="76"/>
        <v>4.4858500914076789</v>
      </c>
      <c r="CZ59" s="40">
        <f t="shared" si="76"/>
        <v>4.5325776965265092</v>
      </c>
      <c r="DA59" s="40">
        <f t="shared" si="76"/>
        <v>4.5793053016453387</v>
      </c>
      <c r="DB59" s="40">
        <f t="shared" si="64"/>
        <v>4.626032906764169</v>
      </c>
      <c r="DC59" s="41">
        <f t="shared" si="64"/>
        <v>4.6727605118829985</v>
      </c>
      <c r="DE59" s="38">
        <v>53</v>
      </c>
      <c r="DF59" s="39">
        <f t="shared" si="60"/>
        <v>7.1493235831809887</v>
      </c>
      <c r="DG59" s="40">
        <f t="shared" si="77"/>
        <v>7.1493235831809887</v>
      </c>
      <c r="DH59" s="40">
        <f t="shared" si="77"/>
        <v>7.1493235831809887</v>
      </c>
      <c r="DI59" s="40">
        <f t="shared" si="77"/>
        <v>7.1493235831809887</v>
      </c>
      <c r="DJ59" s="40">
        <f t="shared" si="77"/>
        <v>7.1493235831809887</v>
      </c>
      <c r="DK59" s="40">
        <f t="shared" si="77"/>
        <v>7.1493235831809887</v>
      </c>
      <c r="DL59" s="40">
        <f t="shared" si="77"/>
        <v>7.1493235831809887</v>
      </c>
      <c r="DM59" s="40">
        <f t="shared" si="77"/>
        <v>7.1493235831809887</v>
      </c>
      <c r="DN59" s="40">
        <f t="shared" si="77"/>
        <v>7.1493235831809887</v>
      </c>
      <c r="DO59" s="40">
        <f t="shared" si="77"/>
        <v>7.1493235831809887</v>
      </c>
      <c r="DP59" s="40">
        <f t="shared" si="77"/>
        <v>7.1493235831809887</v>
      </c>
      <c r="DQ59" s="40">
        <f t="shared" si="77"/>
        <v>7.1493235831809887</v>
      </c>
      <c r="DR59" s="40">
        <f t="shared" si="77"/>
        <v>7.1493235831809887</v>
      </c>
      <c r="DS59" s="40">
        <f t="shared" si="77"/>
        <v>7.1493235831809887</v>
      </c>
      <c r="DT59" s="40">
        <f t="shared" si="77"/>
        <v>7.1493235831809887</v>
      </c>
      <c r="DU59" s="40">
        <f t="shared" si="77"/>
        <v>7.1493235831809887</v>
      </c>
      <c r="DV59" s="40">
        <f t="shared" si="65"/>
        <v>7.1493235831809887</v>
      </c>
      <c r="DW59" s="41">
        <f t="shared" si="65"/>
        <v>7.1493235831809887</v>
      </c>
      <c r="DY59" s="38">
        <v>53</v>
      </c>
      <c r="DZ59" s="39">
        <f t="shared" si="61"/>
        <v>1.6769639794168099</v>
      </c>
      <c r="EA59" s="40">
        <f t="shared" si="78"/>
        <v>1.656897596548891</v>
      </c>
      <c r="EB59" s="40">
        <f t="shared" si="78"/>
        <v>1.6369666837519221</v>
      </c>
      <c r="EC59" s="40">
        <f t="shared" si="78"/>
        <v>1.6171684117185634</v>
      </c>
      <c r="ED59" s="40">
        <f t="shared" si="78"/>
        <v>1.5974999999999997</v>
      </c>
      <c r="EE59" s="40">
        <f t="shared" si="78"/>
        <v>1.5779587155963302</v>
      </c>
      <c r="EF59" s="40">
        <f t="shared" si="78"/>
        <v>1.5585418715870163</v>
      </c>
      <c r="EG59" s="40">
        <f t="shared" si="78"/>
        <v>1.5392468257998984</v>
      </c>
      <c r="EH59" s="40">
        <f t="shared" si="78"/>
        <v>1.5200709795173393</v>
      </c>
      <c r="EI59" s="40">
        <f t="shared" si="78"/>
        <v>1.5010117762181128</v>
      </c>
      <c r="EJ59" s="40">
        <f t="shared" si="78"/>
        <v>1.482066700353714</v>
      </c>
      <c r="EK59" s="40">
        <f t="shared" si="78"/>
        <v>1.4632332761578046</v>
      </c>
      <c r="EL59" s="40">
        <f t="shared" si="78"/>
        <v>1.4445090664875757</v>
      </c>
      <c r="EM59" s="40">
        <f t="shared" si="78"/>
        <v>1.4258916716958356</v>
      </c>
      <c r="EN59" s="40">
        <f t="shared" si="78"/>
        <v>1.4073787285326906</v>
      </c>
      <c r="EO59" s="40">
        <f t="shared" si="78"/>
        <v>1.388967909075715</v>
      </c>
      <c r="EP59" s="40">
        <f t="shared" si="66"/>
        <v>1.3706569196875624</v>
      </c>
      <c r="EQ59" s="41">
        <f t="shared" si="62"/>
        <v>0.89877352309605485</v>
      </c>
    </row>
    <row r="60" spans="2:147" x14ac:dyDescent="0.25">
      <c r="B60" s="38">
        <v>54</v>
      </c>
      <c r="C60" s="39">
        <f t="shared" si="49"/>
        <v>8.2987012987012978</v>
      </c>
      <c r="D60" s="40">
        <f t="shared" si="50"/>
        <v>8.2987012987012996</v>
      </c>
      <c r="E60" s="40">
        <f t="shared" si="0"/>
        <v>8.2987012987012996</v>
      </c>
      <c r="F60" s="40">
        <f t="shared" si="1"/>
        <v>8.2987012987012978</v>
      </c>
      <c r="G60" s="40">
        <f t="shared" si="2"/>
        <v>8.2987012987012996</v>
      </c>
      <c r="H60" s="40">
        <f t="shared" si="3"/>
        <v>8.2987012987013014</v>
      </c>
      <c r="I60" s="40">
        <f t="shared" si="4"/>
        <v>8.2987012987012996</v>
      </c>
      <c r="J60" s="40">
        <f t="shared" si="5"/>
        <v>8.2987012987012978</v>
      </c>
      <c r="K60" s="40">
        <f t="shared" si="6"/>
        <v>8.2987012987012996</v>
      </c>
      <c r="L60" s="40">
        <f t="shared" si="7"/>
        <v>8.2987012987012996</v>
      </c>
      <c r="M60" s="40">
        <f t="shared" si="8"/>
        <v>8.2987012987012996</v>
      </c>
      <c r="N60" s="40">
        <f t="shared" si="9"/>
        <v>8.2987012987012996</v>
      </c>
      <c r="O60" s="40">
        <f t="shared" si="10"/>
        <v>8.2987012987012996</v>
      </c>
      <c r="P60" s="40">
        <f t="shared" si="11"/>
        <v>8.2987012987012978</v>
      </c>
      <c r="Q60" s="40">
        <f t="shared" si="12"/>
        <v>8.2987012987012996</v>
      </c>
      <c r="R60" s="40">
        <f t="shared" si="13"/>
        <v>8.2987012987013014</v>
      </c>
      <c r="S60" s="40">
        <f t="shared" si="14"/>
        <v>8.2987012987012996</v>
      </c>
      <c r="T60" s="41">
        <f t="shared" si="51"/>
        <v>8.2987012987012996</v>
      </c>
      <c r="V60" s="38">
        <v>54</v>
      </c>
      <c r="W60" s="39">
        <f t="shared" si="52"/>
        <v>15.397590361445783</v>
      </c>
      <c r="X60" s="40">
        <f t="shared" si="53"/>
        <v>15.214285714285715</v>
      </c>
      <c r="Y60" s="40">
        <f t="shared" si="15"/>
        <v>15.03529411764706</v>
      </c>
      <c r="Z60" s="40">
        <f t="shared" si="16"/>
        <v>14.86046511627907</v>
      </c>
      <c r="AA60" s="40">
        <f t="shared" si="17"/>
        <v>14.689655172413794</v>
      </c>
      <c r="AB60" s="40">
        <f t="shared" si="18"/>
        <v>14.522727272727275</v>
      </c>
      <c r="AC60" s="40">
        <f t="shared" si="19"/>
        <v>14.359550561797754</v>
      </c>
      <c r="AD60" s="40">
        <f t="shared" si="20"/>
        <v>14.199999999999998</v>
      </c>
      <c r="AE60" s="40">
        <f t="shared" si="21"/>
        <v>14.043956043956046</v>
      </c>
      <c r="AF60" s="40">
        <f t="shared" si="22"/>
        <v>13.891304347826088</v>
      </c>
      <c r="AG60" s="40">
        <f t="shared" si="23"/>
        <v>13.74193548387097</v>
      </c>
      <c r="AH60" s="40">
        <f t="shared" si="24"/>
        <v>13.595744680851064</v>
      </c>
      <c r="AI60" s="40">
        <f t="shared" si="25"/>
        <v>13.45263157894737</v>
      </c>
      <c r="AJ60" s="40">
        <f t="shared" si="26"/>
        <v>13.312500000000002</v>
      </c>
      <c r="AK60" s="40">
        <f t="shared" si="27"/>
        <v>13.175257731958764</v>
      </c>
      <c r="AL60" s="40">
        <f t="shared" si="28"/>
        <v>13.040816326530614</v>
      </c>
      <c r="AM60" s="40">
        <f t="shared" si="29"/>
        <v>12.90909090909091</v>
      </c>
      <c r="AN60" s="41">
        <f t="shared" si="54"/>
        <v>12.780000000000001</v>
      </c>
      <c r="AR60" s="38">
        <v>54</v>
      </c>
      <c r="AS60" s="39">
        <f t="shared" si="55"/>
        <v>3.6050961995494846</v>
      </c>
      <c r="AT60" s="40">
        <f t="shared" si="56"/>
        <v>3.519553718159409</v>
      </c>
      <c r="AU60" s="40">
        <f t="shared" si="30"/>
        <v>3.436308378810264</v>
      </c>
      <c r="AV60" s="40">
        <f t="shared" si="31"/>
        <v>3.3552741784402484</v>
      </c>
      <c r="AW60" s="40">
        <f t="shared" si="32"/>
        <v>3.2763691683569971</v>
      </c>
      <c r="AX60" s="40">
        <f t="shared" si="33"/>
        <v>3.1995152210175148</v>
      </c>
      <c r="AY60" s="40">
        <f t="shared" si="34"/>
        <v>3.1246378126111147</v>
      </c>
      <c r="AZ60" s="40">
        <f t="shared" si="35"/>
        <v>3.0516658202133056</v>
      </c>
      <c r="BA60" s="40">
        <f t="shared" si="36"/>
        <v>2.9805313323869402</v>
      </c>
      <c r="BB60" s="40">
        <f t="shared" si="37"/>
        <v>2.9111694722047798</v>
      </c>
      <c r="BC60" s="40">
        <f t="shared" si="38"/>
        <v>2.8435182317560184</v>
      </c>
      <c r="BD60" s="40">
        <f t="shared" si="39"/>
        <v>2.7775183172791031</v>
      </c>
      <c r="BE60" s="40">
        <f t="shared" si="40"/>
        <v>2.7131130041355909</v>
      </c>
      <c r="BF60" s="40">
        <f t="shared" si="41"/>
        <v>2.65024800090525</v>
      </c>
      <c r="BG60" s="40">
        <f t="shared" si="42"/>
        <v>2.5888713219420829</v>
      </c>
      <c r="BH60" s="40">
        <f t="shared" si="43"/>
        <v>2.5289331677849152</v>
      </c>
      <c r="BI60" s="40">
        <f t="shared" si="44"/>
        <v>2.4703858128652838</v>
      </c>
      <c r="BJ60" s="41">
        <f t="shared" si="57"/>
        <v>1.5934520884476846</v>
      </c>
      <c r="BN60" s="38">
        <v>54</v>
      </c>
      <c r="BO60" s="39">
        <f t="shared" si="58"/>
        <v>0.46820512820512822</v>
      </c>
      <c r="BP60" s="40">
        <f t="shared" si="75"/>
        <v>0.47384615384615386</v>
      </c>
      <c r="BQ60" s="40">
        <f t="shared" si="75"/>
        <v>0.47948717948717945</v>
      </c>
      <c r="BR60" s="40">
        <f t="shared" si="75"/>
        <v>0.48512820512820515</v>
      </c>
      <c r="BS60" s="40">
        <f t="shared" si="75"/>
        <v>0.49076923076923079</v>
      </c>
      <c r="BT60" s="40">
        <f t="shared" si="75"/>
        <v>0.49641025641025638</v>
      </c>
      <c r="BU60" s="40">
        <f t="shared" si="75"/>
        <v>0.50205128205128202</v>
      </c>
      <c r="BV60" s="40">
        <f t="shared" si="75"/>
        <v>0.50769230769230778</v>
      </c>
      <c r="BW60" s="40">
        <f t="shared" si="75"/>
        <v>0.51333333333333331</v>
      </c>
      <c r="BX60" s="40">
        <f t="shared" si="75"/>
        <v>0.51897435897435895</v>
      </c>
      <c r="BY60" s="40">
        <f t="shared" si="75"/>
        <v>0.52461538461538459</v>
      </c>
      <c r="BZ60" s="40">
        <f t="shared" si="75"/>
        <v>0.53025641025641024</v>
      </c>
      <c r="CA60" s="40">
        <f t="shared" si="75"/>
        <v>0.53589743589743588</v>
      </c>
      <c r="CB60" s="40">
        <f t="shared" si="75"/>
        <v>0.54153846153846152</v>
      </c>
      <c r="CC60" s="40">
        <f t="shared" si="75"/>
        <v>0.54717948717948717</v>
      </c>
      <c r="CD60" s="40">
        <f t="shared" si="75"/>
        <v>0.55282051282051281</v>
      </c>
      <c r="CE60" s="40">
        <f t="shared" si="63"/>
        <v>0.55846153846153845</v>
      </c>
      <c r="CF60" s="41">
        <f t="shared" si="63"/>
        <v>0.5641025641025641</v>
      </c>
      <c r="CK60" s="38">
        <v>54</v>
      </c>
      <c r="CL60" s="39">
        <f t="shared" si="59"/>
        <v>3.8854945054945054</v>
      </c>
      <c r="CM60" s="40">
        <f t="shared" si="76"/>
        <v>3.9323076923076927</v>
      </c>
      <c r="CN60" s="40">
        <f t="shared" si="76"/>
        <v>3.9791208791208796</v>
      </c>
      <c r="CO60" s="40">
        <f t="shared" si="76"/>
        <v>4.0259340659340657</v>
      </c>
      <c r="CP60" s="40">
        <f t="shared" si="76"/>
        <v>4.072747252747253</v>
      </c>
      <c r="CQ60" s="40">
        <f t="shared" si="76"/>
        <v>4.1195604395604404</v>
      </c>
      <c r="CR60" s="40">
        <f t="shared" si="76"/>
        <v>4.1663736263736268</v>
      </c>
      <c r="CS60" s="40">
        <f t="shared" si="76"/>
        <v>4.2131868131868133</v>
      </c>
      <c r="CT60" s="40">
        <f t="shared" si="76"/>
        <v>4.2600000000000007</v>
      </c>
      <c r="CU60" s="40">
        <f t="shared" si="76"/>
        <v>4.3068131868131871</v>
      </c>
      <c r="CV60" s="40">
        <f t="shared" si="76"/>
        <v>4.3536263736263736</v>
      </c>
      <c r="CW60" s="40">
        <f t="shared" si="76"/>
        <v>4.400439560439561</v>
      </c>
      <c r="CX60" s="40">
        <f t="shared" si="76"/>
        <v>4.4472527472527474</v>
      </c>
      <c r="CY60" s="40">
        <f t="shared" si="76"/>
        <v>4.4940659340659339</v>
      </c>
      <c r="CZ60" s="40">
        <f t="shared" si="76"/>
        <v>4.5408791208791213</v>
      </c>
      <c r="DA60" s="40">
        <f t="shared" si="76"/>
        <v>4.5876923076923086</v>
      </c>
      <c r="DB60" s="40">
        <f t="shared" si="64"/>
        <v>4.6345054945054951</v>
      </c>
      <c r="DC60" s="41">
        <f t="shared" si="64"/>
        <v>4.6813186813186816</v>
      </c>
      <c r="DE60" s="38">
        <v>54</v>
      </c>
      <c r="DF60" s="39">
        <f t="shared" si="60"/>
        <v>7.2092307692307696</v>
      </c>
      <c r="DG60" s="40">
        <f t="shared" si="77"/>
        <v>7.2092307692307696</v>
      </c>
      <c r="DH60" s="40">
        <f t="shared" si="77"/>
        <v>7.2092307692307696</v>
      </c>
      <c r="DI60" s="40">
        <f t="shared" si="77"/>
        <v>7.2092307692307696</v>
      </c>
      <c r="DJ60" s="40">
        <f t="shared" si="77"/>
        <v>7.2092307692307696</v>
      </c>
      <c r="DK60" s="40">
        <f t="shared" si="77"/>
        <v>7.2092307692307696</v>
      </c>
      <c r="DL60" s="40">
        <f t="shared" si="77"/>
        <v>7.2092307692307696</v>
      </c>
      <c r="DM60" s="40">
        <f t="shared" si="77"/>
        <v>7.2092307692307696</v>
      </c>
      <c r="DN60" s="40">
        <f t="shared" si="77"/>
        <v>7.2092307692307696</v>
      </c>
      <c r="DO60" s="40">
        <f t="shared" si="77"/>
        <v>7.2092307692307696</v>
      </c>
      <c r="DP60" s="40">
        <f t="shared" si="77"/>
        <v>7.2092307692307696</v>
      </c>
      <c r="DQ60" s="40">
        <f t="shared" si="77"/>
        <v>7.2092307692307696</v>
      </c>
      <c r="DR60" s="40">
        <f t="shared" si="77"/>
        <v>7.2092307692307696</v>
      </c>
      <c r="DS60" s="40">
        <f t="shared" si="77"/>
        <v>7.2092307692307696</v>
      </c>
      <c r="DT60" s="40">
        <f t="shared" si="77"/>
        <v>7.2092307692307696</v>
      </c>
      <c r="DU60" s="40">
        <f t="shared" si="77"/>
        <v>7.2092307692307696</v>
      </c>
      <c r="DV60" s="40">
        <f t="shared" si="65"/>
        <v>7.2092307692307696</v>
      </c>
      <c r="DW60" s="41">
        <f t="shared" si="65"/>
        <v>7.2092307692307696</v>
      </c>
      <c r="DY60" s="38">
        <v>54</v>
      </c>
      <c r="DZ60" s="39">
        <f t="shared" si="61"/>
        <v>1.6879245283018869</v>
      </c>
      <c r="EA60" s="40">
        <f t="shared" si="78"/>
        <v>1.6677269926047662</v>
      </c>
      <c r="EB60" s="40">
        <f t="shared" si="78"/>
        <v>1.6476658124038956</v>
      </c>
      <c r="EC60" s="40">
        <f t="shared" si="78"/>
        <v>1.6277381398997308</v>
      </c>
      <c r="ED60" s="40">
        <f t="shared" si="78"/>
        <v>1.607941176470588</v>
      </c>
      <c r="EE60" s="40">
        <f t="shared" si="78"/>
        <v>1.5882721712538226</v>
      </c>
      <c r="EF60" s="40">
        <f t="shared" si="78"/>
        <v>1.5687284197673237</v>
      </c>
      <c r="EG60" s="40">
        <f t="shared" si="78"/>
        <v>1.5493072625698323</v>
      </c>
      <c r="EH60" s="40">
        <f t="shared" si="78"/>
        <v>1.5300060839586291</v>
      </c>
      <c r="EI60" s="40">
        <f t="shared" si="78"/>
        <v>1.5108223107031984</v>
      </c>
      <c r="EJ60" s="40">
        <f t="shared" si="78"/>
        <v>1.491753410813542</v>
      </c>
      <c r="EK60" s="40">
        <f t="shared" si="78"/>
        <v>1.4727968923418424</v>
      </c>
      <c r="EL60" s="40">
        <f t="shared" si="78"/>
        <v>1.4539503022162525</v>
      </c>
      <c r="EM60" s="40">
        <f t="shared" si="78"/>
        <v>1.4352112251056124</v>
      </c>
      <c r="EN60" s="40">
        <f t="shared" si="78"/>
        <v>1.41657728231395</v>
      </c>
      <c r="EO60" s="40">
        <f t="shared" si="78"/>
        <v>1.3980461307036607</v>
      </c>
      <c r="EP60" s="40">
        <f t="shared" si="66"/>
        <v>1.3796154616463046</v>
      </c>
      <c r="EQ60" s="41">
        <f t="shared" si="62"/>
        <v>0.89887040886792458</v>
      </c>
    </row>
    <row r="61" spans="2:147" x14ac:dyDescent="0.25">
      <c r="B61" s="38">
        <v>55</v>
      </c>
      <c r="C61" s="39">
        <f t="shared" si="49"/>
        <v>8.2451612903225797</v>
      </c>
      <c r="D61" s="40">
        <f t="shared" si="50"/>
        <v>8.2451612903225797</v>
      </c>
      <c r="E61" s="40">
        <f t="shared" si="0"/>
        <v>8.2451612903225815</v>
      </c>
      <c r="F61" s="40">
        <f t="shared" si="1"/>
        <v>8.2451612903225797</v>
      </c>
      <c r="G61" s="40">
        <f t="shared" si="2"/>
        <v>8.2451612903225797</v>
      </c>
      <c r="H61" s="40">
        <f t="shared" si="3"/>
        <v>8.2451612903225815</v>
      </c>
      <c r="I61" s="40">
        <f t="shared" si="4"/>
        <v>8.2451612903225797</v>
      </c>
      <c r="J61" s="40">
        <f t="shared" si="5"/>
        <v>8.2451612903225797</v>
      </c>
      <c r="K61" s="40">
        <f t="shared" si="6"/>
        <v>8.2451612903225797</v>
      </c>
      <c r="L61" s="40">
        <f t="shared" si="7"/>
        <v>8.2451612903225797</v>
      </c>
      <c r="M61" s="40">
        <f t="shared" si="8"/>
        <v>8.2451612903225815</v>
      </c>
      <c r="N61" s="40">
        <f t="shared" si="9"/>
        <v>8.2451612903225833</v>
      </c>
      <c r="O61" s="40">
        <f t="shared" si="10"/>
        <v>8.2451612903225815</v>
      </c>
      <c r="P61" s="40">
        <f t="shared" si="11"/>
        <v>8.2451612903225815</v>
      </c>
      <c r="Q61" s="40">
        <f t="shared" si="12"/>
        <v>8.2451612903225815</v>
      </c>
      <c r="R61" s="40">
        <f t="shared" si="13"/>
        <v>8.2451612903225833</v>
      </c>
      <c r="S61" s="40">
        <f t="shared" si="14"/>
        <v>8.2451612903225815</v>
      </c>
      <c r="T61" s="41">
        <f t="shared" si="51"/>
        <v>8.2451612903225815</v>
      </c>
      <c r="V61" s="38">
        <v>55</v>
      </c>
      <c r="W61" s="39">
        <f t="shared" si="52"/>
        <v>15.397590361445785</v>
      </c>
      <c r="X61" s="40">
        <f t="shared" si="53"/>
        <v>15.214285714285714</v>
      </c>
      <c r="Y61" s="40">
        <f t="shared" si="15"/>
        <v>15.03529411764706</v>
      </c>
      <c r="Z61" s="40">
        <f t="shared" si="16"/>
        <v>14.860465116279071</v>
      </c>
      <c r="AA61" s="40">
        <f t="shared" si="17"/>
        <v>14.689655172413794</v>
      </c>
      <c r="AB61" s="40">
        <f t="shared" si="18"/>
        <v>14.522727272727273</v>
      </c>
      <c r="AC61" s="40">
        <f t="shared" si="19"/>
        <v>14.35955056179775</v>
      </c>
      <c r="AD61" s="40">
        <f t="shared" si="20"/>
        <v>14.200000000000001</v>
      </c>
      <c r="AE61" s="40">
        <f t="shared" si="21"/>
        <v>14.043956043956042</v>
      </c>
      <c r="AF61" s="40">
        <f t="shared" si="22"/>
        <v>13.891304347826086</v>
      </c>
      <c r="AG61" s="40">
        <f t="shared" si="23"/>
        <v>13.741935483870968</v>
      </c>
      <c r="AH61" s="40">
        <f t="shared" si="24"/>
        <v>13.595744680851066</v>
      </c>
      <c r="AI61" s="40">
        <f t="shared" si="25"/>
        <v>13.452631578947368</v>
      </c>
      <c r="AJ61" s="40">
        <f t="shared" si="26"/>
        <v>13.3125</v>
      </c>
      <c r="AK61" s="40">
        <f t="shared" si="27"/>
        <v>13.175257731958764</v>
      </c>
      <c r="AL61" s="40">
        <f t="shared" si="28"/>
        <v>13.040816326530614</v>
      </c>
      <c r="AM61" s="40">
        <f t="shared" si="29"/>
        <v>12.90909090909091</v>
      </c>
      <c r="AN61" s="41">
        <f t="shared" si="54"/>
        <v>12.78</v>
      </c>
      <c r="AR61" s="38">
        <v>55</v>
      </c>
      <c r="AS61" s="39">
        <f t="shared" si="55"/>
        <v>3.5984934592572699</v>
      </c>
      <c r="AT61" s="40">
        <f t="shared" si="56"/>
        <v>3.5131076490785307</v>
      </c>
      <c r="AU61" s="40">
        <f t="shared" si="30"/>
        <v>3.4300147737208677</v>
      </c>
      <c r="AV61" s="40">
        <f t="shared" si="31"/>
        <v>3.3491289876372443</v>
      </c>
      <c r="AW61" s="40">
        <f t="shared" si="32"/>
        <v>3.2703684922244753</v>
      </c>
      <c r="AX61" s="40">
        <f t="shared" si="33"/>
        <v>3.1936553030303032</v>
      </c>
      <c r="AY61" s="40">
        <f t="shared" si="34"/>
        <v>3.1189150327345367</v>
      </c>
      <c r="AZ61" s="40">
        <f t="shared" si="35"/>
        <v>3.0460766886744537</v>
      </c>
      <c r="BA61" s="40">
        <f t="shared" si="36"/>
        <v>2.975072483792824</v>
      </c>
      <c r="BB61" s="40">
        <f t="shared" si="37"/>
        <v>2.9058376599846243</v>
      </c>
      <c r="BC61" s="40">
        <f t="shared" si="38"/>
        <v>2.8383103229066484</v>
      </c>
      <c r="BD61" s="40">
        <f t="shared" si="39"/>
        <v>2.7724312873939772</v>
      </c>
      <c r="BE61" s="40">
        <f t="shared" si="40"/>
        <v>2.7081439326994454</v>
      </c>
      <c r="BF61" s="40">
        <f t="shared" si="41"/>
        <v>2.6453940668376577</v>
      </c>
      <c r="BG61" s="40">
        <f t="shared" si="42"/>
        <v>2.5841297993744239</v>
      </c>
      <c r="BH61" s="40">
        <f t="shared" si="43"/>
        <v>2.5243014220563715</v>
      </c>
      <c r="BI61" s="40">
        <f t="shared" si="44"/>
        <v>2.4658612967245053</v>
      </c>
      <c r="BJ61" s="41">
        <f t="shared" si="57"/>
        <v>1.580442501866735</v>
      </c>
      <c r="BN61" s="38">
        <v>55</v>
      </c>
      <c r="BO61" s="39">
        <f t="shared" si="58"/>
        <v>0.47211009174311924</v>
      </c>
      <c r="BP61" s="40">
        <f t="shared" si="75"/>
        <v>0.47779816513761469</v>
      </c>
      <c r="BQ61" s="40">
        <f t="shared" si="75"/>
        <v>0.48348623853211004</v>
      </c>
      <c r="BR61" s="40">
        <f t="shared" si="75"/>
        <v>0.48917431192660549</v>
      </c>
      <c r="BS61" s="40">
        <f t="shared" si="75"/>
        <v>0.49486238532110094</v>
      </c>
      <c r="BT61" s="40">
        <f t="shared" si="75"/>
        <v>0.50055045871559634</v>
      </c>
      <c r="BU61" s="40">
        <f t="shared" si="75"/>
        <v>0.50623853211009184</v>
      </c>
      <c r="BV61" s="40">
        <f t="shared" si="75"/>
        <v>0.51192660550458713</v>
      </c>
      <c r="BW61" s="40">
        <f t="shared" si="75"/>
        <v>0.51761467889908264</v>
      </c>
      <c r="BX61" s="40">
        <f t="shared" si="75"/>
        <v>0.52330275229357803</v>
      </c>
      <c r="BY61" s="40">
        <f t="shared" si="75"/>
        <v>0.52899082568807343</v>
      </c>
      <c r="BZ61" s="40">
        <f t="shared" si="75"/>
        <v>0.53467889908256871</v>
      </c>
      <c r="CA61" s="40">
        <f t="shared" si="75"/>
        <v>0.54036697247706422</v>
      </c>
      <c r="CB61" s="40">
        <f t="shared" si="75"/>
        <v>0.54605504587155962</v>
      </c>
      <c r="CC61" s="40">
        <f t="shared" si="75"/>
        <v>0.55174311926605502</v>
      </c>
      <c r="CD61" s="40">
        <f t="shared" si="75"/>
        <v>0.55743119266055041</v>
      </c>
      <c r="CE61" s="40">
        <f t="shared" si="63"/>
        <v>0.56311926605504581</v>
      </c>
      <c r="CF61" s="41">
        <f t="shared" si="63"/>
        <v>0.56880733944954132</v>
      </c>
      <c r="CK61" s="38">
        <v>55</v>
      </c>
      <c r="CL61" s="39">
        <f t="shared" si="59"/>
        <v>3.8926238532110089</v>
      </c>
      <c r="CM61" s="40">
        <f t="shared" si="76"/>
        <v>3.9395229357798165</v>
      </c>
      <c r="CN61" s="40">
        <f t="shared" si="76"/>
        <v>3.9864220183486241</v>
      </c>
      <c r="CO61" s="40">
        <f t="shared" si="76"/>
        <v>4.0333211009174308</v>
      </c>
      <c r="CP61" s="40">
        <f t="shared" si="76"/>
        <v>4.0802201834862384</v>
      </c>
      <c r="CQ61" s="40">
        <f t="shared" si="76"/>
        <v>4.127119266055046</v>
      </c>
      <c r="CR61" s="40">
        <f t="shared" si="76"/>
        <v>4.1740183486238536</v>
      </c>
      <c r="CS61" s="40">
        <f t="shared" si="76"/>
        <v>4.2209174311926603</v>
      </c>
      <c r="CT61" s="40">
        <f t="shared" si="76"/>
        <v>4.2678165137614679</v>
      </c>
      <c r="CU61" s="40">
        <f t="shared" si="76"/>
        <v>4.3147155963302755</v>
      </c>
      <c r="CV61" s="40">
        <f t="shared" si="76"/>
        <v>4.3616146788990831</v>
      </c>
      <c r="CW61" s="40">
        <f t="shared" si="76"/>
        <v>4.4085137614678906</v>
      </c>
      <c r="CX61" s="40">
        <f t="shared" si="76"/>
        <v>4.4554128440366974</v>
      </c>
      <c r="CY61" s="40">
        <f t="shared" si="76"/>
        <v>4.5023119266055049</v>
      </c>
      <c r="CZ61" s="40">
        <f t="shared" si="76"/>
        <v>4.5492110091743125</v>
      </c>
      <c r="DA61" s="40">
        <f t="shared" si="76"/>
        <v>4.5961100917431201</v>
      </c>
      <c r="DB61" s="40">
        <f t="shared" si="64"/>
        <v>4.6430091743119268</v>
      </c>
      <c r="DC61" s="41">
        <f t="shared" si="64"/>
        <v>4.6899082568807344</v>
      </c>
      <c r="DE61" s="38">
        <v>55</v>
      </c>
      <c r="DF61" s="39">
        <f t="shared" si="60"/>
        <v>7.2693577981651378</v>
      </c>
      <c r="DG61" s="40">
        <f t="shared" si="77"/>
        <v>7.2693577981651378</v>
      </c>
      <c r="DH61" s="40">
        <f t="shared" si="77"/>
        <v>7.2693577981651378</v>
      </c>
      <c r="DI61" s="40">
        <f t="shared" si="77"/>
        <v>7.2693577981651378</v>
      </c>
      <c r="DJ61" s="40">
        <f t="shared" si="77"/>
        <v>7.2693577981651378</v>
      </c>
      <c r="DK61" s="40">
        <f t="shared" si="77"/>
        <v>7.2693577981651378</v>
      </c>
      <c r="DL61" s="40">
        <f t="shared" si="77"/>
        <v>7.2693577981651378</v>
      </c>
      <c r="DM61" s="40">
        <f t="shared" si="77"/>
        <v>7.2693577981651378</v>
      </c>
      <c r="DN61" s="40">
        <f t="shared" si="77"/>
        <v>7.2693577981651378</v>
      </c>
      <c r="DO61" s="40">
        <f t="shared" si="77"/>
        <v>7.2693577981651378</v>
      </c>
      <c r="DP61" s="40">
        <f t="shared" si="77"/>
        <v>7.2693577981651378</v>
      </c>
      <c r="DQ61" s="40">
        <f t="shared" si="77"/>
        <v>7.2693577981651378</v>
      </c>
      <c r="DR61" s="40">
        <f t="shared" si="77"/>
        <v>7.2693577981651378</v>
      </c>
      <c r="DS61" s="40">
        <f t="shared" si="77"/>
        <v>7.2693577981651378</v>
      </c>
      <c r="DT61" s="40">
        <f t="shared" si="77"/>
        <v>7.2693577981651378</v>
      </c>
      <c r="DU61" s="40">
        <f t="shared" si="77"/>
        <v>7.2693577981651378</v>
      </c>
      <c r="DV61" s="40">
        <f t="shared" si="65"/>
        <v>7.2693577981651378</v>
      </c>
      <c r="DW61" s="41">
        <f t="shared" si="65"/>
        <v>7.2693577981651378</v>
      </c>
      <c r="DY61" s="38">
        <v>55</v>
      </c>
      <c r="DZ61" s="39">
        <f t="shared" si="61"/>
        <v>1.6988850771869641</v>
      </c>
      <c r="EA61" s="40">
        <f t="shared" si="78"/>
        <v>1.6785563886606412</v>
      </c>
      <c r="EB61" s="40">
        <f t="shared" si="78"/>
        <v>1.658364941055869</v>
      </c>
      <c r="EC61" s="40">
        <f t="shared" si="78"/>
        <v>1.6383078680808978</v>
      </c>
      <c r="ED61" s="40">
        <f t="shared" si="78"/>
        <v>1.6183823529411763</v>
      </c>
      <c r="EE61" s="40">
        <f t="shared" si="78"/>
        <v>1.598585626911315</v>
      </c>
      <c r="EF61" s="40">
        <f t="shared" si="78"/>
        <v>1.5789149679476309</v>
      </c>
      <c r="EG61" s="40">
        <f t="shared" si="78"/>
        <v>1.559367699339766</v>
      </c>
      <c r="EH61" s="40">
        <f t="shared" si="78"/>
        <v>1.5399411883999188</v>
      </c>
      <c r="EI61" s="40">
        <f t="shared" si="78"/>
        <v>1.5206328451882842</v>
      </c>
      <c r="EJ61" s="40">
        <f t="shared" si="78"/>
        <v>1.5014401212733703</v>
      </c>
      <c r="EK61" s="40">
        <f t="shared" si="78"/>
        <v>1.4823605085258804</v>
      </c>
      <c r="EL61" s="40">
        <f t="shared" si="78"/>
        <v>1.4633915379449296</v>
      </c>
      <c r="EM61" s="40">
        <f t="shared" si="78"/>
        <v>1.4445307785153889</v>
      </c>
      <c r="EN61" s="40">
        <f t="shared" si="78"/>
        <v>1.4257758360952095</v>
      </c>
      <c r="EO61" s="40">
        <f t="shared" si="78"/>
        <v>1.4071243523316066</v>
      </c>
      <c r="EP61" s="40">
        <f t="shared" si="66"/>
        <v>1.3885740036050469</v>
      </c>
      <c r="EQ61" s="41">
        <f t="shared" si="62"/>
        <v>0.89896729463979419</v>
      </c>
    </row>
    <row r="62" spans="2:147" x14ac:dyDescent="0.25">
      <c r="B62" s="38">
        <v>56</v>
      </c>
      <c r="C62" s="39">
        <f t="shared" si="49"/>
        <v>8.1923076923076934</v>
      </c>
      <c r="D62" s="40">
        <f t="shared" si="50"/>
        <v>8.1923076923076934</v>
      </c>
      <c r="E62" s="40">
        <f t="shared" si="0"/>
        <v>8.1923076923076934</v>
      </c>
      <c r="F62" s="40">
        <f t="shared" si="1"/>
        <v>8.1923076923076916</v>
      </c>
      <c r="G62" s="40">
        <f t="shared" si="2"/>
        <v>8.1923076923076934</v>
      </c>
      <c r="H62" s="40">
        <f t="shared" si="3"/>
        <v>8.1923076923076934</v>
      </c>
      <c r="I62" s="40">
        <f t="shared" si="4"/>
        <v>8.1923076923076934</v>
      </c>
      <c r="J62" s="40">
        <f t="shared" si="5"/>
        <v>8.1923076923076934</v>
      </c>
      <c r="K62" s="40">
        <f t="shared" si="6"/>
        <v>8.1923076923076916</v>
      </c>
      <c r="L62" s="40">
        <f t="shared" si="7"/>
        <v>8.1923076923076934</v>
      </c>
      <c r="M62" s="40">
        <f t="shared" si="8"/>
        <v>8.1923076923076934</v>
      </c>
      <c r="N62" s="40">
        <f t="shared" si="9"/>
        <v>8.1923076923076934</v>
      </c>
      <c r="O62" s="40">
        <f t="shared" si="10"/>
        <v>8.1923076923076916</v>
      </c>
      <c r="P62" s="40">
        <f t="shared" si="11"/>
        <v>8.1923076923076934</v>
      </c>
      <c r="Q62" s="40">
        <f t="shared" si="12"/>
        <v>8.1923076923076934</v>
      </c>
      <c r="R62" s="40">
        <f t="shared" si="13"/>
        <v>8.1923076923076934</v>
      </c>
      <c r="S62" s="40">
        <f t="shared" si="14"/>
        <v>8.1923076923076934</v>
      </c>
      <c r="T62" s="41">
        <f t="shared" si="51"/>
        <v>8.1923076923076916</v>
      </c>
      <c r="V62" s="38">
        <v>56</v>
      </c>
      <c r="W62" s="39">
        <f t="shared" si="52"/>
        <v>15.397590361445785</v>
      </c>
      <c r="X62" s="40">
        <f t="shared" si="53"/>
        <v>15.214285714285715</v>
      </c>
      <c r="Y62" s="40">
        <f t="shared" si="15"/>
        <v>15.03529411764706</v>
      </c>
      <c r="Z62" s="40">
        <f t="shared" si="16"/>
        <v>14.86046511627907</v>
      </c>
      <c r="AA62" s="40">
        <f t="shared" si="17"/>
        <v>14.689655172413794</v>
      </c>
      <c r="AB62" s="40">
        <f t="shared" si="18"/>
        <v>14.522727272727273</v>
      </c>
      <c r="AC62" s="40">
        <f t="shared" si="19"/>
        <v>14.359550561797754</v>
      </c>
      <c r="AD62" s="40">
        <f t="shared" si="20"/>
        <v>14.200000000000001</v>
      </c>
      <c r="AE62" s="40">
        <f t="shared" si="21"/>
        <v>14.043956043956042</v>
      </c>
      <c r="AF62" s="40">
        <f t="shared" si="22"/>
        <v>13.891304347826088</v>
      </c>
      <c r="AG62" s="40">
        <f t="shared" si="23"/>
        <v>13.741935483870972</v>
      </c>
      <c r="AH62" s="40">
        <f t="shared" si="24"/>
        <v>13.595744680851064</v>
      </c>
      <c r="AI62" s="40">
        <f t="shared" si="25"/>
        <v>13.452631578947368</v>
      </c>
      <c r="AJ62" s="40">
        <f t="shared" si="26"/>
        <v>13.3125</v>
      </c>
      <c r="AK62" s="40">
        <f t="shared" si="27"/>
        <v>13.175257731958764</v>
      </c>
      <c r="AL62" s="40">
        <f t="shared" si="28"/>
        <v>13.040816326530614</v>
      </c>
      <c r="AM62" s="40">
        <f t="shared" si="29"/>
        <v>12.90909090909091</v>
      </c>
      <c r="AN62" s="41">
        <f t="shared" si="54"/>
        <v>12.780000000000001</v>
      </c>
      <c r="AR62" s="38">
        <v>56</v>
      </c>
      <c r="AS62" s="39">
        <f t="shared" si="55"/>
        <v>3.591890718965054</v>
      </c>
      <c r="AT62" s="40">
        <f t="shared" si="56"/>
        <v>3.5066615799976528</v>
      </c>
      <c r="AU62" s="40">
        <f t="shared" si="30"/>
        <v>3.4237211686314715</v>
      </c>
      <c r="AV62" s="40">
        <f t="shared" si="31"/>
        <v>3.3429837968342393</v>
      </c>
      <c r="AW62" s="40">
        <f t="shared" si="32"/>
        <v>3.2643678160919536</v>
      </c>
      <c r="AX62" s="40">
        <f t="shared" si="33"/>
        <v>3.1877953850430907</v>
      </c>
      <c r="AY62" s="40">
        <f t="shared" si="34"/>
        <v>3.1131922528579601</v>
      </c>
      <c r="AZ62" s="40">
        <f t="shared" si="35"/>
        <v>3.0404875571356014</v>
      </c>
      <c r="BA62" s="40">
        <f t="shared" si="36"/>
        <v>2.9696136351987081</v>
      </c>
      <c r="BB62" s="40">
        <f t="shared" si="37"/>
        <v>2.9005058477644687</v>
      </c>
      <c r="BC62" s="40">
        <f t="shared" si="38"/>
        <v>2.8331024140572789</v>
      </c>
      <c r="BD62" s="40">
        <f t="shared" si="39"/>
        <v>2.7673442575088494</v>
      </c>
      <c r="BE62" s="40">
        <f t="shared" si="40"/>
        <v>2.7031748612632991</v>
      </c>
      <c r="BF62" s="40">
        <f t="shared" si="41"/>
        <v>2.6405401327700657</v>
      </c>
      <c r="BG62" s="40">
        <f t="shared" si="42"/>
        <v>2.579388276806764</v>
      </c>
      <c r="BH62" s="40">
        <f t="shared" si="43"/>
        <v>2.519669676327827</v>
      </c>
      <c r="BI62" s="40">
        <f t="shared" si="44"/>
        <v>2.4613367805837258</v>
      </c>
      <c r="BJ62" s="41">
        <f t="shared" si="57"/>
        <v>1.5675990837946956</v>
      </c>
      <c r="BN62" s="38">
        <v>56</v>
      </c>
      <c r="BO62" s="39">
        <f t="shared" si="58"/>
        <v>0.47602941176470592</v>
      </c>
      <c r="BP62" s="40">
        <f t="shared" si="75"/>
        <v>0.48176470588235298</v>
      </c>
      <c r="BQ62" s="40">
        <f t="shared" si="75"/>
        <v>0.48750000000000004</v>
      </c>
      <c r="BR62" s="40">
        <f t="shared" si="75"/>
        <v>0.49323529411764716</v>
      </c>
      <c r="BS62" s="40">
        <f t="shared" si="75"/>
        <v>0.49897058823529417</v>
      </c>
      <c r="BT62" s="40">
        <f t="shared" si="75"/>
        <v>0.50470588235294123</v>
      </c>
      <c r="BU62" s="40">
        <f t="shared" si="75"/>
        <v>0.51044117647058829</v>
      </c>
      <c r="BV62" s="40">
        <f t="shared" si="75"/>
        <v>0.51617647058823535</v>
      </c>
      <c r="BW62" s="40">
        <f t="shared" si="75"/>
        <v>0.52191176470588252</v>
      </c>
      <c r="BX62" s="40">
        <f t="shared" si="75"/>
        <v>0.52764705882352947</v>
      </c>
      <c r="BY62" s="40">
        <f t="shared" si="75"/>
        <v>0.53338235294117642</v>
      </c>
      <c r="BZ62" s="40">
        <f t="shared" si="75"/>
        <v>0.53911764705882359</v>
      </c>
      <c r="CA62" s="40">
        <f t="shared" si="75"/>
        <v>0.54485294117647065</v>
      </c>
      <c r="CB62" s="40">
        <f t="shared" si="75"/>
        <v>0.55058823529411771</v>
      </c>
      <c r="CC62" s="40">
        <f t="shared" si="75"/>
        <v>0.55632352941176477</v>
      </c>
      <c r="CD62" s="40">
        <f t="shared" si="75"/>
        <v>0.56205882352941183</v>
      </c>
      <c r="CE62" s="40">
        <f t="shared" si="63"/>
        <v>0.56779411764705889</v>
      </c>
      <c r="CF62" s="41">
        <f t="shared" si="63"/>
        <v>0.57352941176470595</v>
      </c>
      <c r="CK62" s="38">
        <v>56</v>
      </c>
      <c r="CL62" s="39">
        <f t="shared" si="59"/>
        <v>3.8997794117647064</v>
      </c>
      <c r="CM62" s="40">
        <f t="shared" si="76"/>
        <v>3.9467647058823534</v>
      </c>
      <c r="CN62" s="40">
        <f t="shared" si="76"/>
        <v>3.9937500000000008</v>
      </c>
      <c r="CO62" s="40">
        <f t="shared" si="76"/>
        <v>4.0407352941176473</v>
      </c>
      <c r="CP62" s="40">
        <f t="shared" si="76"/>
        <v>4.0877205882352952</v>
      </c>
      <c r="CQ62" s="40">
        <f t="shared" si="76"/>
        <v>4.1347058823529421</v>
      </c>
      <c r="CR62" s="40">
        <f t="shared" si="76"/>
        <v>4.1816911764705891</v>
      </c>
      <c r="CS62" s="40">
        <f t="shared" si="76"/>
        <v>4.228676470588236</v>
      </c>
      <c r="CT62" s="40">
        <f t="shared" si="76"/>
        <v>4.275661764705883</v>
      </c>
      <c r="CU62" s="40">
        <f t="shared" si="76"/>
        <v>4.3226470588235308</v>
      </c>
      <c r="CV62" s="40">
        <f t="shared" si="76"/>
        <v>4.3696323529411769</v>
      </c>
      <c r="CW62" s="40">
        <f t="shared" si="76"/>
        <v>4.4166176470588248</v>
      </c>
      <c r="CX62" s="40">
        <f t="shared" si="76"/>
        <v>4.4636029411764708</v>
      </c>
      <c r="CY62" s="40">
        <f t="shared" si="76"/>
        <v>4.5105882352941187</v>
      </c>
      <c r="CZ62" s="40">
        <f t="shared" si="76"/>
        <v>4.5575735294117656</v>
      </c>
      <c r="DA62" s="40">
        <f t="shared" si="76"/>
        <v>4.6045588235294126</v>
      </c>
      <c r="DB62" s="40">
        <f t="shared" si="64"/>
        <v>4.6515441176470596</v>
      </c>
      <c r="DC62" s="41">
        <f t="shared" si="64"/>
        <v>4.6985294117647065</v>
      </c>
      <c r="DE62" s="38">
        <v>56</v>
      </c>
      <c r="DF62" s="39">
        <f t="shared" si="60"/>
        <v>7.3297058823529424</v>
      </c>
      <c r="DG62" s="40">
        <f t="shared" si="77"/>
        <v>7.3297058823529424</v>
      </c>
      <c r="DH62" s="40">
        <f t="shared" si="77"/>
        <v>7.3297058823529424</v>
      </c>
      <c r="DI62" s="40">
        <f t="shared" si="77"/>
        <v>7.3297058823529424</v>
      </c>
      <c r="DJ62" s="40">
        <f t="shared" si="77"/>
        <v>7.3297058823529424</v>
      </c>
      <c r="DK62" s="40">
        <f t="shared" si="77"/>
        <v>7.3297058823529424</v>
      </c>
      <c r="DL62" s="40">
        <f t="shared" si="77"/>
        <v>7.3297058823529424</v>
      </c>
      <c r="DM62" s="40">
        <f t="shared" si="77"/>
        <v>7.3297058823529424</v>
      </c>
      <c r="DN62" s="40">
        <f t="shared" si="77"/>
        <v>7.3297058823529424</v>
      </c>
      <c r="DO62" s="40">
        <f t="shared" si="77"/>
        <v>7.3297058823529424</v>
      </c>
      <c r="DP62" s="40">
        <f t="shared" si="77"/>
        <v>7.3297058823529424</v>
      </c>
      <c r="DQ62" s="40">
        <f t="shared" si="77"/>
        <v>7.3297058823529424</v>
      </c>
      <c r="DR62" s="40">
        <f t="shared" si="77"/>
        <v>7.3297058823529424</v>
      </c>
      <c r="DS62" s="40">
        <f t="shared" si="77"/>
        <v>7.3297058823529424</v>
      </c>
      <c r="DT62" s="40">
        <f t="shared" si="77"/>
        <v>7.3297058823529424</v>
      </c>
      <c r="DU62" s="40">
        <f t="shared" si="77"/>
        <v>7.3297058823529424</v>
      </c>
      <c r="DV62" s="40">
        <f t="shared" si="65"/>
        <v>7.3297058823529424</v>
      </c>
      <c r="DW62" s="41">
        <f t="shared" si="65"/>
        <v>7.3297058823529424</v>
      </c>
      <c r="DY62" s="38">
        <v>56</v>
      </c>
      <c r="DZ62" s="39">
        <f t="shared" si="61"/>
        <v>1.7098456260720414</v>
      </c>
      <c r="EA62" s="40">
        <f t="shared" si="78"/>
        <v>1.6893857847165163</v>
      </c>
      <c r="EB62" s="40">
        <f t="shared" si="78"/>
        <v>1.6690640697078425</v>
      </c>
      <c r="EC62" s="40">
        <f t="shared" si="78"/>
        <v>1.6488775962620648</v>
      </c>
      <c r="ED62" s="40">
        <f t="shared" si="78"/>
        <v>1.6288235294117646</v>
      </c>
      <c r="EE62" s="40">
        <f t="shared" si="78"/>
        <v>1.6088990825688072</v>
      </c>
      <c r="EF62" s="40">
        <f t="shared" si="78"/>
        <v>1.5891015161279383</v>
      </c>
      <c r="EG62" s="40">
        <f t="shared" si="78"/>
        <v>1.5694281361097002</v>
      </c>
      <c r="EH62" s="40">
        <f t="shared" si="78"/>
        <v>1.5498762928412086</v>
      </c>
      <c r="EI62" s="40">
        <f t="shared" si="78"/>
        <v>1.5304433796733699</v>
      </c>
      <c r="EJ62" s="40">
        <f t="shared" si="78"/>
        <v>1.5111268317331985</v>
      </c>
      <c r="EK62" s="40">
        <f t="shared" si="78"/>
        <v>1.4919241247099182</v>
      </c>
      <c r="EL62" s="40">
        <f t="shared" si="78"/>
        <v>1.4728327736736064</v>
      </c>
      <c r="EM62" s="40">
        <f t="shared" si="78"/>
        <v>1.4538503319251657</v>
      </c>
      <c r="EN62" s="40">
        <f t="shared" si="78"/>
        <v>1.4349743898764691</v>
      </c>
      <c r="EO62" s="40">
        <f t="shared" si="78"/>
        <v>1.4162025739595523</v>
      </c>
      <c r="EP62" s="40">
        <f t="shared" si="66"/>
        <v>1.3975325455637893</v>
      </c>
      <c r="EQ62" s="41">
        <f t="shared" si="62"/>
        <v>0.8990641804116638</v>
      </c>
    </row>
    <row r="63" spans="2:147" x14ac:dyDescent="0.25">
      <c r="B63" s="38">
        <v>57</v>
      </c>
      <c r="C63" s="39">
        <f t="shared" si="49"/>
        <v>8.1401273885350349</v>
      </c>
      <c r="D63" s="40">
        <f t="shared" si="50"/>
        <v>8.1401273885350349</v>
      </c>
      <c r="E63" s="40">
        <f t="shared" si="0"/>
        <v>8.1401273885350349</v>
      </c>
      <c r="F63" s="40">
        <f t="shared" si="1"/>
        <v>8.1401273885350331</v>
      </c>
      <c r="G63" s="40">
        <f t="shared" si="2"/>
        <v>8.1401273885350331</v>
      </c>
      <c r="H63" s="40">
        <f t="shared" si="3"/>
        <v>8.1401273885350331</v>
      </c>
      <c r="I63" s="40">
        <f t="shared" si="4"/>
        <v>8.1401273885350331</v>
      </c>
      <c r="J63" s="40">
        <f t="shared" si="5"/>
        <v>8.1401273885350331</v>
      </c>
      <c r="K63" s="40">
        <f t="shared" si="6"/>
        <v>8.1401273885350331</v>
      </c>
      <c r="L63" s="40">
        <f t="shared" si="7"/>
        <v>8.1401273885350331</v>
      </c>
      <c r="M63" s="40">
        <f t="shared" si="8"/>
        <v>8.1401273885350349</v>
      </c>
      <c r="N63" s="40">
        <f t="shared" si="9"/>
        <v>8.1401273885350349</v>
      </c>
      <c r="O63" s="40">
        <f t="shared" si="10"/>
        <v>8.1401273885350331</v>
      </c>
      <c r="P63" s="40">
        <f t="shared" si="11"/>
        <v>8.1401273885350331</v>
      </c>
      <c r="Q63" s="40">
        <f t="shared" si="12"/>
        <v>8.1401273885350349</v>
      </c>
      <c r="R63" s="40">
        <f t="shared" si="13"/>
        <v>8.1401273885350349</v>
      </c>
      <c r="S63" s="40">
        <f t="shared" si="14"/>
        <v>8.1401273885350331</v>
      </c>
      <c r="T63" s="41">
        <f t="shared" si="51"/>
        <v>8.1401273885350331</v>
      </c>
      <c r="V63" s="38">
        <v>57</v>
      </c>
      <c r="W63" s="39">
        <f t="shared" si="52"/>
        <v>15.397590361445786</v>
      </c>
      <c r="X63" s="40">
        <f t="shared" si="53"/>
        <v>15.214285714285717</v>
      </c>
      <c r="Y63" s="40">
        <f t="shared" si="15"/>
        <v>15.03529411764706</v>
      </c>
      <c r="Z63" s="40">
        <f t="shared" si="16"/>
        <v>14.860465116279071</v>
      </c>
      <c r="AA63" s="40">
        <f t="shared" si="17"/>
        <v>14.689655172413795</v>
      </c>
      <c r="AB63" s="40">
        <f t="shared" si="18"/>
        <v>14.522727272727273</v>
      </c>
      <c r="AC63" s="40">
        <f t="shared" si="19"/>
        <v>14.359550561797754</v>
      </c>
      <c r="AD63" s="40">
        <f t="shared" si="20"/>
        <v>14.200000000000003</v>
      </c>
      <c r="AE63" s="40">
        <f t="shared" si="21"/>
        <v>14.043956043956046</v>
      </c>
      <c r="AF63" s="40">
        <f t="shared" si="22"/>
        <v>13.891304347826088</v>
      </c>
      <c r="AG63" s="40">
        <f t="shared" si="23"/>
        <v>13.741935483870972</v>
      </c>
      <c r="AH63" s="40">
        <f t="shared" si="24"/>
        <v>13.595744680851066</v>
      </c>
      <c r="AI63" s="40">
        <f t="shared" si="25"/>
        <v>13.45263157894737</v>
      </c>
      <c r="AJ63" s="40">
        <f t="shared" si="26"/>
        <v>13.312500000000002</v>
      </c>
      <c r="AK63" s="40">
        <f t="shared" si="27"/>
        <v>13.175257731958766</v>
      </c>
      <c r="AL63" s="40">
        <f t="shared" si="28"/>
        <v>13.040816326530615</v>
      </c>
      <c r="AM63" s="40">
        <f t="shared" si="29"/>
        <v>12.90909090909091</v>
      </c>
      <c r="AN63" s="41">
        <f t="shared" si="54"/>
        <v>12.780000000000001</v>
      </c>
      <c r="AR63" s="38">
        <v>57</v>
      </c>
      <c r="AS63" s="39">
        <f t="shared" si="55"/>
        <v>3.5852879786728393</v>
      </c>
      <c r="AT63" s="40">
        <f t="shared" si="56"/>
        <v>3.500215510916775</v>
      </c>
      <c r="AU63" s="40">
        <f t="shared" si="30"/>
        <v>3.4174275635420752</v>
      </c>
      <c r="AV63" s="40">
        <f t="shared" si="31"/>
        <v>3.3368386060312352</v>
      </c>
      <c r="AW63" s="40">
        <f t="shared" si="32"/>
        <v>3.2583671399594314</v>
      </c>
      <c r="AX63" s="40">
        <f t="shared" si="33"/>
        <v>3.1819354670558795</v>
      </c>
      <c r="AY63" s="40">
        <f t="shared" si="34"/>
        <v>3.107469472981383</v>
      </c>
      <c r="AZ63" s="40">
        <f t="shared" si="35"/>
        <v>3.0348984255967495</v>
      </c>
      <c r="BA63" s="40">
        <f t="shared" si="36"/>
        <v>2.9641547866045941</v>
      </c>
      <c r="BB63" s="40">
        <f t="shared" si="37"/>
        <v>2.8951740355443136</v>
      </c>
      <c r="BC63" s="40">
        <f t="shared" si="38"/>
        <v>2.827894505207909</v>
      </c>
      <c r="BD63" s="40">
        <f t="shared" si="39"/>
        <v>2.7622572276237238</v>
      </c>
      <c r="BE63" s="40">
        <f t="shared" si="40"/>
        <v>2.6982057898271536</v>
      </c>
      <c r="BF63" s="40">
        <f t="shared" si="41"/>
        <v>2.6356861987024742</v>
      </c>
      <c r="BG63" s="40">
        <f t="shared" si="42"/>
        <v>2.5746467542391049</v>
      </c>
      <c r="BH63" s="40">
        <f t="shared" si="43"/>
        <v>2.5150379305992834</v>
      </c>
      <c r="BI63" s="40">
        <f t="shared" si="44"/>
        <v>2.4568122644429473</v>
      </c>
      <c r="BJ63" s="41">
        <f t="shared" si="57"/>
        <v>1.5549186590371293</v>
      </c>
      <c r="BN63" s="38">
        <v>57</v>
      </c>
      <c r="BO63" s="39">
        <f t="shared" si="58"/>
        <v>0.47996316758747687</v>
      </c>
      <c r="BP63" s="40">
        <f t="shared" si="75"/>
        <v>0.48574585635359108</v>
      </c>
      <c r="BQ63" s="40">
        <f t="shared" si="75"/>
        <v>0.49152854511970528</v>
      </c>
      <c r="BR63" s="40">
        <f t="shared" si="75"/>
        <v>0.49731123388581949</v>
      </c>
      <c r="BS63" s="40">
        <f t="shared" si="75"/>
        <v>0.50309392265193364</v>
      </c>
      <c r="BT63" s="40">
        <f t="shared" si="75"/>
        <v>0.50887661141804785</v>
      </c>
      <c r="BU63" s="40">
        <f t="shared" si="75"/>
        <v>0.51465930018416206</v>
      </c>
      <c r="BV63" s="40">
        <f t="shared" si="75"/>
        <v>0.52044198895027616</v>
      </c>
      <c r="BW63" s="40">
        <f t="shared" si="75"/>
        <v>0.52622467771639037</v>
      </c>
      <c r="BX63" s="40">
        <f t="shared" si="75"/>
        <v>0.53200736648250457</v>
      </c>
      <c r="BY63" s="40">
        <f t="shared" si="75"/>
        <v>0.53779005524861867</v>
      </c>
      <c r="BZ63" s="40">
        <f t="shared" si="75"/>
        <v>0.54357274401473288</v>
      </c>
      <c r="CA63" s="40">
        <f t="shared" si="75"/>
        <v>0.54935543278084709</v>
      </c>
      <c r="CB63" s="40">
        <f t="shared" si="75"/>
        <v>0.55513812154696129</v>
      </c>
      <c r="CC63" s="40">
        <f t="shared" si="75"/>
        <v>0.56092081031307539</v>
      </c>
      <c r="CD63" s="40">
        <f t="shared" si="75"/>
        <v>0.5667034990791896</v>
      </c>
      <c r="CE63" s="40">
        <f t="shared" si="63"/>
        <v>0.57248618784530381</v>
      </c>
      <c r="CF63" s="41">
        <f t="shared" si="63"/>
        <v>0.57826887661141801</v>
      </c>
      <c r="CK63" s="38">
        <v>57</v>
      </c>
      <c r="CL63" s="39">
        <f t="shared" si="59"/>
        <v>3.9069613259668512</v>
      </c>
      <c r="CM63" s="40">
        <f t="shared" si="76"/>
        <v>3.9540331491712712</v>
      </c>
      <c r="CN63" s="40">
        <f t="shared" si="76"/>
        <v>4.0011049723756917</v>
      </c>
      <c r="CO63" s="40">
        <f t="shared" si="76"/>
        <v>4.0481767955801109</v>
      </c>
      <c r="CP63" s="40">
        <f t="shared" si="76"/>
        <v>4.0952486187845309</v>
      </c>
      <c r="CQ63" s="40">
        <f t="shared" si="76"/>
        <v>4.142320441988951</v>
      </c>
      <c r="CR63" s="40">
        <f t="shared" si="76"/>
        <v>4.189392265193371</v>
      </c>
      <c r="CS63" s="40">
        <f t="shared" si="76"/>
        <v>4.2364640883977902</v>
      </c>
      <c r="CT63" s="40">
        <f t="shared" si="76"/>
        <v>4.2835359116022103</v>
      </c>
      <c r="CU63" s="40">
        <f t="shared" si="76"/>
        <v>4.3306077348066303</v>
      </c>
      <c r="CV63" s="40">
        <f t="shared" si="76"/>
        <v>4.3776795580110504</v>
      </c>
      <c r="CW63" s="40">
        <f t="shared" si="76"/>
        <v>4.4247513812154704</v>
      </c>
      <c r="CX63" s="40">
        <f t="shared" si="76"/>
        <v>4.4718232044198896</v>
      </c>
      <c r="CY63" s="40">
        <f t="shared" si="76"/>
        <v>4.5188950276243096</v>
      </c>
      <c r="CZ63" s="40">
        <f t="shared" si="76"/>
        <v>4.5659668508287297</v>
      </c>
      <c r="DA63" s="40">
        <f t="shared" si="76"/>
        <v>4.6130386740331497</v>
      </c>
      <c r="DB63" s="40">
        <f t="shared" si="64"/>
        <v>4.6601104972375698</v>
      </c>
      <c r="DC63" s="41">
        <f t="shared" si="64"/>
        <v>4.7071823204419898</v>
      </c>
      <c r="DE63" s="38">
        <v>57</v>
      </c>
      <c r="DF63" s="39">
        <f t="shared" si="60"/>
        <v>7.3902762430939228</v>
      </c>
      <c r="DG63" s="40">
        <f t="shared" si="77"/>
        <v>7.3902762430939228</v>
      </c>
      <c r="DH63" s="40">
        <f t="shared" si="77"/>
        <v>7.3902762430939228</v>
      </c>
      <c r="DI63" s="40">
        <f t="shared" si="77"/>
        <v>7.3902762430939228</v>
      </c>
      <c r="DJ63" s="40">
        <f t="shared" si="77"/>
        <v>7.3902762430939228</v>
      </c>
      <c r="DK63" s="40">
        <f t="shared" si="77"/>
        <v>7.3902762430939228</v>
      </c>
      <c r="DL63" s="40">
        <f t="shared" si="77"/>
        <v>7.3902762430939228</v>
      </c>
      <c r="DM63" s="40">
        <f t="shared" si="77"/>
        <v>7.3902762430939228</v>
      </c>
      <c r="DN63" s="40">
        <f t="shared" si="77"/>
        <v>7.3902762430939228</v>
      </c>
      <c r="DO63" s="40">
        <f t="shared" si="77"/>
        <v>7.3902762430939228</v>
      </c>
      <c r="DP63" s="40">
        <f t="shared" si="77"/>
        <v>7.3902762430939228</v>
      </c>
      <c r="DQ63" s="40">
        <f t="shared" si="77"/>
        <v>7.3902762430939228</v>
      </c>
      <c r="DR63" s="40">
        <f t="shared" si="77"/>
        <v>7.3902762430939228</v>
      </c>
      <c r="DS63" s="40">
        <f t="shared" si="77"/>
        <v>7.3902762430939228</v>
      </c>
      <c r="DT63" s="40">
        <f t="shared" si="77"/>
        <v>7.3902762430939228</v>
      </c>
      <c r="DU63" s="40">
        <f t="shared" si="77"/>
        <v>7.3902762430939228</v>
      </c>
      <c r="DV63" s="40">
        <f t="shared" si="65"/>
        <v>7.3902762430939228</v>
      </c>
      <c r="DW63" s="41">
        <f t="shared" si="65"/>
        <v>7.3902762430939228</v>
      </c>
      <c r="DY63" s="38">
        <v>57</v>
      </c>
      <c r="DZ63" s="39">
        <f t="shared" si="61"/>
        <v>1.7208061749571182</v>
      </c>
      <c r="EA63" s="40">
        <f t="shared" si="78"/>
        <v>1.7002151807723911</v>
      </c>
      <c r="EB63" s="40">
        <f t="shared" si="78"/>
        <v>1.6797631983598154</v>
      </c>
      <c r="EC63" s="40">
        <f t="shared" si="78"/>
        <v>1.6594473244432315</v>
      </c>
      <c r="ED63" s="40">
        <f t="shared" si="78"/>
        <v>1.6392647058823524</v>
      </c>
      <c r="EE63" s="40">
        <f t="shared" si="78"/>
        <v>1.6192125382262994</v>
      </c>
      <c r="EF63" s="40">
        <f t="shared" si="78"/>
        <v>1.5992880643082454</v>
      </c>
      <c r="EG63" s="40">
        <f t="shared" si="78"/>
        <v>1.579488572879634</v>
      </c>
      <c r="EH63" s="40">
        <f t="shared" si="78"/>
        <v>1.5598113972824983</v>
      </c>
      <c r="EI63" s="40">
        <f t="shared" si="78"/>
        <v>1.5402539141584555</v>
      </c>
      <c r="EJ63" s="40">
        <f t="shared" si="78"/>
        <v>1.5208135421930264</v>
      </c>
      <c r="EK63" s="40">
        <f t="shared" si="78"/>
        <v>1.5014877408939562</v>
      </c>
      <c r="EL63" s="40">
        <f t="shared" si="78"/>
        <v>1.4822740094022833</v>
      </c>
      <c r="EM63" s="40">
        <f t="shared" si="78"/>
        <v>1.4631698853349424</v>
      </c>
      <c r="EN63" s="40">
        <f t="shared" si="78"/>
        <v>1.4441729436577282</v>
      </c>
      <c r="EO63" s="40">
        <f t="shared" si="78"/>
        <v>1.425280795587498</v>
      </c>
      <c r="EP63" s="40">
        <f t="shared" si="66"/>
        <v>1.4064910875225314</v>
      </c>
      <c r="EQ63" s="41">
        <f t="shared" si="62"/>
        <v>0.89916106618353331</v>
      </c>
    </row>
    <row r="64" spans="2:147" x14ac:dyDescent="0.25">
      <c r="B64" s="38">
        <v>58</v>
      </c>
      <c r="C64" s="39">
        <f t="shared" si="49"/>
        <v>8.0886075949367093</v>
      </c>
      <c r="D64" s="40">
        <f t="shared" si="50"/>
        <v>8.0886075949367093</v>
      </c>
      <c r="E64" s="40">
        <f t="shared" si="0"/>
        <v>8.0886075949367111</v>
      </c>
      <c r="F64" s="40">
        <f t="shared" si="1"/>
        <v>8.0886075949367076</v>
      </c>
      <c r="G64" s="40">
        <f t="shared" si="2"/>
        <v>8.0886075949367093</v>
      </c>
      <c r="H64" s="40">
        <f t="shared" si="3"/>
        <v>8.0886075949367076</v>
      </c>
      <c r="I64" s="40">
        <f t="shared" si="4"/>
        <v>8.0886075949367093</v>
      </c>
      <c r="J64" s="40">
        <f t="shared" si="5"/>
        <v>8.0886075949367076</v>
      </c>
      <c r="K64" s="40">
        <f t="shared" si="6"/>
        <v>8.0886075949367076</v>
      </c>
      <c r="L64" s="40">
        <f t="shared" si="7"/>
        <v>8.0886075949367093</v>
      </c>
      <c r="M64" s="40">
        <f t="shared" si="8"/>
        <v>8.0886075949367093</v>
      </c>
      <c r="N64" s="40">
        <f t="shared" si="9"/>
        <v>8.0886075949367076</v>
      </c>
      <c r="O64" s="40">
        <f t="shared" si="10"/>
        <v>8.0886075949367093</v>
      </c>
      <c r="P64" s="40">
        <f t="shared" si="11"/>
        <v>8.0886075949367093</v>
      </c>
      <c r="Q64" s="40">
        <f t="shared" si="12"/>
        <v>8.0886075949367093</v>
      </c>
      <c r="R64" s="40">
        <f t="shared" si="13"/>
        <v>8.0886075949367093</v>
      </c>
      <c r="S64" s="40">
        <f t="shared" si="14"/>
        <v>8.0886075949367076</v>
      </c>
      <c r="T64" s="41">
        <f t="shared" si="51"/>
        <v>8.0886075949367093</v>
      </c>
      <c r="V64" s="38">
        <v>58</v>
      </c>
      <c r="W64" s="39">
        <f t="shared" si="52"/>
        <v>15.397590361445783</v>
      </c>
      <c r="X64" s="40">
        <f t="shared" si="53"/>
        <v>15.214285714285714</v>
      </c>
      <c r="Y64" s="40">
        <f t="shared" si="15"/>
        <v>15.035294117647059</v>
      </c>
      <c r="Z64" s="40">
        <f t="shared" si="16"/>
        <v>14.860465116279068</v>
      </c>
      <c r="AA64" s="40">
        <f t="shared" si="17"/>
        <v>14.689655172413792</v>
      </c>
      <c r="AB64" s="40">
        <f t="shared" si="18"/>
        <v>14.52272727272727</v>
      </c>
      <c r="AC64" s="40">
        <f t="shared" si="19"/>
        <v>14.359550561797752</v>
      </c>
      <c r="AD64" s="40">
        <f t="shared" si="20"/>
        <v>14.199999999999996</v>
      </c>
      <c r="AE64" s="40">
        <f t="shared" si="21"/>
        <v>14.043956043956042</v>
      </c>
      <c r="AF64" s="40">
        <f t="shared" si="22"/>
        <v>13.891304347826084</v>
      </c>
      <c r="AG64" s="40">
        <f t="shared" si="23"/>
        <v>13.741935483870966</v>
      </c>
      <c r="AH64" s="40">
        <f t="shared" si="24"/>
        <v>13.595744680851061</v>
      </c>
      <c r="AI64" s="40">
        <f t="shared" si="25"/>
        <v>13.452631578947368</v>
      </c>
      <c r="AJ64" s="40">
        <f t="shared" si="26"/>
        <v>13.312499999999998</v>
      </c>
      <c r="AK64" s="40">
        <f t="shared" si="27"/>
        <v>13.175257731958762</v>
      </c>
      <c r="AL64" s="40">
        <f t="shared" si="28"/>
        <v>13.04081632653061</v>
      </c>
      <c r="AM64" s="40">
        <f t="shared" si="29"/>
        <v>12.909090909090908</v>
      </c>
      <c r="AN64" s="41">
        <f t="shared" si="54"/>
        <v>12.78</v>
      </c>
      <c r="AR64" s="38">
        <v>58</v>
      </c>
      <c r="AS64" s="39">
        <f t="shared" si="55"/>
        <v>3.5786852383806242</v>
      </c>
      <c r="AT64" s="40">
        <f t="shared" si="56"/>
        <v>3.4937694418358971</v>
      </c>
      <c r="AU64" s="40">
        <f t="shared" si="30"/>
        <v>3.411133958452679</v>
      </c>
      <c r="AV64" s="40">
        <f t="shared" si="31"/>
        <v>3.3306934152282315</v>
      </c>
      <c r="AW64" s="40">
        <f t="shared" si="32"/>
        <v>3.2523664638269096</v>
      </c>
      <c r="AX64" s="40">
        <f t="shared" si="33"/>
        <v>3.1760755490686678</v>
      </c>
      <c r="AY64" s="40">
        <f t="shared" si="34"/>
        <v>3.1017466931048059</v>
      </c>
      <c r="AZ64" s="40">
        <f t="shared" si="35"/>
        <v>3.0293092940578963</v>
      </c>
      <c r="BA64" s="40">
        <f t="shared" si="36"/>
        <v>2.9586959380104778</v>
      </c>
      <c r="BB64" s="40">
        <f t="shared" si="37"/>
        <v>2.8898422233241585</v>
      </c>
      <c r="BC64" s="40">
        <f t="shared" si="38"/>
        <v>2.8226865963585386</v>
      </c>
      <c r="BD64" s="40">
        <f t="shared" si="39"/>
        <v>2.7571701977385965</v>
      </c>
      <c r="BE64" s="40">
        <f t="shared" si="40"/>
        <v>2.6932367183910082</v>
      </c>
      <c r="BF64" s="40">
        <f t="shared" si="41"/>
        <v>2.6308322646348818</v>
      </c>
      <c r="BG64" s="40">
        <f t="shared" si="42"/>
        <v>2.569905231671445</v>
      </c>
      <c r="BH64" s="40">
        <f t="shared" si="43"/>
        <v>2.5104061848707393</v>
      </c>
      <c r="BI64" s="40">
        <f t="shared" si="44"/>
        <v>2.4522877483021683</v>
      </c>
      <c r="BJ64" s="41">
        <f t="shared" si="57"/>
        <v>1.5423981327842673</v>
      </c>
      <c r="BN64" s="38">
        <v>58</v>
      </c>
      <c r="BO64" s="39">
        <f t="shared" si="58"/>
        <v>0.48391143911439111</v>
      </c>
      <c r="BP64" s="40">
        <f t="shared" si="75"/>
        <v>0.48974169741697415</v>
      </c>
      <c r="BQ64" s="40">
        <f t="shared" si="75"/>
        <v>0.4955719557195572</v>
      </c>
      <c r="BR64" s="40">
        <f t="shared" si="75"/>
        <v>0.50140221402214025</v>
      </c>
      <c r="BS64" s="40">
        <f t="shared" si="75"/>
        <v>0.50723247232472324</v>
      </c>
      <c r="BT64" s="40">
        <f t="shared" si="75"/>
        <v>0.51306273062730634</v>
      </c>
      <c r="BU64" s="40">
        <f t="shared" si="75"/>
        <v>0.51889298892988933</v>
      </c>
      <c r="BV64" s="40">
        <f t="shared" si="75"/>
        <v>0.52472324723247243</v>
      </c>
      <c r="BW64" s="40">
        <f t="shared" si="75"/>
        <v>0.53055350553505543</v>
      </c>
      <c r="BX64" s="40">
        <f t="shared" si="75"/>
        <v>0.53638376383763842</v>
      </c>
      <c r="BY64" s="40">
        <f t="shared" si="75"/>
        <v>0.54221402214022141</v>
      </c>
      <c r="BZ64" s="40">
        <f t="shared" si="75"/>
        <v>0.54804428044280451</v>
      </c>
      <c r="CA64" s="40">
        <f t="shared" si="75"/>
        <v>0.55387453874538739</v>
      </c>
      <c r="CB64" s="40">
        <f t="shared" si="75"/>
        <v>0.55970479704797049</v>
      </c>
      <c r="CC64" s="40">
        <f t="shared" si="75"/>
        <v>0.56553505535055348</v>
      </c>
      <c r="CD64" s="40">
        <f t="shared" si="75"/>
        <v>0.57136531365313659</v>
      </c>
      <c r="CE64" s="40">
        <f t="shared" si="63"/>
        <v>0.57719557195571958</v>
      </c>
      <c r="CF64" s="41">
        <f t="shared" si="63"/>
        <v>0.58302583025830257</v>
      </c>
      <c r="CK64" s="38">
        <v>58</v>
      </c>
      <c r="CL64" s="39">
        <f t="shared" si="59"/>
        <v>3.914169741697417</v>
      </c>
      <c r="CM64" s="40">
        <f t="shared" si="76"/>
        <v>3.9613284132841331</v>
      </c>
      <c r="CN64" s="40">
        <f t="shared" si="76"/>
        <v>4.0084870848708496</v>
      </c>
      <c r="CO64" s="40">
        <f t="shared" si="76"/>
        <v>4.0556457564575643</v>
      </c>
      <c r="CP64" s="40">
        <f t="shared" si="76"/>
        <v>4.1028044280442808</v>
      </c>
      <c r="CQ64" s="40">
        <f t="shared" si="76"/>
        <v>4.1499630996309964</v>
      </c>
      <c r="CR64" s="40">
        <f t="shared" si="76"/>
        <v>4.1971217712177129</v>
      </c>
      <c r="CS64" s="40">
        <f t="shared" si="76"/>
        <v>4.2442804428044285</v>
      </c>
      <c r="CT64" s="40">
        <f t="shared" si="76"/>
        <v>4.2914391143911441</v>
      </c>
      <c r="CU64" s="40">
        <f t="shared" si="76"/>
        <v>4.3385977859778606</v>
      </c>
      <c r="CV64" s="40">
        <f t="shared" si="76"/>
        <v>4.3857564575645762</v>
      </c>
      <c r="CW64" s="40">
        <f t="shared" si="76"/>
        <v>4.4329151291512918</v>
      </c>
      <c r="CX64" s="40">
        <f t="shared" si="76"/>
        <v>4.4800738007380074</v>
      </c>
      <c r="CY64" s="40">
        <f t="shared" si="76"/>
        <v>4.5272324723247239</v>
      </c>
      <c r="CZ64" s="40">
        <f t="shared" si="76"/>
        <v>4.5743911439114395</v>
      </c>
      <c r="DA64" s="40">
        <f t="shared" si="76"/>
        <v>4.621549815498156</v>
      </c>
      <c r="DB64" s="40">
        <f t="shared" si="64"/>
        <v>4.6687084870848707</v>
      </c>
      <c r="DC64" s="41">
        <f t="shared" si="64"/>
        <v>4.7158671586715872</v>
      </c>
      <c r="DE64" s="38">
        <v>58</v>
      </c>
      <c r="DF64" s="39">
        <f t="shared" si="60"/>
        <v>7.4510701107011066</v>
      </c>
      <c r="DG64" s="40">
        <f t="shared" si="77"/>
        <v>7.4510701107011066</v>
      </c>
      <c r="DH64" s="40">
        <f t="shared" si="77"/>
        <v>7.4510701107011066</v>
      </c>
      <c r="DI64" s="40">
        <f t="shared" si="77"/>
        <v>7.4510701107011066</v>
      </c>
      <c r="DJ64" s="40">
        <f t="shared" si="77"/>
        <v>7.4510701107011066</v>
      </c>
      <c r="DK64" s="40">
        <f t="shared" si="77"/>
        <v>7.4510701107011066</v>
      </c>
      <c r="DL64" s="40">
        <f t="shared" si="77"/>
        <v>7.4510701107011066</v>
      </c>
      <c r="DM64" s="40">
        <f t="shared" si="77"/>
        <v>7.4510701107011066</v>
      </c>
      <c r="DN64" s="40">
        <f t="shared" si="77"/>
        <v>7.4510701107011066</v>
      </c>
      <c r="DO64" s="40">
        <f t="shared" si="77"/>
        <v>7.4510701107011066</v>
      </c>
      <c r="DP64" s="40">
        <f t="shared" si="77"/>
        <v>7.4510701107011066</v>
      </c>
      <c r="DQ64" s="40">
        <f t="shared" si="77"/>
        <v>7.4510701107011066</v>
      </c>
      <c r="DR64" s="40">
        <f t="shared" si="77"/>
        <v>7.4510701107011066</v>
      </c>
      <c r="DS64" s="40">
        <f t="shared" si="77"/>
        <v>7.4510701107011066</v>
      </c>
      <c r="DT64" s="40">
        <f t="shared" si="77"/>
        <v>7.4510701107011066</v>
      </c>
      <c r="DU64" s="40">
        <f t="shared" si="77"/>
        <v>7.4510701107011066</v>
      </c>
      <c r="DV64" s="40">
        <f t="shared" si="65"/>
        <v>7.4510701107011066</v>
      </c>
      <c r="DW64" s="41">
        <f t="shared" si="65"/>
        <v>7.4510701107011066</v>
      </c>
      <c r="DY64" s="38">
        <v>58</v>
      </c>
      <c r="DZ64" s="39">
        <f t="shared" si="61"/>
        <v>1.7317667238421957</v>
      </c>
      <c r="EA64" s="40">
        <f t="shared" si="78"/>
        <v>1.7110445768282665</v>
      </c>
      <c r="EB64" s="40">
        <f t="shared" si="78"/>
        <v>1.6904623270117889</v>
      </c>
      <c r="EC64" s="40">
        <f t="shared" si="78"/>
        <v>1.6700170526243989</v>
      </c>
      <c r="ED64" s="40">
        <f t="shared" si="78"/>
        <v>1.6497058823529409</v>
      </c>
      <c r="EE64" s="40">
        <f t="shared" si="78"/>
        <v>1.629525993883792</v>
      </c>
      <c r="EF64" s="40">
        <f t="shared" si="78"/>
        <v>1.6094746124885528</v>
      </c>
      <c r="EG64" s="40">
        <f t="shared" si="78"/>
        <v>1.5895490096495681</v>
      </c>
      <c r="EH64" s="40">
        <f t="shared" si="78"/>
        <v>1.5697465017237882</v>
      </c>
      <c r="EI64" s="40">
        <f t="shared" si="78"/>
        <v>1.5500644486435413</v>
      </c>
      <c r="EJ64" s="40">
        <f t="shared" si="78"/>
        <v>1.5305002526528548</v>
      </c>
      <c r="EK64" s="40">
        <f t="shared" si="78"/>
        <v>1.5110513570779942</v>
      </c>
      <c r="EL64" s="40">
        <f t="shared" si="78"/>
        <v>1.4917152451309605</v>
      </c>
      <c r="EM64" s="40">
        <f t="shared" si="78"/>
        <v>1.4724894387447192</v>
      </c>
      <c r="EN64" s="40">
        <f t="shared" si="78"/>
        <v>1.4533714974389877</v>
      </c>
      <c r="EO64" s="40">
        <f t="shared" si="78"/>
        <v>1.4343590172154439</v>
      </c>
      <c r="EP64" s="40">
        <f t="shared" si="66"/>
        <v>1.4154496294812737</v>
      </c>
      <c r="EQ64" s="41">
        <f t="shared" si="62"/>
        <v>0.89925795195540303</v>
      </c>
    </row>
    <row r="65" spans="2:147" x14ac:dyDescent="0.25">
      <c r="B65" s="38">
        <v>59</v>
      </c>
      <c r="C65" s="39">
        <f t="shared" si="49"/>
        <v>8.0377358490566042</v>
      </c>
      <c r="D65" s="40">
        <f t="shared" si="50"/>
        <v>8.0377358490566042</v>
      </c>
      <c r="E65" s="40">
        <f t="shared" si="0"/>
        <v>8.0377358490566042</v>
      </c>
      <c r="F65" s="40">
        <f t="shared" si="1"/>
        <v>8.0377358490566042</v>
      </c>
      <c r="G65" s="40">
        <f t="shared" si="2"/>
        <v>8.0377358490566042</v>
      </c>
      <c r="H65" s="40">
        <f t="shared" si="3"/>
        <v>8.037735849056606</v>
      </c>
      <c r="I65" s="40">
        <f t="shared" si="4"/>
        <v>8.037735849056606</v>
      </c>
      <c r="J65" s="40">
        <f t="shared" si="5"/>
        <v>8.037735849056606</v>
      </c>
      <c r="K65" s="40">
        <f t="shared" si="6"/>
        <v>8.037735849056606</v>
      </c>
      <c r="L65" s="40">
        <f t="shared" si="7"/>
        <v>8.037735849056606</v>
      </c>
      <c r="M65" s="40">
        <f t="shared" si="8"/>
        <v>8.037735849056606</v>
      </c>
      <c r="N65" s="40">
        <f t="shared" si="9"/>
        <v>8.037735849056606</v>
      </c>
      <c r="O65" s="40">
        <f t="shared" si="10"/>
        <v>8.037735849056606</v>
      </c>
      <c r="P65" s="40">
        <f t="shared" si="11"/>
        <v>8.037735849056606</v>
      </c>
      <c r="Q65" s="40">
        <f t="shared" si="12"/>
        <v>8.0377358490566042</v>
      </c>
      <c r="R65" s="40">
        <f t="shared" si="13"/>
        <v>8.037735849056606</v>
      </c>
      <c r="S65" s="40">
        <f t="shared" si="14"/>
        <v>8.037735849056606</v>
      </c>
      <c r="T65" s="41">
        <f t="shared" si="51"/>
        <v>8.037735849056606</v>
      </c>
      <c r="V65" s="38">
        <v>59</v>
      </c>
      <c r="W65" s="39">
        <f t="shared" si="52"/>
        <v>15.397590361445783</v>
      </c>
      <c r="X65" s="40">
        <f t="shared" si="53"/>
        <v>15.214285714285714</v>
      </c>
      <c r="Y65" s="40">
        <f t="shared" si="15"/>
        <v>15.035294117647057</v>
      </c>
      <c r="Z65" s="40">
        <f t="shared" si="16"/>
        <v>14.860465116279068</v>
      </c>
      <c r="AA65" s="40">
        <f t="shared" si="17"/>
        <v>14.689655172413792</v>
      </c>
      <c r="AB65" s="40">
        <f t="shared" si="18"/>
        <v>14.522727272727272</v>
      </c>
      <c r="AC65" s="40">
        <f t="shared" si="19"/>
        <v>14.359550561797752</v>
      </c>
      <c r="AD65" s="40">
        <f t="shared" si="20"/>
        <v>14.200000000000001</v>
      </c>
      <c r="AE65" s="40">
        <f t="shared" si="21"/>
        <v>14.043956043956046</v>
      </c>
      <c r="AF65" s="40">
        <f t="shared" si="22"/>
        <v>13.891304347826086</v>
      </c>
      <c r="AG65" s="40">
        <f t="shared" si="23"/>
        <v>13.74193548387097</v>
      </c>
      <c r="AH65" s="40">
        <f t="shared" si="24"/>
        <v>13.595744680851064</v>
      </c>
      <c r="AI65" s="40">
        <f t="shared" si="25"/>
        <v>13.452631578947368</v>
      </c>
      <c r="AJ65" s="40">
        <f t="shared" si="26"/>
        <v>13.312500000000002</v>
      </c>
      <c r="AK65" s="40">
        <f t="shared" si="27"/>
        <v>13.175257731958762</v>
      </c>
      <c r="AL65" s="40">
        <f t="shared" si="28"/>
        <v>13.040816326530612</v>
      </c>
      <c r="AM65" s="40">
        <f t="shared" si="29"/>
        <v>12.909090909090908</v>
      </c>
      <c r="AN65" s="41">
        <f t="shared" si="54"/>
        <v>12.780000000000001</v>
      </c>
      <c r="AR65" s="38">
        <v>59</v>
      </c>
      <c r="AS65" s="39">
        <f t="shared" si="55"/>
        <v>3.5720824980884087</v>
      </c>
      <c r="AT65" s="40">
        <f t="shared" si="56"/>
        <v>3.4873233727550184</v>
      </c>
      <c r="AU65" s="40">
        <f t="shared" si="30"/>
        <v>3.4048403533632827</v>
      </c>
      <c r="AV65" s="40">
        <f t="shared" si="31"/>
        <v>3.3245482244252273</v>
      </c>
      <c r="AW65" s="40">
        <f t="shared" si="32"/>
        <v>3.2463657876943874</v>
      </c>
      <c r="AX65" s="40">
        <f t="shared" si="33"/>
        <v>3.1702156310814567</v>
      </c>
      <c r="AY65" s="40">
        <f t="shared" si="34"/>
        <v>3.0960239132282292</v>
      </c>
      <c r="AZ65" s="40">
        <f t="shared" si="35"/>
        <v>3.0237201625190449</v>
      </c>
      <c r="BA65" s="40">
        <f t="shared" si="36"/>
        <v>2.9532370894163638</v>
      </c>
      <c r="BB65" s="40">
        <f t="shared" si="37"/>
        <v>2.8845104111040034</v>
      </c>
      <c r="BC65" s="40">
        <f t="shared" si="38"/>
        <v>2.8174786875091691</v>
      </c>
      <c r="BD65" s="40">
        <f t="shared" si="39"/>
        <v>2.7520831678534705</v>
      </c>
      <c r="BE65" s="40">
        <f t="shared" si="40"/>
        <v>2.6882676469548628</v>
      </c>
      <c r="BF65" s="40">
        <f t="shared" si="41"/>
        <v>2.6259783305672908</v>
      </c>
      <c r="BG65" s="40">
        <f t="shared" si="42"/>
        <v>2.5651637091037855</v>
      </c>
      <c r="BH65" s="40">
        <f t="shared" si="43"/>
        <v>2.5057744391421957</v>
      </c>
      <c r="BI65" s="40">
        <f t="shared" si="44"/>
        <v>2.4477632321613898</v>
      </c>
      <c r="BJ65" s="41">
        <f t="shared" si="57"/>
        <v>1.5300344880831906</v>
      </c>
      <c r="BN65" s="38">
        <v>59</v>
      </c>
      <c r="BO65" s="39">
        <f t="shared" si="58"/>
        <v>0.48787430683918664</v>
      </c>
      <c r="BP65" s="40">
        <f t="shared" si="75"/>
        <v>0.49375231053604429</v>
      </c>
      <c r="BQ65" s="40">
        <f t="shared" si="75"/>
        <v>0.499630314232902</v>
      </c>
      <c r="BR65" s="40">
        <f t="shared" si="75"/>
        <v>0.5055083179297597</v>
      </c>
      <c r="BS65" s="40">
        <f t="shared" si="75"/>
        <v>0.51138632162661735</v>
      </c>
      <c r="BT65" s="40">
        <f t="shared" si="75"/>
        <v>0.51726432532347499</v>
      </c>
      <c r="BU65" s="40">
        <f t="shared" si="75"/>
        <v>0.52314232902033264</v>
      </c>
      <c r="BV65" s="40">
        <f t="shared" si="75"/>
        <v>0.52902033271719029</v>
      </c>
      <c r="BW65" s="40">
        <f t="shared" si="75"/>
        <v>0.53489833641404794</v>
      </c>
      <c r="BX65" s="40">
        <f t="shared" si="75"/>
        <v>0.5407763401109057</v>
      </c>
      <c r="BY65" s="40">
        <f t="shared" si="75"/>
        <v>0.54665434380776323</v>
      </c>
      <c r="BZ65" s="40">
        <f t="shared" si="75"/>
        <v>0.55253234750462099</v>
      </c>
      <c r="CA65" s="40">
        <f t="shared" si="75"/>
        <v>0.55841035120147864</v>
      </c>
      <c r="CB65" s="40">
        <f t="shared" si="75"/>
        <v>0.56428835489833629</v>
      </c>
      <c r="CC65" s="40">
        <f t="shared" si="75"/>
        <v>0.57016635859519404</v>
      </c>
      <c r="CD65" s="40">
        <f t="shared" si="75"/>
        <v>0.57604436229205169</v>
      </c>
      <c r="CE65" s="40">
        <f t="shared" si="63"/>
        <v>0.58192236598890934</v>
      </c>
      <c r="CF65" s="41">
        <f t="shared" si="63"/>
        <v>0.58780036968576699</v>
      </c>
      <c r="CK65" s="38">
        <v>59</v>
      </c>
      <c r="CL65" s="39">
        <f t="shared" si="59"/>
        <v>3.9214048059149724</v>
      </c>
      <c r="CM65" s="40">
        <f t="shared" si="76"/>
        <v>3.9686506469500924</v>
      </c>
      <c r="CN65" s="40">
        <f t="shared" si="76"/>
        <v>4.0158964879852128</v>
      </c>
      <c r="CO65" s="40">
        <f t="shared" si="76"/>
        <v>4.0631423290203328</v>
      </c>
      <c r="CP65" s="40">
        <f t="shared" si="76"/>
        <v>4.1103881700554528</v>
      </c>
      <c r="CQ65" s="40">
        <f t="shared" si="76"/>
        <v>4.1576340110905736</v>
      </c>
      <c r="CR65" s="40">
        <f t="shared" si="76"/>
        <v>4.2048798521256936</v>
      </c>
      <c r="CS65" s="40">
        <f t="shared" si="76"/>
        <v>4.2521256931608136</v>
      </c>
      <c r="CT65" s="40">
        <f t="shared" si="76"/>
        <v>4.2993715341959335</v>
      </c>
      <c r="CU65" s="40">
        <f t="shared" si="76"/>
        <v>4.3466173752310544</v>
      </c>
      <c r="CV65" s="40">
        <f t="shared" si="76"/>
        <v>4.3938632162661735</v>
      </c>
      <c r="CW65" s="40">
        <f t="shared" si="76"/>
        <v>4.4411090573012943</v>
      </c>
      <c r="CX65" s="40">
        <f t="shared" si="76"/>
        <v>4.4883548983364143</v>
      </c>
      <c r="CY65" s="40">
        <f t="shared" si="76"/>
        <v>4.5356007393715343</v>
      </c>
      <c r="CZ65" s="40">
        <f t="shared" si="76"/>
        <v>4.5828465804066543</v>
      </c>
      <c r="DA65" s="40">
        <f t="shared" si="76"/>
        <v>4.6300924214417751</v>
      </c>
      <c r="DB65" s="40">
        <f t="shared" si="64"/>
        <v>4.6773382624768951</v>
      </c>
      <c r="DC65" s="41">
        <f t="shared" si="64"/>
        <v>4.7245841035120151</v>
      </c>
      <c r="DE65" s="38">
        <v>59</v>
      </c>
      <c r="DF65" s="39">
        <f t="shared" si="60"/>
        <v>7.5120887245841024</v>
      </c>
      <c r="DG65" s="40">
        <f t="shared" si="77"/>
        <v>7.5120887245841024</v>
      </c>
      <c r="DH65" s="40">
        <f t="shared" si="77"/>
        <v>7.5120887245841024</v>
      </c>
      <c r="DI65" s="40">
        <f t="shared" si="77"/>
        <v>7.5120887245841024</v>
      </c>
      <c r="DJ65" s="40">
        <f t="shared" si="77"/>
        <v>7.5120887245841024</v>
      </c>
      <c r="DK65" s="40">
        <f t="shared" si="77"/>
        <v>7.5120887245841024</v>
      </c>
      <c r="DL65" s="40">
        <f t="shared" si="77"/>
        <v>7.5120887245841024</v>
      </c>
      <c r="DM65" s="40">
        <f t="shared" si="77"/>
        <v>7.5120887245841024</v>
      </c>
      <c r="DN65" s="40">
        <f t="shared" si="77"/>
        <v>7.5120887245841024</v>
      </c>
      <c r="DO65" s="40">
        <f t="shared" si="77"/>
        <v>7.5120887245841024</v>
      </c>
      <c r="DP65" s="40">
        <f t="shared" si="77"/>
        <v>7.5120887245841024</v>
      </c>
      <c r="DQ65" s="40">
        <f t="shared" si="77"/>
        <v>7.5120887245841024</v>
      </c>
      <c r="DR65" s="40">
        <f t="shared" si="77"/>
        <v>7.5120887245841024</v>
      </c>
      <c r="DS65" s="40">
        <f t="shared" si="77"/>
        <v>7.5120887245841024</v>
      </c>
      <c r="DT65" s="40">
        <f t="shared" si="77"/>
        <v>7.5120887245841024</v>
      </c>
      <c r="DU65" s="40">
        <f t="shared" si="77"/>
        <v>7.5120887245841024</v>
      </c>
      <c r="DV65" s="40">
        <f t="shared" si="65"/>
        <v>7.5120887245841024</v>
      </c>
      <c r="DW65" s="41">
        <f t="shared" si="65"/>
        <v>7.5120887245841024</v>
      </c>
      <c r="DY65" s="38">
        <v>59</v>
      </c>
      <c r="DZ65" s="39">
        <f t="shared" si="61"/>
        <v>1.7427272727272727</v>
      </c>
      <c r="EA65" s="40">
        <f t="shared" si="78"/>
        <v>1.7218739728841412</v>
      </c>
      <c r="EB65" s="40">
        <f t="shared" si="78"/>
        <v>1.701161455663762</v>
      </c>
      <c r="EC65" s="40">
        <f t="shared" si="78"/>
        <v>1.6805867808055659</v>
      </c>
      <c r="ED65" s="40">
        <f t="shared" si="78"/>
        <v>1.660147058823529</v>
      </c>
      <c r="EE65" s="40">
        <f t="shared" si="78"/>
        <v>1.6398394495412842</v>
      </c>
      <c r="EF65" s="40">
        <f t="shared" si="78"/>
        <v>1.61966116066886</v>
      </c>
      <c r="EG65" s="40">
        <f t="shared" si="78"/>
        <v>1.5996094464195019</v>
      </c>
      <c r="EH65" s="40">
        <f t="shared" si="78"/>
        <v>1.579681606165078</v>
      </c>
      <c r="EI65" s="40">
        <f t="shared" si="78"/>
        <v>1.5598749831286269</v>
      </c>
      <c r="EJ65" s="40">
        <f t="shared" si="78"/>
        <v>1.5401869631126828</v>
      </c>
      <c r="EK65" s="40">
        <f t="shared" si="78"/>
        <v>1.520614973262032</v>
      </c>
      <c r="EL65" s="40">
        <f t="shared" si="78"/>
        <v>1.5011564808596374</v>
      </c>
      <c r="EM65" s="40">
        <f t="shared" si="78"/>
        <v>1.4818089921544959</v>
      </c>
      <c r="EN65" s="40">
        <f t="shared" si="78"/>
        <v>1.4625700512202471</v>
      </c>
      <c r="EO65" s="40">
        <f t="shared" si="78"/>
        <v>1.4434372388433896</v>
      </c>
      <c r="EP65" s="40">
        <f t="shared" si="66"/>
        <v>1.4244081714400159</v>
      </c>
      <c r="EQ65" s="41">
        <f t="shared" si="62"/>
        <v>0.89935483772727265</v>
      </c>
    </row>
    <row r="66" spans="2:147" x14ac:dyDescent="0.25">
      <c r="B66" s="38">
        <v>60</v>
      </c>
      <c r="C66" s="39">
        <f t="shared" si="49"/>
        <v>7.9875000000000007</v>
      </c>
      <c r="D66" s="40">
        <f t="shared" si="50"/>
        <v>7.9874999999999998</v>
      </c>
      <c r="E66" s="40">
        <f t="shared" si="0"/>
        <v>7.9875000000000007</v>
      </c>
      <c r="F66" s="40">
        <f t="shared" si="1"/>
        <v>7.9874999999999998</v>
      </c>
      <c r="G66" s="40">
        <f t="shared" si="2"/>
        <v>7.9875000000000007</v>
      </c>
      <c r="H66" s="40">
        <f t="shared" si="3"/>
        <v>7.9874999999999998</v>
      </c>
      <c r="I66" s="40">
        <f t="shared" si="4"/>
        <v>7.9875000000000007</v>
      </c>
      <c r="J66" s="40">
        <f t="shared" si="5"/>
        <v>7.9874999999999998</v>
      </c>
      <c r="K66" s="40">
        <f t="shared" si="6"/>
        <v>7.9874999999999989</v>
      </c>
      <c r="L66" s="40">
        <f t="shared" si="7"/>
        <v>7.9874999999999998</v>
      </c>
      <c r="M66" s="40">
        <f t="shared" si="8"/>
        <v>7.9875000000000007</v>
      </c>
      <c r="N66" s="40">
        <f t="shared" si="9"/>
        <v>7.9875000000000007</v>
      </c>
      <c r="O66" s="40">
        <f t="shared" si="10"/>
        <v>7.9874999999999998</v>
      </c>
      <c r="P66" s="40">
        <f t="shared" si="11"/>
        <v>7.9874999999999989</v>
      </c>
      <c r="Q66" s="40">
        <f t="shared" si="12"/>
        <v>7.9874999999999998</v>
      </c>
      <c r="R66" s="40">
        <f t="shared" si="13"/>
        <v>7.9875000000000007</v>
      </c>
      <c r="S66" s="40">
        <f t="shared" si="14"/>
        <v>7.9874999999999998</v>
      </c>
      <c r="T66" s="41">
        <f t="shared" si="51"/>
        <v>7.9875000000000007</v>
      </c>
      <c r="V66" s="38">
        <v>60</v>
      </c>
      <c r="W66" s="39">
        <f t="shared" si="52"/>
        <v>15.397590361445786</v>
      </c>
      <c r="X66" s="40">
        <f t="shared" si="53"/>
        <v>15.214285714285717</v>
      </c>
      <c r="Y66" s="40">
        <f t="shared" si="15"/>
        <v>15.035294117647062</v>
      </c>
      <c r="Z66" s="40">
        <f t="shared" si="16"/>
        <v>14.860465116279071</v>
      </c>
      <c r="AA66" s="40">
        <f t="shared" si="17"/>
        <v>14.689655172413795</v>
      </c>
      <c r="AB66" s="40">
        <f t="shared" si="18"/>
        <v>14.522727272727272</v>
      </c>
      <c r="AC66" s="40">
        <f t="shared" si="19"/>
        <v>14.359550561797754</v>
      </c>
      <c r="AD66" s="40">
        <f t="shared" si="20"/>
        <v>14.200000000000001</v>
      </c>
      <c r="AE66" s="40">
        <f t="shared" si="21"/>
        <v>14.043956043956044</v>
      </c>
      <c r="AF66" s="40">
        <f t="shared" si="22"/>
        <v>13.891304347826088</v>
      </c>
      <c r="AG66" s="40">
        <f t="shared" si="23"/>
        <v>13.74193548387097</v>
      </c>
      <c r="AH66" s="40">
        <f t="shared" si="24"/>
        <v>13.595744680851066</v>
      </c>
      <c r="AI66" s="40">
        <f t="shared" si="25"/>
        <v>13.452631578947372</v>
      </c>
      <c r="AJ66" s="40">
        <f t="shared" si="26"/>
        <v>13.312500000000002</v>
      </c>
      <c r="AK66" s="40">
        <f t="shared" si="27"/>
        <v>13.175257731958766</v>
      </c>
      <c r="AL66" s="40">
        <f t="shared" si="28"/>
        <v>13.040816326530614</v>
      </c>
      <c r="AM66" s="40">
        <f t="shared" si="29"/>
        <v>12.90909090909091</v>
      </c>
      <c r="AN66" s="41">
        <f t="shared" si="54"/>
        <v>12.780000000000003</v>
      </c>
      <c r="AR66" s="38">
        <v>60</v>
      </c>
      <c r="AS66" s="39">
        <f t="shared" si="55"/>
        <v>3.5654797577961941</v>
      </c>
      <c r="AT66" s="40">
        <f t="shared" si="56"/>
        <v>3.4808773036741409</v>
      </c>
      <c r="AU66" s="40">
        <f t="shared" si="30"/>
        <v>3.3985467482738869</v>
      </c>
      <c r="AV66" s="40">
        <f t="shared" si="31"/>
        <v>3.3184030336222237</v>
      </c>
      <c r="AW66" s="40">
        <f t="shared" si="32"/>
        <v>3.2403651115618657</v>
      </c>
      <c r="AX66" s="40">
        <f t="shared" si="33"/>
        <v>3.164355713094245</v>
      </c>
      <c r="AY66" s="40">
        <f t="shared" si="34"/>
        <v>3.0903011333516517</v>
      </c>
      <c r="AZ66" s="40">
        <f t="shared" si="35"/>
        <v>3.018131030980193</v>
      </c>
      <c r="BA66" s="40">
        <f t="shared" si="36"/>
        <v>2.9477782408222484</v>
      </c>
      <c r="BB66" s="40">
        <f t="shared" si="37"/>
        <v>2.8791785988838483</v>
      </c>
      <c r="BC66" s="40">
        <f t="shared" si="38"/>
        <v>2.8122707786597987</v>
      </c>
      <c r="BD66" s="40">
        <f t="shared" si="39"/>
        <v>2.7469961379683445</v>
      </c>
      <c r="BE66" s="40">
        <f t="shared" si="40"/>
        <v>2.6832985755187164</v>
      </c>
      <c r="BF66" s="40">
        <f t="shared" si="41"/>
        <v>2.6211243964996975</v>
      </c>
      <c r="BG66" s="40">
        <f t="shared" si="42"/>
        <v>2.5604221865361265</v>
      </c>
      <c r="BH66" s="40">
        <f t="shared" si="43"/>
        <v>2.5011426934136525</v>
      </c>
      <c r="BI66" s="40">
        <f t="shared" si="44"/>
        <v>2.4432387160206104</v>
      </c>
      <c r="BJ66" s="41">
        <f t="shared" si="57"/>
        <v>1.5178247834048031</v>
      </c>
      <c r="BN66" s="38">
        <v>60</v>
      </c>
      <c r="BO66" s="39">
        <f t="shared" si="58"/>
        <v>0.49185185185185182</v>
      </c>
      <c r="BP66" s="40">
        <f t="shared" si="75"/>
        <v>0.49777777777777776</v>
      </c>
      <c r="BQ66" s="40">
        <f t="shared" si="75"/>
        <v>0.50370370370370365</v>
      </c>
      <c r="BR66" s="40">
        <f t="shared" si="75"/>
        <v>0.50962962962962965</v>
      </c>
      <c r="BS66" s="40">
        <f t="shared" si="75"/>
        <v>0.51555555555555554</v>
      </c>
      <c r="BT66" s="40">
        <f t="shared" si="75"/>
        <v>0.52148148148148155</v>
      </c>
      <c r="BU66" s="40">
        <f t="shared" si="75"/>
        <v>0.52740740740740744</v>
      </c>
      <c r="BV66" s="40">
        <f t="shared" si="75"/>
        <v>0.53333333333333333</v>
      </c>
      <c r="BW66" s="40">
        <f t="shared" si="75"/>
        <v>0.53925925925925933</v>
      </c>
      <c r="BX66" s="40">
        <f t="shared" si="75"/>
        <v>0.54518518518518522</v>
      </c>
      <c r="BY66" s="40">
        <f t="shared" si="75"/>
        <v>0.55111111111111111</v>
      </c>
      <c r="BZ66" s="40">
        <f t="shared" si="75"/>
        <v>0.557037037037037</v>
      </c>
      <c r="CA66" s="40">
        <f t="shared" si="75"/>
        <v>0.56296296296296289</v>
      </c>
      <c r="CB66" s="40">
        <f t="shared" si="75"/>
        <v>0.56888888888888889</v>
      </c>
      <c r="CC66" s="40">
        <f t="shared" si="75"/>
        <v>0.57481481481481478</v>
      </c>
      <c r="CD66" s="40">
        <f t="shared" si="75"/>
        <v>0.58074074074074078</v>
      </c>
      <c r="CE66" s="40">
        <f t="shared" si="63"/>
        <v>0.58666666666666667</v>
      </c>
      <c r="CF66" s="41">
        <f t="shared" si="63"/>
        <v>0.59259259259259256</v>
      </c>
      <c r="CK66" s="38">
        <v>60</v>
      </c>
      <c r="CL66" s="39">
        <f t="shared" si="59"/>
        <v>3.9286666666666665</v>
      </c>
      <c r="CM66" s="40">
        <f t="shared" si="76"/>
        <v>3.976</v>
      </c>
      <c r="CN66" s="40">
        <f t="shared" si="76"/>
        <v>4.0233333333333334</v>
      </c>
      <c r="CO66" s="40">
        <f t="shared" si="76"/>
        <v>4.0706666666666669</v>
      </c>
      <c r="CP66" s="40">
        <f t="shared" si="76"/>
        <v>4.1180000000000003</v>
      </c>
      <c r="CQ66" s="40">
        <f t="shared" si="76"/>
        <v>4.1653333333333338</v>
      </c>
      <c r="CR66" s="40">
        <f t="shared" si="76"/>
        <v>4.2126666666666672</v>
      </c>
      <c r="CS66" s="40">
        <f t="shared" si="76"/>
        <v>4.26</v>
      </c>
      <c r="CT66" s="40">
        <f t="shared" si="76"/>
        <v>4.3073333333333332</v>
      </c>
      <c r="CU66" s="40">
        <f t="shared" si="76"/>
        <v>4.3546666666666667</v>
      </c>
      <c r="CV66" s="40">
        <f t="shared" si="76"/>
        <v>4.4020000000000001</v>
      </c>
      <c r="CW66" s="40">
        <f t="shared" si="76"/>
        <v>4.4493333333333336</v>
      </c>
      <c r="CX66" s="40">
        <f t="shared" si="76"/>
        <v>4.4966666666666661</v>
      </c>
      <c r="CY66" s="40">
        <f t="shared" si="76"/>
        <v>4.5439999999999996</v>
      </c>
      <c r="CZ66" s="40">
        <f t="shared" si="76"/>
        <v>4.591333333333333</v>
      </c>
      <c r="DA66" s="40">
        <f t="shared" si="76"/>
        <v>4.6386666666666674</v>
      </c>
      <c r="DB66" s="40">
        <f t="shared" si="64"/>
        <v>4.6859999999999999</v>
      </c>
      <c r="DC66" s="41">
        <f t="shared" si="64"/>
        <v>4.7333333333333334</v>
      </c>
      <c r="DE66" s="38">
        <v>60</v>
      </c>
      <c r="DF66" s="39">
        <f t="shared" si="60"/>
        <v>7.5733333333333341</v>
      </c>
      <c r="DG66" s="40">
        <f t="shared" si="77"/>
        <v>7.5733333333333341</v>
      </c>
      <c r="DH66" s="40">
        <f t="shared" si="77"/>
        <v>7.5733333333333341</v>
      </c>
      <c r="DI66" s="40">
        <f t="shared" si="77"/>
        <v>7.5733333333333341</v>
      </c>
      <c r="DJ66" s="40">
        <f t="shared" si="77"/>
        <v>7.5733333333333341</v>
      </c>
      <c r="DK66" s="40">
        <f t="shared" si="77"/>
        <v>7.5733333333333341</v>
      </c>
      <c r="DL66" s="40">
        <f t="shared" si="77"/>
        <v>7.5733333333333341</v>
      </c>
      <c r="DM66" s="40">
        <f t="shared" si="77"/>
        <v>7.5733333333333341</v>
      </c>
      <c r="DN66" s="40">
        <f t="shared" si="77"/>
        <v>7.5733333333333341</v>
      </c>
      <c r="DO66" s="40">
        <f t="shared" si="77"/>
        <v>7.5733333333333341</v>
      </c>
      <c r="DP66" s="40">
        <f t="shared" si="77"/>
        <v>7.5733333333333341</v>
      </c>
      <c r="DQ66" s="40">
        <f t="shared" si="77"/>
        <v>7.5733333333333341</v>
      </c>
      <c r="DR66" s="40">
        <f t="shared" si="77"/>
        <v>7.5733333333333341</v>
      </c>
      <c r="DS66" s="40">
        <f t="shared" si="77"/>
        <v>7.5733333333333341</v>
      </c>
      <c r="DT66" s="40">
        <f t="shared" si="77"/>
        <v>7.5733333333333341</v>
      </c>
      <c r="DU66" s="40">
        <f t="shared" si="77"/>
        <v>7.5733333333333341</v>
      </c>
      <c r="DV66" s="40">
        <f t="shared" si="65"/>
        <v>7.5733333333333341</v>
      </c>
      <c r="DW66" s="41">
        <f t="shared" si="65"/>
        <v>7.5733333333333341</v>
      </c>
      <c r="DY66" s="38">
        <v>60</v>
      </c>
      <c r="DZ66" s="39">
        <f t="shared" si="61"/>
        <v>1.7536878216123502</v>
      </c>
      <c r="EA66" s="40">
        <f t="shared" si="78"/>
        <v>1.7327033689400169</v>
      </c>
      <c r="EB66" s="40">
        <f t="shared" si="78"/>
        <v>1.7118605843157355</v>
      </c>
      <c r="EC66" s="40">
        <f t="shared" si="78"/>
        <v>1.6911565089867333</v>
      </c>
      <c r="ED66" s="40">
        <f t="shared" si="78"/>
        <v>1.6705882352941175</v>
      </c>
      <c r="EE66" s="40">
        <f t="shared" si="78"/>
        <v>1.6501529051987769</v>
      </c>
      <c r="EF66" s="40">
        <f t="shared" si="78"/>
        <v>1.6298477088491674</v>
      </c>
      <c r="EG66" s="40">
        <f t="shared" si="78"/>
        <v>1.6096698831894363</v>
      </c>
      <c r="EH66" s="40">
        <f t="shared" si="78"/>
        <v>1.5896167106063681</v>
      </c>
      <c r="EI66" s="40">
        <f t="shared" si="78"/>
        <v>1.569685517613713</v>
      </c>
      <c r="EJ66" s="40">
        <f t="shared" si="78"/>
        <v>1.5498736735725112</v>
      </c>
      <c r="EK66" s="40">
        <f t="shared" si="78"/>
        <v>1.5301785894460702</v>
      </c>
      <c r="EL66" s="40">
        <f t="shared" si="78"/>
        <v>1.5105977165883142</v>
      </c>
      <c r="EM66" s="40">
        <f t="shared" si="78"/>
        <v>1.4911285455642724</v>
      </c>
      <c r="EN66" s="40">
        <f t="shared" si="78"/>
        <v>1.4717686050015066</v>
      </c>
      <c r="EO66" s="40">
        <f t="shared" si="78"/>
        <v>1.452515460471336</v>
      </c>
      <c r="EP66" s="40">
        <f t="shared" si="66"/>
        <v>1.4333667133987582</v>
      </c>
      <c r="EQ66" s="41">
        <f t="shared" si="62"/>
        <v>0.89945172349914249</v>
      </c>
    </row>
    <row r="67" spans="2:147" x14ac:dyDescent="0.25">
      <c r="B67" s="38">
        <v>61</v>
      </c>
      <c r="C67" s="39">
        <f t="shared" si="49"/>
        <v>7.937888198757765</v>
      </c>
      <c r="D67" s="40">
        <f t="shared" si="50"/>
        <v>7.937888198757765</v>
      </c>
      <c r="E67" s="40">
        <f t="shared" si="0"/>
        <v>7.9378881987577659</v>
      </c>
      <c r="F67" s="40">
        <f t="shared" si="1"/>
        <v>7.9378881987577641</v>
      </c>
      <c r="G67" s="40">
        <f t="shared" si="2"/>
        <v>7.937888198757765</v>
      </c>
      <c r="H67" s="40">
        <f t="shared" si="3"/>
        <v>7.937888198757765</v>
      </c>
      <c r="I67" s="40">
        <f t="shared" si="4"/>
        <v>7.9378881987577659</v>
      </c>
      <c r="J67" s="40">
        <f t="shared" si="5"/>
        <v>7.9378881987577659</v>
      </c>
      <c r="K67" s="40">
        <f t="shared" si="6"/>
        <v>7.937888198757765</v>
      </c>
      <c r="L67" s="40">
        <f t="shared" si="7"/>
        <v>7.9378881987577667</v>
      </c>
      <c r="M67" s="40">
        <f t="shared" si="8"/>
        <v>7.9378881987577659</v>
      </c>
      <c r="N67" s="40">
        <f t="shared" si="9"/>
        <v>7.9378881987577641</v>
      </c>
      <c r="O67" s="40">
        <f t="shared" si="10"/>
        <v>7.9378881987577641</v>
      </c>
      <c r="P67" s="40">
        <f t="shared" si="11"/>
        <v>7.937888198757765</v>
      </c>
      <c r="Q67" s="40">
        <f t="shared" si="12"/>
        <v>7.937888198757765</v>
      </c>
      <c r="R67" s="40">
        <f t="shared" si="13"/>
        <v>7.9378881987577659</v>
      </c>
      <c r="S67" s="40">
        <f t="shared" si="14"/>
        <v>7.9378881987577659</v>
      </c>
      <c r="T67" s="41">
        <f t="shared" si="51"/>
        <v>7.937888198757765</v>
      </c>
      <c r="V67" s="38">
        <v>61</v>
      </c>
      <c r="W67" s="39">
        <f t="shared" si="52"/>
        <v>15.397590361445786</v>
      </c>
      <c r="X67" s="40">
        <f t="shared" si="53"/>
        <v>15.214285714285717</v>
      </c>
      <c r="Y67" s="40">
        <f t="shared" si="15"/>
        <v>15.03529411764706</v>
      </c>
      <c r="Z67" s="40">
        <f t="shared" si="16"/>
        <v>14.860465116279073</v>
      </c>
      <c r="AA67" s="40">
        <f t="shared" si="17"/>
        <v>14.689655172413795</v>
      </c>
      <c r="AB67" s="40">
        <f t="shared" si="18"/>
        <v>14.522727272727275</v>
      </c>
      <c r="AC67" s="40">
        <f t="shared" si="19"/>
        <v>14.359550561797755</v>
      </c>
      <c r="AD67" s="40">
        <f t="shared" si="20"/>
        <v>14.200000000000003</v>
      </c>
      <c r="AE67" s="40">
        <f t="shared" si="21"/>
        <v>14.043956043956047</v>
      </c>
      <c r="AF67" s="40">
        <f t="shared" si="22"/>
        <v>13.891304347826091</v>
      </c>
      <c r="AG67" s="40">
        <f t="shared" si="23"/>
        <v>13.741935483870972</v>
      </c>
      <c r="AH67" s="40">
        <f t="shared" si="24"/>
        <v>13.595744680851066</v>
      </c>
      <c r="AI67" s="40">
        <f t="shared" si="25"/>
        <v>13.45263157894737</v>
      </c>
      <c r="AJ67" s="40">
        <f t="shared" si="26"/>
        <v>13.312500000000002</v>
      </c>
      <c r="AK67" s="40">
        <f t="shared" si="27"/>
        <v>13.175257731958764</v>
      </c>
      <c r="AL67" s="40">
        <f t="shared" si="28"/>
        <v>13.040816326530614</v>
      </c>
      <c r="AM67" s="40">
        <f t="shared" si="29"/>
        <v>12.909090909090912</v>
      </c>
      <c r="AN67" s="41">
        <f t="shared" si="54"/>
        <v>12.780000000000003</v>
      </c>
      <c r="AR67" s="38">
        <v>61</v>
      </c>
      <c r="AS67" s="39">
        <f t="shared" si="55"/>
        <v>3.5588770175039786</v>
      </c>
      <c r="AT67" s="40">
        <f t="shared" si="56"/>
        <v>3.4744312345932618</v>
      </c>
      <c r="AU67" s="40">
        <f t="shared" si="30"/>
        <v>3.3922531431844907</v>
      </c>
      <c r="AV67" s="40">
        <f t="shared" si="31"/>
        <v>3.3122578428192191</v>
      </c>
      <c r="AW67" s="40">
        <f t="shared" si="32"/>
        <v>3.234364435429343</v>
      </c>
      <c r="AX67" s="40">
        <f t="shared" si="33"/>
        <v>3.1584957951070338</v>
      </c>
      <c r="AY67" s="40">
        <f t="shared" si="34"/>
        <v>3.0845783534750746</v>
      </c>
      <c r="AZ67" s="40">
        <f t="shared" si="35"/>
        <v>3.0125418994413407</v>
      </c>
      <c r="BA67" s="40">
        <f t="shared" si="36"/>
        <v>2.942319392228133</v>
      </c>
      <c r="BB67" s="40">
        <f t="shared" si="37"/>
        <v>2.8738467866636932</v>
      </c>
      <c r="BC67" s="40">
        <f t="shared" si="38"/>
        <v>2.8070628698104283</v>
      </c>
      <c r="BD67" s="40">
        <f t="shared" si="39"/>
        <v>2.7419091080832172</v>
      </c>
      <c r="BE67" s="40">
        <f t="shared" si="40"/>
        <v>2.6783295040825705</v>
      </c>
      <c r="BF67" s="40">
        <f t="shared" si="41"/>
        <v>2.6162704624321056</v>
      </c>
      <c r="BG67" s="40">
        <f t="shared" si="42"/>
        <v>2.5556806639684662</v>
      </c>
      <c r="BH67" s="40">
        <f t="shared" si="43"/>
        <v>2.4965109476851084</v>
      </c>
      <c r="BI67" s="40">
        <f t="shared" si="44"/>
        <v>2.438714199879831</v>
      </c>
      <c r="BJ67" s="41">
        <f t="shared" si="57"/>
        <v>1.5057661503014768</v>
      </c>
      <c r="BN67" s="38">
        <v>61</v>
      </c>
      <c r="BO67" s="39">
        <f t="shared" si="58"/>
        <v>0.49584415584415581</v>
      </c>
      <c r="BP67" s="40">
        <f t="shared" ref="BP67:CD82" si="79">(1+$BN67/100)*(1-BP$5/100)/(3-$M$2*$BN67/100)</f>
        <v>0.50181818181818183</v>
      </c>
      <c r="BQ67" s="40">
        <f t="shared" si="79"/>
        <v>0.50779220779220779</v>
      </c>
      <c r="BR67" s="40">
        <f t="shared" si="79"/>
        <v>0.51376623376623376</v>
      </c>
      <c r="BS67" s="40">
        <f t="shared" si="79"/>
        <v>0.51974025974025972</v>
      </c>
      <c r="BT67" s="40">
        <f t="shared" si="79"/>
        <v>0.52571428571428569</v>
      </c>
      <c r="BU67" s="40">
        <f t="shared" si="79"/>
        <v>0.53168831168831165</v>
      </c>
      <c r="BV67" s="40">
        <f t="shared" si="79"/>
        <v>0.53766233766233762</v>
      </c>
      <c r="BW67" s="40">
        <f t="shared" si="79"/>
        <v>0.54363636363636358</v>
      </c>
      <c r="BX67" s="40">
        <f t="shared" si="79"/>
        <v>0.54961038961038955</v>
      </c>
      <c r="BY67" s="40">
        <f t="shared" si="79"/>
        <v>0.55558441558441551</v>
      </c>
      <c r="BZ67" s="40">
        <f t="shared" si="79"/>
        <v>0.56155844155844159</v>
      </c>
      <c r="CA67" s="40">
        <f t="shared" si="79"/>
        <v>0.56753246753246755</v>
      </c>
      <c r="CB67" s="40">
        <f t="shared" si="79"/>
        <v>0.57350649350649352</v>
      </c>
      <c r="CC67" s="40">
        <f t="shared" si="79"/>
        <v>0.57948051948051948</v>
      </c>
      <c r="CD67" s="40">
        <f t="shared" si="79"/>
        <v>0.58545454545454545</v>
      </c>
      <c r="CE67" s="40">
        <f t="shared" si="63"/>
        <v>0.59142857142857141</v>
      </c>
      <c r="CF67" s="41">
        <f t="shared" si="63"/>
        <v>0.59740259740259738</v>
      </c>
      <c r="CK67" s="38">
        <v>61</v>
      </c>
      <c r="CL67" s="39">
        <f t="shared" si="59"/>
        <v>3.9359554730983306</v>
      </c>
      <c r="CM67" s="40">
        <f t="shared" ref="CM67:DA82" si="80">($M$1*$CI$3+$M$3*$CI$1)*(1/100)*(1-CM$5/100)/(3-$M$2*$CK67/100)</f>
        <v>3.9833766233766239</v>
      </c>
      <c r="CN67" s="40">
        <f t="shared" si="80"/>
        <v>4.0307977736549176</v>
      </c>
      <c r="CO67" s="40">
        <f t="shared" si="80"/>
        <v>4.0782189239332096</v>
      </c>
      <c r="CP67" s="40">
        <f t="shared" si="80"/>
        <v>4.1256400742115034</v>
      </c>
      <c r="CQ67" s="40">
        <f t="shared" si="80"/>
        <v>4.1730612244897962</v>
      </c>
      <c r="CR67" s="40">
        <f t="shared" si="80"/>
        <v>4.22048237476809</v>
      </c>
      <c r="CS67" s="40">
        <f t="shared" si="80"/>
        <v>4.2679035250463828</v>
      </c>
      <c r="CT67" s="40">
        <f t="shared" si="80"/>
        <v>4.3153246753246757</v>
      </c>
      <c r="CU67" s="40">
        <f t="shared" si="80"/>
        <v>4.3627458256029694</v>
      </c>
      <c r="CV67" s="40">
        <f t="shared" si="80"/>
        <v>4.4101669758812623</v>
      </c>
      <c r="CW67" s="40">
        <f t="shared" si="80"/>
        <v>4.4575881261595551</v>
      </c>
      <c r="CX67" s="40">
        <f t="shared" si="80"/>
        <v>4.505009276437848</v>
      </c>
      <c r="CY67" s="40">
        <f t="shared" si="80"/>
        <v>4.5524304267161417</v>
      </c>
      <c r="CZ67" s="40">
        <f t="shared" si="80"/>
        <v>4.5998515769944346</v>
      </c>
      <c r="DA67" s="40">
        <f t="shared" si="80"/>
        <v>4.6472727272727283</v>
      </c>
      <c r="DB67" s="40">
        <f t="shared" si="64"/>
        <v>4.6946938775510212</v>
      </c>
      <c r="DC67" s="41">
        <f t="shared" si="64"/>
        <v>4.742115027829314</v>
      </c>
      <c r="DE67" s="38">
        <v>61</v>
      </c>
      <c r="DF67" s="39">
        <f t="shared" si="60"/>
        <v>7.634805194805196</v>
      </c>
      <c r="DG67" s="40">
        <f t="shared" ref="DG67:DU82" si="81">($M$1*$CI$3+$M$3*$CI$1)*(1+$DE67/100)*(1/100)/(3-$M$2*$DE67/100)</f>
        <v>7.634805194805196</v>
      </c>
      <c r="DH67" s="40">
        <f t="shared" si="81"/>
        <v>7.634805194805196</v>
      </c>
      <c r="DI67" s="40">
        <f t="shared" si="81"/>
        <v>7.634805194805196</v>
      </c>
      <c r="DJ67" s="40">
        <f t="shared" si="81"/>
        <v>7.634805194805196</v>
      </c>
      <c r="DK67" s="40">
        <f t="shared" si="81"/>
        <v>7.634805194805196</v>
      </c>
      <c r="DL67" s="40">
        <f t="shared" si="81"/>
        <v>7.634805194805196</v>
      </c>
      <c r="DM67" s="40">
        <f t="shared" si="81"/>
        <v>7.634805194805196</v>
      </c>
      <c r="DN67" s="40">
        <f t="shared" si="81"/>
        <v>7.634805194805196</v>
      </c>
      <c r="DO67" s="40">
        <f t="shared" si="81"/>
        <v>7.634805194805196</v>
      </c>
      <c r="DP67" s="40">
        <f t="shared" si="81"/>
        <v>7.634805194805196</v>
      </c>
      <c r="DQ67" s="40">
        <f t="shared" si="81"/>
        <v>7.634805194805196</v>
      </c>
      <c r="DR67" s="40">
        <f t="shared" si="81"/>
        <v>7.634805194805196</v>
      </c>
      <c r="DS67" s="40">
        <f t="shared" si="81"/>
        <v>7.634805194805196</v>
      </c>
      <c r="DT67" s="40">
        <f t="shared" si="81"/>
        <v>7.634805194805196</v>
      </c>
      <c r="DU67" s="40">
        <f t="shared" si="81"/>
        <v>7.634805194805196</v>
      </c>
      <c r="DV67" s="40">
        <f t="shared" si="65"/>
        <v>7.634805194805196</v>
      </c>
      <c r="DW67" s="41">
        <f t="shared" si="65"/>
        <v>7.634805194805196</v>
      </c>
      <c r="DY67" s="38">
        <v>61</v>
      </c>
      <c r="DZ67" s="39">
        <f t="shared" si="61"/>
        <v>1.7646483704974272</v>
      </c>
      <c r="EA67" s="40">
        <f t="shared" ref="EA67:EO82" si="82">(1/400)*(0.83+EA$5/100)*($CI$3*$M$1+$CI$1*$M$3)*(1+1*$DY67/100)/(3-$M$2*(0.83+EA$5/100)*(EA$5/100))</f>
        <v>1.7435327649958914</v>
      </c>
      <c r="EB67" s="40">
        <f t="shared" si="82"/>
        <v>1.7225597129677088</v>
      </c>
      <c r="EC67" s="40">
        <f t="shared" si="82"/>
        <v>1.7017262371679001</v>
      </c>
      <c r="ED67" s="40">
        <f t="shared" si="82"/>
        <v>1.6810294117647053</v>
      </c>
      <c r="EE67" s="40">
        <f t="shared" si="82"/>
        <v>1.6604663608562691</v>
      </c>
      <c r="EF67" s="40">
        <f t="shared" si="82"/>
        <v>1.6400342570294746</v>
      </c>
      <c r="EG67" s="40">
        <f t="shared" si="82"/>
        <v>1.61973031995937</v>
      </c>
      <c r="EH67" s="40">
        <f t="shared" si="82"/>
        <v>1.5995518150476575</v>
      </c>
      <c r="EI67" s="40">
        <f t="shared" si="82"/>
        <v>1.5794960520987984</v>
      </c>
      <c r="EJ67" s="40">
        <f t="shared" si="82"/>
        <v>1.5595603840323391</v>
      </c>
      <c r="EK67" s="40">
        <f t="shared" si="82"/>
        <v>1.539742205630108</v>
      </c>
      <c r="EL67" s="40">
        <f t="shared" si="82"/>
        <v>1.5200389523169913</v>
      </c>
      <c r="EM67" s="40">
        <f t="shared" si="82"/>
        <v>1.5004480989740492</v>
      </c>
      <c r="EN67" s="40">
        <f t="shared" si="82"/>
        <v>1.4809671587827657</v>
      </c>
      <c r="EO67" s="40">
        <f t="shared" si="82"/>
        <v>1.4615936820992816</v>
      </c>
      <c r="EP67" s="40">
        <f t="shared" si="66"/>
        <v>1.4423252553575001</v>
      </c>
      <c r="EQ67" s="41">
        <f t="shared" si="62"/>
        <v>0.8995486092710121</v>
      </c>
    </row>
    <row r="68" spans="2:147" x14ac:dyDescent="0.25">
      <c r="B68" s="38">
        <v>62</v>
      </c>
      <c r="C68" s="39">
        <f t="shared" si="49"/>
        <v>7.8888888888888884</v>
      </c>
      <c r="D68" s="40">
        <f t="shared" si="50"/>
        <v>7.8888888888888893</v>
      </c>
      <c r="E68" s="40">
        <f t="shared" si="0"/>
        <v>7.8888888888888902</v>
      </c>
      <c r="F68" s="40">
        <f t="shared" si="1"/>
        <v>7.8888888888888893</v>
      </c>
      <c r="G68" s="40">
        <f t="shared" si="2"/>
        <v>7.8888888888888902</v>
      </c>
      <c r="H68" s="40">
        <f t="shared" si="3"/>
        <v>7.8888888888888902</v>
      </c>
      <c r="I68" s="40">
        <f t="shared" si="4"/>
        <v>7.8888888888888893</v>
      </c>
      <c r="J68" s="40">
        <f t="shared" si="5"/>
        <v>7.8888888888888893</v>
      </c>
      <c r="K68" s="40">
        <f t="shared" si="6"/>
        <v>7.8888888888888884</v>
      </c>
      <c r="L68" s="40">
        <f t="shared" si="7"/>
        <v>7.8888888888888893</v>
      </c>
      <c r="M68" s="40">
        <f t="shared" si="8"/>
        <v>7.8888888888888893</v>
      </c>
      <c r="N68" s="40">
        <f t="shared" si="9"/>
        <v>7.8888888888888902</v>
      </c>
      <c r="O68" s="40">
        <f t="shared" si="10"/>
        <v>7.8888888888888893</v>
      </c>
      <c r="P68" s="40">
        <f t="shared" si="11"/>
        <v>7.8888888888888893</v>
      </c>
      <c r="Q68" s="40">
        <f t="shared" si="12"/>
        <v>7.8888888888888884</v>
      </c>
      <c r="R68" s="40">
        <f t="shared" si="13"/>
        <v>7.8888888888888902</v>
      </c>
      <c r="S68" s="40">
        <f t="shared" si="14"/>
        <v>7.8888888888888875</v>
      </c>
      <c r="T68" s="41">
        <f t="shared" si="51"/>
        <v>7.8888888888888893</v>
      </c>
      <c r="V68" s="38">
        <v>62</v>
      </c>
      <c r="W68" s="39">
        <f t="shared" si="52"/>
        <v>15.397590361445783</v>
      </c>
      <c r="X68" s="40">
        <f t="shared" si="53"/>
        <v>15.214285714285715</v>
      </c>
      <c r="Y68" s="40">
        <f t="shared" si="15"/>
        <v>15.035294117647059</v>
      </c>
      <c r="Z68" s="40">
        <f t="shared" si="16"/>
        <v>14.860465116279071</v>
      </c>
      <c r="AA68" s="40">
        <f t="shared" si="17"/>
        <v>14.689655172413795</v>
      </c>
      <c r="AB68" s="40">
        <f t="shared" si="18"/>
        <v>14.522727272727273</v>
      </c>
      <c r="AC68" s="40">
        <f t="shared" si="19"/>
        <v>14.359550561797752</v>
      </c>
      <c r="AD68" s="40">
        <f t="shared" si="20"/>
        <v>14.2</v>
      </c>
      <c r="AE68" s="40">
        <f t="shared" si="21"/>
        <v>14.043956043956042</v>
      </c>
      <c r="AF68" s="40">
        <f t="shared" si="22"/>
        <v>13.891304347826086</v>
      </c>
      <c r="AG68" s="40">
        <f t="shared" si="23"/>
        <v>13.741935483870968</v>
      </c>
      <c r="AH68" s="40">
        <f t="shared" si="24"/>
        <v>13.595744680851066</v>
      </c>
      <c r="AI68" s="40">
        <f t="shared" si="25"/>
        <v>13.45263157894737</v>
      </c>
      <c r="AJ68" s="40">
        <f t="shared" si="26"/>
        <v>13.312500000000002</v>
      </c>
      <c r="AK68" s="40">
        <f t="shared" si="27"/>
        <v>13.175257731958762</v>
      </c>
      <c r="AL68" s="40">
        <f t="shared" si="28"/>
        <v>13.040816326530612</v>
      </c>
      <c r="AM68" s="40">
        <f t="shared" si="29"/>
        <v>12.909090909090908</v>
      </c>
      <c r="AN68" s="41">
        <f t="shared" si="54"/>
        <v>12.78</v>
      </c>
      <c r="AR68" s="38">
        <v>62</v>
      </c>
      <c r="AS68" s="39">
        <f t="shared" si="55"/>
        <v>3.552274277211763</v>
      </c>
      <c r="AT68" s="40">
        <f t="shared" si="56"/>
        <v>3.4679851655123848</v>
      </c>
      <c r="AU68" s="40">
        <f t="shared" si="30"/>
        <v>3.3859595380950944</v>
      </c>
      <c r="AV68" s="40">
        <f t="shared" si="31"/>
        <v>3.306112652016215</v>
      </c>
      <c r="AW68" s="40">
        <f t="shared" si="32"/>
        <v>3.2283637592968222</v>
      </c>
      <c r="AX68" s="40">
        <f t="shared" si="33"/>
        <v>3.1526358771198217</v>
      </c>
      <c r="AY68" s="40">
        <f t="shared" si="34"/>
        <v>3.0788555735984966</v>
      </c>
      <c r="AZ68" s="40">
        <f t="shared" si="35"/>
        <v>3.0069527679024883</v>
      </c>
      <c r="BA68" s="40">
        <f t="shared" si="36"/>
        <v>2.9368605436340172</v>
      </c>
      <c r="BB68" s="40">
        <f t="shared" si="37"/>
        <v>2.8685149744435368</v>
      </c>
      <c r="BC68" s="40">
        <f t="shared" si="38"/>
        <v>2.8018549609610588</v>
      </c>
      <c r="BD68" s="40">
        <f t="shared" si="39"/>
        <v>2.7368220781980908</v>
      </c>
      <c r="BE68" s="40">
        <f t="shared" si="40"/>
        <v>2.6733604326464251</v>
      </c>
      <c r="BF68" s="40">
        <f t="shared" si="41"/>
        <v>2.6114165283645141</v>
      </c>
      <c r="BG68" s="40">
        <f t="shared" si="42"/>
        <v>2.5509391414008071</v>
      </c>
      <c r="BH68" s="40">
        <f t="shared" si="43"/>
        <v>2.4918792019565648</v>
      </c>
      <c r="BI68" s="40">
        <f t="shared" si="44"/>
        <v>2.434189683739052</v>
      </c>
      <c r="BJ68" s="41">
        <f t="shared" si="57"/>
        <v>1.4938557911514516</v>
      </c>
      <c r="BN68" s="38">
        <v>62</v>
      </c>
      <c r="BO68" s="39">
        <f t="shared" si="58"/>
        <v>0.49985130111524168</v>
      </c>
      <c r="BP68" s="40">
        <f t="shared" si="79"/>
        <v>0.50587360594795538</v>
      </c>
      <c r="BQ68" s="40">
        <f t="shared" si="79"/>
        <v>0.51189591078066921</v>
      </c>
      <c r="BR68" s="40">
        <f t="shared" si="79"/>
        <v>0.51791821561338292</v>
      </c>
      <c r="BS68" s="40">
        <f t="shared" si="79"/>
        <v>0.52394052044609662</v>
      </c>
      <c r="BT68" s="40">
        <f t="shared" si="79"/>
        <v>0.52996282527881045</v>
      </c>
      <c r="BU68" s="40">
        <f t="shared" si="79"/>
        <v>0.53598513011152427</v>
      </c>
      <c r="BV68" s="40">
        <f t="shared" si="79"/>
        <v>0.54200743494423798</v>
      </c>
      <c r="BW68" s="40">
        <f t="shared" si="79"/>
        <v>0.5480297397769518</v>
      </c>
      <c r="BX68" s="40">
        <f t="shared" si="79"/>
        <v>0.55405204460966551</v>
      </c>
      <c r="BY68" s="40">
        <f t="shared" si="79"/>
        <v>0.56007434944237922</v>
      </c>
      <c r="BZ68" s="40">
        <f t="shared" si="79"/>
        <v>0.56609665427509293</v>
      </c>
      <c r="CA68" s="40">
        <f t="shared" si="79"/>
        <v>0.57211895910780663</v>
      </c>
      <c r="CB68" s="40">
        <f t="shared" si="79"/>
        <v>0.57814126394052046</v>
      </c>
      <c r="CC68" s="40">
        <f t="shared" si="79"/>
        <v>0.58416356877323428</v>
      </c>
      <c r="CD68" s="40">
        <f t="shared" si="79"/>
        <v>0.59018587360594799</v>
      </c>
      <c r="CE68" s="40">
        <f t="shared" si="63"/>
        <v>0.59620817843866181</v>
      </c>
      <c r="CF68" s="41">
        <f t="shared" si="63"/>
        <v>0.60223048327137552</v>
      </c>
      <c r="CK68" s="38">
        <v>62</v>
      </c>
      <c r="CL68" s="39">
        <f t="shared" si="59"/>
        <v>3.943271375464684</v>
      </c>
      <c r="CM68" s="40">
        <f t="shared" si="80"/>
        <v>3.9907806691449816</v>
      </c>
      <c r="CN68" s="40">
        <f t="shared" si="80"/>
        <v>4.0382899628252797</v>
      </c>
      <c r="CO68" s="40">
        <f t="shared" si="80"/>
        <v>4.0857992565055765</v>
      </c>
      <c r="CP68" s="40">
        <f t="shared" si="80"/>
        <v>4.1333085501858742</v>
      </c>
      <c r="CQ68" s="40">
        <f t="shared" si="80"/>
        <v>4.1808178438661718</v>
      </c>
      <c r="CR68" s="40">
        <f t="shared" si="80"/>
        <v>4.2283271375464695</v>
      </c>
      <c r="CS68" s="40">
        <f t="shared" si="80"/>
        <v>4.2758364312267663</v>
      </c>
      <c r="CT68" s="40">
        <f t="shared" si="80"/>
        <v>4.3233457249070639</v>
      </c>
      <c r="CU68" s="40">
        <f t="shared" si="80"/>
        <v>4.3708550185873616</v>
      </c>
      <c r="CV68" s="40">
        <f t="shared" si="80"/>
        <v>4.4183643122676584</v>
      </c>
      <c r="CW68" s="40">
        <f t="shared" si="80"/>
        <v>4.465873605947956</v>
      </c>
      <c r="CX68" s="40">
        <f t="shared" si="80"/>
        <v>4.5133828996282528</v>
      </c>
      <c r="CY68" s="40">
        <f t="shared" si="80"/>
        <v>4.5608921933085504</v>
      </c>
      <c r="CZ68" s="40">
        <f t="shared" si="80"/>
        <v>4.6084014869888481</v>
      </c>
      <c r="DA68" s="40">
        <f t="shared" si="80"/>
        <v>4.6559107806691458</v>
      </c>
      <c r="DB68" s="40">
        <f t="shared" si="64"/>
        <v>4.7034200743494425</v>
      </c>
      <c r="DC68" s="41">
        <f t="shared" si="64"/>
        <v>4.7509293680297402</v>
      </c>
      <c r="DE68" s="38">
        <v>62</v>
      </c>
      <c r="DF68" s="39">
        <f t="shared" si="60"/>
        <v>7.6965055762081791</v>
      </c>
      <c r="DG68" s="40">
        <f t="shared" si="81"/>
        <v>7.6965055762081791</v>
      </c>
      <c r="DH68" s="40">
        <f t="shared" si="81"/>
        <v>7.6965055762081791</v>
      </c>
      <c r="DI68" s="40">
        <f t="shared" si="81"/>
        <v>7.6965055762081791</v>
      </c>
      <c r="DJ68" s="40">
        <f t="shared" si="81"/>
        <v>7.6965055762081791</v>
      </c>
      <c r="DK68" s="40">
        <f t="shared" si="81"/>
        <v>7.6965055762081791</v>
      </c>
      <c r="DL68" s="40">
        <f t="shared" si="81"/>
        <v>7.6965055762081791</v>
      </c>
      <c r="DM68" s="40">
        <f t="shared" si="81"/>
        <v>7.6965055762081791</v>
      </c>
      <c r="DN68" s="40">
        <f t="shared" si="81"/>
        <v>7.6965055762081791</v>
      </c>
      <c r="DO68" s="40">
        <f t="shared" si="81"/>
        <v>7.6965055762081791</v>
      </c>
      <c r="DP68" s="40">
        <f t="shared" si="81"/>
        <v>7.6965055762081791</v>
      </c>
      <c r="DQ68" s="40">
        <f t="shared" si="81"/>
        <v>7.6965055762081791</v>
      </c>
      <c r="DR68" s="40">
        <f t="shared" si="81"/>
        <v>7.6965055762081791</v>
      </c>
      <c r="DS68" s="40">
        <f t="shared" si="81"/>
        <v>7.6965055762081791</v>
      </c>
      <c r="DT68" s="40">
        <f t="shared" si="81"/>
        <v>7.6965055762081791</v>
      </c>
      <c r="DU68" s="40">
        <f t="shared" si="81"/>
        <v>7.6965055762081791</v>
      </c>
      <c r="DV68" s="40">
        <f t="shared" si="65"/>
        <v>7.6965055762081791</v>
      </c>
      <c r="DW68" s="41">
        <f t="shared" si="65"/>
        <v>7.6965055762081791</v>
      </c>
      <c r="DY68" s="38">
        <v>62</v>
      </c>
      <c r="DZ68" s="39">
        <f t="shared" si="61"/>
        <v>1.7756089193825044</v>
      </c>
      <c r="EA68" s="40">
        <f t="shared" si="82"/>
        <v>1.754362161051767</v>
      </c>
      <c r="EB68" s="40">
        <f t="shared" si="82"/>
        <v>1.7332588416196824</v>
      </c>
      <c r="EC68" s="40">
        <f t="shared" si="82"/>
        <v>1.7122959653490673</v>
      </c>
      <c r="ED68" s="40">
        <f t="shared" si="82"/>
        <v>1.6914705882352941</v>
      </c>
      <c r="EE68" s="40">
        <f t="shared" si="82"/>
        <v>1.6707798165137615</v>
      </c>
      <c r="EF68" s="40">
        <f t="shared" si="82"/>
        <v>1.650220805209782</v>
      </c>
      <c r="EG68" s="40">
        <f t="shared" si="82"/>
        <v>1.6297907567293042</v>
      </c>
      <c r="EH68" s="40">
        <f t="shared" si="82"/>
        <v>1.6094869194889476</v>
      </c>
      <c r="EI68" s="40">
        <f t="shared" si="82"/>
        <v>1.589306586583884</v>
      </c>
      <c r="EJ68" s="40">
        <f t="shared" si="82"/>
        <v>1.5692470944921677</v>
      </c>
      <c r="EK68" s="40">
        <f t="shared" si="82"/>
        <v>1.549305821814146</v>
      </c>
      <c r="EL68" s="40">
        <f t="shared" si="82"/>
        <v>1.5294801880456683</v>
      </c>
      <c r="EM68" s="40">
        <f t="shared" si="82"/>
        <v>1.5097676523838262</v>
      </c>
      <c r="EN68" s="40">
        <f t="shared" si="82"/>
        <v>1.4901657125640255</v>
      </c>
      <c r="EO68" s="40">
        <f t="shared" si="82"/>
        <v>1.4706719037272276</v>
      </c>
      <c r="EP68" s="40">
        <f t="shared" si="66"/>
        <v>1.4512837973162425</v>
      </c>
      <c r="EQ68" s="41">
        <f t="shared" si="62"/>
        <v>0.89964549504288172</v>
      </c>
    </row>
    <row r="69" spans="2:147" x14ac:dyDescent="0.25">
      <c r="B69" s="38">
        <v>63</v>
      </c>
      <c r="C69" s="39">
        <f t="shared" si="49"/>
        <v>7.8404907975460141</v>
      </c>
      <c r="D69" s="40">
        <f t="shared" si="50"/>
        <v>7.840490797546015</v>
      </c>
      <c r="E69" s="40">
        <f t="shared" si="0"/>
        <v>7.8404907975460141</v>
      </c>
      <c r="F69" s="40">
        <f t="shared" si="1"/>
        <v>7.8404907975460123</v>
      </c>
      <c r="G69" s="40">
        <f t="shared" si="2"/>
        <v>7.8404907975460141</v>
      </c>
      <c r="H69" s="40">
        <f t="shared" si="3"/>
        <v>7.840490797546015</v>
      </c>
      <c r="I69" s="40">
        <f t="shared" si="4"/>
        <v>7.8404907975460132</v>
      </c>
      <c r="J69" s="40">
        <f t="shared" si="5"/>
        <v>7.8404907975460132</v>
      </c>
      <c r="K69" s="40">
        <f t="shared" si="6"/>
        <v>7.8404907975460132</v>
      </c>
      <c r="L69" s="40">
        <f t="shared" si="7"/>
        <v>7.8404907975460132</v>
      </c>
      <c r="M69" s="40">
        <f t="shared" si="8"/>
        <v>7.8404907975460132</v>
      </c>
      <c r="N69" s="40">
        <f t="shared" si="9"/>
        <v>7.840490797546015</v>
      </c>
      <c r="O69" s="40">
        <f t="shared" si="10"/>
        <v>7.8404907975460132</v>
      </c>
      <c r="P69" s="40">
        <f t="shared" si="11"/>
        <v>7.840490797546015</v>
      </c>
      <c r="Q69" s="40">
        <f t="shared" si="12"/>
        <v>7.8404907975460132</v>
      </c>
      <c r="R69" s="40">
        <f t="shared" si="13"/>
        <v>7.8404907975460132</v>
      </c>
      <c r="S69" s="40">
        <f t="shared" si="14"/>
        <v>7.8404907975460132</v>
      </c>
      <c r="T69" s="41">
        <f t="shared" si="51"/>
        <v>7.8404907975460141</v>
      </c>
      <c r="V69" s="38">
        <v>63</v>
      </c>
      <c r="W69" s="39">
        <f t="shared" si="52"/>
        <v>15.397590361445785</v>
      </c>
      <c r="X69" s="40">
        <f t="shared" si="53"/>
        <v>15.214285714285717</v>
      </c>
      <c r="Y69" s="40">
        <f t="shared" si="15"/>
        <v>15.03529411764706</v>
      </c>
      <c r="Z69" s="40">
        <f t="shared" si="16"/>
        <v>14.86046511627907</v>
      </c>
      <c r="AA69" s="40">
        <f t="shared" si="17"/>
        <v>14.689655172413794</v>
      </c>
      <c r="AB69" s="40">
        <f t="shared" si="18"/>
        <v>14.522727272727275</v>
      </c>
      <c r="AC69" s="40">
        <f t="shared" si="19"/>
        <v>14.359550561797754</v>
      </c>
      <c r="AD69" s="40">
        <f t="shared" si="20"/>
        <v>14.200000000000001</v>
      </c>
      <c r="AE69" s="40">
        <f t="shared" si="21"/>
        <v>14.043956043956044</v>
      </c>
      <c r="AF69" s="40">
        <f t="shared" si="22"/>
        <v>13.891304347826084</v>
      </c>
      <c r="AG69" s="40">
        <f t="shared" si="23"/>
        <v>13.74193548387097</v>
      </c>
      <c r="AH69" s="40">
        <f t="shared" si="24"/>
        <v>13.595744680851066</v>
      </c>
      <c r="AI69" s="40">
        <f t="shared" si="25"/>
        <v>13.45263157894737</v>
      </c>
      <c r="AJ69" s="40">
        <f t="shared" si="26"/>
        <v>13.312500000000002</v>
      </c>
      <c r="AK69" s="40">
        <f t="shared" si="27"/>
        <v>13.175257731958764</v>
      </c>
      <c r="AL69" s="40">
        <f t="shared" si="28"/>
        <v>13.040816326530612</v>
      </c>
      <c r="AM69" s="40">
        <f t="shared" si="29"/>
        <v>12.90909090909091</v>
      </c>
      <c r="AN69" s="41">
        <f t="shared" si="54"/>
        <v>12.780000000000001</v>
      </c>
      <c r="AR69" s="38">
        <v>63</v>
      </c>
      <c r="AS69" s="39">
        <f t="shared" si="55"/>
        <v>3.5456715369195488</v>
      </c>
      <c r="AT69" s="40">
        <f t="shared" si="56"/>
        <v>3.4615390964315074</v>
      </c>
      <c r="AU69" s="40">
        <f t="shared" si="30"/>
        <v>3.3796659330056991</v>
      </c>
      <c r="AV69" s="40">
        <f t="shared" si="31"/>
        <v>3.2999674612132108</v>
      </c>
      <c r="AW69" s="40">
        <f t="shared" si="32"/>
        <v>3.2223630831642995</v>
      </c>
      <c r="AX69" s="40">
        <f t="shared" si="33"/>
        <v>3.146775959132611</v>
      </c>
      <c r="AY69" s="40">
        <f t="shared" si="34"/>
        <v>3.0731327937219204</v>
      </c>
      <c r="AZ69" s="40">
        <f t="shared" si="35"/>
        <v>3.0013636363636365</v>
      </c>
      <c r="BA69" s="40">
        <f t="shared" si="36"/>
        <v>2.9314016950399018</v>
      </c>
      <c r="BB69" s="40">
        <f t="shared" si="37"/>
        <v>2.8631831622233821</v>
      </c>
      <c r="BC69" s="40">
        <f t="shared" si="38"/>
        <v>2.7966470521116888</v>
      </c>
      <c r="BD69" s="40">
        <f t="shared" si="39"/>
        <v>2.7317350483129648</v>
      </c>
      <c r="BE69" s="40">
        <f t="shared" si="40"/>
        <v>2.6683913612102796</v>
      </c>
      <c r="BF69" s="40">
        <f t="shared" si="41"/>
        <v>2.6065625942969222</v>
      </c>
      <c r="BG69" s="40">
        <f t="shared" si="42"/>
        <v>2.5461976188331481</v>
      </c>
      <c r="BH69" s="40">
        <f t="shared" si="43"/>
        <v>2.4872474562280207</v>
      </c>
      <c r="BI69" s="40">
        <f t="shared" si="44"/>
        <v>2.4296651675982739</v>
      </c>
      <c r="BJ69" s="41">
        <f t="shared" si="57"/>
        <v>1.4820909769862622</v>
      </c>
      <c r="BN69" s="38">
        <v>63</v>
      </c>
      <c r="BO69" s="39">
        <f t="shared" si="58"/>
        <v>0.5038733705772811</v>
      </c>
      <c r="BP69" s="40">
        <f t="shared" si="79"/>
        <v>0.50994413407821215</v>
      </c>
      <c r="BQ69" s="40">
        <f t="shared" si="79"/>
        <v>0.51601489757914332</v>
      </c>
      <c r="BR69" s="40">
        <f t="shared" si="79"/>
        <v>0.52208566108007448</v>
      </c>
      <c r="BS69" s="40">
        <f t="shared" si="79"/>
        <v>0.52815642458100553</v>
      </c>
      <c r="BT69" s="40">
        <f t="shared" si="79"/>
        <v>0.53422718808193659</v>
      </c>
      <c r="BU69" s="40">
        <f t="shared" si="79"/>
        <v>0.54029795158286775</v>
      </c>
      <c r="BV69" s="40">
        <f t="shared" si="79"/>
        <v>0.54636871508379881</v>
      </c>
      <c r="BW69" s="40">
        <f t="shared" si="79"/>
        <v>0.55243947858472997</v>
      </c>
      <c r="BX69" s="40">
        <f t="shared" si="79"/>
        <v>0.55851024208566113</v>
      </c>
      <c r="BY69" s="40">
        <f t="shared" si="79"/>
        <v>0.56458100558659208</v>
      </c>
      <c r="BZ69" s="40">
        <f t="shared" si="79"/>
        <v>0.57065176908752313</v>
      </c>
      <c r="CA69" s="40">
        <f t="shared" si="79"/>
        <v>0.5767225325884543</v>
      </c>
      <c r="CB69" s="40">
        <f t="shared" si="79"/>
        <v>0.58279329608938535</v>
      </c>
      <c r="CC69" s="40">
        <f t="shared" si="79"/>
        <v>0.58886405959031651</v>
      </c>
      <c r="CD69" s="40">
        <f t="shared" si="79"/>
        <v>0.59493482309124768</v>
      </c>
      <c r="CE69" s="40">
        <f t="shared" si="63"/>
        <v>0.60100558659217873</v>
      </c>
      <c r="CF69" s="41">
        <f t="shared" si="63"/>
        <v>0.60707635009310978</v>
      </c>
      <c r="CK69" s="38">
        <v>63</v>
      </c>
      <c r="CL69" s="39">
        <f t="shared" si="59"/>
        <v>3.9506145251396649</v>
      </c>
      <c r="CM69" s="40">
        <f t="shared" si="80"/>
        <v>3.9982122905027935</v>
      </c>
      <c r="CN69" s="40">
        <f t="shared" si="80"/>
        <v>4.045810055865922</v>
      </c>
      <c r="CO69" s="40">
        <f t="shared" si="80"/>
        <v>4.0934078212290501</v>
      </c>
      <c r="CP69" s="40">
        <f t="shared" si="80"/>
        <v>4.1410055865921791</v>
      </c>
      <c r="CQ69" s="40">
        <f t="shared" si="80"/>
        <v>4.1886033519553081</v>
      </c>
      <c r="CR69" s="40">
        <f t="shared" si="80"/>
        <v>4.2362011173184362</v>
      </c>
      <c r="CS69" s="40">
        <f t="shared" si="80"/>
        <v>4.2837988826815643</v>
      </c>
      <c r="CT69" s="40">
        <f t="shared" si="80"/>
        <v>4.3313966480446933</v>
      </c>
      <c r="CU69" s="40">
        <f t="shared" si="80"/>
        <v>4.3789944134078223</v>
      </c>
      <c r="CV69" s="40">
        <f t="shared" si="80"/>
        <v>4.4265921787709495</v>
      </c>
      <c r="CW69" s="40">
        <f t="shared" si="80"/>
        <v>4.4741899441340784</v>
      </c>
      <c r="CX69" s="40">
        <f t="shared" si="80"/>
        <v>4.5217877094972065</v>
      </c>
      <c r="CY69" s="40">
        <f t="shared" si="80"/>
        <v>4.5693854748603355</v>
      </c>
      <c r="CZ69" s="40">
        <f t="shared" si="80"/>
        <v>4.6169832402234636</v>
      </c>
      <c r="DA69" s="40">
        <f t="shared" si="80"/>
        <v>4.6645810055865926</v>
      </c>
      <c r="DB69" s="40">
        <f t="shared" si="64"/>
        <v>4.7121787709497207</v>
      </c>
      <c r="DC69" s="41">
        <f t="shared" si="64"/>
        <v>4.7597765363128497</v>
      </c>
      <c r="DE69" s="38">
        <v>63</v>
      </c>
      <c r="DF69" s="39">
        <f t="shared" si="60"/>
        <v>7.7584357541899438</v>
      </c>
      <c r="DG69" s="40">
        <f t="shared" si="81"/>
        <v>7.7584357541899438</v>
      </c>
      <c r="DH69" s="40">
        <f t="shared" si="81"/>
        <v>7.7584357541899438</v>
      </c>
      <c r="DI69" s="40">
        <f t="shared" si="81"/>
        <v>7.7584357541899438</v>
      </c>
      <c r="DJ69" s="40">
        <f t="shared" si="81"/>
        <v>7.7584357541899438</v>
      </c>
      <c r="DK69" s="40">
        <f t="shared" si="81"/>
        <v>7.7584357541899438</v>
      </c>
      <c r="DL69" s="40">
        <f t="shared" si="81"/>
        <v>7.7584357541899438</v>
      </c>
      <c r="DM69" s="40">
        <f t="shared" si="81"/>
        <v>7.7584357541899438</v>
      </c>
      <c r="DN69" s="40">
        <f t="shared" si="81"/>
        <v>7.7584357541899438</v>
      </c>
      <c r="DO69" s="40">
        <f t="shared" si="81"/>
        <v>7.7584357541899438</v>
      </c>
      <c r="DP69" s="40">
        <f t="shared" si="81"/>
        <v>7.7584357541899438</v>
      </c>
      <c r="DQ69" s="40">
        <f t="shared" si="81"/>
        <v>7.7584357541899438</v>
      </c>
      <c r="DR69" s="40">
        <f t="shared" si="81"/>
        <v>7.7584357541899438</v>
      </c>
      <c r="DS69" s="40">
        <f t="shared" si="81"/>
        <v>7.7584357541899438</v>
      </c>
      <c r="DT69" s="40">
        <f t="shared" si="81"/>
        <v>7.7584357541899438</v>
      </c>
      <c r="DU69" s="40">
        <f t="shared" si="81"/>
        <v>7.7584357541899438</v>
      </c>
      <c r="DV69" s="40">
        <f t="shared" si="65"/>
        <v>7.7584357541899438</v>
      </c>
      <c r="DW69" s="41">
        <f t="shared" si="65"/>
        <v>7.7584357541899438</v>
      </c>
      <c r="DY69" s="38">
        <v>63</v>
      </c>
      <c r="DZ69" s="39">
        <f t="shared" si="61"/>
        <v>1.7865694682675817</v>
      </c>
      <c r="EA69" s="40">
        <f t="shared" si="82"/>
        <v>1.765191557107642</v>
      </c>
      <c r="EB69" s="40">
        <f t="shared" si="82"/>
        <v>1.7439579702716557</v>
      </c>
      <c r="EC69" s="40">
        <f t="shared" si="82"/>
        <v>1.7228656935302342</v>
      </c>
      <c r="ED69" s="40">
        <f t="shared" si="82"/>
        <v>1.7019117647058819</v>
      </c>
      <c r="EE69" s="40">
        <f t="shared" si="82"/>
        <v>1.6810932721712537</v>
      </c>
      <c r="EF69" s="40">
        <f t="shared" si="82"/>
        <v>1.6604073533900892</v>
      </c>
      <c r="EG69" s="40">
        <f t="shared" si="82"/>
        <v>1.6398511934992379</v>
      </c>
      <c r="EH69" s="40">
        <f t="shared" si="82"/>
        <v>1.619422023930237</v>
      </c>
      <c r="EI69" s="40">
        <f t="shared" si="82"/>
        <v>1.5991171210689699</v>
      </c>
      <c r="EJ69" s="40">
        <f t="shared" si="82"/>
        <v>1.5789338049519956</v>
      </c>
      <c r="EK69" s="40">
        <f t="shared" si="82"/>
        <v>1.5588694379981838</v>
      </c>
      <c r="EL69" s="40">
        <f t="shared" si="82"/>
        <v>1.5389214237743454</v>
      </c>
      <c r="EM69" s="40">
        <f t="shared" si="82"/>
        <v>1.5190872057936027</v>
      </c>
      <c r="EN69" s="40">
        <f t="shared" si="82"/>
        <v>1.4993642663452849</v>
      </c>
      <c r="EO69" s="40">
        <f t="shared" si="82"/>
        <v>1.4797501253551733</v>
      </c>
      <c r="EP69" s="40">
        <f t="shared" si="66"/>
        <v>1.4602423392749848</v>
      </c>
      <c r="EQ69" s="41">
        <f t="shared" si="62"/>
        <v>0.89974238081475122</v>
      </c>
    </row>
    <row r="70" spans="2:147" x14ac:dyDescent="0.25">
      <c r="B70" s="38">
        <v>64</v>
      </c>
      <c r="C70" s="39">
        <f t="shared" si="49"/>
        <v>7.7926829268292686</v>
      </c>
      <c r="D70" s="40">
        <f t="shared" si="50"/>
        <v>7.7926829268292668</v>
      </c>
      <c r="E70" s="40">
        <f t="shared" si="0"/>
        <v>7.7926829268292677</v>
      </c>
      <c r="F70" s="40">
        <f t="shared" si="1"/>
        <v>7.7926829268292677</v>
      </c>
      <c r="G70" s="40">
        <f t="shared" si="2"/>
        <v>7.7926829268292686</v>
      </c>
      <c r="H70" s="40">
        <f t="shared" si="3"/>
        <v>7.7926829268292686</v>
      </c>
      <c r="I70" s="40">
        <f t="shared" si="4"/>
        <v>7.7926829268292668</v>
      </c>
      <c r="J70" s="40">
        <f t="shared" si="5"/>
        <v>7.7926829268292677</v>
      </c>
      <c r="K70" s="40">
        <f t="shared" si="6"/>
        <v>7.7926829268292677</v>
      </c>
      <c r="L70" s="40">
        <f t="shared" si="7"/>
        <v>7.7926829268292694</v>
      </c>
      <c r="M70" s="40">
        <f t="shared" si="8"/>
        <v>7.7926829268292686</v>
      </c>
      <c r="N70" s="40">
        <f t="shared" si="9"/>
        <v>7.7926829268292686</v>
      </c>
      <c r="O70" s="40">
        <f t="shared" si="10"/>
        <v>7.7926829268292677</v>
      </c>
      <c r="P70" s="40">
        <f t="shared" si="11"/>
        <v>7.7926829268292677</v>
      </c>
      <c r="Q70" s="40">
        <f t="shared" si="12"/>
        <v>7.7926829268292677</v>
      </c>
      <c r="R70" s="40">
        <f t="shared" si="13"/>
        <v>7.7926829268292686</v>
      </c>
      <c r="S70" s="40">
        <f t="shared" si="14"/>
        <v>7.7926829268292686</v>
      </c>
      <c r="T70" s="41">
        <f t="shared" si="51"/>
        <v>7.7926829268292686</v>
      </c>
      <c r="V70" s="38">
        <v>64</v>
      </c>
      <c r="W70" s="39">
        <f t="shared" si="52"/>
        <v>15.397590361445786</v>
      </c>
      <c r="X70" s="40">
        <f t="shared" si="53"/>
        <v>15.214285714285714</v>
      </c>
      <c r="Y70" s="40">
        <f t="shared" si="15"/>
        <v>15.035294117647059</v>
      </c>
      <c r="Z70" s="40">
        <f t="shared" si="16"/>
        <v>14.860465116279073</v>
      </c>
      <c r="AA70" s="40">
        <f t="shared" si="17"/>
        <v>14.689655172413795</v>
      </c>
      <c r="AB70" s="40">
        <f t="shared" si="18"/>
        <v>14.522727272727275</v>
      </c>
      <c r="AC70" s="40">
        <f t="shared" si="19"/>
        <v>14.359550561797752</v>
      </c>
      <c r="AD70" s="40">
        <f t="shared" si="20"/>
        <v>14.2</v>
      </c>
      <c r="AE70" s="40">
        <f t="shared" si="21"/>
        <v>14.043956043956044</v>
      </c>
      <c r="AF70" s="40">
        <f t="shared" si="22"/>
        <v>13.89130434782609</v>
      </c>
      <c r="AG70" s="40">
        <f t="shared" si="23"/>
        <v>13.74193548387097</v>
      </c>
      <c r="AH70" s="40">
        <f t="shared" si="24"/>
        <v>13.595744680851066</v>
      </c>
      <c r="AI70" s="40">
        <f t="shared" si="25"/>
        <v>13.45263157894737</v>
      </c>
      <c r="AJ70" s="40">
        <f t="shared" si="26"/>
        <v>13.312500000000002</v>
      </c>
      <c r="AK70" s="40">
        <f t="shared" si="27"/>
        <v>13.175257731958764</v>
      </c>
      <c r="AL70" s="40">
        <f t="shared" si="28"/>
        <v>13.040816326530614</v>
      </c>
      <c r="AM70" s="40">
        <f t="shared" si="29"/>
        <v>12.90909090909091</v>
      </c>
      <c r="AN70" s="41">
        <f t="shared" si="54"/>
        <v>12.780000000000001</v>
      </c>
      <c r="AR70" s="38">
        <v>64</v>
      </c>
      <c r="AS70" s="39">
        <f t="shared" si="55"/>
        <v>3.5390687966273333</v>
      </c>
      <c r="AT70" s="40">
        <f t="shared" si="56"/>
        <v>3.4550930273506282</v>
      </c>
      <c r="AU70" s="40">
        <f t="shared" si="30"/>
        <v>3.3733723279163024</v>
      </c>
      <c r="AV70" s="40">
        <f t="shared" si="31"/>
        <v>3.2938222704102076</v>
      </c>
      <c r="AW70" s="40">
        <f t="shared" si="32"/>
        <v>3.2163624070317782</v>
      </c>
      <c r="AX70" s="40">
        <f t="shared" si="33"/>
        <v>3.1409160411453994</v>
      </c>
      <c r="AY70" s="40">
        <f t="shared" si="34"/>
        <v>3.0674100138453428</v>
      </c>
      <c r="AZ70" s="40">
        <f t="shared" si="35"/>
        <v>2.9957745048247837</v>
      </c>
      <c r="BA70" s="40">
        <f t="shared" si="36"/>
        <v>2.9259428464457868</v>
      </c>
      <c r="BB70" s="40">
        <f t="shared" si="37"/>
        <v>2.8578513500032274</v>
      </c>
      <c r="BC70" s="40">
        <f t="shared" si="38"/>
        <v>2.7914391432623189</v>
      </c>
      <c r="BD70" s="40">
        <f t="shared" si="39"/>
        <v>2.7266480184278379</v>
      </c>
      <c r="BE70" s="40">
        <f t="shared" si="40"/>
        <v>2.6634222897741333</v>
      </c>
      <c r="BF70" s="40">
        <f t="shared" si="41"/>
        <v>2.6017086602293302</v>
      </c>
      <c r="BG70" s="40">
        <f t="shared" si="42"/>
        <v>2.5414560962654882</v>
      </c>
      <c r="BH70" s="40">
        <f t="shared" si="43"/>
        <v>2.482615710499477</v>
      </c>
      <c r="BI70" s="40">
        <f t="shared" si="44"/>
        <v>2.4251406514574949</v>
      </c>
      <c r="BJ70" s="41">
        <f t="shared" si="57"/>
        <v>1.4704690453976488</v>
      </c>
      <c r="BN70" s="38">
        <v>64</v>
      </c>
      <c r="BO70" s="39">
        <f t="shared" si="58"/>
        <v>0.50791044776119398</v>
      </c>
      <c r="BP70" s="40">
        <f t="shared" si="79"/>
        <v>0.51402985074626872</v>
      </c>
      <c r="BQ70" s="40">
        <f t="shared" si="79"/>
        <v>0.52014925373134335</v>
      </c>
      <c r="BR70" s="40">
        <f t="shared" si="79"/>
        <v>0.52626865671641787</v>
      </c>
      <c r="BS70" s="40">
        <f t="shared" si="79"/>
        <v>0.5323880597014925</v>
      </c>
      <c r="BT70" s="40">
        <f t="shared" si="79"/>
        <v>0.53850746268656713</v>
      </c>
      <c r="BU70" s="40">
        <f t="shared" si="79"/>
        <v>0.54462686567164187</v>
      </c>
      <c r="BV70" s="40">
        <f t="shared" si="79"/>
        <v>0.5507462686567165</v>
      </c>
      <c r="BW70" s="40">
        <f t="shared" si="79"/>
        <v>0.55686567164179113</v>
      </c>
      <c r="BX70" s="40">
        <f t="shared" si="79"/>
        <v>0.56298507462686564</v>
      </c>
      <c r="BY70" s="40">
        <f t="shared" si="79"/>
        <v>0.56910447761194027</v>
      </c>
      <c r="BZ70" s="40">
        <f t="shared" si="79"/>
        <v>0.5752238805970149</v>
      </c>
      <c r="CA70" s="40">
        <f t="shared" si="79"/>
        <v>0.58134328358208953</v>
      </c>
      <c r="CB70" s="40">
        <f t="shared" si="79"/>
        <v>0.58746268656716416</v>
      </c>
      <c r="CC70" s="40">
        <f t="shared" si="79"/>
        <v>0.59358208955223879</v>
      </c>
      <c r="CD70" s="40">
        <f t="shared" si="79"/>
        <v>0.59970149253731342</v>
      </c>
      <c r="CE70" s="40">
        <f t="shared" si="63"/>
        <v>0.60582089552238805</v>
      </c>
      <c r="CF70" s="41">
        <f t="shared" si="63"/>
        <v>0.61194029850746268</v>
      </c>
      <c r="CK70" s="38">
        <v>64</v>
      </c>
      <c r="CL70" s="39">
        <f t="shared" si="59"/>
        <v>3.9579850746268654</v>
      </c>
      <c r="CM70" s="40">
        <f t="shared" si="80"/>
        <v>4.0056716417910447</v>
      </c>
      <c r="CN70" s="40">
        <f t="shared" si="80"/>
        <v>4.053358208955224</v>
      </c>
      <c r="CO70" s="40">
        <f t="shared" si="80"/>
        <v>4.1010447761194024</v>
      </c>
      <c r="CP70" s="40">
        <f t="shared" si="80"/>
        <v>4.1487313432835817</v>
      </c>
      <c r="CQ70" s="40">
        <f t="shared" si="80"/>
        <v>4.196417910447761</v>
      </c>
      <c r="CR70" s="40">
        <f t="shared" si="80"/>
        <v>4.2441044776119403</v>
      </c>
      <c r="CS70" s="40">
        <f t="shared" si="80"/>
        <v>4.2917910447761196</v>
      </c>
      <c r="CT70" s="40">
        <f t="shared" si="80"/>
        <v>4.3394776119402989</v>
      </c>
      <c r="CU70" s="40">
        <f t="shared" si="80"/>
        <v>4.3871641791044782</v>
      </c>
      <c r="CV70" s="40">
        <f t="shared" si="80"/>
        <v>4.4348507462686566</v>
      </c>
      <c r="CW70" s="40">
        <f t="shared" si="80"/>
        <v>4.4825373134328359</v>
      </c>
      <c r="CX70" s="40">
        <f t="shared" si="80"/>
        <v>4.5302238805970143</v>
      </c>
      <c r="CY70" s="40">
        <f t="shared" si="80"/>
        <v>4.5779104477611936</v>
      </c>
      <c r="CZ70" s="40">
        <f t="shared" si="80"/>
        <v>4.6255970149253729</v>
      </c>
      <c r="DA70" s="40">
        <f t="shared" si="80"/>
        <v>4.6732835820895522</v>
      </c>
      <c r="DB70" s="40">
        <f t="shared" si="64"/>
        <v>4.7209701492537315</v>
      </c>
      <c r="DC70" s="41">
        <f t="shared" si="64"/>
        <v>4.7686567164179108</v>
      </c>
      <c r="DE70" s="38">
        <v>64</v>
      </c>
      <c r="DF70" s="39">
        <f t="shared" si="60"/>
        <v>7.8205970149253741</v>
      </c>
      <c r="DG70" s="40">
        <f t="shared" si="81"/>
        <v>7.8205970149253741</v>
      </c>
      <c r="DH70" s="40">
        <f t="shared" si="81"/>
        <v>7.8205970149253741</v>
      </c>
      <c r="DI70" s="40">
        <f t="shared" si="81"/>
        <v>7.8205970149253741</v>
      </c>
      <c r="DJ70" s="40">
        <f t="shared" si="81"/>
        <v>7.8205970149253741</v>
      </c>
      <c r="DK70" s="40">
        <f t="shared" si="81"/>
        <v>7.8205970149253741</v>
      </c>
      <c r="DL70" s="40">
        <f t="shared" si="81"/>
        <v>7.8205970149253741</v>
      </c>
      <c r="DM70" s="40">
        <f t="shared" si="81"/>
        <v>7.8205970149253741</v>
      </c>
      <c r="DN70" s="40">
        <f t="shared" si="81"/>
        <v>7.8205970149253741</v>
      </c>
      <c r="DO70" s="40">
        <f t="shared" si="81"/>
        <v>7.8205970149253741</v>
      </c>
      <c r="DP70" s="40">
        <f t="shared" si="81"/>
        <v>7.8205970149253741</v>
      </c>
      <c r="DQ70" s="40">
        <f t="shared" si="81"/>
        <v>7.8205970149253741</v>
      </c>
      <c r="DR70" s="40">
        <f t="shared" si="81"/>
        <v>7.8205970149253741</v>
      </c>
      <c r="DS70" s="40">
        <f t="shared" si="81"/>
        <v>7.8205970149253741</v>
      </c>
      <c r="DT70" s="40">
        <f t="shared" si="81"/>
        <v>7.8205970149253741</v>
      </c>
      <c r="DU70" s="40">
        <f t="shared" si="81"/>
        <v>7.8205970149253741</v>
      </c>
      <c r="DV70" s="40">
        <f t="shared" si="65"/>
        <v>7.8205970149253741</v>
      </c>
      <c r="DW70" s="41">
        <f t="shared" si="65"/>
        <v>7.8205970149253741</v>
      </c>
      <c r="DY70" s="38">
        <v>64</v>
      </c>
      <c r="DZ70" s="39">
        <f t="shared" si="61"/>
        <v>1.7975300171526589</v>
      </c>
      <c r="EA70" s="40">
        <f t="shared" si="82"/>
        <v>1.7760209531635172</v>
      </c>
      <c r="EB70" s="40">
        <f t="shared" si="82"/>
        <v>1.7546570989236292</v>
      </c>
      <c r="EC70" s="40">
        <f t="shared" si="82"/>
        <v>1.7334354217114016</v>
      </c>
      <c r="ED70" s="40">
        <f t="shared" si="82"/>
        <v>1.7123529411764704</v>
      </c>
      <c r="EE70" s="40">
        <f t="shared" si="82"/>
        <v>1.6914067278287463</v>
      </c>
      <c r="EF70" s="40">
        <f t="shared" si="82"/>
        <v>1.6705939015703966</v>
      </c>
      <c r="EG70" s="40">
        <f t="shared" si="82"/>
        <v>1.6499116302691721</v>
      </c>
      <c r="EH70" s="40">
        <f t="shared" si="82"/>
        <v>1.6293571283715271</v>
      </c>
      <c r="EI70" s="40">
        <f t="shared" si="82"/>
        <v>1.6089276555540557</v>
      </c>
      <c r="EJ70" s="40">
        <f t="shared" si="82"/>
        <v>1.588620515411824</v>
      </c>
      <c r="EK70" s="40">
        <f t="shared" si="82"/>
        <v>1.568433054182222</v>
      </c>
      <c r="EL70" s="40">
        <f t="shared" si="82"/>
        <v>1.5483626595030222</v>
      </c>
      <c r="EM70" s="40">
        <f t="shared" si="82"/>
        <v>1.5284067592033797</v>
      </c>
      <c r="EN70" s="40">
        <f t="shared" si="82"/>
        <v>1.5085628201265442</v>
      </c>
      <c r="EO70" s="40">
        <f t="shared" si="82"/>
        <v>1.4888283469831192</v>
      </c>
      <c r="EP70" s="40">
        <f t="shared" si="66"/>
        <v>1.4692008812337272</v>
      </c>
      <c r="EQ70" s="41">
        <f t="shared" si="62"/>
        <v>0.89983926658662094</v>
      </c>
    </row>
    <row r="71" spans="2:147" x14ac:dyDescent="0.25">
      <c r="B71" s="38">
        <v>65</v>
      </c>
      <c r="C71" s="39">
        <f t="shared" si="49"/>
        <v>7.745454545454546</v>
      </c>
      <c r="D71" s="40">
        <f t="shared" si="50"/>
        <v>7.745454545454546</v>
      </c>
      <c r="E71" s="40">
        <f t="shared" ref="E71:E106" si="83">(CN71/BQ71)</f>
        <v>7.7454545454545487</v>
      </c>
      <c r="F71" s="40">
        <f t="shared" ref="F71:F106" si="84">(CO71/BR71)</f>
        <v>7.7454545454545469</v>
      </c>
      <c r="G71" s="40">
        <f t="shared" ref="G71:G106" si="85">(CP71/BS71)</f>
        <v>7.745454545454546</v>
      </c>
      <c r="H71" s="40">
        <f t="shared" ref="H71:H106" si="86">(CQ71/BT71)</f>
        <v>7.745454545454546</v>
      </c>
      <c r="I71" s="40">
        <f t="shared" ref="I71:I106" si="87">(CR71/BU71)</f>
        <v>7.7454545454545469</v>
      </c>
      <c r="J71" s="40">
        <f t="shared" ref="J71:J106" si="88">(CS71/BV71)</f>
        <v>7.7454545454545469</v>
      </c>
      <c r="K71" s="40">
        <f t="shared" ref="K71:K106" si="89">(CT71/BW71)</f>
        <v>7.745454545454546</v>
      </c>
      <c r="L71" s="40">
        <f t="shared" ref="L71:L106" si="90">(CU71/BX71)</f>
        <v>7.7454545454545469</v>
      </c>
      <c r="M71" s="40">
        <f t="shared" ref="M71:M106" si="91">(CV71/BY71)</f>
        <v>7.7454545454545469</v>
      </c>
      <c r="N71" s="40">
        <f t="shared" ref="N71:N106" si="92">(CW71/BZ71)</f>
        <v>7.745454545454546</v>
      </c>
      <c r="O71" s="40">
        <f t="shared" ref="O71:O106" si="93">(CX71/CA71)</f>
        <v>7.745454545454546</v>
      </c>
      <c r="P71" s="40">
        <f t="shared" ref="P71:P106" si="94">(CY71/CB71)</f>
        <v>7.7454545454545469</v>
      </c>
      <c r="Q71" s="40">
        <f t="shared" ref="Q71:Q106" si="95">(CZ71/CC71)</f>
        <v>7.7454545454545469</v>
      </c>
      <c r="R71" s="40">
        <f t="shared" ref="R71:R106" si="96">(DA71/CD71)</f>
        <v>7.745454545454546</v>
      </c>
      <c r="S71" s="40">
        <f t="shared" ref="S71:S106" si="97">(DB71/CE71)</f>
        <v>7.745454545454546</v>
      </c>
      <c r="T71" s="41">
        <f t="shared" si="51"/>
        <v>7.7454545454545469</v>
      </c>
      <c r="V71" s="38">
        <v>65</v>
      </c>
      <c r="W71" s="39">
        <f t="shared" si="52"/>
        <v>15.397590361445785</v>
      </c>
      <c r="X71" s="40">
        <f t="shared" si="53"/>
        <v>15.214285714285715</v>
      </c>
      <c r="Y71" s="40">
        <f t="shared" ref="Y71:Y106" si="98">(DH71/BQ71)</f>
        <v>15.035294117647062</v>
      </c>
      <c r="Z71" s="40">
        <f t="shared" ref="Z71:Z106" si="99">(DI71/BR71)</f>
        <v>14.860465116279073</v>
      </c>
      <c r="AA71" s="40">
        <f t="shared" ref="AA71:AA106" si="100">(DJ71/BS71)</f>
        <v>14.689655172413795</v>
      </c>
      <c r="AB71" s="40">
        <f t="shared" ref="AB71:AB106" si="101">(DK71/BT71)</f>
        <v>14.522727272727272</v>
      </c>
      <c r="AC71" s="40">
        <f t="shared" ref="AC71:AC106" si="102">(DL71/BU71)</f>
        <v>14.359550561797754</v>
      </c>
      <c r="AD71" s="40">
        <f t="shared" ref="AD71:AD106" si="103">(DM71/BV71)</f>
        <v>14.200000000000001</v>
      </c>
      <c r="AE71" s="40">
        <f t="shared" ref="AE71:AE106" si="104">(DN71/BW71)</f>
        <v>14.043956043956044</v>
      </c>
      <c r="AF71" s="40">
        <f t="shared" ref="AF71:AF106" si="105">(DO71/BX71)</f>
        <v>13.891304347826088</v>
      </c>
      <c r="AG71" s="40">
        <f t="shared" ref="AG71:AG106" si="106">(DP71/BY71)</f>
        <v>13.74193548387097</v>
      </c>
      <c r="AH71" s="40">
        <f t="shared" ref="AH71:AH106" si="107">(DQ71/BZ71)</f>
        <v>13.595744680851064</v>
      </c>
      <c r="AI71" s="40">
        <f t="shared" ref="AI71:AI106" si="108">(DR71/CA71)</f>
        <v>13.452631578947368</v>
      </c>
      <c r="AJ71" s="40">
        <f t="shared" ref="AJ71:AJ106" si="109">(DS71/CB71)</f>
        <v>13.312500000000002</v>
      </c>
      <c r="AK71" s="40">
        <f t="shared" ref="AK71:AK106" si="110">(DT71/CC71)</f>
        <v>13.175257731958766</v>
      </c>
      <c r="AL71" s="40">
        <f t="shared" ref="AL71:AL106" si="111">(DU71/CD71)</f>
        <v>13.040816326530614</v>
      </c>
      <c r="AM71" s="40">
        <f t="shared" ref="AM71:AM106" si="112">(DV71/CE71)</f>
        <v>12.90909090909091</v>
      </c>
      <c r="AN71" s="41">
        <f t="shared" si="54"/>
        <v>12.780000000000003</v>
      </c>
      <c r="AR71" s="38">
        <v>65</v>
      </c>
      <c r="AS71" s="39">
        <f t="shared" si="55"/>
        <v>3.5324660563351169</v>
      </c>
      <c r="AT71" s="40">
        <f t="shared" si="56"/>
        <v>3.4486469582697503</v>
      </c>
      <c r="AU71" s="40">
        <f t="shared" ref="AU71:AU106" si="113">(EB71/BQ71)</f>
        <v>3.3670787228269066</v>
      </c>
      <c r="AV71" s="40">
        <f t="shared" ref="AV71:AV106" si="114">(EC71/BR71)</f>
        <v>3.287677079607203</v>
      </c>
      <c r="AW71" s="40">
        <f t="shared" ref="AW71:AW106" si="115">(ED71/BS71)</f>
        <v>3.2103617308992556</v>
      </c>
      <c r="AX71" s="40">
        <f t="shared" ref="AX71:AX106" si="116">(EE71/BT71)</f>
        <v>3.1350561231581868</v>
      </c>
      <c r="AY71" s="40">
        <f t="shared" ref="AY71:AY106" si="117">(EF71/BU71)</f>
        <v>3.0616872339687657</v>
      </c>
      <c r="AZ71" s="40">
        <f t="shared" ref="AZ71:AZ106" si="118">(EG71/BV71)</f>
        <v>2.9901853732859314</v>
      </c>
      <c r="BA71" s="40">
        <f t="shared" ref="BA71:BA106" si="119">(EH71/BW71)</f>
        <v>2.920483997851671</v>
      </c>
      <c r="BB71" s="40">
        <f t="shared" ref="BB71:BB106" si="120">(EI71/BX71)</f>
        <v>2.8525195377830714</v>
      </c>
      <c r="BC71" s="40">
        <f t="shared" ref="BC71:BC106" si="121">(EJ71/BY71)</f>
        <v>2.7862312344129481</v>
      </c>
      <c r="BD71" s="40">
        <f t="shared" ref="BD71:BD106" si="122">(EK71/BZ71)</f>
        <v>2.7215609885427106</v>
      </c>
      <c r="BE71" s="40">
        <f t="shared" ref="BE71:BE106" si="123">(EL71/CA71)</f>
        <v>2.658453218337987</v>
      </c>
      <c r="BF71" s="40">
        <f t="shared" ref="BF71:BF106" si="124">(EM71/CB71)</f>
        <v>2.5968547261617374</v>
      </c>
      <c r="BG71" s="40">
        <f t="shared" ref="BG71:BG106" si="125">(EN71/CC71)</f>
        <v>2.5367145736978287</v>
      </c>
      <c r="BH71" s="40">
        <f t="shared" ref="BH71:BH106" si="126">(EO71/CD71)</f>
        <v>2.477983964770933</v>
      </c>
      <c r="BI71" s="40">
        <f t="shared" ref="BI71:BI106" si="127">(EP71/CE71)</f>
        <v>2.4206161353167159</v>
      </c>
      <c r="BJ71" s="41">
        <f t="shared" si="57"/>
        <v>1.4589873985205832</v>
      </c>
      <c r="BN71" s="38">
        <v>65</v>
      </c>
      <c r="BO71" s="39">
        <f t="shared" si="58"/>
        <v>0.51196261682242994</v>
      </c>
      <c r="BP71" s="40">
        <f t="shared" si="79"/>
        <v>0.51813084112149532</v>
      </c>
      <c r="BQ71" s="40">
        <f t="shared" si="79"/>
        <v>0.52429906542056071</v>
      </c>
      <c r="BR71" s="40">
        <f t="shared" si="79"/>
        <v>0.53046728971962609</v>
      </c>
      <c r="BS71" s="40">
        <f t="shared" si="79"/>
        <v>0.53663551401869158</v>
      </c>
      <c r="BT71" s="40">
        <f t="shared" si="79"/>
        <v>0.54280373831775708</v>
      </c>
      <c r="BU71" s="40">
        <f t="shared" si="79"/>
        <v>0.54897196261682246</v>
      </c>
      <c r="BV71" s="40">
        <f t="shared" si="79"/>
        <v>0.55514018691588785</v>
      </c>
      <c r="BW71" s="40">
        <f t="shared" si="79"/>
        <v>0.56130841121495334</v>
      </c>
      <c r="BX71" s="40">
        <f t="shared" si="79"/>
        <v>0.56747663551401872</v>
      </c>
      <c r="BY71" s="40">
        <f t="shared" si="79"/>
        <v>0.57364485981308411</v>
      </c>
      <c r="BZ71" s="40">
        <f t="shared" si="79"/>
        <v>0.5798130841121496</v>
      </c>
      <c r="CA71" s="40">
        <f t="shared" si="79"/>
        <v>0.58598130841121499</v>
      </c>
      <c r="CB71" s="40">
        <f t="shared" si="79"/>
        <v>0.59214953271028037</v>
      </c>
      <c r="CC71" s="40">
        <f t="shared" si="79"/>
        <v>0.59831775700934575</v>
      </c>
      <c r="CD71" s="40">
        <f t="shared" si="79"/>
        <v>0.60448598130841125</v>
      </c>
      <c r="CE71" s="40">
        <f t="shared" si="63"/>
        <v>0.61065420560747663</v>
      </c>
      <c r="CF71" s="41">
        <f t="shared" si="63"/>
        <v>0.61682242990654201</v>
      </c>
      <c r="CK71" s="38">
        <v>65</v>
      </c>
      <c r="CL71" s="39">
        <f t="shared" si="59"/>
        <v>3.9653831775700938</v>
      </c>
      <c r="CM71" s="40">
        <f t="shared" si="80"/>
        <v>4.0131588785046732</v>
      </c>
      <c r="CN71" s="40">
        <f t="shared" si="80"/>
        <v>4.0609345794392535</v>
      </c>
      <c r="CO71" s="40">
        <f t="shared" si="80"/>
        <v>4.108710280373832</v>
      </c>
      <c r="CP71" s="40">
        <f t="shared" si="80"/>
        <v>4.1564859813084114</v>
      </c>
      <c r="CQ71" s="40">
        <f t="shared" si="80"/>
        <v>4.2042616822429917</v>
      </c>
      <c r="CR71" s="40">
        <f t="shared" si="80"/>
        <v>4.2520373831775711</v>
      </c>
      <c r="CS71" s="40">
        <f t="shared" si="80"/>
        <v>4.2998130841121505</v>
      </c>
      <c r="CT71" s="40">
        <f t="shared" si="80"/>
        <v>4.3475887850467299</v>
      </c>
      <c r="CU71" s="40">
        <f t="shared" si="80"/>
        <v>4.3953644859813092</v>
      </c>
      <c r="CV71" s="40">
        <f t="shared" si="80"/>
        <v>4.4431401869158886</v>
      </c>
      <c r="CW71" s="40">
        <f t="shared" si="80"/>
        <v>4.490915887850468</v>
      </c>
      <c r="CX71" s="40">
        <f t="shared" si="80"/>
        <v>4.5386915887850474</v>
      </c>
      <c r="CY71" s="40">
        <f t="shared" si="80"/>
        <v>4.5864672897196268</v>
      </c>
      <c r="CZ71" s="40">
        <f t="shared" si="80"/>
        <v>4.6342429906542062</v>
      </c>
      <c r="DA71" s="40">
        <f t="shared" si="80"/>
        <v>4.6820186915887856</v>
      </c>
      <c r="DB71" s="40">
        <f t="shared" si="64"/>
        <v>4.729794392523365</v>
      </c>
      <c r="DC71" s="41">
        <f t="shared" si="64"/>
        <v>4.7775700934579444</v>
      </c>
      <c r="DE71" s="38">
        <v>65</v>
      </c>
      <c r="DF71" s="39">
        <f t="shared" si="60"/>
        <v>7.8829906542056083</v>
      </c>
      <c r="DG71" s="40">
        <f t="shared" si="81"/>
        <v>7.8829906542056083</v>
      </c>
      <c r="DH71" s="40">
        <f t="shared" si="81"/>
        <v>7.8829906542056083</v>
      </c>
      <c r="DI71" s="40">
        <f t="shared" si="81"/>
        <v>7.8829906542056083</v>
      </c>
      <c r="DJ71" s="40">
        <f t="shared" si="81"/>
        <v>7.8829906542056083</v>
      </c>
      <c r="DK71" s="40">
        <f t="shared" si="81"/>
        <v>7.8829906542056083</v>
      </c>
      <c r="DL71" s="40">
        <f t="shared" si="81"/>
        <v>7.8829906542056083</v>
      </c>
      <c r="DM71" s="40">
        <f t="shared" si="81"/>
        <v>7.8829906542056083</v>
      </c>
      <c r="DN71" s="40">
        <f t="shared" si="81"/>
        <v>7.8829906542056083</v>
      </c>
      <c r="DO71" s="40">
        <f t="shared" si="81"/>
        <v>7.8829906542056083</v>
      </c>
      <c r="DP71" s="40">
        <f t="shared" si="81"/>
        <v>7.8829906542056083</v>
      </c>
      <c r="DQ71" s="40">
        <f t="shared" si="81"/>
        <v>7.8829906542056083</v>
      </c>
      <c r="DR71" s="40">
        <f t="shared" si="81"/>
        <v>7.8829906542056083</v>
      </c>
      <c r="DS71" s="40">
        <f t="shared" si="81"/>
        <v>7.8829906542056083</v>
      </c>
      <c r="DT71" s="40">
        <f t="shared" si="81"/>
        <v>7.8829906542056083</v>
      </c>
      <c r="DU71" s="40">
        <f t="shared" si="81"/>
        <v>7.8829906542056083</v>
      </c>
      <c r="DV71" s="40">
        <f t="shared" si="65"/>
        <v>7.8829906542056083</v>
      </c>
      <c r="DW71" s="41">
        <f t="shared" si="65"/>
        <v>7.8829906542056083</v>
      </c>
      <c r="DY71" s="38">
        <v>65</v>
      </c>
      <c r="DZ71" s="39">
        <f t="shared" si="61"/>
        <v>1.8084905660377357</v>
      </c>
      <c r="EA71" s="40">
        <f t="shared" si="82"/>
        <v>1.7868503492193921</v>
      </c>
      <c r="EB71" s="40">
        <f t="shared" si="82"/>
        <v>1.7653562275756023</v>
      </c>
      <c r="EC71" s="40">
        <f t="shared" si="82"/>
        <v>1.7440051498925684</v>
      </c>
      <c r="ED71" s="40">
        <f t="shared" si="82"/>
        <v>1.7227941176470585</v>
      </c>
      <c r="EE71" s="40">
        <f t="shared" si="82"/>
        <v>1.7017201834862385</v>
      </c>
      <c r="EF71" s="40">
        <f t="shared" si="82"/>
        <v>1.6807804497507037</v>
      </c>
      <c r="EG71" s="40">
        <f t="shared" si="82"/>
        <v>1.6599720670391058</v>
      </c>
      <c r="EH71" s="40">
        <f t="shared" si="82"/>
        <v>1.6392922328128168</v>
      </c>
      <c r="EI71" s="40">
        <f t="shared" si="82"/>
        <v>1.6187381900391411</v>
      </c>
      <c r="EJ71" s="40">
        <f t="shared" si="82"/>
        <v>1.598307225871652</v>
      </c>
      <c r="EK71" s="40">
        <f t="shared" si="82"/>
        <v>1.5779966703662596</v>
      </c>
      <c r="EL71" s="40">
        <f t="shared" si="82"/>
        <v>1.557803895231699</v>
      </c>
      <c r="EM71" s="40">
        <f t="shared" si="82"/>
        <v>1.537726312613156</v>
      </c>
      <c r="EN71" s="40">
        <f t="shared" si="82"/>
        <v>1.5177613739078035</v>
      </c>
      <c r="EO71" s="40">
        <f t="shared" si="82"/>
        <v>1.4979065686110649</v>
      </c>
      <c r="EP71" s="40">
        <f t="shared" si="66"/>
        <v>1.4781594231924693</v>
      </c>
      <c r="EQ71" s="41">
        <f t="shared" si="62"/>
        <v>0.89993615235849056</v>
      </c>
    </row>
    <row r="72" spans="2:147" x14ac:dyDescent="0.25">
      <c r="B72" s="38">
        <v>66</v>
      </c>
      <c r="C72" s="39">
        <f t="shared" ref="C72:C106" si="128">(CL72/BO72)</f>
        <v>7.6987951807228905</v>
      </c>
      <c r="D72" s="40">
        <f t="shared" ref="D72:D106" si="129">(CM72/BP72)</f>
        <v>7.6987951807228914</v>
      </c>
      <c r="E72" s="40">
        <f t="shared" si="83"/>
        <v>7.6987951807228923</v>
      </c>
      <c r="F72" s="40">
        <f t="shared" si="84"/>
        <v>7.6987951807228905</v>
      </c>
      <c r="G72" s="40">
        <f t="shared" si="85"/>
        <v>7.6987951807228923</v>
      </c>
      <c r="H72" s="40">
        <f t="shared" si="86"/>
        <v>7.6987951807228905</v>
      </c>
      <c r="I72" s="40">
        <f t="shared" si="87"/>
        <v>7.6987951807228923</v>
      </c>
      <c r="J72" s="40">
        <f t="shared" si="88"/>
        <v>7.6987951807228914</v>
      </c>
      <c r="K72" s="40">
        <f t="shared" si="89"/>
        <v>7.6987951807228914</v>
      </c>
      <c r="L72" s="40">
        <f t="shared" si="90"/>
        <v>7.6987951807228932</v>
      </c>
      <c r="M72" s="40">
        <f t="shared" si="91"/>
        <v>7.6987951807228905</v>
      </c>
      <c r="N72" s="40">
        <f t="shared" si="92"/>
        <v>7.6987951807228923</v>
      </c>
      <c r="O72" s="40">
        <f t="shared" si="93"/>
        <v>7.6987951807228923</v>
      </c>
      <c r="P72" s="40">
        <f t="shared" si="94"/>
        <v>7.6987951807228905</v>
      </c>
      <c r="Q72" s="40">
        <f t="shared" si="95"/>
        <v>7.6987951807228923</v>
      </c>
      <c r="R72" s="40">
        <f t="shared" si="96"/>
        <v>7.6987951807228923</v>
      </c>
      <c r="S72" s="40">
        <f t="shared" si="97"/>
        <v>7.6987951807228896</v>
      </c>
      <c r="T72" s="41">
        <f t="shared" ref="T72:T106" si="130">(DC72/CF72)</f>
        <v>7.6987951807228914</v>
      </c>
      <c r="V72" s="38">
        <v>66</v>
      </c>
      <c r="W72" s="39">
        <f t="shared" ref="W72:W106" si="131">(DF72/BO72)</f>
        <v>15.397590361445781</v>
      </c>
      <c r="X72" s="40">
        <f t="shared" ref="X72:X106" si="132">(DG72/BP72)</f>
        <v>15.214285714285714</v>
      </c>
      <c r="Y72" s="40">
        <f t="shared" si="98"/>
        <v>15.035294117647057</v>
      </c>
      <c r="Z72" s="40">
        <f t="shared" si="99"/>
        <v>14.860465116279068</v>
      </c>
      <c r="AA72" s="40">
        <f t="shared" si="100"/>
        <v>14.689655172413792</v>
      </c>
      <c r="AB72" s="40">
        <f t="shared" si="101"/>
        <v>14.522727272727272</v>
      </c>
      <c r="AC72" s="40">
        <f t="shared" si="102"/>
        <v>14.359550561797752</v>
      </c>
      <c r="AD72" s="40">
        <f t="shared" si="103"/>
        <v>14.2</v>
      </c>
      <c r="AE72" s="40">
        <f t="shared" si="104"/>
        <v>14.043956043956042</v>
      </c>
      <c r="AF72" s="40">
        <f t="shared" si="105"/>
        <v>13.891304347826086</v>
      </c>
      <c r="AG72" s="40">
        <f t="shared" si="106"/>
        <v>13.741935483870966</v>
      </c>
      <c r="AH72" s="40">
        <f t="shared" si="107"/>
        <v>13.595744680851064</v>
      </c>
      <c r="AI72" s="40">
        <f t="shared" si="108"/>
        <v>13.45263157894737</v>
      </c>
      <c r="AJ72" s="40">
        <f t="shared" si="109"/>
        <v>13.312499999999998</v>
      </c>
      <c r="AK72" s="40">
        <f t="shared" si="110"/>
        <v>13.175257731958762</v>
      </c>
      <c r="AL72" s="40">
        <f t="shared" si="111"/>
        <v>13.040816326530612</v>
      </c>
      <c r="AM72" s="40">
        <f t="shared" si="112"/>
        <v>12.909090909090907</v>
      </c>
      <c r="AN72" s="41">
        <f t="shared" ref="AN72:AN106" si="133">(DW72/CF72)</f>
        <v>12.78</v>
      </c>
      <c r="AR72" s="38">
        <v>66</v>
      </c>
      <c r="AS72" s="39">
        <f t="shared" ref="AS72:AS106" si="134">(DZ72/BO72)</f>
        <v>3.5258633160429027</v>
      </c>
      <c r="AT72" s="40">
        <f t="shared" ref="AT72:AT106" si="135">(EA72/BP72)</f>
        <v>3.4422008891888725</v>
      </c>
      <c r="AU72" s="40">
        <f t="shared" si="113"/>
        <v>3.3607851177375103</v>
      </c>
      <c r="AV72" s="40">
        <f t="shared" si="114"/>
        <v>3.2815318888041984</v>
      </c>
      <c r="AW72" s="40">
        <f t="shared" si="115"/>
        <v>3.2043610547667338</v>
      </c>
      <c r="AX72" s="40">
        <f t="shared" si="116"/>
        <v>3.1291962051709756</v>
      </c>
      <c r="AY72" s="40">
        <f t="shared" si="117"/>
        <v>3.0559644540921886</v>
      </c>
      <c r="AZ72" s="40">
        <f t="shared" si="118"/>
        <v>2.984596241747079</v>
      </c>
      <c r="BA72" s="40">
        <f t="shared" si="119"/>
        <v>2.9150251492575561</v>
      </c>
      <c r="BB72" s="40">
        <f t="shared" si="120"/>
        <v>2.8471877255629168</v>
      </c>
      <c r="BC72" s="40">
        <f t="shared" si="121"/>
        <v>2.7810233255635781</v>
      </c>
      <c r="BD72" s="40">
        <f t="shared" si="122"/>
        <v>2.7164739586575846</v>
      </c>
      <c r="BE72" s="40">
        <f t="shared" si="123"/>
        <v>2.653484146901842</v>
      </c>
      <c r="BF72" s="40">
        <f t="shared" si="124"/>
        <v>2.5920007920941459</v>
      </c>
      <c r="BG72" s="40">
        <f t="shared" si="125"/>
        <v>2.5319730511301692</v>
      </c>
      <c r="BH72" s="40">
        <f t="shared" si="126"/>
        <v>2.4733522190423893</v>
      </c>
      <c r="BI72" s="40">
        <f t="shared" si="127"/>
        <v>2.4160916191759365</v>
      </c>
      <c r="BJ72" s="41">
        <f t="shared" ref="BJ72:BJ106" si="136">(EQ72/CF72)</f>
        <v>1.4476435010891937</v>
      </c>
      <c r="BN72" s="38">
        <v>66</v>
      </c>
      <c r="BO72" s="39">
        <f t="shared" ref="BO72:CD106" si="137">(1+$BN72/100)*(1-BO$5/100)/(3-$M$2*$BN72/100)</f>
        <v>0.51602996254681655</v>
      </c>
      <c r="BP72" s="40">
        <f t="shared" si="79"/>
        <v>0.52224719101123596</v>
      </c>
      <c r="BQ72" s="40">
        <f t="shared" si="79"/>
        <v>0.52846441947565548</v>
      </c>
      <c r="BR72" s="40">
        <f t="shared" si="79"/>
        <v>0.534681647940075</v>
      </c>
      <c r="BS72" s="40">
        <f t="shared" si="79"/>
        <v>0.54089887640449441</v>
      </c>
      <c r="BT72" s="40">
        <f t="shared" si="79"/>
        <v>0.54711610486891393</v>
      </c>
      <c r="BU72" s="40">
        <f t="shared" si="79"/>
        <v>0.55333333333333334</v>
      </c>
      <c r="BV72" s="40">
        <f t="shared" si="79"/>
        <v>0.55955056179775287</v>
      </c>
      <c r="BW72" s="40">
        <f t="shared" si="79"/>
        <v>0.56576779026217239</v>
      </c>
      <c r="BX72" s="40">
        <f t="shared" si="79"/>
        <v>0.5719850187265918</v>
      </c>
      <c r="BY72" s="40">
        <f t="shared" si="79"/>
        <v>0.57820224719101132</v>
      </c>
      <c r="BZ72" s="40">
        <f t="shared" si="79"/>
        <v>0.58441947565543073</v>
      </c>
      <c r="CA72" s="40">
        <f t="shared" si="79"/>
        <v>0.59063670411985014</v>
      </c>
      <c r="CB72" s="40">
        <f t="shared" si="79"/>
        <v>0.59685393258426978</v>
      </c>
      <c r="CC72" s="40">
        <f t="shared" si="79"/>
        <v>0.60307116104868919</v>
      </c>
      <c r="CD72" s="40">
        <f t="shared" si="79"/>
        <v>0.6092883895131086</v>
      </c>
      <c r="CE72" s="40">
        <f t="shared" si="63"/>
        <v>0.61550561797752823</v>
      </c>
      <c r="CF72" s="41">
        <f t="shared" si="63"/>
        <v>0.62172284644194764</v>
      </c>
      <c r="CK72" s="38">
        <v>66</v>
      </c>
      <c r="CL72" s="39">
        <f t="shared" ref="CL72:DA106" si="138">($M$1*$CI$3+$M$3*$CI$1)*(1/100)*(1-CL$5/100)/(3-$M$2*$CK72/100)</f>
        <v>3.972808988764045</v>
      </c>
      <c r="CM72" s="40">
        <f t="shared" si="80"/>
        <v>4.0206741573033709</v>
      </c>
      <c r="CN72" s="40">
        <f t="shared" si="80"/>
        <v>4.0685393258426972</v>
      </c>
      <c r="CO72" s="40">
        <f t="shared" si="80"/>
        <v>4.1164044943820226</v>
      </c>
      <c r="CP72" s="40">
        <f t="shared" si="80"/>
        <v>4.1642696629213489</v>
      </c>
      <c r="CQ72" s="40">
        <f t="shared" si="80"/>
        <v>4.2121348314606744</v>
      </c>
      <c r="CR72" s="40">
        <f t="shared" si="80"/>
        <v>4.2600000000000007</v>
      </c>
      <c r="CS72" s="40">
        <f t="shared" si="80"/>
        <v>4.3078651685393261</v>
      </c>
      <c r="CT72" s="40">
        <f t="shared" si="80"/>
        <v>4.3557303370786524</v>
      </c>
      <c r="CU72" s="40">
        <f t="shared" si="80"/>
        <v>4.4035955056179787</v>
      </c>
      <c r="CV72" s="40">
        <f t="shared" si="80"/>
        <v>4.4514606741573033</v>
      </c>
      <c r="CW72" s="40">
        <f t="shared" si="80"/>
        <v>4.4993258426966296</v>
      </c>
      <c r="CX72" s="40">
        <f t="shared" si="80"/>
        <v>4.547191011235955</v>
      </c>
      <c r="CY72" s="40">
        <f t="shared" si="80"/>
        <v>4.5950561797752814</v>
      </c>
      <c r="CZ72" s="40">
        <f t="shared" si="80"/>
        <v>4.6429213483146077</v>
      </c>
      <c r="DA72" s="40">
        <f t="shared" si="80"/>
        <v>4.6907865168539331</v>
      </c>
      <c r="DB72" s="40">
        <f t="shared" si="64"/>
        <v>4.7386516853932585</v>
      </c>
      <c r="DC72" s="41">
        <f t="shared" si="64"/>
        <v>4.7865168539325849</v>
      </c>
      <c r="DE72" s="38">
        <v>66</v>
      </c>
      <c r="DF72" s="39">
        <f t="shared" ref="DF72:DU106" si="139">($M$1*$CI$3+$M$3*$CI$1)*(1+$DE72/100)*(1/100)/(3-$M$2*$DE72/100)</f>
        <v>7.94561797752809</v>
      </c>
      <c r="DG72" s="40">
        <f t="shared" si="81"/>
        <v>7.94561797752809</v>
      </c>
      <c r="DH72" s="40">
        <f t="shared" si="81"/>
        <v>7.94561797752809</v>
      </c>
      <c r="DI72" s="40">
        <f t="shared" si="81"/>
        <v>7.94561797752809</v>
      </c>
      <c r="DJ72" s="40">
        <f t="shared" si="81"/>
        <v>7.94561797752809</v>
      </c>
      <c r="DK72" s="40">
        <f t="shared" si="81"/>
        <v>7.94561797752809</v>
      </c>
      <c r="DL72" s="40">
        <f t="shared" si="81"/>
        <v>7.94561797752809</v>
      </c>
      <c r="DM72" s="40">
        <f t="shared" si="81"/>
        <v>7.94561797752809</v>
      </c>
      <c r="DN72" s="40">
        <f t="shared" si="81"/>
        <v>7.94561797752809</v>
      </c>
      <c r="DO72" s="40">
        <f t="shared" si="81"/>
        <v>7.94561797752809</v>
      </c>
      <c r="DP72" s="40">
        <f t="shared" si="81"/>
        <v>7.94561797752809</v>
      </c>
      <c r="DQ72" s="40">
        <f t="shared" si="81"/>
        <v>7.94561797752809</v>
      </c>
      <c r="DR72" s="40">
        <f t="shared" si="81"/>
        <v>7.94561797752809</v>
      </c>
      <c r="DS72" s="40">
        <f t="shared" si="81"/>
        <v>7.94561797752809</v>
      </c>
      <c r="DT72" s="40">
        <f t="shared" si="81"/>
        <v>7.94561797752809</v>
      </c>
      <c r="DU72" s="40">
        <f t="shared" si="81"/>
        <v>7.94561797752809</v>
      </c>
      <c r="DV72" s="40">
        <f t="shared" si="65"/>
        <v>7.94561797752809</v>
      </c>
      <c r="DW72" s="41">
        <f t="shared" si="65"/>
        <v>7.94561797752809</v>
      </c>
      <c r="DY72" s="38">
        <v>66</v>
      </c>
      <c r="DZ72" s="39">
        <f t="shared" ref="DZ72:EO106" si="140">(1/400)*(0.83+DZ$5/100)*($CI$3*$M$1+$CI$1*$M$3)*(1+1*$DY72/100)/(3-$M$2*(0.83+DZ$5/100)*(DZ$5/100))</f>
        <v>1.8194511149228134</v>
      </c>
      <c r="EA72" s="40">
        <f t="shared" si="82"/>
        <v>1.7976797452752673</v>
      </c>
      <c r="EB72" s="40">
        <f t="shared" si="82"/>
        <v>1.7760553562275758</v>
      </c>
      <c r="EC72" s="40">
        <f t="shared" si="82"/>
        <v>1.7545748780737358</v>
      </c>
      <c r="ED72" s="40">
        <f t="shared" si="82"/>
        <v>1.733235294117647</v>
      </c>
      <c r="EE72" s="40">
        <f t="shared" si="82"/>
        <v>1.712033639143731</v>
      </c>
      <c r="EF72" s="40">
        <f t="shared" si="82"/>
        <v>1.6909669979310111</v>
      </c>
      <c r="EG72" s="40">
        <f t="shared" si="82"/>
        <v>1.67003250380904</v>
      </c>
      <c r="EH72" s="40">
        <f t="shared" si="82"/>
        <v>1.6492273372541066</v>
      </c>
      <c r="EI72" s="40">
        <f t="shared" si="82"/>
        <v>1.6285487245242272</v>
      </c>
      <c r="EJ72" s="40">
        <f t="shared" si="82"/>
        <v>1.6079939363314804</v>
      </c>
      <c r="EK72" s="40">
        <f t="shared" si="82"/>
        <v>1.5875602865502978</v>
      </c>
      <c r="EL72" s="40">
        <f t="shared" si="82"/>
        <v>1.5672451309603763</v>
      </c>
      <c r="EM72" s="40">
        <f t="shared" si="82"/>
        <v>1.5470458660229331</v>
      </c>
      <c r="EN72" s="40">
        <f t="shared" si="82"/>
        <v>1.5269599276890633</v>
      </c>
      <c r="EO72" s="40">
        <f t="shared" si="82"/>
        <v>1.5069847902390108</v>
      </c>
      <c r="EP72" s="40">
        <f t="shared" si="66"/>
        <v>1.4871179651512116</v>
      </c>
      <c r="EQ72" s="41">
        <f t="shared" ref="EQ72:EQ106" si="141">(1/400)*(0.83+EQ$5/100)*($CI$3*$M$1+$CI$1*$M$3)*(1+1*$DZ72/100)/(3-$M$2*(0.83+EQ$5/100)*(EQ$5/100))</f>
        <v>0.90003303813036017</v>
      </c>
    </row>
    <row r="73" spans="2:147" x14ac:dyDescent="0.25">
      <c r="B73" s="38">
        <v>67</v>
      </c>
      <c r="C73" s="39">
        <f t="shared" si="128"/>
        <v>7.6526946107784442</v>
      </c>
      <c r="D73" s="40">
        <f t="shared" si="129"/>
        <v>7.652694610778445</v>
      </c>
      <c r="E73" s="40">
        <f t="shared" si="83"/>
        <v>7.652694610778445</v>
      </c>
      <c r="F73" s="40">
        <f t="shared" si="84"/>
        <v>7.6526946107784433</v>
      </c>
      <c r="G73" s="40">
        <f t="shared" si="85"/>
        <v>7.652694610778445</v>
      </c>
      <c r="H73" s="40">
        <f t="shared" si="86"/>
        <v>7.6526946107784433</v>
      </c>
      <c r="I73" s="40">
        <f t="shared" si="87"/>
        <v>7.652694610778445</v>
      </c>
      <c r="J73" s="40">
        <f t="shared" si="88"/>
        <v>7.6526946107784433</v>
      </c>
      <c r="K73" s="40">
        <f t="shared" si="89"/>
        <v>7.6526946107784433</v>
      </c>
      <c r="L73" s="40">
        <f t="shared" si="90"/>
        <v>7.6526946107784442</v>
      </c>
      <c r="M73" s="40">
        <f t="shared" si="91"/>
        <v>7.6526946107784442</v>
      </c>
      <c r="N73" s="40">
        <f t="shared" si="92"/>
        <v>7.652694610778445</v>
      </c>
      <c r="O73" s="40">
        <f t="shared" si="93"/>
        <v>7.6526946107784442</v>
      </c>
      <c r="P73" s="40">
        <f t="shared" si="94"/>
        <v>7.6526946107784442</v>
      </c>
      <c r="Q73" s="40">
        <f t="shared" si="95"/>
        <v>7.6526946107784433</v>
      </c>
      <c r="R73" s="40">
        <f t="shared" si="96"/>
        <v>7.652694610778445</v>
      </c>
      <c r="S73" s="40">
        <f t="shared" si="97"/>
        <v>7.6526946107784433</v>
      </c>
      <c r="T73" s="41">
        <f t="shared" si="130"/>
        <v>7.6526946107784433</v>
      </c>
      <c r="V73" s="38">
        <v>67</v>
      </c>
      <c r="W73" s="39">
        <f t="shared" si="131"/>
        <v>15.397590361445783</v>
      </c>
      <c r="X73" s="40">
        <f t="shared" si="132"/>
        <v>15.214285714285715</v>
      </c>
      <c r="Y73" s="40">
        <f t="shared" si="98"/>
        <v>15.035294117647057</v>
      </c>
      <c r="Z73" s="40">
        <f t="shared" si="99"/>
        <v>14.860465116279066</v>
      </c>
      <c r="AA73" s="40">
        <f t="shared" si="100"/>
        <v>14.689655172413792</v>
      </c>
      <c r="AB73" s="40">
        <f t="shared" si="101"/>
        <v>14.52272727272727</v>
      </c>
      <c r="AC73" s="40">
        <f t="shared" si="102"/>
        <v>14.359550561797752</v>
      </c>
      <c r="AD73" s="40">
        <f t="shared" si="103"/>
        <v>14.199999999999998</v>
      </c>
      <c r="AE73" s="40">
        <f t="shared" si="104"/>
        <v>14.04395604395604</v>
      </c>
      <c r="AF73" s="40">
        <f t="shared" si="105"/>
        <v>13.891304347826084</v>
      </c>
      <c r="AG73" s="40">
        <f t="shared" si="106"/>
        <v>13.741935483870966</v>
      </c>
      <c r="AH73" s="40">
        <f t="shared" si="107"/>
        <v>13.595744680851064</v>
      </c>
      <c r="AI73" s="40">
        <f t="shared" si="108"/>
        <v>13.452631578947367</v>
      </c>
      <c r="AJ73" s="40">
        <f t="shared" si="109"/>
        <v>13.312499999999996</v>
      </c>
      <c r="AK73" s="40">
        <f t="shared" si="110"/>
        <v>13.17525773195876</v>
      </c>
      <c r="AL73" s="40">
        <f t="shared" si="111"/>
        <v>13.040816326530612</v>
      </c>
      <c r="AM73" s="40">
        <f t="shared" si="112"/>
        <v>12.909090909090907</v>
      </c>
      <c r="AN73" s="41">
        <f t="shared" si="133"/>
        <v>12.779999999999998</v>
      </c>
      <c r="AR73" s="38">
        <v>67</v>
      </c>
      <c r="AS73" s="39">
        <f t="shared" si="134"/>
        <v>3.5192605757506876</v>
      </c>
      <c r="AT73" s="40">
        <f t="shared" si="135"/>
        <v>3.435754820107995</v>
      </c>
      <c r="AU73" s="40">
        <f t="shared" si="113"/>
        <v>3.354491512648115</v>
      </c>
      <c r="AV73" s="40">
        <f t="shared" si="114"/>
        <v>3.2753866980011948</v>
      </c>
      <c r="AW73" s="40">
        <f t="shared" si="115"/>
        <v>3.1983603786342116</v>
      </c>
      <c r="AX73" s="40">
        <f t="shared" si="116"/>
        <v>3.123336287183764</v>
      </c>
      <c r="AY73" s="40">
        <f t="shared" si="117"/>
        <v>3.0502416742156115</v>
      </c>
      <c r="AZ73" s="40">
        <f t="shared" si="118"/>
        <v>2.9790071102082272</v>
      </c>
      <c r="BA73" s="40">
        <f t="shared" si="119"/>
        <v>2.9095663006634411</v>
      </c>
      <c r="BB73" s="40">
        <f t="shared" si="120"/>
        <v>2.8418559133427608</v>
      </c>
      <c r="BC73" s="40">
        <f t="shared" si="121"/>
        <v>2.7758154167142082</v>
      </c>
      <c r="BD73" s="40">
        <f t="shared" si="122"/>
        <v>2.7113869287724581</v>
      </c>
      <c r="BE73" s="40">
        <f t="shared" si="123"/>
        <v>2.6485150754656961</v>
      </c>
      <c r="BF73" s="40">
        <f t="shared" si="124"/>
        <v>2.5871468580265535</v>
      </c>
      <c r="BG73" s="40">
        <f t="shared" si="125"/>
        <v>2.5272315285625098</v>
      </c>
      <c r="BH73" s="40">
        <f t="shared" si="126"/>
        <v>2.4687204733138457</v>
      </c>
      <c r="BI73" s="40">
        <f t="shared" si="127"/>
        <v>2.411567103035158</v>
      </c>
      <c r="BJ73" s="41">
        <f t="shared" si="136"/>
        <v>1.4364348785625405</v>
      </c>
      <c r="BN73" s="38">
        <v>67</v>
      </c>
      <c r="BO73" s="39">
        <f t="shared" si="137"/>
        <v>0.52011257035647274</v>
      </c>
      <c r="BP73" s="40">
        <f t="shared" si="79"/>
        <v>0.52637898686679163</v>
      </c>
      <c r="BQ73" s="40">
        <f t="shared" si="79"/>
        <v>0.53264540337711064</v>
      </c>
      <c r="BR73" s="40">
        <f t="shared" si="79"/>
        <v>0.53891181988742964</v>
      </c>
      <c r="BS73" s="40">
        <f t="shared" si="79"/>
        <v>0.54517823639774854</v>
      </c>
      <c r="BT73" s="40">
        <f t="shared" si="79"/>
        <v>0.55144465290806755</v>
      </c>
      <c r="BU73" s="40">
        <f t="shared" si="79"/>
        <v>0.55771106941838644</v>
      </c>
      <c r="BV73" s="40">
        <f t="shared" si="79"/>
        <v>0.56397748592870545</v>
      </c>
      <c r="BW73" s="40">
        <f t="shared" si="79"/>
        <v>0.57024390243902445</v>
      </c>
      <c r="BX73" s="40">
        <f t="shared" si="79"/>
        <v>0.57651031894934335</v>
      </c>
      <c r="BY73" s="40">
        <f t="shared" si="79"/>
        <v>0.58277673545966224</v>
      </c>
      <c r="BZ73" s="40">
        <f t="shared" si="79"/>
        <v>0.58904315196998114</v>
      </c>
      <c r="CA73" s="40">
        <f t="shared" si="79"/>
        <v>0.59530956848030014</v>
      </c>
      <c r="CB73" s="40">
        <f t="shared" si="79"/>
        <v>0.60157598499061915</v>
      </c>
      <c r="CC73" s="40">
        <f t="shared" si="79"/>
        <v>0.60784240150093805</v>
      </c>
      <c r="CD73" s="40">
        <f t="shared" si="79"/>
        <v>0.61410881801125694</v>
      </c>
      <c r="CE73" s="40">
        <f t="shared" si="63"/>
        <v>0.62037523452157595</v>
      </c>
      <c r="CF73" s="41">
        <f t="shared" si="63"/>
        <v>0.62664165103189495</v>
      </c>
      <c r="CK73" s="38">
        <v>67</v>
      </c>
      <c r="CL73" s="39">
        <f t="shared" si="138"/>
        <v>3.9802626641651031</v>
      </c>
      <c r="CM73" s="40">
        <f t="shared" si="80"/>
        <v>4.0282176360225144</v>
      </c>
      <c r="CN73" s="40">
        <f t="shared" si="80"/>
        <v>4.0761726078799256</v>
      </c>
      <c r="CO73" s="40">
        <f t="shared" si="80"/>
        <v>4.124127579737336</v>
      </c>
      <c r="CP73" s="40">
        <f t="shared" si="80"/>
        <v>4.1720825515947473</v>
      </c>
      <c r="CQ73" s="40">
        <f t="shared" si="80"/>
        <v>4.2200375234521577</v>
      </c>
      <c r="CR73" s="40">
        <f t="shared" si="80"/>
        <v>4.2679924953095689</v>
      </c>
      <c r="CS73" s="40">
        <f t="shared" si="80"/>
        <v>4.3159474671669793</v>
      </c>
      <c r="CT73" s="40">
        <f t="shared" si="80"/>
        <v>4.3639024390243906</v>
      </c>
      <c r="CU73" s="40">
        <f t="shared" si="80"/>
        <v>4.4118574108818018</v>
      </c>
      <c r="CV73" s="40">
        <f t="shared" si="80"/>
        <v>4.4598123827392122</v>
      </c>
      <c r="CW73" s="40">
        <f t="shared" si="80"/>
        <v>4.5077673545966235</v>
      </c>
      <c r="CX73" s="40">
        <f t="shared" si="80"/>
        <v>4.5557223264540339</v>
      </c>
      <c r="CY73" s="40">
        <f t="shared" si="80"/>
        <v>4.6036772983114451</v>
      </c>
      <c r="CZ73" s="40">
        <f t="shared" si="80"/>
        <v>4.6516322701688555</v>
      </c>
      <c r="DA73" s="40">
        <f t="shared" si="80"/>
        <v>4.6995872420262668</v>
      </c>
      <c r="DB73" s="40">
        <f t="shared" si="64"/>
        <v>4.7475422138836771</v>
      </c>
      <c r="DC73" s="41">
        <f t="shared" si="64"/>
        <v>4.7954971857410884</v>
      </c>
      <c r="DE73" s="38">
        <v>67</v>
      </c>
      <c r="DF73" s="39">
        <f t="shared" si="139"/>
        <v>8.0084803001876157</v>
      </c>
      <c r="DG73" s="40">
        <f t="shared" si="81"/>
        <v>8.0084803001876157</v>
      </c>
      <c r="DH73" s="40">
        <f t="shared" si="81"/>
        <v>8.0084803001876157</v>
      </c>
      <c r="DI73" s="40">
        <f t="shared" si="81"/>
        <v>8.0084803001876157</v>
      </c>
      <c r="DJ73" s="40">
        <f t="shared" si="81"/>
        <v>8.0084803001876157</v>
      </c>
      <c r="DK73" s="40">
        <f t="shared" si="81"/>
        <v>8.0084803001876157</v>
      </c>
      <c r="DL73" s="40">
        <f t="shared" si="81"/>
        <v>8.0084803001876157</v>
      </c>
      <c r="DM73" s="40">
        <f t="shared" si="81"/>
        <v>8.0084803001876157</v>
      </c>
      <c r="DN73" s="40">
        <f t="shared" si="81"/>
        <v>8.0084803001876157</v>
      </c>
      <c r="DO73" s="40">
        <f t="shared" si="81"/>
        <v>8.0084803001876157</v>
      </c>
      <c r="DP73" s="40">
        <f t="shared" si="81"/>
        <v>8.0084803001876157</v>
      </c>
      <c r="DQ73" s="40">
        <f t="shared" si="81"/>
        <v>8.0084803001876157</v>
      </c>
      <c r="DR73" s="40">
        <f t="shared" si="81"/>
        <v>8.0084803001876157</v>
      </c>
      <c r="DS73" s="40">
        <f t="shared" si="81"/>
        <v>8.0084803001876157</v>
      </c>
      <c r="DT73" s="40">
        <f t="shared" si="81"/>
        <v>8.0084803001876157</v>
      </c>
      <c r="DU73" s="40">
        <f t="shared" si="81"/>
        <v>8.0084803001876157</v>
      </c>
      <c r="DV73" s="40">
        <f t="shared" si="65"/>
        <v>8.0084803001876157</v>
      </c>
      <c r="DW73" s="41">
        <f t="shared" si="65"/>
        <v>8.0084803001876157</v>
      </c>
      <c r="DY73" s="38">
        <v>67</v>
      </c>
      <c r="DZ73" s="39">
        <f t="shared" si="140"/>
        <v>1.8304116638078902</v>
      </c>
      <c r="EA73" s="40">
        <f t="shared" si="82"/>
        <v>1.8085091413311423</v>
      </c>
      <c r="EB73" s="40">
        <f t="shared" si="82"/>
        <v>1.7867544848795491</v>
      </c>
      <c r="EC73" s="40">
        <f t="shared" si="82"/>
        <v>1.7651446062549028</v>
      </c>
      <c r="ED73" s="40">
        <f t="shared" si="82"/>
        <v>1.7436764705882348</v>
      </c>
      <c r="EE73" s="40">
        <f t="shared" si="82"/>
        <v>1.7223470948012232</v>
      </c>
      <c r="EF73" s="40">
        <f t="shared" si="82"/>
        <v>1.7011535461113183</v>
      </c>
      <c r="EG73" s="40">
        <f t="shared" si="82"/>
        <v>1.680092940578974</v>
      </c>
      <c r="EH73" s="40">
        <f t="shared" si="82"/>
        <v>1.6591624416953965</v>
      </c>
      <c r="EI73" s="40">
        <f t="shared" si="82"/>
        <v>1.6383592590093126</v>
      </c>
      <c r="EJ73" s="40">
        <f t="shared" si="82"/>
        <v>1.6176806467913083</v>
      </c>
      <c r="EK73" s="40">
        <f t="shared" si="82"/>
        <v>1.5971239027343354</v>
      </c>
      <c r="EL73" s="40">
        <f t="shared" si="82"/>
        <v>1.5766863666890532</v>
      </c>
      <c r="EM73" s="40">
        <f t="shared" si="82"/>
        <v>1.5563654194327095</v>
      </c>
      <c r="EN73" s="40">
        <f t="shared" si="82"/>
        <v>1.5361584814703224</v>
      </c>
      <c r="EO73" s="40">
        <f t="shared" si="82"/>
        <v>1.5160630118669565</v>
      </c>
      <c r="EP73" s="40">
        <f t="shared" si="66"/>
        <v>1.4960765071099538</v>
      </c>
      <c r="EQ73" s="41">
        <f t="shared" si="141"/>
        <v>0.9001299239022299</v>
      </c>
    </row>
    <row r="74" spans="2:147" x14ac:dyDescent="0.25">
      <c r="B74" s="38">
        <v>68</v>
      </c>
      <c r="C74" s="39">
        <f t="shared" si="128"/>
        <v>7.6071428571428568</v>
      </c>
      <c r="D74" s="40">
        <f t="shared" si="129"/>
        <v>7.6071428571428577</v>
      </c>
      <c r="E74" s="40">
        <f t="shared" si="83"/>
        <v>7.6071428571428577</v>
      </c>
      <c r="F74" s="40">
        <f t="shared" si="84"/>
        <v>7.6071428571428577</v>
      </c>
      <c r="G74" s="40">
        <f t="shared" si="85"/>
        <v>7.6071428571428568</v>
      </c>
      <c r="H74" s="40">
        <f t="shared" si="86"/>
        <v>7.6071428571428568</v>
      </c>
      <c r="I74" s="40">
        <f t="shared" si="87"/>
        <v>7.6071428571428585</v>
      </c>
      <c r="J74" s="40">
        <f t="shared" si="88"/>
        <v>7.607142857142855</v>
      </c>
      <c r="K74" s="40">
        <f t="shared" si="89"/>
        <v>7.6071428571428568</v>
      </c>
      <c r="L74" s="40">
        <f t="shared" si="90"/>
        <v>7.6071428571428568</v>
      </c>
      <c r="M74" s="40">
        <f t="shared" si="91"/>
        <v>7.6071428571428585</v>
      </c>
      <c r="N74" s="40">
        <f t="shared" si="92"/>
        <v>7.6071428571428568</v>
      </c>
      <c r="O74" s="40">
        <f t="shared" si="93"/>
        <v>7.6071428571428568</v>
      </c>
      <c r="P74" s="40">
        <f t="shared" si="94"/>
        <v>7.6071428571428585</v>
      </c>
      <c r="Q74" s="40">
        <f t="shared" si="95"/>
        <v>7.6071428571428577</v>
      </c>
      <c r="R74" s="40">
        <f t="shared" si="96"/>
        <v>7.6071428571428585</v>
      </c>
      <c r="S74" s="40">
        <f t="shared" si="97"/>
        <v>7.6071428571428577</v>
      </c>
      <c r="T74" s="41">
        <f t="shared" si="130"/>
        <v>7.6071428571428559</v>
      </c>
      <c r="V74" s="38">
        <v>68</v>
      </c>
      <c r="W74" s="39">
        <f t="shared" si="131"/>
        <v>15.397590361445786</v>
      </c>
      <c r="X74" s="40">
        <f t="shared" si="132"/>
        <v>15.214285714285719</v>
      </c>
      <c r="Y74" s="40">
        <f t="shared" si="98"/>
        <v>15.035294117647062</v>
      </c>
      <c r="Z74" s="40">
        <f t="shared" si="99"/>
        <v>14.860465116279073</v>
      </c>
      <c r="AA74" s="40">
        <f t="shared" si="100"/>
        <v>14.689655172413795</v>
      </c>
      <c r="AB74" s="40">
        <f t="shared" si="101"/>
        <v>14.522727272727273</v>
      </c>
      <c r="AC74" s="40">
        <f t="shared" si="102"/>
        <v>14.359550561797754</v>
      </c>
      <c r="AD74" s="40">
        <f t="shared" si="103"/>
        <v>14.2</v>
      </c>
      <c r="AE74" s="40">
        <f t="shared" si="104"/>
        <v>14.043956043956046</v>
      </c>
      <c r="AF74" s="40">
        <f t="shared" si="105"/>
        <v>13.891304347826086</v>
      </c>
      <c r="AG74" s="40">
        <f t="shared" si="106"/>
        <v>13.741935483870972</v>
      </c>
      <c r="AH74" s="40">
        <f t="shared" si="107"/>
        <v>13.595744680851066</v>
      </c>
      <c r="AI74" s="40">
        <f t="shared" si="108"/>
        <v>13.452631578947372</v>
      </c>
      <c r="AJ74" s="40">
        <f t="shared" si="109"/>
        <v>13.312500000000004</v>
      </c>
      <c r="AK74" s="40">
        <f t="shared" si="110"/>
        <v>13.175257731958766</v>
      </c>
      <c r="AL74" s="40">
        <f t="shared" si="111"/>
        <v>13.040816326530615</v>
      </c>
      <c r="AM74" s="40">
        <f t="shared" si="112"/>
        <v>12.909090909090912</v>
      </c>
      <c r="AN74" s="41">
        <f t="shared" si="133"/>
        <v>12.780000000000001</v>
      </c>
      <c r="AR74" s="38">
        <v>68</v>
      </c>
      <c r="AS74" s="39">
        <f t="shared" si="134"/>
        <v>3.512657835458473</v>
      </c>
      <c r="AT74" s="40">
        <f t="shared" si="135"/>
        <v>3.4293087510271172</v>
      </c>
      <c r="AU74" s="40">
        <f t="shared" si="113"/>
        <v>3.3481979075587187</v>
      </c>
      <c r="AV74" s="40">
        <f t="shared" si="114"/>
        <v>3.2692415071981911</v>
      </c>
      <c r="AW74" s="40">
        <f t="shared" si="115"/>
        <v>3.1923597025016903</v>
      </c>
      <c r="AX74" s="40">
        <f t="shared" si="116"/>
        <v>3.1174763691965528</v>
      </c>
      <c r="AY74" s="40">
        <f t="shared" si="117"/>
        <v>3.0445188943390349</v>
      </c>
      <c r="AZ74" s="40">
        <f t="shared" si="118"/>
        <v>2.9734179786693749</v>
      </c>
      <c r="BA74" s="40">
        <f t="shared" si="119"/>
        <v>2.9041074520693257</v>
      </c>
      <c r="BB74" s="40">
        <f t="shared" si="120"/>
        <v>2.8365241011226057</v>
      </c>
      <c r="BC74" s="40">
        <f t="shared" si="121"/>
        <v>2.7706075078648391</v>
      </c>
      <c r="BD74" s="40">
        <f t="shared" si="122"/>
        <v>2.7062998988873317</v>
      </c>
      <c r="BE74" s="40">
        <f t="shared" si="123"/>
        <v>2.6435460040295506</v>
      </c>
      <c r="BF74" s="40">
        <f t="shared" si="124"/>
        <v>2.5822929239589625</v>
      </c>
      <c r="BG74" s="40">
        <f t="shared" si="125"/>
        <v>2.5224900059948507</v>
      </c>
      <c r="BH74" s="40">
        <f t="shared" si="126"/>
        <v>2.4640887275853021</v>
      </c>
      <c r="BI74" s="40">
        <f t="shared" si="127"/>
        <v>2.4070425868943794</v>
      </c>
      <c r="BJ74" s="41">
        <f t="shared" si="136"/>
        <v>1.425359115317324</v>
      </c>
      <c r="BN74" s="38">
        <v>68</v>
      </c>
      <c r="BO74" s="39">
        <f t="shared" si="137"/>
        <v>0.52421052631578946</v>
      </c>
      <c r="BP74" s="40">
        <f t="shared" si="79"/>
        <v>0.53052631578947362</v>
      </c>
      <c r="BQ74" s="40">
        <f t="shared" si="79"/>
        <v>0.5368421052631579</v>
      </c>
      <c r="BR74" s="40">
        <f t="shared" si="79"/>
        <v>0.54315789473684206</v>
      </c>
      <c r="BS74" s="40">
        <f t="shared" si="79"/>
        <v>0.54947368421052634</v>
      </c>
      <c r="BT74" s="40">
        <f t="shared" si="79"/>
        <v>0.55578947368421061</v>
      </c>
      <c r="BU74" s="40">
        <f t="shared" si="79"/>
        <v>0.56210526315789477</v>
      </c>
      <c r="BV74" s="40">
        <f t="shared" si="79"/>
        <v>0.56842105263157905</v>
      </c>
      <c r="BW74" s="40">
        <f t="shared" si="79"/>
        <v>0.57473684210526321</v>
      </c>
      <c r="BX74" s="40">
        <f t="shared" si="79"/>
        <v>0.58105263157894749</v>
      </c>
      <c r="BY74" s="40">
        <f t="shared" si="79"/>
        <v>0.58736842105263154</v>
      </c>
      <c r="BZ74" s="40">
        <f t="shared" si="79"/>
        <v>0.59368421052631581</v>
      </c>
      <c r="CA74" s="40">
        <f t="shared" si="79"/>
        <v>0.6</v>
      </c>
      <c r="CB74" s="40">
        <f t="shared" si="79"/>
        <v>0.60631578947368414</v>
      </c>
      <c r="CC74" s="40">
        <f t="shared" si="79"/>
        <v>0.61263157894736842</v>
      </c>
      <c r="CD74" s="40">
        <f t="shared" si="79"/>
        <v>0.61894736842105258</v>
      </c>
      <c r="CE74" s="40">
        <f t="shared" si="63"/>
        <v>0.62526315789473685</v>
      </c>
      <c r="CF74" s="41">
        <f t="shared" si="63"/>
        <v>0.63157894736842113</v>
      </c>
      <c r="CK74" s="38">
        <v>68</v>
      </c>
      <c r="CL74" s="39">
        <f t="shared" si="138"/>
        <v>3.9877443609022554</v>
      </c>
      <c r="CM74" s="40">
        <f t="shared" si="80"/>
        <v>4.0357894736842104</v>
      </c>
      <c r="CN74" s="40">
        <f t="shared" si="80"/>
        <v>4.0838345864661658</v>
      </c>
      <c r="CO74" s="40">
        <f t="shared" si="80"/>
        <v>4.1318796992481204</v>
      </c>
      <c r="CP74" s="40">
        <f t="shared" si="80"/>
        <v>4.1799248120300749</v>
      </c>
      <c r="CQ74" s="40">
        <f t="shared" si="80"/>
        <v>4.2279699248120304</v>
      </c>
      <c r="CR74" s="40">
        <f t="shared" si="80"/>
        <v>4.2760150375939858</v>
      </c>
      <c r="CS74" s="40">
        <f t="shared" si="80"/>
        <v>4.3240601503759395</v>
      </c>
      <c r="CT74" s="40">
        <f t="shared" si="80"/>
        <v>4.3721052631578949</v>
      </c>
      <c r="CU74" s="40">
        <f t="shared" si="80"/>
        <v>4.4201503759398504</v>
      </c>
      <c r="CV74" s="40">
        <f t="shared" si="80"/>
        <v>4.4681954887218049</v>
      </c>
      <c r="CW74" s="40">
        <f t="shared" si="80"/>
        <v>4.5162406015037595</v>
      </c>
      <c r="CX74" s="40">
        <f t="shared" si="80"/>
        <v>4.5642857142857141</v>
      </c>
      <c r="CY74" s="40">
        <f t="shared" si="80"/>
        <v>4.6123308270676695</v>
      </c>
      <c r="CZ74" s="40">
        <f t="shared" si="80"/>
        <v>4.6603759398496241</v>
      </c>
      <c r="DA74" s="40">
        <f t="shared" si="80"/>
        <v>4.7084210526315795</v>
      </c>
      <c r="DB74" s="40">
        <f t="shared" si="64"/>
        <v>4.7564661654135341</v>
      </c>
      <c r="DC74" s="41">
        <f t="shared" si="64"/>
        <v>4.8045112781954886</v>
      </c>
      <c r="DE74" s="38">
        <v>68</v>
      </c>
      <c r="DF74" s="39">
        <f t="shared" si="139"/>
        <v>8.0715789473684225</v>
      </c>
      <c r="DG74" s="40">
        <f t="shared" si="81"/>
        <v>8.0715789473684225</v>
      </c>
      <c r="DH74" s="40">
        <f t="shared" si="81"/>
        <v>8.0715789473684225</v>
      </c>
      <c r="DI74" s="40">
        <f t="shared" si="81"/>
        <v>8.0715789473684225</v>
      </c>
      <c r="DJ74" s="40">
        <f t="shared" si="81"/>
        <v>8.0715789473684225</v>
      </c>
      <c r="DK74" s="40">
        <f t="shared" si="81"/>
        <v>8.0715789473684225</v>
      </c>
      <c r="DL74" s="40">
        <f t="shared" si="81"/>
        <v>8.0715789473684225</v>
      </c>
      <c r="DM74" s="40">
        <f t="shared" si="81"/>
        <v>8.0715789473684225</v>
      </c>
      <c r="DN74" s="40">
        <f t="shared" si="81"/>
        <v>8.0715789473684225</v>
      </c>
      <c r="DO74" s="40">
        <f t="shared" si="81"/>
        <v>8.0715789473684225</v>
      </c>
      <c r="DP74" s="40">
        <f t="shared" si="81"/>
        <v>8.0715789473684225</v>
      </c>
      <c r="DQ74" s="40">
        <f t="shared" si="81"/>
        <v>8.0715789473684225</v>
      </c>
      <c r="DR74" s="40">
        <f t="shared" si="81"/>
        <v>8.0715789473684225</v>
      </c>
      <c r="DS74" s="40">
        <f t="shared" si="81"/>
        <v>8.0715789473684225</v>
      </c>
      <c r="DT74" s="40">
        <f t="shared" si="81"/>
        <v>8.0715789473684225</v>
      </c>
      <c r="DU74" s="40">
        <f t="shared" si="81"/>
        <v>8.0715789473684225</v>
      </c>
      <c r="DV74" s="40">
        <f t="shared" si="65"/>
        <v>8.0715789473684225</v>
      </c>
      <c r="DW74" s="41">
        <f t="shared" si="65"/>
        <v>8.0715789473684225</v>
      </c>
      <c r="DY74" s="38">
        <v>68</v>
      </c>
      <c r="DZ74" s="39">
        <f t="shared" si="140"/>
        <v>1.8413722126929679</v>
      </c>
      <c r="EA74" s="40">
        <f t="shared" si="82"/>
        <v>1.8193385373870177</v>
      </c>
      <c r="EB74" s="40">
        <f t="shared" si="82"/>
        <v>1.7974536135315227</v>
      </c>
      <c r="EC74" s="40">
        <f t="shared" si="82"/>
        <v>1.77571433443607</v>
      </c>
      <c r="ED74" s="40">
        <f t="shared" si="82"/>
        <v>1.7541176470588236</v>
      </c>
      <c r="EE74" s="40">
        <f t="shared" si="82"/>
        <v>1.7326605504587158</v>
      </c>
      <c r="EF74" s="40">
        <f t="shared" si="82"/>
        <v>1.7113400942916261</v>
      </c>
      <c r="EG74" s="40">
        <f t="shared" si="82"/>
        <v>1.6901533773489081</v>
      </c>
      <c r="EH74" s="40">
        <f t="shared" si="82"/>
        <v>1.6690975461366864</v>
      </c>
      <c r="EI74" s="40">
        <f t="shared" si="82"/>
        <v>1.6481697934943986</v>
      </c>
      <c r="EJ74" s="40">
        <f t="shared" si="82"/>
        <v>1.6273673572511369</v>
      </c>
      <c r="EK74" s="40">
        <f t="shared" si="82"/>
        <v>1.6066875189183738</v>
      </c>
      <c r="EL74" s="40">
        <f t="shared" si="82"/>
        <v>1.5861276024177302</v>
      </c>
      <c r="EM74" s="40">
        <f t="shared" si="82"/>
        <v>1.5656849728424864</v>
      </c>
      <c r="EN74" s="40">
        <f t="shared" si="82"/>
        <v>1.5453570352515822</v>
      </c>
      <c r="EO74" s="40">
        <f t="shared" si="82"/>
        <v>1.5251412334949026</v>
      </c>
      <c r="EP74" s="40">
        <f t="shared" si="66"/>
        <v>1.5050350490686963</v>
      </c>
      <c r="EQ74" s="41">
        <f t="shared" si="141"/>
        <v>0.9002268096740994</v>
      </c>
    </row>
    <row r="75" spans="2:147" x14ac:dyDescent="0.25">
      <c r="B75" s="38">
        <v>69</v>
      </c>
      <c r="C75" s="39">
        <f t="shared" si="128"/>
        <v>7.5621301775147938</v>
      </c>
      <c r="D75" s="40">
        <f t="shared" si="129"/>
        <v>7.5621301775147938</v>
      </c>
      <c r="E75" s="40">
        <f t="shared" si="83"/>
        <v>7.5621301775147947</v>
      </c>
      <c r="F75" s="40">
        <f t="shared" si="84"/>
        <v>7.5621301775147938</v>
      </c>
      <c r="G75" s="40">
        <f t="shared" si="85"/>
        <v>7.5621301775147929</v>
      </c>
      <c r="H75" s="40">
        <f t="shared" si="86"/>
        <v>7.5621301775147938</v>
      </c>
      <c r="I75" s="40">
        <f t="shared" si="87"/>
        <v>7.5621301775147947</v>
      </c>
      <c r="J75" s="40">
        <f t="shared" si="88"/>
        <v>7.5621301775147929</v>
      </c>
      <c r="K75" s="40">
        <f t="shared" si="89"/>
        <v>7.5621301775147938</v>
      </c>
      <c r="L75" s="40">
        <f t="shared" si="90"/>
        <v>7.5621301775147947</v>
      </c>
      <c r="M75" s="40">
        <f t="shared" si="91"/>
        <v>7.5621301775147955</v>
      </c>
      <c r="N75" s="40">
        <f t="shared" si="92"/>
        <v>7.5621301775147947</v>
      </c>
      <c r="O75" s="40">
        <f t="shared" si="93"/>
        <v>7.5621301775147929</v>
      </c>
      <c r="P75" s="40">
        <f t="shared" si="94"/>
        <v>7.5621301775147947</v>
      </c>
      <c r="Q75" s="40">
        <f t="shared" si="95"/>
        <v>7.5621301775147929</v>
      </c>
      <c r="R75" s="40">
        <f t="shared" si="96"/>
        <v>7.5621301775147938</v>
      </c>
      <c r="S75" s="40">
        <f t="shared" si="97"/>
        <v>7.5621301775147929</v>
      </c>
      <c r="T75" s="41">
        <f t="shared" si="130"/>
        <v>7.5621301775147938</v>
      </c>
      <c r="V75" s="38">
        <v>69</v>
      </c>
      <c r="W75" s="39">
        <f t="shared" si="131"/>
        <v>15.397590361445783</v>
      </c>
      <c r="X75" s="40">
        <f t="shared" si="132"/>
        <v>15.214285714285712</v>
      </c>
      <c r="Y75" s="40">
        <f t="shared" si="98"/>
        <v>15.035294117647059</v>
      </c>
      <c r="Z75" s="40">
        <f t="shared" si="99"/>
        <v>14.86046511627907</v>
      </c>
      <c r="AA75" s="40">
        <f t="shared" si="100"/>
        <v>14.689655172413792</v>
      </c>
      <c r="AB75" s="40">
        <f t="shared" si="101"/>
        <v>14.522727272727273</v>
      </c>
      <c r="AC75" s="40">
        <f t="shared" si="102"/>
        <v>14.359550561797752</v>
      </c>
      <c r="AD75" s="40">
        <f t="shared" si="103"/>
        <v>14.2</v>
      </c>
      <c r="AE75" s="40">
        <f t="shared" si="104"/>
        <v>14.043956043956042</v>
      </c>
      <c r="AF75" s="40">
        <f t="shared" si="105"/>
        <v>13.891304347826086</v>
      </c>
      <c r="AG75" s="40">
        <f t="shared" si="106"/>
        <v>13.74193548387097</v>
      </c>
      <c r="AH75" s="40">
        <f t="shared" si="107"/>
        <v>13.595744680851064</v>
      </c>
      <c r="AI75" s="40">
        <f t="shared" si="108"/>
        <v>13.452631578947368</v>
      </c>
      <c r="AJ75" s="40">
        <f t="shared" si="109"/>
        <v>13.312500000000002</v>
      </c>
      <c r="AK75" s="40">
        <f t="shared" si="110"/>
        <v>13.17525773195876</v>
      </c>
      <c r="AL75" s="40">
        <f t="shared" si="111"/>
        <v>13.040816326530612</v>
      </c>
      <c r="AM75" s="40">
        <f t="shared" si="112"/>
        <v>12.909090909090908</v>
      </c>
      <c r="AN75" s="41">
        <f t="shared" si="133"/>
        <v>12.780000000000001</v>
      </c>
      <c r="AR75" s="38">
        <v>69</v>
      </c>
      <c r="AS75" s="39">
        <f t="shared" si="134"/>
        <v>3.5060550951662575</v>
      </c>
      <c r="AT75" s="40">
        <f t="shared" si="135"/>
        <v>3.4228626819462384</v>
      </c>
      <c r="AU75" s="40">
        <f t="shared" si="113"/>
        <v>3.3419043024693225</v>
      </c>
      <c r="AV75" s="40">
        <f t="shared" si="114"/>
        <v>3.2630963163951865</v>
      </c>
      <c r="AW75" s="40">
        <f t="shared" si="115"/>
        <v>3.1863590263691677</v>
      </c>
      <c r="AX75" s="40">
        <f t="shared" si="116"/>
        <v>3.1116164512093416</v>
      </c>
      <c r="AY75" s="40">
        <f t="shared" si="117"/>
        <v>3.0387961144624573</v>
      </c>
      <c r="AZ75" s="40">
        <f t="shared" si="118"/>
        <v>2.9678288471305225</v>
      </c>
      <c r="BA75" s="40">
        <f t="shared" si="119"/>
        <v>2.8986486034752104</v>
      </c>
      <c r="BB75" s="40">
        <f t="shared" si="120"/>
        <v>2.831192288902451</v>
      </c>
      <c r="BC75" s="40">
        <f t="shared" si="121"/>
        <v>2.7653995990154692</v>
      </c>
      <c r="BD75" s="40">
        <f t="shared" si="122"/>
        <v>2.7012128690022053</v>
      </c>
      <c r="BE75" s="40">
        <f t="shared" si="123"/>
        <v>2.6385769325934048</v>
      </c>
      <c r="BF75" s="40">
        <f t="shared" si="124"/>
        <v>2.5774389898913705</v>
      </c>
      <c r="BG75" s="40">
        <f t="shared" si="125"/>
        <v>2.5177484834271908</v>
      </c>
      <c r="BH75" s="40">
        <f t="shared" si="126"/>
        <v>2.459456981856758</v>
      </c>
      <c r="BI75" s="40">
        <f t="shared" si="127"/>
        <v>2.4025180707536</v>
      </c>
      <c r="BJ75" s="41">
        <f t="shared" si="136"/>
        <v>1.4144138529047623</v>
      </c>
      <c r="BN75" s="38">
        <v>69</v>
      </c>
      <c r="BO75" s="39">
        <f t="shared" si="137"/>
        <v>0.5283239171374764</v>
      </c>
      <c r="BP75" s="40">
        <f t="shared" si="79"/>
        <v>0.53468926553672314</v>
      </c>
      <c r="BQ75" s="40">
        <f t="shared" si="79"/>
        <v>0.54105461393596976</v>
      </c>
      <c r="BR75" s="40">
        <f t="shared" si="79"/>
        <v>0.5474199623352165</v>
      </c>
      <c r="BS75" s="40">
        <f t="shared" si="79"/>
        <v>0.55378531073446324</v>
      </c>
      <c r="BT75" s="40">
        <f t="shared" si="79"/>
        <v>0.56015065913370987</v>
      </c>
      <c r="BU75" s="40">
        <f t="shared" si="79"/>
        <v>0.56651600753295661</v>
      </c>
      <c r="BV75" s="40">
        <f t="shared" si="79"/>
        <v>0.57288135593220335</v>
      </c>
      <c r="BW75" s="40">
        <f t="shared" si="79"/>
        <v>0.57924670433145009</v>
      </c>
      <c r="BX75" s="40">
        <f t="shared" si="79"/>
        <v>0.58561205273069672</v>
      </c>
      <c r="BY75" s="40">
        <f t="shared" si="79"/>
        <v>0.59197740112994335</v>
      </c>
      <c r="BZ75" s="40">
        <f t="shared" si="79"/>
        <v>0.59834274952919009</v>
      </c>
      <c r="CA75" s="40">
        <f t="shared" si="79"/>
        <v>0.60470809792843683</v>
      </c>
      <c r="CB75" s="40">
        <f t="shared" si="79"/>
        <v>0.61107344632768346</v>
      </c>
      <c r="CC75" s="40">
        <f t="shared" si="79"/>
        <v>0.61743879472693031</v>
      </c>
      <c r="CD75" s="40">
        <f t="shared" si="79"/>
        <v>0.62380414312617694</v>
      </c>
      <c r="CE75" s="40">
        <f t="shared" si="63"/>
        <v>0.63016949152542368</v>
      </c>
      <c r="CF75" s="41">
        <f t="shared" si="63"/>
        <v>0.6365348399246703</v>
      </c>
      <c r="CK75" s="38">
        <v>69</v>
      </c>
      <c r="CL75" s="39">
        <f t="shared" si="138"/>
        <v>3.9952542372881354</v>
      </c>
      <c r="CM75" s="40">
        <f t="shared" si="80"/>
        <v>4.0433898305084748</v>
      </c>
      <c r="CN75" s="40">
        <f t="shared" si="80"/>
        <v>4.0915254237288137</v>
      </c>
      <c r="CO75" s="40">
        <f t="shared" si="80"/>
        <v>4.1396610169491526</v>
      </c>
      <c r="CP75" s="40">
        <f t="shared" si="80"/>
        <v>4.1877966101694915</v>
      </c>
      <c r="CQ75" s="40">
        <f t="shared" si="80"/>
        <v>4.2359322033898303</v>
      </c>
      <c r="CR75" s="40">
        <f t="shared" si="80"/>
        <v>4.2840677966101701</v>
      </c>
      <c r="CS75" s="40">
        <f t="shared" si="80"/>
        <v>4.3322033898305081</v>
      </c>
      <c r="CT75" s="40">
        <f t="shared" si="80"/>
        <v>4.3803389830508479</v>
      </c>
      <c r="CU75" s="40">
        <f t="shared" si="80"/>
        <v>4.4284745762711868</v>
      </c>
      <c r="CV75" s="40">
        <f t="shared" si="80"/>
        <v>4.4766101694915257</v>
      </c>
      <c r="CW75" s="40">
        <f t="shared" si="80"/>
        <v>4.5247457627118646</v>
      </c>
      <c r="CX75" s="40">
        <f t="shared" si="80"/>
        <v>4.5728813559322026</v>
      </c>
      <c r="CY75" s="40">
        <f t="shared" si="80"/>
        <v>4.6210169491525424</v>
      </c>
      <c r="CZ75" s="40">
        <f t="shared" si="80"/>
        <v>4.6691525423728812</v>
      </c>
      <c r="DA75" s="40">
        <f t="shared" si="80"/>
        <v>4.7172881355932201</v>
      </c>
      <c r="DB75" s="40">
        <f t="shared" si="64"/>
        <v>4.765423728813559</v>
      </c>
      <c r="DC75" s="41">
        <f t="shared" si="64"/>
        <v>4.8135593220338979</v>
      </c>
      <c r="DE75" s="38">
        <v>69</v>
      </c>
      <c r="DF75" s="39">
        <f t="shared" si="139"/>
        <v>8.1349152542372867</v>
      </c>
      <c r="DG75" s="40">
        <f t="shared" si="81"/>
        <v>8.1349152542372867</v>
      </c>
      <c r="DH75" s="40">
        <f t="shared" si="81"/>
        <v>8.1349152542372867</v>
      </c>
      <c r="DI75" s="40">
        <f t="shared" si="81"/>
        <v>8.1349152542372867</v>
      </c>
      <c r="DJ75" s="40">
        <f t="shared" si="81"/>
        <v>8.1349152542372867</v>
      </c>
      <c r="DK75" s="40">
        <f t="shared" si="81"/>
        <v>8.1349152542372867</v>
      </c>
      <c r="DL75" s="40">
        <f t="shared" si="81"/>
        <v>8.1349152542372867</v>
      </c>
      <c r="DM75" s="40">
        <f t="shared" si="81"/>
        <v>8.1349152542372867</v>
      </c>
      <c r="DN75" s="40">
        <f t="shared" si="81"/>
        <v>8.1349152542372867</v>
      </c>
      <c r="DO75" s="40">
        <f t="shared" si="81"/>
        <v>8.1349152542372867</v>
      </c>
      <c r="DP75" s="40">
        <f t="shared" si="81"/>
        <v>8.1349152542372867</v>
      </c>
      <c r="DQ75" s="40">
        <f t="shared" si="81"/>
        <v>8.1349152542372867</v>
      </c>
      <c r="DR75" s="40">
        <f t="shared" si="81"/>
        <v>8.1349152542372867</v>
      </c>
      <c r="DS75" s="40">
        <f t="shared" si="81"/>
        <v>8.1349152542372867</v>
      </c>
      <c r="DT75" s="40">
        <f t="shared" si="81"/>
        <v>8.1349152542372867</v>
      </c>
      <c r="DU75" s="40">
        <f t="shared" si="81"/>
        <v>8.1349152542372867</v>
      </c>
      <c r="DV75" s="40">
        <f t="shared" si="65"/>
        <v>8.1349152542372867</v>
      </c>
      <c r="DW75" s="41">
        <f t="shared" si="65"/>
        <v>8.1349152542372867</v>
      </c>
      <c r="DY75" s="38">
        <v>69</v>
      </c>
      <c r="DZ75" s="39">
        <f t="shared" si="140"/>
        <v>1.8523327615780447</v>
      </c>
      <c r="EA75" s="40">
        <f t="shared" si="82"/>
        <v>1.8301679334428926</v>
      </c>
      <c r="EB75" s="40">
        <f t="shared" si="82"/>
        <v>1.8081527421834955</v>
      </c>
      <c r="EC75" s="40">
        <f t="shared" si="82"/>
        <v>1.7862840626172367</v>
      </c>
      <c r="ED75" s="40">
        <f t="shared" si="82"/>
        <v>1.7645588235294114</v>
      </c>
      <c r="EE75" s="40">
        <f t="shared" si="82"/>
        <v>1.742974006116208</v>
      </c>
      <c r="EF75" s="40">
        <f t="shared" si="82"/>
        <v>1.7215266424719329</v>
      </c>
      <c r="EG75" s="40">
        <f t="shared" si="82"/>
        <v>1.7002138141188416</v>
      </c>
      <c r="EH75" s="40">
        <f t="shared" si="82"/>
        <v>1.679032650577976</v>
      </c>
      <c r="EI75" s="40">
        <f t="shared" si="82"/>
        <v>1.657980327979484</v>
      </c>
      <c r="EJ75" s="40">
        <f t="shared" si="82"/>
        <v>1.6370540677109648</v>
      </c>
      <c r="EK75" s="40">
        <f t="shared" si="82"/>
        <v>1.6162511351024114</v>
      </c>
      <c r="EL75" s="40">
        <f t="shared" si="82"/>
        <v>1.595568838146407</v>
      </c>
      <c r="EM75" s="40">
        <f t="shared" si="82"/>
        <v>1.5750045262522629</v>
      </c>
      <c r="EN75" s="40">
        <f t="shared" si="82"/>
        <v>1.5545555890328413</v>
      </c>
      <c r="EO75" s="40">
        <f t="shared" si="82"/>
        <v>1.5342194551228483</v>
      </c>
      <c r="EP75" s="40">
        <f t="shared" si="66"/>
        <v>1.513993591027438</v>
      </c>
      <c r="EQ75" s="41">
        <f t="shared" si="141"/>
        <v>0.90032369544596902</v>
      </c>
    </row>
    <row r="76" spans="2:147" x14ac:dyDescent="0.25">
      <c r="B76" s="38">
        <v>70</v>
      </c>
      <c r="C76" s="39">
        <f t="shared" si="128"/>
        <v>7.5176470588235311</v>
      </c>
      <c r="D76" s="40">
        <f t="shared" si="129"/>
        <v>7.5176470588235302</v>
      </c>
      <c r="E76" s="40">
        <f t="shared" si="83"/>
        <v>7.5176470588235311</v>
      </c>
      <c r="F76" s="40">
        <f t="shared" si="84"/>
        <v>7.5176470588235302</v>
      </c>
      <c r="G76" s="40">
        <f t="shared" si="85"/>
        <v>7.5176470588235311</v>
      </c>
      <c r="H76" s="40">
        <f t="shared" si="86"/>
        <v>7.5176470588235302</v>
      </c>
      <c r="I76" s="40">
        <f t="shared" si="87"/>
        <v>7.5176470588235311</v>
      </c>
      <c r="J76" s="40">
        <f t="shared" si="88"/>
        <v>7.5176470588235302</v>
      </c>
      <c r="K76" s="40">
        <f t="shared" si="89"/>
        <v>7.5176470588235311</v>
      </c>
      <c r="L76" s="40">
        <f t="shared" si="90"/>
        <v>7.5176470588235302</v>
      </c>
      <c r="M76" s="40">
        <f t="shared" si="91"/>
        <v>7.5176470588235293</v>
      </c>
      <c r="N76" s="40">
        <f t="shared" si="92"/>
        <v>7.5176470588235302</v>
      </c>
      <c r="O76" s="40">
        <f t="shared" si="93"/>
        <v>7.5176470588235293</v>
      </c>
      <c r="P76" s="40">
        <f t="shared" si="94"/>
        <v>7.5176470588235302</v>
      </c>
      <c r="Q76" s="40">
        <f t="shared" si="95"/>
        <v>7.5176470588235293</v>
      </c>
      <c r="R76" s="40">
        <f t="shared" si="96"/>
        <v>7.5176470588235302</v>
      </c>
      <c r="S76" s="40">
        <f t="shared" si="97"/>
        <v>7.5176470588235293</v>
      </c>
      <c r="T76" s="41">
        <f t="shared" si="130"/>
        <v>7.5176470588235302</v>
      </c>
      <c r="V76" s="38">
        <v>70</v>
      </c>
      <c r="W76" s="39">
        <f t="shared" si="131"/>
        <v>15.397590361445785</v>
      </c>
      <c r="X76" s="40">
        <f t="shared" si="132"/>
        <v>15.214285714285714</v>
      </c>
      <c r="Y76" s="40">
        <f t="shared" si="98"/>
        <v>15.035294117647059</v>
      </c>
      <c r="Z76" s="40">
        <f t="shared" si="99"/>
        <v>14.86046511627907</v>
      </c>
      <c r="AA76" s="40">
        <f t="shared" si="100"/>
        <v>14.689655172413794</v>
      </c>
      <c r="AB76" s="40">
        <f t="shared" si="101"/>
        <v>14.522727272727272</v>
      </c>
      <c r="AC76" s="40">
        <f t="shared" si="102"/>
        <v>14.359550561797752</v>
      </c>
      <c r="AD76" s="40">
        <f t="shared" si="103"/>
        <v>14.2</v>
      </c>
      <c r="AE76" s="40">
        <f t="shared" si="104"/>
        <v>14.043956043956044</v>
      </c>
      <c r="AF76" s="40">
        <f t="shared" si="105"/>
        <v>13.891304347826084</v>
      </c>
      <c r="AG76" s="40">
        <f t="shared" si="106"/>
        <v>13.741935483870966</v>
      </c>
      <c r="AH76" s="40">
        <f t="shared" si="107"/>
        <v>13.595744680851062</v>
      </c>
      <c r="AI76" s="40">
        <f t="shared" si="108"/>
        <v>13.452631578947368</v>
      </c>
      <c r="AJ76" s="40">
        <f t="shared" si="109"/>
        <v>13.3125</v>
      </c>
      <c r="AK76" s="40">
        <f t="shared" si="110"/>
        <v>13.17525773195876</v>
      </c>
      <c r="AL76" s="40">
        <f t="shared" si="111"/>
        <v>13.040816326530612</v>
      </c>
      <c r="AM76" s="40">
        <f t="shared" si="112"/>
        <v>12.909090909090908</v>
      </c>
      <c r="AN76" s="41">
        <f t="shared" si="133"/>
        <v>12.78</v>
      </c>
      <c r="AR76" s="38">
        <v>70</v>
      </c>
      <c r="AS76" s="39">
        <f t="shared" si="134"/>
        <v>3.4994523548740424</v>
      </c>
      <c r="AT76" s="40">
        <f t="shared" si="135"/>
        <v>3.4164166128653601</v>
      </c>
      <c r="AU76" s="40">
        <f t="shared" si="113"/>
        <v>3.3356106973799262</v>
      </c>
      <c r="AV76" s="40">
        <f t="shared" si="114"/>
        <v>3.2569511255921824</v>
      </c>
      <c r="AW76" s="40">
        <f t="shared" si="115"/>
        <v>3.1803583502366464</v>
      </c>
      <c r="AX76" s="40">
        <f t="shared" si="116"/>
        <v>3.1057565332221286</v>
      </c>
      <c r="AY76" s="40">
        <f t="shared" si="117"/>
        <v>3.0330733345858802</v>
      </c>
      <c r="AZ76" s="40">
        <f t="shared" si="118"/>
        <v>2.9622397155916707</v>
      </c>
      <c r="BA76" s="40">
        <f t="shared" si="119"/>
        <v>2.8931897548810954</v>
      </c>
      <c r="BB76" s="40">
        <f t="shared" si="120"/>
        <v>2.8258604766822955</v>
      </c>
      <c r="BC76" s="40">
        <f t="shared" si="121"/>
        <v>2.7601916901660983</v>
      </c>
      <c r="BD76" s="40">
        <f t="shared" si="122"/>
        <v>2.6961258391170779</v>
      </c>
      <c r="BE76" s="40">
        <f t="shared" si="123"/>
        <v>2.6336078611572584</v>
      </c>
      <c r="BF76" s="40">
        <f t="shared" si="124"/>
        <v>2.5725850558237777</v>
      </c>
      <c r="BG76" s="40">
        <f t="shared" si="125"/>
        <v>2.5130069608595309</v>
      </c>
      <c r="BH76" s="40">
        <f t="shared" si="126"/>
        <v>2.4548252361282139</v>
      </c>
      <c r="BI76" s="40">
        <f t="shared" si="127"/>
        <v>2.3979935546128215</v>
      </c>
      <c r="BJ76" s="41">
        <f t="shared" si="136"/>
        <v>1.4035967883689842</v>
      </c>
      <c r="BN76" s="38">
        <v>70</v>
      </c>
      <c r="BO76" s="39">
        <f t="shared" si="137"/>
        <v>0.53245283018867917</v>
      </c>
      <c r="BP76" s="40">
        <f t="shared" si="79"/>
        <v>0.5388679245283019</v>
      </c>
      <c r="BQ76" s="40">
        <f t="shared" si="79"/>
        <v>0.54528301886792452</v>
      </c>
      <c r="BR76" s="40">
        <f t="shared" si="79"/>
        <v>0.55169811320754714</v>
      </c>
      <c r="BS76" s="40">
        <f t="shared" si="79"/>
        <v>0.55811320754716975</v>
      </c>
      <c r="BT76" s="40">
        <f t="shared" si="79"/>
        <v>0.56452830188679248</v>
      </c>
      <c r="BU76" s="40">
        <f t="shared" si="79"/>
        <v>0.5709433962264151</v>
      </c>
      <c r="BV76" s="40">
        <f t="shared" si="79"/>
        <v>0.57735849056603772</v>
      </c>
      <c r="BW76" s="40">
        <f t="shared" si="79"/>
        <v>0.58377358490566034</v>
      </c>
      <c r="BX76" s="40">
        <f t="shared" si="79"/>
        <v>0.59018867924528307</v>
      </c>
      <c r="BY76" s="40">
        <f t="shared" si="79"/>
        <v>0.59660377358490568</v>
      </c>
      <c r="BZ76" s="40">
        <f t="shared" si="79"/>
        <v>0.6030188679245283</v>
      </c>
      <c r="CA76" s="40">
        <f t="shared" si="79"/>
        <v>0.60943396226415092</v>
      </c>
      <c r="CB76" s="40">
        <f t="shared" si="79"/>
        <v>0.61584905660377354</v>
      </c>
      <c r="CC76" s="40">
        <f t="shared" si="79"/>
        <v>0.62226415094339627</v>
      </c>
      <c r="CD76" s="40">
        <f t="shared" si="79"/>
        <v>0.62867924528301888</v>
      </c>
      <c r="CE76" s="40">
        <f t="shared" si="63"/>
        <v>0.6350943396226415</v>
      </c>
      <c r="CF76" s="41">
        <f t="shared" si="63"/>
        <v>0.64150943396226412</v>
      </c>
      <c r="CK76" s="38">
        <v>70</v>
      </c>
      <c r="CL76" s="39">
        <f t="shared" si="138"/>
        <v>4.0027924528301888</v>
      </c>
      <c r="CM76" s="40">
        <f t="shared" si="80"/>
        <v>4.0510188679245287</v>
      </c>
      <c r="CN76" s="40">
        <f t="shared" si="80"/>
        <v>4.0992452830188686</v>
      </c>
      <c r="CO76" s="40">
        <f t="shared" si="80"/>
        <v>4.1474716981132076</v>
      </c>
      <c r="CP76" s="40">
        <f t="shared" si="80"/>
        <v>4.1956981132075475</v>
      </c>
      <c r="CQ76" s="40">
        <f t="shared" si="80"/>
        <v>4.2439245283018874</v>
      </c>
      <c r="CR76" s="40">
        <f t="shared" si="80"/>
        <v>4.2921509433962273</v>
      </c>
      <c r="CS76" s="40">
        <f t="shared" si="80"/>
        <v>4.3403773584905663</v>
      </c>
      <c r="CT76" s="40">
        <f t="shared" si="80"/>
        <v>4.3886037735849062</v>
      </c>
      <c r="CU76" s="40">
        <f t="shared" si="80"/>
        <v>4.4368301886792461</v>
      </c>
      <c r="CV76" s="40">
        <f t="shared" si="80"/>
        <v>4.4850566037735851</v>
      </c>
      <c r="CW76" s="40">
        <f t="shared" si="80"/>
        <v>4.533283018867925</v>
      </c>
      <c r="CX76" s="40">
        <f t="shared" si="80"/>
        <v>4.581509433962264</v>
      </c>
      <c r="CY76" s="40">
        <f t="shared" si="80"/>
        <v>4.6297358490566038</v>
      </c>
      <c r="CZ76" s="40">
        <f t="shared" si="80"/>
        <v>4.6779622641509437</v>
      </c>
      <c r="DA76" s="40">
        <f t="shared" si="80"/>
        <v>4.7261886792452836</v>
      </c>
      <c r="DB76" s="40">
        <f t="shared" si="64"/>
        <v>4.7744150943396226</v>
      </c>
      <c r="DC76" s="41">
        <f t="shared" si="64"/>
        <v>4.8226415094339625</v>
      </c>
      <c r="DE76" s="38">
        <v>70</v>
      </c>
      <c r="DF76" s="39">
        <f t="shared" si="139"/>
        <v>8.1984905660377354</v>
      </c>
      <c r="DG76" s="40">
        <f t="shared" si="81"/>
        <v>8.1984905660377354</v>
      </c>
      <c r="DH76" s="40">
        <f t="shared" si="81"/>
        <v>8.1984905660377354</v>
      </c>
      <c r="DI76" s="40">
        <f t="shared" si="81"/>
        <v>8.1984905660377354</v>
      </c>
      <c r="DJ76" s="40">
        <f t="shared" si="81"/>
        <v>8.1984905660377354</v>
      </c>
      <c r="DK76" s="40">
        <f t="shared" si="81"/>
        <v>8.1984905660377354</v>
      </c>
      <c r="DL76" s="40">
        <f t="shared" si="81"/>
        <v>8.1984905660377354</v>
      </c>
      <c r="DM76" s="40">
        <f t="shared" si="81"/>
        <v>8.1984905660377354</v>
      </c>
      <c r="DN76" s="40">
        <f t="shared" si="81"/>
        <v>8.1984905660377354</v>
      </c>
      <c r="DO76" s="40">
        <f t="shared" si="81"/>
        <v>8.1984905660377354</v>
      </c>
      <c r="DP76" s="40">
        <f t="shared" si="81"/>
        <v>8.1984905660377354</v>
      </c>
      <c r="DQ76" s="40">
        <f t="shared" si="81"/>
        <v>8.1984905660377354</v>
      </c>
      <c r="DR76" s="40">
        <f t="shared" si="81"/>
        <v>8.1984905660377354</v>
      </c>
      <c r="DS76" s="40">
        <f t="shared" si="81"/>
        <v>8.1984905660377354</v>
      </c>
      <c r="DT76" s="40">
        <f t="shared" si="81"/>
        <v>8.1984905660377354</v>
      </c>
      <c r="DU76" s="40">
        <f t="shared" si="81"/>
        <v>8.1984905660377354</v>
      </c>
      <c r="DV76" s="40">
        <f t="shared" si="65"/>
        <v>8.1984905660377354</v>
      </c>
      <c r="DW76" s="41">
        <f t="shared" si="65"/>
        <v>8.1984905660377354</v>
      </c>
      <c r="DY76" s="38">
        <v>70</v>
      </c>
      <c r="DZ76" s="39">
        <f t="shared" si="140"/>
        <v>1.863293310463122</v>
      </c>
      <c r="EA76" s="40">
        <f t="shared" si="82"/>
        <v>1.8409973294987676</v>
      </c>
      <c r="EB76" s="40">
        <f t="shared" si="82"/>
        <v>1.8188518708354691</v>
      </c>
      <c r="EC76" s="40">
        <f t="shared" si="82"/>
        <v>1.7968537907984039</v>
      </c>
      <c r="ED76" s="40">
        <f t="shared" si="82"/>
        <v>1.7749999999999997</v>
      </c>
      <c r="EE76" s="40">
        <f t="shared" si="82"/>
        <v>1.7532874617737</v>
      </c>
      <c r="EF76" s="40">
        <f t="shared" si="82"/>
        <v>1.7317131906522403</v>
      </c>
      <c r="EG76" s="40">
        <f t="shared" si="82"/>
        <v>1.7102742508887758</v>
      </c>
      <c r="EH76" s="40">
        <f t="shared" si="82"/>
        <v>1.6889677550192657</v>
      </c>
      <c r="EI76" s="40">
        <f t="shared" si="82"/>
        <v>1.6677908624645699</v>
      </c>
      <c r="EJ76" s="40">
        <f t="shared" si="82"/>
        <v>1.646740778170793</v>
      </c>
      <c r="EK76" s="40">
        <f t="shared" si="82"/>
        <v>1.6258147512864494</v>
      </c>
      <c r="EL76" s="40">
        <f t="shared" si="82"/>
        <v>1.6050100738750839</v>
      </c>
      <c r="EM76" s="40">
        <f t="shared" si="82"/>
        <v>1.5843240796620395</v>
      </c>
      <c r="EN76" s="40">
        <f t="shared" si="82"/>
        <v>1.5637541428141006</v>
      </c>
      <c r="EO76" s="40">
        <f t="shared" si="82"/>
        <v>1.5432976767507942</v>
      </c>
      <c r="EP76" s="40">
        <f t="shared" si="66"/>
        <v>1.5229521329861806</v>
      </c>
      <c r="EQ76" s="41">
        <f t="shared" si="141"/>
        <v>0.90042058121783886</v>
      </c>
    </row>
    <row r="77" spans="2:147" x14ac:dyDescent="0.25">
      <c r="B77" s="38">
        <v>71</v>
      </c>
      <c r="C77" s="39">
        <f t="shared" si="128"/>
        <v>7.4736842105263168</v>
      </c>
      <c r="D77" s="40">
        <f t="shared" si="129"/>
        <v>7.4736842105263168</v>
      </c>
      <c r="E77" s="40">
        <f t="shared" si="83"/>
        <v>7.4736842105263168</v>
      </c>
      <c r="F77" s="40">
        <f t="shared" si="84"/>
        <v>7.473684210526315</v>
      </c>
      <c r="G77" s="40">
        <f t="shared" si="85"/>
        <v>7.4736842105263168</v>
      </c>
      <c r="H77" s="40">
        <f t="shared" si="86"/>
        <v>7.4736842105263177</v>
      </c>
      <c r="I77" s="40">
        <f t="shared" si="87"/>
        <v>7.4736842105263159</v>
      </c>
      <c r="J77" s="40">
        <f t="shared" si="88"/>
        <v>7.4736842105263177</v>
      </c>
      <c r="K77" s="40">
        <f t="shared" si="89"/>
        <v>7.4736842105263159</v>
      </c>
      <c r="L77" s="40">
        <f t="shared" si="90"/>
        <v>7.4736842105263177</v>
      </c>
      <c r="M77" s="40">
        <f t="shared" si="91"/>
        <v>7.4736842105263159</v>
      </c>
      <c r="N77" s="40">
        <f t="shared" si="92"/>
        <v>7.4736842105263168</v>
      </c>
      <c r="O77" s="40">
        <f t="shared" si="93"/>
        <v>7.4736842105263168</v>
      </c>
      <c r="P77" s="40">
        <f t="shared" si="94"/>
        <v>7.473684210526315</v>
      </c>
      <c r="Q77" s="40">
        <f t="shared" si="95"/>
        <v>7.4736842105263177</v>
      </c>
      <c r="R77" s="40">
        <f t="shared" si="96"/>
        <v>7.4736842105263177</v>
      </c>
      <c r="S77" s="40">
        <f t="shared" si="97"/>
        <v>7.4736842105263159</v>
      </c>
      <c r="T77" s="41">
        <f t="shared" si="130"/>
        <v>7.4736842105263177</v>
      </c>
      <c r="V77" s="38">
        <v>71</v>
      </c>
      <c r="W77" s="39">
        <f t="shared" si="131"/>
        <v>15.397590361445788</v>
      </c>
      <c r="X77" s="40">
        <f t="shared" si="132"/>
        <v>15.214285714285719</v>
      </c>
      <c r="Y77" s="40">
        <f t="shared" si="98"/>
        <v>15.035294117647062</v>
      </c>
      <c r="Z77" s="40">
        <f t="shared" si="99"/>
        <v>14.860465116279073</v>
      </c>
      <c r="AA77" s="40">
        <f t="shared" si="100"/>
        <v>14.689655172413795</v>
      </c>
      <c r="AB77" s="40">
        <f t="shared" si="101"/>
        <v>14.522727272727279</v>
      </c>
      <c r="AC77" s="40">
        <f t="shared" si="102"/>
        <v>14.359550561797755</v>
      </c>
      <c r="AD77" s="40">
        <f t="shared" si="103"/>
        <v>14.200000000000005</v>
      </c>
      <c r="AE77" s="40">
        <f t="shared" si="104"/>
        <v>14.043956043956046</v>
      </c>
      <c r="AF77" s="40">
        <f t="shared" si="105"/>
        <v>13.891304347826091</v>
      </c>
      <c r="AG77" s="40">
        <f t="shared" si="106"/>
        <v>13.741935483870972</v>
      </c>
      <c r="AH77" s="40">
        <f t="shared" si="107"/>
        <v>13.595744680851068</v>
      </c>
      <c r="AI77" s="40">
        <f t="shared" si="108"/>
        <v>13.452631578947374</v>
      </c>
      <c r="AJ77" s="40">
        <f t="shared" si="109"/>
        <v>13.312500000000002</v>
      </c>
      <c r="AK77" s="40">
        <f t="shared" si="110"/>
        <v>13.175257731958768</v>
      </c>
      <c r="AL77" s="40">
        <f t="shared" si="111"/>
        <v>13.040816326530617</v>
      </c>
      <c r="AM77" s="40">
        <f t="shared" si="112"/>
        <v>12.909090909090914</v>
      </c>
      <c r="AN77" s="41">
        <f t="shared" si="133"/>
        <v>12.780000000000003</v>
      </c>
      <c r="AR77" s="38">
        <v>71</v>
      </c>
      <c r="AS77" s="39">
        <f t="shared" si="134"/>
        <v>3.4928496145818273</v>
      </c>
      <c r="AT77" s="40">
        <f t="shared" si="135"/>
        <v>3.4099705437844823</v>
      </c>
      <c r="AU77" s="40">
        <f t="shared" si="113"/>
        <v>3.32931709229053</v>
      </c>
      <c r="AV77" s="40">
        <f t="shared" si="114"/>
        <v>3.2508059347891782</v>
      </c>
      <c r="AW77" s="40">
        <f t="shared" si="115"/>
        <v>3.1743576741041237</v>
      </c>
      <c r="AX77" s="40">
        <f t="shared" si="116"/>
        <v>3.0998966152349179</v>
      </c>
      <c r="AY77" s="40">
        <f t="shared" si="117"/>
        <v>3.0273505547093031</v>
      </c>
      <c r="AZ77" s="40">
        <f t="shared" si="118"/>
        <v>2.9566505840528188</v>
      </c>
      <c r="BA77" s="40">
        <f t="shared" si="119"/>
        <v>2.8877309062869796</v>
      </c>
      <c r="BB77" s="40">
        <f t="shared" si="120"/>
        <v>2.8205286644621403</v>
      </c>
      <c r="BC77" s="40">
        <f t="shared" si="121"/>
        <v>2.7549837813167284</v>
      </c>
      <c r="BD77" s="40">
        <f t="shared" si="122"/>
        <v>2.6910388092319515</v>
      </c>
      <c r="BE77" s="40">
        <f t="shared" si="123"/>
        <v>2.6286387897211134</v>
      </c>
      <c r="BF77" s="40">
        <f t="shared" si="124"/>
        <v>2.5677311217561853</v>
      </c>
      <c r="BG77" s="40">
        <f t="shared" si="125"/>
        <v>2.5082654382918719</v>
      </c>
      <c r="BH77" s="40">
        <f t="shared" si="126"/>
        <v>2.4501934903996707</v>
      </c>
      <c r="BI77" s="40">
        <f t="shared" si="127"/>
        <v>2.3934690384720425</v>
      </c>
      <c r="BJ77" s="41">
        <f t="shared" si="136"/>
        <v>1.3929056726244322</v>
      </c>
      <c r="BN77" s="38">
        <v>71</v>
      </c>
      <c r="BO77" s="39">
        <f t="shared" si="137"/>
        <v>0.53659735349716442</v>
      </c>
      <c r="BP77" s="40">
        <f t="shared" si="79"/>
        <v>0.54306238185255196</v>
      </c>
      <c r="BQ77" s="40">
        <f t="shared" si="79"/>
        <v>0.54952741020793949</v>
      </c>
      <c r="BR77" s="40">
        <f t="shared" si="79"/>
        <v>0.55599243856332703</v>
      </c>
      <c r="BS77" s="40">
        <f t="shared" si="79"/>
        <v>0.56245746691871457</v>
      </c>
      <c r="BT77" s="40">
        <f t="shared" si="79"/>
        <v>0.56892249527410199</v>
      </c>
      <c r="BU77" s="40">
        <f t="shared" si="79"/>
        <v>0.57538752362948964</v>
      </c>
      <c r="BV77" s="40">
        <f t="shared" si="79"/>
        <v>0.58185255198487706</v>
      </c>
      <c r="BW77" s="40">
        <f t="shared" si="79"/>
        <v>0.58831758034026471</v>
      </c>
      <c r="BX77" s="40">
        <f t="shared" si="79"/>
        <v>0.59478260869565214</v>
      </c>
      <c r="BY77" s="40">
        <f t="shared" si="79"/>
        <v>0.60124763705103967</v>
      </c>
      <c r="BZ77" s="40">
        <f t="shared" si="79"/>
        <v>0.60771266540642721</v>
      </c>
      <c r="CA77" s="40">
        <f t="shared" si="79"/>
        <v>0.61417769376181464</v>
      </c>
      <c r="CB77" s="40">
        <f t="shared" si="79"/>
        <v>0.62064272211720228</v>
      </c>
      <c r="CC77" s="40">
        <f t="shared" si="79"/>
        <v>0.62710775047258971</v>
      </c>
      <c r="CD77" s="40">
        <f t="shared" si="79"/>
        <v>0.63357277882797725</v>
      </c>
      <c r="CE77" s="40">
        <f t="shared" si="63"/>
        <v>0.64003780718336478</v>
      </c>
      <c r="CF77" s="41">
        <f t="shared" si="63"/>
        <v>0.64650283553875232</v>
      </c>
      <c r="CK77" s="38">
        <v>71</v>
      </c>
      <c r="CL77" s="39">
        <f t="shared" si="138"/>
        <v>4.0103591682419664</v>
      </c>
      <c r="CM77" s="40">
        <f t="shared" si="80"/>
        <v>4.058676748582231</v>
      </c>
      <c r="CN77" s="40">
        <f t="shared" si="80"/>
        <v>4.1069943289224957</v>
      </c>
      <c r="CO77" s="40">
        <f t="shared" si="80"/>
        <v>4.1553119092627595</v>
      </c>
      <c r="CP77" s="40">
        <f t="shared" si="80"/>
        <v>4.2036294896030251</v>
      </c>
      <c r="CQ77" s="40">
        <f t="shared" si="80"/>
        <v>4.2519470699432897</v>
      </c>
      <c r="CR77" s="40">
        <f t="shared" si="80"/>
        <v>4.3002646502835544</v>
      </c>
      <c r="CS77" s="40">
        <f t="shared" si="80"/>
        <v>4.3485822306238191</v>
      </c>
      <c r="CT77" s="40">
        <f t="shared" si="80"/>
        <v>4.3968998109640838</v>
      </c>
      <c r="CU77" s="40">
        <f t="shared" si="80"/>
        <v>4.4452173913043485</v>
      </c>
      <c r="CV77" s="40">
        <f t="shared" si="80"/>
        <v>4.4935349716446122</v>
      </c>
      <c r="CW77" s="40">
        <f t="shared" si="80"/>
        <v>4.5418525519848778</v>
      </c>
      <c r="CX77" s="40">
        <f t="shared" si="80"/>
        <v>4.5901701323251416</v>
      </c>
      <c r="CY77" s="40">
        <f t="shared" si="80"/>
        <v>4.6384877126654063</v>
      </c>
      <c r="CZ77" s="40">
        <f t="shared" si="80"/>
        <v>4.6868052930056718</v>
      </c>
      <c r="DA77" s="40">
        <f t="shared" si="80"/>
        <v>4.7351228733459365</v>
      </c>
      <c r="DB77" s="40">
        <f t="shared" si="64"/>
        <v>4.7834404536862003</v>
      </c>
      <c r="DC77" s="41">
        <f t="shared" si="64"/>
        <v>4.8317580340264659</v>
      </c>
      <c r="DE77" s="38">
        <v>71</v>
      </c>
      <c r="DF77" s="39">
        <f t="shared" si="139"/>
        <v>8.262306238185257</v>
      </c>
      <c r="DG77" s="40">
        <f t="shared" si="81"/>
        <v>8.262306238185257</v>
      </c>
      <c r="DH77" s="40">
        <f t="shared" si="81"/>
        <v>8.262306238185257</v>
      </c>
      <c r="DI77" s="40">
        <f t="shared" si="81"/>
        <v>8.262306238185257</v>
      </c>
      <c r="DJ77" s="40">
        <f t="shared" si="81"/>
        <v>8.262306238185257</v>
      </c>
      <c r="DK77" s="40">
        <f t="shared" si="81"/>
        <v>8.262306238185257</v>
      </c>
      <c r="DL77" s="40">
        <f t="shared" si="81"/>
        <v>8.262306238185257</v>
      </c>
      <c r="DM77" s="40">
        <f t="shared" si="81"/>
        <v>8.262306238185257</v>
      </c>
      <c r="DN77" s="40">
        <f t="shared" si="81"/>
        <v>8.262306238185257</v>
      </c>
      <c r="DO77" s="40">
        <f t="shared" si="81"/>
        <v>8.262306238185257</v>
      </c>
      <c r="DP77" s="40">
        <f t="shared" si="81"/>
        <v>8.262306238185257</v>
      </c>
      <c r="DQ77" s="40">
        <f t="shared" si="81"/>
        <v>8.262306238185257</v>
      </c>
      <c r="DR77" s="40">
        <f t="shared" si="81"/>
        <v>8.262306238185257</v>
      </c>
      <c r="DS77" s="40">
        <f t="shared" si="81"/>
        <v>8.262306238185257</v>
      </c>
      <c r="DT77" s="40">
        <f t="shared" si="81"/>
        <v>8.262306238185257</v>
      </c>
      <c r="DU77" s="40">
        <f t="shared" si="81"/>
        <v>8.262306238185257</v>
      </c>
      <c r="DV77" s="40">
        <f t="shared" si="65"/>
        <v>8.262306238185257</v>
      </c>
      <c r="DW77" s="41">
        <f t="shared" si="65"/>
        <v>8.262306238185257</v>
      </c>
      <c r="DY77" s="38">
        <v>71</v>
      </c>
      <c r="DZ77" s="39">
        <f t="shared" si="140"/>
        <v>1.8742538593481992</v>
      </c>
      <c r="EA77" s="40">
        <f t="shared" si="82"/>
        <v>1.8518267255546428</v>
      </c>
      <c r="EB77" s="40">
        <f t="shared" si="82"/>
        <v>1.8295509994874424</v>
      </c>
      <c r="EC77" s="40">
        <f t="shared" si="82"/>
        <v>1.8074235189795711</v>
      </c>
      <c r="ED77" s="40">
        <f t="shared" si="82"/>
        <v>1.785441176470588</v>
      </c>
      <c r="EE77" s="40">
        <f t="shared" si="82"/>
        <v>1.7636009174311924</v>
      </c>
      <c r="EF77" s="40">
        <f t="shared" si="82"/>
        <v>1.7418997388325477</v>
      </c>
      <c r="EG77" s="40">
        <f t="shared" si="82"/>
        <v>1.7203346876587098</v>
      </c>
      <c r="EH77" s="40">
        <f t="shared" si="82"/>
        <v>1.6989028594605555</v>
      </c>
      <c r="EI77" s="40">
        <f t="shared" si="82"/>
        <v>1.6776013969496555</v>
      </c>
      <c r="EJ77" s="40">
        <f t="shared" si="82"/>
        <v>1.6564274886306212</v>
      </c>
      <c r="EK77" s="40">
        <f t="shared" si="82"/>
        <v>1.6353783674704871</v>
      </c>
      <c r="EL77" s="40">
        <f t="shared" si="82"/>
        <v>1.6144513096037612</v>
      </c>
      <c r="EM77" s="40">
        <f t="shared" si="82"/>
        <v>1.5936436330718162</v>
      </c>
      <c r="EN77" s="40">
        <f t="shared" si="82"/>
        <v>1.57295269659536</v>
      </c>
      <c r="EO77" s="40">
        <f t="shared" si="82"/>
        <v>1.5523758983787401</v>
      </c>
      <c r="EP77" s="40">
        <f t="shared" si="66"/>
        <v>1.5319106749449227</v>
      </c>
      <c r="EQ77" s="41">
        <f t="shared" si="141"/>
        <v>0.90051746698970847</v>
      </c>
    </row>
    <row r="78" spans="2:147" x14ac:dyDescent="0.25">
      <c r="B78" s="38">
        <v>72</v>
      </c>
      <c r="C78" s="39">
        <f t="shared" si="128"/>
        <v>7.4302325581395339</v>
      </c>
      <c r="D78" s="40">
        <f t="shared" si="129"/>
        <v>7.4302325581395356</v>
      </c>
      <c r="E78" s="40">
        <f t="shared" si="83"/>
        <v>7.4302325581395365</v>
      </c>
      <c r="F78" s="40">
        <f t="shared" si="84"/>
        <v>7.4302325581395365</v>
      </c>
      <c r="G78" s="40">
        <f t="shared" si="85"/>
        <v>7.4302325581395356</v>
      </c>
      <c r="H78" s="40">
        <f t="shared" si="86"/>
        <v>7.4302325581395356</v>
      </c>
      <c r="I78" s="40">
        <f t="shared" si="87"/>
        <v>7.4302325581395356</v>
      </c>
      <c r="J78" s="40">
        <f t="shared" si="88"/>
        <v>7.4302325581395348</v>
      </c>
      <c r="K78" s="40">
        <f t="shared" si="89"/>
        <v>7.4302325581395365</v>
      </c>
      <c r="L78" s="40">
        <f t="shared" si="90"/>
        <v>7.4302325581395356</v>
      </c>
      <c r="M78" s="40">
        <f t="shared" si="91"/>
        <v>7.4302325581395356</v>
      </c>
      <c r="N78" s="40">
        <f t="shared" si="92"/>
        <v>7.4302325581395365</v>
      </c>
      <c r="O78" s="40">
        <f t="shared" si="93"/>
        <v>7.4302325581395348</v>
      </c>
      <c r="P78" s="40">
        <f t="shared" si="94"/>
        <v>7.4302325581395365</v>
      </c>
      <c r="Q78" s="40">
        <f t="shared" si="95"/>
        <v>7.4302325581395374</v>
      </c>
      <c r="R78" s="40">
        <f t="shared" si="96"/>
        <v>7.4302325581395356</v>
      </c>
      <c r="S78" s="40">
        <f t="shared" si="97"/>
        <v>7.4302325581395365</v>
      </c>
      <c r="T78" s="41">
        <f t="shared" si="130"/>
        <v>7.4302325581395348</v>
      </c>
      <c r="V78" s="38">
        <v>72</v>
      </c>
      <c r="W78" s="39">
        <f t="shared" si="131"/>
        <v>15.397590361445783</v>
      </c>
      <c r="X78" s="40">
        <f t="shared" si="132"/>
        <v>15.214285714285715</v>
      </c>
      <c r="Y78" s="40">
        <f t="shared" si="98"/>
        <v>15.03529411764706</v>
      </c>
      <c r="Z78" s="40">
        <f t="shared" si="99"/>
        <v>14.860465116279073</v>
      </c>
      <c r="AA78" s="40">
        <f t="shared" si="100"/>
        <v>14.689655172413794</v>
      </c>
      <c r="AB78" s="40">
        <f t="shared" si="101"/>
        <v>14.522727272727272</v>
      </c>
      <c r="AC78" s="40">
        <f t="shared" si="102"/>
        <v>14.359550561797754</v>
      </c>
      <c r="AD78" s="40">
        <f t="shared" si="103"/>
        <v>14.200000000000001</v>
      </c>
      <c r="AE78" s="40">
        <f t="shared" si="104"/>
        <v>14.043956043956046</v>
      </c>
      <c r="AF78" s="40">
        <f t="shared" si="105"/>
        <v>13.891304347826088</v>
      </c>
      <c r="AG78" s="40">
        <f t="shared" si="106"/>
        <v>13.74193548387097</v>
      </c>
      <c r="AH78" s="40">
        <f t="shared" si="107"/>
        <v>13.595744680851066</v>
      </c>
      <c r="AI78" s="40">
        <f t="shared" si="108"/>
        <v>13.452631578947368</v>
      </c>
      <c r="AJ78" s="40">
        <f t="shared" si="109"/>
        <v>13.312500000000002</v>
      </c>
      <c r="AK78" s="40">
        <f t="shared" si="110"/>
        <v>13.175257731958766</v>
      </c>
      <c r="AL78" s="40">
        <f t="shared" si="111"/>
        <v>13.040816326530614</v>
      </c>
      <c r="AM78" s="40">
        <f t="shared" si="112"/>
        <v>12.90909090909091</v>
      </c>
      <c r="AN78" s="41">
        <f t="shared" si="133"/>
        <v>12.78</v>
      </c>
      <c r="AR78" s="38">
        <v>72</v>
      </c>
      <c r="AS78" s="39">
        <f t="shared" si="134"/>
        <v>3.4862468742896113</v>
      </c>
      <c r="AT78" s="40">
        <f t="shared" si="135"/>
        <v>3.4035244747036044</v>
      </c>
      <c r="AU78" s="40">
        <f t="shared" si="113"/>
        <v>3.3230234872011346</v>
      </c>
      <c r="AV78" s="40">
        <f t="shared" si="114"/>
        <v>3.2446607439861745</v>
      </c>
      <c r="AW78" s="40">
        <f t="shared" si="115"/>
        <v>3.168356997971602</v>
      </c>
      <c r="AX78" s="40">
        <f t="shared" si="116"/>
        <v>3.0940366972477062</v>
      </c>
      <c r="AY78" s="40">
        <f t="shared" si="117"/>
        <v>3.021627774832726</v>
      </c>
      <c r="AZ78" s="40">
        <f t="shared" si="118"/>
        <v>2.9510614525139665</v>
      </c>
      <c r="BA78" s="40">
        <f t="shared" si="119"/>
        <v>2.8822720576928647</v>
      </c>
      <c r="BB78" s="40">
        <f t="shared" si="120"/>
        <v>2.8151968522419852</v>
      </c>
      <c r="BC78" s="40">
        <f t="shared" si="121"/>
        <v>2.7497758724673589</v>
      </c>
      <c r="BD78" s="40">
        <f t="shared" si="122"/>
        <v>2.6859517793468255</v>
      </c>
      <c r="BE78" s="40">
        <f t="shared" si="123"/>
        <v>2.6236697182849671</v>
      </c>
      <c r="BF78" s="40">
        <f t="shared" si="124"/>
        <v>2.5628771876885938</v>
      </c>
      <c r="BG78" s="40">
        <f t="shared" si="125"/>
        <v>2.5035239157242128</v>
      </c>
      <c r="BH78" s="40">
        <f t="shared" si="126"/>
        <v>2.4455617446711266</v>
      </c>
      <c r="BI78" s="40">
        <f t="shared" si="127"/>
        <v>2.3889445223312635</v>
      </c>
      <c r="BJ78" s="41">
        <f t="shared" si="136"/>
        <v>1.3823383088898642</v>
      </c>
      <c r="BN78" s="38">
        <v>72</v>
      </c>
      <c r="BO78" s="39">
        <f t="shared" si="137"/>
        <v>0.54075757575757577</v>
      </c>
      <c r="BP78" s="40">
        <f t="shared" si="79"/>
        <v>0.54727272727272724</v>
      </c>
      <c r="BQ78" s="40">
        <f t="shared" si="79"/>
        <v>0.55378787878787872</v>
      </c>
      <c r="BR78" s="40">
        <f t="shared" si="79"/>
        <v>0.56030303030303019</v>
      </c>
      <c r="BS78" s="40">
        <f t="shared" si="79"/>
        <v>0.56681818181818178</v>
      </c>
      <c r="BT78" s="40">
        <f t="shared" si="79"/>
        <v>0.57333333333333336</v>
      </c>
      <c r="BU78" s="40">
        <f t="shared" si="79"/>
        <v>0.57984848484848484</v>
      </c>
      <c r="BV78" s="40">
        <f t="shared" si="79"/>
        <v>0.58636363636363631</v>
      </c>
      <c r="BW78" s="40">
        <f t="shared" si="79"/>
        <v>0.59287878787878778</v>
      </c>
      <c r="BX78" s="40">
        <f t="shared" si="79"/>
        <v>0.59939393939393937</v>
      </c>
      <c r="BY78" s="40">
        <f t="shared" si="79"/>
        <v>0.60590909090909084</v>
      </c>
      <c r="BZ78" s="40">
        <f t="shared" si="79"/>
        <v>0.61242424242424232</v>
      </c>
      <c r="CA78" s="40">
        <f t="shared" si="79"/>
        <v>0.6189393939393939</v>
      </c>
      <c r="CB78" s="40">
        <f t="shared" si="79"/>
        <v>0.62545454545454537</v>
      </c>
      <c r="CC78" s="40">
        <f t="shared" si="79"/>
        <v>0.63196969696969685</v>
      </c>
      <c r="CD78" s="40">
        <f t="shared" si="79"/>
        <v>0.63848484848484843</v>
      </c>
      <c r="CE78" s="40">
        <f t="shared" si="63"/>
        <v>0.64499999999999991</v>
      </c>
      <c r="CF78" s="41">
        <f t="shared" si="63"/>
        <v>0.65151515151515149</v>
      </c>
      <c r="CK78" s="38">
        <v>72</v>
      </c>
      <c r="CL78" s="39">
        <f t="shared" si="138"/>
        <v>4.0179545454545451</v>
      </c>
      <c r="CM78" s="40">
        <f t="shared" si="80"/>
        <v>4.0663636363636364</v>
      </c>
      <c r="CN78" s="40">
        <f t="shared" si="80"/>
        <v>4.1147727272727277</v>
      </c>
      <c r="CO78" s="40">
        <f t="shared" si="80"/>
        <v>4.1631818181818181</v>
      </c>
      <c r="CP78" s="40">
        <f t="shared" si="80"/>
        <v>4.2115909090909094</v>
      </c>
      <c r="CQ78" s="40">
        <f t="shared" si="80"/>
        <v>4.2600000000000007</v>
      </c>
      <c r="CR78" s="40">
        <f t="shared" si="80"/>
        <v>4.3084090909090911</v>
      </c>
      <c r="CS78" s="40">
        <f t="shared" si="80"/>
        <v>4.3568181818181815</v>
      </c>
      <c r="CT78" s="40">
        <f t="shared" si="80"/>
        <v>4.4052272727272728</v>
      </c>
      <c r="CU78" s="40">
        <f t="shared" si="80"/>
        <v>4.4536363636363641</v>
      </c>
      <c r="CV78" s="40">
        <f t="shared" si="80"/>
        <v>4.5020454545454545</v>
      </c>
      <c r="CW78" s="40">
        <f t="shared" si="80"/>
        <v>4.5504545454545458</v>
      </c>
      <c r="CX78" s="40">
        <f t="shared" si="80"/>
        <v>4.5988636363636362</v>
      </c>
      <c r="CY78" s="40">
        <f t="shared" si="80"/>
        <v>4.6472727272727274</v>
      </c>
      <c r="CZ78" s="40">
        <f t="shared" si="80"/>
        <v>4.6956818181818187</v>
      </c>
      <c r="DA78" s="40">
        <f t="shared" si="80"/>
        <v>4.7440909090909091</v>
      </c>
      <c r="DB78" s="40">
        <f t="shared" si="64"/>
        <v>4.7925000000000004</v>
      </c>
      <c r="DC78" s="41">
        <f t="shared" si="64"/>
        <v>4.8409090909090908</v>
      </c>
      <c r="DE78" s="38">
        <v>72</v>
      </c>
      <c r="DF78" s="39">
        <f t="shared" si="139"/>
        <v>8.3263636363636362</v>
      </c>
      <c r="DG78" s="40">
        <f t="shared" si="81"/>
        <v>8.3263636363636362</v>
      </c>
      <c r="DH78" s="40">
        <f t="shared" si="81"/>
        <v>8.3263636363636362</v>
      </c>
      <c r="DI78" s="40">
        <f t="shared" si="81"/>
        <v>8.3263636363636362</v>
      </c>
      <c r="DJ78" s="40">
        <f t="shared" si="81"/>
        <v>8.3263636363636362</v>
      </c>
      <c r="DK78" s="40">
        <f t="shared" si="81"/>
        <v>8.3263636363636362</v>
      </c>
      <c r="DL78" s="40">
        <f t="shared" si="81"/>
        <v>8.3263636363636362</v>
      </c>
      <c r="DM78" s="40">
        <f t="shared" si="81"/>
        <v>8.3263636363636362</v>
      </c>
      <c r="DN78" s="40">
        <f t="shared" si="81"/>
        <v>8.3263636363636362</v>
      </c>
      <c r="DO78" s="40">
        <f t="shared" si="81"/>
        <v>8.3263636363636362</v>
      </c>
      <c r="DP78" s="40">
        <f t="shared" si="81"/>
        <v>8.3263636363636362</v>
      </c>
      <c r="DQ78" s="40">
        <f t="shared" si="81"/>
        <v>8.3263636363636362</v>
      </c>
      <c r="DR78" s="40">
        <f t="shared" si="81"/>
        <v>8.3263636363636362</v>
      </c>
      <c r="DS78" s="40">
        <f t="shared" si="81"/>
        <v>8.3263636363636362</v>
      </c>
      <c r="DT78" s="40">
        <f t="shared" si="81"/>
        <v>8.3263636363636362</v>
      </c>
      <c r="DU78" s="40">
        <f t="shared" si="81"/>
        <v>8.3263636363636362</v>
      </c>
      <c r="DV78" s="40">
        <f t="shared" si="65"/>
        <v>8.3263636363636362</v>
      </c>
      <c r="DW78" s="41">
        <f t="shared" si="65"/>
        <v>8.3263636363636362</v>
      </c>
      <c r="DY78" s="38">
        <v>72</v>
      </c>
      <c r="DZ78" s="39">
        <f t="shared" si="140"/>
        <v>1.8852144082332762</v>
      </c>
      <c r="EA78" s="40">
        <f t="shared" si="82"/>
        <v>1.862656121610518</v>
      </c>
      <c r="EB78" s="40">
        <f t="shared" si="82"/>
        <v>1.8402501281394159</v>
      </c>
      <c r="EC78" s="40">
        <f t="shared" si="82"/>
        <v>1.8179932471607381</v>
      </c>
      <c r="ED78" s="40">
        <f t="shared" si="82"/>
        <v>1.795882352941176</v>
      </c>
      <c r="EE78" s="40">
        <f t="shared" si="82"/>
        <v>1.773914373088685</v>
      </c>
      <c r="EF78" s="40">
        <f t="shared" si="82"/>
        <v>1.7520862870128548</v>
      </c>
      <c r="EG78" s="40">
        <f t="shared" si="82"/>
        <v>1.7303951244286437</v>
      </c>
      <c r="EH78" s="40">
        <f t="shared" si="82"/>
        <v>1.7088379639018452</v>
      </c>
      <c r="EI78" s="40">
        <f t="shared" si="82"/>
        <v>1.6874119314347413</v>
      </c>
      <c r="EJ78" s="40">
        <f t="shared" si="82"/>
        <v>1.6661141990904496</v>
      </c>
      <c r="EK78" s="40">
        <f t="shared" si="82"/>
        <v>1.6449419836545254</v>
      </c>
      <c r="EL78" s="40">
        <f t="shared" si="82"/>
        <v>1.623892545332438</v>
      </c>
      <c r="EM78" s="40">
        <f t="shared" si="82"/>
        <v>1.602963186481593</v>
      </c>
      <c r="EN78" s="40">
        <f t="shared" si="82"/>
        <v>1.5821512503766195</v>
      </c>
      <c r="EO78" s="40">
        <f t="shared" si="82"/>
        <v>1.5614541200066858</v>
      </c>
      <c r="EP78" s="40">
        <f t="shared" si="66"/>
        <v>1.5408692169036649</v>
      </c>
      <c r="EQ78" s="41">
        <f t="shared" si="141"/>
        <v>0.90061435276157809</v>
      </c>
    </row>
    <row r="79" spans="2:147" x14ac:dyDescent="0.25">
      <c r="B79" s="38">
        <v>73</v>
      </c>
      <c r="C79" s="39">
        <f t="shared" si="128"/>
        <v>7.3872832369942207</v>
      </c>
      <c r="D79" s="40">
        <f t="shared" si="129"/>
        <v>7.3872832369942216</v>
      </c>
      <c r="E79" s="40">
        <f t="shared" si="83"/>
        <v>7.3872832369942198</v>
      </c>
      <c r="F79" s="40">
        <f t="shared" si="84"/>
        <v>7.3872832369942198</v>
      </c>
      <c r="G79" s="40">
        <f t="shared" si="85"/>
        <v>7.3872832369942216</v>
      </c>
      <c r="H79" s="40">
        <f t="shared" si="86"/>
        <v>7.3872832369942207</v>
      </c>
      <c r="I79" s="40">
        <f t="shared" si="87"/>
        <v>7.3872832369942207</v>
      </c>
      <c r="J79" s="40">
        <f t="shared" si="88"/>
        <v>7.3872832369942207</v>
      </c>
      <c r="K79" s="40">
        <f t="shared" si="89"/>
        <v>7.3872832369942198</v>
      </c>
      <c r="L79" s="40">
        <f t="shared" si="90"/>
        <v>7.3872832369942198</v>
      </c>
      <c r="M79" s="40">
        <f t="shared" si="91"/>
        <v>7.3872832369942216</v>
      </c>
      <c r="N79" s="40">
        <f t="shared" si="92"/>
        <v>7.3872832369942198</v>
      </c>
      <c r="O79" s="40">
        <f t="shared" si="93"/>
        <v>7.3872832369942198</v>
      </c>
      <c r="P79" s="40">
        <f t="shared" si="94"/>
        <v>7.3872832369942216</v>
      </c>
      <c r="Q79" s="40">
        <f t="shared" si="95"/>
        <v>7.3872832369942207</v>
      </c>
      <c r="R79" s="40">
        <f t="shared" si="96"/>
        <v>7.3872832369942207</v>
      </c>
      <c r="S79" s="40">
        <f t="shared" si="97"/>
        <v>7.3872832369942207</v>
      </c>
      <c r="T79" s="41">
        <f t="shared" si="130"/>
        <v>7.3872832369942198</v>
      </c>
      <c r="V79" s="38">
        <v>73</v>
      </c>
      <c r="W79" s="39">
        <f t="shared" si="131"/>
        <v>15.397590361445786</v>
      </c>
      <c r="X79" s="40">
        <f t="shared" si="132"/>
        <v>15.214285714285717</v>
      </c>
      <c r="Y79" s="40">
        <f t="shared" si="98"/>
        <v>15.03529411764706</v>
      </c>
      <c r="Z79" s="40">
        <f t="shared" si="99"/>
        <v>14.860465116279071</v>
      </c>
      <c r="AA79" s="40">
        <f t="shared" si="100"/>
        <v>14.689655172413797</v>
      </c>
      <c r="AB79" s="40">
        <f t="shared" si="101"/>
        <v>14.522727272727275</v>
      </c>
      <c r="AC79" s="40">
        <f t="shared" si="102"/>
        <v>14.359550561797755</v>
      </c>
      <c r="AD79" s="40">
        <f t="shared" si="103"/>
        <v>14.200000000000001</v>
      </c>
      <c r="AE79" s="40">
        <f t="shared" si="104"/>
        <v>14.043956043956046</v>
      </c>
      <c r="AF79" s="40">
        <f t="shared" si="105"/>
        <v>13.891304347826088</v>
      </c>
      <c r="AG79" s="40">
        <f t="shared" si="106"/>
        <v>13.74193548387097</v>
      </c>
      <c r="AH79" s="40">
        <f t="shared" si="107"/>
        <v>13.595744680851066</v>
      </c>
      <c r="AI79" s="40">
        <f t="shared" si="108"/>
        <v>13.45263157894737</v>
      </c>
      <c r="AJ79" s="40">
        <f t="shared" si="109"/>
        <v>13.312500000000004</v>
      </c>
      <c r="AK79" s="40">
        <f t="shared" si="110"/>
        <v>13.175257731958766</v>
      </c>
      <c r="AL79" s="40">
        <f t="shared" si="111"/>
        <v>13.040816326530615</v>
      </c>
      <c r="AM79" s="40">
        <f t="shared" si="112"/>
        <v>12.909090909090912</v>
      </c>
      <c r="AN79" s="41">
        <f t="shared" si="133"/>
        <v>12.780000000000001</v>
      </c>
      <c r="AR79" s="38">
        <v>73</v>
      </c>
      <c r="AS79" s="39">
        <f t="shared" si="134"/>
        <v>3.4796441339973962</v>
      </c>
      <c r="AT79" s="40">
        <f t="shared" si="135"/>
        <v>3.3970784056227257</v>
      </c>
      <c r="AU79" s="40">
        <f t="shared" si="113"/>
        <v>3.3167298821117375</v>
      </c>
      <c r="AV79" s="40">
        <f t="shared" si="114"/>
        <v>3.2385155531831695</v>
      </c>
      <c r="AW79" s="40">
        <f t="shared" si="115"/>
        <v>3.1623563218390798</v>
      </c>
      <c r="AX79" s="40">
        <f t="shared" si="116"/>
        <v>3.0881767792604951</v>
      </c>
      <c r="AY79" s="40">
        <f t="shared" si="117"/>
        <v>3.0159049949561489</v>
      </c>
      <c r="AZ79" s="40">
        <f t="shared" si="118"/>
        <v>2.9454723209751141</v>
      </c>
      <c r="BA79" s="40">
        <f t="shared" si="119"/>
        <v>2.8768132090987493</v>
      </c>
      <c r="BB79" s="40">
        <f t="shared" si="120"/>
        <v>2.8098650400218292</v>
      </c>
      <c r="BC79" s="40">
        <f t="shared" si="121"/>
        <v>2.744567963617988</v>
      </c>
      <c r="BD79" s="40">
        <f t="shared" si="122"/>
        <v>2.6808647494616982</v>
      </c>
      <c r="BE79" s="40">
        <f t="shared" si="123"/>
        <v>2.6187006468488208</v>
      </c>
      <c r="BF79" s="40">
        <f t="shared" si="124"/>
        <v>2.5580232536210015</v>
      </c>
      <c r="BG79" s="40">
        <f t="shared" si="125"/>
        <v>2.4987823931565529</v>
      </c>
      <c r="BH79" s="40">
        <f t="shared" si="126"/>
        <v>2.4409299989425826</v>
      </c>
      <c r="BI79" s="40">
        <f t="shared" si="127"/>
        <v>2.3844200061904846</v>
      </c>
      <c r="BJ79" s="41">
        <f t="shared" si="136"/>
        <v>1.3718925511766675</v>
      </c>
      <c r="BN79" s="38">
        <v>73</v>
      </c>
      <c r="BO79" s="39">
        <f t="shared" si="137"/>
        <v>0.5449335863377609</v>
      </c>
      <c r="BP79" s="40">
        <f t="shared" si="79"/>
        <v>0.5514990512333966</v>
      </c>
      <c r="BQ79" s="40">
        <f t="shared" si="79"/>
        <v>0.5580645161290323</v>
      </c>
      <c r="BR79" s="40">
        <f t="shared" si="79"/>
        <v>0.56462998102466799</v>
      </c>
      <c r="BS79" s="40">
        <f t="shared" si="79"/>
        <v>0.57119544592030358</v>
      </c>
      <c r="BT79" s="40">
        <f t="shared" si="79"/>
        <v>0.57776091081593928</v>
      </c>
      <c r="BU79" s="40">
        <f t="shared" si="79"/>
        <v>0.58432637571157497</v>
      </c>
      <c r="BV79" s="40">
        <f t="shared" si="79"/>
        <v>0.59089184060721067</v>
      </c>
      <c r="BW79" s="40">
        <f t="shared" si="79"/>
        <v>0.59745730550284637</v>
      </c>
      <c r="BX79" s="40">
        <f t="shared" si="79"/>
        <v>0.60402277039848207</v>
      </c>
      <c r="BY79" s="40">
        <f t="shared" si="79"/>
        <v>0.61058823529411765</v>
      </c>
      <c r="BZ79" s="40">
        <f t="shared" si="79"/>
        <v>0.61715370018975335</v>
      </c>
      <c r="CA79" s="40">
        <f t="shared" si="79"/>
        <v>0.62371916508538905</v>
      </c>
      <c r="CB79" s="40">
        <f t="shared" si="79"/>
        <v>0.63028462998102464</v>
      </c>
      <c r="CC79" s="40">
        <f t="shared" si="79"/>
        <v>0.63685009487666033</v>
      </c>
      <c r="CD79" s="40">
        <f t="shared" si="79"/>
        <v>0.64341555977229603</v>
      </c>
      <c r="CE79" s="40">
        <f t="shared" si="63"/>
        <v>0.64998102466793173</v>
      </c>
      <c r="CF79" s="41">
        <f t="shared" si="63"/>
        <v>0.65654648956356743</v>
      </c>
      <c r="CK79" s="38">
        <v>73</v>
      </c>
      <c r="CL79" s="39">
        <f t="shared" si="138"/>
        <v>4.0255787476280842</v>
      </c>
      <c r="CM79" s="40">
        <f t="shared" si="80"/>
        <v>4.0740796963946879</v>
      </c>
      <c r="CN79" s="40">
        <f t="shared" si="80"/>
        <v>4.1225806451612907</v>
      </c>
      <c r="CO79" s="40">
        <f t="shared" si="80"/>
        <v>4.1710815939278945</v>
      </c>
      <c r="CP79" s="40">
        <f t="shared" si="80"/>
        <v>4.2195825426944982</v>
      </c>
      <c r="CQ79" s="40">
        <f t="shared" si="80"/>
        <v>4.268083491461101</v>
      </c>
      <c r="CR79" s="40">
        <f t="shared" si="80"/>
        <v>4.3165844402277047</v>
      </c>
      <c r="CS79" s="40">
        <f t="shared" si="80"/>
        <v>4.3650853889943084</v>
      </c>
      <c r="CT79" s="40">
        <f t="shared" si="80"/>
        <v>4.4135863377609112</v>
      </c>
      <c r="CU79" s="40">
        <f t="shared" si="80"/>
        <v>4.462087286527515</v>
      </c>
      <c r="CV79" s="40">
        <f t="shared" si="80"/>
        <v>4.5105882352941187</v>
      </c>
      <c r="CW79" s="40">
        <f t="shared" si="80"/>
        <v>4.5590891840607215</v>
      </c>
      <c r="CX79" s="40">
        <f t="shared" si="80"/>
        <v>4.6075901328273252</v>
      </c>
      <c r="CY79" s="40">
        <f t="shared" si="80"/>
        <v>4.6560910815939289</v>
      </c>
      <c r="CZ79" s="40">
        <f t="shared" si="80"/>
        <v>4.7045920303605318</v>
      </c>
      <c r="DA79" s="40">
        <f t="shared" si="80"/>
        <v>4.7530929791271355</v>
      </c>
      <c r="DB79" s="40">
        <f t="shared" si="64"/>
        <v>4.8015939278937392</v>
      </c>
      <c r="DC79" s="41">
        <f t="shared" si="64"/>
        <v>4.850094876660342</v>
      </c>
      <c r="DE79" s="38">
        <v>73</v>
      </c>
      <c r="DF79" s="39">
        <f t="shared" si="139"/>
        <v>8.3906641366223926</v>
      </c>
      <c r="DG79" s="40">
        <f t="shared" si="81"/>
        <v>8.3906641366223926</v>
      </c>
      <c r="DH79" s="40">
        <f t="shared" si="81"/>
        <v>8.3906641366223926</v>
      </c>
      <c r="DI79" s="40">
        <f t="shared" si="81"/>
        <v>8.3906641366223926</v>
      </c>
      <c r="DJ79" s="40">
        <f t="shared" si="81"/>
        <v>8.3906641366223926</v>
      </c>
      <c r="DK79" s="40">
        <f t="shared" si="81"/>
        <v>8.3906641366223926</v>
      </c>
      <c r="DL79" s="40">
        <f t="shared" si="81"/>
        <v>8.3906641366223926</v>
      </c>
      <c r="DM79" s="40">
        <f t="shared" si="81"/>
        <v>8.3906641366223926</v>
      </c>
      <c r="DN79" s="40">
        <f t="shared" si="81"/>
        <v>8.3906641366223926</v>
      </c>
      <c r="DO79" s="40">
        <f t="shared" si="81"/>
        <v>8.3906641366223926</v>
      </c>
      <c r="DP79" s="40">
        <f t="shared" si="81"/>
        <v>8.3906641366223926</v>
      </c>
      <c r="DQ79" s="40">
        <f t="shared" si="81"/>
        <v>8.3906641366223926</v>
      </c>
      <c r="DR79" s="40">
        <f t="shared" si="81"/>
        <v>8.3906641366223926</v>
      </c>
      <c r="DS79" s="40">
        <f t="shared" si="81"/>
        <v>8.3906641366223926</v>
      </c>
      <c r="DT79" s="40">
        <f t="shared" si="81"/>
        <v>8.3906641366223926</v>
      </c>
      <c r="DU79" s="40">
        <f t="shared" si="81"/>
        <v>8.3906641366223926</v>
      </c>
      <c r="DV79" s="40">
        <f t="shared" si="65"/>
        <v>8.3906641366223926</v>
      </c>
      <c r="DW79" s="41">
        <f t="shared" si="65"/>
        <v>8.3906641366223926</v>
      </c>
      <c r="DY79" s="38">
        <v>73</v>
      </c>
      <c r="DZ79" s="39">
        <f t="shared" si="140"/>
        <v>1.8961749571183535</v>
      </c>
      <c r="EA79" s="40">
        <f t="shared" si="82"/>
        <v>1.8734855176663929</v>
      </c>
      <c r="EB79" s="40">
        <f t="shared" si="82"/>
        <v>1.850949256791389</v>
      </c>
      <c r="EC79" s="40">
        <f t="shared" si="82"/>
        <v>1.8285629753419053</v>
      </c>
      <c r="ED79" s="40">
        <f t="shared" si="82"/>
        <v>1.8063235294117643</v>
      </c>
      <c r="EE79" s="40">
        <f t="shared" si="82"/>
        <v>1.7842278287461775</v>
      </c>
      <c r="EF79" s="40">
        <f t="shared" si="82"/>
        <v>1.7622728351931622</v>
      </c>
      <c r="EG79" s="40">
        <f t="shared" si="82"/>
        <v>1.7404555611985779</v>
      </c>
      <c r="EH79" s="40">
        <f t="shared" si="82"/>
        <v>1.7187730683431353</v>
      </c>
      <c r="EI79" s="40">
        <f t="shared" si="82"/>
        <v>1.697222465919827</v>
      </c>
      <c r="EJ79" s="40">
        <f t="shared" si="82"/>
        <v>1.6758009095502775</v>
      </c>
      <c r="EK79" s="40">
        <f t="shared" si="82"/>
        <v>1.6545055998385632</v>
      </c>
      <c r="EL79" s="40">
        <f t="shared" si="82"/>
        <v>1.6333337810611148</v>
      </c>
      <c r="EM79" s="40">
        <f t="shared" si="82"/>
        <v>1.6122827398913697</v>
      </c>
      <c r="EN79" s="40">
        <f t="shared" si="82"/>
        <v>1.5913498041578791</v>
      </c>
      <c r="EO79" s="40">
        <f t="shared" si="82"/>
        <v>1.5705323416346317</v>
      </c>
      <c r="EP79" s="40">
        <f t="shared" si="66"/>
        <v>1.5498277588624072</v>
      </c>
      <c r="EQ79" s="41">
        <f t="shared" si="141"/>
        <v>0.90071123853344781</v>
      </c>
    </row>
    <row r="80" spans="2:147" x14ac:dyDescent="0.25">
      <c r="B80" s="38">
        <v>74</v>
      </c>
      <c r="C80" s="39">
        <f t="shared" si="128"/>
        <v>7.3448275862068977</v>
      </c>
      <c r="D80" s="40">
        <f t="shared" si="129"/>
        <v>7.3448275862068959</v>
      </c>
      <c r="E80" s="40">
        <f t="shared" si="83"/>
        <v>7.3448275862068986</v>
      </c>
      <c r="F80" s="40">
        <f t="shared" si="84"/>
        <v>7.3448275862068968</v>
      </c>
      <c r="G80" s="40">
        <f t="shared" si="85"/>
        <v>7.3448275862068959</v>
      </c>
      <c r="H80" s="40">
        <f t="shared" si="86"/>
        <v>7.3448275862068968</v>
      </c>
      <c r="I80" s="40">
        <f t="shared" si="87"/>
        <v>7.3448275862068986</v>
      </c>
      <c r="J80" s="40">
        <f t="shared" si="88"/>
        <v>7.3448275862068977</v>
      </c>
      <c r="K80" s="40">
        <f t="shared" si="89"/>
        <v>7.3448275862068959</v>
      </c>
      <c r="L80" s="40">
        <f t="shared" si="90"/>
        <v>7.3448275862068977</v>
      </c>
      <c r="M80" s="40">
        <f t="shared" si="91"/>
        <v>7.3448275862068977</v>
      </c>
      <c r="N80" s="40">
        <f t="shared" si="92"/>
        <v>7.3448275862068986</v>
      </c>
      <c r="O80" s="40">
        <f t="shared" si="93"/>
        <v>7.3448275862068968</v>
      </c>
      <c r="P80" s="40">
        <f t="shared" si="94"/>
        <v>7.3448275862068977</v>
      </c>
      <c r="Q80" s="40">
        <f t="shared" si="95"/>
        <v>7.3448275862068977</v>
      </c>
      <c r="R80" s="40">
        <f t="shared" si="96"/>
        <v>7.3448275862068986</v>
      </c>
      <c r="S80" s="40">
        <f t="shared" si="97"/>
        <v>7.3448275862068977</v>
      </c>
      <c r="T80" s="41">
        <f t="shared" si="130"/>
        <v>7.3448275862068977</v>
      </c>
      <c r="V80" s="38">
        <v>74</v>
      </c>
      <c r="W80" s="39">
        <f t="shared" si="131"/>
        <v>15.397590361445785</v>
      </c>
      <c r="X80" s="40">
        <f t="shared" si="132"/>
        <v>15.214285714285712</v>
      </c>
      <c r="Y80" s="40">
        <f t="shared" si="98"/>
        <v>15.03529411764706</v>
      </c>
      <c r="Z80" s="40">
        <f t="shared" si="99"/>
        <v>14.860465116279068</v>
      </c>
      <c r="AA80" s="40">
        <f t="shared" si="100"/>
        <v>14.689655172413792</v>
      </c>
      <c r="AB80" s="40">
        <f t="shared" si="101"/>
        <v>14.522727272727272</v>
      </c>
      <c r="AC80" s="40">
        <f t="shared" si="102"/>
        <v>14.359550561797752</v>
      </c>
      <c r="AD80" s="40">
        <f t="shared" si="103"/>
        <v>14.2</v>
      </c>
      <c r="AE80" s="40">
        <f t="shared" si="104"/>
        <v>14.043956043956042</v>
      </c>
      <c r="AF80" s="40">
        <f t="shared" si="105"/>
        <v>13.891304347826088</v>
      </c>
      <c r="AG80" s="40">
        <f t="shared" si="106"/>
        <v>13.741935483870968</v>
      </c>
      <c r="AH80" s="40">
        <f t="shared" si="107"/>
        <v>13.595744680851064</v>
      </c>
      <c r="AI80" s="40">
        <f t="shared" si="108"/>
        <v>13.452631578947367</v>
      </c>
      <c r="AJ80" s="40">
        <f t="shared" si="109"/>
        <v>13.312500000000002</v>
      </c>
      <c r="AK80" s="40">
        <f t="shared" si="110"/>
        <v>13.175257731958762</v>
      </c>
      <c r="AL80" s="40">
        <f t="shared" si="111"/>
        <v>13.040816326530612</v>
      </c>
      <c r="AM80" s="40">
        <f t="shared" si="112"/>
        <v>12.909090909090908</v>
      </c>
      <c r="AN80" s="41">
        <f t="shared" si="133"/>
        <v>12.78</v>
      </c>
      <c r="AR80" s="38">
        <v>74</v>
      </c>
      <c r="AS80" s="39">
        <f t="shared" si="134"/>
        <v>3.4730413937051816</v>
      </c>
      <c r="AT80" s="40">
        <f t="shared" si="135"/>
        <v>3.3906323365418474</v>
      </c>
      <c r="AU80" s="40">
        <f t="shared" si="113"/>
        <v>3.3104362770223421</v>
      </c>
      <c r="AV80" s="40">
        <f t="shared" si="114"/>
        <v>3.2323703623801654</v>
      </c>
      <c r="AW80" s="40">
        <f t="shared" si="115"/>
        <v>3.1563556457065576</v>
      </c>
      <c r="AX80" s="40">
        <f t="shared" si="116"/>
        <v>3.0823168612732834</v>
      </c>
      <c r="AY80" s="40">
        <f t="shared" si="117"/>
        <v>3.0101822150795714</v>
      </c>
      <c r="AZ80" s="40">
        <f t="shared" si="118"/>
        <v>2.9398831894362614</v>
      </c>
      <c r="BA80" s="40">
        <f t="shared" si="119"/>
        <v>2.8713543605046339</v>
      </c>
      <c r="BB80" s="40">
        <f t="shared" si="120"/>
        <v>2.8045332278016741</v>
      </c>
      <c r="BC80" s="40">
        <f t="shared" si="121"/>
        <v>2.7393600547686185</v>
      </c>
      <c r="BD80" s="40">
        <f t="shared" si="122"/>
        <v>2.6757777195765722</v>
      </c>
      <c r="BE80" s="40">
        <f t="shared" si="123"/>
        <v>2.6137315754126753</v>
      </c>
      <c r="BF80" s="40">
        <f t="shared" si="124"/>
        <v>2.55316931955341</v>
      </c>
      <c r="BG80" s="40">
        <f t="shared" si="125"/>
        <v>2.494040870588893</v>
      </c>
      <c r="BH80" s="40">
        <f t="shared" si="126"/>
        <v>2.4362982532140385</v>
      </c>
      <c r="BI80" s="40">
        <f t="shared" si="127"/>
        <v>2.3798954900497056</v>
      </c>
      <c r="BJ80" s="41">
        <f t="shared" si="136"/>
        <v>1.3615663028293015</v>
      </c>
      <c r="BN80" s="38">
        <v>74</v>
      </c>
      <c r="BO80" s="39">
        <f t="shared" si="137"/>
        <v>0.54912547528517108</v>
      </c>
      <c r="BP80" s="40">
        <f t="shared" si="79"/>
        <v>0.55574144486692023</v>
      </c>
      <c r="BQ80" s="40">
        <f t="shared" si="79"/>
        <v>0.56235741444866916</v>
      </c>
      <c r="BR80" s="40">
        <f t="shared" si="79"/>
        <v>0.56897338403041831</v>
      </c>
      <c r="BS80" s="40">
        <f t="shared" si="79"/>
        <v>0.57558935361216734</v>
      </c>
      <c r="BT80" s="40">
        <f t="shared" si="79"/>
        <v>0.58220532319391638</v>
      </c>
      <c r="BU80" s="40">
        <f t="shared" si="79"/>
        <v>0.58882129277566542</v>
      </c>
      <c r="BV80" s="40">
        <f t="shared" si="79"/>
        <v>0.59543726235741445</v>
      </c>
      <c r="BW80" s="40">
        <f t="shared" si="79"/>
        <v>0.6020532319391636</v>
      </c>
      <c r="BX80" s="40">
        <f t="shared" si="79"/>
        <v>0.60866920152091253</v>
      </c>
      <c r="BY80" s="40">
        <f t="shared" si="79"/>
        <v>0.61528517110266157</v>
      </c>
      <c r="BZ80" s="40">
        <f t="shared" si="79"/>
        <v>0.6219011406844106</v>
      </c>
      <c r="CA80" s="40">
        <f t="shared" si="79"/>
        <v>0.62851711026615975</v>
      </c>
      <c r="CB80" s="40">
        <f t="shared" si="79"/>
        <v>0.63513307984790868</v>
      </c>
      <c r="CC80" s="40">
        <f t="shared" si="79"/>
        <v>0.64174904942965783</v>
      </c>
      <c r="CD80" s="40">
        <f t="shared" si="79"/>
        <v>0.64836501901140686</v>
      </c>
      <c r="CE80" s="40">
        <f t="shared" si="63"/>
        <v>0.6549809885931559</v>
      </c>
      <c r="CF80" s="41">
        <f t="shared" si="63"/>
        <v>0.66159695817490494</v>
      </c>
      <c r="CK80" s="38">
        <v>74</v>
      </c>
      <c r="CL80" s="39">
        <f t="shared" si="138"/>
        <v>4.0332319391634988</v>
      </c>
      <c r="CM80" s="40">
        <f t="shared" si="80"/>
        <v>4.0818250950570345</v>
      </c>
      <c r="CN80" s="40">
        <f t="shared" si="80"/>
        <v>4.1304182509505711</v>
      </c>
      <c r="CO80" s="40">
        <f t="shared" si="80"/>
        <v>4.1790114068441069</v>
      </c>
      <c r="CP80" s="40">
        <f t="shared" si="80"/>
        <v>4.2276045627376426</v>
      </c>
      <c r="CQ80" s="40">
        <f t="shared" si="80"/>
        <v>4.2761977186311793</v>
      </c>
      <c r="CR80" s="40">
        <f t="shared" si="80"/>
        <v>4.3247908745247159</v>
      </c>
      <c r="CS80" s="40">
        <f t="shared" si="80"/>
        <v>4.3733840304182516</v>
      </c>
      <c r="CT80" s="40">
        <f t="shared" si="80"/>
        <v>4.4219771863117874</v>
      </c>
      <c r="CU80" s="40">
        <f t="shared" si="80"/>
        <v>4.470570342205324</v>
      </c>
      <c r="CV80" s="40">
        <f t="shared" si="80"/>
        <v>4.5191634980988598</v>
      </c>
      <c r="CW80" s="40">
        <f t="shared" si="80"/>
        <v>4.5677566539923964</v>
      </c>
      <c r="CX80" s="40">
        <f t="shared" si="80"/>
        <v>4.6163498098859321</v>
      </c>
      <c r="CY80" s="40">
        <f t="shared" si="80"/>
        <v>4.6649429657794679</v>
      </c>
      <c r="CZ80" s="40">
        <f t="shared" si="80"/>
        <v>4.7135361216730045</v>
      </c>
      <c r="DA80" s="40">
        <f t="shared" si="80"/>
        <v>4.7621292775665411</v>
      </c>
      <c r="DB80" s="40">
        <f t="shared" si="64"/>
        <v>4.8107224334600769</v>
      </c>
      <c r="DC80" s="41">
        <f t="shared" si="64"/>
        <v>4.8593155893536126</v>
      </c>
      <c r="DE80" s="38">
        <v>74</v>
      </c>
      <c r="DF80" s="39">
        <f t="shared" si="139"/>
        <v>8.4552091254752852</v>
      </c>
      <c r="DG80" s="40">
        <f t="shared" si="81"/>
        <v>8.4552091254752852</v>
      </c>
      <c r="DH80" s="40">
        <f t="shared" si="81"/>
        <v>8.4552091254752852</v>
      </c>
      <c r="DI80" s="40">
        <f t="shared" si="81"/>
        <v>8.4552091254752852</v>
      </c>
      <c r="DJ80" s="40">
        <f t="shared" si="81"/>
        <v>8.4552091254752852</v>
      </c>
      <c r="DK80" s="40">
        <f t="shared" si="81"/>
        <v>8.4552091254752852</v>
      </c>
      <c r="DL80" s="40">
        <f t="shared" si="81"/>
        <v>8.4552091254752852</v>
      </c>
      <c r="DM80" s="40">
        <f t="shared" si="81"/>
        <v>8.4552091254752852</v>
      </c>
      <c r="DN80" s="40">
        <f t="shared" si="81"/>
        <v>8.4552091254752852</v>
      </c>
      <c r="DO80" s="40">
        <f t="shared" si="81"/>
        <v>8.4552091254752852</v>
      </c>
      <c r="DP80" s="40">
        <f t="shared" si="81"/>
        <v>8.4552091254752852</v>
      </c>
      <c r="DQ80" s="40">
        <f t="shared" si="81"/>
        <v>8.4552091254752852</v>
      </c>
      <c r="DR80" s="40">
        <f t="shared" si="81"/>
        <v>8.4552091254752852</v>
      </c>
      <c r="DS80" s="40">
        <f t="shared" si="81"/>
        <v>8.4552091254752852</v>
      </c>
      <c r="DT80" s="40">
        <f t="shared" si="81"/>
        <v>8.4552091254752852</v>
      </c>
      <c r="DU80" s="40">
        <f t="shared" si="81"/>
        <v>8.4552091254752852</v>
      </c>
      <c r="DV80" s="40">
        <f t="shared" si="65"/>
        <v>8.4552091254752852</v>
      </c>
      <c r="DW80" s="41">
        <f t="shared" si="65"/>
        <v>8.4552091254752852</v>
      </c>
      <c r="DY80" s="38">
        <v>74</v>
      </c>
      <c r="DZ80" s="39">
        <f t="shared" si="140"/>
        <v>1.9071355060034307</v>
      </c>
      <c r="EA80" s="40">
        <f t="shared" si="82"/>
        <v>1.8843149137222681</v>
      </c>
      <c r="EB80" s="40">
        <f t="shared" si="82"/>
        <v>1.8616483854433625</v>
      </c>
      <c r="EC80" s="40">
        <f t="shared" si="82"/>
        <v>1.8391327035230722</v>
      </c>
      <c r="ED80" s="40">
        <f t="shared" si="82"/>
        <v>1.8167647058823526</v>
      </c>
      <c r="EE80" s="40">
        <f t="shared" si="82"/>
        <v>1.7945412844036699</v>
      </c>
      <c r="EF80" s="40">
        <f t="shared" si="82"/>
        <v>1.7724593833734694</v>
      </c>
      <c r="EG80" s="40">
        <f t="shared" si="82"/>
        <v>1.7505159979685117</v>
      </c>
      <c r="EH80" s="40">
        <f t="shared" si="82"/>
        <v>1.7287081727844251</v>
      </c>
      <c r="EI80" s="40">
        <f t="shared" si="82"/>
        <v>1.7070330004049123</v>
      </c>
      <c r="EJ80" s="40">
        <f t="shared" si="82"/>
        <v>1.6854876200101059</v>
      </c>
      <c r="EK80" s="40">
        <f t="shared" si="82"/>
        <v>1.6640692160226012</v>
      </c>
      <c r="EL80" s="40">
        <f t="shared" si="82"/>
        <v>1.6427750167897919</v>
      </c>
      <c r="EM80" s="40">
        <f t="shared" si="82"/>
        <v>1.6216022933011465</v>
      </c>
      <c r="EN80" s="40">
        <f t="shared" si="82"/>
        <v>1.6005483579391384</v>
      </c>
      <c r="EO80" s="40">
        <f t="shared" si="82"/>
        <v>1.5796105632625774</v>
      </c>
      <c r="EP80" s="40">
        <f t="shared" si="66"/>
        <v>1.5587863008211493</v>
      </c>
      <c r="EQ80" s="41">
        <f t="shared" si="141"/>
        <v>0.90080812430531731</v>
      </c>
    </row>
    <row r="81" spans="2:147" x14ac:dyDescent="0.25">
      <c r="B81" s="38">
        <v>75</v>
      </c>
      <c r="C81" s="39">
        <f t="shared" si="128"/>
        <v>7.3028571428571434</v>
      </c>
      <c r="D81" s="40">
        <f t="shared" si="129"/>
        <v>7.3028571428571434</v>
      </c>
      <c r="E81" s="40">
        <f t="shared" si="83"/>
        <v>7.3028571428571443</v>
      </c>
      <c r="F81" s="40">
        <f t="shared" si="84"/>
        <v>7.3028571428571443</v>
      </c>
      <c r="G81" s="40">
        <f t="shared" si="85"/>
        <v>7.3028571428571434</v>
      </c>
      <c r="H81" s="40">
        <f t="shared" si="86"/>
        <v>7.3028571428571434</v>
      </c>
      <c r="I81" s="40">
        <f t="shared" si="87"/>
        <v>7.3028571428571443</v>
      </c>
      <c r="J81" s="40">
        <f t="shared" si="88"/>
        <v>7.3028571428571434</v>
      </c>
      <c r="K81" s="40">
        <f t="shared" si="89"/>
        <v>7.3028571428571434</v>
      </c>
      <c r="L81" s="40">
        <f t="shared" si="90"/>
        <v>7.3028571428571425</v>
      </c>
      <c r="M81" s="40">
        <f t="shared" si="91"/>
        <v>7.3028571428571425</v>
      </c>
      <c r="N81" s="40">
        <f t="shared" si="92"/>
        <v>7.3028571428571434</v>
      </c>
      <c r="O81" s="40">
        <f t="shared" si="93"/>
        <v>7.3028571428571434</v>
      </c>
      <c r="P81" s="40">
        <f t="shared" si="94"/>
        <v>7.3028571428571425</v>
      </c>
      <c r="Q81" s="40">
        <f t="shared" si="95"/>
        <v>7.3028571428571434</v>
      </c>
      <c r="R81" s="40">
        <f t="shared" si="96"/>
        <v>7.3028571428571434</v>
      </c>
      <c r="S81" s="40">
        <f t="shared" si="97"/>
        <v>7.3028571428571434</v>
      </c>
      <c r="T81" s="41">
        <f t="shared" si="130"/>
        <v>7.3028571428571443</v>
      </c>
      <c r="V81" s="38">
        <v>75</v>
      </c>
      <c r="W81" s="39">
        <f t="shared" si="131"/>
        <v>15.397590361445785</v>
      </c>
      <c r="X81" s="40">
        <f t="shared" si="132"/>
        <v>15.214285714285719</v>
      </c>
      <c r="Y81" s="40">
        <f t="shared" si="98"/>
        <v>15.035294117647062</v>
      </c>
      <c r="Z81" s="40">
        <f t="shared" si="99"/>
        <v>14.860465116279075</v>
      </c>
      <c r="AA81" s="40">
        <f t="shared" si="100"/>
        <v>14.689655172413797</v>
      </c>
      <c r="AB81" s="40">
        <f t="shared" si="101"/>
        <v>14.522727272727275</v>
      </c>
      <c r="AC81" s="40">
        <f t="shared" si="102"/>
        <v>14.359550561797754</v>
      </c>
      <c r="AD81" s="40">
        <f t="shared" si="103"/>
        <v>14.200000000000003</v>
      </c>
      <c r="AE81" s="40">
        <f t="shared" si="104"/>
        <v>14.043956043956046</v>
      </c>
      <c r="AF81" s="40">
        <f t="shared" si="105"/>
        <v>13.891304347826088</v>
      </c>
      <c r="AG81" s="40">
        <f t="shared" si="106"/>
        <v>13.74193548387097</v>
      </c>
      <c r="AH81" s="40">
        <f t="shared" si="107"/>
        <v>13.595744680851066</v>
      </c>
      <c r="AI81" s="40">
        <f t="shared" si="108"/>
        <v>13.452631578947372</v>
      </c>
      <c r="AJ81" s="40">
        <f t="shared" si="109"/>
        <v>13.312500000000002</v>
      </c>
      <c r="AK81" s="40">
        <f t="shared" si="110"/>
        <v>13.175257731958764</v>
      </c>
      <c r="AL81" s="40">
        <f t="shared" si="111"/>
        <v>13.040816326530615</v>
      </c>
      <c r="AM81" s="40">
        <f t="shared" si="112"/>
        <v>12.909090909090912</v>
      </c>
      <c r="AN81" s="41">
        <f t="shared" si="133"/>
        <v>12.780000000000003</v>
      </c>
      <c r="AR81" s="38">
        <v>75</v>
      </c>
      <c r="AS81" s="39">
        <f t="shared" si="134"/>
        <v>3.4664386534129656</v>
      </c>
      <c r="AT81" s="40">
        <f t="shared" si="135"/>
        <v>3.3841862674609704</v>
      </c>
      <c r="AU81" s="40">
        <f t="shared" si="113"/>
        <v>3.3041426719329459</v>
      </c>
      <c r="AV81" s="40">
        <f t="shared" si="114"/>
        <v>3.2262251715771617</v>
      </c>
      <c r="AW81" s="40">
        <f t="shared" si="115"/>
        <v>3.1503549695740363</v>
      </c>
      <c r="AX81" s="40">
        <f t="shared" si="116"/>
        <v>3.0764569432860713</v>
      </c>
      <c r="AY81" s="40">
        <f t="shared" si="117"/>
        <v>3.0044594352029943</v>
      </c>
      <c r="AZ81" s="40">
        <f t="shared" si="118"/>
        <v>2.9342940578974095</v>
      </c>
      <c r="BA81" s="40">
        <f t="shared" si="119"/>
        <v>2.8658955119105189</v>
      </c>
      <c r="BB81" s="40">
        <f t="shared" si="120"/>
        <v>2.7992014155815186</v>
      </c>
      <c r="BC81" s="40">
        <f t="shared" si="121"/>
        <v>2.7341521459192486</v>
      </c>
      <c r="BD81" s="40">
        <f t="shared" si="122"/>
        <v>2.6706906896914449</v>
      </c>
      <c r="BE81" s="40">
        <f t="shared" si="123"/>
        <v>2.6087625039765299</v>
      </c>
      <c r="BF81" s="40">
        <f t="shared" si="124"/>
        <v>2.5483153854858172</v>
      </c>
      <c r="BG81" s="40">
        <f t="shared" si="125"/>
        <v>2.4892993480212335</v>
      </c>
      <c r="BH81" s="40">
        <f t="shared" si="126"/>
        <v>2.4316665074854953</v>
      </c>
      <c r="BI81" s="40">
        <f t="shared" si="127"/>
        <v>2.3753709739089275</v>
      </c>
      <c r="BJ81" s="41">
        <f t="shared" si="136"/>
        <v>1.3513575151157804</v>
      </c>
      <c r="BN81" s="38">
        <v>75</v>
      </c>
      <c r="BO81" s="39">
        <f t="shared" si="137"/>
        <v>0.55333333333333334</v>
      </c>
      <c r="BP81" s="40">
        <f t="shared" si="79"/>
        <v>0.55999999999999994</v>
      </c>
      <c r="BQ81" s="40">
        <f t="shared" si="79"/>
        <v>0.56666666666666665</v>
      </c>
      <c r="BR81" s="40">
        <f t="shared" si="79"/>
        <v>0.57333333333333325</v>
      </c>
      <c r="BS81" s="40">
        <f t="shared" si="79"/>
        <v>0.57999999999999996</v>
      </c>
      <c r="BT81" s="40">
        <f t="shared" si="79"/>
        <v>0.58666666666666667</v>
      </c>
      <c r="BU81" s="40">
        <f t="shared" si="79"/>
        <v>0.59333333333333338</v>
      </c>
      <c r="BV81" s="40">
        <f t="shared" si="79"/>
        <v>0.6</v>
      </c>
      <c r="BW81" s="40">
        <f t="shared" si="79"/>
        <v>0.60666666666666669</v>
      </c>
      <c r="BX81" s="40">
        <f t="shared" si="79"/>
        <v>0.6133333333333334</v>
      </c>
      <c r="BY81" s="40">
        <f t="shared" si="79"/>
        <v>0.62</v>
      </c>
      <c r="BZ81" s="40">
        <f t="shared" si="79"/>
        <v>0.62666666666666671</v>
      </c>
      <c r="CA81" s="40">
        <f t="shared" si="79"/>
        <v>0.6333333333333333</v>
      </c>
      <c r="CB81" s="40">
        <f t="shared" si="79"/>
        <v>0.64</v>
      </c>
      <c r="CC81" s="40">
        <f t="shared" si="79"/>
        <v>0.64666666666666672</v>
      </c>
      <c r="CD81" s="40">
        <f t="shared" si="79"/>
        <v>0.65333333333333332</v>
      </c>
      <c r="CE81" s="40">
        <f t="shared" si="63"/>
        <v>0.65999999999999992</v>
      </c>
      <c r="CF81" s="41">
        <f t="shared" si="63"/>
        <v>0.66666666666666663</v>
      </c>
      <c r="CK81" s="38">
        <v>75</v>
      </c>
      <c r="CL81" s="39">
        <f t="shared" si="138"/>
        <v>4.0409142857142859</v>
      </c>
      <c r="CM81" s="40">
        <f t="shared" si="80"/>
        <v>4.0895999999999999</v>
      </c>
      <c r="CN81" s="40">
        <f t="shared" si="80"/>
        <v>4.1382857142857148</v>
      </c>
      <c r="CO81" s="40">
        <f t="shared" si="80"/>
        <v>4.1869714285714288</v>
      </c>
      <c r="CP81" s="40">
        <f t="shared" si="80"/>
        <v>4.2356571428571428</v>
      </c>
      <c r="CQ81" s="40">
        <f t="shared" si="80"/>
        <v>4.2843428571428577</v>
      </c>
      <c r="CR81" s="40">
        <f t="shared" si="80"/>
        <v>4.3330285714285726</v>
      </c>
      <c r="CS81" s="40">
        <f t="shared" si="80"/>
        <v>4.3817142857142857</v>
      </c>
      <c r="CT81" s="40">
        <f t="shared" si="80"/>
        <v>4.4304000000000006</v>
      </c>
      <c r="CU81" s="40">
        <f t="shared" si="80"/>
        <v>4.4790857142857146</v>
      </c>
      <c r="CV81" s="40">
        <f t="shared" si="80"/>
        <v>4.5277714285714286</v>
      </c>
      <c r="CW81" s="40">
        <f t="shared" si="80"/>
        <v>4.5764571428571434</v>
      </c>
      <c r="CX81" s="40">
        <f t="shared" si="80"/>
        <v>4.6251428571428574</v>
      </c>
      <c r="CY81" s="40">
        <f t="shared" si="80"/>
        <v>4.6738285714285714</v>
      </c>
      <c r="CZ81" s="40">
        <f t="shared" si="80"/>
        <v>4.7225142857142863</v>
      </c>
      <c r="DA81" s="40">
        <f t="shared" si="80"/>
        <v>4.7712000000000003</v>
      </c>
      <c r="DB81" s="40">
        <f t="shared" si="64"/>
        <v>4.8198857142857143</v>
      </c>
      <c r="DC81" s="41">
        <f t="shared" si="64"/>
        <v>4.8685714285714292</v>
      </c>
      <c r="DE81" s="38">
        <v>75</v>
      </c>
      <c r="DF81" s="39">
        <f t="shared" si="139"/>
        <v>8.5200000000000014</v>
      </c>
      <c r="DG81" s="40">
        <f t="shared" si="81"/>
        <v>8.5200000000000014</v>
      </c>
      <c r="DH81" s="40">
        <f t="shared" si="81"/>
        <v>8.5200000000000014</v>
      </c>
      <c r="DI81" s="40">
        <f t="shared" si="81"/>
        <v>8.5200000000000014</v>
      </c>
      <c r="DJ81" s="40">
        <f t="shared" si="81"/>
        <v>8.5200000000000014</v>
      </c>
      <c r="DK81" s="40">
        <f t="shared" si="81"/>
        <v>8.5200000000000014</v>
      </c>
      <c r="DL81" s="40">
        <f t="shared" si="81"/>
        <v>8.5200000000000014</v>
      </c>
      <c r="DM81" s="40">
        <f t="shared" si="81"/>
        <v>8.5200000000000014</v>
      </c>
      <c r="DN81" s="40">
        <f t="shared" si="81"/>
        <v>8.5200000000000014</v>
      </c>
      <c r="DO81" s="40">
        <f t="shared" si="81"/>
        <v>8.5200000000000014</v>
      </c>
      <c r="DP81" s="40">
        <f t="shared" si="81"/>
        <v>8.5200000000000014</v>
      </c>
      <c r="DQ81" s="40">
        <f t="shared" si="81"/>
        <v>8.5200000000000014</v>
      </c>
      <c r="DR81" s="40">
        <f t="shared" si="81"/>
        <v>8.5200000000000014</v>
      </c>
      <c r="DS81" s="40">
        <f t="shared" si="81"/>
        <v>8.5200000000000014</v>
      </c>
      <c r="DT81" s="40">
        <f t="shared" si="81"/>
        <v>8.5200000000000014</v>
      </c>
      <c r="DU81" s="40">
        <f t="shared" si="81"/>
        <v>8.5200000000000014</v>
      </c>
      <c r="DV81" s="40">
        <f t="shared" si="65"/>
        <v>8.5200000000000014</v>
      </c>
      <c r="DW81" s="41">
        <f t="shared" si="65"/>
        <v>8.5200000000000014</v>
      </c>
      <c r="DY81" s="38">
        <v>75</v>
      </c>
      <c r="DZ81" s="39">
        <f t="shared" si="140"/>
        <v>1.9180960548885078</v>
      </c>
      <c r="EA81" s="40">
        <f t="shared" si="82"/>
        <v>1.8951443097781433</v>
      </c>
      <c r="EB81" s="40">
        <f t="shared" si="82"/>
        <v>1.8723475140953358</v>
      </c>
      <c r="EC81" s="40">
        <f t="shared" si="82"/>
        <v>1.8497024317042392</v>
      </c>
      <c r="ED81" s="40">
        <f t="shared" si="82"/>
        <v>1.8272058823529409</v>
      </c>
      <c r="EE81" s="40">
        <f t="shared" si="82"/>
        <v>1.8048547400611619</v>
      </c>
      <c r="EF81" s="40">
        <f t="shared" si="82"/>
        <v>1.7826459315537768</v>
      </c>
      <c r="EG81" s="40">
        <f t="shared" si="82"/>
        <v>1.7605764347384456</v>
      </c>
      <c r="EH81" s="40">
        <f t="shared" si="82"/>
        <v>1.7386432772257148</v>
      </c>
      <c r="EI81" s="40">
        <f t="shared" si="82"/>
        <v>1.7168435348899982</v>
      </c>
      <c r="EJ81" s="40">
        <f t="shared" si="82"/>
        <v>1.695174330469934</v>
      </c>
      <c r="EK81" s="40">
        <f t="shared" si="82"/>
        <v>1.6736328322066389</v>
      </c>
      <c r="EL81" s="40">
        <f t="shared" si="82"/>
        <v>1.6522162525184689</v>
      </c>
      <c r="EM81" s="40">
        <f t="shared" si="82"/>
        <v>1.630921846710923</v>
      </c>
      <c r="EN81" s="40">
        <f t="shared" si="82"/>
        <v>1.6097469117203977</v>
      </c>
      <c r="EO81" s="40">
        <f t="shared" si="82"/>
        <v>1.5886887848905236</v>
      </c>
      <c r="EP81" s="40">
        <f t="shared" si="66"/>
        <v>1.5677448427798919</v>
      </c>
      <c r="EQ81" s="41">
        <f t="shared" si="141"/>
        <v>0.90090501007718693</v>
      </c>
    </row>
    <row r="82" spans="2:147" x14ac:dyDescent="0.25">
      <c r="B82" s="38">
        <v>76</v>
      </c>
      <c r="C82" s="39">
        <f t="shared" si="128"/>
        <v>7.2613636363636376</v>
      </c>
      <c r="D82" s="40">
        <f t="shared" si="129"/>
        <v>7.2613636363636376</v>
      </c>
      <c r="E82" s="40">
        <f t="shared" si="83"/>
        <v>7.2613636363636376</v>
      </c>
      <c r="F82" s="40">
        <f t="shared" si="84"/>
        <v>7.2613636363636358</v>
      </c>
      <c r="G82" s="40">
        <f t="shared" si="85"/>
        <v>7.2613636363636376</v>
      </c>
      <c r="H82" s="40">
        <f t="shared" si="86"/>
        <v>7.2613636363636376</v>
      </c>
      <c r="I82" s="40">
        <f t="shared" si="87"/>
        <v>7.2613636363636376</v>
      </c>
      <c r="J82" s="40">
        <f t="shared" si="88"/>
        <v>7.2613636363636376</v>
      </c>
      <c r="K82" s="40">
        <f t="shared" si="89"/>
        <v>7.2613636363636358</v>
      </c>
      <c r="L82" s="40">
        <f t="shared" si="90"/>
        <v>7.2613636363636376</v>
      </c>
      <c r="M82" s="40">
        <f t="shared" si="91"/>
        <v>7.2613636363636376</v>
      </c>
      <c r="N82" s="40">
        <f t="shared" si="92"/>
        <v>7.2613636363636376</v>
      </c>
      <c r="O82" s="40">
        <f t="shared" si="93"/>
        <v>7.2613636363636376</v>
      </c>
      <c r="P82" s="40">
        <f t="shared" si="94"/>
        <v>7.2613636363636358</v>
      </c>
      <c r="Q82" s="40">
        <f t="shared" si="95"/>
        <v>7.2613636363636376</v>
      </c>
      <c r="R82" s="40">
        <f t="shared" si="96"/>
        <v>7.2613636363636376</v>
      </c>
      <c r="S82" s="40">
        <f t="shared" si="97"/>
        <v>7.2613636363636376</v>
      </c>
      <c r="T82" s="41">
        <f t="shared" si="130"/>
        <v>7.2613636363636358</v>
      </c>
      <c r="V82" s="38">
        <v>76</v>
      </c>
      <c r="W82" s="39">
        <f t="shared" si="131"/>
        <v>15.397590361445785</v>
      </c>
      <c r="X82" s="40">
        <f t="shared" si="132"/>
        <v>15.214285714285717</v>
      </c>
      <c r="Y82" s="40">
        <f t="shared" si="98"/>
        <v>15.035294117647059</v>
      </c>
      <c r="Z82" s="40">
        <f t="shared" si="99"/>
        <v>14.86046511627907</v>
      </c>
      <c r="AA82" s="40">
        <f t="shared" si="100"/>
        <v>14.689655172413794</v>
      </c>
      <c r="AB82" s="40">
        <f t="shared" si="101"/>
        <v>14.522727272727275</v>
      </c>
      <c r="AC82" s="40">
        <f t="shared" si="102"/>
        <v>14.359550561797752</v>
      </c>
      <c r="AD82" s="40">
        <f t="shared" si="103"/>
        <v>14.200000000000001</v>
      </c>
      <c r="AE82" s="40">
        <f t="shared" si="104"/>
        <v>14.043956043956042</v>
      </c>
      <c r="AF82" s="40">
        <f t="shared" si="105"/>
        <v>13.891304347826086</v>
      </c>
      <c r="AG82" s="40">
        <f t="shared" si="106"/>
        <v>13.74193548387097</v>
      </c>
      <c r="AH82" s="40">
        <f t="shared" si="107"/>
        <v>13.595744680851064</v>
      </c>
      <c r="AI82" s="40">
        <f t="shared" si="108"/>
        <v>13.45263157894737</v>
      </c>
      <c r="AJ82" s="40">
        <f t="shared" si="109"/>
        <v>13.3125</v>
      </c>
      <c r="AK82" s="40">
        <f t="shared" si="110"/>
        <v>13.175257731958762</v>
      </c>
      <c r="AL82" s="40">
        <f t="shared" si="111"/>
        <v>13.040816326530614</v>
      </c>
      <c r="AM82" s="40">
        <f t="shared" si="112"/>
        <v>12.90909090909091</v>
      </c>
      <c r="AN82" s="41">
        <f t="shared" si="133"/>
        <v>12.78</v>
      </c>
      <c r="AR82" s="38">
        <v>76</v>
      </c>
      <c r="AS82" s="39">
        <f t="shared" si="134"/>
        <v>3.459835913120751</v>
      </c>
      <c r="AT82" s="40">
        <f t="shared" si="135"/>
        <v>3.3777401983800925</v>
      </c>
      <c r="AU82" s="40">
        <f t="shared" si="113"/>
        <v>3.2978490668435492</v>
      </c>
      <c r="AV82" s="40">
        <f t="shared" si="114"/>
        <v>3.220079980774158</v>
      </c>
      <c r="AW82" s="40">
        <f t="shared" si="115"/>
        <v>3.1443542934415145</v>
      </c>
      <c r="AX82" s="40">
        <f t="shared" si="116"/>
        <v>3.0705970252988606</v>
      </c>
      <c r="AY82" s="40">
        <f t="shared" si="117"/>
        <v>2.9987366553264172</v>
      </c>
      <c r="AZ82" s="40">
        <f t="shared" si="118"/>
        <v>2.9287049263585576</v>
      </c>
      <c r="BA82" s="40">
        <f t="shared" si="119"/>
        <v>2.8604366633164036</v>
      </c>
      <c r="BB82" s="40">
        <f t="shared" si="120"/>
        <v>2.7938696033613635</v>
      </c>
      <c r="BC82" s="40">
        <f t="shared" si="121"/>
        <v>2.7289442370698791</v>
      </c>
      <c r="BD82" s="40">
        <f t="shared" si="122"/>
        <v>2.6656036598063193</v>
      </c>
      <c r="BE82" s="40">
        <f t="shared" si="123"/>
        <v>2.6037934325403844</v>
      </c>
      <c r="BF82" s="40">
        <f t="shared" si="124"/>
        <v>2.5434614514182252</v>
      </c>
      <c r="BG82" s="40">
        <f t="shared" si="125"/>
        <v>2.4845578254535741</v>
      </c>
      <c r="BH82" s="40">
        <f t="shared" si="126"/>
        <v>2.4270347617569512</v>
      </c>
      <c r="BI82" s="40">
        <f t="shared" si="127"/>
        <v>2.3708464577681485</v>
      </c>
      <c r="BJ82" s="41">
        <f t="shared" si="136"/>
        <v>1.3412641858662093</v>
      </c>
      <c r="BN82" s="38">
        <v>76</v>
      </c>
      <c r="BO82" s="39">
        <f t="shared" si="137"/>
        <v>0.55755725190839689</v>
      </c>
      <c r="BP82" s="40">
        <f t="shared" si="79"/>
        <v>0.56427480916030526</v>
      </c>
      <c r="BQ82" s="40">
        <f t="shared" si="79"/>
        <v>0.57099236641221374</v>
      </c>
      <c r="BR82" s="40">
        <f t="shared" si="79"/>
        <v>0.5777099236641221</v>
      </c>
      <c r="BS82" s="40">
        <f t="shared" si="79"/>
        <v>0.58442748091603047</v>
      </c>
      <c r="BT82" s="40">
        <f t="shared" si="79"/>
        <v>0.59114503816793884</v>
      </c>
      <c r="BU82" s="40">
        <f t="shared" si="79"/>
        <v>0.59786259541984732</v>
      </c>
      <c r="BV82" s="40">
        <f t="shared" si="79"/>
        <v>0.60458015267175569</v>
      </c>
      <c r="BW82" s="40">
        <f t="shared" si="79"/>
        <v>0.61129770992366417</v>
      </c>
      <c r="BX82" s="40">
        <f t="shared" si="79"/>
        <v>0.61801526717557254</v>
      </c>
      <c r="BY82" s="40">
        <f t="shared" si="79"/>
        <v>0.62473282442748079</v>
      </c>
      <c r="BZ82" s="40">
        <f t="shared" si="79"/>
        <v>0.63145038167938927</v>
      </c>
      <c r="CA82" s="40">
        <f t="shared" si="79"/>
        <v>0.63816793893129764</v>
      </c>
      <c r="CB82" s="40">
        <f t="shared" si="79"/>
        <v>0.64488549618320612</v>
      </c>
      <c r="CC82" s="40">
        <f t="shared" si="79"/>
        <v>0.65160305343511449</v>
      </c>
      <c r="CD82" s="40">
        <f t="shared" si="79"/>
        <v>0.65832061068702286</v>
      </c>
      <c r="CE82" s="40">
        <f t="shared" si="63"/>
        <v>0.66503816793893122</v>
      </c>
      <c r="CF82" s="41">
        <f t="shared" si="63"/>
        <v>0.6717557251908397</v>
      </c>
      <c r="CK82" s="38">
        <v>76</v>
      </c>
      <c r="CL82" s="39">
        <f t="shared" si="138"/>
        <v>4.0486259541984735</v>
      </c>
      <c r="CM82" s="40">
        <f t="shared" si="80"/>
        <v>4.0974045801526717</v>
      </c>
      <c r="CN82" s="40">
        <f t="shared" si="80"/>
        <v>4.1461832061068709</v>
      </c>
      <c r="CO82" s="40">
        <f t="shared" si="80"/>
        <v>4.1949618320610682</v>
      </c>
      <c r="CP82" s="40">
        <f t="shared" si="80"/>
        <v>4.2437404580152673</v>
      </c>
      <c r="CQ82" s="40">
        <f t="shared" si="80"/>
        <v>4.2925190839694656</v>
      </c>
      <c r="CR82" s="40">
        <f t="shared" si="80"/>
        <v>4.3412977099236647</v>
      </c>
      <c r="CS82" s="40">
        <f t="shared" si="80"/>
        <v>4.3900763358778629</v>
      </c>
      <c r="CT82" s="40">
        <f t="shared" si="80"/>
        <v>4.4388549618320612</v>
      </c>
      <c r="CU82" s="40">
        <f t="shared" si="80"/>
        <v>4.4876335877862603</v>
      </c>
      <c r="CV82" s="40">
        <f t="shared" si="80"/>
        <v>4.5364122137404577</v>
      </c>
      <c r="CW82" s="40">
        <f t="shared" si="80"/>
        <v>4.5851908396946568</v>
      </c>
      <c r="CX82" s="40">
        <f t="shared" si="80"/>
        <v>4.633969465648855</v>
      </c>
      <c r="CY82" s="40">
        <f t="shared" si="80"/>
        <v>4.6827480916030533</v>
      </c>
      <c r="CZ82" s="40">
        <f t="shared" si="80"/>
        <v>4.7315267175572524</v>
      </c>
      <c r="DA82" s="40">
        <f t="shared" si="80"/>
        <v>4.7803053435114506</v>
      </c>
      <c r="DB82" s="40">
        <f t="shared" si="64"/>
        <v>4.8290839694656489</v>
      </c>
      <c r="DC82" s="41">
        <f t="shared" si="64"/>
        <v>4.8778625954198471</v>
      </c>
      <c r="DE82" s="38">
        <v>76</v>
      </c>
      <c r="DF82" s="39">
        <f t="shared" si="139"/>
        <v>8.5850381679389312</v>
      </c>
      <c r="DG82" s="40">
        <f t="shared" si="81"/>
        <v>8.5850381679389312</v>
      </c>
      <c r="DH82" s="40">
        <f t="shared" si="81"/>
        <v>8.5850381679389312</v>
      </c>
      <c r="DI82" s="40">
        <f t="shared" si="81"/>
        <v>8.5850381679389312</v>
      </c>
      <c r="DJ82" s="40">
        <f t="shared" si="81"/>
        <v>8.5850381679389312</v>
      </c>
      <c r="DK82" s="40">
        <f t="shared" si="81"/>
        <v>8.5850381679389312</v>
      </c>
      <c r="DL82" s="40">
        <f t="shared" si="81"/>
        <v>8.5850381679389312</v>
      </c>
      <c r="DM82" s="40">
        <f t="shared" si="81"/>
        <v>8.5850381679389312</v>
      </c>
      <c r="DN82" s="40">
        <f t="shared" si="81"/>
        <v>8.5850381679389312</v>
      </c>
      <c r="DO82" s="40">
        <f t="shared" si="81"/>
        <v>8.5850381679389312</v>
      </c>
      <c r="DP82" s="40">
        <f t="shared" si="81"/>
        <v>8.5850381679389312</v>
      </c>
      <c r="DQ82" s="40">
        <f t="shared" si="81"/>
        <v>8.5850381679389312</v>
      </c>
      <c r="DR82" s="40">
        <f t="shared" si="81"/>
        <v>8.5850381679389312</v>
      </c>
      <c r="DS82" s="40">
        <f t="shared" si="81"/>
        <v>8.5850381679389312</v>
      </c>
      <c r="DT82" s="40">
        <f t="shared" si="81"/>
        <v>8.5850381679389312</v>
      </c>
      <c r="DU82" s="40">
        <f t="shared" si="81"/>
        <v>8.5850381679389312</v>
      </c>
      <c r="DV82" s="40">
        <f t="shared" si="65"/>
        <v>8.5850381679389312</v>
      </c>
      <c r="DW82" s="41">
        <f t="shared" si="65"/>
        <v>8.5850381679389312</v>
      </c>
      <c r="DY82" s="38">
        <v>76</v>
      </c>
      <c r="DZ82" s="39">
        <f t="shared" si="140"/>
        <v>1.929056603773585</v>
      </c>
      <c r="EA82" s="40">
        <f t="shared" si="82"/>
        <v>1.9059737058340183</v>
      </c>
      <c r="EB82" s="40">
        <f t="shared" si="82"/>
        <v>1.8830466427473089</v>
      </c>
      <c r="EC82" s="40">
        <f t="shared" si="82"/>
        <v>1.8602721598854066</v>
      </c>
      <c r="ED82" s="40">
        <f t="shared" si="82"/>
        <v>1.8376470588235292</v>
      </c>
      <c r="EE82" s="40">
        <f t="shared" si="82"/>
        <v>1.8151681957186543</v>
      </c>
      <c r="EF82" s="40">
        <f t="shared" si="82"/>
        <v>1.792832479734084</v>
      </c>
      <c r="EG82" s="40">
        <f t="shared" si="82"/>
        <v>1.7706368715083798</v>
      </c>
      <c r="EH82" s="40">
        <f t="shared" si="82"/>
        <v>1.7485783816670046</v>
      </c>
      <c r="EI82" s="40">
        <f t="shared" si="82"/>
        <v>1.726654069375084</v>
      </c>
      <c r="EJ82" s="40">
        <f t="shared" si="82"/>
        <v>1.7048610409297622</v>
      </c>
      <c r="EK82" s="40">
        <f t="shared" si="82"/>
        <v>1.6831964483906772</v>
      </c>
      <c r="EL82" s="40">
        <f t="shared" si="82"/>
        <v>1.661657488247146</v>
      </c>
      <c r="EM82" s="40">
        <f t="shared" si="82"/>
        <v>1.6402414001206997</v>
      </c>
      <c r="EN82" s="40">
        <f t="shared" si="82"/>
        <v>1.6189454655016571</v>
      </c>
      <c r="EO82" s="40">
        <f t="shared" si="82"/>
        <v>1.5977670065184693</v>
      </c>
      <c r="EP82" s="40">
        <f t="shared" si="66"/>
        <v>1.576703384738634</v>
      </c>
      <c r="EQ82" s="41">
        <f t="shared" si="141"/>
        <v>0.90100189584905666</v>
      </c>
    </row>
    <row r="83" spans="2:147" x14ac:dyDescent="0.25">
      <c r="B83" s="38">
        <v>77</v>
      </c>
      <c r="C83" s="39">
        <f t="shared" si="128"/>
        <v>7.2203389830508486</v>
      </c>
      <c r="D83" s="40">
        <f t="shared" si="129"/>
        <v>7.2203389830508486</v>
      </c>
      <c r="E83" s="40">
        <f t="shared" si="83"/>
        <v>7.2203389830508495</v>
      </c>
      <c r="F83" s="40">
        <f t="shared" si="84"/>
        <v>7.2203389830508486</v>
      </c>
      <c r="G83" s="40">
        <f t="shared" si="85"/>
        <v>7.2203389830508469</v>
      </c>
      <c r="H83" s="40">
        <f t="shared" si="86"/>
        <v>7.2203389830508478</v>
      </c>
      <c r="I83" s="40">
        <f t="shared" si="87"/>
        <v>7.2203389830508478</v>
      </c>
      <c r="J83" s="40">
        <f t="shared" si="88"/>
        <v>7.2203389830508478</v>
      </c>
      <c r="K83" s="40">
        <f t="shared" si="89"/>
        <v>7.2203389830508486</v>
      </c>
      <c r="L83" s="40">
        <f t="shared" si="90"/>
        <v>7.2203389830508478</v>
      </c>
      <c r="M83" s="40">
        <f t="shared" si="91"/>
        <v>7.2203389830508486</v>
      </c>
      <c r="N83" s="40">
        <f t="shared" si="92"/>
        <v>7.2203389830508486</v>
      </c>
      <c r="O83" s="40">
        <f t="shared" si="93"/>
        <v>7.2203389830508486</v>
      </c>
      <c r="P83" s="40">
        <f t="shared" si="94"/>
        <v>7.2203389830508469</v>
      </c>
      <c r="Q83" s="40">
        <f t="shared" si="95"/>
        <v>7.2203389830508486</v>
      </c>
      <c r="R83" s="40">
        <f t="shared" si="96"/>
        <v>7.2203389830508486</v>
      </c>
      <c r="S83" s="40">
        <f t="shared" si="97"/>
        <v>7.2203389830508478</v>
      </c>
      <c r="T83" s="41">
        <f t="shared" si="130"/>
        <v>7.2203389830508478</v>
      </c>
      <c r="V83" s="38">
        <v>77</v>
      </c>
      <c r="W83" s="39">
        <f t="shared" si="131"/>
        <v>15.397590361445785</v>
      </c>
      <c r="X83" s="40">
        <f t="shared" si="132"/>
        <v>15.214285714285714</v>
      </c>
      <c r="Y83" s="40">
        <f t="shared" si="98"/>
        <v>15.03529411764706</v>
      </c>
      <c r="Z83" s="40">
        <f t="shared" si="99"/>
        <v>14.860465116279071</v>
      </c>
      <c r="AA83" s="40">
        <f t="shared" si="100"/>
        <v>14.689655172413794</v>
      </c>
      <c r="AB83" s="40">
        <f t="shared" si="101"/>
        <v>14.522727272727273</v>
      </c>
      <c r="AC83" s="40">
        <f t="shared" si="102"/>
        <v>14.359550561797752</v>
      </c>
      <c r="AD83" s="40">
        <f t="shared" si="103"/>
        <v>14.2</v>
      </c>
      <c r="AE83" s="40">
        <f t="shared" si="104"/>
        <v>14.043956043956044</v>
      </c>
      <c r="AF83" s="40">
        <f t="shared" si="105"/>
        <v>13.891304347826086</v>
      </c>
      <c r="AG83" s="40">
        <f t="shared" si="106"/>
        <v>13.74193548387097</v>
      </c>
      <c r="AH83" s="40">
        <f t="shared" si="107"/>
        <v>13.595744680851064</v>
      </c>
      <c r="AI83" s="40">
        <f t="shared" si="108"/>
        <v>13.452631578947368</v>
      </c>
      <c r="AJ83" s="40">
        <f t="shared" si="109"/>
        <v>13.312499999999998</v>
      </c>
      <c r="AK83" s="40">
        <f t="shared" si="110"/>
        <v>13.175257731958764</v>
      </c>
      <c r="AL83" s="40">
        <f t="shared" si="111"/>
        <v>13.040816326530612</v>
      </c>
      <c r="AM83" s="40">
        <f t="shared" si="112"/>
        <v>12.90909090909091</v>
      </c>
      <c r="AN83" s="41">
        <f t="shared" si="133"/>
        <v>12.78</v>
      </c>
      <c r="AR83" s="38">
        <v>77</v>
      </c>
      <c r="AS83" s="39">
        <f t="shared" si="134"/>
        <v>3.4532331728285364</v>
      </c>
      <c r="AT83" s="40">
        <f t="shared" si="135"/>
        <v>3.3712941292992142</v>
      </c>
      <c r="AU83" s="40">
        <f t="shared" si="113"/>
        <v>3.2915554617541538</v>
      </c>
      <c r="AV83" s="40">
        <f t="shared" si="114"/>
        <v>3.2139347899711543</v>
      </c>
      <c r="AW83" s="40">
        <f t="shared" si="115"/>
        <v>3.1383536173089919</v>
      </c>
      <c r="AX83" s="40">
        <f t="shared" si="116"/>
        <v>3.0647371073116489</v>
      </c>
      <c r="AY83" s="40">
        <f t="shared" si="117"/>
        <v>2.9930138754498401</v>
      </c>
      <c r="AZ83" s="40">
        <f t="shared" si="118"/>
        <v>2.9231157948197053</v>
      </c>
      <c r="BA83" s="40">
        <f t="shared" si="119"/>
        <v>2.8549778147222886</v>
      </c>
      <c r="BB83" s="40">
        <f t="shared" si="120"/>
        <v>2.7885377911412084</v>
      </c>
      <c r="BC83" s="40">
        <f t="shared" si="121"/>
        <v>2.7237363282205087</v>
      </c>
      <c r="BD83" s="40">
        <f t="shared" si="122"/>
        <v>2.6605166299211924</v>
      </c>
      <c r="BE83" s="40">
        <f t="shared" si="123"/>
        <v>2.5988243611042385</v>
      </c>
      <c r="BF83" s="40">
        <f t="shared" si="124"/>
        <v>2.5386075173506333</v>
      </c>
      <c r="BG83" s="40">
        <f t="shared" si="125"/>
        <v>2.479816302885915</v>
      </c>
      <c r="BH83" s="40">
        <f t="shared" si="126"/>
        <v>2.4224030160284076</v>
      </c>
      <c r="BI83" s="40">
        <f t="shared" si="127"/>
        <v>2.3663219416273691</v>
      </c>
      <c r="BJ83" s="41">
        <f t="shared" si="136"/>
        <v>1.3312843581574703</v>
      </c>
      <c r="BN83" s="38">
        <v>77</v>
      </c>
      <c r="BO83" s="39">
        <f t="shared" si="137"/>
        <v>0.56179732313575514</v>
      </c>
      <c r="BP83" s="40">
        <f t="shared" si="137"/>
        <v>0.56856596558317396</v>
      </c>
      <c r="BQ83" s="40">
        <f t="shared" si="137"/>
        <v>0.57533460803059266</v>
      </c>
      <c r="BR83" s="40">
        <f t="shared" si="137"/>
        <v>0.58210325047801137</v>
      </c>
      <c r="BS83" s="40">
        <f t="shared" si="137"/>
        <v>0.58887189292543018</v>
      </c>
      <c r="BT83" s="40">
        <f t="shared" si="137"/>
        <v>0.59564053537284889</v>
      </c>
      <c r="BU83" s="40">
        <f t="shared" si="137"/>
        <v>0.6024091778202677</v>
      </c>
      <c r="BV83" s="40">
        <f t="shared" si="137"/>
        <v>0.60917782026768641</v>
      </c>
      <c r="BW83" s="40">
        <f t="shared" si="137"/>
        <v>0.61594646271510511</v>
      </c>
      <c r="BX83" s="40">
        <f t="shared" si="137"/>
        <v>0.62271510516252393</v>
      </c>
      <c r="BY83" s="40">
        <f t="shared" si="137"/>
        <v>0.62948374760994252</v>
      </c>
      <c r="BZ83" s="40">
        <f t="shared" si="137"/>
        <v>0.63625239005736134</v>
      </c>
      <c r="CA83" s="40">
        <f t="shared" si="137"/>
        <v>0.64302103250478004</v>
      </c>
      <c r="CB83" s="40">
        <f t="shared" si="137"/>
        <v>0.64978967495219886</v>
      </c>
      <c r="CC83" s="40">
        <f t="shared" si="137"/>
        <v>0.65655831739961745</v>
      </c>
      <c r="CD83" s="40">
        <f t="shared" si="137"/>
        <v>0.66332695984703627</v>
      </c>
      <c r="CE83" s="40">
        <f t="shared" si="63"/>
        <v>0.67009560229445497</v>
      </c>
      <c r="CF83" s="41">
        <f t="shared" si="63"/>
        <v>0.67686424474187379</v>
      </c>
      <c r="CK83" s="38">
        <v>77</v>
      </c>
      <c r="CL83" s="39">
        <f t="shared" si="138"/>
        <v>4.0563671128107073</v>
      </c>
      <c r="CM83" s="40">
        <f t="shared" si="138"/>
        <v>4.1052390057361379</v>
      </c>
      <c r="CN83" s="40">
        <f t="shared" si="138"/>
        <v>4.1541108986615685</v>
      </c>
      <c r="CO83" s="40">
        <f t="shared" si="138"/>
        <v>4.2029827915869982</v>
      </c>
      <c r="CP83" s="40">
        <f t="shared" si="138"/>
        <v>4.2518546845124279</v>
      </c>
      <c r="CQ83" s="40">
        <f t="shared" si="138"/>
        <v>4.3007265774378585</v>
      </c>
      <c r="CR83" s="40">
        <f t="shared" si="138"/>
        <v>4.3495984703632891</v>
      </c>
      <c r="CS83" s="40">
        <f t="shared" si="138"/>
        <v>4.3984703632887188</v>
      </c>
      <c r="CT83" s="40">
        <f t="shared" si="138"/>
        <v>4.4473422562141494</v>
      </c>
      <c r="CU83" s="40">
        <f t="shared" si="138"/>
        <v>4.49621414913958</v>
      </c>
      <c r="CV83" s="40">
        <f t="shared" si="138"/>
        <v>4.5450860420650097</v>
      </c>
      <c r="CW83" s="40">
        <f t="shared" si="138"/>
        <v>4.5939579349904403</v>
      </c>
      <c r="CX83" s="40">
        <f t="shared" si="138"/>
        <v>4.64282982791587</v>
      </c>
      <c r="CY83" s="40">
        <f t="shared" si="138"/>
        <v>4.6917017208412997</v>
      </c>
      <c r="CZ83" s="40">
        <f t="shared" si="138"/>
        <v>4.7405736137667303</v>
      </c>
      <c r="DA83" s="40">
        <f t="shared" si="138"/>
        <v>4.7894455066921608</v>
      </c>
      <c r="DB83" s="40">
        <f t="shared" si="64"/>
        <v>4.8383173996175906</v>
      </c>
      <c r="DC83" s="41">
        <f t="shared" si="64"/>
        <v>4.8871892925430211</v>
      </c>
      <c r="DE83" s="38">
        <v>77</v>
      </c>
      <c r="DF83" s="39">
        <f t="shared" si="139"/>
        <v>8.6503250478011466</v>
      </c>
      <c r="DG83" s="40">
        <f t="shared" si="139"/>
        <v>8.6503250478011466</v>
      </c>
      <c r="DH83" s="40">
        <f t="shared" si="139"/>
        <v>8.6503250478011466</v>
      </c>
      <c r="DI83" s="40">
        <f t="shared" si="139"/>
        <v>8.6503250478011466</v>
      </c>
      <c r="DJ83" s="40">
        <f t="shared" si="139"/>
        <v>8.6503250478011466</v>
      </c>
      <c r="DK83" s="40">
        <f t="shared" si="139"/>
        <v>8.6503250478011466</v>
      </c>
      <c r="DL83" s="40">
        <f t="shared" si="139"/>
        <v>8.6503250478011466</v>
      </c>
      <c r="DM83" s="40">
        <f t="shared" si="139"/>
        <v>8.6503250478011466</v>
      </c>
      <c r="DN83" s="40">
        <f t="shared" si="139"/>
        <v>8.6503250478011466</v>
      </c>
      <c r="DO83" s="40">
        <f t="shared" si="139"/>
        <v>8.6503250478011466</v>
      </c>
      <c r="DP83" s="40">
        <f t="shared" si="139"/>
        <v>8.6503250478011466</v>
      </c>
      <c r="DQ83" s="40">
        <f t="shared" si="139"/>
        <v>8.6503250478011466</v>
      </c>
      <c r="DR83" s="40">
        <f t="shared" si="139"/>
        <v>8.6503250478011466</v>
      </c>
      <c r="DS83" s="40">
        <f t="shared" si="139"/>
        <v>8.6503250478011466</v>
      </c>
      <c r="DT83" s="40">
        <f t="shared" si="139"/>
        <v>8.6503250478011466</v>
      </c>
      <c r="DU83" s="40">
        <f t="shared" si="139"/>
        <v>8.6503250478011466</v>
      </c>
      <c r="DV83" s="40">
        <f t="shared" si="65"/>
        <v>8.6503250478011466</v>
      </c>
      <c r="DW83" s="41">
        <f t="shared" si="65"/>
        <v>8.6503250478011466</v>
      </c>
      <c r="DY83" s="38">
        <v>77</v>
      </c>
      <c r="DZ83" s="39">
        <f t="shared" si="140"/>
        <v>1.9400171526586623</v>
      </c>
      <c r="EA83" s="40">
        <f t="shared" si="140"/>
        <v>1.9168031018898934</v>
      </c>
      <c r="EB83" s="40">
        <f t="shared" si="140"/>
        <v>1.8937457713992825</v>
      </c>
      <c r="EC83" s="40">
        <f t="shared" si="140"/>
        <v>1.8708418880665736</v>
      </c>
      <c r="ED83" s="40">
        <f t="shared" si="140"/>
        <v>1.8480882352941173</v>
      </c>
      <c r="EE83" s="40">
        <f t="shared" si="140"/>
        <v>1.8254816513761467</v>
      </c>
      <c r="EF83" s="40">
        <f t="shared" si="140"/>
        <v>1.8030190279143914</v>
      </c>
      <c r="EG83" s="40">
        <f t="shared" si="140"/>
        <v>1.7806973082783137</v>
      </c>
      <c r="EH83" s="40">
        <f t="shared" si="140"/>
        <v>1.7585134861082945</v>
      </c>
      <c r="EI83" s="40">
        <f t="shared" si="140"/>
        <v>1.7364646038601697</v>
      </c>
      <c r="EJ83" s="40">
        <f t="shared" si="140"/>
        <v>1.7145477513895904</v>
      </c>
      <c r="EK83" s="40">
        <f t="shared" si="140"/>
        <v>1.692760064574715</v>
      </c>
      <c r="EL83" s="40">
        <f t="shared" si="140"/>
        <v>1.6710987239758228</v>
      </c>
      <c r="EM83" s="40">
        <f t="shared" si="140"/>
        <v>1.6495609535304765</v>
      </c>
      <c r="EN83" s="40">
        <f t="shared" si="140"/>
        <v>1.6281440192829166</v>
      </c>
      <c r="EO83" s="40">
        <f t="shared" si="140"/>
        <v>1.6068452281464152</v>
      </c>
      <c r="EP83" s="40">
        <f t="shared" si="66"/>
        <v>1.5856619266973762</v>
      </c>
      <c r="EQ83" s="41">
        <f t="shared" si="141"/>
        <v>0.90109878162092627</v>
      </c>
    </row>
    <row r="84" spans="2:147" x14ac:dyDescent="0.25">
      <c r="B84" s="38">
        <v>78</v>
      </c>
      <c r="C84" s="39">
        <f t="shared" si="128"/>
        <v>7.1797752808988751</v>
      </c>
      <c r="D84" s="40">
        <f t="shared" si="129"/>
        <v>7.1797752808988768</v>
      </c>
      <c r="E84" s="40">
        <f t="shared" si="83"/>
        <v>7.1797752808988777</v>
      </c>
      <c r="F84" s="40">
        <f t="shared" si="84"/>
        <v>7.1797752808988768</v>
      </c>
      <c r="G84" s="40">
        <f t="shared" si="85"/>
        <v>7.1797752808988768</v>
      </c>
      <c r="H84" s="40">
        <f t="shared" si="86"/>
        <v>7.1797752808988777</v>
      </c>
      <c r="I84" s="40">
        <f t="shared" si="87"/>
        <v>7.1797752808988777</v>
      </c>
      <c r="J84" s="40">
        <f t="shared" si="88"/>
        <v>7.1797752808988751</v>
      </c>
      <c r="K84" s="40">
        <f t="shared" si="89"/>
        <v>7.179775280898876</v>
      </c>
      <c r="L84" s="40">
        <f t="shared" si="90"/>
        <v>7.1797752808988777</v>
      </c>
      <c r="M84" s="40">
        <f t="shared" si="91"/>
        <v>7.179775280898876</v>
      </c>
      <c r="N84" s="40">
        <f t="shared" si="92"/>
        <v>7.1797752808988768</v>
      </c>
      <c r="O84" s="40">
        <f t="shared" si="93"/>
        <v>7.1797752808988768</v>
      </c>
      <c r="P84" s="40">
        <f t="shared" si="94"/>
        <v>7.1797752808988777</v>
      </c>
      <c r="Q84" s="40">
        <f t="shared" si="95"/>
        <v>7.1797752808988777</v>
      </c>
      <c r="R84" s="40">
        <f t="shared" si="96"/>
        <v>7.1797752808988777</v>
      </c>
      <c r="S84" s="40">
        <f t="shared" si="97"/>
        <v>7.1797752808988768</v>
      </c>
      <c r="T84" s="41">
        <f t="shared" si="130"/>
        <v>7.179775280898876</v>
      </c>
      <c r="V84" s="38">
        <v>78</v>
      </c>
      <c r="W84" s="39">
        <f t="shared" si="131"/>
        <v>15.397590361445781</v>
      </c>
      <c r="X84" s="40">
        <f t="shared" si="132"/>
        <v>15.214285714285715</v>
      </c>
      <c r="Y84" s="40">
        <f t="shared" si="98"/>
        <v>15.03529411764706</v>
      </c>
      <c r="Z84" s="40">
        <f t="shared" si="99"/>
        <v>14.860465116279068</v>
      </c>
      <c r="AA84" s="40">
        <f t="shared" si="100"/>
        <v>14.689655172413792</v>
      </c>
      <c r="AB84" s="40">
        <f t="shared" si="101"/>
        <v>14.522727272727272</v>
      </c>
      <c r="AC84" s="40">
        <f t="shared" si="102"/>
        <v>14.359550561797752</v>
      </c>
      <c r="AD84" s="40">
        <f t="shared" si="103"/>
        <v>14.199999999999998</v>
      </c>
      <c r="AE84" s="40">
        <f t="shared" si="104"/>
        <v>14.043956043956042</v>
      </c>
      <c r="AF84" s="40">
        <f t="shared" si="105"/>
        <v>13.891304347826084</v>
      </c>
      <c r="AG84" s="40">
        <f t="shared" si="106"/>
        <v>13.741935483870966</v>
      </c>
      <c r="AH84" s="40">
        <f t="shared" si="107"/>
        <v>13.595744680851062</v>
      </c>
      <c r="AI84" s="40">
        <f t="shared" si="108"/>
        <v>13.45263157894737</v>
      </c>
      <c r="AJ84" s="40">
        <f t="shared" si="109"/>
        <v>13.3125</v>
      </c>
      <c r="AK84" s="40">
        <f t="shared" si="110"/>
        <v>13.175257731958762</v>
      </c>
      <c r="AL84" s="40">
        <f t="shared" si="111"/>
        <v>13.040816326530612</v>
      </c>
      <c r="AM84" s="40">
        <f t="shared" si="112"/>
        <v>12.90909090909091</v>
      </c>
      <c r="AN84" s="41">
        <f t="shared" si="133"/>
        <v>12.779999999999998</v>
      </c>
      <c r="AR84" s="38">
        <v>78</v>
      </c>
      <c r="AS84" s="39">
        <f t="shared" si="134"/>
        <v>3.44663043253632</v>
      </c>
      <c r="AT84" s="40">
        <f t="shared" si="135"/>
        <v>3.3648480602183359</v>
      </c>
      <c r="AU84" s="40">
        <f t="shared" si="113"/>
        <v>3.2852618566647576</v>
      </c>
      <c r="AV84" s="40">
        <f t="shared" si="114"/>
        <v>3.2077895991681489</v>
      </c>
      <c r="AW84" s="40">
        <f t="shared" si="115"/>
        <v>3.1323529411764697</v>
      </c>
      <c r="AX84" s="40">
        <f t="shared" si="116"/>
        <v>3.0588771893244369</v>
      </c>
      <c r="AY84" s="40">
        <f t="shared" si="117"/>
        <v>2.987291095573263</v>
      </c>
      <c r="AZ84" s="40">
        <f t="shared" si="118"/>
        <v>2.9175266632808521</v>
      </c>
      <c r="BA84" s="40">
        <f t="shared" si="119"/>
        <v>2.8495189661281723</v>
      </c>
      <c r="BB84" s="40">
        <f t="shared" si="120"/>
        <v>2.7832059789210528</v>
      </c>
      <c r="BC84" s="40">
        <f t="shared" si="121"/>
        <v>2.7185284193711383</v>
      </c>
      <c r="BD84" s="40">
        <f t="shared" si="122"/>
        <v>2.6554296000360655</v>
      </c>
      <c r="BE84" s="40">
        <f t="shared" si="123"/>
        <v>2.5938552896680926</v>
      </c>
      <c r="BF84" s="40">
        <f t="shared" si="124"/>
        <v>2.5337535832830413</v>
      </c>
      <c r="BG84" s="40">
        <f t="shared" si="125"/>
        <v>2.4750747803182556</v>
      </c>
      <c r="BH84" s="40">
        <f t="shared" si="126"/>
        <v>2.4177712702998639</v>
      </c>
      <c r="BI84" s="40">
        <f t="shared" si="127"/>
        <v>2.3617974254865901</v>
      </c>
      <c r="BJ84" s="41">
        <f t="shared" si="136"/>
        <v>1.3214161190422453</v>
      </c>
      <c r="BN84" s="38">
        <v>78</v>
      </c>
      <c r="BO84" s="39">
        <f t="shared" si="137"/>
        <v>0.56605363984674339</v>
      </c>
      <c r="BP84" s="40">
        <f t="shared" si="137"/>
        <v>0.57287356321839078</v>
      </c>
      <c r="BQ84" s="40">
        <f t="shared" si="137"/>
        <v>0.57969348659003828</v>
      </c>
      <c r="BR84" s="40">
        <f t="shared" si="137"/>
        <v>0.58651340996168588</v>
      </c>
      <c r="BS84" s="40">
        <f t="shared" si="137"/>
        <v>0.59333333333333338</v>
      </c>
      <c r="BT84" s="40">
        <f t="shared" si="137"/>
        <v>0.60015325670498088</v>
      </c>
      <c r="BU84" s="40">
        <f t="shared" si="137"/>
        <v>0.60697318007662837</v>
      </c>
      <c r="BV84" s="40">
        <f t="shared" si="137"/>
        <v>0.61379310344827598</v>
      </c>
      <c r="BW84" s="40">
        <f t="shared" si="137"/>
        <v>0.62061302681992347</v>
      </c>
      <c r="BX84" s="40">
        <f t="shared" si="137"/>
        <v>0.62743295019157097</v>
      </c>
      <c r="BY84" s="40">
        <f t="shared" si="137"/>
        <v>0.63425287356321847</v>
      </c>
      <c r="BZ84" s="40">
        <f t="shared" si="137"/>
        <v>0.64107279693486596</v>
      </c>
      <c r="CA84" s="40">
        <f t="shared" si="137"/>
        <v>0.64789272030651335</v>
      </c>
      <c r="CB84" s="40">
        <f t="shared" si="137"/>
        <v>0.65471264367816095</v>
      </c>
      <c r="CC84" s="40">
        <f t="shared" si="137"/>
        <v>0.66153256704980845</v>
      </c>
      <c r="CD84" s="40">
        <f t="shared" si="137"/>
        <v>0.66835249042145595</v>
      </c>
      <c r="CE84" s="40">
        <f t="shared" si="63"/>
        <v>0.67517241379310344</v>
      </c>
      <c r="CF84" s="41">
        <f t="shared" si="63"/>
        <v>0.68199233716475105</v>
      </c>
      <c r="CK84" s="38">
        <v>78</v>
      </c>
      <c r="CL84" s="39">
        <f t="shared" si="138"/>
        <v>4.064137931034483</v>
      </c>
      <c r="CM84" s="40">
        <f t="shared" si="138"/>
        <v>4.1131034482758624</v>
      </c>
      <c r="CN84" s="40">
        <f t="shared" si="138"/>
        <v>4.1620689655172418</v>
      </c>
      <c r="CO84" s="40">
        <f t="shared" si="138"/>
        <v>4.2110344827586212</v>
      </c>
      <c r="CP84" s="40">
        <f t="shared" si="138"/>
        <v>4.2600000000000007</v>
      </c>
      <c r="CQ84" s="40">
        <f t="shared" si="138"/>
        <v>4.3089655172413801</v>
      </c>
      <c r="CR84" s="40">
        <f t="shared" si="138"/>
        <v>4.3579310344827595</v>
      </c>
      <c r="CS84" s="40">
        <f t="shared" si="138"/>
        <v>4.4068965517241381</v>
      </c>
      <c r="CT84" s="40">
        <f t="shared" si="138"/>
        <v>4.4558620689655175</v>
      </c>
      <c r="CU84" s="40">
        <f t="shared" si="138"/>
        <v>4.5048275862068978</v>
      </c>
      <c r="CV84" s="40">
        <f t="shared" si="138"/>
        <v>4.5537931034482764</v>
      </c>
      <c r="CW84" s="40">
        <f t="shared" si="138"/>
        <v>4.6027586206896558</v>
      </c>
      <c r="CX84" s="40">
        <f t="shared" si="138"/>
        <v>4.6517241379310343</v>
      </c>
      <c r="CY84" s="40">
        <f t="shared" si="138"/>
        <v>4.7006896551724147</v>
      </c>
      <c r="CZ84" s="40">
        <f t="shared" si="138"/>
        <v>4.7496551724137941</v>
      </c>
      <c r="DA84" s="40">
        <f t="shared" si="138"/>
        <v>4.7986206896551735</v>
      </c>
      <c r="DB84" s="40">
        <f t="shared" si="64"/>
        <v>4.8475862068965521</v>
      </c>
      <c r="DC84" s="41">
        <f t="shared" si="64"/>
        <v>4.8965517241379315</v>
      </c>
      <c r="DE84" s="38">
        <v>78</v>
      </c>
      <c r="DF84" s="39">
        <f t="shared" si="139"/>
        <v>8.7158620689655173</v>
      </c>
      <c r="DG84" s="40">
        <f t="shared" si="139"/>
        <v>8.7158620689655173</v>
      </c>
      <c r="DH84" s="40">
        <f t="shared" si="139"/>
        <v>8.7158620689655173</v>
      </c>
      <c r="DI84" s="40">
        <f t="shared" si="139"/>
        <v>8.7158620689655173</v>
      </c>
      <c r="DJ84" s="40">
        <f t="shared" si="139"/>
        <v>8.7158620689655173</v>
      </c>
      <c r="DK84" s="40">
        <f t="shared" si="139"/>
        <v>8.7158620689655173</v>
      </c>
      <c r="DL84" s="40">
        <f t="shared" si="139"/>
        <v>8.7158620689655173</v>
      </c>
      <c r="DM84" s="40">
        <f t="shared" si="139"/>
        <v>8.7158620689655173</v>
      </c>
      <c r="DN84" s="40">
        <f t="shared" si="139"/>
        <v>8.7158620689655173</v>
      </c>
      <c r="DO84" s="40">
        <f t="shared" si="139"/>
        <v>8.7158620689655173</v>
      </c>
      <c r="DP84" s="40">
        <f t="shared" si="139"/>
        <v>8.7158620689655173</v>
      </c>
      <c r="DQ84" s="40">
        <f t="shared" si="139"/>
        <v>8.7158620689655173</v>
      </c>
      <c r="DR84" s="40">
        <f t="shared" si="139"/>
        <v>8.7158620689655173</v>
      </c>
      <c r="DS84" s="40">
        <f t="shared" si="139"/>
        <v>8.7158620689655173</v>
      </c>
      <c r="DT84" s="40">
        <f t="shared" si="139"/>
        <v>8.7158620689655173</v>
      </c>
      <c r="DU84" s="40">
        <f t="shared" si="139"/>
        <v>8.7158620689655173</v>
      </c>
      <c r="DV84" s="40">
        <f t="shared" si="65"/>
        <v>8.7158620689655173</v>
      </c>
      <c r="DW84" s="41">
        <f t="shared" si="65"/>
        <v>8.7158620689655173</v>
      </c>
      <c r="DY84" s="38">
        <v>78</v>
      </c>
      <c r="DZ84" s="39">
        <f t="shared" si="140"/>
        <v>1.9509777015437395</v>
      </c>
      <c r="EA84" s="40">
        <f t="shared" si="140"/>
        <v>1.9276324979457684</v>
      </c>
      <c r="EB84" s="40">
        <f t="shared" si="140"/>
        <v>1.9044449000512558</v>
      </c>
      <c r="EC84" s="40">
        <f t="shared" si="140"/>
        <v>1.8814116162477406</v>
      </c>
      <c r="ED84" s="40">
        <f t="shared" si="140"/>
        <v>1.8585294117647055</v>
      </c>
      <c r="EE84" s="40">
        <f t="shared" si="140"/>
        <v>1.8357951070336391</v>
      </c>
      <c r="EF84" s="40">
        <f t="shared" si="140"/>
        <v>1.8132055760946986</v>
      </c>
      <c r="EG84" s="40">
        <f t="shared" si="140"/>
        <v>1.7907577450482475</v>
      </c>
      <c r="EH84" s="40">
        <f t="shared" si="140"/>
        <v>1.7684485905495841</v>
      </c>
      <c r="EI84" s="40">
        <f t="shared" si="140"/>
        <v>1.7462751383452555</v>
      </c>
      <c r="EJ84" s="40">
        <f t="shared" si="140"/>
        <v>1.7242344618494188</v>
      </c>
      <c r="EK84" s="40">
        <f t="shared" si="140"/>
        <v>1.702323680758753</v>
      </c>
      <c r="EL84" s="40">
        <f t="shared" si="140"/>
        <v>1.6805399597044997</v>
      </c>
      <c r="EM84" s="40">
        <f t="shared" si="140"/>
        <v>1.6588805069402532</v>
      </c>
      <c r="EN84" s="40">
        <f t="shared" si="140"/>
        <v>1.6373425730641762</v>
      </c>
      <c r="EO84" s="40">
        <f t="shared" si="140"/>
        <v>1.6159234497743611</v>
      </c>
      <c r="EP84" s="40">
        <f t="shared" si="66"/>
        <v>1.5946204686561185</v>
      </c>
      <c r="EQ84" s="41">
        <f t="shared" si="141"/>
        <v>0.90119566739279577</v>
      </c>
    </row>
    <row r="85" spans="2:147" x14ac:dyDescent="0.25">
      <c r="B85" s="38">
        <v>79</v>
      </c>
      <c r="C85" s="39">
        <f t="shared" si="128"/>
        <v>7.1396648044692732</v>
      </c>
      <c r="D85" s="40">
        <f t="shared" si="129"/>
        <v>7.1396648044692741</v>
      </c>
      <c r="E85" s="40">
        <f t="shared" si="83"/>
        <v>7.1396648044692732</v>
      </c>
      <c r="F85" s="40">
        <f t="shared" si="84"/>
        <v>7.1396648044692741</v>
      </c>
      <c r="G85" s="40">
        <f t="shared" si="85"/>
        <v>7.1396648044692741</v>
      </c>
      <c r="H85" s="40">
        <f t="shared" si="86"/>
        <v>7.1396648044692741</v>
      </c>
      <c r="I85" s="40">
        <f t="shared" si="87"/>
        <v>7.139664804469275</v>
      </c>
      <c r="J85" s="40">
        <f t="shared" si="88"/>
        <v>7.1396648044692732</v>
      </c>
      <c r="K85" s="40">
        <f t="shared" si="89"/>
        <v>7.1396648044692759</v>
      </c>
      <c r="L85" s="40">
        <f t="shared" si="90"/>
        <v>7.139664804469275</v>
      </c>
      <c r="M85" s="40">
        <f t="shared" si="91"/>
        <v>7.1396648044692741</v>
      </c>
      <c r="N85" s="40">
        <f t="shared" si="92"/>
        <v>7.139664804469275</v>
      </c>
      <c r="O85" s="40">
        <f t="shared" si="93"/>
        <v>7.1396648044692732</v>
      </c>
      <c r="P85" s="40">
        <f t="shared" si="94"/>
        <v>7.139664804469275</v>
      </c>
      <c r="Q85" s="40">
        <f t="shared" si="95"/>
        <v>7.139664804469275</v>
      </c>
      <c r="R85" s="40">
        <f t="shared" si="96"/>
        <v>7.1396648044692759</v>
      </c>
      <c r="S85" s="40">
        <f t="shared" si="97"/>
        <v>7.1396648044692741</v>
      </c>
      <c r="T85" s="41">
        <f t="shared" si="130"/>
        <v>7.1396648044692741</v>
      </c>
      <c r="V85" s="38">
        <v>79</v>
      </c>
      <c r="W85" s="39">
        <f t="shared" si="131"/>
        <v>15.397590361445781</v>
      </c>
      <c r="X85" s="40">
        <f t="shared" si="132"/>
        <v>15.214285714285714</v>
      </c>
      <c r="Y85" s="40">
        <f t="shared" si="98"/>
        <v>15.035294117647057</v>
      </c>
      <c r="Z85" s="40">
        <f t="shared" si="99"/>
        <v>14.86046511627907</v>
      </c>
      <c r="AA85" s="40">
        <f t="shared" si="100"/>
        <v>14.689655172413792</v>
      </c>
      <c r="AB85" s="40">
        <f t="shared" si="101"/>
        <v>14.522727272727272</v>
      </c>
      <c r="AC85" s="40">
        <f t="shared" si="102"/>
        <v>14.359550561797754</v>
      </c>
      <c r="AD85" s="40">
        <f t="shared" si="103"/>
        <v>14.2</v>
      </c>
      <c r="AE85" s="40">
        <f t="shared" si="104"/>
        <v>14.043956043956044</v>
      </c>
      <c r="AF85" s="40">
        <f t="shared" si="105"/>
        <v>13.891304347826086</v>
      </c>
      <c r="AG85" s="40">
        <f t="shared" si="106"/>
        <v>13.741935483870968</v>
      </c>
      <c r="AH85" s="40">
        <f t="shared" si="107"/>
        <v>13.595744680851064</v>
      </c>
      <c r="AI85" s="40">
        <f t="shared" si="108"/>
        <v>13.452631578947368</v>
      </c>
      <c r="AJ85" s="40">
        <f t="shared" si="109"/>
        <v>13.3125</v>
      </c>
      <c r="AK85" s="40">
        <f t="shared" si="110"/>
        <v>13.175257731958762</v>
      </c>
      <c r="AL85" s="40">
        <f t="shared" si="111"/>
        <v>13.040816326530612</v>
      </c>
      <c r="AM85" s="40">
        <f t="shared" si="112"/>
        <v>12.909090909090908</v>
      </c>
      <c r="AN85" s="41">
        <f t="shared" si="133"/>
        <v>12.78</v>
      </c>
      <c r="AR85" s="38">
        <v>79</v>
      </c>
      <c r="AS85" s="39">
        <f t="shared" si="134"/>
        <v>3.4400276922441049</v>
      </c>
      <c r="AT85" s="40">
        <f t="shared" si="135"/>
        <v>3.3584019911374581</v>
      </c>
      <c r="AU85" s="40">
        <f t="shared" si="113"/>
        <v>3.2789682515753613</v>
      </c>
      <c r="AV85" s="40">
        <f t="shared" si="114"/>
        <v>3.2016444083651452</v>
      </c>
      <c r="AW85" s="40">
        <f t="shared" si="115"/>
        <v>3.1263522650439479</v>
      </c>
      <c r="AX85" s="40">
        <f t="shared" si="116"/>
        <v>3.0530172713372252</v>
      </c>
      <c r="AY85" s="40">
        <f t="shared" si="117"/>
        <v>2.9815683156966863</v>
      </c>
      <c r="AZ85" s="40">
        <f t="shared" si="118"/>
        <v>2.9119375317420007</v>
      </c>
      <c r="BA85" s="40">
        <f t="shared" si="119"/>
        <v>2.8440601175340579</v>
      </c>
      <c r="BB85" s="40">
        <f t="shared" si="120"/>
        <v>2.7778741667008977</v>
      </c>
      <c r="BC85" s="40">
        <f t="shared" si="121"/>
        <v>2.7133205105217684</v>
      </c>
      <c r="BD85" s="40">
        <f t="shared" si="122"/>
        <v>2.6503425701509395</v>
      </c>
      <c r="BE85" s="40">
        <f t="shared" si="123"/>
        <v>2.5888862182319463</v>
      </c>
      <c r="BF85" s="40">
        <f t="shared" si="124"/>
        <v>2.5288996492154494</v>
      </c>
      <c r="BG85" s="40">
        <f t="shared" si="125"/>
        <v>2.4703332577505956</v>
      </c>
      <c r="BH85" s="40">
        <f t="shared" si="126"/>
        <v>2.4131395245713199</v>
      </c>
      <c r="BI85" s="40">
        <f t="shared" si="127"/>
        <v>2.3572729093458111</v>
      </c>
      <c r="BJ85" s="41">
        <f t="shared" si="136"/>
        <v>1.3116575983206444</v>
      </c>
      <c r="BN85" s="38">
        <v>79</v>
      </c>
      <c r="BO85" s="39">
        <f t="shared" si="137"/>
        <v>0.5703262955854127</v>
      </c>
      <c r="BP85" s="40">
        <f t="shared" si="137"/>
        <v>0.57719769673704413</v>
      </c>
      <c r="BQ85" s="40">
        <f t="shared" si="137"/>
        <v>0.58406909788867567</v>
      </c>
      <c r="BR85" s="40">
        <f t="shared" si="137"/>
        <v>0.5909404990403071</v>
      </c>
      <c r="BS85" s="40">
        <f t="shared" si="137"/>
        <v>0.59781190019193864</v>
      </c>
      <c r="BT85" s="40">
        <f t="shared" si="137"/>
        <v>0.60468330134357007</v>
      </c>
      <c r="BU85" s="40">
        <f t="shared" si="137"/>
        <v>0.6115547024952015</v>
      </c>
      <c r="BV85" s="40">
        <f t="shared" si="137"/>
        <v>0.61842610364683304</v>
      </c>
      <c r="BW85" s="40">
        <f t="shared" si="137"/>
        <v>0.62529750479846447</v>
      </c>
      <c r="BX85" s="40">
        <f t="shared" si="137"/>
        <v>0.63216890595009601</v>
      </c>
      <c r="BY85" s="40">
        <f t="shared" si="137"/>
        <v>0.63904030710172743</v>
      </c>
      <c r="BZ85" s="40">
        <f t="shared" si="137"/>
        <v>0.64591170825335886</v>
      </c>
      <c r="CA85" s="40">
        <f t="shared" si="137"/>
        <v>0.6527831094049904</v>
      </c>
      <c r="CB85" s="40">
        <f t="shared" si="137"/>
        <v>0.65965451055662183</v>
      </c>
      <c r="CC85" s="40">
        <f t="shared" si="137"/>
        <v>0.66652591170825337</v>
      </c>
      <c r="CD85" s="40">
        <f t="shared" si="137"/>
        <v>0.6733973128598848</v>
      </c>
      <c r="CE85" s="40">
        <f t="shared" si="63"/>
        <v>0.68026871401151634</v>
      </c>
      <c r="CF85" s="41">
        <f t="shared" si="63"/>
        <v>0.68714011516314777</v>
      </c>
      <c r="CK85" s="38">
        <v>79</v>
      </c>
      <c r="CL85" s="39">
        <f t="shared" si="138"/>
        <v>4.0719385796545104</v>
      </c>
      <c r="CM85" s="40">
        <f t="shared" si="138"/>
        <v>4.1209980806142035</v>
      </c>
      <c r="CN85" s="40">
        <f t="shared" si="138"/>
        <v>4.1700575815738965</v>
      </c>
      <c r="CO85" s="40">
        <f t="shared" si="138"/>
        <v>4.2191170825335895</v>
      </c>
      <c r="CP85" s="40">
        <f t="shared" si="138"/>
        <v>4.2681765834932825</v>
      </c>
      <c r="CQ85" s="40">
        <f t="shared" si="138"/>
        <v>4.3172360844529756</v>
      </c>
      <c r="CR85" s="40">
        <f t="shared" si="138"/>
        <v>4.3662955854126686</v>
      </c>
      <c r="CS85" s="40">
        <f t="shared" si="138"/>
        <v>4.4153550863723607</v>
      </c>
      <c r="CT85" s="40">
        <f t="shared" si="138"/>
        <v>4.4644145873320547</v>
      </c>
      <c r="CU85" s="40">
        <f t="shared" si="138"/>
        <v>4.5134740882917477</v>
      </c>
      <c r="CV85" s="40">
        <f t="shared" si="138"/>
        <v>4.5625335892514398</v>
      </c>
      <c r="CW85" s="40">
        <f t="shared" si="138"/>
        <v>4.6115930902111328</v>
      </c>
      <c r="CX85" s="40">
        <f t="shared" si="138"/>
        <v>4.660652591170825</v>
      </c>
      <c r="CY85" s="40">
        <f t="shared" si="138"/>
        <v>4.7097120921305189</v>
      </c>
      <c r="CZ85" s="40">
        <f t="shared" si="138"/>
        <v>4.7587715930902119</v>
      </c>
      <c r="DA85" s="40">
        <f t="shared" si="138"/>
        <v>4.8078310940499049</v>
      </c>
      <c r="DB85" s="40">
        <f t="shared" si="64"/>
        <v>4.8568905950095971</v>
      </c>
      <c r="DC85" s="41">
        <f t="shared" si="64"/>
        <v>4.9059500959692901</v>
      </c>
      <c r="DE85" s="38">
        <v>79</v>
      </c>
      <c r="DF85" s="39">
        <f t="shared" si="139"/>
        <v>8.7816506717850285</v>
      </c>
      <c r="DG85" s="40">
        <f t="shared" si="139"/>
        <v>8.7816506717850285</v>
      </c>
      <c r="DH85" s="40">
        <f t="shared" si="139"/>
        <v>8.7816506717850285</v>
      </c>
      <c r="DI85" s="40">
        <f t="shared" si="139"/>
        <v>8.7816506717850285</v>
      </c>
      <c r="DJ85" s="40">
        <f t="shared" si="139"/>
        <v>8.7816506717850285</v>
      </c>
      <c r="DK85" s="40">
        <f t="shared" si="139"/>
        <v>8.7816506717850285</v>
      </c>
      <c r="DL85" s="40">
        <f t="shared" si="139"/>
        <v>8.7816506717850285</v>
      </c>
      <c r="DM85" s="40">
        <f t="shared" si="139"/>
        <v>8.7816506717850285</v>
      </c>
      <c r="DN85" s="40">
        <f t="shared" si="139"/>
        <v>8.7816506717850285</v>
      </c>
      <c r="DO85" s="40">
        <f t="shared" si="139"/>
        <v>8.7816506717850285</v>
      </c>
      <c r="DP85" s="40">
        <f t="shared" si="139"/>
        <v>8.7816506717850285</v>
      </c>
      <c r="DQ85" s="40">
        <f t="shared" si="139"/>
        <v>8.7816506717850285</v>
      </c>
      <c r="DR85" s="40">
        <f t="shared" si="139"/>
        <v>8.7816506717850285</v>
      </c>
      <c r="DS85" s="40">
        <f t="shared" si="139"/>
        <v>8.7816506717850285</v>
      </c>
      <c r="DT85" s="40">
        <f t="shared" si="139"/>
        <v>8.7816506717850285</v>
      </c>
      <c r="DU85" s="40">
        <f t="shared" si="139"/>
        <v>8.7816506717850285</v>
      </c>
      <c r="DV85" s="40">
        <f t="shared" si="65"/>
        <v>8.7816506717850285</v>
      </c>
      <c r="DW85" s="41">
        <f t="shared" si="65"/>
        <v>8.7816506717850285</v>
      </c>
      <c r="DY85" s="38">
        <v>79</v>
      </c>
      <c r="DZ85" s="39">
        <f t="shared" si="140"/>
        <v>1.9619382504288165</v>
      </c>
      <c r="EA85" s="40">
        <f t="shared" si="140"/>
        <v>1.9384618940016436</v>
      </c>
      <c r="EB85" s="40">
        <f t="shared" si="140"/>
        <v>1.9151440287032293</v>
      </c>
      <c r="EC85" s="40">
        <f t="shared" si="140"/>
        <v>1.8919813444289078</v>
      </c>
      <c r="ED85" s="40">
        <f t="shared" si="140"/>
        <v>1.8689705882352938</v>
      </c>
      <c r="EE85" s="40">
        <f t="shared" si="140"/>
        <v>1.8461085626911313</v>
      </c>
      <c r="EF85" s="40">
        <f t="shared" si="140"/>
        <v>1.823392124275006</v>
      </c>
      <c r="EG85" s="40">
        <f t="shared" si="140"/>
        <v>1.8008181818181817</v>
      </c>
      <c r="EH85" s="40">
        <f t="shared" si="140"/>
        <v>1.778383694990874</v>
      </c>
      <c r="EI85" s="40">
        <f t="shared" si="140"/>
        <v>1.7560856728303411</v>
      </c>
      <c r="EJ85" s="40">
        <f t="shared" si="140"/>
        <v>1.7339211723092467</v>
      </c>
      <c r="EK85" s="40">
        <f t="shared" si="140"/>
        <v>1.711887296942791</v>
      </c>
      <c r="EL85" s="40">
        <f t="shared" si="140"/>
        <v>1.6899811954331765</v>
      </c>
      <c r="EM85" s="40">
        <f t="shared" si="140"/>
        <v>1.66820006035003</v>
      </c>
      <c r="EN85" s="40">
        <f t="shared" si="140"/>
        <v>1.6465411268454355</v>
      </c>
      <c r="EO85" s="40">
        <f t="shared" si="140"/>
        <v>1.6250016714023068</v>
      </c>
      <c r="EP85" s="40">
        <f t="shared" si="66"/>
        <v>1.6035790106148606</v>
      </c>
      <c r="EQ85" s="41">
        <f t="shared" si="141"/>
        <v>0.90129255316466539</v>
      </c>
    </row>
    <row r="86" spans="2:147" x14ac:dyDescent="0.25">
      <c r="B86" s="38">
        <v>80</v>
      </c>
      <c r="C86" s="39">
        <f t="shared" si="128"/>
        <v>7.1000000000000005</v>
      </c>
      <c r="D86" s="40">
        <f t="shared" si="129"/>
        <v>7.1000000000000005</v>
      </c>
      <c r="E86" s="40">
        <f t="shared" si="83"/>
        <v>7.1</v>
      </c>
      <c r="F86" s="40">
        <f t="shared" si="84"/>
        <v>7.1</v>
      </c>
      <c r="G86" s="40">
        <f t="shared" si="85"/>
        <v>7.1</v>
      </c>
      <c r="H86" s="40">
        <f t="shared" si="86"/>
        <v>7.1</v>
      </c>
      <c r="I86" s="40">
        <f t="shared" si="87"/>
        <v>7.1000000000000014</v>
      </c>
      <c r="J86" s="40">
        <f t="shared" si="88"/>
        <v>7.1</v>
      </c>
      <c r="K86" s="40">
        <f t="shared" si="89"/>
        <v>7.1000000000000014</v>
      </c>
      <c r="L86" s="40">
        <f t="shared" si="90"/>
        <v>7.1000000000000014</v>
      </c>
      <c r="M86" s="40">
        <f t="shared" si="91"/>
        <v>7.1</v>
      </c>
      <c r="N86" s="40">
        <f t="shared" si="92"/>
        <v>7.1000000000000005</v>
      </c>
      <c r="O86" s="40">
        <f t="shared" si="93"/>
        <v>7.1</v>
      </c>
      <c r="P86" s="40">
        <f t="shared" si="94"/>
        <v>7.1000000000000005</v>
      </c>
      <c r="Q86" s="40">
        <f t="shared" si="95"/>
        <v>7.1000000000000005</v>
      </c>
      <c r="R86" s="40">
        <f t="shared" si="96"/>
        <v>7.1000000000000005</v>
      </c>
      <c r="S86" s="40">
        <f t="shared" si="97"/>
        <v>7.1000000000000005</v>
      </c>
      <c r="T86" s="41">
        <f t="shared" si="130"/>
        <v>7.1000000000000005</v>
      </c>
      <c r="V86" s="38">
        <v>80</v>
      </c>
      <c r="W86" s="39">
        <f t="shared" si="131"/>
        <v>15.397590361445783</v>
      </c>
      <c r="X86" s="40">
        <f t="shared" si="132"/>
        <v>15.214285714285714</v>
      </c>
      <c r="Y86" s="40">
        <f t="shared" si="98"/>
        <v>15.035294117647059</v>
      </c>
      <c r="Z86" s="40">
        <f t="shared" si="99"/>
        <v>14.86046511627907</v>
      </c>
      <c r="AA86" s="40">
        <f t="shared" si="100"/>
        <v>14.689655172413792</v>
      </c>
      <c r="AB86" s="40">
        <f t="shared" si="101"/>
        <v>14.522727272727272</v>
      </c>
      <c r="AC86" s="40">
        <f t="shared" si="102"/>
        <v>14.359550561797752</v>
      </c>
      <c r="AD86" s="40">
        <f t="shared" si="103"/>
        <v>14.2</v>
      </c>
      <c r="AE86" s="40">
        <f t="shared" si="104"/>
        <v>14.043956043956044</v>
      </c>
      <c r="AF86" s="40">
        <f t="shared" si="105"/>
        <v>13.891304347826086</v>
      </c>
      <c r="AG86" s="40">
        <f t="shared" si="106"/>
        <v>13.741935483870968</v>
      </c>
      <c r="AH86" s="40">
        <f t="shared" si="107"/>
        <v>13.595744680851064</v>
      </c>
      <c r="AI86" s="40">
        <f t="shared" si="108"/>
        <v>13.452631578947368</v>
      </c>
      <c r="AJ86" s="40">
        <f t="shared" si="109"/>
        <v>13.3125</v>
      </c>
      <c r="AK86" s="40">
        <f t="shared" si="110"/>
        <v>13.175257731958762</v>
      </c>
      <c r="AL86" s="40">
        <f t="shared" si="111"/>
        <v>13.040816326530612</v>
      </c>
      <c r="AM86" s="40">
        <f t="shared" si="112"/>
        <v>12.909090909090908</v>
      </c>
      <c r="AN86" s="41">
        <f t="shared" si="133"/>
        <v>12.78</v>
      </c>
      <c r="AR86" s="38">
        <v>80</v>
      </c>
      <c r="AS86" s="39">
        <f t="shared" si="134"/>
        <v>3.4334249519518898</v>
      </c>
      <c r="AT86" s="40">
        <f t="shared" si="135"/>
        <v>3.3519559220565798</v>
      </c>
      <c r="AU86" s="40">
        <f t="shared" si="113"/>
        <v>3.2726746464859651</v>
      </c>
      <c r="AV86" s="40">
        <f t="shared" si="114"/>
        <v>3.1954992175621411</v>
      </c>
      <c r="AW86" s="40">
        <f t="shared" si="115"/>
        <v>3.1203515889114262</v>
      </c>
      <c r="AX86" s="40">
        <f t="shared" si="116"/>
        <v>3.0471573533500136</v>
      </c>
      <c r="AY86" s="40">
        <f t="shared" si="117"/>
        <v>2.9758455358201092</v>
      </c>
      <c r="AZ86" s="40">
        <f t="shared" si="118"/>
        <v>2.9063484002031483</v>
      </c>
      <c r="BA86" s="40">
        <f t="shared" si="119"/>
        <v>2.8386012689399425</v>
      </c>
      <c r="BB86" s="40">
        <f t="shared" si="120"/>
        <v>2.7725423544807426</v>
      </c>
      <c r="BC86" s="40">
        <f t="shared" si="121"/>
        <v>2.7081126016723984</v>
      </c>
      <c r="BD86" s="40">
        <f t="shared" si="122"/>
        <v>2.6452555402658127</v>
      </c>
      <c r="BE86" s="40">
        <f t="shared" si="123"/>
        <v>2.5839171467958009</v>
      </c>
      <c r="BF86" s="40">
        <f t="shared" si="124"/>
        <v>2.524045715147857</v>
      </c>
      <c r="BG86" s="40">
        <f t="shared" si="125"/>
        <v>2.4655917351829366</v>
      </c>
      <c r="BH86" s="40">
        <f t="shared" si="126"/>
        <v>2.4085077788427762</v>
      </c>
      <c r="BI86" s="40">
        <f t="shared" si="127"/>
        <v>2.3527483932050322</v>
      </c>
      <c r="BJ86" s="41">
        <f t="shared" si="136"/>
        <v>1.3020069673527732</v>
      </c>
      <c r="BN86" s="38">
        <v>80</v>
      </c>
      <c r="BO86" s="39">
        <f t="shared" si="137"/>
        <v>0.57461538461538464</v>
      </c>
      <c r="BP86" s="40">
        <f t="shared" si="137"/>
        <v>0.58153846153846156</v>
      </c>
      <c r="BQ86" s="40">
        <f t="shared" si="137"/>
        <v>0.58846153846153848</v>
      </c>
      <c r="BR86" s="40">
        <f t="shared" si="137"/>
        <v>0.5953846153846154</v>
      </c>
      <c r="BS86" s="40">
        <f t="shared" si="137"/>
        <v>0.60230769230769232</v>
      </c>
      <c r="BT86" s="40">
        <f t="shared" si="137"/>
        <v>0.60923076923076924</v>
      </c>
      <c r="BU86" s="40">
        <f t="shared" si="137"/>
        <v>0.61615384615384616</v>
      </c>
      <c r="BV86" s="40">
        <f t="shared" si="137"/>
        <v>0.62307692307692308</v>
      </c>
      <c r="BW86" s="40">
        <f t="shared" si="137"/>
        <v>0.63</v>
      </c>
      <c r="BX86" s="40">
        <f t="shared" si="137"/>
        <v>0.63692307692307693</v>
      </c>
      <c r="BY86" s="40">
        <f t="shared" si="137"/>
        <v>0.64384615384615385</v>
      </c>
      <c r="BZ86" s="40">
        <f t="shared" si="137"/>
        <v>0.65076923076923077</v>
      </c>
      <c r="CA86" s="40">
        <f t="shared" si="137"/>
        <v>0.65769230769230769</v>
      </c>
      <c r="CB86" s="40">
        <f t="shared" si="137"/>
        <v>0.66461538461538461</v>
      </c>
      <c r="CC86" s="40">
        <f t="shared" si="137"/>
        <v>0.67153846153846153</v>
      </c>
      <c r="CD86" s="40">
        <f t="shared" si="137"/>
        <v>0.67846153846153845</v>
      </c>
      <c r="CE86" s="40">
        <f t="shared" si="63"/>
        <v>0.68538461538461537</v>
      </c>
      <c r="CF86" s="41">
        <f t="shared" si="63"/>
        <v>0.69230769230769229</v>
      </c>
      <c r="CK86" s="38">
        <v>80</v>
      </c>
      <c r="CL86" s="39">
        <f t="shared" si="138"/>
        <v>4.079769230769231</v>
      </c>
      <c r="CM86" s="40">
        <f t="shared" si="138"/>
        <v>4.1289230769230771</v>
      </c>
      <c r="CN86" s="40">
        <f t="shared" si="138"/>
        <v>4.1780769230769232</v>
      </c>
      <c r="CO86" s="40">
        <f t="shared" si="138"/>
        <v>4.2272307692307693</v>
      </c>
      <c r="CP86" s="40">
        <f t="shared" si="138"/>
        <v>4.2763846153846155</v>
      </c>
      <c r="CQ86" s="40">
        <f t="shared" si="138"/>
        <v>4.3255384615384616</v>
      </c>
      <c r="CR86" s="40">
        <f t="shared" si="138"/>
        <v>4.3746923076923085</v>
      </c>
      <c r="CS86" s="40">
        <f t="shared" si="138"/>
        <v>4.4238461538461538</v>
      </c>
      <c r="CT86" s="40">
        <f t="shared" si="138"/>
        <v>4.4730000000000008</v>
      </c>
      <c r="CU86" s="40">
        <f t="shared" si="138"/>
        <v>4.5221538461538469</v>
      </c>
      <c r="CV86" s="40">
        <f t="shared" si="138"/>
        <v>4.5713076923076921</v>
      </c>
      <c r="CW86" s="40">
        <f t="shared" si="138"/>
        <v>4.6204615384615391</v>
      </c>
      <c r="CX86" s="40">
        <f t="shared" si="138"/>
        <v>4.6696153846153843</v>
      </c>
      <c r="CY86" s="40">
        <f t="shared" si="138"/>
        <v>4.7187692307692313</v>
      </c>
      <c r="CZ86" s="40">
        <f t="shared" si="138"/>
        <v>4.7679230769230774</v>
      </c>
      <c r="DA86" s="40">
        <f t="shared" si="138"/>
        <v>4.8170769230769235</v>
      </c>
      <c r="DB86" s="40">
        <f t="shared" si="64"/>
        <v>4.8662307692307696</v>
      </c>
      <c r="DC86" s="41">
        <f t="shared" si="64"/>
        <v>4.9153846153846157</v>
      </c>
      <c r="DE86" s="38">
        <v>80</v>
      </c>
      <c r="DF86" s="39">
        <f t="shared" si="139"/>
        <v>8.8476923076923075</v>
      </c>
      <c r="DG86" s="40">
        <f t="shared" si="139"/>
        <v>8.8476923076923075</v>
      </c>
      <c r="DH86" s="40">
        <f t="shared" si="139"/>
        <v>8.8476923076923075</v>
      </c>
      <c r="DI86" s="40">
        <f t="shared" si="139"/>
        <v>8.8476923076923075</v>
      </c>
      <c r="DJ86" s="40">
        <f t="shared" si="139"/>
        <v>8.8476923076923075</v>
      </c>
      <c r="DK86" s="40">
        <f t="shared" si="139"/>
        <v>8.8476923076923075</v>
      </c>
      <c r="DL86" s="40">
        <f t="shared" si="139"/>
        <v>8.8476923076923075</v>
      </c>
      <c r="DM86" s="40">
        <f t="shared" si="139"/>
        <v>8.8476923076923075</v>
      </c>
      <c r="DN86" s="40">
        <f t="shared" si="139"/>
        <v>8.8476923076923075</v>
      </c>
      <c r="DO86" s="40">
        <f t="shared" si="139"/>
        <v>8.8476923076923075</v>
      </c>
      <c r="DP86" s="40">
        <f t="shared" si="139"/>
        <v>8.8476923076923075</v>
      </c>
      <c r="DQ86" s="40">
        <f t="shared" si="139"/>
        <v>8.8476923076923075</v>
      </c>
      <c r="DR86" s="40">
        <f t="shared" si="139"/>
        <v>8.8476923076923075</v>
      </c>
      <c r="DS86" s="40">
        <f t="shared" si="139"/>
        <v>8.8476923076923075</v>
      </c>
      <c r="DT86" s="40">
        <f t="shared" si="139"/>
        <v>8.8476923076923075</v>
      </c>
      <c r="DU86" s="40">
        <f t="shared" si="139"/>
        <v>8.8476923076923075</v>
      </c>
      <c r="DV86" s="40">
        <f t="shared" si="65"/>
        <v>8.8476923076923075</v>
      </c>
      <c r="DW86" s="41">
        <f t="shared" si="65"/>
        <v>8.8476923076923075</v>
      </c>
      <c r="DY86" s="38">
        <v>80</v>
      </c>
      <c r="DZ86" s="39">
        <f t="shared" si="140"/>
        <v>1.9728987993138938</v>
      </c>
      <c r="EA86" s="40">
        <f t="shared" si="140"/>
        <v>1.9492912900575188</v>
      </c>
      <c r="EB86" s="40">
        <f t="shared" si="140"/>
        <v>1.9258431573552026</v>
      </c>
      <c r="EC86" s="40">
        <f t="shared" si="140"/>
        <v>1.9025510726100747</v>
      </c>
      <c r="ED86" s="40">
        <f t="shared" si="140"/>
        <v>1.8794117647058821</v>
      </c>
      <c r="EE86" s="40">
        <f t="shared" si="140"/>
        <v>1.8564220183486237</v>
      </c>
      <c r="EF86" s="40">
        <f t="shared" si="140"/>
        <v>1.8335786724553136</v>
      </c>
      <c r="EG86" s="40">
        <f t="shared" si="140"/>
        <v>1.8108786185881156</v>
      </c>
      <c r="EH86" s="40">
        <f t="shared" si="140"/>
        <v>1.7883187994321637</v>
      </c>
      <c r="EI86" s="40">
        <f t="shared" si="140"/>
        <v>1.765896207315427</v>
      </c>
      <c r="EJ86" s="40">
        <f t="shared" si="140"/>
        <v>1.7436078827690751</v>
      </c>
      <c r="EK86" s="40">
        <f t="shared" si="140"/>
        <v>1.7214509131268287</v>
      </c>
      <c r="EL86" s="40">
        <f t="shared" si="140"/>
        <v>1.6994224311618538</v>
      </c>
      <c r="EM86" s="40">
        <f t="shared" si="140"/>
        <v>1.6775196137598065</v>
      </c>
      <c r="EN86" s="40">
        <f t="shared" si="140"/>
        <v>1.6557396806266951</v>
      </c>
      <c r="EO86" s="40">
        <f t="shared" si="140"/>
        <v>1.6340798930302527</v>
      </c>
      <c r="EP86" s="40">
        <f t="shared" si="66"/>
        <v>1.6125375525736028</v>
      </c>
      <c r="EQ86" s="41">
        <f t="shared" si="141"/>
        <v>0.90138943893653523</v>
      </c>
    </row>
    <row r="87" spans="2:147" x14ac:dyDescent="0.25">
      <c r="B87" s="38">
        <v>81</v>
      </c>
      <c r="C87" s="39">
        <f t="shared" si="128"/>
        <v>7.0607734806629834</v>
      </c>
      <c r="D87" s="40">
        <f t="shared" si="129"/>
        <v>7.0607734806629843</v>
      </c>
      <c r="E87" s="40">
        <f t="shared" si="83"/>
        <v>7.0607734806629852</v>
      </c>
      <c r="F87" s="40">
        <f t="shared" si="84"/>
        <v>7.0607734806629843</v>
      </c>
      <c r="G87" s="40">
        <f t="shared" si="85"/>
        <v>7.0607734806629834</v>
      </c>
      <c r="H87" s="40">
        <f t="shared" si="86"/>
        <v>7.0607734806629843</v>
      </c>
      <c r="I87" s="40">
        <f t="shared" si="87"/>
        <v>7.0607734806629852</v>
      </c>
      <c r="J87" s="40">
        <f t="shared" si="88"/>
        <v>7.0607734806629843</v>
      </c>
      <c r="K87" s="40">
        <f t="shared" si="89"/>
        <v>7.0607734806629834</v>
      </c>
      <c r="L87" s="40">
        <f t="shared" si="90"/>
        <v>7.0607734806629843</v>
      </c>
      <c r="M87" s="40">
        <f t="shared" si="91"/>
        <v>7.0607734806629834</v>
      </c>
      <c r="N87" s="40">
        <f t="shared" si="92"/>
        <v>7.0607734806629843</v>
      </c>
      <c r="O87" s="40">
        <f t="shared" si="93"/>
        <v>7.0607734806629834</v>
      </c>
      <c r="P87" s="40">
        <f t="shared" si="94"/>
        <v>7.0607734806629825</v>
      </c>
      <c r="Q87" s="40">
        <f t="shared" si="95"/>
        <v>7.0607734806629834</v>
      </c>
      <c r="R87" s="40">
        <f t="shared" si="96"/>
        <v>7.0607734806629843</v>
      </c>
      <c r="S87" s="40">
        <f t="shared" si="97"/>
        <v>7.0607734806629834</v>
      </c>
      <c r="T87" s="41">
        <f t="shared" si="130"/>
        <v>7.0607734806629843</v>
      </c>
      <c r="V87" s="38">
        <v>81</v>
      </c>
      <c r="W87" s="39">
        <f t="shared" si="131"/>
        <v>15.397590361445785</v>
      </c>
      <c r="X87" s="40">
        <f t="shared" si="132"/>
        <v>15.214285714285715</v>
      </c>
      <c r="Y87" s="40">
        <f t="shared" si="98"/>
        <v>15.03529411764706</v>
      </c>
      <c r="Z87" s="40">
        <f t="shared" si="99"/>
        <v>14.860465116279071</v>
      </c>
      <c r="AA87" s="40">
        <f t="shared" si="100"/>
        <v>14.689655172413794</v>
      </c>
      <c r="AB87" s="40">
        <f t="shared" si="101"/>
        <v>14.522727272727273</v>
      </c>
      <c r="AC87" s="40">
        <f t="shared" si="102"/>
        <v>14.359550561797754</v>
      </c>
      <c r="AD87" s="40">
        <f t="shared" si="103"/>
        <v>14.200000000000001</v>
      </c>
      <c r="AE87" s="40">
        <f t="shared" si="104"/>
        <v>14.043956043956044</v>
      </c>
      <c r="AF87" s="40">
        <f t="shared" si="105"/>
        <v>13.891304347826088</v>
      </c>
      <c r="AG87" s="40">
        <f t="shared" si="106"/>
        <v>13.741935483870968</v>
      </c>
      <c r="AH87" s="40">
        <f t="shared" si="107"/>
        <v>13.595744680851064</v>
      </c>
      <c r="AI87" s="40">
        <f t="shared" si="108"/>
        <v>13.452631578947368</v>
      </c>
      <c r="AJ87" s="40">
        <f t="shared" si="109"/>
        <v>13.3125</v>
      </c>
      <c r="AK87" s="40">
        <f t="shared" si="110"/>
        <v>13.175257731958762</v>
      </c>
      <c r="AL87" s="40">
        <f t="shared" si="111"/>
        <v>13.040816326530612</v>
      </c>
      <c r="AM87" s="40">
        <f t="shared" si="112"/>
        <v>12.909090909090908</v>
      </c>
      <c r="AN87" s="41">
        <f t="shared" si="133"/>
        <v>12.78</v>
      </c>
      <c r="AR87" s="38">
        <v>81</v>
      </c>
      <c r="AS87" s="39">
        <f t="shared" si="134"/>
        <v>3.4268222116596747</v>
      </c>
      <c r="AT87" s="40">
        <f t="shared" si="135"/>
        <v>3.3455098529757015</v>
      </c>
      <c r="AU87" s="40">
        <f t="shared" si="113"/>
        <v>3.2663810413965693</v>
      </c>
      <c r="AV87" s="40">
        <f t="shared" si="114"/>
        <v>3.1893540267591369</v>
      </c>
      <c r="AW87" s="40">
        <f t="shared" si="115"/>
        <v>3.114350912778904</v>
      </c>
      <c r="AX87" s="40">
        <f t="shared" si="116"/>
        <v>3.0412974353628019</v>
      </c>
      <c r="AY87" s="40">
        <f t="shared" si="117"/>
        <v>2.9701227559435313</v>
      </c>
      <c r="AZ87" s="40">
        <f t="shared" si="118"/>
        <v>2.900759268664296</v>
      </c>
      <c r="BA87" s="40">
        <f t="shared" si="119"/>
        <v>2.8331424203458266</v>
      </c>
      <c r="BB87" s="40">
        <f t="shared" si="120"/>
        <v>2.767210542260587</v>
      </c>
      <c r="BC87" s="40">
        <f t="shared" si="121"/>
        <v>2.702904692823028</v>
      </c>
      <c r="BD87" s="40">
        <f t="shared" si="122"/>
        <v>2.6401685103806858</v>
      </c>
      <c r="BE87" s="40">
        <f t="shared" si="123"/>
        <v>2.5789480753596545</v>
      </c>
      <c r="BF87" s="40">
        <f t="shared" si="124"/>
        <v>2.5191917810802646</v>
      </c>
      <c r="BG87" s="40">
        <f t="shared" si="125"/>
        <v>2.4608502126152763</v>
      </c>
      <c r="BH87" s="40">
        <f t="shared" si="126"/>
        <v>2.4038760331142317</v>
      </c>
      <c r="BI87" s="40">
        <f t="shared" si="127"/>
        <v>2.3482238770642532</v>
      </c>
      <c r="BJ87" s="41">
        <f t="shared" si="136"/>
        <v>1.2924624379106686</v>
      </c>
      <c r="BN87" s="38">
        <v>81</v>
      </c>
      <c r="BO87" s="39">
        <f t="shared" si="137"/>
        <v>0.57892100192678231</v>
      </c>
      <c r="BP87" s="40">
        <f t="shared" si="137"/>
        <v>0.58589595375722547</v>
      </c>
      <c r="BQ87" s="40">
        <f t="shared" si="137"/>
        <v>0.59287090558766864</v>
      </c>
      <c r="BR87" s="40">
        <f t="shared" si="137"/>
        <v>0.59984585741811181</v>
      </c>
      <c r="BS87" s="40">
        <f t="shared" si="137"/>
        <v>0.60682080924855497</v>
      </c>
      <c r="BT87" s="40">
        <f t="shared" si="137"/>
        <v>0.61379576107899814</v>
      </c>
      <c r="BU87" s="40">
        <f t="shared" si="137"/>
        <v>0.6207707129094413</v>
      </c>
      <c r="BV87" s="40">
        <f t="shared" si="137"/>
        <v>0.62774566473988447</v>
      </c>
      <c r="BW87" s="40">
        <f t="shared" si="137"/>
        <v>0.63472061657032763</v>
      </c>
      <c r="BX87" s="40">
        <f t="shared" si="137"/>
        <v>0.6416955684007708</v>
      </c>
      <c r="BY87" s="40">
        <f t="shared" si="137"/>
        <v>0.64867052023121397</v>
      </c>
      <c r="BZ87" s="40">
        <f t="shared" si="137"/>
        <v>0.65564547206165713</v>
      </c>
      <c r="CA87" s="40">
        <f t="shared" si="137"/>
        <v>0.6626204238921003</v>
      </c>
      <c r="CB87" s="40">
        <f t="shared" si="137"/>
        <v>0.66959537572254346</v>
      </c>
      <c r="CC87" s="40">
        <f t="shared" si="137"/>
        <v>0.67657032755298663</v>
      </c>
      <c r="CD87" s="40">
        <f t="shared" si="137"/>
        <v>0.68354527938342979</v>
      </c>
      <c r="CE87" s="40">
        <f t="shared" ref="CE87:CF106" si="142">(1+$BN87/100)*(1-CE$5/100)/(3-$M$2*$BN87/100)</f>
        <v>0.69052023121387296</v>
      </c>
      <c r="CF87" s="41">
        <f t="shared" si="142"/>
        <v>0.69749518304431612</v>
      </c>
      <c r="CK87" s="38">
        <v>81</v>
      </c>
      <c r="CL87" s="39">
        <f t="shared" si="138"/>
        <v>4.0876300578034686</v>
      </c>
      <c r="CM87" s="40">
        <f t="shared" si="138"/>
        <v>4.1368786127167638</v>
      </c>
      <c r="CN87" s="40">
        <f t="shared" si="138"/>
        <v>4.1861271676300591</v>
      </c>
      <c r="CO87" s="40">
        <f t="shared" si="138"/>
        <v>4.2353757225433535</v>
      </c>
      <c r="CP87" s="40">
        <f t="shared" si="138"/>
        <v>4.2846242774566479</v>
      </c>
      <c r="CQ87" s="40">
        <f t="shared" si="138"/>
        <v>4.3338728323699431</v>
      </c>
      <c r="CR87" s="40">
        <f t="shared" si="138"/>
        <v>4.3831213872832384</v>
      </c>
      <c r="CS87" s="40">
        <f t="shared" si="138"/>
        <v>4.4323699421965328</v>
      </c>
      <c r="CT87" s="40">
        <f t="shared" si="138"/>
        <v>4.4816184971098272</v>
      </c>
      <c r="CU87" s="40">
        <f t="shared" si="138"/>
        <v>4.5308670520231225</v>
      </c>
      <c r="CV87" s="40">
        <f t="shared" si="138"/>
        <v>4.5801156069364168</v>
      </c>
      <c r="CW87" s="40">
        <f t="shared" si="138"/>
        <v>4.6293641618497121</v>
      </c>
      <c r="CX87" s="40">
        <f t="shared" si="138"/>
        <v>4.6786127167630065</v>
      </c>
      <c r="CY87" s="40">
        <f t="shared" si="138"/>
        <v>4.7278612716763009</v>
      </c>
      <c r="CZ87" s="40">
        <f t="shared" si="138"/>
        <v>4.7771098265895962</v>
      </c>
      <c r="DA87" s="40">
        <f t="shared" si="138"/>
        <v>4.8263583815028914</v>
      </c>
      <c r="DB87" s="40">
        <f t="shared" ref="DB87:DC106" si="143">($M$1*$CI$3+$M$3*$CI$1)*(1/100)*(1-DB$5/100)/(3-$M$2*$CK87/100)</f>
        <v>4.8756069364161858</v>
      </c>
      <c r="DC87" s="41">
        <f t="shared" si="143"/>
        <v>4.9248554913294811</v>
      </c>
      <c r="DE87" s="38">
        <v>81</v>
      </c>
      <c r="DF87" s="39">
        <f t="shared" si="139"/>
        <v>8.91398843930636</v>
      </c>
      <c r="DG87" s="40">
        <f t="shared" si="139"/>
        <v>8.91398843930636</v>
      </c>
      <c r="DH87" s="40">
        <f t="shared" si="139"/>
        <v>8.91398843930636</v>
      </c>
      <c r="DI87" s="40">
        <f t="shared" si="139"/>
        <v>8.91398843930636</v>
      </c>
      <c r="DJ87" s="40">
        <f t="shared" si="139"/>
        <v>8.91398843930636</v>
      </c>
      <c r="DK87" s="40">
        <f t="shared" si="139"/>
        <v>8.91398843930636</v>
      </c>
      <c r="DL87" s="40">
        <f t="shared" si="139"/>
        <v>8.91398843930636</v>
      </c>
      <c r="DM87" s="40">
        <f t="shared" si="139"/>
        <v>8.91398843930636</v>
      </c>
      <c r="DN87" s="40">
        <f t="shared" si="139"/>
        <v>8.91398843930636</v>
      </c>
      <c r="DO87" s="40">
        <f t="shared" si="139"/>
        <v>8.91398843930636</v>
      </c>
      <c r="DP87" s="40">
        <f t="shared" si="139"/>
        <v>8.91398843930636</v>
      </c>
      <c r="DQ87" s="40">
        <f t="shared" si="139"/>
        <v>8.91398843930636</v>
      </c>
      <c r="DR87" s="40">
        <f t="shared" si="139"/>
        <v>8.91398843930636</v>
      </c>
      <c r="DS87" s="40">
        <f t="shared" si="139"/>
        <v>8.91398843930636</v>
      </c>
      <c r="DT87" s="40">
        <f t="shared" si="139"/>
        <v>8.91398843930636</v>
      </c>
      <c r="DU87" s="40">
        <f t="shared" si="139"/>
        <v>8.91398843930636</v>
      </c>
      <c r="DV87" s="40">
        <f t="shared" ref="DV87:DW106" si="144">($M$1*$CI$3+$M$3*$CI$1)*(1+$DE87/100)*(1/100)/(3-$M$2*$DE87/100)</f>
        <v>8.91398843930636</v>
      </c>
      <c r="DW87" s="41">
        <f t="shared" si="144"/>
        <v>8.91398843930636</v>
      </c>
      <c r="DY87" s="38">
        <v>81</v>
      </c>
      <c r="DZ87" s="39">
        <f t="shared" si="140"/>
        <v>1.983859348198971</v>
      </c>
      <c r="EA87" s="40">
        <f t="shared" si="140"/>
        <v>1.9601206861133937</v>
      </c>
      <c r="EB87" s="40">
        <f t="shared" si="140"/>
        <v>1.9365422860071762</v>
      </c>
      <c r="EC87" s="40">
        <f t="shared" si="140"/>
        <v>1.9131208007912419</v>
      </c>
      <c r="ED87" s="40">
        <f t="shared" si="140"/>
        <v>1.8898529411764704</v>
      </c>
      <c r="EE87" s="40">
        <f t="shared" si="140"/>
        <v>1.8667354740061162</v>
      </c>
      <c r="EF87" s="40">
        <f t="shared" si="140"/>
        <v>1.8437652206356205</v>
      </c>
      <c r="EG87" s="40">
        <f t="shared" si="140"/>
        <v>1.8209390553580496</v>
      </c>
      <c r="EH87" s="40">
        <f t="shared" si="140"/>
        <v>1.7982539038734535</v>
      </c>
      <c r="EI87" s="40">
        <f t="shared" si="140"/>
        <v>1.7757067418005126</v>
      </c>
      <c r="EJ87" s="40">
        <f t="shared" si="140"/>
        <v>1.7532945932289032</v>
      </c>
      <c r="EK87" s="40">
        <f t="shared" si="140"/>
        <v>1.7310145293108667</v>
      </c>
      <c r="EL87" s="40">
        <f t="shared" si="140"/>
        <v>1.7088636668905306</v>
      </c>
      <c r="EM87" s="40">
        <f t="shared" si="140"/>
        <v>1.6868391671695833</v>
      </c>
      <c r="EN87" s="40">
        <f t="shared" si="140"/>
        <v>1.6649382344079542</v>
      </c>
      <c r="EO87" s="40">
        <f t="shared" si="140"/>
        <v>1.6431581146581984</v>
      </c>
      <c r="EP87" s="40">
        <f t="shared" ref="EP87:EP106" si="145">(1/400)*(0.83+EP$5/100)*($CI$3*$M$1+$CI$1*$M$3)*(1+1*$DY87/100)/(3-$M$2*(0.83+EP$5/100)*(EP$5/100))</f>
        <v>1.6214960945323453</v>
      </c>
      <c r="EQ87" s="41">
        <f t="shared" si="141"/>
        <v>0.90148632470840484</v>
      </c>
    </row>
    <row r="88" spans="2:147" x14ac:dyDescent="0.25">
      <c r="B88" s="38">
        <v>82</v>
      </c>
      <c r="C88" s="39">
        <f t="shared" si="128"/>
        <v>7.0219780219780237</v>
      </c>
      <c r="D88" s="40">
        <f t="shared" si="129"/>
        <v>7.0219780219780228</v>
      </c>
      <c r="E88" s="40">
        <f t="shared" si="83"/>
        <v>7.0219780219780237</v>
      </c>
      <c r="F88" s="40">
        <f t="shared" si="84"/>
        <v>7.021978021978021</v>
      </c>
      <c r="G88" s="40">
        <f t="shared" si="85"/>
        <v>7.0219780219780228</v>
      </c>
      <c r="H88" s="40">
        <f t="shared" si="86"/>
        <v>7.0219780219780219</v>
      </c>
      <c r="I88" s="40">
        <f t="shared" si="87"/>
        <v>7.0219780219780228</v>
      </c>
      <c r="J88" s="40">
        <f t="shared" si="88"/>
        <v>7.0219780219780237</v>
      </c>
      <c r="K88" s="40">
        <f t="shared" si="89"/>
        <v>7.0219780219780228</v>
      </c>
      <c r="L88" s="40">
        <f t="shared" si="90"/>
        <v>7.0219780219780246</v>
      </c>
      <c r="M88" s="40">
        <f t="shared" si="91"/>
        <v>7.0219780219780237</v>
      </c>
      <c r="N88" s="40">
        <f t="shared" si="92"/>
        <v>7.0219780219780237</v>
      </c>
      <c r="O88" s="40">
        <f t="shared" si="93"/>
        <v>7.0219780219780237</v>
      </c>
      <c r="P88" s="40">
        <f t="shared" si="94"/>
        <v>7.0219780219780228</v>
      </c>
      <c r="Q88" s="40">
        <f t="shared" si="95"/>
        <v>7.0219780219780228</v>
      </c>
      <c r="R88" s="40">
        <f t="shared" si="96"/>
        <v>7.0219780219780237</v>
      </c>
      <c r="S88" s="40">
        <f t="shared" si="97"/>
        <v>7.0219780219780228</v>
      </c>
      <c r="T88" s="41">
        <f t="shared" si="130"/>
        <v>7.0219780219780228</v>
      </c>
      <c r="V88" s="38">
        <v>82</v>
      </c>
      <c r="W88" s="39">
        <f t="shared" si="131"/>
        <v>15.397590361445785</v>
      </c>
      <c r="X88" s="40">
        <f t="shared" si="132"/>
        <v>15.214285714285714</v>
      </c>
      <c r="Y88" s="40">
        <f t="shared" si="98"/>
        <v>15.035294117647057</v>
      </c>
      <c r="Z88" s="40">
        <f t="shared" si="99"/>
        <v>14.860465116279068</v>
      </c>
      <c r="AA88" s="40">
        <f t="shared" si="100"/>
        <v>14.689655172413792</v>
      </c>
      <c r="AB88" s="40">
        <f t="shared" si="101"/>
        <v>14.522727272727272</v>
      </c>
      <c r="AC88" s="40">
        <f t="shared" si="102"/>
        <v>14.35955056179775</v>
      </c>
      <c r="AD88" s="40">
        <f t="shared" si="103"/>
        <v>14.2</v>
      </c>
      <c r="AE88" s="40">
        <f t="shared" si="104"/>
        <v>14.043956043956042</v>
      </c>
      <c r="AF88" s="40">
        <f t="shared" si="105"/>
        <v>13.891304347826088</v>
      </c>
      <c r="AG88" s="40">
        <f t="shared" si="106"/>
        <v>13.74193548387097</v>
      </c>
      <c r="AH88" s="40">
        <f t="shared" si="107"/>
        <v>13.595744680851064</v>
      </c>
      <c r="AI88" s="40">
        <f t="shared" si="108"/>
        <v>13.452631578947368</v>
      </c>
      <c r="AJ88" s="40">
        <f t="shared" si="109"/>
        <v>13.3125</v>
      </c>
      <c r="AK88" s="40">
        <f t="shared" si="110"/>
        <v>13.17525773195876</v>
      </c>
      <c r="AL88" s="40">
        <f t="shared" si="111"/>
        <v>13.040816326530612</v>
      </c>
      <c r="AM88" s="40">
        <f t="shared" si="112"/>
        <v>12.909090909090908</v>
      </c>
      <c r="AN88" s="41">
        <f t="shared" si="133"/>
        <v>12.780000000000001</v>
      </c>
      <c r="AR88" s="38">
        <v>82</v>
      </c>
      <c r="AS88" s="39">
        <f t="shared" si="134"/>
        <v>3.4202194713674596</v>
      </c>
      <c r="AT88" s="40">
        <f t="shared" si="135"/>
        <v>3.3390637838948236</v>
      </c>
      <c r="AU88" s="40">
        <f t="shared" si="113"/>
        <v>3.2600874363071726</v>
      </c>
      <c r="AV88" s="40">
        <f t="shared" si="114"/>
        <v>3.1832088359561324</v>
      </c>
      <c r="AW88" s="40">
        <f t="shared" si="115"/>
        <v>3.1083502366463818</v>
      </c>
      <c r="AX88" s="40">
        <f t="shared" si="116"/>
        <v>3.0354375173755903</v>
      </c>
      <c r="AY88" s="40">
        <f t="shared" si="117"/>
        <v>2.9643999760669542</v>
      </c>
      <c r="AZ88" s="40">
        <f t="shared" si="118"/>
        <v>2.8951701371254441</v>
      </c>
      <c r="BA88" s="40">
        <f t="shared" si="119"/>
        <v>2.8276835717517117</v>
      </c>
      <c r="BB88" s="40">
        <f t="shared" si="120"/>
        <v>2.7618787300404324</v>
      </c>
      <c r="BC88" s="40">
        <f t="shared" si="121"/>
        <v>2.697696783973659</v>
      </c>
      <c r="BD88" s="40">
        <f t="shared" si="122"/>
        <v>2.6350814804955593</v>
      </c>
      <c r="BE88" s="40">
        <f t="shared" si="123"/>
        <v>2.5739790039235095</v>
      </c>
      <c r="BF88" s="40">
        <f t="shared" si="124"/>
        <v>2.5143378470126732</v>
      </c>
      <c r="BG88" s="40">
        <f t="shared" si="125"/>
        <v>2.4561086900476168</v>
      </c>
      <c r="BH88" s="40">
        <f t="shared" si="126"/>
        <v>2.3992442873856881</v>
      </c>
      <c r="BI88" s="40">
        <f t="shared" si="127"/>
        <v>2.3436993609234738</v>
      </c>
      <c r="BJ88" s="41">
        <f t="shared" si="136"/>
        <v>1.2830222610680833</v>
      </c>
      <c r="BN88" s="38">
        <v>82</v>
      </c>
      <c r="BO88" s="39">
        <f t="shared" si="137"/>
        <v>0.58324324324324317</v>
      </c>
      <c r="BP88" s="40">
        <f t="shared" si="137"/>
        <v>0.59027027027027024</v>
      </c>
      <c r="BQ88" s="40">
        <f t="shared" si="137"/>
        <v>0.5972972972972973</v>
      </c>
      <c r="BR88" s="40">
        <f t="shared" si="137"/>
        <v>0.60432432432432437</v>
      </c>
      <c r="BS88" s="40">
        <f t="shared" si="137"/>
        <v>0.61135135135135132</v>
      </c>
      <c r="BT88" s="40">
        <f t="shared" si="137"/>
        <v>0.61837837837837839</v>
      </c>
      <c r="BU88" s="40">
        <f t="shared" si="137"/>
        <v>0.62540540540540546</v>
      </c>
      <c r="BV88" s="40">
        <f t="shared" si="137"/>
        <v>0.63243243243243241</v>
      </c>
      <c r="BW88" s="40">
        <f t="shared" si="137"/>
        <v>0.63945945945945948</v>
      </c>
      <c r="BX88" s="40">
        <f t="shared" si="137"/>
        <v>0.64648648648648643</v>
      </c>
      <c r="BY88" s="40">
        <f t="shared" si="137"/>
        <v>0.65351351351351339</v>
      </c>
      <c r="BZ88" s="40">
        <f t="shared" si="137"/>
        <v>0.66054054054054046</v>
      </c>
      <c r="CA88" s="40">
        <f t="shared" si="137"/>
        <v>0.66756756756756752</v>
      </c>
      <c r="CB88" s="40">
        <f t="shared" si="137"/>
        <v>0.67459459459459459</v>
      </c>
      <c r="CC88" s="40">
        <f t="shared" si="137"/>
        <v>0.68162162162162165</v>
      </c>
      <c r="CD88" s="40">
        <f t="shared" si="137"/>
        <v>0.68864864864864861</v>
      </c>
      <c r="CE88" s="40">
        <f t="shared" si="142"/>
        <v>0.69567567567567568</v>
      </c>
      <c r="CF88" s="41">
        <f t="shared" si="142"/>
        <v>0.70270270270270263</v>
      </c>
      <c r="CK88" s="38">
        <v>82</v>
      </c>
      <c r="CL88" s="39">
        <f t="shared" si="138"/>
        <v>4.095521235521236</v>
      </c>
      <c r="CM88" s="40">
        <f t="shared" si="138"/>
        <v>4.1448648648648652</v>
      </c>
      <c r="CN88" s="40">
        <f t="shared" si="138"/>
        <v>4.1942084942084952</v>
      </c>
      <c r="CO88" s="40">
        <f t="shared" si="138"/>
        <v>4.2435521235521234</v>
      </c>
      <c r="CP88" s="40">
        <f t="shared" si="138"/>
        <v>4.2928957528957534</v>
      </c>
      <c r="CQ88" s="40">
        <f t="shared" si="138"/>
        <v>4.3422393822393826</v>
      </c>
      <c r="CR88" s="40">
        <f t="shared" si="138"/>
        <v>4.3915830115830126</v>
      </c>
      <c r="CS88" s="40">
        <f t="shared" si="138"/>
        <v>4.4409266409266417</v>
      </c>
      <c r="CT88" s="40">
        <f t="shared" si="138"/>
        <v>4.4902702702702708</v>
      </c>
      <c r="CU88" s="40">
        <f t="shared" si="138"/>
        <v>4.5396138996139008</v>
      </c>
      <c r="CV88" s="40">
        <f t="shared" si="138"/>
        <v>4.5889575289575291</v>
      </c>
      <c r="CW88" s="40">
        <f t="shared" si="138"/>
        <v>4.6383011583011591</v>
      </c>
      <c r="CX88" s="40">
        <f t="shared" si="138"/>
        <v>4.6876447876447882</v>
      </c>
      <c r="CY88" s="40">
        <f t="shared" si="138"/>
        <v>4.7369884169884173</v>
      </c>
      <c r="CZ88" s="40">
        <f t="shared" si="138"/>
        <v>4.7863320463320473</v>
      </c>
      <c r="DA88" s="40">
        <f t="shared" si="138"/>
        <v>4.8356756756756765</v>
      </c>
      <c r="DB88" s="40">
        <f t="shared" si="143"/>
        <v>4.8850193050193056</v>
      </c>
      <c r="DC88" s="41">
        <f t="shared" si="143"/>
        <v>4.9343629343629347</v>
      </c>
      <c r="DE88" s="38">
        <v>82</v>
      </c>
      <c r="DF88" s="39">
        <f t="shared" si="139"/>
        <v>8.9805405405405399</v>
      </c>
      <c r="DG88" s="40">
        <f t="shared" si="139"/>
        <v>8.9805405405405399</v>
      </c>
      <c r="DH88" s="40">
        <f t="shared" si="139"/>
        <v>8.9805405405405399</v>
      </c>
      <c r="DI88" s="40">
        <f t="shared" si="139"/>
        <v>8.9805405405405399</v>
      </c>
      <c r="DJ88" s="40">
        <f t="shared" si="139"/>
        <v>8.9805405405405399</v>
      </c>
      <c r="DK88" s="40">
        <f t="shared" si="139"/>
        <v>8.9805405405405399</v>
      </c>
      <c r="DL88" s="40">
        <f t="shared" si="139"/>
        <v>8.9805405405405399</v>
      </c>
      <c r="DM88" s="40">
        <f t="shared" si="139"/>
        <v>8.9805405405405399</v>
      </c>
      <c r="DN88" s="40">
        <f t="shared" si="139"/>
        <v>8.9805405405405399</v>
      </c>
      <c r="DO88" s="40">
        <f t="shared" si="139"/>
        <v>8.9805405405405399</v>
      </c>
      <c r="DP88" s="40">
        <f t="shared" si="139"/>
        <v>8.9805405405405399</v>
      </c>
      <c r="DQ88" s="40">
        <f t="shared" si="139"/>
        <v>8.9805405405405399</v>
      </c>
      <c r="DR88" s="40">
        <f t="shared" si="139"/>
        <v>8.9805405405405399</v>
      </c>
      <c r="DS88" s="40">
        <f t="shared" si="139"/>
        <v>8.9805405405405399</v>
      </c>
      <c r="DT88" s="40">
        <f t="shared" si="139"/>
        <v>8.9805405405405399</v>
      </c>
      <c r="DU88" s="40">
        <f t="shared" si="139"/>
        <v>8.9805405405405399</v>
      </c>
      <c r="DV88" s="40">
        <f t="shared" si="144"/>
        <v>8.9805405405405399</v>
      </c>
      <c r="DW88" s="41">
        <f t="shared" si="144"/>
        <v>8.9805405405405399</v>
      </c>
      <c r="DY88" s="38">
        <v>82</v>
      </c>
      <c r="DZ88" s="39">
        <f t="shared" si="140"/>
        <v>1.9948198970840478</v>
      </c>
      <c r="EA88" s="40">
        <f t="shared" si="140"/>
        <v>1.9709500821692687</v>
      </c>
      <c r="EB88" s="40">
        <f t="shared" si="140"/>
        <v>1.947241414659149</v>
      </c>
      <c r="EC88" s="40">
        <f t="shared" si="140"/>
        <v>1.9236905289724087</v>
      </c>
      <c r="ED88" s="40">
        <f t="shared" si="140"/>
        <v>1.9002941176470582</v>
      </c>
      <c r="EE88" s="40">
        <f t="shared" si="140"/>
        <v>1.8770489296636084</v>
      </c>
      <c r="EF88" s="40">
        <f t="shared" si="140"/>
        <v>1.8539517688159277</v>
      </c>
      <c r="EG88" s="40">
        <f t="shared" si="140"/>
        <v>1.8309994921279835</v>
      </c>
      <c r="EH88" s="40">
        <f t="shared" si="140"/>
        <v>1.8081890083147434</v>
      </c>
      <c r="EI88" s="40">
        <f t="shared" si="140"/>
        <v>1.7855172762855982</v>
      </c>
      <c r="EJ88" s="40">
        <f t="shared" si="140"/>
        <v>1.7629813036887314</v>
      </c>
      <c r="EK88" s="40">
        <f t="shared" si="140"/>
        <v>1.7405781454949045</v>
      </c>
      <c r="EL88" s="40">
        <f t="shared" si="140"/>
        <v>1.7183049026192077</v>
      </c>
      <c r="EM88" s="40">
        <f t="shared" si="140"/>
        <v>1.69615872057936</v>
      </c>
      <c r="EN88" s="40">
        <f t="shared" si="140"/>
        <v>1.6741367881892135</v>
      </c>
      <c r="EO88" s="40">
        <f t="shared" si="140"/>
        <v>1.6522363362861441</v>
      </c>
      <c r="EP88" s="40">
        <f t="shared" si="145"/>
        <v>1.630454636491087</v>
      </c>
      <c r="EQ88" s="41">
        <f t="shared" si="141"/>
        <v>0.90158321048027457</v>
      </c>
    </row>
    <row r="89" spans="2:147" x14ac:dyDescent="0.25">
      <c r="B89" s="38">
        <v>83</v>
      </c>
      <c r="C89" s="39">
        <f t="shared" si="128"/>
        <v>6.9836065573770494</v>
      </c>
      <c r="D89" s="40">
        <f t="shared" si="129"/>
        <v>6.9836065573770503</v>
      </c>
      <c r="E89" s="40">
        <f t="shared" si="83"/>
        <v>6.9836065573770503</v>
      </c>
      <c r="F89" s="40">
        <f t="shared" si="84"/>
        <v>6.9836065573770494</v>
      </c>
      <c r="G89" s="40">
        <f t="shared" si="85"/>
        <v>6.9836065573770485</v>
      </c>
      <c r="H89" s="40">
        <f t="shared" si="86"/>
        <v>6.9836065573770503</v>
      </c>
      <c r="I89" s="40">
        <f t="shared" si="87"/>
        <v>6.9836065573770512</v>
      </c>
      <c r="J89" s="40">
        <f t="shared" si="88"/>
        <v>6.9836065573770494</v>
      </c>
      <c r="K89" s="40">
        <f t="shared" si="89"/>
        <v>6.9836065573770485</v>
      </c>
      <c r="L89" s="40">
        <f t="shared" si="90"/>
        <v>6.9836065573770494</v>
      </c>
      <c r="M89" s="40">
        <f t="shared" si="91"/>
        <v>6.9836065573770494</v>
      </c>
      <c r="N89" s="40">
        <f t="shared" si="92"/>
        <v>6.9836065573770503</v>
      </c>
      <c r="O89" s="40">
        <f t="shared" si="93"/>
        <v>6.9836065573770494</v>
      </c>
      <c r="P89" s="40">
        <f t="shared" si="94"/>
        <v>6.9836065573770494</v>
      </c>
      <c r="Q89" s="40">
        <f t="shared" si="95"/>
        <v>6.9836065573770503</v>
      </c>
      <c r="R89" s="40">
        <f t="shared" si="96"/>
        <v>6.9836065573770494</v>
      </c>
      <c r="S89" s="40">
        <f t="shared" si="97"/>
        <v>6.9836065573770494</v>
      </c>
      <c r="T89" s="41">
        <f t="shared" si="130"/>
        <v>6.9836065573770494</v>
      </c>
      <c r="V89" s="38">
        <v>83</v>
      </c>
      <c r="W89" s="39">
        <f t="shared" si="131"/>
        <v>15.397590361445788</v>
      </c>
      <c r="X89" s="40">
        <f t="shared" si="132"/>
        <v>15.214285714285719</v>
      </c>
      <c r="Y89" s="40">
        <f t="shared" si="98"/>
        <v>15.035294117647062</v>
      </c>
      <c r="Z89" s="40">
        <f t="shared" si="99"/>
        <v>14.860465116279073</v>
      </c>
      <c r="AA89" s="40">
        <f t="shared" si="100"/>
        <v>14.689655172413795</v>
      </c>
      <c r="AB89" s="40">
        <f t="shared" si="101"/>
        <v>14.522727272727277</v>
      </c>
      <c r="AC89" s="40">
        <f t="shared" si="102"/>
        <v>14.359550561797755</v>
      </c>
      <c r="AD89" s="40">
        <f t="shared" si="103"/>
        <v>14.200000000000003</v>
      </c>
      <c r="AE89" s="40">
        <f t="shared" si="104"/>
        <v>14.043956043956046</v>
      </c>
      <c r="AF89" s="40">
        <f t="shared" si="105"/>
        <v>13.891304347826088</v>
      </c>
      <c r="AG89" s="40">
        <f t="shared" si="106"/>
        <v>13.74193548387097</v>
      </c>
      <c r="AH89" s="40">
        <f t="shared" si="107"/>
        <v>13.595744680851068</v>
      </c>
      <c r="AI89" s="40">
        <f t="shared" si="108"/>
        <v>13.452631578947372</v>
      </c>
      <c r="AJ89" s="40">
        <f t="shared" si="109"/>
        <v>13.312500000000004</v>
      </c>
      <c r="AK89" s="40">
        <f t="shared" si="110"/>
        <v>13.175257731958766</v>
      </c>
      <c r="AL89" s="40">
        <f t="shared" si="111"/>
        <v>13.040816326530614</v>
      </c>
      <c r="AM89" s="40">
        <f t="shared" si="112"/>
        <v>12.909090909090912</v>
      </c>
      <c r="AN89" s="41">
        <f t="shared" si="133"/>
        <v>12.780000000000003</v>
      </c>
      <c r="AR89" s="38">
        <v>83</v>
      </c>
      <c r="AS89" s="39">
        <f t="shared" si="134"/>
        <v>3.413616731075245</v>
      </c>
      <c r="AT89" s="40">
        <f t="shared" si="135"/>
        <v>3.3326177148139458</v>
      </c>
      <c r="AU89" s="40">
        <f t="shared" si="113"/>
        <v>3.2537938312177768</v>
      </c>
      <c r="AV89" s="40">
        <f t="shared" si="114"/>
        <v>3.1770636451531287</v>
      </c>
      <c r="AW89" s="40">
        <f t="shared" si="115"/>
        <v>3.10234956051386</v>
      </c>
      <c r="AX89" s="40">
        <f t="shared" si="116"/>
        <v>3.0295775993883796</v>
      </c>
      <c r="AY89" s="40">
        <f t="shared" si="117"/>
        <v>2.9586771961903775</v>
      </c>
      <c r="AZ89" s="40">
        <f t="shared" si="118"/>
        <v>2.8895810055865918</v>
      </c>
      <c r="BA89" s="40">
        <f t="shared" si="119"/>
        <v>2.8222247231575963</v>
      </c>
      <c r="BB89" s="40">
        <f t="shared" si="120"/>
        <v>2.7565469178202764</v>
      </c>
      <c r="BC89" s="40">
        <f t="shared" si="121"/>
        <v>2.6924888751242881</v>
      </c>
      <c r="BD89" s="40">
        <f t="shared" si="122"/>
        <v>2.6299944506104334</v>
      </c>
      <c r="BE89" s="40">
        <f t="shared" si="123"/>
        <v>2.5690099324873636</v>
      </c>
      <c r="BF89" s="40">
        <f t="shared" si="124"/>
        <v>2.5094839129450812</v>
      </c>
      <c r="BG89" s="40">
        <f t="shared" si="125"/>
        <v>2.4513671674799578</v>
      </c>
      <c r="BH89" s="40">
        <f t="shared" si="126"/>
        <v>2.3946125416571449</v>
      </c>
      <c r="BI89" s="40">
        <f t="shared" si="127"/>
        <v>2.3391748447826957</v>
      </c>
      <c r="BJ89" s="41">
        <f t="shared" si="136"/>
        <v>1.2736847261266626</v>
      </c>
      <c r="BN89" s="38">
        <v>83</v>
      </c>
      <c r="BO89" s="39">
        <f t="shared" si="137"/>
        <v>0.58758220502901348</v>
      </c>
      <c r="BP89" s="40">
        <f t="shared" si="137"/>
        <v>0.59466150870406187</v>
      </c>
      <c r="BQ89" s="40">
        <f t="shared" si="137"/>
        <v>0.60174081237911026</v>
      </c>
      <c r="BR89" s="40">
        <f t="shared" si="137"/>
        <v>0.60882011605415864</v>
      </c>
      <c r="BS89" s="40">
        <f t="shared" si="137"/>
        <v>0.61589941972920703</v>
      </c>
      <c r="BT89" s="40">
        <f t="shared" si="137"/>
        <v>0.62297872340425531</v>
      </c>
      <c r="BU89" s="40">
        <f t="shared" si="137"/>
        <v>0.6300580270793037</v>
      </c>
      <c r="BV89" s="40">
        <f t="shared" si="137"/>
        <v>0.63713733075435208</v>
      </c>
      <c r="BW89" s="40">
        <f t="shared" si="137"/>
        <v>0.64421663442940047</v>
      </c>
      <c r="BX89" s="40">
        <f t="shared" si="137"/>
        <v>0.65129593810444886</v>
      </c>
      <c r="BY89" s="40">
        <f t="shared" si="137"/>
        <v>0.65837524177949713</v>
      </c>
      <c r="BZ89" s="40">
        <f t="shared" si="137"/>
        <v>0.66545454545454541</v>
      </c>
      <c r="CA89" s="40">
        <f t="shared" si="137"/>
        <v>0.6725338491295938</v>
      </c>
      <c r="CB89" s="40">
        <f t="shared" si="137"/>
        <v>0.67961315280464218</v>
      </c>
      <c r="CC89" s="40">
        <f t="shared" si="137"/>
        <v>0.68669245647969057</v>
      </c>
      <c r="CD89" s="40">
        <f t="shared" si="137"/>
        <v>0.69377176015473896</v>
      </c>
      <c r="CE89" s="40">
        <f t="shared" si="142"/>
        <v>0.70085106382978724</v>
      </c>
      <c r="CF89" s="41">
        <f t="shared" si="142"/>
        <v>0.70793036750483562</v>
      </c>
      <c r="CK89" s="38">
        <v>83</v>
      </c>
      <c r="CL89" s="39">
        <f t="shared" si="138"/>
        <v>4.1034429400386845</v>
      </c>
      <c r="CM89" s="40">
        <f t="shared" si="138"/>
        <v>4.1528820116054161</v>
      </c>
      <c r="CN89" s="40">
        <f t="shared" si="138"/>
        <v>4.2023210831721478</v>
      </c>
      <c r="CO89" s="40">
        <f t="shared" si="138"/>
        <v>4.2517601547388786</v>
      </c>
      <c r="CP89" s="40">
        <f t="shared" si="138"/>
        <v>4.3011992263056094</v>
      </c>
      <c r="CQ89" s="40">
        <f t="shared" si="138"/>
        <v>4.350638297872341</v>
      </c>
      <c r="CR89" s="40">
        <f t="shared" si="138"/>
        <v>4.4000773694390727</v>
      </c>
      <c r="CS89" s="40">
        <f t="shared" si="138"/>
        <v>4.4495164410058035</v>
      </c>
      <c r="CT89" s="40">
        <f t="shared" si="138"/>
        <v>4.4989555125725342</v>
      </c>
      <c r="CU89" s="40">
        <f t="shared" si="138"/>
        <v>4.5483945841392659</v>
      </c>
      <c r="CV89" s="40">
        <f t="shared" si="138"/>
        <v>4.5978336557059967</v>
      </c>
      <c r="CW89" s="40">
        <f t="shared" si="138"/>
        <v>4.6472727272727274</v>
      </c>
      <c r="CX89" s="40">
        <f t="shared" si="138"/>
        <v>4.6967117988394582</v>
      </c>
      <c r="CY89" s="40">
        <f t="shared" si="138"/>
        <v>4.7461508704061899</v>
      </c>
      <c r="CZ89" s="40">
        <f t="shared" si="138"/>
        <v>4.7955899419729215</v>
      </c>
      <c r="DA89" s="40">
        <f t="shared" si="138"/>
        <v>4.8450290135396523</v>
      </c>
      <c r="DB89" s="40">
        <f t="shared" si="143"/>
        <v>4.8944680851063831</v>
      </c>
      <c r="DC89" s="41">
        <f t="shared" si="143"/>
        <v>4.9439071566731148</v>
      </c>
      <c r="DE89" s="38">
        <v>83</v>
      </c>
      <c r="DF89" s="39">
        <f t="shared" si="139"/>
        <v>9.047350096711801</v>
      </c>
      <c r="DG89" s="40">
        <f t="shared" si="139"/>
        <v>9.047350096711801</v>
      </c>
      <c r="DH89" s="40">
        <f t="shared" si="139"/>
        <v>9.047350096711801</v>
      </c>
      <c r="DI89" s="40">
        <f t="shared" si="139"/>
        <v>9.047350096711801</v>
      </c>
      <c r="DJ89" s="40">
        <f t="shared" si="139"/>
        <v>9.047350096711801</v>
      </c>
      <c r="DK89" s="40">
        <f t="shared" si="139"/>
        <v>9.047350096711801</v>
      </c>
      <c r="DL89" s="40">
        <f t="shared" si="139"/>
        <v>9.047350096711801</v>
      </c>
      <c r="DM89" s="40">
        <f t="shared" si="139"/>
        <v>9.047350096711801</v>
      </c>
      <c r="DN89" s="40">
        <f t="shared" si="139"/>
        <v>9.047350096711801</v>
      </c>
      <c r="DO89" s="40">
        <f t="shared" si="139"/>
        <v>9.047350096711801</v>
      </c>
      <c r="DP89" s="40">
        <f t="shared" si="139"/>
        <v>9.047350096711801</v>
      </c>
      <c r="DQ89" s="40">
        <f t="shared" si="139"/>
        <v>9.047350096711801</v>
      </c>
      <c r="DR89" s="40">
        <f t="shared" si="139"/>
        <v>9.047350096711801</v>
      </c>
      <c r="DS89" s="40">
        <f t="shared" si="139"/>
        <v>9.047350096711801</v>
      </c>
      <c r="DT89" s="40">
        <f t="shared" si="139"/>
        <v>9.047350096711801</v>
      </c>
      <c r="DU89" s="40">
        <f t="shared" si="139"/>
        <v>9.047350096711801</v>
      </c>
      <c r="DV89" s="40">
        <f t="shared" si="144"/>
        <v>9.047350096711801</v>
      </c>
      <c r="DW89" s="41">
        <f t="shared" si="144"/>
        <v>9.047350096711801</v>
      </c>
      <c r="DY89" s="38">
        <v>83</v>
      </c>
      <c r="DZ89" s="39">
        <f t="shared" si="140"/>
        <v>2.0057804459691253</v>
      </c>
      <c r="EA89" s="40">
        <f t="shared" si="140"/>
        <v>1.9817794782251441</v>
      </c>
      <c r="EB89" s="40">
        <f t="shared" si="140"/>
        <v>1.9579405433111225</v>
      </c>
      <c r="EC89" s="40">
        <f t="shared" si="140"/>
        <v>1.9342602571535761</v>
      </c>
      <c r="ED89" s="40">
        <f t="shared" si="140"/>
        <v>1.9107352941176468</v>
      </c>
      <c r="EE89" s="40">
        <f t="shared" si="140"/>
        <v>1.887362385321101</v>
      </c>
      <c r="EF89" s="40">
        <f t="shared" si="140"/>
        <v>1.8641383169962351</v>
      </c>
      <c r="EG89" s="40">
        <f t="shared" si="140"/>
        <v>1.8410599288979177</v>
      </c>
      <c r="EH89" s="40">
        <f t="shared" si="140"/>
        <v>1.8181241127560333</v>
      </c>
      <c r="EI89" s="40">
        <f t="shared" si="140"/>
        <v>1.795327810770684</v>
      </c>
      <c r="EJ89" s="40">
        <f t="shared" si="140"/>
        <v>1.7726680141485596</v>
      </c>
      <c r="EK89" s="40">
        <f t="shared" si="140"/>
        <v>1.7501417616789428</v>
      </c>
      <c r="EL89" s="40">
        <f t="shared" si="140"/>
        <v>1.7277461383478845</v>
      </c>
      <c r="EM89" s="40">
        <f t="shared" si="140"/>
        <v>1.7054782739891368</v>
      </c>
      <c r="EN89" s="40">
        <f t="shared" si="140"/>
        <v>1.6833353419704733</v>
      </c>
      <c r="EO89" s="40">
        <f t="shared" si="140"/>
        <v>1.6613145579140904</v>
      </c>
      <c r="EP89" s="40">
        <f t="shared" si="145"/>
        <v>1.6394131784498296</v>
      </c>
      <c r="EQ89" s="41">
        <f t="shared" si="141"/>
        <v>0.90168009625214418</v>
      </c>
    </row>
    <row r="90" spans="2:147" x14ac:dyDescent="0.25">
      <c r="B90" s="38">
        <v>84</v>
      </c>
      <c r="C90" s="39">
        <f t="shared" si="128"/>
        <v>6.9456521739130448</v>
      </c>
      <c r="D90" s="40">
        <f t="shared" si="129"/>
        <v>6.9456521739130448</v>
      </c>
      <c r="E90" s="40">
        <f t="shared" si="83"/>
        <v>6.9456521739130448</v>
      </c>
      <c r="F90" s="40">
        <f t="shared" si="84"/>
        <v>6.9456521739130439</v>
      </c>
      <c r="G90" s="40">
        <f t="shared" si="85"/>
        <v>6.9456521739130448</v>
      </c>
      <c r="H90" s="40">
        <f t="shared" si="86"/>
        <v>6.9456521739130439</v>
      </c>
      <c r="I90" s="40">
        <f t="shared" si="87"/>
        <v>6.9456521739130457</v>
      </c>
      <c r="J90" s="40">
        <f t="shared" si="88"/>
        <v>6.9456521739130448</v>
      </c>
      <c r="K90" s="40">
        <f t="shared" si="89"/>
        <v>6.9456521739130439</v>
      </c>
      <c r="L90" s="40">
        <f t="shared" si="90"/>
        <v>6.9456521739130448</v>
      </c>
      <c r="M90" s="40">
        <f t="shared" si="91"/>
        <v>6.9456521739130439</v>
      </c>
      <c r="N90" s="40">
        <f t="shared" si="92"/>
        <v>6.9456521739130457</v>
      </c>
      <c r="O90" s="40">
        <f t="shared" si="93"/>
        <v>6.9456521739130439</v>
      </c>
      <c r="P90" s="40">
        <f t="shared" si="94"/>
        <v>6.9456521739130448</v>
      </c>
      <c r="Q90" s="40">
        <f t="shared" si="95"/>
        <v>6.9456521739130457</v>
      </c>
      <c r="R90" s="40">
        <f t="shared" si="96"/>
        <v>6.9456521739130448</v>
      </c>
      <c r="S90" s="40">
        <f t="shared" si="97"/>
        <v>6.9456521739130448</v>
      </c>
      <c r="T90" s="41">
        <f t="shared" si="130"/>
        <v>6.9456521739130439</v>
      </c>
      <c r="V90" s="38">
        <v>84</v>
      </c>
      <c r="W90" s="39">
        <f t="shared" si="131"/>
        <v>15.397590361445783</v>
      </c>
      <c r="X90" s="40">
        <f t="shared" si="132"/>
        <v>15.214285714285715</v>
      </c>
      <c r="Y90" s="40">
        <f t="shared" si="98"/>
        <v>15.035294117647059</v>
      </c>
      <c r="Z90" s="40">
        <f t="shared" si="99"/>
        <v>14.86046511627907</v>
      </c>
      <c r="AA90" s="40">
        <f t="shared" si="100"/>
        <v>14.689655172413794</v>
      </c>
      <c r="AB90" s="40">
        <f t="shared" si="101"/>
        <v>14.52272727272727</v>
      </c>
      <c r="AC90" s="40">
        <f t="shared" si="102"/>
        <v>14.359550561797752</v>
      </c>
      <c r="AD90" s="40">
        <f t="shared" si="103"/>
        <v>14.2</v>
      </c>
      <c r="AE90" s="40">
        <f t="shared" si="104"/>
        <v>14.043956043956042</v>
      </c>
      <c r="AF90" s="40">
        <f t="shared" si="105"/>
        <v>13.891304347826088</v>
      </c>
      <c r="AG90" s="40">
        <f t="shared" si="106"/>
        <v>13.741935483870968</v>
      </c>
      <c r="AH90" s="40">
        <f t="shared" si="107"/>
        <v>13.595744680851064</v>
      </c>
      <c r="AI90" s="40">
        <f t="shared" si="108"/>
        <v>13.452631578947368</v>
      </c>
      <c r="AJ90" s="40">
        <f t="shared" si="109"/>
        <v>13.3125</v>
      </c>
      <c r="AK90" s="40">
        <f t="shared" si="110"/>
        <v>13.175257731958764</v>
      </c>
      <c r="AL90" s="40">
        <f t="shared" si="111"/>
        <v>13.040816326530612</v>
      </c>
      <c r="AM90" s="40">
        <f t="shared" si="112"/>
        <v>12.90909090909091</v>
      </c>
      <c r="AN90" s="41">
        <f t="shared" si="133"/>
        <v>12.78</v>
      </c>
      <c r="AR90" s="38">
        <v>84</v>
      </c>
      <c r="AS90" s="39">
        <f t="shared" si="134"/>
        <v>3.4070139907830295</v>
      </c>
      <c r="AT90" s="40">
        <f t="shared" si="135"/>
        <v>3.3261716457330683</v>
      </c>
      <c r="AU90" s="40">
        <f t="shared" si="113"/>
        <v>3.2475002261283805</v>
      </c>
      <c r="AV90" s="40">
        <f t="shared" si="114"/>
        <v>3.170918454350125</v>
      </c>
      <c r="AW90" s="40">
        <f t="shared" si="115"/>
        <v>3.0963488843813387</v>
      </c>
      <c r="AX90" s="40">
        <f t="shared" si="116"/>
        <v>3.0237176814011675</v>
      </c>
      <c r="AY90" s="40">
        <f t="shared" si="117"/>
        <v>2.9529544163138004</v>
      </c>
      <c r="AZ90" s="40">
        <f t="shared" si="118"/>
        <v>2.8839918740477399</v>
      </c>
      <c r="BA90" s="40">
        <f t="shared" si="119"/>
        <v>2.8167658745634814</v>
      </c>
      <c r="BB90" s="40">
        <f t="shared" si="120"/>
        <v>2.7512151056001217</v>
      </c>
      <c r="BC90" s="40">
        <f t="shared" si="121"/>
        <v>2.6872809662749186</v>
      </c>
      <c r="BD90" s="40">
        <f t="shared" si="122"/>
        <v>2.6249074207253069</v>
      </c>
      <c r="BE90" s="40">
        <f t="shared" si="123"/>
        <v>2.5640408610512178</v>
      </c>
      <c r="BF90" s="40">
        <f t="shared" si="124"/>
        <v>2.5046299788774893</v>
      </c>
      <c r="BG90" s="40">
        <f t="shared" si="125"/>
        <v>2.4466256449122987</v>
      </c>
      <c r="BH90" s="40">
        <f t="shared" si="126"/>
        <v>2.3899807959286008</v>
      </c>
      <c r="BI90" s="40">
        <f t="shared" si="127"/>
        <v>2.3346503286419167</v>
      </c>
      <c r="BJ90" s="41">
        <f t="shared" si="136"/>
        <v>1.2644481595771497</v>
      </c>
      <c r="BN90" s="38">
        <v>84</v>
      </c>
      <c r="BO90" s="39">
        <f t="shared" si="137"/>
        <v>0.591937984496124</v>
      </c>
      <c r="BP90" s="40">
        <f t="shared" si="137"/>
        <v>0.59906976744186036</v>
      </c>
      <c r="BQ90" s="40">
        <f t="shared" si="137"/>
        <v>0.60620155038759682</v>
      </c>
      <c r="BR90" s="40">
        <f t="shared" si="137"/>
        <v>0.61333333333333329</v>
      </c>
      <c r="BS90" s="40">
        <f t="shared" si="137"/>
        <v>0.62046511627906964</v>
      </c>
      <c r="BT90" s="40">
        <f t="shared" si="137"/>
        <v>0.62759689922480622</v>
      </c>
      <c r="BU90" s="40">
        <f t="shared" si="137"/>
        <v>0.63472868217054257</v>
      </c>
      <c r="BV90" s="40">
        <f t="shared" si="137"/>
        <v>0.64186046511627903</v>
      </c>
      <c r="BW90" s="40">
        <f t="shared" si="137"/>
        <v>0.6489922480620155</v>
      </c>
      <c r="BX90" s="40">
        <f t="shared" si="137"/>
        <v>0.65612403100775185</v>
      </c>
      <c r="BY90" s="40">
        <f t="shared" si="137"/>
        <v>0.66325581395348832</v>
      </c>
      <c r="BZ90" s="40">
        <f t="shared" si="137"/>
        <v>0.67038759689922467</v>
      </c>
      <c r="CA90" s="40">
        <f t="shared" si="137"/>
        <v>0.67751937984496113</v>
      </c>
      <c r="CB90" s="40">
        <f t="shared" si="137"/>
        <v>0.6846511627906976</v>
      </c>
      <c r="CC90" s="40">
        <f t="shared" si="137"/>
        <v>0.69178294573643395</v>
      </c>
      <c r="CD90" s="40">
        <f t="shared" si="137"/>
        <v>0.69891472868217053</v>
      </c>
      <c r="CE90" s="40">
        <f t="shared" si="142"/>
        <v>0.70604651162790688</v>
      </c>
      <c r="CF90" s="41">
        <f t="shared" si="142"/>
        <v>0.71317829457364335</v>
      </c>
      <c r="CK90" s="38">
        <v>84</v>
      </c>
      <c r="CL90" s="39">
        <f t="shared" si="138"/>
        <v>4.1113953488372097</v>
      </c>
      <c r="CM90" s="40">
        <f t="shared" si="138"/>
        <v>4.1609302325581394</v>
      </c>
      <c r="CN90" s="40">
        <f t="shared" si="138"/>
        <v>4.2104651162790701</v>
      </c>
      <c r="CO90" s="40">
        <f t="shared" si="138"/>
        <v>4.26</v>
      </c>
      <c r="CP90" s="40">
        <f t="shared" si="138"/>
        <v>4.3095348837209304</v>
      </c>
      <c r="CQ90" s="40">
        <f t="shared" si="138"/>
        <v>4.359069767441861</v>
      </c>
      <c r="CR90" s="40">
        <f t="shared" si="138"/>
        <v>4.4086046511627917</v>
      </c>
      <c r="CS90" s="40">
        <f t="shared" si="138"/>
        <v>4.4581395348837214</v>
      </c>
      <c r="CT90" s="40">
        <f t="shared" si="138"/>
        <v>4.5076744186046511</v>
      </c>
      <c r="CU90" s="40">
        <f t="shared" si="138"/>
        <v>4.5572093023255817</v>
      </c>
      <c r="CV90" s="40">
        <f t="shared" si="138"/>
        <v>4.6067441860465115</v>
      </c>
      <c r="CW90" s="40">
        <f t="shared" si="138"/>
        <v>4.6562790697674421</v>
      </c>
      <c r="CX90" s="40">
        <f t="shared" si="138"/>
        <v>4.7058139534883718</v>
      </c>
      <c r="CY90" s="40">
        <f t="shared" si="138"/>
        <v>4.7553488372093025</v>
      </c>
      <c r="CZ90" s="40">
        <f t="shared" si="138"/>
        <v>4.8048837209302331</v>
      </c>
      <c r="DA90" s="40">
        <f t="shared" si="138"/>
        <v>4.8544186046511637</v>
      </c>
      <c r="DB90" s="40">
        <f t="shared" si="143"/>
        <v>4.9039534883720934</v>
      </c>
      <c r="DC90" s="41">
        <f t="shared" si="143"/>
        <v>4.9534883720930232</v>
      </c>
      <c r="DE90" s="38">
        <v>84</v>
      </c>
      <c r="DF90" s="39">
        <f t="shared" si="139"/>
        <v>9.1144186046511617</v>
      </c>
      <c r="DG90" s="40">
        <f t="shared" si="139"/>
        <v>9.1144186046511617</v>
      </c>
      <c r="DH90" s="40">
        <f t="shared" si="139"/>
        <v>9.1144186046511617</v>
      </c>
      <c r="DI90" s="40">
        <f t="shared" si="139"/>
        <v>9.1144186046511617</v>
      </c>
      <c r="DJ90" s="40">
        <f t="shared" si="139"/>
        <v>9.1144186046511617</v>
      </c>
      <c r="DK90" s="40">
        <f t="shared" si="139"/>
        <v>9.1144186046511617</v>
      </c>
      <c r="DL90" s="40">
        <f t="shared" si="139"/>
        <v>9.1144186046511617</v>
      </c>
      <c r="DM90" s="40">
        <f t="shared" si="139"/>
        <v>9.1144186046511617</v>
      </c>
      <c r="DN90" s="40">
        <f t="shared" si="139"/>
        <v>9.1144186046511617</v>
      </c>
      <c r="DO90" s="40">
        <f t="shared" si="139"/>
        <v>9.1144186046511617</v>
      </c>
      <c r="DP90" s="40">
        <f t="shared" si="139"/>
        <v>9.1144186046511617</v>
      </c>
      <c r="DQ90" s="40">
        <f t="shared" si="139"/>
        <v>9.1144186046511617</v>
      </c>
      <c r="DR90" s="40">
        <f t="shared" si="139"/>
        <v>9.1144186046511617</v>
      </c>
      <c r="DS90" s="40">
        <f t="shared" si="139"/>
        <v>9.1144186046511617</v>
      </c>
      <c r="DT90" s="40">
        <f t="shared" si="139"/>
        <v>9.1144186046511617</v>
      </c>
      <c r="DU90" s="40">
        <f t="shared" si="139"/>
        <v>9.1144186046511617</v>
      </c>
      <c r="DV90" s="40">
        <f t="shared" si="144"/>
        <v>9.1144186046511617</v>
      </c>
      <c r="DW90" s="41">
        <f t="shared" si="144"/>
        <v>9.1144186046511617</v>
      </c>
      <c r="DY90" s="38">
        <v>84</v>
      </c>
      <c r="DZ90" s="39">
        <f t="shared" si="140"/>
        <v>2.0167409948542026</v>
      </c>
      <c r="EA90" s="40">
        <f t="shared" si="140"/>
        <v>1.9926088742810191</v>
      </c>
      <c r="EB90" s="40">
        <f t="shared" si="140"/>
        <v>1.9686396719630956</v>
      </c>
      <c r="EC90" s="40">
        <f t="shared" si="140"/>
        <v>1.944829985334743</v>
      </c>
      <c r="ED90" s="40">
        <f t="shared" si="140"/>
        <v>1.9211764705882348</v>
      </c>
      <c r="EE90" s="40">
        <f t="shared" si="140"/>
        <v>1.8976758409785932</v>
      </c>
      <c r="EF90" s="40">
        <f t="shared" si="140"/>
        <v>1.8743248651765423</v>
      </c>
      <c r="EG90" s="40">
        <f t="shared" si="140"/>
        <v>1.8511203656678514</v>
      </c>
      <c r="EH90" s="40">
        <f t="shared" si="140"/>
        <v>1.8280592171973229</v>
      </c>
      <c r="EI90" s="40">
        <f t="shared" si="140"/>
        <v>1.8051383452557697</v>
      </c>
      <c r="EJ90" s="40">
        <f t="shared" si="140"/>
        <v>1.7823547246083877</v>
      </c>
      <c r="EK90" s="40">
        <f t="shared" si="140"/>
        <v>1.7597053778629805</v>
      </c>
      <c r="EL90" s="40">
        <f t="shared" si="140"/>
        <v>1.7371873740765613</v>
      </c>
      <c r="EM90" s="40">
        <f t="shared" si="140"/>
        <v>1.7147978273989135</v>
      </c>
      <c r="EN90" s="40">
        <f t="shared" si="140"/>
        <v>1.6925338957517324</v>
      </c>
      <c r="EO90" s="40">
        <f t="shared" si="140"/>
        <v>1.6703927795420361</v>
      </c>
      <c r="EP90" s="40">
        <f t="shared" si="145"/>
        <v>1.6483717204085717</v>
      </c>
      <c r="EQ90" s="41">
        <f t="shared" si="141"/>
        <v>0.90177698202401368</v>
      </c>
    </row>
    <row r="91" spans="2:147" x14ac:dyDescent="0.25">
      <c r="B91" s="38">
        <v>85</v>
      </c>
      <c r="C91" s="39">
        <f t="shared" si="128"/>
        <v>6.9081081081081068</v>
      </c>
      <c r="D91" s="40">
        <f t="shared" si="129"/>
        <v>6.9081081081081077</v>
      </c>
      <c r="E91" s="40">
        <f t="shared" si="83"/>
        <v>6.9081081081081095</v>
      </c>
      <c r="F91" s="40">
        <f t="shared" si="84"/>
        <v>6.9081081081081086</v>
      </c>
      <c r="G91" s="40">
        <f t="shared" si="85"/>
        <v>6.9081081081081077</v>
      </c>
      <c r="H91" s="40">
        <f t="shared" si="86"/>
        <v>6.9081081081081086</v>
      </c>
      <c r="I91" s="40">
        <f t="shared" si="87"/>
        <v>6.9081081081081086</v>
      </c>
      <c r="J91" s="40">
        <f t="shared" si="88"/>
        <v>6.9081081081081077</v>
      </c>
      <c r="K91" s="40">
        <f t="shared" si="89"/>
        <v>6.9081081081081077</v>
      </c>
      <c r="L91" s="40">
        <f t="shared" si="90"/>
        <v>6.9081081081081077</v>
      </c>
      <c r="M91" s="40">
        <f t="shared" si="91"/>
        <v>6.9081081081081086</v>
      </c>
      <c r="N91" s="40">
        <f t="shared" si="92"/>
        <v>6.9081081081081086</v>
      </c>
      <c r="O91" s="40">
        <f t="shared" si="93"/>
        <v>6.9081081081081077</v>
      </c>
      <c r="P91" s="40">
        <f t="shared" si="94"/>
        <v>6.9081081081081086</v>
      </c>
      <c r="Q91" s="40">
        <f t="shared" si="95"/>
        <v>6.9081081081081086</v>
      </c>
      <c r="R91" s="40">
        <f t="shared" si="96"/>
        <v>6.9081081081081095</v>
      </c>
      <c r="S91" s="40">
        <f t="shared" si="97"/>
        <v>6.9081081081081077</v>
      </c>
      <c r="T91" s="41">
        <f t="shared" si="130"/>
        <v>6.9081081081081077</v>
      </c>
      <c r="V91" s="38">
        <v>85</v>
      </c>
      <c r="W91" s="39">
        <f t="shared" si="131"/>
        <v>15.397590361445781</v>
      </c>
      <c r="X91" s="40">
        <f t="shared" si="132"/>
        <v>15.214285714285712</v>
      </c>
      <c r="Y91" s="40">
        <f t="shared" si="98"/>
        <v>15.03529411764706</v>
      </c>
      <c r="Z91" s="40">
        <f t="shared" si="99"/>
        <v>14.860465116279071</v>
      </c>
      <c r="AA91" s="40">
        <f t="shared" si="100"/>
        <v>14.689655172413792</v>
      </c>
      <c r="AB91" s="40">
        <f t="shared" si="101"/>
        <v>14.522727272727272</v>
      </c>
      <c r="AC91" s="40">
        <f t="shared" si="102"/>
        <v>14.359550561797752</v>
      </c>
      <c r="AD91" s="40">
        <f t="shared" si="103"/>
        <v>14.2</v>
      </c>
      <c r="AE91" s="40">
        <f t="shared" si="104"/>
        <v>14.043956043956042</v>
      </c>
      <c r="AF91" s="40">
        <f t="shared" si="105"/>
        <v>13.891304347826084</v>
      </c>
      <c r="AG91" s="40">
        <f t="shared" si="106"/>
        <v>13.741935483870968</v>
      </c>
      <c r="AH91" s="40">
        <f t="shared" si="107"/>
        <v>13.595744680851064</v>
      </c>
      <c r="AI91" s="40">
        <f t="shared" si="108"/>
        <v>13.452631578947368</v>
      </c>
      <c r="AJ91" s="40">
        <f t="shared" si="109"/>
        <v>13.3125</v>
      </c>
      <c r="AK91" s="40">
        <f t="shared" si="110"/>
        <v>13.175257731958764</v>
      </c>
      <c r="AL91" s="40">
        <f t="shared" si="111"/>
        <v>13.040816326530614</v>
      </c>
      <c r="AM91" s="40">
        <f t="shared" si="112"/>
        <v>12.909090909090908</v>
      </c>
      <c r="AN91" s="41">
        <f t="shared" si="133"/>
        <v>12.78</v>
      </c>
      <c r="AR91" s="38">
        <v>85</v>
      </c>
      <c r="AS91" s="39">
        <f t="shared" si="134"/>
        <v>3.4004112504908144</v>
      </c>
      <c r="AT91" s="40">
        <f t="shared" si="135"/>
        <v>3.3197255766521896</v>
      </c>
      <c r="AU91" s="40">
        <f t="shared" si="113"/>
        <v>3.2412066210389852</v>
      </c>
      <c r="AV91" s="40">
        <f t="shared" si="114"/>
        <v>3.1647732635471213</v>
      </c>
      <c r="AW91" s="40">
        <f t="shared" si="115"/>
        <v>3.0903482082488165</v>
      </c>
      <c r="AX91" s="40">
        <f t="shared" si="116"/>
        <v>3.0178577634139563</v>
      </c>
      <c r="AY91" s="40">
        <f t="shared" si="117"/>
        <v>2.9472316364372233</v>
      </c>
      <c r="AZ91" s="40">
        <f t="shared" si="118"/>
        <v>2.8784027425088876</v>
      </c>
      <c r="BA91" s="40">
        <f t="shared" si="119"/>
        <v>2.811307025969366</v>
      </c>
      <c r="BB91" s="40">
        <f t="shared" si="120"/>
        <v>2.7458832933799657</v>
      </c>
      <c r="BC91" s="40">
        <f t="shared" si="121"/>
        <v>2.6820730574255491</v>
      </c>
      <c r="BD91" s="40">
        <f t="shared" si="122"/>
        <v>2.61982039084018</v>
      </c>
      <c r="BE91" s="40">
        <f t="shared" si="123"/>
        <v>2.5590717896150723</v>
      </c>
      <c r="BF91" s="40">
        <f t="shared" si="124"/>
        <v>2.4997760448098969</v>
      </c>
      <c r="BG91" s="40">
        <f t="shared" si="125"/>
        <v>2.4418841223446393</v>
      </c>
      <c r="BH91" s="40">
        <f t="shared" si="126"/>
        <v>2.3853490502000576</v>
      </c>
      <c r="BI91" s="40">
        <f t="shared" si="127"/>
        <v>2.3301258125011377</v>
      </c>
      <c r="BJ91" s="41">
        <f t="shared" si="136"/>
        <v>1.2553109240942701</v>
      </c>
      <c r="BN91" s="38">
        <v>85</v>
      </c>
      <c r="BO91" s="39">
        <f t="shared" si="137"/>
        <v>0.59631067961165052</v>
      </c>
      <c r="BP91" s="40">
        <f t="shared" si="137"/>
        <v>0.60349514563106799</v>
      </c>
      <c r="BQ91" s="40">
        <f t="shared" si="137"/>
        <v>0.61067961165048534</v>
      </c>
      <c r="BR91" s="40">
        <f t="shared" si="137"/>
        <v>0.61786407766990281</v>
      </c>
      <c r="BS91" s="40">
        <f t="shared" si="137"/>
        <v>0.62504854368932039</v>
      </c>
      <c r="BT91" s="40">
        <f t="shared" si="137"/>
        <v>0.63223300970873786</v>
      </c>
      <c r="BU91" s="40">
        <f t="shared" si="137"/>
        <v>0.63941747572815533</v>
      </c>
      <c r="BV91" s="40">
        <f t="shared" si="137"/>
        <v>0.64660194174757279</v>
      </c>
      <c r="BW91" s="40">
        <f t="shared" si="137"/>
        <v>0.65378640776699037</v>
      </c>
      <c r="BX91" s="40">
        <f t="shared" si="137"/>
        <v>0.66097087378640784</v>
      </c>
      <c r="BY91" s="40">
        <f t="shared" si="137"/>
        <v>0.6681553398058252</v>
      </c>
      <c r="BZ91" s="40">
        <f t="shared" si="137"/>
        <v>0.67533980582524267</v>
      </c>
      <c r="CA91" s="40">
        <f t="shared" si="137"/>
        <v>0.68252427184466014</v>
      </c>
      <c r="CB91" s="40">
        <f t="shared" si="137"/>
        <v>0.6897087378640776</v>
      </c>
      <c r="CC91" s="40">
        <f t="shared" si="137"/>
        <v>0.69689320388349507</v>
      </c>
      <c r="CD91" s="40">
        <f t="shared" si="137"/>
        <v>0.70407766990291254</v>
      </c>
      <c r="CE91" s="40">
        <f t="shared" si="142"/>
        <v>0.71126213592233012</v>
      </c>
      <c r="CF91" s="41">
        <f t="shared" si="142"/>
        <v>0.71844660194174759</v>
      </c>
      <c r="CK91" s="38">
        <v>85</v>
      </c>
      <c r="CL91" s="39">
        <f t="shared" si="138"/>
        <v>4.1193786407766986</v>
      </c>
      <c r="CM91" s="40">
        <f t="shared" si="138"/>
        <v>4.1690097087378639</v>
      </c>
      <c r="CN91" s="40">
        <f t="shared" si="138"/>
        <v>4.2186407766990293</v>
      </c>
      <c r="CO91" s="40">
        <f t="shared" si="138"/>
        <v>4.2682718446601937</v>
      </c>
      <c r="CP91" s="40">
        <f t="shared" si="138"/>
        <v>4.3179029126213591</v>
      </c>
      <c r="CQ91" s="40">
        <f t="shared" si="138"/>
        <v>4.3675339805825244</v>
      </c>
      <c r="CR91" s="40">
        <f t="shared" si="138"/>
        <v>4.4171650485436897</v>
      </c>
      <c r="CS91" s="40">
        <f t="shared" si="138"/>
        <v>4.4667961165048542</v>
      </c>
      <c r="CT91" s="40">
        <f t="shared" si="138"/>
        <v>4.5164271844660195</v>
      </c>
      <c r="CU91" s="40">
        <f t="shared" si="138"/>
        <v>4.5660582524271849</v>
      </c>
      <c r="CV91" s="40">
        <f t="shared" si="138"/>
        <v>4.6156893203883493</v>
      </c>
      <c r="CW91" s="40">
        <f t="shared" si="138"/>
        <v>4.6653203883495147</v>
      </c>
      <c r="CX91" s="40">
        <f t="shared" si="138"/>
        <v>4.7149514563106791</v>
      </c>
      <c r="CY91" s="40">
        <f t="shared" si="138"/>
        <v>4.7645825242718445</v>
      </c>
      <c r="CZ91" s="40">
        <f t="shared" si="138"/>
        <v>4.8142135922330098</v>
      </c>
      <c r="DA91" s="40">
        <f t="shared" si="138"/>
        <v>4.8638446601941752</v>
      </c>
      <c r="DB91" s="40">
        <f t="shared" si="143"/>
        <v>4.9134757281553396</v>
      </c>
      <c r="DC91" s="41">
        <f t="shared" si="143"/>
        <v>4.963106796116505</v>
      </c>
      <c r="DE91" s="38">
        <v>85</v>
      </c>
      <c r="DF91" s="39">
        <f t="shared" si="139"/>
        <v>9.1817475728155333</v>
      </c>
      <c r="DG91" s="40">
        <f t="shared" si="139"/>
        <v>9.1817475728155333</v>
      </c>
      <c r="DH91" s="40">
        <f t="shared" si="139"/>
        <v>9.1817475728155333</v>
      </c>
      <c r="DI91" s="40">
        <f t="shared" si="139"/>
        <v>9.1817475728155333</v>
      </c>
      <c r="DJ91" s="40">
        <f t="shared" si="139"/>
        <v>9.1817475728155333</v>
      </c>
      <c r="DK91" s="40">
        <f t="shared" si="139"/>
        <v>9.1817475728155333</v>
      </c>
      <c r="DL91" s="40">
        <f t="shared" si="139"/>
        <v>9.1817475728155333</v>
      </c>
      <c r="DM91" s="40">
        <f t="shared" si="139"/>
        <v>9.1817475728155333</v>
      </c>
      <c r="DN91" s="40">
        <f t="shared" si="139"/>
        <v>9.1817475728155333</v>
      </c>
      <c r="DO91" s="40">
        <f t="shared" si="139"/>
        <v>9.1817475728155333</v>
      </c>
      <c r="DP91" s="40">
        <f t="shared" si="139"/>
        <v>9.1817475728155333</v>
      </c>
      <c r="DQ91" s="40">
        <f t="shared" si="139"/>
        <v>9.1817475728155333</v>
      </c>
      <c r="DR91" s="40">
        <f t="shared" si="139"/>
        <v>9.1817475728155333</v>
      </c>
      <c r="DS91" s="40">
        <f t="shared" si="139"/>
        <v>9.1817475728155333</v>
      </c>
      <c r="DT91" s="40">
        <f t="shared" si="139"/>
        <v>9.1817475728155333</v>
      </c>
      <c r="DU91" s="40">
        <f t="shared" si="139"/>
        <v>9.1817475728155333</v>
      </c>
      <c r="DV91" s="40">
        <f t="shared" si="144"/>
        <v>9.1817475728155333</v>
      </c>
      <c r="DW91" s="41">
        <f t="shared" si="144"/>
        <v>9.1817475728155333</v>
      </c>
      <c r="DY91" s="38">
        <v>85</v>
      </c>
      <c r="DZ91" s="39">
        <f t="shared" si="140"/>
        <v>2.0277015437392798</v>
      </c>
      <c r="EA91" s="40">
        <f t="shared" si="140"/>
        <v>2.0034382703368943</v>
      </c>
      <c r="EB91" s="40">
        <f t="shared" si="140"/>
        <v>1.9793388006150692</v>
      </c>
      <c r="EC91" s="40">
        <f t="shared" si="140"/>
        <v>1.9553997135159105</v>
      </c>
      <c r="ED91" s="40">
        <f t="shared" si="140"/>
        <v>1.9316176470588233</v>
      </c>
      <c r="EE91" s="40">
        <f t="shared" si="140"/>
        <v>1.9079892966360856</v>
      </c>
      <c r="EF91" s="40">
        <f t="shared" si="140"/>
        <v>1.8845114133568497</v>
      </c>
      <c r="EG91" s="40">
        <f t="shared" si="140"/>
        <v>1.8611808024377856</v>
      </c>
      <c r="EH91" s="40">
        <f t="shared" si="140"/>
        <v>1.837994321638613</v>
      </c>
      <c r="EI91" s="40">
        <f t="shared" si="140"/>
        <v>1.8149488797408553</v>
      </c>
      <c r="EJ91" s="40">
        <f t="shared" si="140"/>
        <v>1.7920414350682163</v>
      </c>
      <c r="EK91" s="40">
        <f t="shared" si="140"/>
        <v>1.7692689940470185</v>
      </c>
      <c r="EL91" s="40">
        <f t="shared" si="140"/>
        <v>1.7466286098052386</v>
      </c>
      <c r="EM91" s="40">
        <f t="shared" si="140"/>
        <v>1.72411738080869</v>
      </c>
      <c r="EN91" s="40">
        <f t="shared" si="140"/>
        <v>1.7017324495329922</v>
      </c>
      <c r="EO91" s="40">
        <f t="shared" si="140"/>
        <v>1.679471001169982</v>
      </c>
      <c r="EP91" s="40">
        <f t="shared" si="145"/>
        <v>1.6573302623673141</v>
      </c>
      <c r="EQ91" s="41">
        <f t="shared" si="141"/>
        <v>0.90187386779588341</v>
      </c>
    </row>
    <row r="92" spans="2:147" x14ac:dyDescent="0.25">
      <c r="B92" s="38">
        <v>86</v>
      </c>
      <c r="C92" s="39">
        <f t="shared" si="128"/>
        <v>6.8709677419354849</v>
      </c>
      <c r="D92" s="40">
        <f t="shared" si="129"/>
        <v>6.8709677419354867</v>
      </c>
      <c r="E92" s="40">
        <f t="shared" si="83"/>
        <v>6.8709677419354849</v>
      </c>
      <c r="F92" s="40">
        <f t="shared" si="84"/>
        <v>6.870967741935484</v>
      </c>
      <c r="G92" s="40">
        <f t="shared" si="85"/>
        <v>6.8709677419354849</v>
      </c>
      <c r="H92" s="40">
        <f t="shared" si="86"/>
        <v>6.8709677419354867</v>
      </c>
      <c r="I92" s="40">
        <f t="shared" si="87"/>
        <v>6.8709677419354849</v>
      </c>
      <c r="J92" s="40">
        <f t="shared" si="88"/>
        <v>6.8709677419354849</v>
      </c>
      <c r="K92" s="40">
        <f t="shared" si="89"/>
        <v>6.8709677419354849</v>
      </c>
      <c r="L92" s="40">
        <f t="shared" si="90"/>
        <v>6.8709677419354849</v>
      </c>
      <c r="M92" s="40">
        <f t="shared" si="91"/>
        <v>6.870967741935484</v>
      </c>
      <c r="N92" s="40">
        <f t="shared" si="92"/>
        <v>6.8709677419354867</v>
      </c>
      <c r="O92" s="40">
        <f t="shared" si="93"/>
        <v>6.870967741935484</v>
      </c>
      <c r="P92" s="40">
        <f t="shared" si="94"/>
        <v>6.870967741935484</v>
      </c>
      <c r="Q92" s="40">
        <f t="shared" si="95"/>
        <v>6.8709677419354858</v>
      </c>
      <c r="R92" s="40">
        <f t="shared" si="96"/>
        <v>6.8709677419354858</v>
      </c>
      <c r="S92" s="40">
        <f t="shared" si="97"/>
        <v>6.870967741935484</v>
      </c>
      <c r="T92" s="41">
        <f t="shared" si="130"/>
        <v>6.8709677419354858</v>
      </c>
      <c r="V92" s="38">
        <v>86</v>
      </c>
      <c r="W92" s="39">
        <f t="shared" si="131"/>
        <v>15.397590361445785</v>
      </c>
      <c r="X92" s="40">
        <f t="shared" si="132"/>
        <v>15.214285714285717</v>
      </c>
      <c r="Y92" s="40">
        <f t="shared" si="98"/>
        <v>15.035294117647059</v>
      </c>
      <c r="Z92" s="40">
        <f t="shared" si="99"/>
        <v>14.86046511627907</v>
      </c>
      <c r="AA92" s="40">
        <f t="shared" si="100"/>
        <v>14.689655172413794</v>
      </c>
      <c r="AB92" s="40">
        <f t="shared" si="101"/>
        <v>14.522727272727275</v>
      </c>
      <c r="AC92" s="40">
        <f t="shared" si="102"/>
        <v>14.359550561797752</v>
      </c>
      <c r="AD92" s="40">
        <f t="shared" si="103"/>
        <v>14.2</v>
      </c>
      <c r="AE92" s="40">
        <f t="shared" si="104"/>
        <v>14.043956043956044</v>
      </c>
      <c r="AF92" s="40">
        <f t="shared" si="105"/>
        <v>13.891304347826088</v>
      </c>
      <c r="AG92" s="40">
        <f t="shared" si="106"/>
        <v>13.741935483870968</v>
      </c>
      <c r="AH92" s="40">
        <f t="shared" si="107"/>
        <v>13.595744680851066</v>
      </c>
      <c r="AI92" s="40">
        <f t="shared" si="108"/>
        <v>13.452631578947368</v>
      </c>
      <c r="AJ92" s="40">
        <f t="shared" si="109"/>
        <v>13.3125</v>
      </c>
      <c r="AK92" s="40">
        <f t="shared" si="110"/>
        <v>13.175257731958764</v>
      </c>
      <c r="AL92" s="40">
        <f t="shared" si="111"/>
        <v>13.040816326530612</v>
      </c>
      <c r="AM92" s="40">
        <f t="shared" si="112"/>
        <v>12.90909090909091</v>
      </c>
      <c r="AN92" s="41">
        <f t="shared" si="133"/>
        <v>12.780000000000001</v>
      </c>
      <c r="AR92" s="38">
        <v>86</v>
      </c>
      <c r="AS92" s="39">
        <f t="shared" si="134"/>
        <v>3.3938085101985997</v>
      </c>
      <c r="AT92" s="40">
        <f t="shared" si="135"/>
        <v>3.3132795075713117</v>
      </c>
      <c r="AU92" s="40">
        <f t="shared" si="113"/>
        <v>3.234913015949588</v>
      </c>
      <c r="AV92" s="40">
        <f t="shared" si="114"/>
        <v>3.1586280727441163</v>
      </c>
      <c r="AW92" s="40">
        <f t="shared" si="115"/>
        <v>3.0843475321162939</v>
      </c>
      <c r="AX92" s="40">
        <f t="shared" si="116"/>
        <v>3.0119978454267446</v>
      </c>
      <c r="AY92" s="40">
        <f t="shared" si="117"/>
        <v>2.9415088565606458</v>
      </c>
      <c r="AZ92" s="40">
        <f t="shared" si="118"/>
        <v>2.8728136109700348</v>
      </c>
      <c r="BA92" s="40">
        <f t="shared" si="119"/>
        <v>2.8058481773752506</v>
      </c>
      <c r="BB92" s="40">
        <f t="shared" si="120"/>
        <v>2.7405514811598102</v>
      </c>
      <c r="BC92" s="40">
        <f t="shared" si="121"/>
        <v>2.6768651485761779</v>
      </c>
      <c r="BD92" s="40">
        <f t="shared" si="122"/>
        <v>2.6147333609550536</v>
      </c>
      <c r="BE92" s="40">
        <f t="shared" si="123"/>
        <v>2.5541027181789264</v>
      </c>
      <c r="BF92" s="40">
        <f t="shared" si="124"/>
        <v>2.494922110742305</v>
      </c>
      <c r="BG92" s="40">
        <f t="shared" si="125"/>
        <v>2.4371425997769793</v>
      </c>
      <c r="BH92" s="40">
        <f t="shared" si="126"/>
        <v>2.3807173044715131</v>
      </c>
      <c r="BI92" s="40">
        <f t="shared" si="127"/>
        <v>2.3256012963603587</v>
      </c>
      <c r="BJ92" s="41">
        <f t="shared" si="136"/>
        <v>1.2462714175640459</v>
      </c>
      <c r="BN92" s="38">
        <v>86</v>
      </c>
      <c r="BO92" s="39">
        <f t="shared" si="137"/>
        <v>0.6007003891050583</v>
      </c>
      <c r="BP92" s="40">
        <f t="shared" si="137"/>
        <v>0.60793774319066141</v>
      </c>
      <c r="BQ92" s="40">
        <f t="shared" si="137"/>
        <v>0.61517509727626463</v>
      </c>
      <c r="BR92" s="40">
        <f t="shared" si="137"/>
        <v>0.62241245136186774</v>
      </c>
      <c r="BS92" s="40">
        <f t="shared" si="137"/>
        <v>0.62964980544747085</v>
      </c>
      <c r="BT92" s="40">
        <f t="shared" si="137"/>
        <v>0.63688715953307384</v>
      </c>
      <c r="BU92" s="40">
        <f t="shared" si="137"/>
        <v>0.64412451361867706</v>
      </c>
      <c r="BV92" s="40">
        <f t="shared" si="137"/>
        <v>0.65136186770428017</v>
      </c>
      <c r="BW92" s="40">
        <f t="shared" si="137"/>
        <v>0.65859922178988328</v>
      </c>
      <c r="BX92" s="40">
        <f t="shared" si="137"/>
        <v>0.66583657587548639</v>
      </c>
      <c r="BY92" s="40">
        <f t="shared" si="137"/>
        <v>0.6730739299610895</v>
      </c>
      <c r="BZ92" s="40">
        <f t="shared" si="137"/>
        <v>0.6803112840466925</v>
      </c>
      <c r="CA92" s="40">
        <f t="shared" si="137"/>
        <v>0.68754863813229572</v>
      </c>
      <c r="CB92" s="40">
        <f t="shared" si="137"/>
        <v>0.69478599221789883</v>
      </c>
      <c r="CC92" s="40">
        <f t="shared" si="137"/>
        <v>0.70202334630350194</v>
      </c>
      <c r="CD92" s="40">
        <f t="shared" si="137"/>
        <v>0.70926070038910505</v>
      </c>
      <c r="CE92" s="40">
        <f t="shared" si="142"/>
        <v>0.71649805447470816</v>
      </c>
      <c r="CF92" s="41">
        <f t="shared" si="142"/>
        <v>0.72373540856031127</v>
      </c>
      <c r="CK92" s="38">
        <v>86</v>
      </c>
      <c r="CL92" s="39">
        <f t="shared" si="138"/>
        <v>4.1273929961089495</v>
      </c>
      <c r="CM92" s="40">
        <f t="shared" si="138"/>
        <v>4.1771206225680944</v>
      </c>
      <c r="CN92" s="40">
        <f t="shared" si="138"/>
        <v>4.2268482490272383</v>
      </c>
      <c r="CO92" s="40">
        <f t="shared" si="138"/>
        <v>4.2765758754863814</v>
      </c>
      <c r="CP92" s="40">
        <f t="shared" si="138"/>
        <v>4.3263035019455263</v>
      </c>
      <c r="CQ92" s="40">
        <f t="shared" si="138"/>
        <v>4.3760311284046702</v>
      </c>
      <c r="CR92" s="40">
        <f t="shared" si="138"/>
        <v>4.4257587548638142</v>
      </c>
      <c r="CS92" s="40">
        <f t="shared" si="138"/>
        <v>4.4754863813229582</v>
      </c>
      <c r="CT92" s="40">
        <f t="shared" si="138"/>
        <v>4.5252140077821021</v>
      </c>
      <c r="CU92" s="40">
        <f t="shared" si="138"/>
        <v>4.5749416342412461</v>
      </c>
      <c r="CV92" s="40">
        <f t="shared" si="138"/>
        <v>4.6246692607003892</v>
      </c>
      <c r="CW92" s="40">
        <f t="shared" si="138"/>
        <v>4.6743968871595341</v>
      </c>
      <c r="CX92" s="40">
        <f t="shared" si="138"/>
        <v>4.7241245136186771</v>
      </c>
      <c r="CY92" s="40">
        <f t="shared" si="138"/>
        <v>4.7738521400778211</v>
      </c>
      <c r="CZ92" s="40">
        <f t="shared" si="138"/>
        <v>4.823579766536966</v>
      </c>
      <c r="DA92" s="40">
        <f t="shared" si="138"/>
        <v>4.8733073929961099</v>
      </c>
      <c r="DB92" s="40">
        <f t="shared" si="143"/>
        <v>4.923035019455253</v>
      </c>
      <c r="DC92" s="41">
        <f t="shared" si="143"/>
        <v>4.9727626459143979</v>
      </c>
      <c r="DE92" s="38">
        <v>86</v>
      </c>
      <c r="DF92" s="39">
        <f t="shared" si="139"/>
        <v>9.2493385214007784</v>
      </c>
      <c r="DG92" s="40">
        <f t="shared" si="139"/>
        <v>9.2493385214007784</v>
      </c>
      <c r="DH92" s="40">
        <f t="shared" si="139"/>
        <v>9.2493385214007784</v>
      </c>
      <c r="DI92" s="40">
        <f t="shared" si="139"/>
        <v>9.2493385214007784</v>
      </c>
      <c r="DJ92" s="40">
        <f t="shared" si="139"/>
        <v>9.2493385214007784</v>
      </c>
      <c r="DK92" s="40">
        <f t="shared" si="139"/>
        <v>9.2493385214007784</v>
      </c>
      <c r="DL92" s="40">
        <f t="shared" si="139"/>
        <v>9.2493385214007784</v>
      </c>
      <c r="DM92" s="40">
        <f t="shared" si="139"/>
        <v>9.2493385214007784</v>
      </c>
      <c r="DN92" s="40">
        <f t="shared" si="139"/>
        <v>9.2493385214007784</v>
      </c>
      <c r="DO92" s="40">
        <f t="shared" si="139"/>
        <v>9.2493385214007784</v>
      </c>
      <c r="DP92" s="40">
        <f t="shared" si="139"/>
        <v>9.2493385214007784</v>
      </c>
      <c r="DQ92" s="40">
        <f t="shared" si="139"/>
        <v>9.2493385214007784</v>
      </c>
      <c r="DR92" s="40">
        <f t="shared" si="139"/>
        <v>9.2493385214007784</v>
      </c>
      <c r="DS92" s="40">
        <f t="shared" si="139"/>
        <v>9.2493385214007784</v>
      </c>
      <c r="DT92" s="40">
        <f t="shared" si="139"/>
        <v>9.2493385214007784</v>
      </c>
      <c r="DU92" s="40">
        <f t="shared" si="139"/>
        <v>9.2493385214007784</v>
      </c>
      <c r="DV92" s="40">
        <f t="shared" si="144"/>
        <v>9.2493385214007784</v>
      </c>
      <c r="DW92" s="41">
        <f t="shared" si="144"/>
        <v>9.2493385214007784</v>
      </c>
      <c r="DY92" s="38">
        <v>86</v>
      </c>
      <c r="DZ92" s="39">
        <f t="shared" si="140"/>
        <v>2.038662092624357</v>
      </c>
      <c r="EA92" s="40">
        <f t="shared" si="140"/>
        <v>2.0142676663927692</v>
      </c>
      <c r="EB92" s="40">
        <f t="shared" si="140"/>
        <v>1.9900379292670425</v>
      </c>
      <c r="EC92" s="40">
        <f t="shared" si="140"/>
        <v>1.9659694416970772</v>
      </c>
      <c r="ED92" s="40">
        <f t="shared" si="140"/>
        <v>1.9420588235294112</v>
      </c>
      <c r="EE92" s="40">
        <f t="shared" si="140"/>
        <v>1.9183027522935778</v>
      </c>
      <c r="EF92" s="40">
        <f t="shared" si="140"/>
        <v>1.8946979615371569</v>
      </c>
      <c r="EG92" s="40">
        <f t="shared" si="140"/>
        <v>1.8712412392077193</v>
      </c>
      <c r="EH92" s="40">
        <f t="shared" si="140"/>
        <v>1.8479294260799024</v>
      </c>
      <c r="EI92" s="40">
        <f t="shared" si="140"/>
        <v>1.8247594142259407</v>
      </c>
      <c r="EJ92" s="40">
        <f t="shared" si="140"/>
        <v>1.8017281455280438</v>
      </c>
      <c r="EK92" s="40">
        <f t="shared" si="140"/>
        <v>1.7788326102310563</v>
      </c>
      <c r="EL92" s="40">
        <f t="shared" si="140"/>
        <v>1.7560698455339154</v>
      </c>
      <c r="EM92" s="40">
        <f t="shared" si="140"/>
        <v>1.7334369342184668</v>
      </c>
      <c r="EN92" s="40">
        <f t="shared" si="140"/>
        <v>1.7109310033142513</v>
      </c>
      <c r="EO92" s="40">
        <f t="shared" si="140"/>
        <v>1.6885492227979277</v>
      </c>
      <c r="EP92" s="40">
        <f t="shared" si="145"/>
        <v>1.6662888043260562</v>
      </c>
      <c r="EQ92" s="41">
        <f t="shared" si="141"/>
        <v>0.90197075356775303</v>
      </c>
    </row>
    <row r="93" spans="2:147" x14ac:dyDescent="0.25">
      <c r="B93" s="38">
        <v>87</v>
      </c>
      <c r="C93" s="39">
        <f t="shared" si="128"/>
        <v>6.8342245989304811</v>
      </c>
      <c r="D93" s="40">
        <f t="shared" si="129"/>
        <v>6.8342245989304811</v>
      </c>
      <c r="E93" s="40">
        <f t="shared" si="83"/>
        <v>6.8342245989304811</v>
      </c>
      <c r="F93" s="40">
        <f t="shared" si="84"/>
        <v>6.8342245989304811</v>
      </c>
      <c r="G93" s="40">
        <f t="shared" si="85"/>
        <v>6.834224598930482</v>
      </c>
      <c r="H93" s="40">
        <f t="shared" si="86"/>
        <v>6.834224598930482</v>
      </c>
      <c r="I93" s="40">
        <f t="shared" si="87"/>
        <v>6.834224598930482</v>
      </c>
      <c r="J93" s="40">
        <f t="shared" si="88"/>
        <v>6.834224598930482</v>
      </c>
      <c r="K93" s="40">
        <f t="shared" si="89"/>
        <v>6.8342245989304811</v>
      </c>
      <c r="L93" s="40">
        <f t="shared" si="90"/>
        <v>6.8342245989304811</v>
      </c>
      <c r="M93" s="40">
        <f t="shared" si="91"/>
        <v>6.8342245989304811</v>
      </c>
      <c r="N93" s="40">
        <f t="shared" si="92"/>
        <v>6.8342245989304811</v>
      </c>
      <c r="O93" s="40">
        <f t="shared" si="93"/>
        <v>6.8342245989304811</v>
      </c>
      <c r="P93" s="40">
        <f t="shared" si="94"/>
        <v>6.8342245989304811</v>
      </c>
      <c r="Q93" s="40">
        <f t="shared" si="95"/>
        <v>6.834224598930482</v>
      </c>
      <c r="R93" s="40">
        <f t="shared" si="96"/>
        <v>6.834224598930482</v>
      </c>
      <c r="S93" s="40">
        <f t="shared" si="97"/>
        <v>6.8342245989304811</v>
      </c>
      <c r="T93" s="41">
        <f t="shared" si="130"/>
        <v>6.8342245989304811</v>
      </c>
      <c r="V93" s="38">
        <v>87</v>
      </c>
      <c r="W93" s="39">
        <f t="shared" si="131"/>
        <v>15.397590361445785</v>
      </c>
      <c r="X93" s="40">
        <f t="shared" si="132"/>
        <v>15.214285714285715</v>
      </c>
      <c r="Y93" s="40">
        <f t="shared" si="98"/>
        <v>15.03529411764706</v>
      </c>
      <c r="Z93" s="40">
        <f t="shared" si="99"/>
        <v>14.860465116279071</v>
      </c>
      <c r="AA93" s="40">
        <f t="shared" si="100"/>
        <v>14.689655172413795</v>
      </c>
      <c r="AB93" s="40">
        <f t="shared" si="101"/>
        <v>14.522727272727273</v>
      </c>
      <c r="AC93" s="40">
        <f t="shared" si="102"/>
        <v>14.359550561797754</v>
      </c>
      <c r="AD93" s="40">
        <f t="shared" si="103"/>
        <v>14.200000000000001</v>
      </c>
      <c r="AE93" s="40">
        <f t="shared" si="104"/>
        <v>14.043956043956044</v>
      </c>
      <c r="AF93" s="40">
        <f t="shared" si="105"/>
        <v>13.891304347826086</v>
      </c>
      <c r="AG93" s="40">
        <f t="shared" si="106"/>
        <v>13.741935483870968</v>
      </c>
      <c r="AH93" s="40">
        <f t="shared" si="107"/>
        <v>13.595744680851064</v>
      </c>
      <c r="AI93" s="40">
        <f t="shared" si="108"/>
        <v>13.452631578947368</v>
      </c>
      <c r="AJ93" s="40">
        <f t="shared" si="109"/>
        <v>13.312500000000002</v>
      </c>
      <c r="AK93" s="40">
        <f t="shared" si="110"/>
        <v>13.175257731958764</v>
      </c>
      <c r="AL93" s="40">
        <f t="shared" si="111"/>
        <v>13.040816326530614</v>
      </c>
      <c r="AM93" s="40">
        <f t="shared" si="112"/>
        <v>12.90909090909091</v>
      </c>
      <c r="AN93" s="41">
        <f t="shared" si="133"/>
        <v>12.780000000000001</v>
      </c>
      <c r="AR93" s="38">
        <v>87</v>
      </c>
      <c r="AS93" s="39">
        <f t="shared" si="134"/>
        <v>3.3872057699063838</v>
      </c>
      <c r="AT93" s="40">
        <f t="shared" si="135"/>
        <v>3.3068334384904334</v>
      </c>
      <c r="AU93" s="40">
        <f t="shared" si="113"/>
        <v>3.2286194108601927</v>
      </c>
      <c r="AV93" s="40">
        <f t="shared" si="114"/>
        <v>3.1524828819411121</v>
      </c>
      <c r="AW93" s="40">
        <f t="shared" si="115"/>
        <v>3.0783468559837726</v>
      </c>
      <c r="AX93" s="40">
        <f t="shared" si="116"/>
        <v>3.0061379274395326</v>
      </c>
      <c r="AY93" s="40">
        <f t="shared" si="117"/>
        <v>2.9357860766840687</v>
      </c>
      <c r="AZ93" s="40">
        <f t="shared" si="118"/>
        <v>2.867224479431183</v>
      </c>
      <c r="BA93" s="40">
        <f t="shared" si="119"/>
        <v>2.8003893287811352</v>
      </c>
      <c r="BB93" s="40">
        <f t="shared" si="120"/>
        <v>2.7352196689396551</v>
      </c>
      <c r="BC93" s="40">
        <f t="shared" si="121"/>
        <v>2.6716572397268084</v>
      </c>
      <c r="BD93" s="40">
        <f t="shared" si="122"/>
        <v>2.6096463310699267</v>
      </c>
      <c r="BE93" s="40">
        <f t="shared" si="123"/>
        <v>2.5491336467427805</v>
      </c>
      <c r="BF93" s="40">
        <f t="shared" si="124"/>
        <v>2.4900681766747126</v>
      </c>
      <c r="BG93" s="40">
        <f t="shared" si="125"/>
        <v>2.4324010772093199</v>
      </c>
      <c r="BH93" s="40">
        <f t="shared" si="126"/>
        <v>2.3760855587429695</v>
      </c>
      <c r="BI93" s="40">
        <f t="shared" si="127"/>
        <v>2.3210767802195797</v>
      </c>
      <c r="BJ93" s="41">
        <f t="shared" si="136"/>
        <v>1.2373280721423165</v>
      </c>
      <c r="BN93" s="38">
        <v>87</v>
      </c>
      <c r="BO93" s="39">
        <f t="shared" si="137"/>
        <v>0.60510721247563359</v>
      </c>
      <c r="BP93" s="40">
        <f t="shared" si="137"/>
        <v>0.6123976608187135</v>
      </c>
      <c r="BQ93" s="40">
        <f t="shared" si="137"/>
        <v>0.6196881091617934</v>
      </c>
      <c r="BR93" s="40">
        <f t="shared" si="137"/>
        <v>0.6269785575048733</v>
      </c>
      <c r="BS93" s="40">
        <f t="shared" si="137"/>
        <v>0.6342690058479532</v>
      </c>
      <c r="BT93" s="40">
        <f t="shared" si="137"/>
        <v>0.64155945419103322</v>
      </c>
      <c r="BU93" s="40">
        <f t="shared" si="137"/>
        <v>0.64884990253411312</v>
      </c>
      <c r="BV93" s="40">
        <f t="shared" si="137"/>
        <v>0.65614035087719302</v>
      </c>
      <c r="BW93" s="40">
        <f t="shared" si="137"/>
        <v>0.66343079922027304</v>
      </c>
      <c r="BX93" s="40">
        <f t="shared" si="137"/>
        <v>0.67072124756335294</v>
      </c>
      <c r="BY93" s="40">
        <f t="shared" si="137"/>
        <v>0.67801169590643284</v>
      </c>
      <c r="BZ93" s="40">
        <f t="shared" si="137"/>
        <v>0.68530214424951275</v>
      </c>
      <c r="CA93" s="40">
        <f t="shared" si="137"/>
        <v>0.69259259259259265</v>
      </c>
      <c r="CB93" s="40">
        <f t="shared" si="137"/>
        <v>0.69988304093567255</v>
      </c>
      <c r="CC93" s="40">
        <f t="shared" si="137"/>
        <v>0.70717348927875245</v>
      </c>
      <c r="CD93" s="40">
        <f t="shared" si="137"/>
        <v>0.71446393762183236</v>
      </c>
      <c r="CE93" s="40">
        <f t="shared" si="142"/>
        <v>0.72175438596491237</v>
      </c>
      <c r="CF93" s="41">
        <f t="shared" si="142"/>
        <v>0.72904483430799227</v>
      </c>
      <c r="CK93" s="38">
        <v>87</v>
      </c>
      <c r="CL93" s="39">
        <f t="shared" si="138"/>
        <v>4.1354385964912286</v>
      </c>
      <c r="CM93" s="40">
        <f t="shared" si="138"/>
        <v>4.1852631578947372</v>
      </c>
      <c r="CN93" s="40">
        <f t="shared" si="138"/>
        <v>4.2350877192982459</v>
      </c>
      <c r="CO93" s="40">
        <f t="shared" si="138"/>
        <v>4.2849122807017546</v>
      </c>
      <c r="CP93" s="40">
        <f t="shared" si="138"/>
        <v>4.3347368421052632</v>
      </c>
      <c r="CQ93" s="40">
        <f t="shared" si="138"/>
        <v>4.3845614035087728</v>
      </c>
      <c r="CR93" s="40">
        <f t="shared" si="138"/>
        <v>4.4343859649122814</v>
      </c>
      <c r="CS93" s="40">
        <f t="shared" si="138"/>
        <v>4.4842105263157901</v>
      </c>
      <c r="CT93" s="40">
        <f t="shared" si="138"/>
        <v>4.5340350877192988</v>
      </c>
      <c r="CU93" s="40">
        <f t="shared" si="138"/>
        <v>4.5838596491228074</v>
      </c>
      <c r="CV93" s="40">
        <f t="shared" si="138"/>
        <v>4.6336842105263161</v>
      </c>
      <c r="CW93" s="40">
        <f t="shared" si="138"/>
        <v>4.6835087719298247</v>
      </c>
      <c r="CX93" s="40">
        <f t="shared" si="138"/>
        <v>4.7333333333333334</v>
      </c>
      <c r="CY93" s="40">
        <f t="shared" si="138"/>
        <v>4.7831578947368421</v>
      </c>
      <c r="CZ93" s="40">
        <f t="shared" si="138"/>
        <v>4.8329824561403516</v>
      </c>
      <c r="DA93" s="40">
        <f t="shared" si="138"/>
        <v>4.8828070175438603</v>
      </c>
      <c r="DB93" s="40">
        <f t="shared" si="143"/>
        <v>4.9326315789473689</v>
      </c>
      <c r="DC93" s="41">
        <f t="shared" si="143"/>
        <v>4.9824561403508776</v>
      </c>
      <c r="DE93" s="38">
        <v>87</v>
      </c>
      <c r="DF93" s="39">
        <f t="shared" si="139"/>
        <v>9.3171929824561417</v>
      </c>
      <c r="DG93" s="40">
        <f t="shared" si="139"/>
        <v>9.3171929824561417</v>
      </c>
      <c r="DH93" s="40">
        <f t="shared" si="139"/>
        <v>9.3171929824561417</v>
      </c>
      <c r="DI93" s="40">
        <f t="shared" si="139"/>
        <v>9.3171929824561417</v>
      </c>
      <c r="DJ93" s="40">
        <f t="shared" si="139"/>
        <v>9.3171929824561417</v>
      </c>
      <c r="DK93" s="40">
        <f t="shared" si="139"/>
        <v>9.3171929824561417</v>
      </c>
      <c r="DL93" s="40">
        <f t="shared" si="139"/>
        <v>9.3171929824561417</v>
      </c>
      <c r="DM93" s="40">
        <f t="shared" si="139"/>
        <v>9.3171929824561417</v>
      </c>
      <c r="DN93" s="40">
        <f t="shared" si="139"/>
        <v>9.3171929824561417</v>
      </c>
      <c r="DO93" s="40">
        <f t="shared" si="139"/>
        <v>9.3171929824561417</v>
      </c>
      <c r="DP93" s="40">
        <f t="shared" si="139"/>
        <v>9.3171929824561417</v>
      </c>
      <c r="DQ93" s="40">
        <f t="shared" si="139"/>
        <v>9.3171929824561417</v>
      </c>
      <c r="DR93" s="40">
        <f t="shared" si="139"/>
        <v>9.3171929824561417</v>
      </c>
      <c r="DS93" s="40">
        <f t="shared" si="139"/>
        <v>9.3171929824561417</v>
      </c>
      <c r="DT93" s="40">
        <f t="shared" si="139"/>
        <v>9.3171929824561417</v>
      </c>
      <c r="DU93" s="40">
        <f t="shared" si="139"/>
        <v>9.3171929824561417</v>
      </c>
      <c r="DV93" s="40">
        <f t="shared" si="144"/>
        <v>9.3171929824561417</v>
      </c>
      <c r="DW93" s="41">
        <f t="shared" si="144"/>
        <v>9.3171929824561417</v>
      </c>
      <c r="DY93" s="38">
        <v>87</v>
      </c>
      <c r="DZ93" s="39">
        <f t="shared" si="140"/>
        <v>2.0496226415094343</v>
      </c>
      <c r="EA93" s="40">
        <f t="shared" si="140"/>
        <v>2.0250970624486446</v>
      </c>
      <c r="EB93" s="40">
        <f t="shared" si="140"/>
        <v>2.0007370579190162</v>
      </c>
      <c r="EC93" s="40">
        <f t="shared" si="140"/>
        <v>1.9765391698782444</v>
      </c>
      <c r="ED93" s="40">
        <f t="shared" si="140"/>
        <v>1.9524999999999999</v>
      </c>
      <c r="EE93" s="40">
        <f t="shared" si="140"/>
        <v>1.9286162079510705</v>
      </c>
      <c r="EF93" s="40">
        <f t="shared" si="140"/>
        <v>1.9048845097174643</v>
      </c>
      <c r="EG93" s="40">
        <f t="shared" si="140"/>
        <v>1.8813016759776535</v>
      </c>
      <c r="EH93" s="40">
        <f t="shared" si="140"/>
        <v>1.8578645305211925</v>
      </c>
      <c r="EI93" s="40">
        <f t="shared" si="140"/>
        <v>1.8345699487110267</v>
      </c>
      <c r="EJ93" s="40">
        <f t="shared" si="140"/>
        <v>1.8114148559878724</v>
      </c>
      <c r="EK93" s="40">
        <f t="shared" si="140"/>
        <v>1.7883962264150945</v>
      </c>
      <c r="EL93" s="40">
        <f t="shared" si="140"/>
        <v>1.7655110812625925</v>
      </c>
      <c r="EM93" s="40">
        <f t="shared" si="140"/>
        <v>1.7427564876282435</v>
      </c>
      <c r="EN93" s="40">
        <f t="shared" si="140"/>
        <v>1.7201295570955109</v>
      </c>
      <c r="EO93" s="40">
        <f t="shared" si="140"/>
        <v>1.6976274444258737</v>
      </c>
      <c r="EP93" s="40">
        <f t="shared" si="145"/>
        <v>1.6752473462847988</v>
      </c>
      <c r="EQ93" s="41">
        <f t="shared" si="141"/>
        <v>0.90206763933962264</v>
      </c>
    </row>
    <row r="94" spans="2:147" x14ac:dyDescent="0.25">
      <c r="B94" s="38">
        <v>88</v>
      </c>
      <c r="C94" s="39">
        <f t="shared" si="128"/>
        <v>6.7978723404255339</v>
      </c>
      <c r="D94" s="40">
        <f t="shared" si="129"/>
        <v>6.7978723404255321</v>
      </c>
      <c r="E94" s="40">
        <f t="shared" si="83"/>
        <v>6.7978723404255339</v>
      </c>
      <c r="F94" s="40">
        <f t="shared" si="84"/>
        <v>6.7978723404255321</v>
      </c>
      <c r="G94" s="40">
        <f t="shared" si="85"/>
        <v>6.797872340425533</v>
      </c>
      <c r="H94" s="40">
        <f t="shared" si="86"/>
        <v>6.797872340425533</v>
      </c>
      <c r="I94" s="40">
        <f t="shared" si="87"/>
        <v>6.797872340425533</v>
      </c>
      <c r="J94" s="40">
        <f t="shared" si="88"/>
        <v>6.797872340425533</v>
      </c>
      <c r="K94" s="40">
        <f t="shared" si="89"/>
        <v>6.797872340425533</v>
      </c>
      <c r="L94" s="40">
        <f t="shared" si="90"/>
        <v>6.797872340425533</v>
      </c>
      <c r="M94" s="40">
        <f t="shared" si="91"/>
        <v>6.797872340425533</v>
      </c>
      <c r="N94" s="40">
        <f t="shared" si="92"/>
        <v>6.7978723404255339</v>
      </c>
      <c r="O94" s="40">
        <f t="shared" si="93"/>
        <v>6.797872340425533</v>
      </c>
      <c r="P94" s="40">
        <f t="shared" si="94"/>
        <v>6.7978723404255339</v>
      </c>
      <c r="Q94" s="40">
        <f t="shared" si="95"/>
        <v>6.797872340425533</v>
      </c>
      <c r="R94" s="40">
        <f t="shared" si="96"/>
        <v>6.797872340425533</v>
      </c>
      <c r="S94" s="40">
        <f t="shared" si="97"/>
        <v>6.7978723404255321</v>
      </c>
      <c r="T94" s="41">
        <f t="shared" si="130"/>
        <v>6.797872340425533</v>
      </c>
      <c r="V94" s="38">
        <v>88</v>
      </c>
      <c r="W94" s="39">
        <f t="shared" si="131"/>
        <v>15.397590361445786</v>
      </c>
      <c r="X94" s="40">
        <f t="shared" si="132"/>
        <v>15.214285714285715</v>
      </c>
      <c r="Y94" s="40">
        <f t="shared" si="98"/>
        <v>15.03529411764706</v>
      </c>
      <c r="Z94" s="40">
        <f t="shared" si="99"/>
        <v>14.860465116279071</v>
      </c>
      <c r="AA94" s="40">
        <f t="shared" si="100"/>
        <v>14.689655172413792</v>
      </c>
      <c r="AB94" s="40">
        <f t="shared" si="101"/>
        <v>14.522727272727272</v>
      </c>
      <c r="AC94" s="40">
        <f t="shared" si="102"/>
        <v>14.359550561797752</v>
      </c>
      <c r="AD94" s="40">
        <f t="shared" si="103"/>
        <v>14.200000000000001</v>
      </c>
      <c r="AE94" s="40">
        <f t="shared" si="104"/>
        <v>14.043956043956044</v>
      </c>
      <c r="AF94" s="40">
        <f t="shared" si="105"/>
        <v>13.891304347826086</v>
      </c>
      <c r="AG94" s="40">
        <f t="shared" si="106"/>
        <v>13.74193548387097</v>
      </c>
      <c r="AH94" s="40">
        <f t="shared" si="107"/>
        <v>13.595744680851066</v>
      </c>
      <c r="AI94" s="40">
        <f t="shared" si="108"/>
        <v>13.45263157894737</v>
      </c>
      <c r="AJ94" s="40">
        <f t="shared" si="109"/>
        <v>13.312500000000002</v>
      </c>
      <c r="AK94" s="40">
        <f t="shared" si="110"/>
        <v>13.175257731958764</v>
      </c>
      <c r="AL94" s="40">
        <f t="shared" si="111"/>
        <v>13.040816326530614</v>
      </c>
      <c r="AM94" s="40">
        <f t="shared" si="112"/>
        <v>12.909090909090908</v>
      </c>
      <c r="AN94" s="41">
        <f t="shared" si="133"/>
        <v>12.780000000000001</v>
      </c>
      <c r="AR94" s="38">
        <v>88</v>
      </c>
      <c r="AS94" s="39">
        <f t="shared" si="134"/>
        <v>3.38060302961417</v>
      </c>
      <c r="AT94" s="40">
        <f t="shared" si="135"/>
        <v>3.3003873694095551</v>
      </c>
      <c r="AU94" s="40">
        <f t="shared" si="113"/>
        <v>3.2223258057707964</v>
      </c>
      <c r="AV94" s="40">
        <f t="shared" si="114"/>
        <v>3.146337691138108</v>
      </c>
      <c r="AW94" s="40">
        <f t="shared" si="115"/>
        <v>3.0723461798512499</v>
      </c>
      <c r="AX94" s="40">
        <f t="shared" si="116"/>
        <v>3.0002780094523214</v>
      </c>
      <c r="AY94" s="40">
        <f t="shared" si="117"/>
        <v>2.9300632968074916</v>
      </c>
      <c r="AZ94" s="40">
        <f t="shared" si="118"/>
        <v>2.8616353478923306</v>
      </c>
      <c r="BA94" s="40">
        <f t="shared" si="119"/>
        <v>2.7949304801870207</v>
      </c>
      <c r="BB94" s="40">
        <f t="shared" si="120"/>
        <v>2.7298878567195</v>
      </c>
      <c r="BC94" s="40">
        <f t="shared" si="121"/>
        <v>2.6664493308774389</v>
      </c>
      <c r="BD94" s="40">
        <f t="shared" si="122"/>
        <v>2.6045593011848003</v>
      </c>
      <c r="BE94" s="40">
        <f t="shared" si="123"/>
        <v>2.5441645753066351</v>
      </c>
      <c r="BF94" s="40">
        <f t="shared" si="124"/>
        <v>2.4852142426071215</v>
      </c>
      <c r="BG94" s="40">
        <f t="shared" si="125"/>
        <v>2.4276595546416599</v>
      </c>
      <c r="BH94" s="40">
        <f t="shared" si="126"/>
        <v>2.3714538130144258</v>
      </c>
      <c r="BI94" s="40">
        <f t="shared" si="127"/>
        <v>2.3165522640788012</v>
      </c>
      <c r="BJ94" s="41">
        <f t="shared" si="136"/>
        <v>1.2284793533433087</v>
      </c>
      <c r="BN94" s="38">
        <v>88</v>
      </c>
      <c r="BO94" s="39">
        <f t="shared" si="137"/>
        <v>0.60953124999999986</v>
      </c>
      <c r="BP94" s="40">
        <f t="shared" si="137"/>
        <v>0.61687499999999995</v>
      </c>
      <c r="BQ94" s="40">
        <f t="shared" si="137"/>
        <v>0.62421874999999993</v>
      </c>
      <c r="BR94" s="40">
        <f t="shared" si="137"/>
        <v>0.63156249999999992</v>
      </c>
      <c r="BS94" s="40">
        <f t="shared" si="137"/>
        <v>0.63890625000000001</v>
      </c>
      <c r="BT94" s="40">
        <f t="shared" si="137"/>
        <v>0.64624999999999999</v>
      </c>
      <c r="BU94" s="40">
        <f t="shared" si="137"/>
        <v>0.65359374999999997</v>
      </c>
      <c r="BV94" s="40">
        <f t="shared" si="137"/>
        <v>0.66093749999999996</v>
      </c>
      <c r="BW94" s="40">
        <f t="shared" si="137"/>
        <v>0.66828124999999994</v>
      </c>
      <c r="BX94" s="40">
        <f t="shared" si="137"/>
        <v>0.67562500000000003</v>
      </c>
      <c r="BY94" s="40">
        <f t="shared" si="137"/>
        <v>0.6829687499999999</v>
      </c>
      <c r="BZ94" s="40">
        <f t="shared" si="137"/>
        <v>0.69031249999999988</v>
      </c>
      <c r="CA94" s="40">
        <f t="shared" si="137"/>
        <v>0.69765624999999987</v>
      </c>
      <c r="CB94" s="40">
        <f t="shared" si="137"/>
        <v>0.70499999999999985</v>
      </c>
      <c r="CC94" s="40">
        <f t="shared" si="137"/>
        <v>0.71234374999999994</v>
      </c>
      <c r="CD94" s="40">
        <f t="shared" si="137"/>
        <v>0.71968749999999992</v>
      </c>
      <c r="CE94" s="40">
        <f t="shared" si="142"/>
        <v>0.72703125000000002</v>
      </c>
      <c r="CF94" s="41">
        <f t="shared" si="142"/>
        <v>0.73437499999999989</v>
      </c>
      <c r="CK94" s="38">
        <v>88</v>
      </c>
      <c r="CL94" s="39">
        <f t="shared" si="138"/>
        <v>4.143515625</v>
      </c>
      <c r="CM94" s="40">
        <f t="shared" si="138"/>
        <v>4.1934374999999999</v>
      </c>
      <c r="CN94" s="40">
        <f t="shared" si="138"/>
        <v>4.2433593750000007</v>
      </c>
      <c r="CO94" s="40">
        <f t="shared" si="138"/>
        <v>4.2932812499999997</v>
      </c>
      <c r="CP94" s="40">
        <f t="shared" si="138"/>
        <v>4.3432031250000005</v>
      </c>
      <c r="CQ94" s="40">
        <f t="shared" si="138"/>
        <v>4.3931250000000004</v>
      </c>
      <c r="CR94" s="40">
        <f t="shared" si="138"/>
        <v>4.4430468750000003</v>
      </c>
      <c r="CS94" s="40">
        <f t="shared" si="138"/>
        <v>4.4929687500000002</v>
      </c>
      <c r="CT94" s="40">
        <f t="shared" si="138"/>
        <v>4.5428906250000001</v>
      </c>
      <c r="CU94" s="40">
        <f t="shared" si="138"/>
        <v>4.5928125000000009</v>
      </c>
      <c r="CV94" s="40">
        <f t="shared" si="138"/>
        <v>4.6427343749999999</v>
      </c>
      <c r="CW94" s="40">
        <f t="shared" si="138"/>
        <v>4.6926562500000006</v>
      </c>
      <c r="CX94" s="40">
        <f t="shared" si="138"/>
        <v>4.7425781249999996</v>
      </c>
      <c r="CY94" s="40">
        <f t="shared" si="138"/>
        <v>4.7925000000000004</v>
      </c>
      <c r="CZ94" s="40">
        <f t="shared" si="138"/>
        <v>4.8424218750000003</v>
      </c>
      <c r="DA94" s="40">
        <f t="shared" si="138"/>
        <v>4.8923437500000002</v>
      </c>
      <c r="DB94" s="40">
        <f t="shared" si="143"/>
        <v>4.9422656250000001</v>
      </c>
      <c r="DC94" s="41">
        <f t="shared" si="143"/>
        <v>4.9921875</v>
      </c>
      <c r="DE94" s="38">
        <v>88</v>
      </c>
      <c r="DF94" s="39">
        <f t="shared" si="139"/>
        <v>9.3853124999999995</v>
      </c>
      <c r="DG94" s="40">
        <f t="shared" si="139"/>
        <v>9.3853124999999995</v>
      </c>
      <c r="DH94" s="40">
        <f t="shared" si="139"/>
        <v>9.3853124999999995</v>
      </c>
      <c r="DI94" s="40">
        <f t="shared" si="139"/>
        <v>9.3853124999999995</v>
      </c>
      <c r="DJ94" s="40">
        <f t="shared" si="139"/>
        <v>9.3853124999999995</v>
      </c>
      <c r="DK94" s="40">
        <f t="shared" si="139"/>
        <v>9.3853124999999995</v>
      </c>
      <c r="DL94" s="40">
        <f t="shared" si="139"/>
        <v>9.3853124999999995</v>
      </c>
      <c r="DM94" s="40">
        <f t="shared" si="139"/>
        <v>9.3853124999999995</v>
      </c>
      <c r="DN94" s="40">
        <f t="shared" si="139"/>
        <v>9.3853124999999995</v>
      </c>
      <c r="DO94" s="40">
        <f t="shared" si="139"/>
        <v>9.3853124999999995</v>
      </c>
      <c r="DP94" s="40">
        <f t="shared" si="139"/>
        <v>9.3853124999999995</v>
      </c>
      <c r="DQ94" s="40">
        <f t="shared" si="139"/>
        <v>9.3853124999999995</v>
      </c>
      <c r="DR94" s="40">
        <f t="shared" si="139"/>
        <v>9.3853124999999995</v>
      </c>
      <c r="DS94" s="40">
        <f t="shared" si="139"/>
        <v>9.3853124999999995</v>
      </c>
      <c r="DT94" s="40">
        <f t="shared" si="139"/>
        <v>9.3853124999999995</v>
      </c>
      <c r="DU94" s="40">
        <f t="shared" si="139"/>
        <v>9.3853124999999995</v>
      </c>
      <c r="DV94" s="40">
        <f t="shared" si="144"/>
        <v>9.3853124999999995</v>
      </c>
      <c r="DW94" s="41">
        <f t="shared" si="144"/>
        <v>9.3853124999999995</v>
      </c>
      <c r="DY94" s="38">
        <v>88</v>
      </c>
      <c r="DZ94" s="39">
        <f t="shared" si="140"/>
        <v>2.0605831903945115</v>
      </c>
      <c r="EA94" s="40">
        <f t="shared" si="140"/>
        <v>2.0359264585045191</v>
      </c>
      <c r="EB94" s="40">
        <f t="shared" si="140"/>
        <v>2.0114361865709891</v>
      </c>
      <c r="EC94" s="40">
        <f t="shared" si="140"/>
        <v>1.9871088980594112</v>
      </c>
      <c r="ED94" s="40">
        <f t="shared" si="140"/>
        <v>1.9629411764705877</v>
      </c>
      <c r="EE94" s="40">
        <f t="shared" si="140"/>
        <v>1.9389296636085627</v>
      </c>
      <c r="EF94" s="40">
        <f t="shared" si="140"/>
        <v>1.9150710578977714</v>
      </c>
      <c r="EG94" s="40">
        <f t="shared" si="140"/>
        <v>1.8913621127475873</v>
      </c>
      <c r="EH94" s="40">
        <f t="shared" si="140"/>
        <v>1.8677996349624821</v>
      </c>
      <c r="EI94" s="40">
        <f t="shared" si="140"/>
        <v>1.8443804831961124</v>
      </c>
      <c r="EJ94" s="40">
        <f t="shared" si="140"/>
        <v>1.8211015664477006</v>
      </c>
      <c r="EK94" s="40">
        <f t="shared" si="140"/>
        <v>1.7979598425991321</v>
      </c>
      <c r="EL94" s="40">
        <f t="shared" si="140"/>
        <v>1.7749523169912693</v>
      </c>
      <c r="EM94" s="40">
        <f t="shared" si="140"/>
        <v>1.7520760410380203</v>
      </c>
      <c r="EN94" s="40">
        <f t="shared" si="140"/>
        <v>1.72932811087677</v>
      </c>
      <c r="EO94" s="40">
        <f t="shared" si="140"/>
        <v>1.7067056660538193</v>
      </c>
      <c r="EP94" s="40">
        <f t="shared" si="145"/>
        <v>1.6842058882435409</v>
      </c>
      <c r="EQ94" s="41">
        <f t="shared" si="141"/>
        <v>0.90216452511149214</v>
      </c>
    </row>
    <row r="95" spans="2:147" x14ac:dyDescent="0.25">
      <c r="B95" s="38">
        <v>89</v>
      </c>
      <c r="C95" s="39">
        <f t="shared" si="128"/>
        <v>6.7619047619047619</v>
      </c>
      <c r="D95" s="40">
        <f t="shared" si="129"/>
        <v>6.761904761904761</v>
      </c>
      <c r="E95" s="40">
        <f t="shared" si="83"/>
        <v>6.7619047619047628</v>
      </c>
      <c r="F95" s="40">
        <f t="shared" si="84"/>
        <v>6.7619047619047619</v>
      </c>
      <c r="G95" s="40">
        <f t="shared" si="85"/>
        <v>6.7619047619047619</v>
      </c>
      <c r="H95" s="40">
        <f t="shared" si="86"/>
        <v>6.7619047619047619</v>
      </c>
      <c r="I95" s="40">
        <f t="shared" si="87"/>
        <v>6.761904761904761</v>
      </c>
      <c r="J95" s="40">
        <f t="shared" si="88"/>
        <v>6.7619047619047628</v>
      </c>
      <c r="K95" s="40">
        <f t="shared" si="89"/>
        <v>6.7619047619047619</v>
      </c>
      <c r="L95" s="40">
        <f t="shared" si="90"/>
        <v>6.7619047619047619</v>
      </c>
      <c r="M95" s="40">
        <f t="shared" si="91"/>
        <v>6.7619047619047628</v>
      </c>
      <c r="N95" s="40">
        <f t="shared" si="92"/>
        <v>6.7619047619047628</v>
      </c>
      <c r="O95" s="40">
        <f t="shared" si="93"/>
        <v>6.7619047619047619</v>
      </c>
      <c r="P95" s="40">
        <f t="shared" si="94"/>
        <v>6.7619047619047619</v>
      </c>
      <c r="Q95" s="40">
        <f t="shared" si="95"/>
        <v>6.761904761904761</v>
      </c>
      <c r="R95" s="40">
        <f t="shared" si="96"/>
        <v>6.7619047619047628</v>
      </c>
      <c r="S95" s="40">
        <f t="shared" si="97"/>
        <v>6.761904761904761</v>
      </c>
      <c r="T95" s="41">
        <f t="shared" si="130"/>
        <v>6.7619047619047619</v>
      </c>
      <c r="V95" s="38">
        <v>89</v>
      </c>
      <c r="W95" s="39">
        <f t="shared" si="131"/>
        <v>15.397590361445786</v>
      </c>
      <c r="X95" s="40">
        <f t="shared" si="132"/>
        <v>15.214285714285715</v>
      </c>
      <c r="Y95" s="40">
        <f t="shared" si="98"/>
        <v>15.03529411764706</v>
      </c>
      <c r="Z95" s="40">
        <f t="shared" si="99"/>
        <v>14.860465116279071</v>
      </c>
      <c r="AA95" s="40">
        <f t="shared" si="100"/>
        <v>14.689655172413795</v>
      </c>
      <c r="AB95" s="40">
        <f t="shared" si="101"/>
        <v>14.522727272727275</v>
      </c>
      <c r="AC95" s="40">
        <f t="shared" si="102"/>
        <v>14.359550561797754</v>
      </c>
      <c r="AD95" s="40">
        <f t="shared" si="103"/>
        <v>14.200000000000003</v>
      </c>
      <c r="AE95" s="40">
        <f t="shared" si="104"/>
        <v>14.043956043956046</v>
      </c>
      <c r="AF95" s="40">
        <f t="shared" si="105"/>
        <v>13.891304347826088</v>
      </c>
      <c r="AG95" s="40">
        <f t="shared" si="106"/>
        <v>13.74193548387097</v>
      </c>
      <c r="AH95" s="40">
        <f t="shared" si="107"/>
        <v>13.595744680851066</v>
      </c>
      <c r="AI95" s="40">
        <f t="shared" si="108"/>
        <v>13.45263157894737</v>
      </c>
      <c r="AJ95" s="40">
        <f t="shared" si="109"/>
        <v>13.312500000000002</v>
      </c>
      <c r="AK95" s="40">
        <f t="shared" si="110"/>
        <v>13.175257731958764</v>
      </c>
      <c r="AL95" s="40">
        <f t="shared" si="111"/>
        <v>13.040816326530614</v>
      </c>
      <c r="AM95" s="40">
        <f t="shared" si="112"/>
        <v>12.909090909090908</v>
      </c>
      <c r="AN95" s="41">
        <f t="shared" si="133"/>
        <v>12.780000000000001</v>
      </c>
      <c r="AR95" s="38">
        <v>89</v>
      </c>
      <c r="AS95" s="39">
        <f t="shared" si="134"/>
        <v>3.3740002893219536</v>
      </c>
      <c r="AT95" s="40">
        <f t="shared" si="135"/>
        <v>3.2939413003286777</v>
      </c>
      <c r="AU95" s="40">
        <f t="shared" si="113"/>
        <v>3.2160322006814006</v>
      </c>
      <c r="AV95" s="40">
        <f t="shared" si="114"/>
        <v>3.1401925003351039</v>
      </c>
      <c r="AW95" s="40">
        <f t="shared" si="115"/>
        <v>3.0663455037187286</v>
      </c>
      <c r="AX95" s="40">
        <f t="shared" si="116"/>
        <v>2.9944180914651102</v>
      </c>
      <c r="AY95" s="40">
        <f t="shared" si="117"/>
        <v>2.9243405169309149</v>
      </c>
      <c r="AZ95" s="40">
        <f t="shared" si="118"/>
        <v>2.8560462163534792</v>
      </c>
      <c r="BA95" s="40">
        <f t="shared" si="119"/>
        <v>2.7894716315929049</v>
      </c>
      <c r="BB95" s="40">
        <f t="shared" si="120"/>
        <v>2.7245560444993453</v>
      </c>
      <c r="BC95" s="40">
        <f t="shared" si="121"/>
        <v>2.6612414220280685</v>
      </c>
      <c r="BD95" s="40">
        <f t="shared" si="122"/>
        <v>2.5994722712996738</v>
      </c>
      <c r="BE95" s="40">
        <f t="shared" si="123"/>
        <v>2.5391955038704892</v>
      </c>
      <c r="BF95" s="40">
        <f t="shared" si="124"/>
        <v>2.4803603085395292</v>
      </c>
      <c r="BG95" s="40">
        <f t="shared" si="125"/>
        <v>2.4229180320740009</v>
      </c>
      <c r="BH95" s="40">
        <f t="shared" si="126"/>
        <v>2.3668220672858817</v>
      </c>
      <c r="BI95" s="40">
        <f t="shared" si="127"/>
        <v>2.3120277479380222</v>
      </c>
      <c r="BJ95" s="41">
        <f t="shared" si="136"/>
        <v>1.2197237591571375</v>
      </c>
      <c r="BN95" s="38">
        <v>89</v>
      </c>
      <c r="BO95" s="39">
        <f t="shared" si="137"/>
        <v>0.61397260273972598</v>
      </c>
      <c r="BP95" s="40">
        <f t="shared" si="137"/>
        <v>0.62136986301369868</v>
      </c>
      <c r="BQ95" s="40">
        <f t="shared" si="137"/>
        <v>0.62876712328767126</v>
      </c>
      <c r="BR95" s="40">
        <f t="shared" si="137"/>
        <v>0.63616438356164384</v>
      </c>
      <c r="BS95" s="40">
        <f t="shared" si="137"/>
        <v>0.64356164383561643</v>
      </c>
      <c r="BT95" s="40">
        <f t="shared" si="137"/>
        <v>0.65095890410958901</v>
      </c>
      <c r="BU95" s="40">
        <f t="shared" si="137"/>
        <v>0.6583561643835617</v>
      </c>
      <c r="BV95" s="40">
        <f t="shared" si="137"/>
        <v>0.66575342465753418</v>
      </c>
      <c r="BW95" s="40">
        <f t="shared" si="137"/>
        <v>0.67315068493150687</v>
      </c>
      <c r="BX95" s="40">
        <f t="shared" si="137"/>
        <v>0.68054794520547945</v>
      </c>
      <c r="BY95" s="40">
        <f t="shared" si="137"/>
        <v>0.68794520547945204</v>
      </c>
      <c r="BZ95" s="40">
        <f t="shared" si="137"/>
        <v>0.69534246575342462</v>
      </c>
      <c r="CA95" s="40">
        <f t="shared" si="137"/>
        <v>0.7027397260273972</v>
      </c>
      <c r="CB95" s="40">
        <f t="shared" si="137"/>
        <v>0.71013698630136979</v>
      </c>
      <c r="CC95" s="40">
        <f t="shared" si="137"/>
        <v>0.71753424657534248</v>
      </c>
      <c r="CD95" s="40">
        <f t="shared" si="137"/>
        <v>0.72493150684931507</v>
      </c>
      <c r="CE95" s="40">
        <f t="shared" si="142"/>
        <v>0.73232876712328776</v>
      </c>
      <c r="CF95" s="41">
        <f t="shared" si="142"/>
        <v>0.73972602739726023</v>
      </c>
      <c r="CK95" s="38">
        <v>89</v>
      </c>
      <c r="CL95" s="39">
        <f t="shared" si="138"/>
        <v>4.1516242661448137</v>
      </c>
      <c r="CM95" s="40">
        <f t="shared" si="138"/>
        <v>4.2016438356164381</v>
      </c>
      <c r="CN95" s="40">
        <f t="shared" si="138"/>
        <v>4.2516634050880633</v>
      </c>
      <c r="CO95" s="40">
        <f t="shared" si="138"/>
        <v>4.3016829745596867</v>
      </c>
      <c r="CP95" s="40">
        <f t="shared" si="138"/>
        <v>4.3517025440313111</v>
      </c>
      <c r="CQ95" s="40">
        <f t="shared" si="138"/>
        <v>4.4017221135029354</v>
      </c>
      <c r="CR95" s="40">
        <f t="shared" si="138"/>
        <v>4.4517416829745597</v>
      </c>
      <c r="CS95" s="40">
        <f t="shared" si="138"/>
        <v>4.5017612524461841</v>
      </c>
      <c r="CT95" s="40">
        <f t="shared" si="138"/>
        <v>4.5517808219178084</v>
      </c>
      <c r="CU95" s="40">
        <f t="shared" si="138"/>
        <v>4.6018003913894328</v>
      </c>
      <c r="CV95" s="40">
        <f t="shared" si="138"/>
        <v>4.6518199608610571</v>
      </c>
      <c r="CW95" s="40">
        <f t="shared" si="138"/>
        <v>4.7018395303326814</v>
      </c>
      <c r="CX95" s="40">
        <f t="shared" si="138"/>
        <v>4.7518590998043049</v>
      </c>
      <c r="CY95" s="40">
        <f t="shared" si="138"/>
        <v>4.8018786692759292</v>
      </c>
      <c r="CZ95" s="40">
        <f t="shared" si="138"/>
        <v>4.8518982387475535</v>
      </c>
      <c r="DA95" s="40">
        <f t="shared" si="138"/>
        <v>4.9019178082191788</v>
      </c>
      <c r="DB95" s="40">
        <f t="shared" si="143"/>
        <v>4.9519373776908022</v>
      </c>
      <c r="DC95" s="41">
        <f t="shared" si="143"/>
        <v>5.0019569471624266</v>
      </c>
      <c r="DE95" s="38">
        <v>89</v>
      </c>
      <c r="DF95" s="39">
        <f t="shared" si="139"/>
        <v>9.4536986301369872</v>
      </c>
      <c r="DG95" s="40">
        <f t="shared" si="139"/>
        <v>9.4536986301369872</v>
      </c>
      <c r="DH95" s="40">
        <f t="shared" si="139"/>
        <v>9.4536986301369872</v>
      </c>
      <c r="DI95" s="40">
        <f t="shared" si="139"/>
        <v>9.4536986301369872</v>
      </c>
      <c r="DJ95" s="40">
        <f t="shared" si="139"/>
        <v>9.4536986301369872</v>
      </c>
      <c r="DK95" s="40">
        <f t="shared" si="139"/>
        <v>9.4536986301369872</v>
      </c>
      <c r="DL95" s="40">
        <f t="shared" si="139"/>
        <v>9.4536986301369872</v>
      </c>
      <c r="DM95" s="40">
        <f t="shared" si="139"/>
        <v>9.4536986301369872</v>
      </c>
      <c r="DN95" s="40">
        <f t="shared" si="139"/>
        <v>9.4536986301369872</v>
      </c>
      <c r="DO95" s="40">
        <f t="shared" si="139"/>
        <v>9.4536986301369872</v>
      </c>
      <c r="DP95" s="40">
        <f t="shared" si="139"/>
        <v>9.4536986301369872</v>
      </c>
      <c r="DQ95" s="40">
        <f t="shared" si="139"/>
        <v>9.4536986301369872</v>
      </c>
      <c r="DR95" s="40">
        <f t="shared" si="139"/>
        <v>9.4536986301369872</v>
      </c>
      <c r="DS95" s="40">
        <f t="shared" si="139"/>
        <v>9.4536986301369872</v>
      </c>
      <c r="DT95" s="40">
        <f t="shared" si="139"/>
        <v>9.4536986301369872</v>
      </c>
      <c r="DU95" s="40">
        <f t="shared" si="139"/>
        <v>9.4536986301369872</v>
      </c>
      <c r="DV95" s="40">
        <f t="shared" si="144"/>
        <v>9.4536986301369872</v>
      </c>
      <c r="DW95" s="41">
        <f t="shared" si="144"/>
        <v>9.4536986301369872</v>
      </c>
      <c r="DY95" s="38">
        <v>89</v>
      </c>
      <c r="DZ95" s="39">
        <f t="shared" si="140"/>
        <v>2.0715437392795883</v>
      </c>
      <c r="EA95" s="40">
        <f t="shared" si="140"/>
        <v>2.046755854560395</v>
      </c>
      <c r="EB95" s="40">
        <f t="shared" si="140"/>
        <v>2.0221353152229629</v>
      </c>
      <c r="EC95" s="40">
        <f t="shared" si="140"/>
        <v>1.9976786262405786</v>
      </c>
      <c r="ED95" s="40">
        <f t="shared" si="140"/>
        <v>1.9733823529411763</v>
      </c>
      <c r="EE95" s="40">
        <f t="shared" si="140"/>
        <v>1.9492431192660551</v>
      </c>
      <c r="EF95" s="40">
        <f t="shared" si="140"/>
        <v>1.9252576060780793</v>
      </c>
      <c r="EG95" s="40">
        <f t="shared" si="140"/>
        <v>1.9014225495175214</v>
      </c>
      <c r="EH95" s="40">
        <f t="shared" si="140"/>
        <v>1.877734739403772</v>
      </c>
      <c r="EI95" s="40">
        <f t="shared" si="140"/>
        <v>1.8541910176811984</v>
      </c>
      <c r="EJ95" s="40">
        <f t="shared" si="140"/>
        <v>1.8307882769075288</v>
      </c>
      <c r="EK95" s="40">
        <f t="shared" si="140"/>
        <v>1.8075234587831703</v>
      </c>
      <c r="EL95" s="40">
        <f t="shared" si="140"/>
        <v>1.7843935527199464</v>
      </c>
      <c r="EM95" s="40">
        <f t="shared" si="140"/>
        <v>1.761395594447797</v>
      </c>
      <c r="EN95" s="40">
        <f t="shared" si="140"/>
        <v>1.7385266646580297</v>
      </c>
      <c r="EO95" s="40">
        <f t="shared" si="140"/>
        <v>1.7157838876817653</v>
      </c>
      <c r="EP95" s="40">
        <f t="shared" si="145"/>
        <v>1.6931644302022832</v>
      </c>
      <c r="EQ95" s="41">
        <f t="shared" si="141"/>
        <v>0.90226141088336187</v>
      </c>
    </row>
    <row r="96" spans="2:147" x14ac:dyDescent="0.25">
      <c r="B96" s="38">
        <v>90</v>
      </c>
      <c r="C96" s="39">
        <f t="shared" si="128"/>
        <v>6.7263157894736851</v>
      </c>
      <c r="D96" s="40">
        <f t="shared" si="129"/>
        <v>6.7263157894736851</v>
      </c>
      <c r="E96" s="40">
        <f t="shared" si="83"/>
        <v>6.7263157894736842</v>
      </c>
      <c r="F96" s="40">
        <f t="shared" si="84"/>
        <v>6.726315789473686</v>
      </c>
      <c r="G96" s="40">
        <f t="shared" si="85"/>
        <v>6.7263157894736851</v>
      </c>
      <c r="H96" s="40">
        <f t="shared" si="86"/>
        <v>6.7263157894736851</v>
      </c>
      <c r="I96" s="40">
        <f t="shared" si="87"/>
        <v>6.726315789473686</v>
      </c>
      <c r="J96" s="40">
        <f t="shared" si="88"/>
        <v>6.7263157894736842</v>
      </c>
      <c r="K96" s="40">
        <f t="shared" si="89"/>
        <v>6.726315789473686</v>
      </c>
      <c r="L96" s="40">
        <f t="shared" si="90"/>
        <v>6.7263157894736851</v>
      </c>
      <c r="M96" s="40">
        <f t="shared" si="91"/>
        <v>6.7263157894736842</v>
      </c>
      <c r="N96" s="40">
        <f t="shared" si="92"/>
        <v>6.7263157894736851</v>
      </c>
      <c r="O96" s="40">
        <f t="shared" si="93"/>
        <v>6.7263157894736842</v>
      </c>
      <c r="P96" s="40">
        <f t="shared" si="94"/>
        <v>6.7263157894736842</v>
      </c>
      <c r="Q96" s="40">
        <f t="shared" si="95"/>
        <v>6.7263157894736851</v>
      </c>
      <c r="R96" s="40">
        <f t="shared" si="96"/>
        <v>6.7263157894736851</v>
      </c>
      <c r="S96" s="40">
        <f t="shared" si="97"/>
        <v>6.7263157894736851</v>
      </c>
      <c r="T96" s="41">
        <f t="shared" si="130"/>
        <v>6.7263157894736851</v>
      </c>
      <c r="V96" s="38">
        <v>90</v>
      </c>
      <c r="W96" s="39">
        <f t="shared" si="131"/>
        <v>15.397590361445785</v>
      </c>
      <c r="X96" s="40">
        <f t="shared" si="132"/>
        <v>15.214285714285717</v>
      </c>
      <c r="Y96" s="40">
        <f t="shared" si="98"/>
        <v>15.035294117647059</v>
      </c>
      <c r="Z96" s="40">
        <f t="shared" si="99"/>
        <v>14.860465116279071</v>
      </c>
      <c r="AA96" s="40">
        <f t="shared" si="100"/>
        <v>14.689655172413794</v>
      </c>
      <c r="AB96" s="40">
        <f t="shared" si="101"/>
        <v>14.522727272727273</v>
      </c>
      <c r="AC96" s="40">
        <f t="shared" si="102"/>
        <v>14.359550561797755</v>
      </c>
      <c r="AD96" s="40">
        <f t="shared" si="103"/>
        <v>14.200000000000001</v>
      </c>
      <c r="AE96" s="40">
        <f t="shared" si="104"/>
        <v>14.043956043956047</v>
      </c>
      <c r="AF96" s="40">
        <f t="shared" si="105"/>
        <v>13.891304347826088</v>
      </c>
      <c r="AG96" s="40">
        <f t="shared" si="106"/>
        <v>13.741935483870968</v>
      </c>
      <c r="AH96" s="40">
        <f t="shared" si="107"/>
        <v>13.595744680851066</v>
      </c>
      <c r="AI96" s="40">
        <f t="shared" si="108"/>
        <v>13.452631578947368</v>
      </c>
      <c r="AJ96" s="40">
        <f t="shared" si="109"/>
        <v>13.3125</v>
      </c>
      <c r="AK96" s="40">
        <f t="shared" si="110"/>
        <v>13.175257731958764</v>
      </c>
      <c r="AL96" s="40">
        <f t="shared" si="111"/>
        <v>13.040816326530614</v>
      </c>
      <c r="AM96" s="40">
        <f t="shared" si="112"/>
        <v>12.90909090909091</v>
      </c>
      <c r="AN96" s="41">
        <f t="shared" si="133"/>
        <v>12.780000000000001</v>
      </c>
      <c r="AR96" s="38">
        <v>90</v>
      </c>
      <c r="AS96" s="39">
        <f t="shared" si="134"/>
        <v>3.3673975490297385</v>
      </c>
      <c r="AT96" s="40">
        <f t="shared" si="135"/>
        <v>3.287495231247799</v>
      </c>
      <c r="AU96" s="40">
        <f t="shared" si="113"/>
        <v>3.2097385955920039</v>
      </c>
      <c r="AV96" s="40">
        <f t="shared" si="114"/>
        <v>3.1340473095321002</v>
      </c>
      <c r="AW96" s="40">
        <f t="shared" si="115"/>
        <v>3.060344827586206</v>
      </c>
      <c r="AX96" s="40">
        <f t="shared" si="116"/>
        <v>2.9885581734778977</v>
      </c>
      <c r="AY96" s="40">
        <f t="shared" si="117"/>
        <v>2.9186177370543374</v>
      </c>
      <c r="AZ96" s="40">
        <f t="shared" si="118"/>
        <v>2.850457084814626</v>
      </c>
      <c r="BA96" s="40">
        <f t="shared" si="119"/>
        <v>2.78401278299879</v>
      </c>
      <c r="BB96" s="40">
        <f t="shared" si="120"/>
        <v>2.7192242322791897</v>
      </c>
      <c r="BC96" s="40">
        <f t="shared" si="121"/>
        <v>2.6560335131786981</v>
      </c>
      <c r="BD96" s="40">
        <f t="shared" si="122"/>
        <v>2.594385241414547</v>
      </c>
      <c r="BE96" s="40">
        <f t="shared" si="123"/>
        <v>2.5342264324343433</v>
      </c>
      <c r="BF96" s="40">
        <f t="shared" si="124"/>
        <v>2.4755063744719368</v>
      </c>
      <c r="BG96" s="40">
        <f t="shared" si="125"/>
        <v>2.4181765095063414</v>
      </c>
      <c r="BH96" s="40">
        <f t="shared" si="126"/>
        <v>2.3621903215573377</v>
      </c>
      <c r="BI96" s="40">
        <f t="shared" si="127"/>
        <v>2.3075032317972428</v>
      </c>
      <c r="BJ96" s="41">
        <f t="shared" si="136"/>
        <v>1.2110598191951791</v>
      </c>
      <c r="BN96" s="38">
        <v>90</v>
      </c>
      <c r="BO96" s="39">
        <f t="shared" si="137"/>
        <v>0.61843137254901959</v>
      </c>
      <c r="BP96" s="40">
        <f t="shared" si="137"/>
        <v>0.62588235294117645</v>
      </c>
      <c r="BQ96" s="40">
        <f t="shared" si="137"/>
        <v>0.63333333333333341</v>
      </c>
      <c r="BR96" s="40">
        <f t="shared" si="137"/>
        <v>0.64078431372549016</v>
      </c>
      <c r="BS96" s="40">
        <f t="shared" si="137"/>
        <v>0.64823529411764713</v>
      </c>
      <c r="BT96" s="40">
        <f t="shared" si="137"/>
        <v>0.65568627450980399</v>
      </c>
      <c r="BU96" s="40">
        <f t="shared" si="137"/>
        <v>0.66313725490196074</v>
      </c>
      <c r="BV96" s="40">
        <f t="shared" si="137"/>
        <v>0.67058823529411771</v>
      </c>
      <c r="BW96" s="40">
        <f t="shared" si="137"/>
        <v>0.67803921568627445</v>
      </c>
      <c r="BX96" s="40">
        <f t="shared" si="137"/>
        <v>0.68549019607843142</v>
      </c>
      <c r="BY96" s="40">
        <f t="shared" si="137"/>
        <v>0.69294117647058828</v>
      </c>
      <c r="BZ96" s="40">
        <f t="shared" si="137"/>
        <v>0.70039215686274503</v>
      </c>
      <c r="CA96" s="40">
        <f t="shared" si="137"/>
        <v>0.707843137254902</v>
      </c>
      <c r="CB96" s="40">
        <f t="shared" si="137"/>
        <v>0.71529411764705886</v>
      </c>
      <c r="CC96" s="40">
        <f t="shared" si="137"/>
        <v>0.72274509803921572</v>
      </c>
      <c r="CD96" s="40">
        <f t="shared" si="137"/>
        <v>0.73019607843137257</v>
      </c>
      <c r="CE96" s="40">
        <f t="shared" si="142"/>
        <v>0.73764705882352943</v>
      </c>
      <c r="CF96" s="41">
        <f t="shared" si="142"/>
        <v>0.74509803921568629</v>
      </c>
      <c r="CK96" s="38">
        <v>90</v>
      </c>
      <c r="CL96" s="39">
        <f t="shared" si="138"/>
        <v>4.1597647058823535</v>
      </c>
      <c r="CM96" s="40">
        <f t="shared" si="138"/>
        <v>4.2098823529411771</v>
      </c>
      <c r="CN96" s="40">
        <f t="shared" si="138"/>
        <v>4.2600000000000007</v>
      </c>
      <c r="CO96" s="40">
        <f t="shared" si="138"/>
        <v>4.3101176470588243</v>
      </c>
      <c r="CP96" s="40">
        <f t="shared" si="138"/>
        <v>4.3602352941176479</v>
      </c>
      <c r="CQ96" s="40">
        <f t="shared" si="138"/>
        <v>4.4103529411764715</v>
      </c>
      <c r="CR96" s="40">
        <f t="shared" si="138"/>
        <v>4.4604705882352951</v>
      </c>
      <c r="CS96" s="40">
        <f t="shared" si="138"/>
        <v>4.5105882352941178</v>
      </c>
      <c r="CT96" s="40">
        <f t="shared" si="138"/>
        <v>4.5607058823529423</v>
      </c>
      <c r="CU96" s="40">
        <f t="shared" si="138"/>
        <v>4.6108235294117659</v>
      </c>
      <c r="CV96" s="40">
        <f t="shared" si="138"/>
        <v>4.6609411764705886</v>
      </c>
      <c r="CW96" s="40">
        <f t="shared" si="138"/>
        <v>4.7110588235294122</v>
      </c>
      <c r="CX96" s="40">
        <f t="shared" si="138"/>
        <v>4.7611764705882358</v>
      </c>
      <c r="CY96" s="40">
        <f t="shared" si="138"/>
        <v>4.8112941176470594</v>
      </c>
      <c r="CZ96" s="40">
        <f t="shared" si="138"/>
        <v>4.861411764705883</v>
      </c>
      <c r="DA96" s="40">
        <f t="shared" si="138"/>
        <v>4.9115294117647066</v>
      </c>
      <c r="DB96" s="40">
        <f t="shared" si="143"/>
        <v>4.9616470588235302</v>
      </c>
      <c r="DC96" s="41">
        <f t="shared" si="143"/>
        <v>5.0117647058823538</v>
      </c>
      <c r="DE96" s="38">
        <v>90</v>
      </c>
      <c r="DF96" s="39">
        <f t="shared" si="139"/>
        <v>9.5223529411764716</v>
      </c>
      <c r="DG96" s="40">
        <f t="shared" si="139"/>
        <v>9.5223529411764716</v>
      </c>
      <c r="DH96" s="40">
        <f t="shared" si="139"/>
        <v>9.5223529411764716</v>
      </c>
      <c r="DI96" s="40">
        <f t="shared" si="139"/>
        <v>9.5223529411764716</v>
      </c>
      <c r="DJ96" s="40">
        <f t="shared" si="139"/>
        <v>9.5223529411764716</v>
      </c>
      <c r="DK96" s="40">
        <f t="shared" si="139"/>
        <v>9.5223529411764716</v>
      </c>
      <c r="DL96" s="40">
        <f t="shared" si="139"/>
        <v>9.5223529411764716</v>
      </c>
      <c r="DM96" s="40">
        <f t="shared" si="139"/>
        <v>9.5223529411764716</v>
      </c>
      <c r="DN96" s="40">
        <f t="shared" si="139"/>
        <v>9.5223529411764716</v>
      </c>
      <c r="DO96" s="40">
        <f t="shared" si="139"/>
        <v>9.5223529411764716</v>
      </c>
      <c r="DP96" s="40">
        <f t="shared" si="139"/>
        <v>9.5223529411764716</v>
      </c>
      <c r="DQ96" s="40">
        <f t="shared" si="139"/>
        <v>9.5223529411764716</v>
      </c>
      <c r="DR96" s="40">
        <f t="shared" si="139"/>
        <v>9.5223529411764716</v>
      </c>
      <c r="DS96" s="40">
        <f t="shared" si="139"/>
        <v>9.5223529411764716</v>
      </c>
      <c r="DT96" s="40">
        <f t="shared" si="139"/>
        <v>9.5223529411764716</v>
      </c>
      <c r="DU96" s="40">
        <f t="shared" si="139"/>
        <v>9.5223529411764716</v>
      </c>
      <c r="DV96" s="40">
        <f t="shared" si="144"/>
        <v>9.5223529411764716</v>
      </c>
      <c r="DW96" s="41">
        <f t="shared" si="144"/>
        <v>9.5223529411764716</v>
      </c>
      <c r="DY96" s="38">
        <v>90</v>
      </c>
      <c r="DZ96" s="39">
        <f t="shared" si="140"/>
        <v>2.0825042881646656</v>
      </c>
      <c r="EA96" s="40">
        <f t="shared" si="140"/>
        <v>2.0575852506162695</v>
      </c>
      <c r="EB96" s="40">
        <f t="shared" si="140"/>
        <v>2.0328344438749362</v>
      </c>
      <c r="EC96" s="40">
        <f t="shared" si="140"/>
        <v>2.0082483544217458</v>
      </c>
      <c r="ED96" s="40">
        <f t="shared" si="140"/>
        <v>1.9838235294117643</v>
      </c>
      <c r="EE96" s="40">
        <f t="shared" si="140"/>
        <v>1.9595565749235473</v>
      </c>
      <c r="EF96" s="40">
        <f t="shared" si="140"/>
        <v>1.935444154258386</v>
      </c>
      <c r="EG96" s="40">
        <f t="shared" si="140"/>
        <v>1.9114829862874554</v>
      </c>
      <c r="EH96" s="40">
        <f t="shared" si="140"/>
        <v>1.8876698438450616</v>
      </c>
      <c r="EI96" s="40">
        <f t="shared" si="140"/>
        <v>1.8640015521662838</v>
      </c>
      <c r="EJ96" s="40">
        <f t="shared" si="140"/>
        <v>1.8404749873673569</v>
      </c>
      <c r="EK96" s="40">
        <f t="shared" si="140"/>
        <v>1.8170870749672079</v>
      </c>
      <c r="EL96" s="40">
        <f t="shared" si="140"/>
        <v>1.7938347884486234</v>
      </c>
      <c r="EM96" s="40">
        <f t="shared" si="140"/>
        <v>1.7707151478575736</v>
      </c>
      <c r="EN96" s="40">
        <f t="shared" si="140"/>
        <v>1.7477252184392891</v>
      </c>
      <c r="EO96" s="40">
        <f t="shared" si="140"/>
        <v>1.724862109309711</v>
      </c>
      <c r="EP96" s="40">
        <f t="shared" si="145"/>
        <v>1.7021229721610251</v>
      </c>
      <c r="EQ96" s="41">
        <f t="shared" si="141"/>
        <v>0.90235829665523148</v>
      </c>
    </row>
    <row r="97" spans="2:147" x14ac:dyDescent="0.25">
      <c r="B97" s="38">
        <v>91</v>
      </c>
      <c r="C97" s="39">
        <f t="shared" si="128"/>
        <v>6.691099476439792</v>
      </c>
      <c r="D97" s="40">
        <f t="shared" si="129"/>
        <v>6.6910994764397911</v>
      </c>
      <c r="E97" s="40">
        <f t="shared" si="83"/>
        <v>6.6910994764397902</v>
      </c>
      <c r="F97" s="40">
        <f t="shared" si="84"/>
        <v>6.6910994764397911</v>
      </c>
      <c r="G97" s="40">
        <f t="shared" si="85"/>
        <v>6.6910994764397902</v>
      </c>
      <c r="H97" s="40">
        <f t="shared" si="86"/>
        <v>6.6910994764397902</v>
      </c>
      <c r="I97" s="40">
        <f t="shared" si="87"/>
        <v>6.6910994764397911</v>
      </c>
      <c r="J97" s="40">
        <f t="shared" si="88"/>
        <v>6.6910994764397902</v>
      </c>
      <c r="K97" s="40">
        <f t="shared" si="89"/>
        <v>6.6910994764397911</v>
      </c>
      <c r="L97" s="40">
        <f t="shared" si="90"/>
        <v>6.6910994764397911</v>
      </c>
      <c r="M97" s="40">
        <f t="shared" si="91"/>
        <v>6.691099476439792</v>
      </c>
      <c r="N97" s="40">
        <f t="shared" si="92"/>
        <v>6.6910994764397911</v>
      </c>
      <c r="O97" s="40">
        <f t="shared" si="93"/>
        <v>6.6910994764397902</v>
      </c>
      <c r="P97" s="40">
        <f t="shared" si="94"/>
        <v>6.6910994764397902</v>
      </c>
      <c r="Q97" s="40">
        <f t="shared" si="95"/>
        <v>6.6910994764397911</v>
      </c>
      <c r="R97" s="40">
        <f t="shared" si="96"/>
        <v>6.6910994764397902</v>
      </c>
      <c r="S97" s="40">
        <f t="shared" si="97"/>
        <v>6.6910994764397911</v>
      </c>
      <c r="T97" s="41">
        <f t="shared" si="130"/>
        <v>6.6910994764397911</v>
      </c>
      <c r="V97" s="38">
        <v>91</v>
      </c>
      <c r="W97" s="39">
        <f t="shared" si="131"/>
        <v>15.397590361445786</v>
      </c>
      <c r="X97" s="40">
        <f t="shared" si="132"/>
        <v>15.214285714285715</v>
      </c>
      <c r="Y97" s="40">
        <f t="shared" si="98"/>
        <v>15.035294117647057</v>
      </c>
      <c r="Z97" s="40">
        <f t="shared" si="99"/>
        <v>14.860465116279071</v>
      </c>
      <c r="AA97" s="40">
        <f t="shared" si="100"/>
        <v>14.689655172413792</v>
      </c>
      <c r="AB97" s="40">
        <f t="shared" si="101"/>
        <v>14.522727272727273</v>
      </c>
      <c r="AC97" s="40">
        <f t="shared" si="102"/>
        <v>14.359550561797754</v>
      </c>
      <c r="AD97" s="40">
        <f t="shared" si="103"/>
        <v>14.200000000000001</v>
      </c>
      <c r="AE97" s="40">
        <f t="shared" si="104"/>
        <v>14.043956043956042</v>
      </c>
      <c r="AF97" s="40">
        <f t="shared" si="105"/>
        <v>13.891304347826086</v>
      </c>
      <c r="AG97" s="40">
        <f t="shared" si="106"/>
        <v>13.74193548387097</v>
      </c>
      <c r="AH97" s="40">
        <f t="shared" si="107"/>
        <v>13.595744680851064</v>
      </c>
      <c r="AI97" s="40">
        <f t="shared" si="108"/>
        <v>13.452631578947368</v>
      </c>
      <c r="AJ97" s="40">
        <f t="shared" si="109"/>
        <v>13.312500000000002</v>
      </c>
      <c r="AK97" s="40">
        <f t="shared" si="110"/>
        <v>13.175257731958764</v>
      </c>
      <c r="AL97" s="40">
        <f t="shared" si="111"/>
        <v>13.040816326530612</v>
      </c>
      <c r="AM97" s="40">
        <f t="shared" si="112"/>
        <v>12.90909090909091</v>
      </c>
      <c r="AN97" s="41">
        <f t="shared" si="133"/>
        <v>12.780000000000001</v>
      </c>
      <c r="AR97" s="38">
        <v>91</v>
      </c>
      <c r="AS97" s="39">
        <f t="shared" si="134"/>
        <v>3.3607948087375235</v>
      </c>
      <c r="AT97" s="40">
        <f t="shared" si="135"/>
        <v>3.2810491621669211</v>
      </c>
      <c r="AU97" s="40">
        <f t="shared" si="113"/>
        <v>3.2034449905026077</v>
      </c>
      <c r="AV97" s="40">
        <f t="shared" si="114"/>
        <v>3.1279021187290961</v>
      </c>
      <c r="AW97" s="40">
        <f t="shared" si="115"/>
        <v>3.0543441514536842</v>
      </c>
      <c r="AX97" s="40">
        <f t="shared" si="116"/>
        <v>2.9826982554906865</v>
      </c>
      <c r="AY97" s="40">
        <f t="shared" si="117"/>
        <v>2.9128949571777607</v>
      </c>
      <c r="AZ97" s="40">
        <f t="shared" si="118"/>
        <v>2.8448679532757746</v>
      </c>
      <c r="BA97" s="40">
        <f t="shared" si="119"/>
        <v>2.7785539344046741</v>
      </c>
      <c r="BB97" s="40">
        <f t="shared" si="120"/>
        <v>2.7138924200590346</v>
      </c>
      <c r="BC97" s="40">
        <f t="shared" si="121"/>
        <v>2.650825604329329</v>
      </c>
      <c r="BD97" s="40">
        <f t="shared" si="122"/>
        <v>2.5892982115294205</v>
      </c>
      <c r="BE97" s="40">
        <f t="shared" si="123"/>
        <v>2.5292573609981974</v>
      </c>
      <c r="BF97" s="40">
        <f t="shared" si="124"/>
        <v>2.4706524404043448</v>
      </c>
      <c r="BG97" s="40">
        <f t="shared" si="125"/>
        <v>2.413434986938682</v>
      </c>
      <c r="BH97" s="40">
        <f t="shared" si="126"/>
        <v>2.357558575828794</v>
      </c>
      <c r="BI97" s="40">
        <f t="shared" si="127"/>
        <v>2.3029787156564638</v>
      </c>
      <c r="BJ97" s="41">
        <f t="shared" si="136"/>
        <v>1.2024860938622894</v>
      </c>
      <c r="BN97" s="38">
        <v>91</v>
      </c>
      <c r="BO97" s="39">
        <f t="shared" si="137"/>
        <v>0.62290766208251469</v>
      </c>
      <c r="BP97" s="40">
        <f t="shared" si="137"/>
        <v>0.63041257367387038</v>
      </c>
      <c r="BQ97" s="40">
        <f t="shared" si="137"/>
        <v>0.63791748526522607</v>
      </c>
      <c r="BR97" s="40">
        <f t="shared" si="137"/>
        <v>0.64542239685658154</v>
      </c>
      <c r="BS97" s="40">
        <f t="shared" si="137"/>
        <v>0.65292730844793723</v>
      </c>
      <c r="BT97" s="40">
        <f t="shared" si="137"/>
        <v>0.66043222003929281</v>
      </c>
      <c r="BU97" s="40">
        <f t="shared" si="137"/>
        <v>0.66793713163064838</v>
      </c>
      <c r="BV97" s="40">
        <f t="shared" si="137"/>
        <v>0.67544204322200396</v>
      </c>
      <c r="BW97" s="40">
        <f t="shared" si="137"/>
        <v>0.68294695481335965</v>
      </c>
      <c r="BX97" s="40">
        <f t="shared" si="137"/>
        <v>0.69045186640471523</v>
      </c>
      <c r="BY97" s="40">
        <f t="shared" si="137"/>
        <v>0.6979567779960707</v>
      </c>
      <c r="BZ97" s="40">
        <f t="shared" ref="BZ97:CD106" si="146">(1+$BN97/100)*(1-BZ$5/100)/(3-$M$2*$BN97/100)</f>
        <v>0.70546168958742639</v>
      </c>
      <c r="CA97" s="40">
        <f t="shared" si="146"/>
        <v>0.71296660117878197</v>
      </c>
      <c r="CB97" s="40">
        <f t="shared" si="146"/>
        <v>0.72047151277013755</v>
      </c>
      <c r="CC97" s="40">
        <f t="shared" si="146"/>
        <v>0.72797642436149312</v>
      </c>
      <c r="CD97" s="40">
        <f t="shared" si="146"/>
        <v>0.73548133595284881</v>
      </c>
      <c r="CE97" s="40">
        <f t="shared" si="142"/>
        <v>0.74298624754420439</v>
      </c>
      <c r="CF97" s="41">
        <f t="shared" si="142"/>
        <v>0.75049115913555997</v>
      </c>
      <c r="CK97" s="38">
        <v>91</v>
      </c>
      <c r="CL97" s="39">
        <f t="shared" si="138"/>
        <v>4.1679371316306488</v>
      </c>
      <c r="CM97" s="40">
        <f t="shared" si="138"/>
        <v>4.2181532416502954</v>
      </c>
      <c r="CN97" s="40">
        <f t="shared" si="138"/>
        <v>4.2683693516699419</v>
      </c>
      <c r="CO97" s="40">
        <f t="shared" si="138"/>
        <v>4.3185854616895876</v>
      </c>
      <c r="CP97" s="40">
        <f t="shared" si="138"/>
        <v>4.3688015717092341</v>
      </c>
      <c r="CQ97" s="40">
        <f t="shared" si="138"/>
        <v>4.4190176817288807</v>
      </c>
      <c r="CR97" s="40">
        <f t="shared" si="138"/>
        <v>4.4692337917485272</v>
      </c>
      <c r="CS97" s="40">
        <f t="shared" si="138"/>
        <v>4.5194499017681729</v>
      </c>
      <c r="CT97" s="40">
        <f t="shared" si="138"/>
        <v>4.5696660117878203</v>
      </c>
      <c r="CU97" s="40">
        <f t="shared" si="138"/>
        <v>4.6198821218074668</v>
      </c>
      <c r="CV97" s="40">
        <f t="shared" si="138"/>
        <v>4.6700982318271125</v>
      </c>
      <c r="CW97" s="40">
        <f t="shared" ref="CW97:DA106" si="147">($M$1*$CI$3+$M$3*$CI$1)*(1/100)*(1-CW$5/100)/(3-$M$2*$CK97/100)</f>
        <v>4.720314341846759</v>
      </c>
      <c r="CX97" s="40">
        <f t="shared" si="147"/>
        <v>4.7705304518664047</v>
      </c>
      <c r="CY97" s="40">
        <f t="shared" si="147"/>
        <v>4.8207465618860512</v>
      </c>
      <c r="CZ97" s="40">
        <f t="shared" si="147"/>
        <v>4.8709626719056978</v>
      </c>
      <c r="DA97" s="40">
        <f t="shared" si="147"/>
        <v>4.9211787819253443</v>
      </c>
      <c r="DB97" s="40">
        <f t="shared" si="143"/>
        <v>4.9713948919449908</v>
      </c>
      <c r="DC97" s="41">
        <f t="shared" si="143"/>
        <v>5.0216110019646374</v>
      </c>
      <c r="DE97" s="38">
        <v>91</v>
      </c>
      <c r="DF97" s="39">
        <f t="shared" si="139"/>
        <v>9.5912770137524568</v>
      </c>
      <c r="DG97" s="40">
        <f t="shared" si="139"/>
        <v>9.5912770137524568</v>
      </c>
      <c r="DH97" s="40">
        <f t="shared" si="139"/>
        <v>9.5912770137524568</v>
      </c>
      <c r="DI97" s="40">
        <f t="shared" si="139"/>
        <v>9.5912770137524568</v>
      </c>
      <c r="DJ97" s="40">
        <f t="shared" si="139"/>
        <v>9.5912770137524568</v>
      </c>
      <c r="DK97" s="40">
        <f t="shared" si="139"/>
        <v>9.5912770137524568</v>
      </c>
      <c r="DL97" s="40">
        <f t="shared" si="139"/>
        <v>9.5912770137524568</v>
      </c>
      <c r="DM97" s="40">
        <f t="shared" si="139"/>
        <v>9.5912770137524568</v>
      </c>
      <c r="DN97" s="40">
        <f t="shared" si="139"/>
        <v>9.5912770137524568</v>
      </c>
      <c r="DO97" s="40">
        <f t="shared" si="139"/>
        <v>9.5912770137524568</v>
      </c>
      <c r="DP97" s="40">
        <f t="shared" si="139"/>
        <v>9.5912770137524568</v>
      </c>
      <c r="DQ97" s="40">
        <f t="shared" ref="DQ97:DU106" si="148">($M$1*$CI$3+$M$3*$CI$1)*(1+$DE97/100)*(1/100)/(3-$M$2*$DE97/100)</f>
        <v>9.5912770137524568</v>
      </c>
      <c r="DR97" s="40">
        <f t="shared" si="148"/>
        <v>9.5912770137524568</v>
      </c>
      <c r="DS97" s="40">
        <f t="shared" si="148"/>
        <v>9.5912770137524568</v>
      </c>
      <c r="DT97" s="40">
        <f t="shared" si="148"/>
        <v>9.5912770137524568</v>
      </c>
      <c r="DU97" s="40">
        <f t="shared" si="148"/>
        <v>9.5912770137524568</v>
      </c>
      <c r="DV97" s="40">
        <f t="shared" si="144"/>
        <v>9.5912770137524568</v>
      </c>
      <c r="DW97" s="41">
        <f t="shared" si="144"/>
        <v>9.5912770137524568</v>
      </c>
      <c r="DY97" s="38">
        <v>91</v>
      </c>
      <c r="DZ97" s="39">
        <f t="shared" si="140"/>
        <v>2.0934648370497428</v>
      </c>
      <c r="EA97" s="40">
        <f t="shared" si="140"/>
        <v>2.0684146466721449</v>
      </c>
      <c r="EB97" s="40">
        <f t="shared" si="140"/>
        <v>2.0435335725269095</v>
      </c>
      <c r="EC97" s="40">
        <f t="shared" si="140"/>
        <v>2.018818082602913</v>
      </c>
      <c r="ED97" s="40">
        <f t="shared" si="140"/>
        <v>1.9942647058823528</v>
      </c>
      <c r="EE97" s="40">
        <f t="shared" si="140"/>
        <v>1.9698700305810399</v>
      </c>
      <c r="EF97" s="40">
        <f t="shared" si="140"/>
        <v>1.9456307024386938</v>
      </c>
      <c r="EG97" s="40">
        <f t="shared" si="140"/>
        <v>1.9215434230573896</v>
      </c>
      <c r="EH97" s="40">
        <f t="shared" si="140"/>
        <v>1.8976049482863517</v>
      </c>
      <c r="EI97" s="40">
        <f t="shared" si="140"/>
        <v>1.8738120866513699</v>
      </c>
      <c r="EJ97" s="40">
        <f t="shared" si="140"/>
        <v>1.8501616978271855</v>
      </c>
      <c r="EK97" s="40">
        <f t="shared" ref="EK97:EO106" si="149">(1/400)*(0.83+EK$5/100)*($CI$3*$M$1+$CI$1*$M$3)*(1+1*$DY97/100)/(3-$M$2*(0.83+EK$5/100)*(EK$5/100))</f>
        <v>1.8266506911512463</v>
      </c>
      <c r="EL97" s="40">
        <f t="shared" si="149"/>
        <v>1.8032760241773003</v>
      </c>
      <c r="EM97" s="40">
        <f t="shared" si="149"/>
        <v>1.7800347012673503</v>
      </c>
      <c r="EN97" s="40">
        <f t="shared" si="149"/>
        <v>1.7569237722205484</v>
      </c>
      <c r="EO97" s="40">
        <f t="shared" si="149"/>
        <v>1.7339403309376571</v>
      </c>
      <c r="EP97" s="40">
        <f t="shared" si="145"/>
        <v>1.7110815141197675</v>
      </c>
      <c r="EQ97" s="41">
        <f t="shared" si="141"/>
        <v>0.90245518242710132</v>
      </c>
    </row>
    <row r="98" spans="2:147" x14ac:dyDescent="0.25">
      <c r="B98" s="38">
        <v>92</v>
      </c>
      <c r="C98" s="39">
        <f t="shared" si="128"/>
        <v>6.6562500000000009</v>
      </c>
      <c r="D98" s="40">
        <f t="shared" si="129"/>
        <v>6.6562500000000009</v>
      </c>
      <c r="E98" s="40">
        <f t="shared" si="83"/>
        <v>6.6562500000000009</v>
      </c>
      <c r="F98" s="40">
        <f t="shared" si="84"/>
        <v>6.6562499999999991</v>
      </c>
      <c r="G98" s="40">
        <f t="shared" si="85"/>
        <v>6.6562500000000009</v>
      </c>
      <c r="H98" s="40">
        <f t="shared" si="86"/>
        <v>6.6562500000000009</v>
      </c>
      <c r="I98" s="40">
        <f t="shared" si="87"/>
        <v>6.6562500000000018</v>
      </c>
      <c r="J98" s="40">
        <f t="shared" si="88"/>
        <v>6.6562500000000009</v>
      </c>
      <c r="K98" s="40">
        <f t="shared" si="89"/>
        <v>6.6562500000000009</v>
      </c>
      <c r="L98" s="40">
        <f t="shared" si="90"/>
        <v>6.6562500000000018</v>
      </c>
      <c r="M98" s="40">
        <f t="shared" si="91"/>
        <v>6.6562500000000018</v>
      </c>
      <c r="N98" s="40">
        <f t="shared" si="92"/>
        <v>6.6562500000000027</v>
      </c>
      <c r="O98" s="40">
        <f t="shared" si="93"/>
        <v>6.6562500000000009</v>
      </c>
      <c r="P98" s="40">
        <f t="shared" si="94"/>
        <v>6.6562500000000009</v>
      </c>
      <c r="Q98" s="40">
        <f t="shared" si="95"/>
        <v>6.6562500000000018</v>
      </c>
      <c r="R98" s="40">
        <f t="shared" si="96"/>
        <v>6.65625</v>
      </c>
      <c r="S98" s="40">
        <f t="shared" si="97"/>
        <v>6.6562500000000009</v>
      </c>
      <c r="T98" s="41">
        <f t="shared" si="130"/>
        <v>6.65625</v>
      </c>
      <c r="V98" s="38">
        <v>92</v>
      </c>
      <c r="W98" s="39">
        <f t="shared" si="131"/>
        <v>15.397590361445785</v>
      </c>
      <c r="X98" s="40">
        <f t="shared" si="132"/>
        <v>15.214285714285714</v>
      </c>
      <c r="Y98" s="40">
        <f t="shared" si="98"/>
        <v>15.035294117647057</v>
      </c>
      <c r="Z98" s="40">
        <f t="shared" si="99"/>
        <v>14.860465116279068</v>
      </c>
      <c r="AA98" s="40">
        <f t="shared" si="100"/>
        <v>14.689655172413792</v>
      </c>
      <c r="AB98" s="40">
        <f t="shared" si="101"/>
        <v>14.522727272727272</v>
      </c>
      <c r="AC98" s="40">
        <f t="shared" si="102"/>
        <v>14.359550561797752</v>
      </c>
      <c r="AD98" s="40">
        <f t="shared" si="103"/>
        <v>14.2</v>
      </c>
      <c r="AE98" s="40">
        <f t="shared" si="104"/>
        <v>14.043956043956042</v>
      </c>
      <c r="AF98" s="40">
        <f t="shared" si="105"/>
        <v>13.891304347826086</v>
      </c>
      <c r="AG98" s="40">
        <f t="shared" si="106"/>
        <v>13.741935483870968</v>
      </c>
      <c r="AH98" s="40">
        <f t="shared" si="107"/>
        <v>13.595744680851066</v>
      </c>
      <c r="AI98" s="40">
        <f t="shared" si="108"/>
        <v>13.45263157894737</v>
      </c>
      <c r="AJ98" s="40">
        <f t="shared" si="109"/>
        <v>13.3125</v>
      </c>
      <c r="AK98" s="40">
        <f t="shared" si="110"/>
        <v>13.175257731958762</v>
      </c>
      <c r="AL98" s="40">
        <f t="shared" si="111"/>
        <v>13.04081632653061</v>
      </c>
      <c r="AM98" s="40">
        <f t="shared" si="112"/>
        <v>12.909090909090908</v>
      </c>
      <c r="AN98" s="41">
        <f t="shared" si="133"/>
        <v>12.78</v>
      </c>
      <c r="AR98" s="38">
        <v>92</v>
      </c>
      <c r="AS98" s="39">
        <f t="shared" si="134"/>
        <v>3.3541920684453088</v>
      </c>
      <c r="AT98" s="40">
        <f t="shared" si="135"/>
        <v>3.2746030930860437</v>
      </c>
      <c r="AU98" s="40">
        <f t="shared" si="113"/>
        <v>3.1971513854132123</v>
      </c>
      <c r="AV98" s="40">
        <f t="shared" si="114"/>
        <v>3.1217569279260915</v>
      </c>
      <c r="AW98" s="40">
        <f t="shared" si="115"/>
        <v>3.0483434753211625</v>
      </c>
      <c r="AX98" s="40">
        <f t="shared" si="116"/>
        <v>2.9768383375034753</v>
      </c>
      <c r="AY98" s="40">
        <f t="shared" si="117"/>
        <v>2.907172177301184</v>
      </c>
      <c r="AZ98" s="40">
        <f t="shared" si="118"/>
        <v>2.8392788217369218</v>
      </c>
      <c r="BA98" s="40">
        <f t="shared" si="119"/>
        <v>2.7730950858105592</v>
      </c>
      <c r="BB98" s="40">
        <f t="shared" si="120"/>
        <v>2.7085606078388795</v>
      </c>
      <c r="BC98" s="40">
        <f t="shared" si="121"/>
        <v>2.6456176954799591</v>
      </c>
      <c r="BD98" s="40">
        <f t="shared" si="122"/>
        <v>2.5842111816442941</v>
      </c>
      <c r="BE98" s="40">
        <f t="shared" si="123"/>
        <v>2.524288289562052</v>
      </c>
      <c r="BF98" s="40">
        <f t="shared" si="124"/>
        <v>2.4657985063367529</v>
      </c>
      <c r="BG98" s="40">
        <f t="shared" si="125"/>
        <v>2.4086934643710225</v>
      </c>
      <c r="BH98" s="40">
        <f t="shared" si="126"/>
        <v>2.3529268301002504</v>
      </c>
      <c r="BI98" s="40">
        <f t="shared" si="127"/>
        <v>2.2984541995156853</v>
      </c>
      <c r="BJ98" s="41">
        <f t="shared" si="136"/>
        <v>1.1940011735548886</v>
      </c>
      <c r="BN98" s="38">
        <v>92</v>
      </c>
      <c r="BO98" s="39">
        <f t="shared" si="137"/>
        <v>0.62740157480314951</v>
      </c>
      <c r="BP98" s="40">
        <f t="shared" ref="BP98:BY106" si="150">(1+$BN98/100)*(1-BP$5/100)/(3-$M$2*$BN98/100)</f>
        <v>0.63496062992125979</v>
      </c>
      <c r="BQ98" s="40">
        <f t="shared" si="150"/>
        <v>0.64251968503937007</v>
      </c>
      <c r="BR98" s="40">
        <f t="shared" si="150"/>
        <v>0.65007874015748035</v>
      </c>
      <c r="BS98" s="40">
        <f t="shared" si="150"/>
        <v>0.65763779527559052</v>
      </c>
      <c r="BT98" s="40">
        <f t="shared" si="150"/>
        <v>0.6651968503937008</v>
      </c>
      <c r="BU98" s="40">
        <f t="shared" si="150"/>
        <v>0.67275590551181097</v>
      </c>
      <c r="BV98" s="40">
        <f t="shared" si="150"/>
        <v>0.68031496062992125</v>
      </c>
      <c r="BW98" s="40">
        <f t="shared" si="150"/>
        <v>0.68787401574803153</v>
      </c>
      <c r="BX98" s="40">
        <f t="shared" si="150"/>
        <v>0.6954330708661417</v>
      </c>
      <c r="BY98" s="40">
        <f t="shared" si="150"/>
        <v>0.70299212598425187</v>
      </c>
      <c r="BZ98" s="40">
        <f t="shared" si="146"/>
        <v>0.71055118110236204</v>
      </c>
      <c r="CA98" s="40">
        <f t="shared" si="146"/>
        <v>0.71811023622047232</v>
      </c>
      <c r="CB98" s="40">
        <f t="shared" si="146"/>
        <v>0.7256692913385826</v>
      </c>
      <c r="CC98" s="40">
        <f t="shared" si="146"/>
        <v>0.73322834645669288</v>
      </c>
      <c r="CD98" s="40">
        <f t="shared" si="146"/>
        <v>0.74078740157480316</v>
      </c>
      <c r="CE98" s="40">
        <f t="shared" si="142"/>
        <v>0.74834645669291333</v>
      </c>
      <c r="CF98" s="41">
        <f t="shared" si="142"/>
        <v>0.75590551181102361</v>
      </c>
      <c r="CK98" s="38">
        <v>92</v>
      </c>
      <c r="CL98" s="39">
        <f t="shared" si="138"/>
        <v>4.1761417322834644</v>
      </c>
      <c r="CM98" s="40">
        <f t="shared" ref="CM98:CV106" si="151">($M$1*$CI$3+$M$3*$CI$1)*(1/100)*(1-CM$5/100)/(3-$M$2*$CK98/100)</f>
        <v>4.226456692913386</v>
      </c>
      <c r="CN98" s="40">
        <f t="shared" si="151"/>
        <v>4.2767716535433076</v>
      </c>
      <c r="CO98" s="40">
        <f t="shared" si="151"/>
        <v>4.3270866141732283</v>
      </c>
      <c r="CP98" s="40">
        <f t="shared" si="151"/>
        <v>4.3774015748031498</v>
      </c>
      <c r="CQ98" s="40">
        <f t="shared" si="151"/>
        <v>4.4277165354330714</v>
      </c>
      <c r="CR98" s="40">
        <f t="shared" si="151"/>
        <v>4.478031496062993</v>
      </c>
      <c r="CS98" s="40">
        <f t="shared" si="151"/>
        <v>4.5283464566929137</v>
      </c>
      <c r="CT98" s="40">
        <f t="shared" si="151"/>
        <v>4.5786614173228353</v>
      </c>
      <c r="CU98" s="40">
        <f t="shared" si="151"/>
        <v>4.6289763779527568</v>
      </c>
      <c r="CV98" s="40">
        <f t="shared" si="151"/>
        <v>4.6792913385826775</v>
      </c>
      <c r="CW98" s="40">
        <f t="shared" si="147"/>
        <v>4.7296062992125991</v>
      </c>
      <c r="CX98" s="40">
        <f t="shared" si="147"/>
        <v>4.7799212598425198</v>
      </c>
      <c r="CY98" s="40">
        <f t="shared" si="147"/>
        <v>4.8302362204724414</v>
      </c>
      <c r="CZ98" s="40">
        <f t="shared" si="147"/>
        <v>4.880551181102363</v>
      </c>
      <c r="DA98" s="40">
        <f t="shared" si="147"/>
        <v>4.9308661417322837</v>
      </c>
      <c r="DB98" s="40">
        <f t="shared" si="143"/>
        <v>4.9811811023622052</v>
      </c>
      <c r="DC98" s="41">
        <f t="shared" si="143"/>
        <v>5.0314960629921259</v>
      </c>
      <c r="DE98" s="38">
        <v>92</v>
      </c>
      <c r="DF98" s="39">
        <f t="shared" si="139"/>
        <v>9.660472440944881</v>
      </c>
      <c r="DG98" s="40">
        <f t="shared" ref="DG98:DP106" si="152">($M$1*$CI$3+$M$3*$CI$1)*(1+$DE98/100)*(1/100)/(3-$M$2*$DE98/100)</f>
        <v>9.660472440944881</v>
      </c>
      <c r="DH98" s="40">
        <f t="shared" si="152"/>
        <v>9.660472440944881</v>
      </c>
      <c r="DI98" s="40">
        <f t="shared" si="152"/>
        <v>9.660472440944881</v>
      </c>
      <c r="DJ98" s="40">
        <f t="shared" si="152"/>
        <v>9.660472440944881</v>
      </c>
      <c r="DK98" s="40">
        <f t="shared" si="152"/>
        <v>9.660472440944881</v>
      </c>
      <c r="DL98" s="40">
        <f t="shared" si="152"/>
        <v>9.660472440944881</v>
      </c>
      <c r="DM98" s="40">
        <f t="shared" si="152"/>
        <v>9.660472440944881</v>
      </c>
      <c r="DN98" s="40">
        <f t="shared" si="152"/>
        <v>9.660472440944881</v>
      </c>
      <c r="DO98" s="40">
        <f t="shared" si="152"/>
        <v>9.660472440944881</v>
      </c>
      <c r="DP98" s="40">
        <f t="shared" si="152"/>
        <v>9.660472440944881</v>
      </c>
      <c r="DQ98" s="40">
        <f t="shared" si="148"/>
        <v>9.660472440944881</v>
      </c>
      <c r="DR98" s="40">
        <f t="shared" si="148"/>
        <v>9.660472440944881</v>
      </c>
      <c r="DS98" s="40">
        <f t="shared" si="148"/>
        <v>9.660472440944881</v>
      </c>
      <c r="DT98" s="40">
        <f t="shared" si="148"/>
        <v>9.660472440944881</v>
      </c>
      <c r="DU98" s="40">
        <f t="shared" si="148"/>
        <v>9.660472440944881</v>
      </c>
      <c r="DV98" s="40">
        <f t="shared" si="144"/>
        <v>9.660472440944881</v>
      </c>
      <c r="DW98" s="41">
        <f t="shared" si="144"/>
        <v>9.660472440944881</v>
      </c>
      <c r="DY98" s="38">
        <v>92</v>
      </c>
      <c r="DZ98" s="39">
        <f t="shared" si="140"/>
        <v>2.1044253859348201</v>
      </c>
      <c r="EA98" s="40">
        <f t="shared" ref="EA98:EJ106" si="153">(1/400)*(0.83+EA$5/100)*($CI$3*$M$1+$CI$1*$M$3)*(1+1*$DY98/100)/(3-$M$2*(0.83+EA$5/100)*(EA$5/100))</f>
        <v>2.0792440427280199</v>
      </c>
      <c r="EB98" s="40">
        <f t="shared" si="153"/>
        <v>2.0542327011788828</v>
      </c>
      <c r="EC98" s="40">
        <f t="shared" si="153"/>
        <v>2.0293878107840797</v>
      </c>
      <c r="ED98" s="40">
        <f t="shared" si="153"/>
        <v>2.0047058823529409</v>
      </c>
      <c r="EE98" s="40">
        <f t="shared" si="153"/>
        <v>1.9801834862385321</v>
      </c>
      <c r="EF98" s="40">
        <f t="shared" si="153"/>
        <v>1.955817250619001</v>
      </c>
      <c r="EG98" s="40">
        <f t="shared" si="153"/>
        <v>1.9316038598273231</v>
      </c>
      <c r="EH98" s="40">
        <f t="shared" si="153"/>
        <v>1.9075400527276414</v>
      </c>
      <c r="EI98" s="40">
        <f t="shared" si="153"/>
        <v>1.8836226211364553</v>
      </c>
      <c r="EJ98" s="40">
        <f t="shared" si="153"/>
        <v>1.8598484082870135</v>
      </c>
      <c r="EK98" s="40">
        <f t="shared" si="149"/>
        <v>1.8362143073352839</v>
      </c>
      <c r="EL98" s="40">
        <f t="shared" si="149"/>
        <v>1.8127172599059771</v>
      </c>
      <c r="EM98" s="40">
        <f t="shared" si="149"/>
        <v>1.7893542546771271</v>
      </c>
      <c r="EN98" s="40">
        <f t="shared" si="149"/>
        <v>1.766122326001808</v>
      </c>
      <c r="EO98" s="40">
        <f t="shared" si="149"/>
        <v>1.7430185525656028</v>
      </c>
      <c r="EP98" s="40">
        <f t="shared" si="145"/>
        <v>1.7200400560785096</v>
      </c>
      <c r="EQ98" s="41">
        <f t="shared" si="141"/>
        <v>0.90255206819897094</v>
      </c>
    </row>
    <row r="99" spans="2:147" x14ac:dyDescent="0.25">
      <c r="B99" s="38">
        <v>93</v>
      </c>
      <c r="C99" s="39">
        <f t="shared" si="128"/>
        <v>6.6217616580310876</v>
      </c>
      <c r="D99" s="40">
        <f t="shared" si="129"/>
        <v>6.6217616580310894</v>
      </c>
      <c r="E99" s="40">
        <f t="shared" si="83"/>
        <v>6.6217616580310876</v>
      </c>
      <c r="F99" s="40">
        <f t="shared" si="84"/>
        <v>6.6217616580310876</v>
      </c>
      <c r="G99" s="40">
        <f t="shared" si="85"/>
        <v>6.6217616580310894</v>
      </c>
      <c r="H99" s="40">
        <f t="shared" si="86"/>
        <v>6.6217616580310885</v>
      </c>
      <c r="I99" s="40">
        <f t="shared" si="87"/>
        <v>6.6217616580310885</v>
      </c>
      <c r="J99" s="40">
        <f t="shared" si="88"/>
        <v>6.6217616580310885</v>
      </c>
      <c r="K99" s="40">
        <f t="shared" si="89"/>
        <v>6.6217616580310885</v>
      </c>
      <c r="L99" s="40">
        <f t="shared" si="90"/>
        <v>6.6217616580310876</v>
      </c>
      <c r="M99" s="40">
        <f t="shared" si="91"/>
        <v>6.6217616580310894</v>
      </c>
      <c r="N99" s="40">
        <f t="shared" si="92"/>
        <v>6.6217616580310885</v>
      </c>
      <c r="O99" s="40">
        <f t="shared" si="93"/>
        <v>6.6217616580310876</v>
      </c>
      <c r="P99" s="40">
        <f t="shared" si="94"/>
        <v>6.6217616580310885</v>
      </c>
      <c r="Q99" s="40">
        <f t="shared" si="95"/>
        <v>6.6217616580310885</v>
      </c>
      <c r="R99" s="40">
        <f t="shared" si="96"/>
        <v>6.6217616580310885</v>
      </c>
      <c r="S99" s="40">
        <f t="shared" si="97"/>
        <v>6.6217616580310885</v>
      </c>
      <c r="T99" s="41">
        <f t="shared" si="130"/>
        <v>6.6217616580310876</v>
      </c>
      <c r="V99" s="38">
        <v>93</v>
      </c>
      <c r="W99" s="39">
        <f t="shared" si="131"/>
        <v>15.397590361445785</v>
      </c>
      <c r="X99" s="40">
        <f t="shared" si="132"/>
        <v>15.214285714285719</v>
      </c>
      <c r="Y99" s="40">
        <f t="shared" si="98"/>
        <v>15.03529411764706</v>
      </c>
      <c r="Z99" s="40">
        <f t="shared" si="99"/>
        <v>14.86046511627907</v>
      </c>
      <c r="AA99" s="40">
        <f t="shared" si="100"/>
        <v>14.689655172413795</v>
      </c>
      <c r="AB99" s="40">
        <f t="shared" si="101"/>
        <v>14.522727272727275</v>
      </c>
      <c r="AC99" s="40">
        <f t="shared" si="102"/>
        <v>14.359550561797752</v>
      </c>
      <c r="AD99" s="40">
        <f t="shared" si="103"/>
        <v>14.200000000000001</v>
      </c>
      <c r="AE99" s="40">
        <f t="shared" si="104"/>
        <v>14.043956043956046</v>
      </c>
      <c r="AF99" s="40">
        <f t="shared" si="105"/>
        <v>13.891304347826086</v>
      </c>
      <c r="AG99" s="40">
        <f t="shared" si="106"/>
        <v>13.741935483870972</v>
      </c>
      <c r="AH99" s="40">
        <f t="shared" si="107"/>
        <v>13.595744680851066</v>
      </c>
      <c r="AI99" s="40">
        <f t="shared" si="108"/>
        <v>13.452631578947368</v>
      </c>
      <c r="AJ99" s="40">
        <f t="shared" si="109"/>
        <v>13.312500000000002</v>
      </c>
      <c r="AK99" s="40">
        <f t="shared" si="110"/>
        <v>13.175257731958766</v>
      </c>
      <c r="AL99" s="40">
        <f t="shared" si="111"/>
        <v>13.040816326530612</v>
      </c>
      <c r="AM99" s="40">
        <f t="shared" si="112"/>
        <v>12.90909090909091</v>
      </c>
      <c r="AN99" s="41">
        <f t="shared" si="133"/>
        <v>12.780000000000001</v>
      </c>
      <c r="AR99" s="38">
        <v>93</v>
      </c>
      <c r="AS99" s="39">
        <f t="shared" si="134"/>
        <v>3.3475893281530928</v>
      </c>
      <c r="AT99" s="40">
        <f t="shared" si="135"/>
        <v>3.2681570240051663</v>
      </c>
      <c r="AU99" s="40">
        <f t="shared" si="113"/>
        <v>3.1908577803238161</v>
      </c>
      <c r="AV99" s="40">
        <f t="shared" si="114"/>
        <v>3.1156117371230874</v>
      </c>
      <c r="AW99" s="40">
        <f t="shared" si="115"/>
        <v>3.0423427991886411</v>
      </c>
      <c r="AX99" s="40">
        <f t="shared" si="116"/>
        <v>2.9709784195162636</v>
      </c>
      <c r="AY99" s="40">
        <f t="shared" si="117"/>
        <v>2.9014493974246061</v>
      </c>
      <c r="AZ99" s="40">
        <f t="shared" si="118"/>
        <v>2.8336896901980699</v>
      </c>
      <c r="BA99" s="40">
        <f t="shared" si="119"/>
        <v>2.7676362372164443</v>
      </c>
      <c r="BB99" s="40">
        <f t="shared" si="120"/>
        <v>2.7032287956187235</v>
      </c>
      <c r="BC99" s="40">
        <f t="shared" si="121"/>
        <v>2.6404097866305891</v>
      </c>
      <c r="BD99" s="40">
        <f t="shared" si="122"/>
        <v>2.5791241517591672</v>
      </c>
      <c r="BE99" s="40">
        <f t="shared" si="123"/>
        <v>2.5193192181259061</v>
      </c>
      <c r="BF99" s="40">
        <f t="shared" si="124"/>
        <v>2.4609445722691614</v>
      </c>
      <c r="BG99" s="40">
        <f t="shared" si="125"/>
        <v>2.4039519418033635</v>
      </c>
      <c r="BH99" s="40">
        <f t="shared" si="126"/>
        <v>2.3482950843717068</v>
      </c>
      <c r="BI99" s="40">
        <f t="shared" si="127"/>
        <v>2.2939296833749068</v>
      </c>
      <c r="BJ99" s="41">
        <f t="shared" si="136"/>
        <v>1.1856036778839796</v>
      </c>
      <c r="BN99" s="38">
        <v>93</v>
      </c>
      <c r="BO99" s="39">
        <f t="shared" si="137"/>
        <v>0.63191321499013808</v>
      </c>
      <c r="BP99" s="40">
        <f t="shared" si="150"/>
        <v>0.63952662721893483</v>
      </c>
      <c r="BQ99" s="40">
        <f t="shared" si="150"/>
        <v>0.6471400394477318</v>
      </c>
      <c r="BR99" s="40">
        <f t="shared" si="150"/>
        <v>0.65475345167652865</v>
      </c>
      <c r="BS99" s="40">
        <f t="shared" si="150"/>
        <v>0.6623668639053254</v>
      </c>
      <c r="BT99" s="40">
        <f t="shared" si="150"/>
        <v>0.66998027613412225</v>
      </c>
      <c r="BU99" s="40">
        <f t="shared" si="150"/>
        <v>0.67759368836291922</v>
      </c>
      <c r="BV99" s="40">
        <f t="shared" si="150"/>
        <v>0.68520710059171597</v>
      </c>
      <c r="BW99" s="40">
        <f t="shared" si="150"/>
        <v>0.69282051282051282</v>
      </c>
      <c r="BX99" s="40">
        <f t="shared" si="150"/>
        <v>0.70043392504930979</v>
      </c>
      <c r="BY99" s="40">
        <f t="shared" si="150"/>
        <v>0.70804733727810643</v>
      </c>
      <c r="BZ99" s="40">
        <f t="shared" si="146"/>
        <v>0.71566074950690328</v>
      </c>
      <c r="CA99" s="40">
        <f t="shared" si="146"/>
        <v>0.72327416173570025</v>
      </c>
      <c r="CB99" s="40">
        <f t="shared" si="146"/>
        <v>0.73088757396449699</v>
      </c>
      <c r="CC99" s="40">
        <f t="shared" si="146"/>
        <v>0.73850098619329385</v>
      </c>
      <c r="CD99" s="40">
        <f t="shared" si="146"/>
        <v>0.74611439842209082</v>
      </c>
      <c r="CE99" s="40">
        <f t="shared" si="142"/>
        <v>0.75372781065088756</v>
      </c>
      <c r="CF99" s="41">
        <f t="shared" si="142"/>
        <v>0.76134122287968442</v>
      </c>
      <c r="CK99" s="38">
        <v>93</v>
      </c>
      <c r="CL99" s="39">
        <f t="shared" si="138"/>
        <v>4.1843786982248519</v>
      </c>
      <c r="CM99" s="40">
        <f t="shared" si="151"/>
        <v>4.2347928994082844</v>
      </c>
      <c r="CN99" s="40">
        <f t="shared" si="151"/>
        <v>4.2852071005917161</v>
      </c>
      <c r="CO99" s="40">
        <f t="shared" si="151"/>
        <v>4.3356213017751477</v>
      </c>
      <c r="CP99" s="40">
        <f t="shared" si="151"/>
        <v>4.3860355029585802</v>
      </c>
      <c r="CQ99" s="40">
        <f t="shared" si="151"/>
        <v>4.4364497041420119</v>
      </c>
      <c r="CR99" s="40">
        <f t="shared" si="151"/>
        <v>4.4868639053254444</v>
      </c>
      <c r="CS99" s="40">
        <f t="shared" si="151"/>
        <v>4.5372781065088761</v>
      </c>
      <c r="CT99" s="40">
        <f t="shared" si="151"/>
        <v>4.5876923076923077</v>
      </c>
      <c r="CU99" s="40">
        <f t="shared" si="151"/>
        <v>4.6381065088757403</v>
      </c>
      <c r="CV99" s="40">
        <f t="shared" si="151"/>
        <v>4.6885207100591719</v>
      </c>
      <c r="CW99" s="40">
        <f t="shared" si="147"/>
        <v>4.7389349112426036</v>
      </c>
      <c r="CX99" s="40">
        <f t="shared" si="147"/>
        <v>4.7893491124260352</v>
      </c>
      <c r="CY99" s="40">
        <f t="shared" si="147"/>
        <v>4.8397633136094678</v>
      </c>
      <c r="CZ99" s="40">
        <f t="shared" si="147"/>
        <v>4.8901775147928994</v>
      </c>
      <c r="DA99" s="40">
        <f t="shared" si="147"/>
        <v>4.940591715976332</v>
      </c>
      <c r="DB99" s="40">
        <f t="shared" si="143"/>
        <v>4.9910059171597636</v>
      </c>
      <c r="DC99" s="41">
        <f t="shared" si="143"/>
        <v>5.0414201183431953</v>
      </c>
      <c r="DE99" s="38">
        <v>93</v>
      </c>
      <c r="DF99" s="39">
        <f t="shared" si="139"/>
        <v>9.7299408284023681</v>
      </c>
      <c r="DG99" s="40">
        <f t="shared" si="152"/>
        <v>9.7299408284023681</v>
      </c>
      <c r="DH99" s="40">
        <f t="shared" si="152"/>
        <v>9.7299408284023681</v>
      </c>
      <c r="DI99" s="40">
        <f t="shared" si="152"/>
        <v>9.7299408284023681</v>
      </c>
      <c r="DJ99" s="40">
        <f t="shared" si="152"/>
        <v>9.7299408284023681</v>
      </c>
      <c r="DK99" s="40">
        <f t="shared" si="152"/>
        <v>9.7299408284023681</v>
      </c>
      <c r="DL99" s="40">
        <f t="shared" si="152"/>
        <v>9.7299408284023681</v>
      </c>
      <c r="DM99" s="40">
        <f t="shared" si="152"/>
        <v>9.7299408284023681</v>
      </c>
      <c r="DN99" s="40">
        <f t="shared" si="152"/>
        <v>9.7299408284023681</v>
      </c>
      <c r="DO99" s="40">
        <f t="shared" si="152"/>
        <v>9.7299408284023681</v>
      </c>
      <c r="DP99" s="40">
        <f t="shared" si="152"/>
        <v>9.7299408284023681</v>
      </c>
      <c r="DQ99" s="40">
        <f t="shared" si="148"/>
        <v>9.7299408284023681</v>
      </c>
      <c r="DR99" s="40">
        <f t="shared" si="148"/>
        <v>9.7299408284023681</v>
      </c>
      <c r="DS99" s="40">
        <f t="shared" si="148"/>
        <v>9.7299408284023681</v>
      </c>
      <c r="DT99" s="40">
        <f t="shared" si="148"/>
        <v>9.7299408284023681</v>
      </c>
      <c r="DU99" s="40">
        <f t="shared" si="148"/>
        <v>9.7299408284023681</v>
      </c>
      <c r="DV99" s="40">
        <f t="shared" si="144"/>
        <v>9.7299408284023681</v>
      </c>
      <c r="DW99" s="41">
        <f t="shared" si="144"/>
        <v>9.7299408284023681</v>
      </c>
      <c r="DY99" s="38">
        <v>93</v>
      </c>
      <c r="DZ99" s="39">
        <f t="shared" si="140"/>
        <v>2.1153859348198973</v>
      </c>
      <c r="EA99" s="40">
        <f t="shared" si="153"/>
        <v>2.0900734387838953</v>
      </c>
      <c r="EB99" s="40">
        <f t="shared" si="153"/>
        <v>2.0649318298308561</v>
      </c>
      <c r="EC99" s="40">
        <f t="shared" si="153"/>
        <v>2.0399575389652469</v>
      </c>
      <c r="ED99" s="40">
        <f t="shared" si="153"/>
        <v>2.0151470588235294</v>
      </c>
      <c r="EE99" s="40">
        <f t="shared" si="153"/>
        <v>1.9904969418960246</v>
      </c>
      <c r="EF99" s="40">
        <f t="shared" si="153"/>
        <v>1.9660037987993084</v>
      </c>
      <c r="EG99" s="40">
        <f t="shared" si="153"/>
        <v>1.9416642965972573</v>
      </c>
      <c r="EH99" s="40">
        <f t="shared" si="153"/>
        <v>1.9174751571689315</v>
      </c>
      <c r="EI99" s="40">
        <f t="shared" si="153"/>
        <v>1.8934331556215409</v>
      </c>
      <c r="EJ99" s="40">
        <f t="shared" si="153"/>
        <v>1.8695351187468416</v>
      </c>
      <c r="EK99" s="40">
        <f t="shared" si="149"/>
        <v>1.8457779235193219</v>
      </c>
      <c r="EL99" s="40">
        <f t="shared" si="149"/>
        <v>1.8221584956346544</v>
      </c>
      <c r="EM99" s="40">
        <f t="shared" si="149"/>
        <v>1.798673808086904</v>
      </c>
      <c r="EN99" s="40">
        <f t="shared" si="149"/>
        <v>1.7753208797830675</v>
      </c>
      <c r="EO99" s="40">
        <f t="shared" si="149"/>
        <v>1.7520967741935489</v>
      </c>
      <c r="EP99" s="40">
        <f t="shared" si="145"/>
        <v>1.7289985980372522</v>
      </c>
      <c r="EQ99" s="41">
        <f t="shared" si="141"/>
        <v>0.90264895397084055</v>
      </c>
    </row>
    <row r="100" spans="2:147" x14ac:dyDescent="0.25">
      <c r="B100" s="38">
        <v>94</v>
      </c>
      <c r="C100" s="39">
        <f t="shared" si="128"/>
        <v>6.587628865979382</v>
      </c>
      <c r="D100" s="40">
        <f t="shared" si="129"/>
        <v>6.587628865979382</v>
      </c>
      <c r="E100" s="40">
        <f t="shared" si="83"/>
        <v>6.587628865979382</v>
      </c>
      <c r="F100" s="40">
        <f t="shared" si="84"/>
        <v>6.587628865979382</v>
      </c>
      <c r="G100" s="40">
        <f t="shared" si="85"/>
        <v>6.5876288659793829</v>
      </c>
      <c r="H100" s="40">
        <f t="shared" si="86"/>
        <v>6.587628865979382</v>
      </c>
      <c r="I100" s="40">
        <f t="shared" si="87"/>
        <v>6.5876288659793829</v>
      </c>
      <c r="J100" s="40">
        <f t="shared" si="88"/>
        <v>6.587628865979382</v>
      </c>
      <c r="K100" s="40">
        <f t="shared" si="89"/>
        <v>6.5876288659793811</v>
      </c>
      <c r="L100" s="40">
        <f t="shared" si="90"/>
        <v>6.5876288659793829</v>
      </c>
      <c r="M100" s="40">
        <f t="shared" si="91"/>
        <v>6.5876288659793829</v>
      </c>
      <c r="N100" s="40">
        <f t="shared" si="92"/>
        <v>6.5876288659793829</v>
      </c>
      <c r="O100" s="40">
        <f t="shared" si="93"/>
        <v>6.5876288659793811</v>
      </c>
      <c r="P100" s="40">
        <f t="shared" si="94"/>
        <v>6.5876288659793829</v>
      </c>
      <c r="Q100" s="40">
        <f t="shared" si="95"/>
        <v>6.5876288659793829</v>
      </c>
      <c r="R100" s="40">
        <f t="shared" si="96"/>
        <v>6.587628865979382</v>
      </c>
      <c r="S100" s="40">
        <f t="shared" si="97"/>
        <v>6.587628865979382</v>
      </c>
      <c r="T100" s="41">
        <f t="shared" si="130"/>
        <v>6.5876288659793829</v>
      </c>
      <c r="V100" s="38">
        <v>94</v>
      </c>
      <c r="W100" s="39">
        <f t="shared" si="131"/>
        <v>15.397590361445783</v>
      </c>
      <c r="X100" s="40">
        <f t="shared" si="132"/>
        <v>15.214285714285714</v>
      </c>
      <c r="Y100" s="40">
        <f t="shared" si="98"/>
        <v>15.035294117647059</v>
      </c>
      <c r="Z100" s="40">
        <f t="shared" si="99"/>
        <v>14.860465116279071</v>
      </c>
      <c r="AA100" s="40">
        <f t="shared" si="100"/>
        <v>14.689655172413794</v>
      </c>
      <c r="AB100" s="40">
        <f t="shared" si="101"/>
        <v>14.522727272727273</v>
      </c>
      <c r="AC100" s="40">
        <f t="shared" si="102"/>
        <v>14.359550561797754</v>
      </c>
      <c r="AD100" s="40">
        <f t="shared" si="103"/>
        <v>14.200000000000001</v>
      </c>
      <c r="AE100" s="40">
        <f t="shared" si="104"/>
        <v>14.043956043956044</v>
      </c>
      <c r="AF100" s="40">
        <f t="shared" si="105"/>
        <v>13.891304347826088</v>
      </c>
      <c r="AG100" s="40">
        <f t="shared" si="106"/>
        <v>13.74193548387097</v>
      </c>
      <c r="AH100" s="40">
        <f t="shared" si="107"/>
        <v>13.595744680851064</v>
      </c>
      <c r="AI100" s="40">
        <f t="shared" si="108"/>
        <v>13.452631578947368</v>
      </c>
      <c r="AJ100" s="40">
        <f t="shared" si="109"/>
        <v>13.312500000000002</v>
      </c>
      <c r="AK100" s="40">
        <f t="shared" si="110"/>
        <v>13.175257731958764</v>
      </c>
      <c r="AL100" s="40">
        <f t="shared" si="111"/>
        <v>13.040816326530612</v>
      </c>
      <c r="AM100" s="40">
        <f t="shared" si="112"/>
        <v>12.90909090909091</v>
      </c>
      <c r="AN100" s="41">
        <f t="shared" si="133"/>
        <v>12.78</v>
      </c>
      <c r="AR100" s="38">
        <v>94</v>
      </c>
      <c r="AS100" s="39">
        <f t="shared" si="134"/>
        <v>3.3409865878608782</v>
      </c>
      <c r="AT100" s="40">
        <f t="shared" si="135"/>
        <v>3.2617109549242875</v>
      </c>
      <c r="AU100" s="40">
        <f t="shared" si="113"/>
        <v>3.1845641752344203</v>
      </c>
      <c r="AV100" s="40">
        <f t="shared" si="114"/>
        <v>3.1094665463200846</v>
      </c>
      <c r="AW100" s="40">
        <f t="shared" si="115"/>
        <v>3.0363421230561185</v>
      </c>
      <c r="AX100" s="40">
        <f t="shared" si="116"/>
        <v>2.9651185015290524</v>
      </c>
      <c r="AY100" s="40">
        <f t="shared" si="117"/>
        <v>2.8957266175480298</v>
      </c>
      <c r="AZ100" s="40">
        <f t="shared" si="118"/>
        <v>2.8281005586592181</v>
      </c>
      <c r="BA100" s="40">
        <f t="shared" si="119"/>
        <v>2.7621773886223289</v>
      </c>
      <c r="BB100" s="40">
        <f t="shared" si="120"/>
        <v>2.6978969833985693</v>
      </c>
      <c r="BC100" s="40">
        <f t="shared" si="121"/>
        <v>2.6352018777812192</v>
      </c>
      <c r="BD100" s="40">
        <f t="shared" si="122"/>
        <v>2.5740371218740408</v>
      </c>
      <c r="BE100" s="40">
        <f t="shared" si="123"/>
        <v>2.5143501466897606</v>
      </c>
      <c r="BF100" s="40">
        <f t="shared" si="124"/>
        <v>2.4560906382015695</v>
      </c>
      <c r="BG100" s="40">
        <f t="shared" si="125"/>
        <v>2.3992104192357036</v>
      </c>
      <c r="BH100" s="40">
        <f t="shared" si="126"/>
        <v>2.3436633386431627</v>
      </c>
      <c r="BI100" s="40">
        <f t="shared" si="127"/>
        <v>2.2894051672341282</v>
      </c>
      <c r="BJ100" s="41">
        <f t="shared" si="136"/>
        <v>1.1772922549221942</v>
      </c>
      <c r="BN100" s="38">
        <v>94</v>
      </c>
      <c r="BO100" s="39">
        <f t="shared" si="137"/>
        <v>0.6364426877470355</v>
      </c>
      <c r="BP100" s="40">
        <f t="shared" si="150"/>
        <v>0.64411067193675886</v>
      </c>
      <c r="BQ100" s="40">
        <f t="shared" si="150"/>
        <v>0.65177865612648211</v>
      </c>
      <c r="BR100" s="40">
        <f t="shared" si="150"/>
        <v>0.65944664031620537</v>
      </c>
      <c r="BS100" s="40">
        <f t="shared" si="150"/>
        <v>0.66711462450592873</v>
      </c>
      <c r="BT100" s="40">
        <f t="shared" si="150"/>
        <v>0.6747826086956521</v>
      </c>
      <c r="BU100" s="40">
        <f t="shared" si="150"/>
        <v>0.68245059288537535</v>
      </c>
      <c r="BV100" s="40">
        <f t="shared" si="150"/>
        <v>0.69011857707509872</v>
      </c>
      <c r="BW100" s="40">
        <f t="shared" si="150"/>
        <v>0.69778656126482208</v>
      </c>
      <c r="BX100" s="40">
        <f t="shared" si="150"/>
        <v>0.70545454545454533</v>
      </c>
      <c r="BY100" s="40">
        <f t="shared" si="150"/>
        <v>0.71312252964426859</v>
      </c>
      <c r="BZ100" s="40">
        <f t="shared" si="146"/>
        <v>0.72079051383399195</v>
      </c>
      <c r="CA100" s="40">
        <f t="shared" si="146"/>
        <v>0.72845849802371532</v>
      </c>
      <c r="CB100" s="40">
        <f t="shared" si="146"/>
        <v>0.73612648221343857</v>
      </c>
      <c r="CC100" s="40">
        <f t="shared" si="146"/>
        <v>0.74379446640316194</v>
      </c>
      <c r="CD100" s="40">
        <f t="shared" si="146"/>
        <v>0.7514624505928853</v>
      </c>
      <c r="CE100" s="40">
        <f t="shared" si="142"/>
        <v>0.75913043478260855</v>
      </c>
      <c r="CF100" s="41">
        <f t="shared" si="142"/>
        <v>0.76679841897233192</v>
      </c>
      <c r="CK100" s="38">
        <v>94</v>
      </c>
      <c r="CL100" s="39">
        <f t="shared" si="138"/>
        <v>4.1926482213438732</v>
      </c>
      <c r="CM100" s="40">
        <f t="shared" si="151"/>
        <v>4.2431620553359686</v>
      </c>
      <c r="CN100" s="40">
        <f t="shared" si="151"/>
        <v>4.2936758893280631</v>
      </c>
      <c r="CO100" s="40">
        <f t="shared" si="151"/>
        <v>4.3441897233201576</v>
      </c>
      <c r="CP100" s="40">
        <f t="shared" si="151"/>
        <v>4.394703557312253</v>
      </c>
      <c r="CQ100" s="40">
        <f t="shared" si="151"/>
        <v>4.4452173913043476</v>
      </c>
      <c r="CR100" s="40">
        <f t="shared" si="151"/>
        <v>4.495731225296443</v>
      </c>
      <c r="CS100" s="40">
        <f t="shared" si="151"/>
        <v>4.5462450592885375</v>
      </c>
      <c r="CT100" s="40">
        <f t="shared" si="151"/>
        <v>4.596758893280632</v>
      </c>
      <c r="CU100" s="40">
        <f t="shared" si="151"/>
        <v>4.6472727272727274</v>
      </c>
      <c r="CV100" s="40">
        <f t="shared" si="151"/>
        <v>4.697786561264822</v>
      </c>
      <c r="CW100" s="40">
        <f t="shared" si="147"/>
        <v>4.7483003952569174</v>
      </c>
      <c r="CX100" s="40">
        <f t="shared" si="147"/>
        <v>4.798814229249011</v>
      </c>
      <c r="CY100" s="40">
        <f t="shared" si="147"/>
        <v>4.8493280632411064</v>
      </c>
      <c r="CZ100" s="40">
        <f t="shared" si="147"/>
        <v>4.8998418972332018</v>
      </c>
      <c r="DA100" s="40">
        <f t="shared" si="147"/>
        <v>4.9503557312252964</v>
      </c>
      <c r="DB100" s="40">
        <f t="shared" si="143"/>
        <v>5.0008695652173909</v>
      </c>
      <c r="DC100" s="41">
        <f t="shared" si="143"/>
        <v>5.0513833992094863</v>
      </c>
      <c r="DE100" s="38">
        <v>94</v>
      </c>
      <c r="DF100" s="39">
        <f t="shared" si="139"/>
        <v>9.7996837944664019</v>
      </c>
      <c r="DG100" s="40">
        <f t="shared" si="152"/>
        <v>9.7996837944664019</v>
      </c>
      <c r="DH100" s="40">
        <f t="shared" si="152"/>
        <v>9.7996837944664019</v>
      </c>
      <c r="DI100" s="40">
        <f t="shared" si="152"/>
        <v>9.7996837944664019</v>
      </c>
      <c r="DJ100" s="40">
        <f t="shared" si="152"/>
        <v>9.7996837944664019</v>
      </c>
      <c r="DK100" s="40">
        <f t="shared" si="152"/>
        <v>9.7996837944664019</v>
      </c>
      <c r="DL100" s="40">
        <f t="shared" si="152"/>
        <v>9.7996837944664019</v>
      </c>
      <c r="DM100" s="40">
        <f t="shared" si="152"/>
        <v>9.7996837944664019</v>
      </c>
      <c r="DN100" s="40">
        <f t="shared" si="152"/>
        <v>9.7996837944664019</v>
      </c>
      <c r="DO100" s="40">
        <f t="shared" si="152"/>
        <v>9.7996837944664019</v>
      </c>
      <c r="DP100" s="40">
        <f t="shared" si="152"/>
        <v>9.7996837944664019</v>
      </c>
      <c r="DQ100" s="40">
        <f t="shared" si="148"/>
        <v>9.7996837944664019</v>
      </c>
      <c r="DR100" s="40">
        <f t="shared" si="148"/>
        <v>9.7996837944664019</v>
      </c>
      <c r="DS100" s="40">
        <f t="shared" si="148"/>
        <v>9.7996837944664019</v>
      </c>
      <c r="DT100" s="40">
        <f t="shared" si="148"/>
        <v>9.7996837944664019</v>
      </c>
      <c r="DU100" s="40">
        <f t="shared" si="148"/>
        <v>9.7996837944664019</v>
      </c>
      <c r="DV100" s="40">
        <f t="shared" si="144"/>
        <v>9.7996837944664019</v>
      </c>
      <c r="DW100" s="41">
        <f t="shared" si="144"/>
        <v>9.7996837944664019</v>
      </c>
      <c r="DY100" s="38">
        <v>94</v>
      </c>
      <c r="DZ100" s="39">
        <f t="shared" si="140"/>
        <v>2.1263464837049746</v>
      </c>
      <c r="EA100" s="40">
        <f t="shared" si="153"/>
        <v>2.1009028348397703</v>
      </c>
      <c r="EB100" s="40">
        <f t="shared" si="153"/>
        <v>2.0756309584828294</v>
      </c>
      <c r="EC100" s="40">
        <f t="shared" si="153"/>
        <v>2.0505272671464141</v>
      </c>
      <c r="ED100" s="40">
        <f t="shared" si="153"/>
        <v>2.025588235294117</v>
      </c>
      <c r="EE100" s="40">
        <f t="shared" si="153"/>
        <v>2.0008103975535168</v>
      </c>
      <c r="EF100" s="40">
        <f t="shared" si="153"/>
        <v>1.9761903469796156</v>
      </c>
      <c r="EG100" s="40">
        <f t="shared" si="153"/>
        <v>1.9517247333671912</v>
      </c>
      <c r="EH100" s="40">
        <f t="shared" si="153"/>
        <v>1.9274102616102209</v>
      </c>
      <c r="EI100" s="40">
        <f t="shared" si="153"/>
        <v>1.9032436901066268</v>
      </c>
      <c r="EJ100" s="40">
        <f t="shared" si="153"/>
        <v>1.8792218292066698</v>
      </c>
      <c r="EK100" s="40">
        <f t="shared" si="149"/>
        <v>1.8553415397033597</v>
      </c>
      <c r="EL100" s="40">
        <f t="shared" si="149"/>
        <v>1.8315997313633312</v>
      </c>
      <c r="EM100" s="40">
        <f t="shared" si="149"/>
        <v>1.8079933614966806</v>
      </c>
      <c r="EN100" s="40">
        <f t="shared" si="149"/>
        <v>1.7845194335643266</v>
      </c>
      <c r="EO100" s="40">
        <f t="shared" si="149"/>
        <v>1.7611749958214944</v>
      </c>
      <c r="EP100" s="40">
        <f t="shared" si="145"/>
        <v>1.7379571399959943</v>
      </c>
      <c r="EQ100" s="41">
        <f t="shared" si="141"/>
        <v>0.90274583974271005</v>
      </c>
    </row>
    <row r="101" spans="2:147" x14ac:dyDescent="0.25">
      <c r="B101" s="38">
        <v>95</v>
      </c>
      <c r="C101" s="39">
        <f t="shared" si="128"/>
        <v>6.5538461538461554</v>
      </c>
      <c r="D101" s="40">
        <f t="shared" si="129"/>
        <v>6.5538461538461537</v>
      </c>
      <c r="E101" s="40">
        <f t="shared" si="83"/>
        <v>6.5538461538461537</v>
      </c>
      <c r="F101" s="40">
        <f t="shared" si="84"/>
        <v>6.5538461538461537</v>
      </c>
      <c r="G101" s="40">
        <f t="shared" si="85"/>
        <v>6.5538461538461554</v>
      </c>
      <c r="H101" s="40">
        <f t="shared" si="86"/>
        <v>6.5538461538461537</v>
      </c>
      <c r="I101" s="40">
        <f t="shared" si="87"/>
        <v>6.5538461538461554</v>
      </c>
      <c r="J101" s="40">
        <f t="shared" si="88"/>
        <v>6.5538461538461554</v>
      </c>
      <c r="K101" s="40">
        <f t="shared" si="89"/>
        <v>6.5538461538461554</v>
      </c>
      <c r="L101" s="40">
        <f t="shared" si="90"/>
        <v>6.5538461538461537</v>
      </c>
      <c r="M101" s="40">
        <f t="shared" si="91"/>
        <v>6.5538461538461545</v>
      </c>
      <c r="N101" s="40">
        <f t="shared" si="92"/>
        <v>6.5538461538461545</v>
      </c>
      <c r="O101" s="40">
        <f t="shared" si="93"/>
        <v>6.5538461538461537</v>
      </c>
      <c r="P101" s="40">
        <f t="shared" si="94"/>
        <v>6.5538461538461545</v>
      </c>
      <c r="Q101" s="40">
        <f t="shared" si="95"/>
        <v>6.5538461538461545</v>
      </c>
      <c r="R101" s="40">
        <f t="shared" si="96"/>
        <v>6.5538461538461545</v>
      </c>
      <c r="S101" s="40">
        <f t="shared" si="97"/>
        <v>6.5538461538461537</v>
      </c>
      <c r="T101" s="41">
        <f t="shared" si="130"/>
        <v>6.5538461538461545</v>
      </c>
      <c r="V101" s="38">
        <v>95</v>
      </c>
      <c r="W101" s="39">
        <f t="shared" si="131"/>
        <v>15.397590361445786</v>
      </c>
      <c r="X101" s="40">
        <f t="shared" si="132"/>
        <v>15.214285714285715</v>
      </c>
      <c r="Y101" s="40">
        <f t="shared" si="98"/>
        <v>15.035294117647059</v>
      </c>
      <c r="Z101" s="40">
        <f t="shared" si="99"/>
        <v>14.86046511627907</v>
      </c>
      <c r="AA101" s="40">
        <f t="shared" si="100"/>
        <v>14.689655172413795</v>
      </c>
      <c r="AB101" s="40">
        <f t="shared" si="101"/>
        <v>14.522727272727273</v>
      </c>
      <c r="AC101" s="40">
        <f t="shared" si="102"/>
        <v>14.359550561797752</v>
      </c>
      <c r="AD101" s="40">
        <f t="shared" si="103"/>
        <v>14.200000000000003</v>
      </c>
      <c r="AE101" s="40">
        <f t="shared" si="104"/>
        <v>14.043956043956046</v>
      </c>
      <c r="AF101" s="40">
        <f t="shared" si="105"/>
        <v>13.891304347826086</v>
      </c>
      <c r="AG101" s="40">
        <f t="shared" si="106"/>
        <v>13.74193548387097</v>
      </c>
      <c r="AH101" s="40">
        <f t="shared" si="107"/>
        <v>13.595744680851066</v>
      </c>
      <c r="AI101" s="40">
        <f t="shared" si="108"/>
        <v>13.45263157894737</v>
      </c>
      <c r="AJ101" s="40">
        <f t="shared" si="109"/>
        <v>13.312500000000002</v>
      </c>
      <c r="AK101" s="40">
        <f t="shared" si="110"/>
        <v>13.175257731958764</v>
      </c>
      <c r="AL101" s="40">
        <f t="shared" si="111"/>
        <v>13.040816326530614</v>
      </c>
      <c r="AM101" s="40">
        <f t="shared" si="112"/>
        <v>12.90909090909091</v>
      </c>
      <c r="AN101" s="41">
        <f t="shared" si="133"/>
        <v>12.780000000000001</v>
      </c>
      <c r="AR101" s="38">
        <v>95</v>
      </c>
      <c r="AS101" s="39">
        <f t="shared" si="134"/>
        <v>3.3343838475686636</v>
      </c>
      <c r="AT101" s="40">
        <f t="shared" si="135"/>
        <v>3.2552648858434092</v>
      </c>
      <c r="AU101" s="40">
        <f t="shared" si="113"/>
        <v>3.1782705701450236</v>
      </c>
      <c r="AV101" s="40">
        <f t="shared" si="114"/>
        <v>3.1033213555170791</v>
      </c>
      <c r="AW101" s="40">
        <f t="shared" si="115"/>
        <v>3.0303414469235967</v>
      </c>
      <c r="AX101" s="40">
        <f t="shared" si="116"/>
        <v>2.9592585835418399</v>
      </c>
      <c r="AY101" s="40">
        <f t="shared" si="117"/>
        <v>2.8900038376714519</v>
      </c>
      <c r="AZ101" s="40">
        <f t="shared" si="118"/>
        <v>2.8225114271203653</v>
      </c>
      <c r="BA101" s="40">
        <f t="shared" si="119"/>
        <v>2.756718540028213</v>
      </c>
      <c r="BB101" s="40">
        <f t="shared" si="120"/>
        <v>2.6925651711784133</v>
      </c>
      <c r="BC101" s="40">
        <f t="shared" si="121"/>
        <v>2.6299939689318488</v>
      </c>
      <c r="BD101" s="40">
        <f t="shared" si="122"/>
        <v>2.5689500919889143</v>
      </c>
      <c r="BE101" s="40">
        <f t="shared" si="123"/>
        <v>2.5093810752536148</v>
      </c>
      <c r="BF101" s="40">
        <f t="shared" si="124"/>
        <v>2.4512367041339767</v>
      </c>
      <c r="BG101" s="40">
        <f t="shared" si="125"/>
        <v>2.3944688966680441</v>
      </c>
      <c r="BH101" s="40">
        <f t="shared" si="126"/>
        <v>2.339031592914619</v>
      </c>
      <c r="BI101" s="40">
        <f t="shared" si="127"/>
        <v>2.2848806510933488</v>
      </c>
      <c r="BJ101" s="41">
        <f t="shared" si="136"/>
        <v>1.1690655804740071</v>
      </c>
      <c r="BN101" s="38">
        <v>95</v>
      </c>
      <c r="BO101" s="39">
        <f t="shared" si="137"/>
        <v>0.64099009900990089</v>
      </c>
      <c r="BP101" s="40">
        <f t="shared" si="150"/>
        <v>0.64871287128712873</v>
      </c>
      <c r="BQ101" s="40">
        <f t="shared" si="150"/>
        <v>0.65643564356435646</v>
      </c>
      <c r="BR101" s="40">
        <f t="shared" si="150"/>
        <v>0.66415841584158419</v>
      </c>
      <c r="BS101" s="40">
        <f t="shared" si="150"/>
        <v>0.67188118811881181</v>
      </c>
      <c r="BT101" s="40">
        <f t="shared" si="150"/>
        <v>0.67960396039603965</v>
      </c>
      <c r="BU101" s="40">
        <f t="shared" si="150"/>
        <v>0.68732673267326738</v>
      </c>
      <c r="BV101" s="40">
        <f t="shared" si="150"/>
        <v>0.695049504950495</v>
      </c>
      <c r="BW101" s="40">
        <f t="shared" si="150"/>
        <v>0.70277227722772273</v>
      </c>
      <c r="BX101" s="40">
        <f t="shared" si="150"/>
        <v>0.71049504950495057</v>
      </c>
      <c r="BY101" s="40">
        <f t="shared" si="150"/>
        <v>0.71821782178217819</v>
      </c>
      <c r="BZ101" s="40">
        <f t="shared" si="146"/>
        <v>0.72594059405940592</v>
      </c>
      <c r="CA101" s="40">
        <f t="shared" si="146"/>
        <v>0.73366336633663365</v>
      </c>
      <c r="CB101" s="40">
        <f t="shared" si="146"/>
        <v>0.74138613861386138</v>
      </c>
      <c r="CC101" s="40">
        <f t="shared" si="146"/>
        <v>0.74910891089108911</v>
      </c>
      <c r="CD101" s="40">
        <f t="shared" si="146"/>
        <v>0.75683168316831684</v>
      </c>
      <c r="CE101" s="40">
        <f t="shared" si="142"/>
        <v>0.76455445544554457</v>
      </c>
      <c r="CF101" s="41">
        <f t="shared" si="142"/>
        <v>0.7722772277227723</v>
      </c>
      <c r="CK101" s="38">
        <v>95</v>
      </c>
      <c r="CL101" s="39">
        <f t="shared" si="138"/>
        <v>4.2009504950495051</v>
      </c>
      <c r="CM101" s="40">
        <f t="shared" si="151"/>
        <v>4.2515643564356438</v>
      </c>
      <c r="CN101" s="40">
        <f t="shared" si="151"/>
        <v>4.3021782178217824</v>
      </c>
      <c r="CO101" s="40">
        <f t="shared" si="151"/>
        <v>4.3527920792079211</v>
      </c>
      <c r="CP101" s="40">
        <f t="shared" si="151"/>
        <v>4.4034059405940598</v>
      </c>
      <c r="CQ101" s="40">
        <f t="shared" si="151"/>
        <v>4.4540198019801984</v>
      </c>
      <c r="CR101" s="40">
        <f t="shared" si="151"/>
        <v>4.504633663366338</v>
      </c>
      <c r="CS101" s="40">
        <f t="shared" si="151"/>
        <v>4.5552475247524757</v>
      </c>
      <c r="CT101" s="40">
        <f t="shared" si="151"/>
        <v>4.6058613861386144</v>
      </c>
      <c r="CU101" s="40">
        <f t="shared" si="151"/>
        <v>4.6564752475247531</v>
      </c>
      <c r="CV101" s="40">
        <f t="shared" si="151"/>
        <v>4.7070891089108917</v>
      </c>
      <c r="CW101" s="40">
        <f t="shared" si="147"/>
        <v>4.7577029702970304</v>
      </c>
      <c r="CX101" s="40">
        <f t="shared" si="147"/>
        <v>4.8083168316831681</v>
      </c>
      <c r="CY101" s="40">
        <f t="shared" si="147"/>
        <v>4.8589306930693077</v>
      </c>
      <c r="CZ101" s="40">
        <f t="shared" si="147"/>
        <v>4.9095445544554464</v>
      </c>
      <c r="DA101" s="40">
        <f t="shared" si="147"/>
        <v>4.960158415841585</v>
      </c>
      <c r="DB101" s="40">
        <f t="shared" si="143"/>
        <v>5.0107722772277228</v>
      </c>
      <c r="DC101" s="41">
        <f t="shared" si="143"/>
        <v>5.0613861386138623</v>
      </c>
      <c r="DE101" s="38">
        <v>95</v>
      </c>
      <c r="DF101" s="39">
        <f t="shared" si="139"/>
        <v>9.8697029702970305</v>
      </c>
      <c r="DG101" s="40">
        <f t="shared" si="152"/>
        <v>9.8697029702970305</v>
      </c>
      <c r="DH101" s="40">
        <f t="shared" si="152"/>
        <v>9.8697029702970305</v>
      </c>
      <c r="DI101" s="40">
        <f t="shared" si="152"/>
        <v>9.8697029702970305</v>
      </c>
      <c r="DJ101" s="40">
        <f t="shared" si="152"/>
        <v>9.8697029702970305</v>
      </c>
      <c r="DK101" s="40">
        <f t="shared" si="152"/>
        <v>9.8697029702970305</v>
      </c>
      <c r="DL101" s="40">
        <f t="shared" si="152"/>
        <v>9.8697029702970305</v>
      </c>
      <c r="DM101" s="40">
        <f t="shared" si="152"/>
        <v>9.8697029702970305</v>
      </c>
      <c r="DN101" s="40">
        <f t="shared" si="152"/>
        <v>9.8697029702970305</v>
      </c>
      <c r="DO101" s="40">
        <f t="shared" si="152"/>
        <v>9.8697029702970305</v>
      </c>
      <c r="DP101" s="40">
        <f t="shared" si="152"/>
        <v>9.8697029702970305</v>
      </c>
      <c r="DQ101" s="40">
        <f t="shared" si="148"/>
        <v>9.8697029702970305</v>
      </c>
      <c r="DR101" s="40">
        <f t="shared" si="148"/>
        <v>9.8697029702970305</v>
      </c>
      <c r="DS101" s="40">
        <f t="shared" si="148"/>
        <v>9.8697029702970305</v>
      </c>
      <c r="DT101" s="40">
        <f t="shared" si="148"/>
        <v>9.8697029702970305</v>
      </c>
      <c r="DU101" s="40">
        <f t="shared" si="148"/>
        <v>9.8697029702970305</v>
      </c>
      <c r="DV101" s="40">
        <f t="shared" si="144"/>
        <v>9.8697029702970305</v>
      </c>
      <c r="DW101" s="41">
        <f t="shared" si="144"/>
        <v>9.8697029702970305</v>
      </c>
      <c r="DY101" s="38">
        <v>95</v>
      </c>
      <c r="DZ101" s="39">
        <f t="shared" si="140"/>
        <v>2.1373070325900518</v>
      </c>
      <c r="EA101" s="40">
        <f t="shared" si="153"/>
        <v>2.1117322308956452</v>
      </c>
      <c r="EB101" s="40">
        <f t="shared" si="153"/>
        <v>2.0863300871348027</v>
      </c>
      <c r="EC101" s="40">
        <f t="shared" si="153"/>
        <v>2.0610969953275808</v>
      </c>
      <c r="ED101" s="40">
        <f t="shared" si="153"/>
        <v>2.0360294117647055</v>
      </c>
      <c r="EE101" s="40">
        <f t="shared" si="153"/>
        <v>2.0111238532110089</v>
      </c>
      <c r="EF101" s="40">
        <f t="shared" si="153"/>
        <v>1.9863768951599228</v>
      </c>
      <c r="EG101" s="40">
        <f t="shared" si="153"/>
        <v>1.9617851701371252</v>
      </c>
      <c r="EH101" s="40">
        <f t="shared" si="153"/>
        <v>1.9373453660515105</v>
      </c>
      <c r="EI101" s="40">
        <f t="shared" si="153"/>
        <v>1.9130542245917126</v>
      </c>
      <c r="EJ101" s="40">
        <f t="shared" si="153"/>
        <v>1.888908539666498</v>
      </c>
      <c r="EK101" s="40">
        <f t="shared" si="149"/>
        <v>1.8649051558873979</v>
      </c>
      <c r="EL101" s="40">
        <f t="shared" si="149"/>
        <v>1.8410409670920083</v>
      </c>
      <c r="EM101" s="40">
        <f t="shared" si="149"/>
        <v>1.8173129149064571</v>
      </c>
      <c r="EN101" s="40">
        <f t="shared" si="149"/>
        <v>1.7937179873455862</v>
      </c>
      <c r="EO101" s="40">
        <f t="shared" si="149"/>
        <v>1.7702532174494403</v>
      </c>
      <c r="EP101" s="40">
        <f t="shared" si="145"/>
        <v>1.7469156819547365</v>
      </c>
      <c r="EQ101" s="41">
        <f t="shared" si="141"/>
        <v>0.90284272551457978</v>
      </c>
    </row>
    <row r="102" spans="2:147" x14ac:dyDescent="0.25">
      <c r="B102" s="38">
        <v>96</v>
      </c>
      <c r="C102" s="39">
        <f t="shared" si="128"/>
        <v>6.5204081632653077</v>
      </c>
      <c r="D102" s="40">
        <f t="shared" si="129"/>
        <v>6.5204081632653077</v>
      </c>
      <c r="E102" s="40">
        <f t="shared" si="83"/>
        <v>6.5204081632653068</v>
      </c>
      <c r="F102" s="40">
        <f t="shared" si="84"/>
        <v>6.5204081632653059</v>
      </c>
      <c r="G102" s="40">
        <f t="shared" si="85"/>
        <v>6.5204081632653068</v>
      </c>
      <c r="H102" s="40">
        <f t="shared" si="86"/>
        <v>6.5204081632653077</v>
      </c>
      <c r="I102" s="40">
        <f t="shared" si="87"/>
        <v>6.5204081632653077</v>
      </c>
      <c r="J102" s="40">
        <f t="shared" si="88"/>
        <v>6.5204081632653077</v>
      </c>
      <c r="K102" s="40">
        <f t="shared" si="89"/>
        <v>6.5204081632653059</v>
      </c>
      <c r="L102" s="40">
        <f t="shared" si="90"/>
        <v>6.5204081632653068</v>
      </c>
      <c r="M102" s="40">
        <f t="shared" si="91"/>
        <v>6.5204081632653068</v>
      </c>
      <c r="N102" s="40">
        <f t="shared" si="92"/>
        <v>6.5204081632653077</v>
      </c>
      <c r="O102" s="40">
        <f t="shared" si="93"/>
        <v>6.5204081632653068</v>
      </c>
      <c r="P102" s="40">
        <f t="shared" si="94"/>
        <v>6.5204081632653077</v>
      </c>
      <c r="Q102" s="40">
        <f t="shared" si="95"/>
        <v>6.5204081632653059</v>
      </c>
      <c r="R102" s="40">
        <f t="shared" si="96"/>
        <v>6.5204081632653077</v>
      </c>
      <c r="S102" s="40">
        <f t="shared" si="97"/>
        <v>6.5204081632653068</v>
      </c>
      <c r="T102" s="41">
        <f t="shared" si="130"/>
        <v>6.5204081632653068</v>
      </c>
      <c r="V102" s="38">
        <v>96</v>
      </c>
      <c r="W102" s="39">
        <f t="shared" si="131"/>
        <v>15.397590361445785</v>
      </c>
      <c r="X102" s="40">
        <f t="shared" si="132"/>
        <v>15.214285714285714</v>
      </c>
      <c r="Y102" s="40">
        <f t="shared" si="98"/>
        <v>15.035294117647059</v>
      </c>
      <c r="Z102" s="40">
        <f t="shared" si="99"/>
        <v>14.86046511627907</v>
      </c>
      <c r="AA102" s="40">
        <f t="shared" si="100"/>
        <v>14.689655172413794</v>
      </c>
      <c r="AB102" s="40">
        <f t="shared" si="101"/>
        <v>14.522727272727273</v>
      </c>
      <c r="AC102" s="40">
        <f t="shared" si="102"/>
        <v>14.359550561797754</v>
      </c>
      <c r="AD102" s="40">
        <f t="shared" si="103"/>
        <v>14.200000000000001</v>
      </c>
      <c r="AE102" s="40">
        <f t="shared" si="104"/>
        <v>14.043956043956042</v>
      </c>
      <c r="AF102" s="40">
        <f t="shared" si="105"/>
        <v>13.891304347826086</v>
      </c>
      <c r="AG102" s="40">
        <f t="shared" si="106"/>
        <v>13.741935483870968</v>
      </c>
      <c r="AH102" s="40">
        <f t="shared" si="107"/>
        <v>13.595744680851064</v>
      </c>
      <c r="AI102" s="40">
        <f t="shared" si="108"/>
        <v>13.452631578947368</v>
      </c>
      <c r="AJ102" s="40">
        <f t="shared" si="109"/>
        <v>13.3125</v>
      </c>
      <c r="AK102" s="40">
        <f t="shared" si="110"/>
        <v>13.175257731958762</v>
      </c>
      <c r="AL102" s="40">
        <f t="shared" si="111"/>
        <v>13.040816326530614</v>
      </c>
      <c r="AM102" s="40">
        <f t="shared" si="112"/>
        <v>12.90909090909091</v>
      </c>
      <c r="AN102" s="41">
        <f t="shared" si="133"/>
        <v>12.78</v>
      </c>
      <c r="AR102" s="38">
        <v>96</v>
      </c>
      <c r="AS102" s="39">
        <f t="shared" si="134"/>
        <v>3.3277811072764485</v>
      </c>
      <c r="AT102" s="40">
        <f t="shared" si="135"/>
        <v>3.2488188167625309</v>
      </c>
      <c r="AU102" s="40">
        <f t="shared" si="113"/>
        <v>3.1719769650556278</v>
      </c>
      <c r="AV102" s="40">
        <f t="shared" si="114"/>
        <v>3.0971761647140754</v>
      </c>
      <c r="AW102" s="40">
        <f t="shared" si="115"/>
        <v>3.0243407707910746</v>
      </c>
      <c r="AX102" s="40">
        <f t="shared" si="116"/>
        <v>2.9533986655546292</v>
      </c>
      <c r="AY102" s="40">
        <f t="shared" si="117"/>
        <v>2.8842810577948752</v>
      </c>
      <c r="AZ102" s="40">
        <f t="shared" si="118"/>
        <v>2.8169222955815134</v>
      </c>
      <c r="BA102" s="40">
        <f t="shared" si="119"/>
        <v>2.7512596914340981</v>
      </c>
      <c r="BB102" s="40">
        <f t="shared" si="120"/>
        <v>2.6872333589582578</v>
      </c>
      <c r="BC102" s="40">
        <f t="shared" si="121"/>
        <v>2.6247860600824788</v>
      </c>
      <c r="BD102" s="40">
        <f t="shared" si="122"/>
        <v>2.5638630621037874</v>
      </c>
      <c r="BE102" s="40">
        <f t="shared" si="123"/>
        <v>2.5044120038174689</v>
      </c>
      <c r="BF102" s="40">
        <f t="shared" si="124"/>
        <v>2.4463827700663847</v>
      </c>
      <c r="BG102" s="40">
        <f t="shared" si="125"/>
        <v>2.3897273741003842</v>
      </c>
      <c r="BH102" s="40">
        <f t="shared" si="126"/>
        <v>2.3343998471860754</v>
      </c>
      <c r="BI102" s="40">
        <f t="shared" si="127"/>
        <v>2.2803561349525703</v>
      </c>
      <c r="BJ102" s="41">
        <f t="shared" si="136"/>
        <v>1.1609223573682921</v>
      </c>
      <c r="BN102" s="38">
        <v>96</v>
      </c>
      <c r="BO102" s="39">
        <f t="shared" si="137"/>
        <v>0.64555555555555544</v>
      </c>
      <c r="BP102" s="40">
        <f t="shared" si="150"/>
        <v>0.65333333333333332</v>
      </c>
      <c r="BQ102" s="40">
        <f t="shared" si="150"/>
        <v>0.66111111111111109</v>
      </c>
      <c r="BR102" s="40">
        <f t="shared" si="150"/>
        <v>0.66888888888888887</v>
      </c>
      <c r="BS102" s="40">
        <f t="shared" si="150"/>
        <v>0.67666666666666664</v>
      </c>
      <c r="BT102" s="40">
        <f t="shared" si="150"/>
        <v>0.68444444444444441</v>
      </c>
      <c r="BU102" s="40">
        <f t="shared" si="150"/>
        <v>0.69222222222222218</v>
      </c>
      <c r="BV102" s="40">
        <f t="shared" si="150"/>
        <v>0.7</v>
      </c>
      <c r="BW102" s="40">
        <f t="shared" si="150"/>
        <v>0.70777777777777784</v>
      </c>
      <c r="BX102" s="40">
        <f t="shared" si="150"/>
        <v>0.71555555555555561</v>
      </c>
      <c r="BY102" s="40">
        <f t="shared" si="150"/>
        <v>0.72333333333333327</v>
      </c>
      <c r="BZ102" s="40">
        <f t="shared" si="146"/>
        <v>0.73111111111111104</v>
      </c>
      <c r="CA102" s="40">
        <f t="shared" si="146"/>
        <v>0.73888888888888882</v>
      </c>
      <c r="CB102" s="40">
        <f t="shared" si="146"/>
        <v>0.74666666666666659</v>
      </c>
      <c r="CC102" s="40">
        <f t="shared" si="146"/>
        <v>0.75444444444444447</v>
      </c>
      <c r="CD102" s="40">
        <f t="shared" si="146"/>
        <v>0.76222222222222213</v>
      </c>
      <c r="CE102" s="40">
        <f t="shared" si="142"/>
        <v>0.76999999999999991</v>
      </c>
      <c r="CF102" s="41">
        <f t="shared" si="142"/>
        <v>0.77777777777777779</v>
      </c>
      <c r="CK102" s="38">
        <v>96</v>
      </c>
      <c r="CL102" s="39">
        <f t="shared" si="138"/>
        <v>4.2092857142857145</v>
      </c>
      <c r="CM102" s="40">
        <f t="shared" si="151"/>
        <v>4.2600000000000007</v>
      </c>
      <c r="CN102" s="40">
        <f t="shared" si="151"/>
        <v>4.3107142857142859</v>
      </c>
      <c r="CO102" s="40">
        <f t="shared" si="151"/>
        <v>4.3614285714285712</v>
      </c>
      <c r="CP102" s="40">
        <f t="shared" si="151"/>
        <v>4.4121428571428574</v>
      </c>
      <c r="CQ102" s="40">
        <f t="shared" si="151"/>
        <v>4.4628571428571435</v>
      </c>
      <c r="CR102" s="40">
        <f t="shared" si="151"/>
        <v>4.5135714285714297</v>
      </c>
      <c r="CS102" s="40">
        <f t="shared" si="151"/>
        <v>4.5642857142857149</v>
      </c>
      <c r="CT102" s="40">
        <f t="shared" si="151"/>
        <v>4.6150000000000002</v>
      </c>
      <c r="CU102" s="40">
        <f t="shared" si="151"/>
        <v>4.6657142857142864</v>
      </c>
      <c r="CV102" s="40">
        <f t="shared" si="151"/>
        <v>4.7164285714285716</v>
      </c>
      <c r="CW102" s="40">
        <f t="shared" si="147"/>
        <v>4.7671428571428578</v>
      </c>
      <c r="CX102" s="40">
        <f t="shared" si="147"/>
        <v>4.8178571428571431</v>
      </c>
      <c r="CY102" s="40">
        <f t="shared" si="147"/>
        <v>4.8685714285714292</v>
      </c>
      <c r="CZ102" s="40">
        <f t="shared" si="147"/>
        <v>4.9192857142857145</v>
      </c>
      <c r="DA102" s="40">
        <f t="shared" si="147"/>
        <v>4.9700000000000006</v>
      </c>
      <c r="DB102" s="40">
        <f t="shared" si="143"/>
        <v>5.0207142857142859</v>
      </c>
      <c r="DC102" s="41">
        <f t="shared" si="143"/>
        <v>5.0714285714285721</v>
      </c>
      <c r="DE102" s="38">
        <v>96</v>
      </c>
      <c r="DF102" s="39">
        <f t="shared" si="139"/>
        <v>9.94</v>
      </c>
      <c r="DG102" s="40">
        <f t="shared" si="152"/>
        <v>9.94</v>
      </c>
      <c r="DH102" s="40">
        <f t="shared" si="152"/>
        <v>9.94</v>
      </c>
      <c r="DI102" s="40">
        <f t="shared" si="152"/>
        <v>9.94</v>
      </c>
      <c r="DJ102" s="40">
        <f t="shared" si="152"/>
        <v>9.94</v>
      </c>
      <c r="DK102" s="40">
        <f t="shared" si="152"/>
        <v>9.94</v>
      </c>
      <c r="DL102" s="40">
        <f t="shared" si="152"/>
        <v>9.94</v>
      </c>
      <c r="DM102" s="40">
        <f t="shared" si="152"/>
        <v>9.94</v>
      </c>
      <c r="DN102" s="40">
        <f t="shared" si="152"/>
        <v>9.94</v>
      </c>
      <c r="DO102" s="40">
        <f t="shared" si="152"/>
        <v>9.94</v>
      </c>
      <c r="DP102" s="40">
        <f t="shared" si="152"/>
        <v>9.94</v>
      </c>
      <c r="DQ102" s="40">
        <f t="shared" si="148"/>
        <v>9.94</v>
      </c>
      <c r="DR102" s="40">
        <f t="shared" si="148"/>
        <v>9.94</v>
      </c>
      <c r="DS102" s="40">
        <f t="shared" si="148"/>
        <v>9.94</v>
      </c>
      <c r="DT102" s="40">
        <f t="shared" si="148"/>
        <v>9.94</v>
      </c>
      <c r="DU102" s="40">
        <f t="shared" si="148"/>
        <v>9.94</v>
      </c>
      <c r="DV102" s="40">
        <f t="shared" si="144"/>
        <v>9.94</v>
      </c>
      <c r="DW102" s="41">
        <f t="shared" si="144"/>
        <v>9.94</v>
      </c>
      <c r="DY102" s="38">
        <v>96</v>
      </c>
      <c r="DZ102" s="39">
        <f t="shared" si="140"/>
        <v>2.1482675814751291</v>
      </c>
      <c r="EA102" s="40">
        <f t="shared" si="153"/>
        <v>2.1225616269515202</v>
      </c>
      <c r="EB102" s="40">
        <f t="shared" si="153"/>
        <v>2.097029215786776</v>
      </c>
      <c r="EC102" s="40">
        <f t="shared" si="153"/>
        <v>2.071666723508748</v>
      </c>
      <c r="ED102" s="40">
        <f t="shared" si="153"/>
        <v>2.0464705882352936</v>
      </c>
      <c r="EE102" s="40">
        <f t="shared" si="153"/>
        <v>2.0214373088685016</v>
      </c>
      <c r="EF102" s="40">
        <f t="shared" si="153"/>
        <v>1.9965634433402302</v>
      </c>
      <c r="EG102" s="40">
        <f t="shared" si="153"/>
        <v>1.9718456069070593</v>
      </c>
      <c r="EH102" s="40">
        <f t="shared" si="153"/>
        <v>1.9472804704928006</v>
      </c>
      <c r="EI102" s="40">
        <f t="shared" si="153"/>
        <v>1.922864759076798</v>
      </c>
      <c r="EJ102" s="40">
        <f t="shared" si="153"/>
        <v>1.8985952501263261</v>
      </c>
      <c r="EK102" s="40">
        <f t="shared" si="149"/>
        <v>1.8744687720714357</v>
      </c>
      <c r="EL102" s="40">
        <f t="shared" si="149"/>
        <v>1.8504822028206851</v>
      </c>
      <c r="EM102" s="40">
        <f t="shared" si="149"/>
        <v>1.8266324683162338</v>
      </c>
      <c r="EN102" s="40">
        <f t="shared" si="149"/>
        <v>1.8029165411268455</v>
      </c>
      <c r="EO102" s="40">
        <f t="shared" si="149"/>
        <v>1.7793314390773862</v>
      </c>
      <c r="EP102" s="40">
        <f t="shared" si="145"/>
        <v>1.7558742239134788</v>
      </c>
      <c r="EQ102" s="41">
        <f t="shared" si="141"/>
        <v>0.9029396112864494</v>
      </c>
    </row>
    <row r="103" spans="2:147" x14ac:dyDescent="0.25">
      <c r="B103" s="38">
        <v>97</v>
      </c>
      <c r="C103" s="39">
        <f t="shared" si="128"/>
        <v>6.4873096446700513</v>
      </c>
      <c r="D103" s="40">
        <f t="shared" si="129"/>
        <v>6.4873096446700513</v>
      </c>
      <c r="E103" s="40">
        <f t="shared" si="83"/>
        <v>6.4873096446700522</v>
      </c>
      <c r="F103" s="40">
        <f t="shared" si="84"/>
        <v>6.4873096446700504</v>
      </c>
      <c r="G103" s="40">
        <f t="shared" si="85"/>
        <v>6.4873096446700513</v>
      </c>
      <c r="H103" s="40">
        <f t="shared" si="86"/>
        <v>6.4873096446700513</v>
      </c>
      <c r="I103" s="40">
        <f t="shared" si="87"/>
        <v>6.4873096446700522</v>
      </c>
      <c r="J103" s="40">
        <f t="shared" si="88"/>
        <v>6.4873096446700504</v>
      </c>
      <c r="K103" s="40">
        <f t="shared" si="89"/>
        <v>6.4873096446700513</v>
      </c>
      <c r="L103" s="40">
        <f t="shared" si="90"/>
        <v>6.4873096446700513</v>
      </c>
      <c r="M103" s="40">
        <f t="shared" si="91"/>
        <v>6.4873096446700513</v>
      </c>
      <c r="N103" s="40">
        <f t="shared" si="92"/>
        <v>6.4873096446700513</v>
      </c>
      <c r="O103" s="40">
        <f t="shared" si="93"/>
        <v>6.4873096446700513</v>
      </c>
      <c r="P103" s="40">
        <f t="shared" si="94"/>
        <v>6.4873096446700513</v>
      </c>
      <c r="Q103" s="40">
        <f t="shared" si="95"/>
        <v>6.4873096446700522</v>
      </c>
      <c r="R103" s="40">
        <f t="shared" si="96"/>
        <v>6.4873096446700531</v>
      </c>
      <c r="S103" s="40">
        <f t="shared" si="97"/>
        <v>6.4873096446700522</v>
      </c>
      <c r="T103" s="41">
        <f t="shared" si="130"/>
        <v>6.4873096446700522</v>
      </c>
      <c r="V103" s="38">
        <v>97</v>
      </c>
      <c r="W103" s="39">
        <f t="shared" si="131"/>
        <v>15.397590361445785</v>
      </c>
      <c r="X103" s="40">
        <f t="shared" si="132"/>
        <v>15.214285714285715</v>
      </c>
      <c r="Y103" s="40">
        <f t="shared" si="98"/>
        <v>15.03529411764706</v>
      </c>
      <c r="Z103" s="40">
        <f t="shared" si="99"/>
        <v>14.860465116279071</v>
      </c>
      <c r="AA103" s="40">
        <f t="shared" si="100"/>
        <v>14.689655172413795</v>
      </c>
      <c r="AB103" s="40">
        <f t="shared" si="101"/>
        <v>14.522727272727273</v>
      </c>
      <c r="AC103" s="40">
        <f t="shared" si="102"/>
        <v>14.359550561797754</v>
      </c>
      <c r="AD103" s="40">
        <f t="shared" si="103"/>
        <v>14.200000000000001</v>
      </c>
      <c r="AE103" s="40">
        <f t="shared" si="104"/>
        <v>14.043956043956046</v>
      </c>
      <c r="AF103" s="40">
        <f t="shared" si="105"/>
        <v>13.891304347826088</v>
      </c>
      <c r="AG103" s="40">
        <f t="shared" si="106"/>
        <v>13.74193548387097</v>
      </c>
      <c r="AH103" s="40">
        <f t="shared" si="107"/>
        <v>13.595744680851066</v>
      </c>
      <c r="AI103" s="40">
        <f t="shared" si="108"/>
        <v>13.452631578947368</v>
      </c>
      <c r="AJ103" s="40">
        <f t="shared" si="109"/>
        <v>13.3125</v>
      </c>
      <c r="AK103" s="40">
        <f t="shared" si="110"/>
        <v>13.175257731958766</v>
      </c>
      <c r="AL103" s="40">
        <f t="shared" si="111"/>
        <v>13.040816326530614</v>
      </c>
      <c r="AM103" s="40">
        <f t="shared" si="112"/>
        <v>12.909090909090912</v>
      </c>
      <c r="AN103" s="41">
        <f t="shared" si="133"/>
        <v>12.780000000000001</v>
      </c>
      <c r="AR103" s="38">
        <v>97</v>
      </c>
      <c r="AS103" s="39">
        <f t="shared" si="134"/>
        <v>3.3211783669842325</v>
      </c>
      <c r="AT103" s="40">
        <f t="shared" si="135"/>
        <v>3.2423727476816535</v>
      </c>
      <c r="AU103" s="40">
        <f t="shared" si="113"/>
        <v>3.165683359966232</v>
      </c>
      <c r="AV103" s="40">
        <f t="shared" si="114"/>
        <v>3.0910309739110713</v>
      </c>
      <c r="AW103" s="40">
        <f t="shared" si="115"/>
        <v>3.0183400946585528</v>
      </c>
      <c r="AX103" s="40">
        <f t="shared" si="116"/>
        <v>2.9475387475674175</v>
      </c>
      <c r="AY103" s="40">
        <f t="shared" si="117"/>
        <v>2.8785582779182981</v>
      </c>
      <c r="AZ103" s="40">
        <f t="shared" si="118"/>
        <v>2.8113331640426611</v>
      </c>
      <c r="BA103" s="40">
        <f t="shared" si="119"/>
        <v>2.7458008428399832</v>
      </c>
      <c r="BB103" s="40">
        <f t="shared" si="120"/>
        <v>2.6819015467381027</v>
      </c>
      <c r="BC103" s="40">
        <f t="shared" si="121"/>
        <v>2.6195781512331089</v>
      </c>
      <c r="BD103" s="40">
        <f t="shared" si="122"/>
        <v>2.5587760322186615</v>
      </c>
      <c r="BE103" s="40">
        <f t="shared" si="123"/>
        <v>2.4994429323813225</v>
      </c>
      <c r="BF103" s="40">
        <f t="shared" si="124"/>
        <v>2.4415288359987928</v>
      </c>
      <c r="BG103" s="40">
        <f t="shared" si="125"/>
        <v>2.3849858515327256</v>
      </c>
      <c r="BH103" s="40">
        <f t="shared" si="126"/>
        <v>2.3297681014575318</v>
      </c>
      <c r="BI103" s="40">
        <f t="shared" si="127"/>
        <v>2.2758316188117913</v>
      </c>
      <c r="BJ103" s="41">
        <f t="shared" si="136"/>
        <v>1.1528613147724227</v>
      </c>
      <c r="BN103" s="38">
        <v>97</v>
      </c>
      <c r="BO103" s="39">
        <f t="shared" si="137"/>
        <v>0.65013916500994029</v>
      </c>
      <c r="BP103" s="40">
        <f t="shared" si="150"/>
        <v>0.65797216699801186</v>
      </c>
      <c r="BQ103" s="40">
        <f t="shared" si="150"/>
        <v>0.66580516898608344</v>
      </c>
      <c r="BR103" s="40">
        <f t="shared" si="150"/>
        <v>0.67363817097415502</v>
      </c>
      <c r="BS103" s="40">
        <f t="shared" si="150"/>
        <v>0.68147117296222659</v>
      </c>
      <c r="BT103" s="40">
        <f t="shared" si="150"/>
        <v>0.68930417495029817</v>
      </c>
      <c r="BU103" s="40">
        <f t="shared" si="150"/>
        <v>0.69713717693836974</v>
      </c>
      <c r="BV103" s="40">
        <f t="shared" si="150"/>
        <v>0.70497017892644132</v>
      </c>
      <c r="BW103" s="40">
        <f t="shared" si="150"/>
        <v>0.71280318091451289</v>
      </c>
      <c r="BX103" s="40">
        <f t="shared" si="150"/>
        <v>0.72063618290258447</v>
      </c>
      <c r="BY103" s="40">
        <f t="shared" si="150"/>
        <v>0.72846918489065593</v>
      </c>
      <c r="BZ103" s="40">
        <f t="shared" si="146"/>
        <v>0.7363021868787275</v>
      </c>
      <c r="CA103" s="40">
        <f t="shared" si="146"/>
        <v>0.74413518886679919</v>
      </c>
      <c r="CB103" s="40">
        <f t="shared" si="146"/>
        <v>0.75196819085487077</v>
      </c>
      <c r="CC103" s="40">
        <f t="shared" si="146"/>
        <v>0.75980119284294223</v>
      </c>
      <c r="CD103" s="40">
        <f t="shared" si="146"/>
        <v>0.76763419483101381</v>
      </c>
      <c r="CE103" s="40">
        <f t="shared" si="142"/>
        <v>0.77546719681908538</v>
      </c>
      <c r="CF103" s="41">
        <f t="shared" si="142"/>
        <v>0.78330019880715696</v>
      </c>
      <c r="CK103" s="38">
        <v>97</v>
      </c>
      <c r="CL103" s="39">
        <f t="shared" si="138"/>
        <v>4.2176540755467196</v>
      </c>
      <c r="CM103" s="40">
        <f t="shared" si="151"/>
        <v>4.2684691848906562</v>
      </c>
      <c r="CN103" s="40">
        <f t="shared" si="151"/>
        <v>4.3192842942345928</v>
      </c>
      <c r="CO103" s="40">
        <f t="shared" si="151"/>
        <v>4.3700994035785286</v>
      </c>
      <c r="CP103" s="40">
        <f t="shared" si="151"/>
        <v>4.4209145129224652</v>
      </c>
      <c r="CQ103" s="40">
        <f t="shared" si="151"/>
        <v>4.4717296222664018</v>
      </c>
      <c r="CR103" s="40">
        <f t="shared" si="151"/>
        <v>4.5225447316103384</v>
      </c>
      <c r="CS103" s="40">
        <f t="shared" si="151"/>
        <v>4.5733598409542742</v>
      </c>
      <c r="CT103" s="40">
        <f t="shared" si="151"/>
        <v>4.6241749502982108</v>
      </c>
      <c r="CU103" s="40">
        <f t="shared" si="151"/>
        <v>4.6749900596421474</v>
      </c>
      <c r="CV103" s="40">
        <f t="shared" si="151"/>
        <v>4.7258051689860832</v>
      </c>
      <c r="CW103" s="40">
        <f t="shared" si="147"/>
        <v>4.7766202783300198</v>
      </c>
      <c r="CX103" s="40">
        <f t="shared" si="147"/>
        <v>4.8274353876739564</v>
      </c>
      <c r="CY103" s="40">
        <f t="shared" si="147"/>
        <v>4.878250497017893</v>
      </c>
      <c r="CZ103" s="40">
        <f t="shared" si="147"/>
        <v>4.9290656063618297</v>
      </c>
      <c r="DA103" s="40">
        <f t="shared" si="147"/>
        <v>4.9798807157057663</v>
      </c>
      <c r="DB103" s="40">
        <f t="shared" si="143"/>
        <v>5.030695825049702</v>
      </c>
      <c r="DC103" s="41">
        <f t="shared" si="143"/>
        <v>5.0815109343936387</v>
      </c>
      <c r="DE103" s="38">
        <v>97</v>
      </c>
      <c r="DF103" s="39">
        <f t="shared" si="139"/>
        <v>10.010576540755467</v>
      </c>
      <c r="DG103" s="40">
        <f t="shared" si="152"/>
        <v>10.010576540755467</v>
      </c>
      <c r="DH103" s="40">
        <f t="shared" si="152"/>
        <v>10.010576540755467</v>
      </c>
      <c r="DI103" s="40">
        <f t="shared" si="152"/>
        <v>10.010576540755467</v>
      </c>
      <c r="DJ103" s="40">
        <f t="shared" si="152"/>
        <v>10.010576540755467</v>
      </c>
      <c r="DK103" s="40">
        <f t="shared" si="152"/>
        <v>10.010576540755467</v>
      </c>
      <c r="DL103" s="40">
        <f t="shared" si="152"/>
        <v>10.010576540755467</v>
      </c>
      <c r="DM103" s="40">
        <f t="shared" si="152"/>
        <v>10.010576540755467</v>
      </c>
      <c r="DN103" s="40">
        <f t="shared" si="152"/>
        <v>10.010576540755467</v>
      </c>
      <c r="DO103" s="40">
        <f t="shared" si="152"/>
        <v>10.010576540755467</v>
      </c>
      <c r="DP103" s="40">
        <f t="shared" si="152"/>
        <v>10.010576540755467</v>
      </c>
      <c r="DQ103" s="40">
        <f t="shared" si="148"/>
        <v>10.010576540755467</v>
      </c>
      <c r="DR103" s="40">
        <f t="shared" si="148"/>
        <v>10.010576540755467</v>
      </c>
      <c r="DS103" s="40">
        <f t="shared" si="148"/>
        <v>10.010576540755467</v>
      </c>
      <c r="DT103" s="40">
        <f t="shared" si="148"/>
        <v>10.010576540755467</v>
      </c>
      <c r="DU103" s="40">
        <f t="shared" si="148"/>
        <v>10.010576540755467</v>
      </c>
      <c r="DV103" s="40">
        <f t="shared" si="144"/>
        <v>10.010576540755467</v>
      </c>
      <c r="DW103" s="41">
        <f t="shared" si="144"/>
        <v>10.010576540755467</v>
      </c>
      <c r="DY103" s="38">
        <v>97</v>
      </c>
      <c r="DZ103" s="39">
        <f t="shared" si="140"/>
        <v>2.1592281303602059</v>
      </c>
      <c r="EA103" s="40">
        <f t="shared" si="153"/>
        <v>2.1333910230073956</v>
      </c>
      <c r="EB103" s="40">
        <f t="shared" si="153"/>
        <v>2.1077283444387493</v>
      </c>
      <c r="EC103" s="40">
        <f t="shared" si="153"/>
        <v>2.0822364516899152</v>
      </c>
      <c r="ED103" s="40">
        <f t="shared" si="153"/>
        <v>2.0569117647058821</v>
      </c>
      <c r="EE103" s="40">
        <f t="shared" si="153"/>
        <v>2.0317507645259938</v>
      </c>
      <c r="EF103" s="40">
        <f t="shared" si="153"/>
        <v>2.0067499915205373</v>
      </c>
      <c r="EG103" s="40">
        <f t="shared" si="153"/>
        <v>1.9819060436769931</v>
      </c>
      <c r="EH103" s="40">
        <f t="shared" si="153"/>
        <v>1.9572155749340905</v>
      </c>
      <c r="EI103" s="40">
        <f t="shared" si="153"/>
        <v>1.9326752935618836</v>
      </c>
      <c r="EJ103" s="40">
        <f t="shared" si="153"/>
        <v>1.9082819605861543</v>
      </c>
      <c r="EK103" s="40">
        <f t="shared" si="149"/>
        <v>1.8840323882554737</v>
      </c>
      <c r="EL103" s="40">
        <f t="shared" si="149"/>
        <v>1.8599234385493619</v>
      </c>
      <c r="EM103" s="40">
        <f t="shared" si="149"/>
        <v>1.8359520217260106</v>
      </c>
      <c r="EN103" s="40">
        <f t="shared" si="149"/>
        <v>1.8121150949081051</v>
      </c>
      <c r="EO103" s="40">
        <f t="shared" si="149"/>
        <v>1.7884096607053319</v>
      </c>
      <c r="EP103" s="40">
        <f t="shared" si="145"/>
        <v>1.7648327658722209</v>
      </c>
      <c r="EQ103" s="41">
        <f t="shared" si="141"/>
        <v>0.90303649705831901</v>
      </c>
    </row>
    <row r="104" spans="2:147" x14ac:dyDescent="0.25">
      <c r="B104" s="38">
        <v>98</v>
      </c>
      <c r="C104" s="39">
        <f t="shared" si="128"/>
        <v>6.454545454545455</v>
      </c>
      <c r="D104" s="40">
        <f t="shared" si="129"/>
        <v>6.454545454545455</v>
      </c>
      <c r="E104" s="40">
        <f t="shared" si="83"/>
        <v>6.454545454545455</v>
      </c>
      <c r="F104" s="40">
        <f t="shared" si="84"/>
        <v>6.4545454545454559</v>
      </c>
      <c r="G104" s="40">
        <f t="shared" si="85"/>
        <v>6.454545454545455</v>
      </c>
      <c r="H104" s="40">
        <f t="shared" si="86"/>
        <v>6.454545454545455</v>
      </c>
      <c r="I104" s="40">
        <f t="shared" si="87"/>
        <v>6.454545454545455</v>
      </c>
      <c r="J104" s="40">
        <f t="shared" si="88"/>
        <v>6.454545454545455</v>
      </c>
      <c r="K104" s="40">
        <f t="shared" si="89"/>
        <v>6.4545454545454541</v>
      </c>
      <c r="L104" s="40">
        <f t="shared" si="90"/>
        <v>6.454545454545455</v>
      </c>
      <c r="M104" s="40">
        <f t="shared" si="91"/>
        <v>6.454545454545455</v>
      </c>
      <c r="N104" s="40">
        <f t="shared" si="92"/>
        <v>6.4545454545454559</v>
      </c>
      <c r="O104" s="40">
        <f t="shared" si="93"/>
        <v>6.454545454545455</v>
      </c>
      <c r="P104" s="40">
        <f t="shared" si="94"/>
        <v>6.454545454545455</v>
      </c>
      <c r="Q104" s="40">
        <f t="shared" si="95"/>
        <v>6.4545454545454559</v>
      </c>
      <c r="R104" s="40">
        <f t="shared" si="96"/>
        <v>6.454545454545455</v>
      </c>
      <c r="S104" s="40">
        <f t="shared" si="97"/>
        <v>6.4545454545454559</v>
      </c>
      <c r="T104" s="41">
        <f t="shared" si="130"/>
        <v>6.454545454545455</v>
      </c>
      <c r="V104" s="38">
        <v>98</v>
      </c>
      <c r="W104" s="39">
        <f t="shared" si="131"/>
        <v>15.397590361445785</v>
      </c>
      <c r="X104" s="40">
        <f t="shared" si="132"/>
        <v>15.214285714285715</v>
      </c>
      <c r="Y104" s="40">
        <f t="shared" si="98"/>
        <v>15.03529411764706</v>
      </c>
      <c r="Z104" s="40">
        <f t="shared" si="99"/>
        <v>14.860465116279071</v>
      </c>
      <c r="AA104" s="40">
        <f t="shared" si="100"/>
        <v>14.689655172413794</v>
      </c>
      <c r="AB104" s="40">
        <f t="shared" si="101"/>
        <v>14.522727272727275</v>
      </c>
      <c r="AC104" s="40">
        <f t="shared" si="102"/>
        <v>14.359550561797754</v>
      </c>
      <c r="AD104" s="40">
        <f t="shared" si="103"/>
        <v>14.200000000000001</v>
      </c>
      <c r="AE104" s="40">
        <f t="shared" si="104"/>
        <v>14.043956043956044</v>
      </c>
      <c r="AF104" s="40">
        <f t="shared" si="105"/>
        <v>13.891304347826088</v>
      </c>
      <c r="AG104" s="40">
        <f t="shared" si="106"/>
        <v>13.74193548387097</v>
      </c>
      <c r="AH104" s="40">
        <f t="shared" si="107"/>
        <v>13.595744680851066</v>
      </c>
      <c r="AI104" s="40">
        <f t="shared" si="108"/>
        <v>13.452631578947368</v>
      </c>
      <c r="AJ104" s="40">
        <f t="shared" si="109"/>
        <v>13.312500000000002</v>
      </c>
      <c r="AK104" s="40">
        <f t="shared" si="110"/>
        <v>13.175257731958766</v>
      </c>
      <c r="AL104" s="40">
        <f t="shared" si="111"/>
        <v>13.040816326530614</v>
      </c>
      <c r="AM104" s="40">
        <f t="shared" si="112"/>
        <v>12.909090909090912</v>
      </c>
      <c r="AN104" s="41">
        <f t="shared" si="133"/>
        <v>12.780000000000001</v>
      </c>
      <c r="AR104" s="38">
        <v>98</v>
      </c>
      <c r="AS104" s="39">
        <f t="shared" si="134"/>
        <v>3.314575626692017</v>
      </c>
      <c r="AT104" s="40">
        <f t="shared" si="135"/>
        <v>3.2359266786007748</v>
      </c>
      <c r="AU104" s="40">
        <f t="shared" si="113"/>
        <v>3.1593897548768353</v>
      </c>
      <c r="AV104" s="40">
        <f t="shared" si="114"/>
        <v>3.0848857831080672</v>
      </c>
      <c r="AW104" s="40">
        <f t="shared" si="115"/>
        <v>3.0123394185260302</v>
      </c>
      <c r="AX104" s="40">
        <f t="shared" si="116"/>
        <v>2.9416788295802054</v>
      </c>
      <c r="AY104" s="40">
        <f t="shared" si="117"/>
        <v>2.8728354980417206</v>
      </c>
      <c r="AZ104" s="40">
        <f t="shared" si="118"/>
        <v>2.8057440325038083</v>
      </c>
      <c r="BA104" s="40">
        <f t="shared" si="119"/>
        <v>2.7403419942458669</v>
      </c>
      <c r="BB104" s="40">
        <f t="shared" si="120"/>
        <v>2.6765697345179471</v>
      </c>
      <c r="BC104" s="40">
        <f t="shared" si="121"/>
        <v>2.6143702423837385</v>
      </c>
      <c r="BD104" s="40">
        <f t="shared" si="122"/>
        <v>2.5536890023335346</v>
      </c>
      <c r="BE104" s="40">
        <f t="shared" si="123"/>
        <v>2.4944738609451771</v>
      </c>
      <c r="BF104" s="40">
        <f t="shared" si="124"/>
        <v>2.4366749019312004</v>
      </c>
      <c r="BG104" s="40">
        <f t="shared" si="125"/>
        <v>2.3802443289650652</v>
      </c>
      <c r="BH104" s="40">
        <f t="shared" si="126"/>
        <v>2.3251363557289877</v>
      </c>
      <c r="BI104" s="40">
        <f t="shared" si="127"/>
        <v>2.2713071026710119</v>
      </c>
      <c r="BJ104" s="41">
        <f t="shared" si="136"/>
        <v>1.1448812075271584</v>
      </c>
      <c r="BN104" s="38">
        <v>98</v>
      </c>
      <c r="BO104" s="39">
        <f t="shared" si="137"/>
        <v>0.65474103585657373</v>
      </c>
      <c r="BP104" s="40">
        <f t="shared" si="150"/>
        <v>0.66262948207171324</v>
      </c>
      <c r="BQ104" s="40">
        <f t="shared" si="150"/>
        <v>0.67051792828685264</v>
      </c>
      <c r="BR104" s="40">
        <f t="shared" si="150"/>
        <v>0.67840637450199204</v>
      </c>
      <c r="BS104" s="40">
        <f t="shared" si="150"/>
        <v>0.68629482071713155</v>
      </c>
      <c r="BT104" s="40">
        <f t="shared" si="150"/>
        <v>0.69418326693227095</v>
      </c>
      <c r="BU104" s="40">
        <f t="shared" si="150"/>
        <v>0.70207171314741046</v>
      </c>
      <c r="BV104" s="40">
        <f t="shared" si="150"/>
        <v>0.70996015936254986</v>
      </c>
      <c r="BW104" s="40">
        <f t="shared" si="150"/>
        <v>0.71784860557768937</v>
      </c>
      <c r="BX104" s="40">
        <f t="shared" si="150"/>
        <v>0.72573705179282877</v>
      </c>
      <c r="BY104" s="40">
        <f t="shared" si="150"/>
        <v>0.73362549800796817</v>
      </c>
      <c r="BZ104" s="40">
        <f t="shared" si="146"/>
        <v>0.74151394422310757</v>
      </c>
      <c r="CA104" s="40">
        <f t="shared" si="146"/>
        <v>0.74940239043824708</v>
      </c>
      <c r="CB104" s="40">
        <f t="shared" si="146"/>
        <v>0.75729083665338648</v>
      </c>
      <c r="CC104" s="40">
        <f>(1+$BN104/100)*(1-CC$5/100)/(3-$M$2*$BN104/100)</f>
        <v>0.76517928286852588</v>
      </c>
      <c r="CD104" s="40">
        <f t="shared" si="146"/>
        <v>0.77306772908366539</v>
      </c>
      <c r="CE104" s="40">
        <f t="shared" si="142"/>
        <v>0.78095617529880479</v>
      </c>
      <c r="CF104" s="41">
        <f t="shared" si="142"/>
        <v>0.7888446215139443</v>
      </c>
      <c r="CK104" s="38">
        <v>98</v>
      </c>
      <c r="CL104" s="39">
        <f t="shared" si="138"/>
        <v>4.2260557768924309</v>
      </c>
      <c r="CM104" s="40">
        <f t="shared" si="151"/>
        <v>4.2769721115537855</v>
      </c>
      <c r="CN104" s="40">
        <f t="shared" si="151"/>
        <v>4.3278884462151401</v>
      </c>
      <c r="CO104" s="40">
        <f t="shared" si="151"/>
        <v>4.3788047808764947</v>
      </c>
      <c r="CP104" s="40">
        <f t="shared" si="151"/>
        <v>4.4297211155378493</v>
      </c>
      <c r="CQ104" s="40">
        <f t="shared" si="151"/>
        <v>4.4806374501992039</v>
      </c>
      <c r="CR104" s="40">
        <f t="shared" si="151"/>
        <v>4.5315537848605585</v>
      </c>
      <c r="CS104" s="40">
        <f t="shared" si="151"/>
        <v>4.5824701195219131</v>
      </c>
      <c r="CT104" s="40">
        <f t="shared" si="151"/>
        <v>4.6333864541832677</v>
      </c>
      <c r="CU104" s="40">
        <f t="shared" si="151"/>
        <v>4.6843027888446223</v>
      </c>
      <c r="CV104" s="40">
        <f t="shared" si="151"/>
        <v>4.7352191235059768</v>
      </c>
      <c r="CW104" s="40">
        <f t="shared" si="147"/>
        <v>4.7861354581673314</v>
      </c>
      <c r="CX104" s="40">
        <f t="shared" si="147"/>
        <v>4.837051792828686</v>
      </c>
      <c r="CY104" s="40">
        <f t="shared" si="147"/>
        <v>4.8879681274900406</v>
      </c>
      <c r="CZ104" s="40">
        <f t="shared" si="147"/>
        <v>4.9388844621513952</v>
      </c>
      <c r="DA104" s="40">
        <f t="shared" si="147"/>
        <v>4.9898007968127498</v>
      </c>
      <c r="DB104" s="40">
        <f t="shared" si="143"/>
        <v>5.0407171314741044</v>
      </c>
      <c r="DC104" s="41">
        <f t="shared" si="143"/>
        <v>5.091633466135459</v>
      </c>
      <c r="DE104" s="38">
        <v>98</v>
      </c>
      <c r="DF104" s="39">
        <f t="shared" si="139"/>
        <v>10.081434262948209</v>
      </c>
      <c r="DG104" s="40">
        <f t="shared" si="152"/>
        <v>10.081434262948209</v>
      </c>
      <c r="DH104" s="40">
        <f t="shared" si="152"/>
        <v>10.081434262948209</v>
      </c>
      <c r="DI104" s="40">
        <f t="shared" si="152"/>
        <v>10.081434262948209</v>
      </c>
      <c r="DJ104" s="40">
        <f t="shared" si="152"/>
        <v>10.081434262948209</v>
      </c>
      <c r="DK104" s="40">
        <f t="shared" si="152"/>
        <v>10.081434262948209</v>
      </c>
      <c r="DL104" s="40">
        <f t="shared" si="152"/>
        <v>10.081434262948209</v>
      </c>
      <c r="DM104" s="40">
        <f t="shared" si="152"/>
        <v>10.081434262948209</v>
      </c>
      <c r="DN104" s="40">
        <f t="shared" si="152"/>
        <v>10.081434262948209</v>
      </c>
      <c r="DO104" s="40">
        <f t="shared" si="152"/>
        <v>10.081434262948209</v>
      </c>
      <c r="DP104" s="40">
        <f t="shared" si="152"/>
        <v>10.081434262948209</v>
      </c>
      <c r="DQ104" s="40">
        <f t="shared" si="148"/>
        <v>10.081434262948209</v>
      </c>
      <c r="DR104" s="40">
        <f t="shared" si="148"/>
        <v>10.081434262948209</v>
      </c>
      <c r="DS104" s="40">
        <f t="shared" si="148"/>
        <v>10.081434262948209</v>
      </c>
      <c r="DT104" s="40">
        <f t="shared" si="148"/>
        <v>10.081434262948209</v>
      </c>
      <c r="DU104" s="40">
        <f t="shared" si="148"/>
        <v>10.081434262948209</v>
      </c>
      <c r="DV104" s="40">
        <f t="shared" si="144"/>
        <v>10.081434262948209</v>
      </c>
      <c r="DW104" s="41">
        <f t="shared" si="144"/>
        <v>10.081434262948209</v>
      </c>
      <c r="DY104" s="38">
        <v>98</v>
      </c>
      <c r="DZ104" s="39">
        <f t="shared" si="140"/>
        <v>2.1701886792452831</v>
      </c>
      <c r="EA104" s="40">
        <f t="shared" si="153"/>
        <v>2.1442204190632705</v>
      </c>
      <c r="EB104" s="40">
        <f t="shared" si="153"/>
        <v>2.1184274730907227</v>
      </c>
      <c r="EC104" s="40">
        <f t="shared" si="153"/>
        <v>2.0928061798710824</v>
      </c>
      <c r="ED104" s="40">
        <f t="shared" si="153"/>
        <v>2.0673529411764702</v>
      </c>
      <c r="EE104" s="40">
        <f t="shared" si="153"/>
        <v>2.042064220183486</v>
      </c>
      <c r="EF104" s="40">
        <f t="shared" si="153"/>
        <v>2.0169365397008447</v>
      </c>
      <c r="EG104" s="40">
        <f t="shared" si="153"/>
        <v>1.991966480446927</v>
      </c>
      <c r="EH104" s="40">
        <f t="shared" si="153"/>
        <v>1.9671506793753801</v>
      </c>
      <c r="EI104" s="40">
        <f t="shared" si="153"/>
        <v>1.9424858280469695</v>
      </c>
      <c r="EJ104" s="40">
        <f t="shared" si="153"/>
        <v>1.9179686710459827</v>
      </c>
      <c r="EK104" s="40">
        <f t="shared" si="149"/>
        <v>1.8935960044395117</v>
      </c>
      <c r="EL104" s="40">
        <f t="shared" si="149"/>
        <v>1.8693646742780392</v>
      </c>
      <c r="EM104" s="40">
        <f t="shared" si="149"/>
        <v>1.8452715751357873</v>
      </c>
      <c r="EN104" s="40">
        <f t="shared" si="149"/>
        <v>1.8213136486893642</v>
      </c>
      <c r="EO104" s="40">
        <f t="shared" si="149"/>
        <v>1.7974878823332781</v>
      </c>
      <c r="EP104" s="40">
        <f t="shared" si="145"/>
        <v>1.7737913078309631</v>
      </c>
      <c r="EQ104" s="41">
        <f t="shared" si="141"/>
        <v>0.90313338283018874</v>
      </c>
    </row>
    <row r="105" spans="2:147" x14ac:dyDescent="0.25">
      <c r="B105" s="38">
        <v>99</v>
      </c>
      <c r="C105" s="39">
        <f t="shared" si="128"/>
        <v>6.4221105527638196</v>
      </c>
      <c r="D105" s="40">
        <f t="shared" si="129"/>
        <v>6.4221105527638187</v>
      </c>
      <c r="E105" s="40">
        <f t="shared" si="83"/>
        <v>6.4221105527638196</v>
      </c>
      <c r="F105" s="40">
        <f t="shared" si="84"/>
        <v>6.4221105527638196</v>
      </c>
      <c r="G105" s="40">
        <f t="shared" si="85"/>
        <v>6.4221105527638187</v>
      </c>
      <c r="H105" s="40">
        <f t="shared" si="86"/>
        <v>6.4221105527638196</v>
      </c>
      <c r="I105" s="40">
        <f t="shared" si="87"/>
        <v>6.4221105527638205</v>
      </c>
      <c r="J105" s="40">
        <f t="shared" si="88"/>
        <v>6.4221105527638187</v>
      </c>
      <c r="K105" s="40">
        <f t="shared" si="89"/>
        <v>6.4221105527638205</v>
      </c>
      <c r="L105" s="40">
        <f t="shared" si="90"/>
        <v>6.4221105527638205</v>
      </c>
      <c r="M105" s="40">
        <f t="shared" si="91"/>
        <v>6.4221105527638196</v>
      </c>
      <c r="N105" s="40">
        <f t="shared" si="92"/>
        <v>6.4221105527638196</v>
      </c>
      <c r="O105" s="40">
        <f t="shared" si="93"/>
        <v>6.4221105527638196</v>
      </c>
      <c r="P105" s="40">
        <f t="shared" si="94"/>
        <v>6.4221105527638187</v>
      </c>
      <c r="Q105" s="40">
        <f t="shared" si="95"/>
        <v>6.4221105527638205</v>
      </c>
      <c r="R105" s="40">
        <f t="shared" si="96"/>
        <v>6.4221105527638205</v>
      </c>
      <c r="S105" s="40">
        <f t="shared" si="97"/>
        <v>6.4221105527638187</v>
      </c>
      <c r="T105" s="41">
        <f t="shared" si="130"/>
        <v>6.4221105527638196</v>
      </c>
      <c r="V105" s="38">
        <v>99</v>
      </c>
      <c r="W105" s="39">
        <f t="shared" si="131"/>
        <v>15.397590361445783</v>
      </c>
      <c r="X105" s="40">
        <f t="shared" si="132"/>
        <v>15.214285714285712</v>
      </c>
      <c r="Y105" s="40">
        <f t="shared" si="98"/>
        <v>15.035294117647055</v>
      </c>
      <c r="Z105" s="40">
        <f t="shared" si="99"/>
        <v>14.860465116279068</v>
      </c>
      <c r="AA105" s="40">
        <f t="shared" si="100"/>
        <v>14.68965517241379</v>
      </c>
      <c r="AB105" s="40">
        <f t="shared" si="101"/>
        <v>14.522727272727272</v>
      </c>
      <c r="AC105" s="40">
        <f t="shared" si="102"/>
        <v>14.35955056179775</v>
      </c>
      <c r="AD105" s="40">
        <f t="shared" si="103"/>
        <v>14.199999999999998</v>
      </c>
      <c r="AE105" s="40">
        <f t="shared" si="104"/>
        <v>14.043956043956044</v>
      </c>
      <c r="AF105" s="40">
        <f t="shared" si="105"/>
        <v>13.891304347826086</v>
      </c>
      <c r="AG105" s="40">
        <f t="shared" si="106"/>
        <v>13.741935483870968</v>
      </c>
      <c r="AH105" s="40">
        <f t="shared" si="107"/>
        <v>13.595744680851062</v>
      </c>
      <c r="AI105" s="40">
        <f t="shared" si="108"/>
        <v>13.452631578947368</v>
      </c>
      <c r="AJ105" s="40">
        <f t="shared" si="109"/>
        <v>13.312499999999998</v>
      </c>
      <c r="AK105" s="40">
        <f t="shared" si="110"/>
        <v>13.175257731958762</v>
      </c>
      <c r="AL105" s="40">
        <f t="shared" si="111"/>
        <v>13.04081632653061</v>
      </c>
      <c r="AM105" s="40">
        <f t="shared" si="112"/>
        <v>12.909090909090907</v>
      </c>
      <c r="AN105" s="41">
        <f t="shared" si="133"/>
        <v>12.78</v>
      </c>
      <c r="AR105" s="38">
        <v>99</v>
      </c>
      <c r="AS105" s="39">
        <f t="shared" si="134"/>
        <v>3.3079728863998019</v>
      </c>
      <c r="AT105" s="40">
        <f t="shared" si="135"/>
        <v>3.2294806095198969</v>
      </c>
      <c r="AU105" s="40">
        <f t="shared" si="113"/>
        <v>3.1530961497874395</v>
      </c>
      <c r="AV105" s="40">
        <f t="shared" si="114"/>
        <v>3.078740592305063</v>
      </c>
      <c r="AW105" s="40">
        <f t="shared" si="115"/>
        <v>3.0063387423935084</v>
      </c>
      <c r="AX105" s="40">
        <f t="shared" si="116"/>
        <v>2.9358189115929942</v>
      </c>
      <c r="AY105" s="40">
        <f t="shared" si="117"/>
        <v>2.867112718165143</v>
      </c>
      <c r="AZ105" s="40">
        <f t="shared" si="118"/>
        <v>2.8001549009649569</v>
      </c>
      <c r="BA105" s="40">
        <f t="shared" si="119"/>
        <v>2.7348831456517524</v>
      </c>
      <c r="BB105" s="40">
        <f t="shared" si="120"/>
        <v>2.671237922297792</v>
      </c>
      <c r="BC105" s="40">
        <f t="shared" si="121"/>
        <v>2.6091623335343685</v>
      </c>
      <c r="BD105" s="40">
        <f t="shared" si="122"/>
        <v>2.5486019724484081</v>
      </c>
      <c r="BE105" s="40">
        <f t="shared" si="123"/>
        <v>2.4895047895090316</v>
      </c>
      <c r="BF105" s="40">
        <f t="shared" si="124"/>
        <v>2.4318209678636085</v>
      </c>
      <c r="BG105" s="40">
        <f t="shared" si="125"/>
        <v>2.3755028063974062</v>
      </c>
      <c r="BH105" s="40">
        <f t="shared" si="126"/>
        <v>2.3205046100004436</v>
      </c>
      <c r="BI105" s="40">
        <f t="shared" si="127"/>
        <v>2.2667825865302329</v>
      </c>
      <c r="BJ105" s="41">
        <f t="shared" si="136"/>
        <v>1.1369808155015859</v>
      </c>
      <c r="BN105" s="38">
        <v>99</v>
      </c>
      <c r="BO105" s="39">
        <f t="shared" si="137"/>
        <v>0.65936127744510975</v>
      </c>
      <c r="BP105" s="40">
        <f t="shared" si="150"/>
        <v>0.66730538922155691</v>
      </c>
      <c r="BQ105" s="40">
        <f t="shared" si="150"/>
        <v>0.67524950099800407</v>
      </c>
      <c r="BR105" s="40">
        <f t="shared" si="150"/>
        <v>0.68319361277445112</v>
      </c>
      <c r="BS105" s="40">
        <f t="shared" si="150"/>
        <v>0.69113772455089828</v>
      </c>
      <c r="BT105" s="40">
        <f t="shared" si="150"/>
        <v>0.69908183632734533</v>
      </c>
      <c r="BU105" s="40">
        <f t="shared" si="150"/>
        <v>0.70702594810379249</v>
      </c>
      <c r="BV105" s="40">
        <f t="shared" si="150"/>
        <v>0.71497005988023954</v>
      </c>
      <c r="BW105" s="40">
        <f t="shared" si="150"/>
        <v>0.72291417165668659</v>
      </c>
      <c r="BX105" s="40">
        <f t="shared" si="150"/>
        <v>0.73085828343313375</v>
      </c>
      <c r="BY105" s="40">
        <f t="shared" si="150"/>
        <v>0.7388023952095808</v>
      </c>
      <c r="BZ105" s="40">
        <f t="shared" si="146"/>
        <v>0.74674650698602796</v>
      </c>
      <c r="CA105" s="40">
        <f t="shared" si="146"/>
        <v>0.75469061876247501</v>
      </c>
      <c r="CB105" s="40">
        <f t="shared" si="146"/>
        <v>0.76263473053892217</v>
      </c>
      <c r="CC105" s="40">
        <f t="shared" si="146"/>
        <v>0.77057884231536922</v>
      </c>
      <c r="CD105" s="40">
        <f t="shared" si="146"/>
        <v>0.77852295409181638</v>
      </c>
      <c r="CE105" s="40">
        <f t="shared" si="142"/>
        <v>0.78646706586826354</v>
      </c>
      <c r="CF105" s="41">
        <f t="shared" si="142"/>
        <v>0.79441117764471059</v>
      </c>
      <c r="CK105" s="38">
        <v>99</v>
      </c>
      <c r="CL105" s="39">
        <f t="shared" si="138"/>
        <v>4.2344910179640722</v>
      </c>
      <c r="CM105" s="40">
        <f t="shared" si="151"/>
        <v>4.2855089820359282</v>
      </c>
      <c r="CN105" s="40">
        <f t="shared" si="151"/>
        <v>4.3365269461077851</v>
      </c>
      <c r="CO105" s="40">
        <f t="shared" si="151"/>
        <v>4.3875449101796411</v>
      </c>
      <c r="CP105" s="40">
        <f t="shared" si="151"/>
        <v>4.4385628742514971</v>
      </c>
      <c r="CQ105" s="40">
        <f t="shared" si="151"/>
        <v>4.489580838323354</v>
      </c>
      <c r="CR105" s="40">
        <f t="shared" si="151"/>
        <v>4.5405988023952109</v>
      </c>
      <c r="CS105" s="40">
        <f t="shared" si="151"/>
        <v>4.591616766467066</v>
      </c>
      <c r="CT105" s="40">
        <f t="shared" si="151"/>
        <v>4.6426347305389228</v>
      </c>
      <c r="CU105" s="40">
        <f t="shared" si="151"/>
        <v>4.6936526946107797</v>
      </c>
      <c r="CV105" s="40">
        <f t="shared" si="151"/>
        <v>4.7446706586826348</v>
      </c>
      <c r="CW105" s="40">
        <f t="shared" si="147"/>
        <v>4.7956886227544917</v>
      </c>
      <c r="CX105" s="40">
        <f t="shared" si="147"/>
        <v>4.8467065868263477</v>
      </c>
      <c r="CY105" s="40">
        <f t="shared" si="147"/>
        <v>4.8977245508982037</v>
      </c>
      <c r="CZ105" s="40">
        <f t="shared" si="147"/>
        <v>4.9487425149700606</v>
      </c>
      <c r="DA105" s="40">
        <f t="shared" si="147"/>
        <v>4.9997604790419174</v>
      </c>
      <c r="DB105" s="40">
        <f t="shared" si="143"/>
        <v>5.0507784431137726</v>
      </c>
      <c r="DC105" s="41">
        <f t="shared" si="143"/>
        <v>5.1017964071856294</v>
      </c>
      <c r="DE105" s="38">
        <v>99</v>
      </c>
      <c r="DF105" s="39">
        <f t="shared" si="139"/>
        <v>10.1525748502994</v>
      </c>
      <c r="DG105" s="40">
        <f t="shared" si="152"/>
        <v>10.1525748502994</v>
      </c>
      <c r="DH105" s="40">
        <f t="shared" si="152"/>
        <v>10.1525748502994</v>
      </c>
      <c r="DI105" s="40">
        <f t="shared" si="152"/>
        <v>10.1525748502994</v>
      </c>
      <c r="DJ105" s="40">
        <f t="shared" si="152"/>
        <v>10.1525748502994</v>
      </c>
      <c r="DK105" s="40">
        <f t="shared" si="152"/>
        <v>10.1525748502994</v>
      </c>
      <c r="DL105" s="40">
        <f t="shared" si="152"/>
        <v>10.1525748502994</v>
      </c>
      <c r="DM105" s="40">
        <f t="shared" si="152"/>
        <v>10.1525748502994</v>
      </c>
      <c r="DN105" s="40">
        <f t="shared" si="152"/>
        <v>10.1525748502994</v>
      </c>
      <c r="DO105" s="40">
        <f t="shared" si="152"/>
        <v>10.1525748502994</v>
      </c>
      <c r="DP105" s="40">
        <f t="shared" si="152"/>
        <v>10.1525748502994</v>
      </c>
      <c r="DQ105" s="40">
        <f t="shared" si="148"/>
        <v>10.1525748502994</v>
      </c>
      <c r="DR105" s="40">
        <f t="shared" si="148"/>
        <v>10.1525748502994</v>
      </c>
      <c r="DS105" s="40">
        <f t="shared" si="148"/>
        <v>10.1525748502994</v>
      </c>
      <c r="DT105" s="40">
        <f t="shared" si="148"/>
        <v>10.1525748502994</v>
      </c>
      <c r="DU105" s="40">
        <f t="shared" si="148"/>
        <v>10.1525748502994</v>
      </c>
      <c r="DV105" s="40">
        <f t="shared" si="144"/>
        <v>10.1525748502994</v>
      </c>
      <c r="DW105" s="41">
        <f t="shared" si="144"/>
        <v>10.1525748502994</v>
      </c>
      <c r="DY105" s="38">
        <v>99</v>
      </c>
      <c r="DZ105" s="39">
        <f t="shared" si="140"/>
        <v>2.1811492281303604</v>
      </c>
      <c r="EA105" s="40">
        <f t="shared" si="153"/>
        <v>2.1550498151191455</v>
      </c>
      <c r="EB105" s="40">
        <f t="shared" si="153"/>
        <v>2.1291266017426964</v>
      </c>
      <c r="EC105" s="40">
        <f t="shared" si="153"/>
        <v>2.1033759080522496</v>
      </c>
      <c r="ED105" s="40">
        <f t="shared" si="153"/>
        <v>2.0777941176470587</v>
      </c>
      <c r="EE105" s="40">
        <f t="shared" si="153"/>
        <v>2.0523776758409786</v>
      </c>
      <c r="EF105" s="40">
        <f t="shared" si="153"/>
        <v>2.0271230878811517</v>
      </c>
      <c r="EG105" s="40">
        <f t="shared" si="153"/>
        <v>2.0020269172168614</v>
      </c>
      <c r="EH105" s="40">
        <f t="shared" si="153"/>
        <v>1.97708578381667</v>
      </c>
      <c r="EI105" s="40">
        <f t="shared" si="153"/>
        <v>1.9522963625320551</v>
      </c>
      <c r="EJ105" s="40">
        <f t="shared" si="153"/>
        <v>1.9276553815058106</v>
      </c>
      <c r="EK105" s="40">
        <f t="shared" si="149"/>
        <v>1.9031596206235497</v>
      </c>
      <c r="EL105" s="40">
        <f t="shared" si="149"/>
        <v>1.878805910006716</v>
      </c>
      <c r="EM105" s="40">
        <f t="shared" si="149"/>
        <v>1.8545911285455641</v>
      </c>
      <c r="EN105" s="40">
        <f t="shared" si="149"/>
        <v>1.8305122024706237</v>
      </c>
      <c r="EO105" s="40">
        <f t="shared" si="149"/>
        <v>1.8065661039612237</v>
      </c>
      <c r="EP105" s="40">
        <f t="shared" si="145"/>
        <v>1.7827498497897054</v>
      </c>
      <c r="EQ105" s="41">
        <f t="shared" si="141"/>
        <v>0.90323026860205824</v>
      </c>
    </row>
    <row r="106" spans="2:147" x14ac:dyDescent="0.25">
      <c r="B106" s="38">
        <v>100</v>
      </c>
      <c r="C106" s="39">
        <f t="shared" si="128"/>
        <v>6.3900000000000006</v>
      </c>
      <c r="D106" s="40">
        <f t="shared" si="129"/>
        <v>6.3900000000000006</v>
      </c>
      <c r="E106" s="40">
        <f t="shared" si="83"/>
        <v>6.3900000000000006</v>
      </c>
      <c r="F106" s="40">
        <f t="shared" si="84"/>
        <v>6.3900000000000006</v>
      </c>
      <c r="G106" s="40">
        <f t="shared" si="85"/>
        <v>6.3900000000000006</v>
      </c>
      <c r="H106" s="40">
        <f t="shared" si="86"/>
        <v>6.3900000000000006</v>
      </c>
      <c r="I106" s="40">
        <f t="shared" si="87"/>
        <v>6.3900000000000006</v>
      </c>
      <c r="J106" s="40">
        <f t="shared" si="88"/>
        <v>6.3900000000000006</v>
      </c>
      <c r="K106" s="40">
        <f t="shared" si="89"/>
        <v>6.3900000000000006</v>
      </c>
      <c r="L106" s="40">
        <f t="shared" si="90"/>
        <v>6.3900000000000006</v>
      </c>
      <c r="M106" s="40">
        <f t="shared" si="91"/>
        <v>6.3900000000000006</v>
      </c>
      <c r="N106" s="40">
        <f t="shared" si="92"/>
        <v>6.3900000000000006</v>
      </c>
      <c r="O106" s="40">
        <f t="shared" si="93"/>
        <v>6.39</v>
      </c>
      <c r="P106" s="40">
        <f t="shared" si="94"/>
        <v>6.39</v>
      </c>
      <c r="Q106" s="40">
        <f t="shared" si="95"/>
        <v>6.3900000000000006</v>
      </c>
      <c r="R106" s="40">
        <f t="shared" si="96"/>
        <v>6.3900000000000006</v>
      </c>
      <c r="S106" s="40">
        <f t="shared" si="97"/>
        <v>6.39</v>
      </c>
      <c r="T106" s="41">
        <f t="shared" si="130"/>
        <v>6.39</v>
      </c>
      <c r="V106" s="38">
        <v>100</v>
      </c>
      <c r="W106" s="39">
        <f t="shared" si="131"/>
        <v>15.397590361445785</v>
      </c>
      <c r="X106" s="40">
        <f t="shared" si="132"/>
        <v>15.214285714285715</v>
      </c>
      <c r="Y106" s="40">
        <f t="shared" si="98"/>
        <v>15.03529411764706</v>
      </c>
      <c r="Z106" s="40">
        <f t="shared" si="99"/>
        <v>14.860465116279071</v>
      </c>
      <c r="AA106" s="40">
        <f t="shared" si="100"/>
        <v>14.689655172413794</v>
      </c>
      <c r="AB106" s="40">
        <f t="shared" si="101"/>
        <v>14.522727272727273</v>
      </c>
      <c r="AC106" s="40">
        <f t="shared" si="102"/>
        <v>14.359550561797754</v>
      </c>
      <c r="AD106" s="40">
        <f t="shared" si="103"/>
        <v>14.200000000000001</v>
      </c>
      <c r="AE106" s="40">
        <f t="shared" si="104"/>
        <v>14.043956043956044</v>
      </c>
      <c r="AF106" s="40">
        <f t="shared" si="105"/>
        <v>13.891304347826088</v>
      </c>
      <c r="AG106" s="40">
        <f t="shared" si="106"/>
        <v>13.741935483870968</v>
      </c>
      <c r="AH106" s="40">
        <f t="shared" si="107"/>
        <v>13.595744680851064</v>
      </c>
      <c r="AI106" s="40">
        <f t="shared" si="108"/>
        <v>13.452631578947368</v>
      </c>
      <c r="AJ106" s="40">
        <f t="shared" si="109"/>
        <v>13.3125</v>
      </c>
      <c r="AK106" s="40">
        <f t="shared" si="110"/>
        <v>13.175257731958762</v>
      </c>
      <c r="AL106" s="40">
        <f t="shared" si="111"/>
        <v>13.040816326530612</v>
      </c>
      <c r="AM106" s="40">
        <f t="shared" si="112"/>
        <v>12.909090909090908</v>
      </c>
      <c r="AN106" s="41">
        <f t="shared" si="133"/>
        <v>12.78</v>
      </c>
      <c r="AR106" s="38">
        <v>100</v>
      </c>
      <c r="AS106" s="39">
        <f t="shared" si="134"/>
        <v>3.3013701461075873</v>
      </c>
      <c r="AT106" s="40">
        <f t="shared" si="135"/>
        <v>3.2230345404390195</v>
      </c>
      <c r="AU106" s="40">
        <f t="shared" si="113"/>
        <v>3.1468025446980432</v>
      </c>
      <c r="AV106" s="40">
        <f t="shared" si="114"/>
        <v>3.0725954015020589</v>
      </c>
      <c r="AW106" s="40">
        <f t="shared" si="115"/>
        <v>3.0003380662609871</v>
      </c>
      <c r="AX106" s="40">
        <f t="shared" si="116"/>
        <v>2.9299589936057826</v>
      </c>
      <c r="AY106" s="40">
        <f t="shared" si="117"/>
        <v>2.8613899382885664</v>
      </c>
      <c r="AZ106" s="40">
        <f t="shared" si="118"/>
        <v>2.7945657694261046</v>
      </c>
      <c r="BA106" s="40">
        <f t="shared" si="119"/>
        <v>2.7294242970576374</v>
      </c>
      <c r="BB106" s="40">
        <f t="shared" si="120"/>
        <v>2.6659061100776373</v>
      </c>
      <c r="BC106" s="40">
        <f t="shared" si="121"/>
        <v>2.6039544246849986</v>
      </c>
      <c r="BD106" s="40">
        <f t="shared" si="122"/>
        <v>2.5435149425632813</v>
      </c>
      <c r="BE106" s="40">
        <f t="shared" si="123"/>
        <v>2.4845357180728853</v>
      </c>
      <c r="BF106" s="40">
        <f t="shared" si="124"/>
        <v>2.4269670337960165</v>
      </c>
      <c r="BG106" s="40">
        <f t="shared" si="125"/>
        <v>2.3707612838297463</v>
      </c>
      <c r="BH106" s="40">
        <f t="shared" si="126"/>
        <v>2.3158728642719</v>
      </c>
      <c r="BI106" s="40">
        <f t="shared" si="127"/>
        <v>2.2622580703894539</v>
      </c>
      <c r="BJ106" s="41">
        <f t="shared" si="136"/>
        <v>1.1291589429674098</v>
      </c>
      <c r="BN106" s="38">
        <v>100</v>
      </c>
      <c r="BO106" s="39">
        <f t="shared" si="137"/>
        <v>0.66399999999999992</v>
      </c>
      <c r="BP106" s="40">
        <f t="shared" si="150"/>
        <v>0.67199999999999993</v>
      </c>
      <c r="BQ106" s="40">
        <f t="shared" si="150"/>
        <v>0.67999999999999994</v>
      </c>
      <c r="BR106" s="40">
        <f t="shared" si="150"/>
        <v>0.68799999999999994</v>
      </c>
      <c r="BS106" s="40">
        <f t="shared" si="150"/>
        <v>0.69599999999999995</v>
      </c>
      <c r="BT106" s="40">
        <f t="shared" si="150"/>
        <v>0.70399999999999996</v>
      </c>
      <c r="BU106" s="40">
        <f t="shared" si="150"/>
        <v>0.71199999999999997</v>
      </c>
      <c r="BV106" s="40">
        <f t="shared" si="150"/>
        <v>0.72</v>
      </c>
      <c r="BW106" s="40">
        <f t="shared" si="150"/>
        <v>0.72799999999999998</v>
      </c>
      <c r="BX106" s="40">
        <f t="shared" si="150"/>
        <v>0.73599999999999999</v>
      </c>
      <c r="BY106" s="40">
        <f t="shared" si="150"/>
        <v>0.74399999999999999</v>
      </c>
      <c r="BZ106" s="40">
        <f t="shared" si="146"/>
        <v>0.752</v>
      </c>
      <c r="CA106" s="40">
        <f t="shared" si="146"/>
        <v>0.76</v>
      </c>
      <c r="CB106" s="40">
        <f t="shared" si="146"/>
        <v>0.76800000000000002</v>
      </c>
      <c r="CC106" s="40">
        <f t="shared" si="146"/>
        <v>0.77600000000000002</v>
      </c>
      <c r="CD106" s="40">
        <f t="shared" si="146"/>
        <v>0.78400000000000003</v>
      </c>
      <c r="CE106" s="40">
        <f t="shared" si="142"/>
        <v>0.79200000000000004</v>
      </c>
      <c r="CF106" s="41">
        <f t="shared" si="142"/>
        <v>0.8</v>
      </c>
      <c r="CK106" s="38">
        <v>100</v>
      </c>
      <c r="CL106" s="39">
        <f t="shared" si="138"/>
        <v>4.2429600000000001</v>
      </c>
      <c r="CM106" s="40">
        <f t="shared" si="151"/>
        <v>4.2940800000000001</v>
      </c>
      <c r="CN106" s="40">
        <f t="shared" si="151"/>
        <v>4.3452000000000002</v>
      </c>
      <c r="CO106" s="40">
        <f t="shared" si="151"/>
        <v>4.3963200000000002</v>
      </c>
      <c r="CP106" s="40">
        <f t="shared" si="151"/>
        <v>4.4474400000000003</v>
      </c>
      <c r="CQ106" s="40">
        <f t="shared" si="151"/>
        <v>4.4985600000000003</v>
      </c>
      <c r="CR106" s="40">
        <f t="shared" si="151"/>
        <v>4.5496800000000004</v>
      </c>
      <c r="CS106" s="40">
        <f t="shared" si="151"/>
        <v>4.6008000000000004</v>
      </c>
      <c r="CT106" s="40">
        <f t="shared" si="151"/>
        <v>4.6519200000000005</v>
      </c>
      <c r="CU106" s="40">
        <f t="shared" si="151"/>
        <v>4.7030400000000006</v>
      </c>
      <c r="CV106" s="40">
        <f t="shared" si="151"/>
        <v>4.7541600000000006</v>
      </c>
      <c r="CW106" s="40">
        <f t="shared" si="147"/>
        <v>4.8052800000000007</v>
      </c>
      <c r="CX106" s="40">
        <f t="shared" si="147"/>
        <v>4.8563999999999998</v>
      </c>
      <c r="CY106" s="40">
        <f t="shared" si="147"/>
        <v>4.9075199999999999</v>
      </c>
      <c r="CZ106" s="40">
        <f t="shared" si="147"/>
        <v>4.9586400000000008</v>
      </c>
      <c r="DA106" s="40">
        <f t="shared" si="147"/>
        <v>5.0097600000000009</v>
      </c>
      <c r="DB106" s="40">
        <f t="shared" si="143"/>
        <v>5.06088</v>
      </c>
      <c r="DC106" s="41">
        <f t="shared" si="143"/>
        <v>5.1120000000000001</v>
      </c>
      <c r="DE106" s="38">
        <v>100</v>
      </c>
      <c r="DF106" s="39">
        <f t="shared" si="139"/>
        <v>10.224</v>
      </c>
      <c r="DG106" s="40">
        <f t="shared" si="152"/>
        <v>10.224</v>
      </c>
      <c r="DH106" s="40">
        <f t="shared" si="152"/>
        <v>10.224</v>
      </c>
      <c r="DI106" s="40">
        <f t="shared" si="152"/>
        <v>10.224</v>
      </c>
      <c r="DJ106" s="40">
        <f t="shared" si="152"/>
        <v>10.224</v>
      </c>
      <c r="DK106" s="40">
        <f t="shared" si="152"/>
        <v>10.224</v>
      </c>
      <c r="DL106" s="40">
        <f t="shared" si="152"/>
        <v>10.224</v>
      </c>
      <c r="DM106" s="40">
        <f t="shared" si="152"/>
        <v>10.224</v>
      </c>
      <c r="DN106" s="40">
        <f t="shared" si="152"/>
        <v>10.224</v>
      </c>
      <c r="DO106" s="40">
        <f t="shared" si="152"/>
        <v>10.224</v>
      </c>
      <c r="DP106" s="40">
        <f t="shared" si="152"/>
        <v>10.224</v>
      </c>
      <c r="DQ106" s="40">
        <f t="shared" si="148"/>
        <v>10.224</v>
      </c>
      <c r="DR106" s="40">
        <f t="shared" si="148"/>
        <v>10.224</v>
      </c>
      <c r="DS106" s="40">
        <f t="shared" si="148"/>
        <v>10.224</v>
      </c>
      <c r="DT106" s="40">
        <f t="shared" si="148"/>
        <v>10.224</v>
      </c>
      <c r="DU106" s="40">
        <f t="shared" si="148"/>
        <v>10.224</v>
      </c>
      <c r="DV106" s="40">
        <f t="shared" si="144"/>
        <v>10.224</v>
      </c>
      <c r="DW106" s="41">
        <f t="shared" si="144"/>
        <v>10.224</v>
      </c>
      <c r="DY106" s="38">
        <v>100</v>
      </c>
      <c r="DZ106" s="39">
        <f t="shared" si="140"/>
        <v>2.1921097770154376</v>
      </c>
      <c r="EA106" s="40">
        <f t="shared" si="153"/>
        <v>2.1658792111750209</v>
      </c>
      <c r="EB106" s="40">
        <f t="shared" si="153"/>
        <v>2.1398257303946693</v>
      </c>
      <c r="EC106" s="40">
        <f t="shared" si="153"/>
        <v>2.1139456362334164</v>
      </c>
      <c r="ED106" s="40">
        <f t="shared" si="153"/>
        <v>2.0882352941176467</v>
      </c>
      <c r="EE106" s="40">
        <f t="shared" si="153"/>
        <v>2.0626911314984708</v>
      </c>
      <c r="EF106" s="40">
        <f t="shared" si="153"/>
        <v>2.0373096360614591</v>
      </c>
      <c r="EG106" s="40">
        <f t="shared" si="153"/>
        <v>2.0120873539867952</v>
      </c>
      <c r="EH106" s="40">
        <f t="shared" si="153"/>
        <v>1.9870208882579599</v>
      </c>
      <c r="EI106" s="40">
        <f t="shared" si="153"/>
        <v>1.9621068970171409</v>
      </c>
      <c r="EJ106" s="40">
        <f t="shared" si="153"/>
        <v>1.937342091965639</v>
      </c>
      <c r="EK106" s="40">
        <f t="shared" si="149"/>
        <v>1.9127232368075875</v>
      </c>
      <c r="EL106" s="40">
        <f t="shared" si="149"/>
        <v>1.8882471457353929</v>
      </c>
      <c r="EM106" s="40">
        <f t="shared" si="149"/>
        <v>1.8639106819553408</v>
      </c>
      <c r="EN106" s="40">
        <f t="shared" si="149"/>
        <v>1.8397107562518833</v>
      </c>
      <c r="EO106" s="40">
        <f t="shared" si="149"/>
        <v>1.8156443255891697</v>
      </c>
      <c r="EP106" s="40">
        <f t="shared" si="145"/>
        <v>1.7917083917484475</v>
      </c>
      <c r="EQ106" s="41">
        <f t="shared" si="141"/>
        <v>0.90332715437392785</v>
      </c>
    </row>
  </sheetData>
  <conditionalFormatting sqref="B1">
    <cfRule type="containsText" dxfId="91" priority="1" operator="containsText" text="Starfire">
      <formula>NOT(ISERROR(SEARCH("Starfire",B1)))</formula>
    </cfRule>
    <cfRule type="containsText" dxfId="90" priority="2" operator="containsText" text="Wrath">
      <formula>NOT(ISERROR(SEARCH("Wrath",B1)))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AC21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0.42578125" style="144" customWidth="1"/>
    <col min="2" max="28" width="26.42578125" style="144" customWidth="1"/>
    <col min="29" max="29" width="191" style="144" customWidth="1"/>
    <col min="30" max="16384" width="9.140625" style="144"/>
  </cols>
  <sheetData>
    <row r="1" spans="1:29" s="171" customFormat="1" ht="15.75" x14ac:dyDescent="0.25">
      <c r="A1" s="122" t="s">
        <v>964</v>
      </c>
      <c r="B1" s="123" t="s">
        <v>12</v>
      </c>
      <c r="C1" s="124" t="s">
        <v>25</v>
      </c>
      <c r="D1" s="124" t="s">
        <v>26</v>
      </c>
      <c r="E1" s="123" t="s">
        <v>637</v>
      </c>
      <c r="F1" s="123" t="s">
        <v>11</v>
      </c>
      <c r="G1" s="123" t="s">
        <v>1</v>
      </c>
      <c r="H1" s="124" t="s">
        <v>18</v>
      </c>
      <c r="I1" s="123" t="s">
        <v>2</v>
      </c>
      <c r="J1" s="123" t="s">
        <v>13</v>
      </c>
      <c r="K1" s="124" t="s">
        <v>19</v>
      </c>
      <c r="L1" s="123" t="s">
        <v>5</v>
      </c>
      <c r="M1" s="124" t="s">
        <v>20</v>
      </c>
      <c r="N1" s="123" t="s">
        <v>4</v>
      </c>
      <c r="O1" s="124" t="s">
        <v>21</v>
      </c>
      <c r="P1" s="123" t="s">
        <v>14</v>
      </c>
      <c r="Q1" s="124" t="s">
        <v>22</v>
      </c>
      <c r="R1" s="123" t="s">
        <v>15</v>
      </c>
      <c r="S1" s="124" t="s">
        <v>28</v>
      </c>
      <c r="T1" s="123" t="s">
        <v>6</v>
      </c>
      <c r="U1" s="123" t="s">
        <v>16</v>
      </c>
      <c r="V1" s="124" t="s">
        <v>23</v>
      </c>
      <c r="W1" s="123" t="s">
        <v>7</v>
      </c>
      <c r="X1" s="124" t="s">
        <v>24</v>
      </c>
      <c r="Y1" s="123" t="s">
        <v>440</v>
      </c>
      <c r="Z1" s="123" t="s">
        <v>441</v>
      </c>
      <c r="AA1" s="123" t="s">
        <v>17</v>
      </c>
      <c r="AB1" s="123" t="s">
        <v>8</v>
      </c>
      <c r="AC1" s="123" t="s">
        <v>1254</v>
      </c>
    </row>
    <row r="2" spans="1:29" s="525" customFormat="1" x14ac:dyDescent="0.25">
      <c r="A2" s="127" t="s">
        <v>965</v>
      </c>
      <c r="B2" s="125" t="s">
        <v>913</v>
      </c>
      <c r="C2" s="126" t="s">
        <v>913</v>
      </c>
      <c r="D2" s="126" t="s">
        <v>913</v>
      </c>
      <c r="E2" s="125" t="s">
        <v>913</v>
      </c>
      <c r="F2" s="125" t="s">
        <v>913</v>
      </c>
      <c r="G2" s="125" t="s">
        <v>913</v>
      </c>
      <c r="H2" s="126" t="s">
        <v>913</v>
      </c>
      <c r="I2" s="125" t="s">
        <v>913</v>
      </c>
      <c r="J2" s="125" t="s">
        <v>913</v>
      </c>
      <c r="K2" s="126" t="s">
        <v>913</v>
      </c>
      <c r="L2" s="125" t="s">
        <v>913</v>
      </c>
      <c r="M2" s="126" t="s">
        <v>913</v>
      </c>
      <c r="N2" s="125" t="s">
        <v>913</v>
      </c>
      <c r="O2" s="126" t="s">
        <v>913</v>
      </c>
      <c r="P2" s="125" t="s">
        <v>913</v>
      </c>
      <c r="Q2" s="126" t="s">
        <v>913</v>
      </c>
      <c r="R2" s="125" t="s">
        <v>913</v>
      </c>
      <c r="S2" s="126" t="s">
        <v>913</v>
      </c>
      <c r="T2" s="125" t="s">
        <v>913</v>
      </c>
      <c r="U2" s="125" t="s">
        <v>913</v>
      </c>
      <c r="V2" s="126" t="s">
        <v>913</v>
      </c>
      <c r="W2" s="125" t="s">
        <v>913</v>
      </c>
      <c r="X2" s="126" t="s">
        <v>913</v>
      </c>
      <c r="Y2" s="125" t="s">
        <v>913</v>
      </c>
      <c r="Z2" s="125" t="s">
        <v>913</v>
      </c>
      <c r="AA2" s="125" t="s">
        <v>913</v>
      </c>
      <c r="AB2" s="125" t="s">
        <v>913</v>
      </c>
      <c r="AC2" s="125"/>
    </row>
    <row r="3" spans="1:29" x14ac:dyDescent="0.25">
      <c r="A3" s="144" t="s">
        <v>1346</v>
      </c>
      <c r="B3" s="144" t="s">
        <v>144</v>
      </c>
      <c r="C3" s="144" t="s">
        <v>863</v>
      </c>
      <c r="D3" s="144" t="s">
        <v>972</v>
      </c>
      <c r="E3" s="144" t="s">
        <v>664</v>
      </c>
      <c r="F3" s="144" t="s">
        <v>972</v>
      </c>
      <c r="G3" s="144" t="s">
        <v>496</v>
      </c>
      <c r="H3" s="144" t="s">
        <v>870</v>
      </c>
      <c r="I3" s="144" t="s">
        <v>629</v>
      </c>
      <c r="J3" s="144" t="s">
        <v>692</v>
      </c>
      <c r="K3" s="144" t="s">
        <v>972</v>
      </c>
      <c r="L3" s="144" t="s">
        <v>265</v>
      </c>
      <c r="M3" s="144" t="s">
        <v>876</v>
      </c>
      <c r="N3" s="144" t="s">
        <v>192</v>
      </c>
      <c r="O3" s="144" t="s">
        <v>972</v>
      </c>
      <c r="P3" s="144" t="s">
        <v>823</v>
      </c>
      <c r="Q3" s="144" t="s">
        <v>881</v>
      </c>
      <c r="R3" s="144" t="s">
        <v>449</v>
      </c>
      <c r="S3" s="144" t="s">
        <v>972</v>
      </c>
      <c r="T3" s="144" t="s">
        <v>768</v>
      </c>
      <c r="U3" s="144" t="s">
        <v>562</v>
      </c>
      <c r="V3" s="144" t="s">
        <v>870</v>
      </c>
      <c r="W3" s="144" t="s">
        <v>340</v>
      </c>
      <c r="X3" s="144" t="s">
        <v>885</v>
      </c>
      <c r="Y3" s="144" t="s">
        <v>420</v>
      </c>
      <c r="Z3" s="144" t="s">
        <v>420</v>
      </c>
      <c r="AA3" s="144" t="s">
        <v>744</v>
      </c>
      <c r="AB3" s="144" t="s">
        <v>747</v>
      </c>
      <c r="AC3" s="526" t="s">
        <v>1341</v>
      </c>
    </row>
    <row r="4" spans="1:29" x14ac:dyDescent="0.25">
      <c r="A4" s="144" t="s">
        <v>1350</v>
      </c>
      <c r="B4" s="144" t="s">
        <v>146</v>
      </c>
      <c r="C4" s="144" t="s">
        <v>863</v>
      </c>
      <c r="D4" s="144" t="s">
        <v>972</v>
      </c>
      <c r="E4" s="144" t="s">
        <v>669</v>
      </c>
      <c r="F4" s="144" t="s">
        <v>972</v>
      </c>
      <c r="G4" s="144" t="s">
        <v>525</v>
      </c>
      <c r="H4" s="144" t="s">
        <v>870</v>
      </c>
      <c r="I4" s="144" t="s">
        <v>629</v>
      </c>
      <c r="J4" s="144" t="s">
        <v>715</v>
      </c>
      <c r="K4" s="144" t="s">
        <v>972</v>
      </c>
      <c r="L4" s="144" t="s">
        <v>303</v>
      </c>
      <c r="M4" s="144" t="s">
        <v>876</v>
      </c>
      <c r="N4" s="144" t="s">
        <v>223</v>
      </c>
      <c r="O4" s="144" t="s">
        <v>972</v>
      </c>
      <c r="P4" s="144" t="s">
        <v>853</v>
      </c>
      <c r="Q4" s="144" t="s">
        <v>881</v>
      </c>
      <c r="R4" s="144" t="s">
        <v>460</v>
      </c>
      <c r="S4" s="144" t="s">
        <v>972</v>
      </c>
      <c r="T4" s="144" t="s">
        <v>769</v>
      </c>
      <c r="U4" s="144" t="s">
        <v>572</v>
      </c>
      <c r="V4" s="144" t="s">
        <v>870</v>
      </c>
      <c r="W4" s="144" t="s">
        <v>351</v>
      </c>
      <c r="X4" s="144" t="s">
        <v>885</v>
      </c>
      <c r="Y4" s="144" t="s">
        <v>420</v>
      </c>
      <c r="Z4" s="144" t="s">
        <v>420</v>
      </c>
      <c r="AA4" s="144" t="s">
        <v>744</v>
      </c>
      <c r="AB4" s="144" t="s">
        <v>747</v>
      </c>
      <c r="AC4" s="526" t="s">
        <v>1345</v>
      </c>
    </row>
    <row r="5" spans="1:29" x14ac:dyDescent="0.25">
      <c r="A5" s="144" t="s">
        <v>1347</v>
      </c>
      <c r="B5" s="144" t="s">
        <v>74</v>
      </c>
      <c r="C5" s="144" t="s">
        <v>863</v>
      </c>
      <c r="D5" s="144" t="s">
        <v>972</v>
      </c>
      <c r="E5" s="144" t="s">
        <v>972</v>
      </c>
      <c r="F5" s="144" t="s">
        <v>972</v>
      </c>
      <c r="G5" s="144" t="s">
        <v>496</v>
      </c>
      <c r="H5" s="144" t="s">
        <v>870</v>
      </c>
      <c r="I5" s="144" t="s">
        <v>604</v>
      </c>
      <c r="J5" s="144" t="s">
        <v>692</v>
      </c>
      <c r="K5" s="144" t="s">
        <v>972</v>
      </c>
      <c r="L5" s="144" t="s">
        <v>258</v>
      </c>
      <c r="M5" s="144" t="s">
        <v>876</v>
      </c>
      <c r="N5" s="144" t="s">
        <v>192</v>
      </c>
      <c r="O5" s="144" t="s">
        <v>972</v>
      </c>
      <c r="P5" s="144" t="s">
        <v>823</v>
      </c>
      <c r="Q5" s="144" t="s">
        <v>881</v>
      </c>
      <c r="R5" s="144" t="s">
        <v>449</v>
      </c>
      <c r="S5" s="144" t="s">
        <v>972</v>
      </c>
      <c r="T5" s="144" t="s">
        <v>762</v>
      </c>
      <c r="U5" s="144" t="s">
        <v>562</v>
      </c>
      <c r="V5" s="144" t="s">
        <v>870</v>
      </c>
      <c r="W5" s="144" t="s">
        <v>340</v>
      </c>
      <c r="X5" s="144" t="s">
        <v>885</v>
      </c>
      <c r="Y5" s="144" t="s">
        <v>407</v>
      </c>
      <c r="Z5" s="144" t="s">
        <v>407</v>
      </c>
      <c r="AA5" s="144" t="s">
        <v>744</v>
      </c>
      <c r="AB5" s="527" t="s">
        <v>747</v>
      </c>
      <c r="AC5" s="526" t="s">
        <v>1342</v>
      </c>
    </row>
    <row r="6" spans="1:29" x14ac:dyDescent="0.25">
      <c r="A6" s="144" t="s">
        <v>1348</v>
      </c>
      <c r="B6" s="144" t="s">
        <v>144</v>
      </c>
      <c r="C6" s="144" t="s">
        <v>863</v>
      </c>
      <c r="D6" s="144" t="s">
        <v>972</v>
      </c>
      <c r="E6" s="144" t="s">
        <v>643</v>
      </c>
      <c r="F6" s="144" t="s">
        <v>972</v>
      </c>
      <c r="G6" s="144" t="s">
        <v>496</v>
      </c>
      <c r="H6" s="144" t="s">
        <v>870</v>
      </c>
      <c r="I6" s="144" t="s">
        <v>629</v>
      </c>
      <c r="J6" s="144" t="s">
        <v>692</v>
      </c>
      <c r="K6" s="144" t="s">
        <v>972</v>
      </c>
      <c r="L6" s="144" t="s">
        <v>265</v>
      </c>
      <c r="M6" s="144" t="s">
        <v>876</v>
      </c>
      <c r="N6" s="144" t="s">
        <v>192</v>
      </c>
      <c r="O6" s="144" t="s">
        <v>972</v>
      </c>
      <c r="P6" s="144" t="s">
        <v>823</v>
      </c>
      <c r="Q6" s="144" t="s">
        <v>881</v>
      </c>
      <c r="R6" s="144" t="s">
        <v>449</v>
      </c>
      <c r="S6" s="144" t="s">
        <v>972</v>
      </c>
      <c r="T6" s="144" t="s">
        <v>768</v>
      </c>
      <c r="U6" s="144" t="s">
        <v>562</v>
      </c>
      <c r="V6" s="144" t="s">
        <v>870</v>
      </c>
      <c r="W6" s="144" t="s">
        <v>340</v>
      </c>
      <c r="X6" s="144" t="s">
        <v>885</v>
      </c>
      <c r="Y6" s="144" t="s">
        <v>420</v>
      </c>
      <c r="Z6" s="144" t="s">
        <v>420</v>
      </c>
      <c r="AA6" s="144" t="s">
        <v>744</v>
      </c>
      <c r="AB6" s="144" t="s">
        <v>747</v>
      </c>
      <c r="AC6" s="526" t="s">
        <v>1343</v>
      </c>
    </row>
    <row r="7" spans="1:29" x14ac:dyDescent="0.25">
      <c r="A7" s="144" t="s">
        <v>1349</v>
      </c>
      <c r="B7" s="144" t="s">
        <v>146</v>
      </c>
      <c r="C7" s="144" t="s">
        <v>863</v>
      </c>
      <c r="D7" s="144" t="s">
        <v>972</v>
      </c>
      <c r="E7" s="144" t="s">
        <v>643</v>
      </c>
      <c r="F7" s="144" t="s">
        <v>972</v>
      </c>
      <c r="G7" s="144" t="s">
        <v>525</v>
      </c>
      <c r="H7" s="144" t="s">
        <v>870</v>
      </c>
      <c r="I7" s="144" t="s">
        <v>629</v>
      </c>
      <c r="J7" s="144" t="s">
        <v>715</v>
      </c>
      <c r="K7" s="144" t="s">
        <v>972</v>
      </c>
      <c r="L7" s="144" t="s">
        <v>303</v>
      </c>
      <c r="M7" s="144" t="s">
        <v>876</v>
      </c>
      <c r="N7" s="144" t="s">
        <v>223</v>
      </c>
      <c r="O7" s="144" t="s">
        <v>972</v>
      </c>
      <c r="P7" s="144" t="s">
        <v>853</v>
      </c>
      <c r="Q7" s="144" t="s">
        <v>881</v>
      </c>
      <c r="R7" s="144" t="s">
        <v>460</v>
      </c>
      <c r="S7" s="144" t="s">
        <v>972</v>
      </c>
      <c r="T7" s="144" t="s">
        <v>769</v>
      </c>
      <c r="U7" s="144" t="s">
        <v>572</v>
      </c>
      <c r="V7" s="144" t="s">
        <v>870</v>
      </c>
      <c r="W7" s="144" t="s">
        <v>351</v>
      </c>
      <c r="X7" s="144" t="s">
        <v>885</v>
      </c>
      <c r="Y7" s="144" t="s">
        <v>420</v>
      </c>
      <c r="Z7" s="144" t="s">
        <v>420</v>
      </c>
      <c r="AA7" s="144" t="s">
        <v>744</v>
      </c>
      <c r="AB7" s="144" t="s">
        <v>747</v>
      </c>
      <c r="AC7" s="526" t="s">
        <v>1344</v>
      </c>
    </row>
    <row r="8" spans="1:29" x14ac:dyDescent="0.25">
      <c r="A8" s="144" t="s">
        <v>1351</v>
      </c>
      <c r="B8" s="144" t="s">
        <v>77</v>
      </c>
      <c r="C8" s="144" t="s">
        <v>863</v>
      </c>
      <c r="D8" s="144" t="s">
        <v>972</v>
      </c>
      <c r="E8" s="144" t="s">
        <v>643</v>
      </c>
      <c r="F8" s="144" t="s">
        <v>972</v>
      </c>
      <c r="G8" s="144" t="s">
        <v>496</v>
      </c>
      <c r="H8" s="144" t="s">
        <v>870</v>
      </c>
      <c r="I8" s="144" t="s">
        <v>604</v>
      </c>
      <c r="J8" s="144" t="s">
        <v>692</v>
      </c>
      <c r="K8" s="144" t="s">
        <v>972</v>
      </c>
      <c r="L8" s="144" t="s">
        <v>258</v>
      </c>
      <c r="M8" s="144" t="s">
        <v>876</v>
      </c>
      <c r="N8" s="144" t="s">
        <v>192</v>
      </c>
      <c r="O8" s="144" t="s">
        <v>972</v>
      </c>
      <c r="P8" s="144" t="s">
        <v>823</v>
      </c>
      <c r="Q8" s="144" t="s">
        <v>881</v>
      </c>
      <c r="R8" s="144" t="s">
        <v>449</v>
      </c>
      <c r="S8" s="144" t="s">
        <v>972</v>
      </c>
      <c r="T8" s="144" t="s">
        <v>762</v>
      </c>
      <c r="U8" s="144" t="s">
        <v>562</v>
      </c>
      <c r="V8" s="144" t="s">
        <v>870</v>
      </c>
      <c r="W8" s="144" t="s">
        <v>337</v>
      </c>
      <c r="X8" s="144" t="s">
        <v>885</v>
      </c>
      <c r="Y8" s="144" t="s">
        <v>407</v>
      </c>
      <c r="Z8" s="144" t="s">
        <v>407</v>
      </c>
      <c r="AA8" s="144" t="s">
        <v>744</v>
      </c>
      <c r="AB8" s="144" t="s">
        <v>747</v>
      </c>
      <c r="AC8" s="526" t="s">
        <v>1352</v>
      </c>
    </row>
    <row r="9" spans="1:29" x14ac:dyDescent="0.25">
      <c r="A9" s="144" t="s">
        <v>1353</v>
      </c>
      <c r="B9" s="144" t="s">
        <v>93</v>
      </c>
      <c r="C9" s="144" t="s">
        <v>863</v>
      </c>
      <c r="D9" s="144" t="s">
        <v>972</v>
      </c>
      <c r="E9" s="144" t="s">
        <v>643</v>
      </c>
      <c r="F9" s="144" t="s">
        <v>972</v>
      </c>
      <c r="G9" s="144" t="s">
        <v>496</v>
      </c>
      <c r="H9" s="144" t="s">
        <v>870</v>
      </c>
      <c r="I9" s="144" t="s">
        <v>615</v>
      </c>
      <c r="J9" s="144" t="s">
        <v>692</v>
      </c>
      <c r="K9" s="144" t="s">
        <v>972</v>
      </c>
      <c r="L9" s="144" t="s">
        <v>265</v>
      </c>
      <c r="M9" s="144" t="s">
        <v>876</v>
      </c>
      <c r="N9" s="144" t="s">
        <v>192</v>
      </c>
      <c r="O9" s="144" t="s">
        <v>972</v>
      </c>
      <c r="P9" s="144" t="s">
        <v>815</v>
      </c>
      <c r="Q9" s="144" t="s">
        <v>881</v>
      </c>
      <c r="R9" s="144" t="s">
        <v>449</v>
      </c>
      <c r="S9" s="144" t="s">
        <v>972</v>
      </c>
      <c r="T9" s="144" t="s">
        <v>768</v>
      </c>
      <c r="U9" s="144" t="s">
        <v>560</v>
      </c>
      <c r="V9" s="144" t="s">
        <v>870</v>
      </c>
      <c r="W9" s="144" t="s">
        <v>340</v>
      </c>
      <c r="X9" s="144" t="s">
        <v>885</v>
      </c>
      <c r="Y9" s="144" t="s">
        <v>420</v>
      </c>
      <c r="Z9" s="144" t="s">
        <v>420</v>
      </c>
      <c r="AA9" s="144" t="s">
        <v>744</v>
      </c>
      <c r="AB9" s="144" t="s">
        <v>747</v>
      </c>
      <c r="AC9" s="526" t="s">
        <v>1356</v>
      </c>
    </row>
    <row r="10" spans="1:29" x14ac:dyDescent="0.25">
      <c r="A10" s="144" t="s">
        <v>1354</v>
      </c>
      <c r="B10" s="144" t="s">
        <v>93</v>
      </c>
      <c r="C10" s="144" t="s">
        <v>863</v>
      </c>
      <c r="D10" s="144" t="s">
        <v>972</v>
      </c>
      <c r="E10" s="144" t="s">
        <v>643</v>
      </c>
      <c r="F10" s="144" t="s">
        <v>972</v>
      </c>
      <c r="G10" s="144" t="s">
        <v>525</v>
      </c>
      <c r="H10" s="144" t="s">
        <v>870</v>
      </c>
      <c r="I10" s="144" t="s">
        <v>615</v>
      </c>
      <c r="J10" s="144" t="s">
        <v>715</v>
      </c>
      <c r="K10" s="144" t="s">
        <v>972</v>
      </c>
      <c r="L10" s="144" t="s">
        <v>303</v>
      </c>
      <c r="M10" s="144" t="s">
        <v>876</v>
      </c>
      <c r="N10" s="144" t="s">
        <v>223</v>
      </c>
      <c r="O10" s="144" t="s">
        <v>972</v>
      </c>
      <c r="P10" s="144" t="s">
        <v>815</v>
      </c>
      <c r="Q10" s="144" t="s">
        <v>881</v>
      </c>
      <c r="R10" s="144" t="s">
        <v>460</v>
      </c>
      <c r="S10" s="144" t="s">
        <v>972</v>
      </c>
      <c r="T10" s="144" t="s">
        <v>769</v>
      </c>
      <c r="U10" s="144" t="s">
        <v>560</v>
      </c>
      <c r="V10" s="144" t="s">
        <v>870</v>
      </c>
      <c r="W10" s="144" t="s">
        <v>351</v>
      </c>
      <c r="X10" s="144" t="s">
        <v>885</v>
      </c>
      <c r="Y10" s="144" t="s">
        <v>420</v>
      </c>
      <c r="Z10" s="144" t="s">
        <v>420</v>
      </c>
      <c r="AA10" s="144" t="s">
        <v>744</v>
      </c>
      <c r="AB10" s="144" t="s">
        <v>747</v>
      </c>
      <c r="AC10" s="526" t="s">
        <v>1355</v>
      </c>
    </row>
    <row r="11" spans="1:29" x14ac:dyDescent="0.25">
      <c r="A11" s="144" t="s">
        <v>1357</v>
      </c>
      <c r="B11" s="144" t="s">
        <v>49</v>
      </c>
      <c r="C11" s="144" t="s">
        <v>863</v>
      </c>
      <c r="D11" s="144" t="s">
        <v>972</v>
      </c>
      <c r="E11" s="144" t="s">
        <v>643</v>
      </c>
      <c r="F11" s="144" t="s">
        <v>972</v>
      </c>
      <c r="G11" s="144" t="s">
        <v>488</v>
      </c>
      <c r="H11" s="144" t="s">
        <v>870</v>
      </c>
      <c r="I11" s="144" t="s">
        <v>604</v>
      </c>
      <c r="J11" s="144" t="s">
        <v>686</v>
      </c>
      <c r="K11" s="144" t="s">
        <v>972</v>
      </c>
      <c r="L11" s="144" t="s">
        <v>258</v>
      </c>
      <c r="M11" s="144" t="s">
        <v>876</v>
      </c>
      <c r="N11" s="144" t="s">
        <v>181</v>
      </c>
      <c r="O11" s="144" t="s">
        <v>972</v>
      </c>
      <c r="P11" s="144" t="s">
        <v>808</v>
      </c>
      <c r="Q11" s="144" t="s">
        <v>881</v>
      </c>
      <c r="R11" s="144" t="s">
        <v>449</v>
      </c>
      <c r="S11" s="144" t="s">
        <v>972</v>
      </c>
      <c r="T11" s="144" t="s">
        <v>762</v>
      </c>
      <c r="U11" s="144" t="s">
        <v>560</v>
      </c>
      <c r="V11" s="144" t="s">
        <v>870</v>
      </c>
      <c r="W11" s="144" t="s">
        <v>337</v>
      </c>
      <c r="X11" s="144" t="s">
        <v>885</v>
      </c>
      <c r="Y11" s="144" t="s">
        <v>407</v>
      </c>
      <c r="Z11" s="144" t="s">
        <v>407</v>
      </c>
      <c r="AA11" s="144" t="s">
        <v>740</v>
      </c>
      <c r="AB11" s="144" t="s">
        <v>744</v>
      </c>
      <c r="AC11" s="526" t="s">
        <v>1358</v>
      </c>
    </row>
    <row r="12" spans="1:29" x14ac:dyDescent="0.25">
      <c r="A12" s="528" t="s">
        <v>1359</v>
      </c>
      <c r="B12" s="144" t="s">
        <v>93</v>
      </c>
      <c r="C12" s="144" t="s">
        <v>863</v>
      </c>
      <c r="D12" s="144" t="s">
        <v>972</v>
      </c>
      <c r="E12" s="144" t="s">
        <v>643</v>
      </c>
      <c r="F12" s="144" t="s">
        <v>972</v>
      </c>
      <c r="G12" s="144" t="s">
        <v>496</v>
      </c>
      <c r="H12" s="144" t="s">
        <v>870</v>
      </c>
      <c r="I12" s="144" t="s">
        <v>612</v>
      </c>
      <c r="J12" s="144" t="s">
        <v>688</v>
      </c>
      <c r="K12" s="144" t="s">
        <v>874</v>
      </c>
      <c r="L12" s="144" t="s">
        <v>251</v>
      </c>
      <c r="M12" s="144" t="s">
        <v>876</v>
      </c>
      <c r="N12" s="144" t="s">
        <v>192</v>
      </c>
      <c r="O12" s="144" t="s">
        <v>972</v>
      </c>
      <c r="P12" s="144" t="s">
        <v>815</v>
      </c>
      <c r="Q12" s="144" t="s">
        <v>881</v>
      </c>
      <c r="R12" s="144" t="s">
        <v>449</v>
      </c>
      <c r="S12" s="144" t="s">
        <v>972</v>
      </c>
      <c r="T12" s="144" t="s">
        <v>768</v>
      </c>
      <c r="U12" s="144" t="s">
        <v>559</v>
      </c>
      <c r="V12" s="144" t="s">
        <v>870</v>
      </c>
      <c r="W12" s="144" t="s">
        <v>334</v>
      </c>
      <c r="X12" s="144" t="s">
        <v>885</v>
      </c>
      <c r="Y12" s="144" t="s">
        <v>416</v>
      </c>
      <c r="Z12" s="144" t="s">
        <v>420</v>
      </c>
      <c r="AA12" s="144" t="s">
        <v>744</v>
      </c>
      <c r="AB12" s="527" t="s">
        <v>747</v>
      </c>
      <c r="AC12" s="526" t="s">
        <v>1360</v>
      </c>
    </row>
    <row r="13" spans="1:29" x14ac:dyDescent="0.25">
      <c r="A13" s="528" t="s">
        <v>1361</v>
      </c>
      <c r="B13" s="144" t="s">
        <v>93</v>
      </c>
      <c r="C13" s="144" t="s">
        <v>863</v>
      </c>
      <c r="D13" s="144" t="s">
        <v>972</v>
      </c>
      <c r="E13" s="144" t="s">
        <v>643</v>
      </c>
      <c r="F13" s="144" t="s">
        <v>972</v>
      </c>
      <c r="G13" s="144" t="s">
        <v>494</v>
      </c>
      <c r="H13" s="144" t="s">
        <v>870</v>
      </c>
      <c r="I13" s="144" t="s">
        <v>615</v>
      </c>
      <c r="J13" s="144" t="s">
        <v>715</v>
      </c>
      <c r="K13" s="144" t="s">
        <v>874</v>
      </c>
      <c r="L13" s="144" t="s">
        <v>251</v>
      </c>
      <c r="M13" s="144" t="s">
        <v>876</v>
      </c>
      <c r="N13" s="144" t="s">
        <v>202</v>
      </c>
      <c r="O13" s="144" t="s">
        <v>972</v>
      </c>
      <c r="P13" s="144" t="s">
        <v>815</v>
      </c>
      <c r="Q13" s="144" t="s">
        <v>881</v>
      </c>
      <c r="R13" s="144" t="s">
        <v>460</v>
      </c>
      <c r="S13" s="144" t="s">
        <v>972</v>
      </c>
      <c r="T13" s="144" t="s">
        <v>769</v>
      </c>
      <c r="U13" s="144" t="s">
        <v>559</v>
      </c>
      <c r="V13" s="144" t="s">
        <v>870</v>
      </c>
      <c r="W13" s="144" t="s">
        <v>334</v>
      </c>
      <c r="X13" s="144" t="s">
        <v>885</v>
      </c>
      <c r="Y13" s="144" t="s">
        <v>416</v>
      </c>
      <c r="Z13" s="144" t="s">
        <v>420</v>
      </c>
      <c r="AA13" s="144" t="s">
        <v>744</v>
      </c>
      <c r="AB13" s="527" t="s">
        <v>747</v>
      </c>
      <c r="AC13" s="526" t="s">
        <v>1364</v>
      </c>
    </row>
    <row r="14" spans="1:29" x14ac:dyDescent="0.25">
      <c r="A14" s="144" t="s">
        <v>1362</v>
      </c>
      <c r="B14" s="144" t="s">
        <v>49</v>
      </c>
      <c r="C14" s="144" t="s">
        <v>863</v>
      </c>
      <c r="D14" s="144" t="s">
        <v>972</v>
      </c>
      <c r="E14" s="144" t="s">
        <v>640</v>
      </c>
      <c r="F14" s="144" t="s">
        <v>972</v>
      </c>
      <c r="G14" s="144" t="s">
        <v>488</v>
      </c>
      <c r="H14" s="144" t="s">
        <v>870</v>
      </c>
      <c r="I14" s="144" t="s">
        <v>604</v>
      </c>
      <c r="J14" s="144" t="s">
        <v>686</v>
      </c>
      <c r="K14" s="144" t="s">
        <v>874</v>
      </c>
      <c r="L14" s="144" t="s">
        <v>251</v>
      </c>
      <c r="M14" s="144" t="s">
        <v>876</v>
      </c>
      <c r="N14" s="144" t="s">
        <v>179</v>
      </c>
      <c r="O14" s="144" t="s">
        <v>972</v>
      </c>
      <c r="P14" s="144" t="s">
        <v>808</v>
      </c>
      <c r="Q14" s="144" t="s">
        <v>881</v>
      </c>
      <c r="R14" s="144" t="s">
        <v>447</v>
      </c>
      <c r="S14" s="144" t="s">
        <v>972</v>
      </c>
      <c r="T14" s="144" t="s">
        <v>762</v>
      </c>
      <c r="U14" s="144" t="s">
        <v>559</v>
      </c>
      <c r="V14" s="144" t="s">
        <v>870</v>
      </c>
      <c r="W14" s="144" t="s">
        <v>334</v>
      </c>
      <c r="X14" s="144" t="s">
        <v>885</v>
      </c>
      <c r="Y14" s="144" t="s">
        <v>403</v>
      </c>
      <c r="Z14" s="144" t="s">
        <v>406</v>
      </c>
      <c r="AA14" s="144" t="s">
        <v>740</v>
      </c>
      <c r="AB14" s="527" t="s">
        <v>744</v>
      </c>
      <c r="AC14" s="526" t="s">
        <v>1363</v>
      </c>
    </row>
    <row r="15" spans="1:29" x14ac:dyDescent="0.25">
      <c r="A15" s="144" t="s">
        <v>1365</v>
      </c>
      <c r="B15" s="144" t="s">
        <v>93</v>
      </c>
      <c r="C15" s="144" t="s">
        <v>863</v>
      </c>
      <c r="D15" s="144" t="s">
        <v>865</v>
      </c>
      <c r="E15" s="144" t="s">
        <v>643</v>
      </c>
      <c r="F15" s="144" t="s">
        <v>861</v>
      </c>
      <c r="G15" s="144" t="s">
        <v>491</v>
      </c>
      <c r="H15" s="144" t="s">
        <v>870</v>
      </c>
      <c r="I15" s="144" t="s">
        <v>610</v>
      </c>
      <c r="J15" s="144" t="s">
        <v>688</v>
      </c>
      <c r="K15" s="144" t="s">
        <v>874</v>
      </c>
      <c r="L15" s="144" t="s">
        <v>251</v>
      </c>
      <c r="M15" s="144" t="s">
        <v>876</v>
      </c>
      <c r="N15" s="144" t="s">
        <v>192</v>
      </c>
      <c r="O15" s="144" t="s">
        <v>880</v>
      </c>
      <c r="P15" s="144" t="s">
        <v>806</v>
      </c>
      <c r="Q15" s="144" t="s">
        <v>881</v>
      </c>
      <c r="R15" s="144" t="s">
        <v>449</v>
      </c>
      <c r="S15" s="144" t="s">
        <v>887</v>
      </c>
      <c r="T15" s="144" t="s">
        <v>768</v>
      </c>
      <c r="U15" s="144" t="s">
        <v>559</v>
      </c>
      <c r="V15" s="144" t="s">
        <v>870</v>
      </c>
      <c r="W15" s="144" t="s">
        <v>334</v>
      </c>
      <c r="X15" s="144" t="s">
        <v>885</v>
      </c>
      <c r="Y15" s="144" t="s">
        <v>409</v>
      </c>
      <c r="Z15" s="144" t="s">
        <v>408</v>
      </c>
      <c r="AA15" s="144" t="s">
        <v>744</v>
      </c>
      <c r="AB15" s="527" t="s">
        <v>747</v>
      </c>
      <c r="AC15" s="526" t="s">
        <v>1366</v>
      </c>
    </row>
    <row r="16" spans="1:29" x14ac:dyDescent="0.25">
      <c r="A16" s="144" t="s">
        <v>1367</v>
      </c>
      <c r="B16" s="144" t="s">
        <v>93</v>
      </c>
      <c r="C16" s="144" t="s">
        <v>863</v>
      </c>
      <c r="D16" s="144" t="s">
        <v>865</v>
      </c>
      <c r="E16" s="144" t="s">
        <v>643</v>
      </c>
      <c r="F16" s="144" t="s">
        <v>861</v>
      </c>
      <c r="G16" s="144" t="s">
        <v>491</v>
      </c>
      <c r="H16" s="144" t="s">
        <v>870</v>
      </c>
      <c r="I16" s="144" t="s">
        <v>610</v>
      </c>
      <c r="J16" s="144" t="s">
        <v>715</v>
      </c>
      <c r="K16" s="144" t="s">
        <v>874</v>
      </c>
      <c r="L16" s="144" t="s">
        <v>251</v>
      </c>
      <c r="M16" s="144" t="s">
        <v>876</v>
      </c>
      <c r="N16" s="144" t="s">
        <v>202</v>
      </c>
      <c r="O16" s="144" t="s">
        <v>880</v>
      </c>
      <c r="P16" s="144" t="s">
        <v>806</v>
      </c>
      <c r="Q16" s="144" t="s">
        <v>881</v>
      </c>
      <c r="R16" s="144" t="s">
        <v>456</v>
      </c>
      <c r="S16" s="144" t="s">
        <v>887</v>
      </c>
      <c r="T16" s="144" t="s">
        <v>769</v>
      </c>
      <c r="U16" s="144" t="s">
        <v>559</v>
      </c>
      <c r="V16" s="144" t="s">
        <v>870</v>
      </c>
      <c r="W16" s="144" t="s">
        <v>334</v>
      </c>
      <c r="X16" s="144" t="s">
        <v>885</v>
      </c>
      <c r="Y16" s="144" t="s">
        <v>409</v>
      </c>
      <c r="Z16" s="144" t="s">
        <v>408</v>
      </c>
      <c r="AA16" s="144" t="s">
        <v>744</v>
      </c>
      <c r="AB16" s="527" t="s">
        <v>747</v>
      </c>
      <c r="AC16" s="526" t="s">
        <v>1368</v>
      </c>
    </row>
    <row r="17" spans="1:29" x14ac:dyDescent="0.25">
      <c r="A17" s="528" t="s">
        <v>1369</v>
      </c>
      <c r="B17" s="144" t="s">
        <v>49</v>
      </c>
      <c r="C17" s="144" t="s">
        <v>863</v>
      </c>
      <c r="D17" s="144" t="s">
        <v>865</v>
      </c>
      <c r="E17" s="144" t="s">
        <v>639</v>
      </c>
      <c r="F17" s="144" t="s">
        <v>861</v>
      </c>
      <c r="G17" s="144" t="s">
        <v>488</v>
      </c>
      <c r="H17" s="144" t="s">
        <v>870</v>
      </c>
      <c r="I17" s="144" t="s">
        <v>601</v>
      </c>
      <c r="J17" s="144" t="s">
        <v>686</v>
      </c>
      <c r="K17" s="144" t="s">
        <v>874</v>
      </c>
      <c r="L17" s="144" t="s">
        <v>251</v>
      </c>
      <c r="M17" s="144" t="s">
        <v>876</v>
      </c>
      <c r="N17" s="144" t="s">
        <v>177</v>
      </c>
      <c r="O17" s="144" t="s">
        <v>880</v>
      </c>
      <c r="P17" s="144" t="s">
        <v>806</v>
      </c>
      <c r="Q17" s="144" t="s">
        <v>881</v>
      </c>
      <c r="R17" s="144" t="s">
        <v>442</v>
      </c>
      <c r="S17" s="144" t="s">
        <v>887</v>
      </c>
      <c r="T17" s="144" t="s">
        <v>761</v>
      </c>
      <c r="U17" s="144" t="s">
        <v>559</v>
      </c>
      <c r="V17" s="144" t="s">
        <v>870</v>
      </c>
      <c r="W17" s="144" t="s">
        <v>334</v>
      </c>
      <c r="X17" s="144" t="s">
        <v>885</v>
      </c>
      <c r="Y17" s="144" t="s">
        <v>398</v>
      </c>
      <c r="Z17" s="144" t="s">
        <v>403</v>
      </c>
      <c r="AA17" s="144" t="s">
        <v>740</v>
      </c>
      <c r="AB17" s="527" t="s">
        <v>744</v>
      </c>
      <c r="AC17" s="526" t="s">
        <v>1370</v>
      </c>
    </row>
    <row r="18" spans="1:29" x14ac:dyDescent="0.25">
      <c r="A18" s="144" t="s">
        <v>1397</v>
      </c>
      <c r="B18" s="144" t="s">
        <v>93</v>
      </c>
      <c r="C18" s="144" t="s">
        <v>863</v>
      </c>
      <c r="D18" s="144" t="s">
        <v>866</v>
      </c>
      <c r="E18" s="144" t="s">
        <v>641</v>
      </c>
      <c r="F18" s="144" t="s">
        <v>861</v>
      </c>
      <c r="G18" s="144" t="s">
        <v>491</v>
      </c>
      <c r="H18" s="144" t="s">
        <v>870</v>
      </c>
      <c r="I18" s="144" t="s">
        <v>610</v>
      </c>
      <c r="J18" s="144" t="s">
        <v>688</v>
      </c>
      <c r="K18" s="144" t="s">
        <v>873</v>
      </c>
      <c r="L18" s="144" t="s">
        <v>251</v>
      </c>
      <c r="M18" s="144" t="s">
        <v>876</v>
      </c>
      <c r="N18" s="144" t="s">
        <v>192</v>
      </c>
      <c r="O18" s="144" t="s">
        <v>880</v>
      </c>
      <c r="P18" s="144" t="s">
        <v>806</v>
      </c>
      <c r="Q18" s="144" t="s">
        <v>881</v>
      </c>
      <c r="R18" s="144" t="s">
        <v>445</v>
      </c>
      <c r="S18" s="144" t="s">
        <v>887</v>
      </c>
      <c r="T18" s="144" t="s">
        <v>769</v>
      </c>
      <c r="U18" s="144" t="s">
        <v>559</v>
      </c>
      <c r="V18" s="144" t="s">
        <v>870</v>
      </c>
      <c r="W18" s="144" t="s">
        <v>334</v>
      </c>
      <c r="X18" s="144" t="s">
        <v>886</v>
      </c>
      <c r="Y18" s="144" t="s">
        <v>408</v>
      </c>
      <c r="Z18" s="144" t="s">
        <v>409</v>
      </c>
      <c r="AA18" s="144" t="s">
        <v>741</v>
      </c>
      <c r="AB18" s="527" t="s">
        <v>757</v>
      </c>
      <c r="AC18" s="526" t="s">
        <v>1402</v>
      </c>
    </row>
    <row r="19" spans="1:29" x14ac:dyDescent="0.25">
      <c r="A19" s="144" t="s">
        <v>1398</v>
      </c>
      <c r="B19" s="144" t="s">
        <v>93</v>
      </c>
      <c r="C19" s="144" t="s">
        <v>863</v>
      </c>
      <c r="D19" s="144" t="s">
        <v>866</v>
      </c>
      <c r="E19" s="144" t="s">
        <v>641</v>
      </c>
      <c r="F19" s="144" t="s">
        <v>861</v>
      </c>
      <c r="G19" s="144" t="s">
        <v>491</v>
      </c>
      <c r="H19" s="144" t="s">
        <v>870</v>
      </c>
      <c r="I19" s="144" t="s">
        <v>610</v>
      </c>
      <c r="J19" s="144" t="s">
        <v>688</v>
      </c>
      <c r="K19" s="144" t="s">
        <v>873</v>
      </c>
      <c r="L19" s="144" t="s">
        <v>251</v>
      </c>
      <c r="M19" s="144" t="s">
        <v>876</v>
      </c>
      <c r="N19" s="144" t="s">
        <v>202</v>
      </c>
      <c r="O19" s="144" t="s">
        <v>880</v>
      </c>
      <c r="P19" s="144" t="s">
        <v>806</v>
      </c>
      <c r="Q19" s="144" t="s">
        <v>881</v>
      </c>
      <c r="R19" s="144" t="s">
        <v>445</v>
      </c>
      <c r="S19" s="144" t="s">
        <v>887</v>
      </c>
      <c r="T19" s="144" t="s">
        <v>769</v>
      </c>
      <c r="U19" s="144" t="s">
        <v>559</v>
      </c>
      <c r="V19" s="144" t="s">
        <v>870</v>
      </c>
      <c r="W19" s="144" t="s">
        <v>334</v>
      </c>
      <c r="X19" s="144" t="s">
        <v>886</v>
      </c>
      <c r="Y19" s="144" t="s">
        <v>408</v>
      </c>
      <c r="Z19" s="144" t="s">
        <v>409</v>
      </c>
      <c r="AA19" s="144" t="s">
        <v>741</v>
      </c>
      <c r="AB19" s="527" t="s">
        <v>757</v>
      </c>
      <c r="AC19" s="526" t="s">
        <v>1401</v>
      </c>
    </row>
    <row r="20" spans="1:29" x14ac:dyDescent="0.25">
      <c r="A20" s="144" t="s">
        <v>1395</v>
      </c>
      <c r="B20" s="144" t="s">
        <v>32</v>
      </c>
      <c r="C20" s="144" t="s">
        <v>863</v>
      </c>
      <c r="D20" s="144" t="s">
        <v>866</v>
      </c>
      <c r="E20" s="144" t="s">
        <v>972</v>
      </c>
      <c r="F20" s="144" t="s">
        <v>861</v>
      </c>
      <c r="G20" s="144" t="s">
        <v>488</v>
      </c>
      <c r="H20" s="144" t="s">
        <v>870</v>
      </c>
      <c r="I20" s="144" t="s">
        <v>603</v>
      </c>
      <c r="J20" s="144" t="s">
        <v>684</v>
      </c>
      <c r="K20" s="144" t="s">
        <v>873</v>
      </c>
      <c r="L20" s="144" t="s">
        <v>251</v>
      </c>
      <c r="M20" s="144" t="s">
        <v>876</v>
      </c>
      <c r="N20" s="144" t="s">
        <v>175</v>
      </c>
      <c r="O20" s="144" t="s">
        <v>880</v>
      </c>
      <c r="P20" s="144" t="s">
        <v>806</v>
      </c>
      <c r="Q20" s="144" t="s">
        <v>881</v>
      </c>
      <c r="R20" s="144" t="s">
        <v>442</v>
      </c>
      <c r="S20" s="144" t="s">
        <v>887</v>
      </c>
      <c r="T20" s="144" t="s">
        <v>761</v>
      </c>
      <c r="U20" s="144" t="s">
        <v>559</v>
      </c>
      <c r="V20" s="144" t="s">
        <v>870</v>
      </c>
      <c r="W20" s="144" t="s">
        <v>334</v>
      </c>
      <c r="X20" s="144" t="s">
        <v>886</v>
      </c>
      <c r="Y20" s="144" t="s">
        <v>398</v>
      </c>
      <c r="Z20" s="144" t="s">
        <v>400</v>
      </c>
      <c r="AA20" s="144" t="s">
        <v>738</v>
      </c>
      <c r="AB20" s="527" t="s">
        <v>743</v>
      </c>
      <c r="AC20" s="526" t="s">
        <v>1396</v>
      </c>
    </row>
    <row r="21" spans="1:29" x14ac:dyDescent="0.25">
      <c r="A21" s="144" t="s">
        <v>1399</v>
      </c>
      <c r="B21" s="144" t="s">
        <v>32</v>
      </c>
      <c r="C21" s="144" t="s">
        <v>863</v>
      </c>
      <c r="D21" s="144" t="s">
        <v>866</v>
      </c>
      <c r="E21" s="144" t="s">
        <v>972</v>
      </c>
      <c r="F21" s="144" t="s">
        <v>861</v>
      </c>
      <c r="G21" s="144" t="s">
        <v>488</v>
      </c>
      <c r="H21" s="144" t="s">
        <v>870</v>
      </c>
      <c r="I21" s="144" t="s">
        <v>601</v>
      </c>
      <c r="J21" s="144" t="s">
        <v>684</v>
      </c>
      <c r="K21" s="144" t="s">
        <v>873</v>
      </c>
      <c r="L21" s="144" t="s">
        <v>251</v>
      </c>
      <c r="M21" s="144" t="s">
        <v>876</v>
      </c>
      <c r="N21" s="144" t="s">
        <v>175</v>
      </c>
      <c r="O21" s="144" t="s">
        <v>880</v>
      </c>
      <c r="P21" s="144" t="s">
        <v>806</v>
      </c>
      <c r="Q21" s="144" t="s">
        <v>881</v>
      </c>
      <c r="R21" s="144" t="s">
        <v>442</v>
      </c>
      <c r="S21" s="144" t="s">
        <v>887</v>
      </c>
      <c r="T21" s="144" t="s">
        <v>761</v>
      </c>
      <c r="U21" s="144" t="s">
        <v>559</v>
      </c>
      <c r="V21" s="144" t="s">
        <v>870</v>
      </c>
      <c r="W21" s="144" t="s">
        <v>334</v>
      </c>
      <c r="X21" s="144" t="s">
        <v>886</v>
      </c>
      <c r="Y21" s="144" t="s">
        <v>398</v>
      </c>
      <c r="Z21" s="144" t="s">
        <v>400</v>
      </c>
      <c r="AA21" s="144" t="s">
        <v>738</v>
      </c>
      <c r="AB21" s="527" t="s">
        <v>743</v>
      </c>
      <c r="AC21" s="526" t="s">
        <v>1400</v>
      </c>
    </row>
  </sheetData>
  <hyperlinks>
    <hyperlink ref="AC11" r:id="rId1"/>
    <hyperlink ref="AC14" r:id="rId2"/>
    <hyperlink ref="AC12" r:id="rId3"/>
    <hyperlink ref="AC17" r:id="rId4"/>
    <hyperlink ref="AC15" r:id="rId5"/>
    <hyperlink ref="AC16" r:id="rId6"/>
    <hyperlink ref="AC18" r:id="rId7" display="https://kmmiles.gitlab.io/moonkin-calc/?gearv2=Tc67EQMxCATQXhQ7WH4SW4vn-m_jDChw9EbACr5LaCfWZ6lEtoY4pR5Dy7Sfwt1WH_ftV-285G4POHMmnU_UfJcUe1o-CmdVen2lAXaEvv_rtcWSfQ2gMSLnSud6Xg"/>
    <hyperlink ref="AC20" r:id="rId8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H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85546875" style="116" bestFit="1" customWidth="1"/>
    <col min="2" max="2" width="9.42578125" style="106" customWidth="1"/>
    <col min="3" max="3" width="5.28515625" customWidth="1"/>
    <col min="4" max="7" width="6.85546875" style="46" customWidth="1"/>
    <col min="9" max="11" width="9.140625" style="46"/>
    <col min="12" max="12" width="9.140625" style="47"/>
    <col min="13" max="13" width="19.7109375" bestFit="1" customWidth="1"/>
    <col min="14" max="14" width="19.5703125" bestFit="1" customWidth="1"/>
    <col min="15" max="15" width="9.140625" style="46"/>
    <col min="16" max="16" width="7.28515625" style="46" customWidth="1"/>
    <col min="17" max="17" width="36.140625" bestFit="1" customWidth="1"/>
    <col min="20" max="20" width="21.5703125" bestFit="1" customWidth="1"/>
    <col min="21" max="21" width="9.5703125" bestFit="1" customWidth="1"/>
    <col min="22" max="22" width="10" bestFit="1" customWidth="1"/>
    <col min="23" max="23" width="36.140625" bestFit="1" customWidth="1"/>
    <col min="24" max="24" width="12.7109375" bestFit="1" customWidth="1"/>
    <col min="25" max="25" width="13.28515625" customWidth="1"/>
    <col min="28" max="28" width="21.5703125" bestFit="1" customWidth="1"/>
    <col min="29" max="29" width="10" bestFit="1" customWidth="1"/>
    <col min="30" max="30" width="8.7109375" bestFit="1" customWidth="1"/>
    <col min="31" max="31" width="10" bestFit="1" customWidth="1"/>
    <col min="32" max="32" width="36.28515625" customWidth="1"/>
    <col min="33" max="33" width="12.42578125" bestFit="1" customWidth="1"/>
    <col min="34" max="34" width="8.85546875" style="46" customWidth="1"/>
  </cols>
  <sheetData>
    <row r="1" spans="1:34" x14ac:dyDescent="0.25">
      <c r="A1" s="119" t="s">
        <v>975</v>
      </c>
      <c r="D1" s="48" t="s">
        <v>910</v>
      </c>
      <c r="E1" s="48" t="s">
        <v>951</v>
      </c>
      <c r="F1" s="48" t="s">
        <v>952</v>
      </c>
      <c r="G1" s="47"/>
      <c r="I1" s="48" t="s">
        <v>954</v>
      </c>
      <c r="J1" s="48" t="s">
        <v>956</v>
      </c>
      <c r="K1" s="48" t="s">
        <v>955</v>
      </c>
      <c r="L1" s="137" t="s">
        <v>995</v>
      </c>
      <c r="M1" s="108" t="s">
        <v>29</v>
      </c>
      <c r="N1" s="108" t="s">
        <v>905</v>
      </c>
      <c r="O1" s="48" t="s">
        <v>950</v>
      </c>
      <c r="P1" s="48" t="s">
        <v>957</v>
      </c>
      <c r="Q1" s="130" t="s">
        <v>963</v>
      </c>
      <c r="T1" s="18" t="s">
        <v>973</v>
      </c>
      <c r="U1" t="s">
        <v>902</v>
      </c>
      <c r="AB1" s="42" t="s">
        <v>905</v>
      </c>
      <c r="AC1" s="42" t="s">
        <v>173</v>
      </c>
      <c r="AD1" s="42" t="s">
        <v>947</v>
      </c>
      <c r="AE1" s="42" t="s">
        <v>953</v>
      </c>
      <c r="AF1" s="42" t="s">
        <v>0</v>
      </c>
      <c r="AG1" s="42" t="s">
        <v>893</v>
      </c>
      <c r="AH1" s="48" t="s">
        <v>973</v>
      </c>
    </row>
    <row r="2" spans="1:34" x14ac:dyDescent="0.25">
      <c r="A2" s="116" t="s">
        <v>958</v>
      </c>
      <c r="B2" s="106">
        <f>Character!$H$2</f>
        <v>11</v>
      </c>
      <c r="D2" s="47">
        <v>0</v>
      </c>
      <c r="E2" s="47">
        <v>0</v>
      </c>
      <c r="F2" s="47">
        <v>3</v>
      </c>
      <c r="G2" s="47"/>
      <c r="I2" s="115">
        <f t="array" ref="I2">MAX(IF($T$1:$T$998=$N2,IF($X$1:$X$998=0,$Y$1:$Y$998)))</f>
        <v>97.039361702127664</v>
      </c>
      <c r="J2" s="115">
        <f t="array" ref="J2">MAX(IF($T$1:$T$998=$N2,IF($X$1:$X$998=1,$Y$1:$Y$998)))</f>
        <v>82.999468085106386</v>
      </c>
      <c r="K2" s="115">
        <f t="array" ref="K2">MAX(IF($T$1:$T$998=$N2,IF($X$1:$X$998&gt;1,$Y$1:$Y$998)))</f>
        <v>150.38829787234042</v>
      </c>
      <c r="L2" s="47">
        <f>LARGE(IF($T$1:$T$1000=$N2,$X$1:$X$1000),1)</f>
        <v>0</v>
      </c>
      <c r="M2" s="109" t="s">
        <v>12</v>
      </c>
      <c r="N2" s="109" t="str">
        <f t="shared" ref="N2:N28" si="0">SUBSTITUTE(SUBSTITUTE($M2,1,""),2,"")</f>
        <v>Weapon</v>
      </c>
      <c r="O2" s="47" t="str">
        <f>ADDRESS(MATCH($N2,$T:$T,0)-1,COLUMN($T:$T))</f>
        <v>$T$3</v>
      </c>
      <c r="P2" s="46">
        <f>MAX(IF(OR($N2="Finger",$N2="Trinket"),2,1),COUNTIFS($T:$T,$N2)-IF($N2="Off-Hand",0,1))</f>
        <v>3</v>
      </c>
      <c r="Q2" s="117" t="s">
        <v>32</v>
      </c>
      <c r="AB2" s="18" t="s">
        <v>970</v>
      </c>
      <c r="AC2" t="s">
        <v>902</v>
      </c>
    </row>
    <row r="3" spans="1:34" x14ac:dyDescent="0.25">
      <c r="A3" s="116" t="s">
        <v>951</v>
      </c>
      <c r="B3" s="106">
        <f>VLOOKUP($B$2,$D:$F,2,0)</f>
        <v>11</v>
      </c>
      <c r="D3" s="47">
        <v>1</v>
      </c>
      <c r="E3" s="47">
        <v>1</v>
      </c>
      <c r="F3" s="47">
        <v>3</v>
      </c>
      <c r="G3" s="47"/>
      <c r="I3" s="115">
        <f t="array" ref="I3">MAX(IF($T$1:$T$998=$N3,IF($X$1:$X$998=0,$Y$1:$Y$998)))</f>
        <v>30</v>
      </c>
      <c r="J3" s="115">
        <f t="array" ref="J3">MAX(IF($T$1:$T$998=$N3,IF($X$1:$X$998=1,$Y$1:$Y$998)))</f>
        <v>0</v>
      </c>
      <c r="K3" s="115">
        <f t="array" ref="K3">MAX(IF($T$1:$T$998=$N3,IF($X$1:$X$998&gt;1,$Y$1:$Y$998)))</f>
        <v>0</v>
      </c>
      <c r="L3" s="47">
        <f t="array" ref="L3">LARGE(IF($T$1:$T$1000=$N3,$X$1:$X$1000),1)</f>
        <v>0</v>
      </c>
      <c r="M3" s="110" t="s">
        <v>25</v>
      </c>
      <c r="N3" s="109" t="str">
        <f t="shared" si="0"/>
        <v>Weapon Enchant</v>
      </c>
      <c r="O3" s="47" t="str">
        <f t="shared" ref="O3:O28" si="1">ADDRESS(MATCH($N3,$T:$T,0)-1,COLUMN($T:$T))</f>
        <v>$T$8</v>
      </c>
      <c r="P3" s="46">
        <f t="shared" ref="P3:P28" si="2">MAX(IF(OR($N3="Finger",$N3="Trinket"),2,1),COUNTIFS($T:$T,$N3)-IF($N3="Off-Hand",0,1))</f>
        <v>1</v>
      </c>
      <c r="Q3" s="117" t="s">
        <v>863</v>
      </c>
      <c r="T3" s="18" t="s">
        <v>905</v>
      </c>
      <c r="U3" s="18" t="s">
        <v>947</v>
      </c>
      <c r="V3" s="18" t="s">
        <v>953</v>
      </c>
      <c r="W3" s="18" t="s">
        <v>0</v>
      </c>
      <c r="X3" s="18" t="s">
        <v>173</v>
      </c>
      <c r="Y3" s="18" t="s">
        <v>893</v>
      </c>
    </row>
    <row r="4" spans="1:34" x14ac:dyDescent="0.25">
      <c r="A4" s="116" t="s">
        <v>952</v>
      </c>
      <c r="B4" s="106">
        <f>VLOOKUP($B$2,$D:$F,3,0)</f>
        <v>11</v>
      </c>
      <c r="D4" s="47">
        <v>2</v>
      </c>
      <c r="E4" s="47">
        <v>2</v>
      </c>
      <c r="F4" s="47">
        <v>4</v>
      </c>
      <c r="G4" s="47"/>
      <c r="I4" s="115">
        <f t="array" ref="I4">MAX(IF($T$1:$T$998=$N4,IF($X$1:$X$998=0,$Y$1:$Y$998)))</f>
        <v>60</v>
      </c>
      <c r="J4" s="115">
        <f t="array" ref="J4">MAX(IF($T$1:$T$998=$N4,IF($X$1:$X$998=1,$Y$1:$Y$998)))</f>
        <v>0</v>
      </c>
      <c r="K4" s="115">
        <f t="array" ref="K4">MAX(IF($T$1:$T$998=$N4,IF($X$1:$X$998&gt;1,$Y$1:$Y$998)))</f>
        <v>0</v>
      </c>
      <c r="L4" s="47">
        <f t="array" ref="L4">LARGE(IF($T$1:$T$1000=$N4,$X$1:$X$1000),1)</f>
        <v>0</v>
      </c>
      <c r="M4" s="110" t="s">
        <v>26</v>
      </c>
      <c r="N4" s="109" t="str">
        <f t="shared" si="0"/>
        <v>Weapon Attachment</v>
      </c>
      <c r="O4" s="47" t="str">
        <f t="shared" si="1"/>
        <v>$T$11</v>
      </c>
      <c r="P4" s="46">
        <f t="shared" si="2"/>
        <v>1</v>
      </c>
      <c r="Q4" s="117" t="s">
        <v>866</v>
      </c>
      <c r="T4" t="s">
        <v>12</v>
      </c>
      <c r="U4">
        <v>150.38829787234042</v>
      </c>
      <c r="V4" t="s">
        <v>949</v>
      </c>
      <c r="W4" t="s">
        <v>32</v>
      </c>
      <c r="X4">
        <v>2</v>
      </c>
      <c r="Y4">
        <v>150.38829787234042</v>
      </c>
      <c r="AB4" s="18" t="s">
        <v>905</v>
      </c>
      <c r="AC4" s="18" t="s">
        <v>173</v>
      </c>
      <c r="AD4" s="18" t="s">
        <v>947</v>
      </c>
      <c r="AE4" s="18" t="s">
        <v>953</v>
      </c>
      <c r="AF4" s="18" t="s">
        <v>0</v>
      </c>
      <c r="AG4" s="18" t="s">
        <v>893</v>
      </c>
      <c r="AH4" s="48" t="s">
        <v>973</v>
      </c>
    </row>
    <row r="5" spans="1:34" x14ac:dyDescent="0.25">
      <c r="D5" s="47">
        <v>3</v>
      </c>
      <c r="E5" s="47">
        <v>3</v>
      </c>
      <c r="F5" s="47">
        <v>4</v>
      </c>
      <c r="G5" s="47"/>
      <c r="I5" s="115">
        <f t="array" ref="I5">MAX(IF($T$1:$T$998=$N5,IF($X$1:$X$998=0,$Y$1:$Y$998)))</f>
        <v>34</v>
      </c>
      <c r="J5" s="115">
        <f t="array" ref="J5">MAX(IF($T$1:$T$998=$N5,IF($X$1:$X$998=1,$Y$1:$Y$998)))</f>
        <v>47.3</v>
      </c>
      <c r="K5" s="115">
        <f t="array" ref="K5">MAX(IF($T$1:$T$998=$N5,IF($X$1:$X$998&gt;1,$Y$1:$Y$998)))</f>
        <v>0</v>
      </c>
      <c r="L5" s="47">
        <f t="array" ref="L5">LARGE(IF($T$1:$T$1000=$N5,$X$1:$X$1000),2)</f>
        <v>0</v>
      </c>
      <c r="M5" s="109" t="s">
        <v>637</v>
      </c>
      <c r="N5" s="109" t="str">
        <f t="shared" si="0"/>
        <v>Off-Hand</v>
      </c>
      <c r="O5" s="47" t="str">
        <f t="shared" si="1"/>
        <v>$T$14</v>
      </c>
      <c r="P5" s="46">
        <f t="shared" si="2"/>
        <v>3</v>
      </c>
      <c r="Q5" s="117" t="s">
        <v>972</v>
      </c>
      <c r="T5" t="s">
        <v>12</v>
      </c>
      <c r="U5">
        <v>144.33936170212766</v>
      </c>
      <c r="V5" t="s">
        <v>948</v>
      </c>
      <c r="W5" t="s">
        <v>44</v>
      </c>
      <c r="X5">
        <v>0</v>
      </c>
      <c r="Y5">
        <v>97.039361702127664</v>
      </c>
      <c r="AB5" t="s">
        <v>12</v>
      </c>
      <c r="AC5">
        <v>2</v>
      </c>
      <c r="AD5">
        <v>150.38829787234042</v>
      </c>
      <c r="AE5" t="s">
        <v>949</v>
      </c>
      <c r="AF5" t="s">
        <v>32</v>
      </c>
      <c r="AG5">
        <v>150.38829787234042</v>
      </c>
      <c r="AH5" s="46" t="str">
        <f>IF($AB5="","",IF(OR($AB5&lt;&gt;$AB4,$AC5&lt;&gt;$AC4,ISNUMBER(SEARCH("Empty",$AF5)),LEFT($AE5,3)="Set",AND($AC5=$AC4,ISNUMBER(SEARCH("Empty",$AF4))),AND(OR($AB5="Finger",$AB5="Trinket"),OR($AB5&lt;&gt;$AB3,$AC5&lt;&gt;$AC3))),"Yes","No"))</f>
        <v>Yes</v>
      </c>
    </row>
    <row r="6" spans="1:34" x14ac:dyDescent="0.25">
      <c r="A6" s="119" t="s">
        <v>967</v>
      </c>
      <c r="D6" s="47">
        <v>4</v>
      </c>
      <c r="E6" s="47">
        <v>4</v>
      </c>
      <c r="F6" s="47">
        <v>5</v>
      </c>
      <c r="G6" s="47"/>
      <c r="I6" s="115">
        <f t="array" ref="I6">MAX(IF($T$1:$T$998=$N6,IF($X$1:$X$998=0,$Y$1:$Y$998)))</f>
        <v>0</v>
      </c>
      <c r="J6" s="115">
        <f t="array" ref="J6">MAX(IF($T$1:$T$998=$N6,IF($X$1:$X$998=1,$Y$1:$Y$998)))</f>
        <v>0</v>
      </c>
      <c r="K6" s="115">
        <f t="array" ref="K6">MAX(IF($T$1:$T$998=$N6,IF($X$1:$X$998&gt;1,$Y$1:$Y$998)))</f>
        <v>0</v>
      </c>
      <c r="L6" s="47">
        <f t="array" ref="L6">LARGE(IF($T$1:$T$1000=$N6,$X$1:$X$1000),1)</f>
        <v>0</v>
      </c>
      <c r="M6" s="109" t="s">
        <v>11</v>
      </c>
      <c r="N6" s="109" t="str">
        <f t="shared" si="0"/>
        <v>Idol</v>
      </c>
      <c r="O6" s="47" t="str">
        <f t="shared" si="1"/>
        <v>$T$18</v>
      </c>
      <c r="P6" s="46">
        <f t="shared" si="2"/>
        <v>1</v>
      </c>
      <c r="Q6" s="117" t="s">
        <v>861</v>
      </c>
      <c r="T6" t="s">
        <v>12</v>
      </c>
      <c r="U6">
        <v>82.999468085106386</v>
      </c>
      <c r="V6" t="s">
        <v>949</v>
      </c>
      <c r="W6" t="s">
        <v>46</v>
      </c>
      <c r="X6">
        <v>1</v>
      </c>
      <c r="Y6">
        <v>82.999468085106386</v>
      </c>
      <c r="AB6" t="s">
        <v>12</v>
      </c>
      <c r="AC6">
        <v>2</v>
      </c>
      <c r="AD6">
        <v>113.72819148936171</v>
      </c>
      <c r="AE6" t="s">
        <v>949</v>
      </c>
      <c r="AF6" t="s">
        <v>37</v>
      </c>
      <c r="AG6">
        <v>113.72819148936171</v>
      </c>
      <c r="AH6" s="46" t="str">
        <f t="shared" ref="AH6:AH69" si="3">IF($AB6="","",IF(OR($AB6&lt;&gt;$AB5,$AC6&lt;&gt;$AC5,ISNUMBER(SEARCH("Empty",$AF6)),LEFT($AE6,3)="Set",AND($AC6=$AC5,ISNUMBER(SEARCH("Empty",$AF5))),AND(OR($AB6="Finger",$AB6="Trinket"),OR($AB6&lt;&gt;$AB4,$AC6&lt;&gt;$AC4))),"Yes","No"))</f>
        <v>No</v>
      </c>
    </row>
    <row r="7" spans="1:34" x14ac:dyDescent="0.25">
      <c r="A7" s="131">
        <f>PRODUCT($P$2:$P$28)</f>
        <v>8957952</v>
      </c>
      <c r="D7" s="47">
        <v>5</v>
      </c>
      <c r="E7" s="47">
        <f t="shared" ref="E7:E17" si="4">MIN($A$10,$D7)</f>
        <v>5</v>
      </c>
      <c r="F7" s="47">
        <v>5</v>
      </c>
      <c r="G7" s="47"/>
      <c r="I7" s="115">
        <f t="array" ref="I7">MAX(IF($T$1:$T$998=$N7,IF($X$1:$X$998=0,$Y$1:$Y$998)))</f>
        <v>53.719148936170214</v>
      </c>
      <c r="J7" s="115">
        <f t="array" ref="J7">MAX(IF($T$1:$T$998=$N7,IF($X$1:$X$998=1,$Y$1:$Y$998)))</f>
        <v>50.615425531914894</v>
      </c>
      <c r="K7" s="115">
        <f t="array" ref="K7">MAX(IF($T$1:$T$998=$N7,IF($X$1:$X$998&gt;1,$Y$1:$Y$998)))</f>
        <v>33.989361702127667</v>
      </c>
      <c r="L7" s="47">
        <f t="array" ref="L7">LARGE(IF($T$1:$T$1000=$N7,$X$1:$X$1000),1)</f>
        <v>2</v>
      </c>
      <c r="M7" s="109" t="s">
        <v>1</v>
      </c>
      <c r="N7" s="109" t="str">
        <f t="shared" si="0"/>
        <v>Head</v>
      </c>
      <c r="O7" s="47" t="str">
        <f t="shared" si="1"/>
        <v>$T$21</v>
      </c>
      <c r="P7" s="46">
        <f t="shared" si="2"/>
        <v>3</v>
      </c>
      <c r="Q7" s="117" t="s">
        <v>489</v>
      </c>
      <c r="T7" t="s">
        <v>12</v>
      </c>
      <c r="U7">
        <v>0</v>
      </c>
      <c r="V7" t="s">
        <v>946</v>
      </c>
      <c r="W7" t="s">
        <v>972</v>
      </c>
      <c r="X7">
        <v>0</v>
      </c>
      <c r="Y7">
        <v>0</v>
      </c>
      <c r="AB7" t="s">
        <v>12</v>
      </c>
      <c r="AC7">
        <v>2</v>
      </c>
      <c r="AD7">
        <v>55.324468085106389</v>
      </c>
      <c r="AE7" t="s">
        <v>949</v>
      </c>
      <c r="AF7" t="s">
        <v>71</v>
      </c>
      <c r="AG7">
        <v>55.324468085106389</v>
      </c>
      <c r="AH7" s="46" t="str">
        <f t="shared" si="3"/>
        <v>No</v>
      </c>
    </row>
    <row r="8" spans="1:34" x14ac:dyDescent="0.25">
      <c r="D8" s="47">
        <v>6</v>
      </c>
      <c r="E8" s="47">
        <f t="shared" si="4"/>
        <v>6</v>
      </c>
      <c r="F8" s="47">
        <v>6</v>
      </c>
      <c r="G8" s="47"/>
      <c r="I8" s="115">
        <f t="array" ref="I8">MAX(IF($T$1:$T$998=$N8,IF($X$1:$X$998=0,$Y$1:$Y$998)))</f>
        <v>8</v>
      </c>
      <c r="J8" s="115">
        <f t="array" ref="J8">MAX(IF($T$1:$T$998=$N8,IF($X$1:$X$998=1,$Y$1:$Y$998)))</f>
        <v>0</v>
      </c>
      <c r="K8" s="115">
        <f t="array" ref="K8">MAX(IF($T$1:$T$998=$N8,IF($X$1:$X$998&gt;1,$Y$1:$Y$998)))</f>
        <v>0</v>
      </c>
      <c r="L8" s="47">
        <f t="array" ref="L8">LARGE(IF($T$1:$T$1000=$N8,$X$1:$X$1000),1)</f>
        <v>0</v>
      </c>
      <c r="M8" s="110" t="s">
        <v>18</v>
      </c>
      <c r="N8" s="109" t="str">
        <f t="shared" si="0"/>
        <v>Head Enchant</v>
      </c>
      <c r="O8" s="47" t="str">
        <f t="shared" si="1"/>
        <v>$T$26</v>
      </c>
      <c r="P8" s="46">
        <f t="shared" si="2"/>
        <v>1</v>
      </c>
      <c r="Q8" s="117" t="s">
        <v>870</v>
      </c>
      <c r="AB8" t="s">
        <v>12</v>
      </c>
      <c r="AC8">
        <v>1</v>
      </c>
      <c r="AD8">
        <v>82.999468085106386</v>
      </c>
      <c r="AE8" t="s">
        <v>949</v>
      </c>
      <c r="AF8" t="s">
        <v>46</v>
      </c>
      <c r="AG8">
        <v>82.999468085106386</v>
      </c>
      <c r="AH8" s="46" t="str">
        <f t="shared" si="3"/>
        <v>Yes</v>
      </c>
    </row>
    <row r="9" spans="1:34" x14ac:dyDescent="0.25">
      <c r="A9" s="119" t="s">
        <v>994</v>
      </c>
      <c r="D9" s="47">
        <v>7</v>
      </c>
      <c r="E9" s="47">
        <f t="shared" si="4"/>
        <v>7</v>
      </c>
      <c r="F9" s="47">
        <v>7</v>
      </c>
      <c r="G9" s="47"/>
      <c r="I9" s="115">
        <f t="array" ref="I9">MAX(IF($T$1:$T$998=$N9,IF($X$1:$X$998=0,$Y$1:$Y$998)))</f>
        <v>34.793085106382982</v>
      </c>
      <c r="J9" s="115">
        <f t="array" ref="J9">MAX(IF($T$1:$T$998=$N9,IF($X$1:$X$998=1,$Y$1:$Y$998)))</f>
        <v>23.502127659574469</v>
      </c>
      <c r="K9" s="115">
        <f t="array" ref="K9">MAX(IF($T$1:$T$998=$N9,IF($X$1:$X$998&gt;1,$Y$1:$Y$998)))</f>
        <v>0</v>
      </c>
      <c r="L9" s="47">
        <f t="array" ref="L9">LARGE(IF($T$1:$T$1000=$N9,$X$1:$X$1000),1)</f>
        <v>1</v>
      </c>
      <c r="M9" s="109" t="s">
        <v>2</v>
      </c>
      <c r="N9" s="109" t="str">
        <f t="shared" si="0"/>
        <v>Neck</v>
      </c>
      <c r="O9" s="47" t="str">
        <f t="shared" si="1"/>
        <v>$T$29</v>
      </c>
      <c r="P9" s="46">
        <f t="shared" si="2"/>
        <v>2</v>
      </c>
      <c r="Q9" s="117" t="s">
        <v>604</v>
      </c>
      <c r="T9" t="s">
        <v>25</v>
      </c>
      <c r="U9">
        <v>30</v>
      </c>
      <c r="V9" t="s">
        <v>946</v>
      </c>
      <c r="W9" t="s">
        <v>863</v>
      </c>
      <c r="X9">
        <v>0</v>
      </c>
      <c r="Y9">
        <v>30</v>
      </c>
      <c r="AB9" t="s">
        <v>12</v>
      </c>
      <c r="AC9">
        <v>1</v>
      </c>
      <c r="AD9">
        <v>44.728723404255319</v>
      </c>
      <c r="AE9" t="s">
        <v>949</v>
      </c>
      <c r="AF9" t="s">
        <v>84</v>
      </c>
      <c r="AG9">
        <v>44.728723404255319</v>
      </c>
      <c r="AH9" s="46" t="str">
        <f t="shared" si="3"/>
        <v>No</v>
      </c>
    </row>
    <row r="10" spans="1:34" x14ac:dyDescent="0.25">
      <c r="A10" s="106">
        <f>SUM($L:$L)</f>
        <v>15</v>
      </c>
      <c r="D10" s="47">
        <v>8</v>
      </c>
      <c r="E10" s="47">
        <f t="shared" si="4"/>
        <v>8</v>
      </c>
      <c r="F10" s="47">
        <v>8</v>
      </c>
      <c r="G10" s="47"/>
      <c r="I10" s="115">
        <f t="array" ref="I10">MAX(IF($T$1:$T$998=$N10,IF($X$1:$X$998=0,$Y$1:$Y$998)))</f>
        <v>47.157446808510642</v>
      </c>
      <c r="J10" s="115">
        <f t="array" ref="J10">MAX(IF($T$1:$T$998=$N10,IF($X$1:$X$998=1,$Y$1:$Y$998)))</f>
        <v>30.068617021276598</v>
      </c>
      <c r="K10" s="115">
        <f t="array" ref="K10">MAX(IF($T$1:$T$998=$N10,IF($X$1:$X$998&gt;1,$Y$1:$Y$998)))</f>
        <v>0</v>
      </c>
      <c r="L10" s="47">
        <f t="array" ref="L10">LARGE(IF($T$1:$T$1000=$N10,$X$1:$X$1000),1)</f>
        <v>1</v>
      </c>
      <c r="M10" s="109" t="s">
        <v>13</v>
      </c>
      <c r="N10" s="109" t="str">
        <f t="shared" si="0"/>
        <v>Shoulders</v>
      </c>
      <c r="O10" s="47" t="str">
        <f t="shared" si="1"/>
        <v>$T$33</v>
      </c>
      <c r="P10" s="46">
        <f t="shared" si="2"/>
        <v>2</v>
      </c>
      <c r="Q10" s="117" t="s">
        <v>684</v>
      </c>
      <c r="T10" t="s">
        <v>25</v>
      </c>
      <c r="U10">
        <v>0</v>
      </c>
      <c r="V10" t="s">
        <v>946</v>
      </c>
      <c r="W10" t="s">
        <v>972</v>
      </c>
      <c r="X10">
        <v>0</v>
      </c>
      <c r="Y10">
        <v>0</v>
      </c>
      <c r="AB10" t="s">
        <v>12</v>
      </c>
      <c r="AC10">
        <v>0</v>
      </c>
      <c r="AD10">
        <v>144.33936170212766</v>
      </c>
      <c r="AE10" t="s">
        <v>948</v>
      </c>
      <c r="AF10" t="s">
        <v>44</v>
      </c>
      <c r="AG10">
        <v>97.039361702127664</v>
      </c>
      <c r="AH10" s="46" t="str">
        <f t="shared" si="3"/>
        <v>Yes</v>
      </c>
    </row>
    <row r="11" spans="1:34" x14ac:dyDescent="0.25">
      <c r="D11" s="47">
        <v>9</v>
      </c>
      <c r="E11" s="47">
        <f t="shared" si="4"/>
        <v>9</v>
      </c>
      <c r="F11" s="47">
        <v>9</v>
      </c>
      <c r="G11" s="47"/>
      <c r="I11" s="115">
        <f t="array" ref="I11">MAX(IF($T$1:$T$998=$N11,IF($X$1:$X$998=0,$Y$1:$Y$998)))</f>
        <v>21.797872340425535</v>
      </c>
      <c r="J11" s="115">
        <f t="array" ref="J11">MAX(IF($T$1:$T$998=$N11,IF($X$1:$X$998=1,$Y$1:$Y$998)))</f>
        <v>0</v>
      </c>
      <c r="K11" s="115">
        <f t="array" ref="K11">MAX(IF($T$1:$T$998=$N11,IF($X$1:$X$998&gt;1,$Y$1:$Y$998)))</f>
        <v>0</v>
      </c>
      <c r="L11" s="47">
        <f t="array" ref="L11">LARGE(IF($T$1:$T$1000=$N11,$X$1:$X$1000),1)</f>
        <v>0</v>
      </c>
      <c r="M11" s="110" t="s">
        <v>19</v>
      </c>
      <c r="N11" s="109" t="str">
        <f t="shared" si="0"/>
        <v>Shoulder Enchant</v>
      </c>
      <c r="O11" s="47" t="str">
        <f t="shared" si="1"/>
        <v>$T$37</v>
      </c>
      <c r="P11" s="46">
        <f t="shared" si="2"/>
        <v>1</v>
      </c>
      <c r="Q11" s="117" t="s">
        <v>873</v>
      </c>
      <c r="AB11" t="s">
        <v>12</v>
      </c>
      <c r="AC11">
        <v>0</v>
      </c>
      <c r="AD11">
        <v>143.10797872340424</v>
      </c>
      <c r="AE11" t="s">
        <v>949</v>
      </c>
      <c r="AF11" t="s">
        <v>35</v>
      </c>
      <c r="AG11">
        <v>143.10797872340424</v>
      </c>
      <c r="AH11" s="46" t="str">
        <f t="shared" si="3"/>
        <v>No</v>
      </c>
    </row>
    <row r="12" spans="1:34" x14ac:dyDescent="0.25">
      <c r="D12" s="47">
        <v>10</v>
      </c>
      <c r="E12" s="47">
        <f t="shared" si="4"/>
        <v>10</v>
      </c>
      <c r="F12" s="47">
        <v>10</v>
      </c>
      <c r="G12" s="47"/>
      <c r="I12" s="115">
        <f t="array" ref="I12">MAX(IF($T$1:$T$998=$N12,IF($X$1:$X$998=0,$Y$1:$Y$998)))</f>
        <v>55.152659574468089</v>
      </c>
      <c r="J12" s="115">
        <f t="array" ref="J12">MAX(IF($T$1:$T$998=$N12,IF($X$1:$X$998=1,$Y$1:$Y$998)))</f>
        <v>0</v>
      </c>
      <c r="K12" s="115">
        <f t="array" ref="K12">MAX(IF($T$1:$T$998=$N12,IF($X$1:$X$998&gt;1,$Y$1:$Y$998)))</f>
        <v>57.191489361702132</v>
      </c>
      <c r="L12" s="47">
        <f t="array" ref="L12">LARGE(IF($T$1:$T$1000=$N12,$X$1:$X$1000),1)</f>
        <v>2</v>
      </c>
      <c r="M12" s="109" t="s">
        <v>5</v>
      </c>
      <c r="N12" s="109" t="str">
        <f t="shared" si="0"/>
        <v>Chest</v>
      </c>
      <c r="O12" s="47" t="str">
        <f t="shared" si="1"/>
        <v>$T$40</v>
      </c>
      <c r="P12" s="46">
        <f t="shared" si="2"/>
        <v>4</v>
      </c>
      <c r="Q12" s="117" t="s">
        <v>251</v>
      </c>
      <c r="T12" t="s">
        <v>26</v>
      </c>
      <c r="U12">
        <v>60</v>
      </c>
      <c r="V12" t="s">
        <v>946</v>
      </c>
      <c r="W12" t="s">
        <v>866</v>
      </c>
      <c r="X12">
        <v>0</v>
      </c>
      <c r="Y12">
        <v>60</v>
      </c>
      <c r="AB12" t="s">
        <v>12</v>
      </c>
      <c r="AC12">
        <v>0</v>
      </c>
      <c r="AD12">
        <v>133.65957446808511</v>
      </c>
      <c r="AE12" t="s">
        <v>948</v>
      </c>
      <c r="AF12" t="s">
        <v>51</v>
      </c>
      <c r="AG12">
        <v>86.3595744680851</v>
      </c>
      <c r="AH12" s="46" t="str">
        <f t="shared" si="3"/>
        <v>No</v>
      </c>
    </row>
    <row r="13" spans="1:34" x14ac:dyDescent="0.25">
      <c r="D13" s="47">
        <v>11</v>
      </c>
      <c r="E13" s="47">
        <f t="shared" si="4"/>
        <v>11</v>
      </c>
      <c r="F13" s="47">
        <v>11</v>
      </c>
      <c r="G13" s="47"/>
      <c r="I13" s="115">
        <f t="array" ref="I13">MAX(IF($T$1:$T$998=$N13,IF($X$1:$X$998=0,$Y$1:$Y$998)))</f>
        <v>0.45319148936170228</v>
      </c>
      <c r="J13" s="115">
        <f t="array" ref="J13">MAX(IF($T$1:$T$998=$N13,IF($X$1:$X$998=1,$Y$1:$Y$998)))</f>
        <v>0</v>
      </c>
      <c r="K13" s="115">
        <f t="array" ref="K13">MAX(IF($T$1:$T$998=$N13,IF($X$1:$X$998&gt;1,$Y$1:$Y$998)))</f>
        <v>0</v>
      </c>
      <c r="L13" s="47">
        <f t="array" ref="L13">LARGE(IF($T$1:$T$1000=$N13,$X$1:$X$1000),1)</f>
        <v>0</v>
      </c>
      <c r="M13" s="110" t="s">
        <v>20</v>
      </c>
      <c r="N13" s="109" t="str">
        <f t="shared" si="0"/>
        <v>Chest Enchant</v>
      </c>
      <c r="O13" s="47" t="str">
        <f t="shared" si="1"/>
        <v>$T$46</v>
      </c>
      <c r="P13" s="46">
        <f t="shared" si="2"/>
        <v>1</v>
      </c>
      <c r="Q13" s="117" t="s">
        <v>876</v>
      </c>
      <c r="T13" t="s">
        <v>26</v>
      </c>
      <c r="U13">
        <v>0</v>
      </c>
      <c r="V13" t="s">
        <v>946</v>
      </c>
      <c r="W13" t="s">
        <v>972</v>
      </c>
      <c r="X13">
        <v>0</v>
      </c>
      <c r="Y13">
        <v>0</v>
      </c>
      <c r="AB13" t="s">
        <v>12</v>
      </c>
      <c r="AC13">
        <v>0</v>
      </c>
      <c r="AD13">
        <v>133.33936170212766</v>
      </c>
      <c r="AE13" t="s">
        <v>948</v>
      </c>
      <c r="AF13" t="s">
        <v>49</v>
      </c>
      <c r="AG13">
        <v>86.039361702127664</v>
      </c>
      <c r="AH13" s="46" t="str">
        <f t="shared" si="3"/>
        <v>No</v>
      </c>
    </row>
    <row r="14" spans="1:34" x14ac:dyDescent="0.25">
      <c r="D14" s="47">
        <v>12</v>
      </c>
      <c r="E14" s="47">
        <f t="shared" si="4"/>
        <v>12</v>
      </c>
      <c r="F14" s="47">
        <v>12</v>
      </c>
      <c r="G14" s="47"/>
      <c r="I14" s="115">
        <f t="array" ref="I14">MAX(IF($T$1:$T$998=$N14,IF($X$1:$X$998=0,$Y$1:$Y$998)))</f>
        <v>29.586170212765957</v>
      </c>
      <c r="J14" s="115">
        <f t="array" ref="J14">MAX(IF($T$1:$T$998=$N14,IF($X$1:$X$998=1,$Y$1:$Y$998)))</f>
        <v>47.639893617021286</v>
      </c>
      <c r="K14" s="115">
        <f t="array" ref="K14">MAX(IF($T$1:$T$998=$N14,IF($X$1:$X$998&gt;1,$Y$1:$Y$998)))</f>
        <v>0</v>
      </c>
      <c r="L14" s="47">
        <f t="array" ref="L14">LARGE(IF($T$1:$T$1000=$N14,$X$1:$X$1000),1)</f>
        <v>1</v>
      </c>
      <c r="M14" s="109" t="s">
        <v>4</v>
      </c>
      <c r="N14" s="109" t="str">
        <f t="shared" si="0"/>
        <v>Back</v>
      </c>
      <c r="O14" s="47" t="str">
        <f t="shared" si="1"/>
        <v>$T$49</v>
      </c>
      <c r="P14" s="46">
        <f t="shared" si="2"/>
        <v>2</v>
      </c>
      <c r="Q14" s="117" t="s">
        <v>175</v>
      </c>
      <c r="AB14" t="s">
        <v>12</v>
      </c>
      <c r="AC14">
        <v>0</v>
      </c>
      <c r="AD14">
        <v>127.00425531914892</v>
      </c>
      <c r="AE14" t="s">
        <v>948</v>
      </c>
      <c r="AF14" t="s">
        <v>52</v>
      </c>
      <c r="AG14">
        <v>79.704255319148928</v>
      </c>
      <c r="AH14" s="46" t="str">
        <f t="shared" si="3"/>
        <v>No</v>
      </c>
    </row>
    <row r="15" spans="1:34" x14ac:dyDescent="0.25">
      <c r="D15" s="47">
        <v>13</v>
      </c>
      <c r="E15" s="47">
        <f t="shared" si="4"/>
        <v>13</v>
      </c>
      <c r="F15" s="47">
        <v>13</v>
      </c>
      <c r="G15" s="47"/>
      <c r="I15" s="115">
        <f t="array" ref="I15">MAX(IF($T$1:$T$998=$N15,IF($X$1:$X$998=0,$Y$1:$Y$998)))</f>
        <v>0</v>
      </c>
      <c r="J15" s="115">
        <f t="array" ref="J15">MAX(IF($T$1:$T$998=$N15,IF($X$1:$X$998=1,$Y$1:$Y$998)))</f>
        <v>0</v>
      </c>
      <c r="K15" s="115">
        <f t="array" ref="K15">MAX(IF($T$1:$T$998=$N15,IF($X$1:$X$998&gt;1,$Y$1:$Y$998)))</f>
        <v>0</v>
      </c>
      <c r="L15" s="47">
        <f t="array" ref="L15">LARGE(IF($T$1:$T$1000=$N15,$X$1:$X$1000),1)</f>
        <v>0</v>
      </c>
      <c r="M15" s="110" t="s">
        <v>21</v>
      </c>
      <c r="N15" s="109" t="str">
        <f t="shared" si="0"/>
        <v>Back Enchant</v>
      </c>
      <c r="O15" s="47" t="str">
        <f t="shared" si="1"/>
        <v>$T$53</v>
      </c>
      <c r="P15" s="46">
        <f t="shared" si="2"/>
        <v>1</v>
      </c>
      <c r="Q15" s="117" t="s">
        <v>880</v>
      </c>
      <c r="T15" t="s">
        <v>637</v>
      </c>
      <c r="U15">
        <v>1000</v>
      </c>
      <c r="V15" t="s">
        <v>946</v>
      </c>
      <c r="W15" t="s">
        <v>972</v>
      </c>
      <c r="X15">
        <v>0</v>
      </c>
      <c r="Y15">
        <v>0</v>
      </c>
      <c r="AB15" t="s">
        <v>12</v>
      </c>
      <c r="AC15">
        <v>0</v>
      </c>
      <c r="AD15">
        <v>113.22606382978724</v>
      </c>
      <c r="AE15" t="s">
        <v>948</v>
      </c>
      <c r="AF15" t="s">
        <v>58</v>
      </c>
      <c r="AG15">
        <v>65.926063829787239</v>
      </c>
      <c r="AH15" s="46" t="str">
        <f t="shared" si="3"/>
        <v>No</v>
      </c>
    </row>
    <row r="16" spans="1:34" x14ac:dyDescent="0.25">
      <c r="D16" s="47">
        <v>14</v>
      </c>
      <c r="E16" s="47">
        <f t="shared" si="4"/>
        <v>14</v>
      </c>
      <c r="F16" s="47">
        <v>14</v>
      </c>
      <c r="G16" s="47"/>
      <c r="I16" s="115">
        <f t="array" ref="I16">MAX(IF($T$1:$T$998=$N16,IF($X$1:$X$998=0,$Y$1:$Y$998)))</f>
        <v>29.472872340425532</v>
      </c>
      <c r="J16" s="115">
        <f t="array" ref="J16">MAX(IF($T$1:$T$998=$N16,IF($X$1:$X$998=1,$Y$1:$Y$998)))</f>
        <v>40.59574468085107</v>
      </c>
      <c r="K16" s="115">
        <f t="array" ref="K16">MAX(IF($T$1:$T$998=$N16,IF($X$1:$X$998&gt;1,$Y$1:$Y$998)))</f>
        <v>0</v>
      </c>
      <c r="L16" s="47">
        <f t="array" ref="L16">LARGE(IF($T$1:$T$1000=$N16,$X$1:$X$1000),1)</f>
        <v>1</v>
      </c>
      <c r="M16" s="109" t="s">
        <v>14</v>
      </c>
      <c r="N16" s="109" t="str">
        <f t="shared" si="0"/>
        <v>Wrists</v>
      </c>
      <c r="O16" s="47" t="str">
        <f t="shared" si="1"/>
        <v>$T$56</v>
      </c>
      <c r="P16" s="46">
        <f t="shared" si="2"/>
        <v>3</v>
      </c>
      <c r="Q16" s="117" t="s">
        <v>806</v>
      </c>
      <c r="T16" t="s">
        <v>637</v>
      </c>
      <c r="U16">
        <v>47.3</v>
      </c>
      <c r="V16" t="s">
        <v>946</v>
      </c>
      <c r="W16" t="s">
        <v>638</v>
      </c>
      <c r="X16">
        <v>1</v>
      </c>
      <c r="Y16">
        <v>47.3</v>
      </c>
      <c r="AB16" t="s">
        <v>12</v>
      </c>
      <c r="AC16">
        <v>0</v>
      </c>
      <c r="AD16">
        <v>100.88138297872341</v>
      </c>
      <c r="AE16" t="s">
        <v>949</v>
      </c>
      <c r="AF16" t="s">
        <v>40</v>
      </c>
      <c r="AG16">
        <v>100.88138297872341</v>
      </c>
      <c r="AH16" s="46" t="str">
        <f t="shared" si="3"/>
        <v>No</v>
      </c>
    </row>
    <row r="17" spans="4:34" x14ac:dyDescent="0.25">
      <c r="D17" s="47">
        <v>15</v>
      </c>
      <c r="E17" s="47">
        <f t="shared" si="4"/>
        <v>15</v>
      </c>
      <c r="F17" s="47">
        <v>15</v>
      </c>
      <c r="G17" s="47"/>
      <c r="I17" s="115">
        <f t="array" ref="I17">MAX(IF($T$1:$T$998=$N17,IF($X$1:$X$998=0,$Y$1:$Y$998)))</f>
        <v>0.79308510638297902</v>
      </c>
      <c r="J17" s="115">
        <f t="array" ref="J17">MAX(IF($T$1:$T$998=$N17,IF($X$1:$X$998=1,$Y$1:$Y$998)))</f>
        <v>0</v>
      </c>
      <c r="K17" s="115">
        <f t="array" ref="K17">MAX(IF($T$1:$T$998=$N17,IF($X$1:$X$998&gt;1,$Y$1:$Y$998)))</f>
        <v>0</v>
      </c>
      <c r="L17" s="47">
        <f t="array" ref="L17">LARGE(IF($T$1:$T$1000=$N17,$X$1:$X$1000),1)</f>
        <v>0</v>
      </c>
      <c r="M17" s="110" t="s">
        <v>22</v>
      </c>
      <c r="N17" s="109" t="str">
        <f t="shared" si="0"/>
        <v>Wrist Enchant</v>
      </c>
      <c r="O17" s="47" t="str">
        <f t="shared" si="1"/>
        <v>$T$61</v>
      </c>
      <c r="P17" s="46">
        <f t="shared" si="2"/>
        <v>1</v>
      </c>
      <c r="Q17" s="117" t="s">
        <v>881</v>
      </c>
      <c r="T17" t="s">
        <v>637</v>
      </c>
      <c r="U17">
        <v>34</v>
      </c>
      <c r="V17" t="s">
        <v>946</v>
      </c>
      <c r="W17" t="s">
        <v>643</v>
      </c>
      <c r="X17">
        <v>0</v>
      </c>
      <c r="Y17">
        <v>34</v>
      </c>
      <c r="AB17" t="s">
        <v>12</v>
      </c>
      <c r="AC17">
        <v>0</v>
      </c>
      <c r="AD17">
        <v>95.230851063829789</v>
      </c>
      <c r="AE17" t="s">
        <v>948</v>
      </c>
      <c r="AF17" t="s">
        <v>77</v>
      </c>
      <c r="AG17">
        <v>47.930851063829792</v>
      </c>
      <c r="AH17" s="46" t="str">
        <f t="shared" si="3"/>
        <v>No</v>
      </c>
    </row>
    <row r="18" spans="4:34" x14ac:dyDescent="0.25">
      <c r="D18" s="47">
        <v>16</v>
      </c>
      <c r="E18" s="47">
        <f>MIN($A$10,$D18)</f>
        <v>15</v>
      </c>
      <c r="F18" s="47">
        <v>16</v>
      </c>
      <c r="I18" s="115">
        <f t="array" ref="I18">MAX(IF($T$1:$T$998=$N18,IF($X$1:$X$998=0,$Y$1:$Y$998)))</f>
        <v>36.132978723404257</v>
      </c>
      <c r="J18" s="115">
        <f t="array" ref="J18">MAX(IF($T$1:$T$998=$N18,IF($X$1:$X$998=1,$Y$1:$Y$998)))</f>
        <v>52.295212765957444</v>
      </c>
      <c r="K18" s="115">
        <f t="array" ref="K18">MAX(IF($T$1:$T$998=$N18,IF($X$1:$X$998&gt;1,$Y$1:$Y$998)))</f>
        <v>0</v>
      </c>
      <c r="L18" s="47">
        <f t="array" ref="L18">LARGE(IF($T$1:$T$1000=$N18,$X$1:$X$1000),1)</f>
        <v>1</v>
      </c>
      <c r="M18" s="109" t="s">
        <v>15</v>
      </c>
      <c r="N18" s="109" t="str">
        <f t="shared" si="0"/>
        <v>Hands</v>
      </c>
      <c r="O18" s="47" t="str">
        <f t="shared" si="1"/>
        <v>$T$64</v>
      </c>
      <c r="P18" s="46">
        <f t="shared" si="2"/>
        <v>2</v>
      </c>
      <c r="Q18" s="117" t="s">
        <v>442</v>
      </c>
      <c r="AB18" t="s">
        <v>12</v>
      </c>
      <c r="AC18">
        <v>0</v>
      </c>
      <c r="AD18">
        <v>90.890957446808514</v>
      </c>
      <c r="AE18" t="s">
        <v>948</v>
      </c>
      <c r="AF18" t="s">
        <v>80</v>
      </c>
      <c r="AG18">
        <v>43.590957446808517</v>
      </c>
      <c r="AH18" s="46" t="str">
        <f t="shared" si="3"/>
        <v>No</v>
      </c>
    </row>
    <row r="19" spans="4:34" x14ac:dyDescent="0.25">
      <c r="D19" s="47"/>
      <c r="E19" s="47"/>
      <c r="F19" s="47"/>
      <c r="I19" s="115">
        <f t="array" ref="I19">MAX(IF($T$1:$T$998=$N19,IF($X$1:$X$998=0,$Y$1:$Y$998)))</f>
        <v>0</v>
      </c>
      <c r="J19" s="115">
        <f t="array" ref="J19">MAX(IF($T$1:$T$998=$N19,IF($X$1:$X$998=1,$Y$1:$Y$998)))</f>
        <v>0</v>
      </c>
      <c r="K19" s="115">
        <f t="array" ref="K19">MAX(IF($T$1:$T$998=$N19,IF($X$1:$X$998&gt;1,$Y$1:$Y$998)))</f>
        <v>0</v>
      </c>
      <c r="L19" s="47">
        <f t="array" ref="L19">LARGE(IF($T$1:$T$1000=$N19,$X$1:$X$1000),1)</f>
        <v>0</v>
      </c>
      <c r="M19" s="110" t="s">
        <v>28</v>
      </c>
      <c r="N19" s="109" t="str">
        <f t="shared" si="0"/>
        <v>Hands Enchant</v>
      </c>
      <c r="O19" s="47" t="str">
        <f t="shared" si="1"/>
        <v>$T$68</v>
      </c>
      <c r="P19" s="46">
        <f t="shared" si="2"/>
        <v>1</v>
      </c>
      <c r="Q19" s="117" t="s">
        <v>887</v>
      </c>
      <c r="T19" t="s">
        <v>11</v>
      </c>
      <c r="U19">
        <v>0</v>
      </c>
      <c r="V19" t="s">
        <v>946</v>
      </c>
      <c r="W19" t="s">
        <v>861</v>
      </c>
      <c r="X19">
        <v>0</v>
      </c>
      <c r="Y19">
        <v>0</v>
      </c>
      <c r="AB19" t="s">
        <v>12</v>
      </c>
      <c r="AC19">
        <v>0</v>
      </c>
      <c r="AD19">
        <v>88.546276595744672</v>
      </c>
      <c r="AE19" t="s">
        <v>948</v>
      </c>
      <c r="AF19" t="s">
        <v>87</v>
      </c>
      <c r="AG19">
        <v>41.246276595744682</v>
      </c>
      <c r="AH19" s="46" t="str">
        <f t="shared" si="3"/>
        <v>No</v>
      </c>
    </row>
    <row r="20" spans="4:34" x14ac:dyDescent="0.25">
      <c r="I20" s="115">
        <f t="array" ref="I20">MAX(IF($T$1:$T$998=$N20,IF($X$1:$X$998=0,$Y$1:$Y$998)))</f>
        <v>48.817553191489367</v>
      </c>
      <c r="J20" s="115">
        <f t="array" ref="J20">MAX(IF($T$1:$T$998=$N20,IF($X$1:$X$998=1,$Y$1:$Y$998)))</f>
        <v>26.842021276595748</v>
      </c>
      <c r="K20" s="115">
        <f t="array" ref="K20">MAX(IF($T$1:$T$998=$N20,IF($X$1:$X$998&gt;1,$Y$1:$Y$998)))</f>
        <v>29.457446808510642</v>
      </c>
      <c r="L20" s="47">
        <f t="array" ref="L20">LARGE(IF($T$1:$T$1000=$N20,$X$1:$X$1000),1)</f>
        <v>2</v>
      </c>
      <c r="M20" s="109" t="s">
        <v>6</v>
      </c>
      <c r="N20" s="109" t="str">
        <f t="shared" si="0"/>
        <v>Waist</v>
      </c>
      <c r="O20" s="47" t="str">
        <f t="shared" si="1"/>
        <v>$T$71</v>
      </c>
      <c r="P20" s="46">
        <f t="shared" si="2"/>
        <v>3</v>
      </c>
      <c r="Q20" s="117" t="s">
        <v>761</v>
      </c>
      <c r="T20" t="s">
        <v>11</v>
      </c>
      <c r="U20">
        <v>0</v>
      </c>
      <c r="V20" t="s">
        <v>1234</v>
      </c>
      <c r="W20" t="s">
        <v>972</v>
      </c>
      <c r="X20">
        <v>0</v>
      </c>
      <c r="Y20">
        <v>0</v>
      </c>
      <c r="AB20" t="s">
        <v>12</v>
      </c>
      <c r="AC20">
        <v>0</v>
      </c>
      <c r="AD20">
        <v>84.097872340425539</v>
      </c>
      <c r="AE20" t="s">
        <v>948</v>
      </c>
      <c r="AF20" t="s">
        <v>93</v>
      </c>
      <c r="AG20">
        <v>36.797872340425535</v>
      </c>
      <c r="AH20" s="46" t="str">
        <f t="shared" si="3"/>
        <v>No</v>
      </c>
    </row>
    <row r="21" spans="4:34" x14ac:dyDescent="0.25">
      <c r="I21" s="115">
        <f t="array" ref="I21">MAX(IF($T$1:$T$998=$N21,IF($X$1:$X$998=0,$Y$1:$Y$998)))</f>
        <v>59.181914893617027</v>
      </c>
      <c r="J21" s="115">
        <f t="array" ref="J21">MAX(IF($T$1:$T$998=$N21,IF($X$1:$X$998=1,$Y$1:$Y$998)))</f>
        <v>51.27553191489362</v>
      </c>
      <c r="K21" s="115">
        <f t="array" ref="K21">MAX(IF($T$1:$T$998=$N21,IF($X$1:$X$998&gt;1,$Y$1:$Y$998)))</f>
        <v>0</v>
      </c>
      <c r="L21" s="47">
        <f t="array" ref="L21">LARGE(IF($T$1:$T$1000=$N21,$X$1:$X$1000),1)</f>
        <v>1</v>
      </c>
      <c r="M21" s="109" t="s">
        <v>16</v>
      </c>
      <c r="N21" s="109" t="str">
        <f t="shared" si="0"/>
        <v>Legs</v>
      </c>
      <c r="O21" s="47" t="str">
        <f t="shared" si="1"/>
        <v>$T$76</v>
      </c>
      <c r="P21" s="46">
        <f t="shared" si="2"/>
        <v>2</v>
      </c>
      <c r="Q21" s="117" t="s">
        <v>559</v>
      </c>
      <c r="AB21" t="s">
        <v>12</v>
      </c>
      <c r="AC21">
        <v>0</v>
      </c>
      <c r="AD21">
        <v>73.605851063829789</v>
      </c>
      <c r="AE21" t="s">
        <v>949</v>
      </c>
      <c r="AF21" t="s">
        <v>56</v>
      </c>
      <c r="AG21">
        <v>73.605851063829789</v>
      </c>
      <c r="AH21" s="46" t="str">
        <f t="shared" si="3"/>
        <v>No</v>
      </c>
    </row>
    <row r="22" spans="4:34" x14ac:dyDescent="0.25">
      <c r="I22" s="115">
        <f t="array" ref="I22">MAX(IF($T$1:$T$998=$N22,IF($X$1:$X$998=0,$Y$1:$Y$998)))</f>
        <v>8</v>
      </c>
      <c r="J22" s="115">
        <f t="array" ref="J22">MAX(IF($T$1:$T$998=$N22,IF($X$1:$X$998=1,$Y$1:$Y$998)))</f>
        <v>0</v>
      </c>
      <c r="K22" s="115">
        <f t="array" ref="K22">MAX(IF($T$1:$T$998=$N22,IF($X$1:$X$998&gt;1,$Y$1:$Y$998)))</f>
        <v>0</v>
      </c>
      <c r="L22" s="47">
        <f t="array" ref="L22">LARGE(IF($T$1:$T$1000=$N22,$X$1:$X$1000),1)</f>
        <v>0</v>
      </c>
      <c r="M22" s="110" t="s">
        <v>23</v>
      </c>
      <c r="N22" s="109" t="str">
        <f t="shared" si="0"/>
        <v>Legs Enchant</v>
      </c>
      <c r="O22" s="47" t="str">
        <f t="shared" si="1"/>
        <v>$T$80</v>
      </c>
      <c r="P22" s="46">
        <f t="shared" si="2"/>
        <v>1</v>
      </c>
      <c r="Q22" s="117" t="s">
        <v>870</v>
      </c>
      <c r="T22" t="s">
        <v>1</v>
      </c>
      <c r="U22">
        <v>53.719148936170214</v>
      </c>
      <c r="V22" t="s">
        <v>946</v>
      </c>
      <c r="W22" t="s">
        <v>489</v>
      </c>
      <c r="X22">
        <v>0</v>
      </c>
      <c r="Y22">
        <v>53.719148936170214</v>
      </c>
      <c r="AB22" t="s">
        <v>12</v>
      </c>
      <c r="AC22">
        <v>0</v>
      </c>
      <c r="AD22">
        <v>73.432978723404261</v>
      </c>
      <c r="AE22" t="s">
        <v>948</v>
      </c>
      <c r="AF22" t="s">
        <v>116</v>
      </c>
      <c r="AG22">
        <v>26.132978723404257</v>
      </c>
      <c r="AH22" s="46" t="str">
        <f t="shared" si="3"/>
        <v>No</v>
      </c>
    </row>
    <row r="23" spans="4:34" x14ac:dyDescent="0.25">
      <c r="I23" s="115">
        <f t="array" ref="I23">MAX(IF($T$1:$T$998=$N23,IF($X$1:$X$998=0,$Y$1:$Y$998)))</f>
        <v>36.152659574468089</v>
      </c>
      <c r="J23" s="115">
        <f t="array" ref="J23">MAX(IF($T$1:$T$998=$N23,IF($X$1:$X$998=1,$Y$1:$Y$998)))</f>
        <v>34.408510638297876</v>
      </c>
      <c r="K23" s="115">
        <f t="array" ref="K23">MAX(IF($T$1:$T$998=$N23,IF($X$1:$X$998&gt;1,$Y$1:$Y$998)))</f>
        <v>0</v>
      </c>
      <c r="L23" s="47">
        <f t="array" ref="L23">LARGE(IF($T$1:$T$1000=$N23,$X$1:$X$1000),1)</f>
        <v>1</v>
      </c>
      <c r="M23" s="109" t="s">
        <v>7</v>
      </c>
      <c r="N23" s="109" t="str">
        <f t="shared" si="0"/>
        <v>Feet</v>
      </c>
      <c r="O23" s="47" t="str">
        <f t="shared" si="1"/>
        <v>$T$83</v>
      </c>
      <c r="P23" s="46">
        <f t="shared" si="2"/>
        <v>2</v>
      </c>
      <c r="Q23" s="117" t="s">
        <v>334</v>
      </c>
      <c r="T23" t="s">
        <v>1</v>
      </c>
      <c r="U23">
        <v>50.615425531914894</v>
      </c>
      <c r="V23" t="s">
        <v>946</v>
      </c>
      <c r="W23" t="s">
        <v>491</v>
      </c>
      <c r="X23">
        <v>1</v>
      </c>
      <c r="Y23">
        <v>50.615425531914894</v>
      </c>
      <c r="AB23" t="s">
        <v>12</v>
      </c>
      <c r="AC23">
        <v>0</v>
      </c>
      <c r="AD23">
        <v>72.206382978723397</v>
      </c>
      <c r="AE23" t="s">
        <v>948</v>
      </c>
      <c r="AF23" t="s">
        <v>119</v>
      </c>
      <c r="AG23">
        <v>24.906382978723403</v>
      </c>
      <c r="AH23" s="46" t="str">
        <f t="shared" si="3"/>
        <v>No</v>
      </c>
    </row>
    <row r="24" spans="4:34" x14ac:dyDescent="0.25">
      <c r="I24" s="115">
        <f t="array" ref="I24">MAX(IF($T$1:$T$998=$N24,IF($X$1:$X$998=0,$Y$1:$Y$998)))</f>
        <v>0</v>
      </c>
      <c r="J24" s="115">
        <f t="array" ref="J24">MAX(IF($T$1:$T$998=$N24,IF($X$1:$X$998=1,$Y$1:$Y$998)))</f>
        <v>0</v>
      </c>
      <c r="K24" s="115">
        <f t="array" ref="K24">MAX(IF($T$1:$T$998=$N24,IF($X$1:$X$998&gt;1,$Y$1:$Y$998)))</f>
        <v>0</v>
      </c>
      <c r="L24" s="47">
        <f t="array" ref="L24">LARGE(IF($T$1:$T$1000=$N24,$X$1:$X$1000),1)</f>
        <v>0</v>
      </c>
      <c r="M24" s="110" t="s">
        <v>24</v>
      </c>
      <c r="N24" s="109" t="str">
        <f t="shared" si="0"/>
        <v>Feet Enchant</v>
      </c>
      <c r="O24" s="47" t="str">
        <f t="shared" si="1"/>
        <v>$T$87</v>
      </c>
      <c r="P24" s="46">
        <f t="shared" si="2"/>
        <v>1</v>
      </c>
      <c r="Q24" s="117" t="s">
        <v>886</v>
      </c>
      <c r="T24" t="s">
        <v>1</v>
      </c>
      <c r="U24">
        <v>33.989361702127667</v>
      </c>
      <c r="V24" t="s">
        <v>946</v>
      </c>
      <c r="W24" t="s">
        <v>494</v>
      </c>
      <c r="X24">
        <v>2</v>
      </c>
      <c r="Y24">
        <v>33.989361702127667</v>
      </c>
      <c r="AB24" t="s">
        <v>12</v>
      </c>
      <c r="AC24">
        <v>0</v>
      </c>
      <c r="AD24">
        <v>69.226063829787236</v>
      </c>
      <c r="AE24" t="s">
        <v>948</v>
      </c>
      <c r="AF24" t="s">
        <v>122</v>
      </c>
      <c r="AG24">
        <v>21.926063829787235</v>
      </c>
      <c r="AH24" s="46" t="str">
        <f t="shared" si="3"/>
        <v>No</v>
      </c>
    </row>
    <row r="25" spans="4:34" x14ac:dyDescent="0.25">
      <c r="I25" s="115">
        <f t="array" ref="I25">MAX(IF($T$1:$T$998=$N25,IF($X$1:$X$998=0,$Y$1:$Y$998)))</f>
        <v>33</v>
      </c>
      <c r="J25" s="115">
        <f t="array" ref="J25">MAX(IF($T$1:$T$998=$N25,IF($X$1:$X$998=1,$Y$1:$Y$998)))</f>
        <v>51.27553191489362</v>
      </c>
      <c r="K25" s="115">
        <f t="array" ref="K25">MAX(IF($T$1:$T$998=$N25,IF($X$1:$X$998&gt;1,$Y$1:$Y$998)))</f>
        <v>0</v>
      </c>
      <c r="L25" s="47">
        <f t="array" ref="L25">LARGE(IF($T$1:$T$1000=$N25,$X$1:$X$1000),1)</f>
        <v>1</v>
      </c>
      <c r="M25" s="109" t="s">
        <v>440</v>
      </c>
      <c r="N25" s="109" t="str">
        <f t="shared" si="0"/>
        <v>Finger</v>
      </c>
      <c r="O25" s="47" t="str">
        <f t="shared" si="1"/>
        <v>$T$90</v>
      </c>
      <c r="P25" s="46">
        <f t="shared" si="2"/>
        <v>6</v>
      </c>
      <c r="Q25" s="117" t="s">
        <v>398</v>
      </c>
      <c r="T25" t="s">
        <v>1</v>
      </c>
      <c r="U25">
        <v>0</v>
      </c>
      <c r="V25" t="s">
        <v>946</v>
      </c>
      <c r="W25" t="s">
        <v>972</v>
      </c>
      <c r="X25">
        <v>0</v>
      </c>
      <c r="Y25">
        <v>0</v>
      </c>
      <c r="AB25" t="s">
        <v>12</v>
      </c>
      <c r="AC25">
        <v>0</v>
      </c>
      <c r="AD25">
        <v>68.097872340425539</v>
      </c>
      <c r="AE25" t="s">
        <v>948</v>
      </c>
      <c r="AF25" t="s">
        <v>121</v>
      </c>
      <c r="AG25">
        <v>20.797872340425535</v>
      </c>
      <c r="AH25" s="46" t="str">
        <f t="shared" si="3"/>
        <v>No</v>
      </c>
    </row>
    <row r="26" spans="4:34" x14ac:dyDescent="0.25">
      <c r="I26" s="115">
        <f t="array" ref="I26">MAX(IF($T$1:$T$998=$N26,IF($X$1:$X$998=0,$Y$1:$Y$998)))</f>
        <v>33</v>
      </c>
      <c r="J26" s="115">
        <f t="array" ref="J26">MAX(IF($T$1:$T$998=$N26,IF($X$1:$X$998=1,$Y$1:$Y$998)))</f>
        <v>51.27553191489362</v>
      </c>
      <c r="K26" s="115">
        <f t="array" ref="K26">MAX(IF($T$1:$T$998=$N26,IF($X$1:$X$998&gt;1,$Y$1:$Y$998)))</f>
        <v>0</v>
      </c>
      <c r="L26" s="47">
        <f t="array" ref="L26">LARGE(IF($T$1:$T$1000=$N26,$X$1:$X$1000),2)</f>
        <v>1</v>
      </c>
      <c r="M26" s="109" t="s">
        <v>441</v>
      </c>
      <c r="N26" s="109" t="str">
        <f t="shared" si="0"/>
        <v>Finger</v>
      </c>
      <c r="O26" s="47" t="str">
        <f t="shared" si="1"/>
        <v>$T$90</v>
      </c>
      <c r="P26" s="46">
        <f t="shared" si="2"/>
        <v>6</v>
      </c>
      <c r="Q26" s="117" t="s">
        <v>400</v>
      </c>
      <c r="AB26" t="s">
        <v>12</v>
      </c>
      <c r="AC26">
        <v>0</v>
      </c>
      <c r="AD26">
        <v>67.206382978723397</v>
      </c>
      <c r="AE26" t="s">
        <v>948</v>
      </c>
      <c r="AF26" t="s">
        <v>128</v>
      </c>
      <c r="AG26">
        <v>19.906382978723403</v>
      </c>
      <c r="AH26" s="46" t="str">
        <f t="shared" si="3"/>
        <v>No</v>
      </c>
    </row>
    <row r="27" spans="4:34" x14ac:dyDescent="0.25">
      <c r="I27" s="115">
        <f t="array" ref="I27">MAX(IF($T$1:$T$998=$N27,IF($X$1:$X$998=0,$Y$1:$Y$998)))</f>
        <v>85</v>
      </c>
      <c r="J27" s="115">
        <f t="array" ref="J27">MAX(IF($T$1:$T$998=$N27,IF($X$1:$X$998=1,$Y$1:$Y$998)))</f>
        <v>0</v>
      </c>
      <c r="K27" s="115">
        <f t="array" ref="K27">MAX(IF($T$1:$T$998=$N27,IF($X$1:$X$998&gt;1,$Y$1:$Y$998)))</f>
        <v>0</v>
      </c>
      <c r="L27" s="47">
        <f t="array" ref="L27">LARGE(IF($T$1:$T$1000=$N27,$X$1:$X$1000),1)</f>
        <v>0</v>
      </c>
      <c r="M27" s="109" t="s">
        <v>17</v>
      </c>
      <c r="N27" s="109" t="str">
        <f t="shared" si="0"/>
        <v>Trinket</v>
      </c>
      <c r="O27" s="47" t="str">
        <f t="shared" si="1"/>
        <v>$T$98</v>
      </c>
      <c r="P27" s="46">
        <f t="shared" si="2"/>
        <v>2</v>
      </c>
      <c r="Q27" s="117" t="s">
        <v>738</v>
      </c>
      <c r="T27" t="s">
        <v>18</v>
      </c>
      <c r="U27">
        <v>8</v>
      </c>
      <c r="V27" t="s">
        <v>946</v>
      </c>
      <c r="W27" t="s">
        <v>870</v>
      </c>
      <c r="X27">
        <v>0</v>
      </c>
      <c r="Y27">
        <v>8</v>
      </c>
      <c r="AB27" t="s">
        <v>12</v>
      </c>
      <c r="AC27">
        <v>0</v>
      </c>
      <c r="AD27">
        <v>66.3</v>
      </c>
      <c r="AE27" t="s">
        <v>948</v>
      </c>
      <c r="AF27" t="s">
        <v>131</v>
      </c>
      <c r="AG27">
        <v>19</v>
      </c>
      <c r="AH27" s="46" t="str">
        <f t="shared" si="3"/>
        <v>No</v>
      </c>
    </row>
    <row r="28" spans="4:34" x14ac:dyDescent="0.25">
      <c r="I28" s="115">
        <f t="array" ref="I28">MAX(IF($T$1:$T$998=$N28,IF($X$1:$X$998=0,$Y$1:$Y$998)))</f>
        <v>85</v>
      </c>
      <c r="J28" s="115">
        <f t="array" ref="J28">MAX(IF($T$1:$T$998=$N28,IF($X$1:$X$998=1,$Y$1:$Y$998)))</f>
        <v>0</v>
      </c>
      <c r="K28" s="115">
        <f t="array" ref="K28">MAX(IF($T$1:$T$998=$N28,IF($X$1:$X$998&gt;1,$Y$1:$Y$998)))</f>
        <v>0</v>
      </c>
      <c r="L28" s="47">
        <f t="array" ref="L28">LARGE(IF($T$1:$T$1000=$N28,$X$1:$X$1000),1)</f>
        <v>0</v>
      </c>
      <c r="M28" s="109" t="s">
        <v>8</v>
      </c>
      <c r="N28" s="109" t="str">
        <f t="shared" si="0"/>
        <v>Trinket</v>
      </c>
      <c r="O28" s="47" t="str">
        <f t="shared" si="1"/>
        <v>$T$98</v>
      </c>
      <c r="P28" s="46">
        <f t="shared" si="2"/>
        <v>2</v>
      </c>
      <c r="Q28" s="117" t="s">
        <v>743</v>
      </c>
      <c r="T28" t="s">
        <v>18</v>
      </c>
      <c r="U28">
        <v>0</v>
      </c>
      <c r="V28" t="s">
        <v>946</v>
      </c>
      <c r="W28" t="s">
        <v>972</v>
      </c>
      <c r="X28">
        <v>0</v>
      </c>
      <c r="Y28">
        <v>0</v>
      </c>
      <c r="AB28" t="s">
        <v>12</v>
      </c>
      <c r="AC28">
        <v>0</v>
      </c>
      <c r="AD28">
        <v>64.3</v>
      </c>
      <c r="AE28" t="s">
        <v>948</v>
      </c>
      <c r="AF28" t="s">
        <v>138</v>
      </c>
      <c r="AG28">
        <v>17</v>
      </c>
      <c r="AH28" s="46" t="str">
        <f t="shared" si="3"/>
        <v>No</v>
      </c>
    </row>
    <row r="29" spans="4:34" x14ac:dyDescent="0.25">
      <c r="AB29" t="s">
        <v>12</v>
      </c>
      <c r="AC29">
        <v>0</v>
      </c>
      <c r="AD29">
        <v>64.3</v>
      </c>
      <c r="AE29" t="s">
        <v>948</v>
      </c>
      <c r="AF29" t="s">
        <v>142</v>
      </c>
      <c r="AG29">
        <v>17</v>
      </c>
      <c r="AH29" s="46" t="str">
        <f t="shared" si="3"/>
        <v>No</v>
      </c>
    </row>
    <row r="30" spans="4:34" x14ac:dyDescent="0.25">
      <c r="T30" t="s">
        <v>2</v>
      </c>
      <c r="U30">
        <v>34.793085106382982</v>
      </c>
      <c r="V30" t="s">
        <v>946</v>
      </c>
      <c r="W30" t="s">
        <v>604</v>
      </c>
      <c r="X30">
        <v>0</v>
      </c>
      <c r="Y30">
        <v>34.793085106382982</v>
      </c>
      <c r="AB30" t="s">
        <v>12</v>
      </c>
      <c r="AC30">
        <v>0</v>
      </c>
      <c r="AD30">
        <v>64.3</v>
      </c>
      <c r="AE30" t="s">
        <v>948</v>
      </c>
      <c r="AF30" t="s">
        <v>144</v>
      </c>
      <c r="AG30">
        <v>17</v>
      </c>
      <c r="AH30" s="46" t="str">
        <f t="shared" si="3"/>
        <v>No</v>
      </c>
    </row>
    <row r="31" spans="4:34" x14ac:dyDescent="0.25">
      <c r="T31" t="s">
        <v>2</v>
      </c>
      <c r="U31">
        <v>23.502127659574469</v>
      </c>
      <c r="V31" t="s">
        <v>946</v>
      </c>
      <c r="W31" t="s">
        <v>610</v>
      </c>
      <c r="X31">
        <v>1</v>
      </c>
      <c r="Y31">
        <v>23.502127659574469</v>
      </c>
      <c r="AB31" t="s">
        <v>12</v>
      </c>
      <c r="AC31">
        <v>0</v>
      </c>
      <c r="AD31">
        <v>62.206382978723404</v>
      </c>
      <c r="AE31" t="s">
        <v>948</v>
      </c>
      <c r="AF31" t="s">
        <v>146</v>
      </c>
      <c r="AG31">
        <v>14.906382978723405</v>
      </c>
      <c r="AH31" s="46" t="str">
        <f t="shared" si="3"/>
        <v>No</v>
      </c>
    </row>
    <row r="32" spans="4:34" x14ac:dyDescent="0.25">
      <c r="T32" t="s">
        <v>2</v>
      </c>
      <c r="U32">
        <v>0</v>
      </c>
      <c r="V32" t="s">
        <v>946</v>
      </c>
      <c r="W32" t="s">
        <v>972</v>
      </c>
      <c r="X32">
        <v>0</v>
      </c>
      <c r="Y32">
        <v>0</v>
      </c>
      <c r="AB32" t="s">
        <v>12</v>
      </c>
      <c r="AC32">
        <v>0</v>
      </c>
      <c r="AD32">
        <v>61.866489361702122</v>
      </c>
      <c r="AE32" t="s">
        <v>948</v>
      </c>
      <c r="AF32" t="s">
        <v>151</v>
      </c>
      <c r="AG32">
        <v>14.566489361702128</v>
      </c>
      <c r="AH32" s="46" t="str">
        <f t="shared" si="3"/>
        <v>No</v>
      </c>
    </row>
    <row r="33" spans="20:34" x14ac:dyDescent="0.25">
      <c r="AB33" t="s">
        <v>12</v>
      </c>
      <c r="AC33">
        <v>0</v>
      </c>
      <c r="AD33">
        <v>61.866489361702122</v>
      </c>
      <c r="AE33" t="s">
        <v>948</v>
      </c>
      <c r="AF33" t="s">
        <v>153</v>
      </c>
      <c r="AG33">
        <v>14.566489361702128</v>
      </c>
      <c r="AH33" s="46" t="str">
        <f t="shared" si="3"/>
        <v>No</v>
      </c>
    </row>
    <row r="34" spans="20:34" x14ac:dyDescent="0.25">
      <c r="T34" t="s">
        <v>13</v>
      </c>
      <c r="U34">
        <v>47.157446808510642</v>
      </c>
      <c r="V34" t="s">
        <v>946</v>
      </c>
      <c r="W34" t="s">
        <v>684</v>
      </c>
      <c r="X34">
        <v>0</v>
      </c>
      <c r="Y34">
        <v>47.157446808510642</v>
      </c>
      <c r="AB34" t="s">
        <v>12</v>
      </c>
      <c r="AC34">
        <v>0</v>
      </c>
      <c r="AD34">
        <v>61.3</v>
      </c>
      <c r="AE34" t="s">
        <v>948</v>
      </c>
      <c r="AF34" t="s">
        <v>156</v>
      </c>
      <c r="AG34">
        <v>14</v>
      </c>
      <c r="AH34" s="46" t="str">
        <f t="shared" si="3"/>
        <v>No</v>
      </c>
    </row>
    <row r="35" spans="20:34" x14ac:dyDescent="0.25">
      <c r="T35" t="s">
        <v>13</v>
      </c>
      <c r="U35">
        <v>30.068617021276598</v>
      </c>
      <c r="V35" t="s">
        <v>946</v>
      </c>
      <c r="W35" t="s">
        <v>688</v>
      </c>
      <c r="X35">
        <v>1</v>
      </c>
      <c r="Y35">
        <v>30.068617021276598</v>
      </c>
      <c r="AB35" t="s">
        <v>12</v>
      </c>
      <c r="AC35">
        <v>0</v>
      </c>
      <c r="AD35">
        <v>60.531914893617021</v>
      </c>
      <c r="AE35" t="s">
        <v>949</v>
      </c>
      <c r="AF35" t="s">
        <v>63</v>
      </c>
      <c r="AG35">
        <v>60.531914893617021</v>
      </c>
      <c r="AH35" s="46" t="str">
        <f t="shared" si="3"/>
        <v>No</v>
      </c>
    </row>
    <row r="36" spans="20:34" x14ac:dyDescent="0.25">
      <c r="T36" t="s">
        <v>13</v>
      </c>
      <c r="U36">
        <v>0</v>
      </c>
      <c r="V36" t="s">
        <v>946</v>
      </c>
      <c r="W36" t="s">
        <v>972</v>
      </c>
      <c r="X36">
        <v>0</v>
      </c>
      <c r="Y36">
        <v>0</v>
      </c>
      <c r="AB36" t="s">
        <v>12</v>
      </c>
      <c r="AC36">
        <v>0</v>
      </c>
      <c r="AD36">
        <v>60.3</v>
      </c>
      <c r="AE36" t="s">
        <v>948</v>
      </c>
      <c r="AF36" t="s">
        <v>158</v>
      </c>
      <c r="AG36">
        <v>13</v>
      </c>
      <c r="AH36" s="46" t="str">
        <f t="shared" si="3"/>
        <v>No</v>
      </c>
    </row>
    <row r="37" spans="20:34" x14ac:dyDescent="0.25">
      <c r="AB37" t="s">
        <v>12</v>
      </c>
      <c r="AC37">
        <v>0</v>
      </c>
      <c r="AD37">
        <v>58.945744680851064</v>
      </c>
      <c r="AE37" t="s">
        <v>949</v>
      </c>
      <c r="AF37" t="s">
        <v>69</v>
      </c>
      <c r="AG37">
        <v>58.945744680851064</v>
      </c>
      <c r="AH37" s="46" t="str">
        <f t="shared" si="3"/>
        <v>No</v>
      </c>
    </row>
    <row r="38" spans="20:34" x14ac:dyDescent="0.25">
      <c r="T38" t="s">
        <v>19</v>
      </c>
      <c r="U38">
        <v>21.797872340425535</v>
      </c>
      <c r="V38" t="s">
        <v>946</v>
      </c>
      <c r="W38" t="s">
        <v>873</v>
      </c>
      <c r="X38">
        <v>0</v>
      </c>
      <c r="Y38">
        <v>21.797872340425535</v>
      </c>
      <c r="AB38" t="s">
        <v>12</v>
      </c>
      <c r="AC38">
        <v>0</v>
      </c>
      <c r="AD38">
        <v>55.728723404255327</v>
      </c>
      <c r="AE38" t="s">
        <v>949</v>
      </c>
      <c r="AF38" t="s">
        <v>60</v>
      </c>
      <c r="AG38">
        <v>55.728723404255327</v>
      </c>
      <c r="AH38" s="46" t="str">
        <f t="shared" si="3"/>
        <v>No</v>
      </c>
    </row>
    <row r="39" spans="20:34" x14ac:dyDescent="0.25">
      <c r="T39" t="s">
        <v>19</v>
      </c>
      <c r="U39">
        <v>0</v>
      </c>
      <c r="V39" t="s">
        <v>946</v>
      </c>
      <c r="W39" t="s">
        <v>972</v>
      </c>
      <c r="X39">
        <v>0</v>
      </c>
      <c r="Y39">
        <v>0</v>
      </c>
      <c r="AB39" t="s">
        <v>12</v>
      </c>
      <c r="AC39">
        <v>0</v>
      </c>
      <c r="AD39">
        <v>55.117553191489364</v>
      </c>
      <c r="AE39" t="s">
        <v>948</v>
      </c>
      <c r="AF39" t="s">
        <v>160</v>
      </c>
      <c r="AG39">
        <v>7.8175531914893641</v>
      </c>
      <c r="AH39" s="46" t="str">
        <f t="shared" si="3"/>
        <v>No</v>
      </c>
    </row>
    <row r="40" spans="20:34" x14ac:dyDescent="0.25">
      <c r="AB40" t="s">
        <v>12</v>
      </c>
      <c r="AC40">
        <v>0</v>
      </c>
      <c r="AD40">
        <v>53.59574468085107</v>
      </c>
      <c r="AE40" t="s">
        <v>949</v>
      </c>
      <c r="AF40" t="s">
        <v>66</v>
      </c>
      <c r="AG40">
        <v>53.59574468085107</v>
      </c>
      <c r="AH40" s="46" t="str">
        <f t="shared" si="3"/>
        <v>No</v>
      </c>
    </row>
    <row r="41" spans="20:34" x14ac:dyDescent="0.25">
      <c r="T41" t="s">
        <v>5</v>
      </c>
      <c r="U41">
        <v>57.191489361702132</v>
      </c>
      <c r="V41" t="s">
        <v>946</v>
      </c>
      <c r="W41" t="s">
        <v>249</v>
      </c>
      <c r="X41">
        <v>2</v>
      </c>
      <c r="Y41">
        <v>57.191489361702132</v>
      </c>
      <c r="AB41" t="s">
        <v>12</v>
      </c>
      <c r="AC41">
        <v>0</v>
      </c>
      <c r="AD41">
        <v>53.3</v>
      </c>
      <c r="AE41" t="s">
        <v>948</v>
      </c>
      <c r="AF41" t="s">
        <v>161</v>
      </c>
      <c r="AG41">
        <v>6</v>
      </c>
      <c r="AH41" s="46" t="str">
        <f t="shared" si="3"/>
        <v>No</v>
      </c>
    </row>
    <row r="42" spans="20:34" x14ac:dyDescent="0.25">
      <c r="T42" t="s">
        <v>5</v>
      </c>
      <c r="U42">
        <v>55.664361702127664</v>
      </c>
      <c r="V42" t="s">
        <v>959</v>
      </c>
      <c r="W42" t="s">
        <v>251</v>
      </c>
      <c r="X42">
        <v>2</v>
      </c>
      <c r="Y42">
        <v>55.664361702127664</v>
      </c>
      <c r="AB42" t="s">
        <v>12</v>
      </c>
      <c r="AC42">
        <v>0</v>
      </c>
      <c r="AD42">
        <v>50.989893617021281</v>
      </c>
      <c r="AE42" t="s">
        <v>949</v>
      </c>
      <c r="AF42" t="s">
        <v>74</v>
      </c>
      <c r="AG42">
        <v>50.989893617021281</v>
      </c>
      <c r="AH42" s="46" t="str">
        <f t="shared" si="3"/>
        <v>No</v>
      </c>
    </row>
    <row r="43" spans="20:34" x14ac:dyDescent="0.25">
      <c r="T43" t="s">
        <v>5</v>
      </c>
      <c r="U43">
        <v>55.152659574468089</v>
      </c>
      <c r="V43" t="s">
        <v>946</v>
      </c>
      <c r="W43" t="s">
        <v>253</v>
      </c>
      <c r="X43">
        <v>0</v>
      </c>
      <c r="Y43">
        <v>55.152659574468089</v>
      </c>
      <c r="AB43" t="s">
        <v>12</v>
      </c>
      <c r="AC43">
        <v>0</v>
      </c>
      <c r="AD43">
        <v>47.3</v>
      </c>
      <c r="AE43" t="s">
        <v>948</v>
      </c>
      <c r="AF43" t="s">
        <v>163</v>
      </c>
      <c r="AG43">
        <v>0</v>
      </c>
      <c r="AH43" s="46" t="str">
        <f t="shared" si="3"/>
        <v>No</v>
      </c>
    </row>
    <row r="44" spans="20:34" x14ac:dyDescent="0.25">
      <c r="T44" t="s">
        <v>5</v>
      </c>
      <c r="U44">
        <v>49.472872340425532</v>
      </c>
      <c r="V44" t="s">
        <v>961</v>
      </c>
      <c r="W44" t="s">
        <v>255</v>
      </c>
      <c r="X44">
        <v>0</v>
      </c>
      <c r="Y44">
        <v>49.472872340425532</v>
      </c>
      <c r="AB44" t="s">
        <v>12</v>
      </c>
      <c r="AC44">
        <v>0</v>
      </c>
      <c r="AD44">
        <v>46.265957446808514</v>
      </c>
      <c r="AE44" t="s">
        <v>949</v>
      </c>
      <c r="AF44" t="s">
        <v>82</v>
      </c>
      <c r="AG44">
        <v>46.265957446808514</v>
      </c>
      <c r="AH44" s="46" t="str">
        <f t="shared" si="3"/>
        <v>No</v>
      </c>
    </row>
    <row r="45" spans="20:34" x14ac:dyDescent="0.25">
      <c r="T45" t="s">
        <v>5</v>
      </c>
      <c r="U45">
        <v>0</v>
      </c>
      <c r="V45" t="s">
        <v>946</v>
      </c>
      <c r="W45" t="s">
        <v>972</v>
      </c>
      <c r="X45">
        <v>0</v>
      </c>
      <c r="Y45">
        <v>0</v>
      </c>
      <c r="AB45" t="s">
        <v>12</v>
      </c>
      <c r="AC45">
        <v>0</v>
      </c>
      <c r="AD45">
        <v>37.719148936170214</v>
      </c>
      <c r="AE45" t="s">
        <v>949</v>
      </c>
      <c r="AF45" t="s">
        <v>94</v>
      </c>
      <c r="AG45">
        <v>37.719148936170214</v>
      </c>
      <c r="AH45" s="46" t="str">
        <f t="shared" si="3"/>
        <v>No</v>
      </c>
    </row>
    <row r="46" spans="20:34" x14ac:dyDescent="0.25">
      <c r="AB46" t="s">
        <v>12</v>
      </c>
      <c r="AC46">
        <v>0</v>
      </c>
      <c r="AD46">
        <v>37</v>
      </c>
      <c r="AE46" t="s">
        <v>949</v>
      </c>
      <c r="AF46" t="s">
        <v>96</v>
      </c>
      <c r="AG46">
        <v>37</v>
      </c>
      <c r="AH46" s="46" t="str">
        <f t="shared" si="3"/>
        <v>No</v>
      </c>
    </row>
    <row r="47" spans="20:34" x14ac:dyDescent="0.25">
      <c r="T47" t="s">
        <v>20</v>
      </c>
      <c r="U47">
        <v>0.45319148936170228</v>
      </c>
      <c r="V47" t="s">
        <v>946</v>
      </c>
      <c r="W47" t="s">
        <v>876</v>
      </c>
      <c r="X47">
        <v>0</v>
      </c>
      <c r="Y47">
        <v>0.45319148936170228</v>
      </c>
      <c r="AB47" t="s">
        <v>12</v>
      </c>
      <c r="AC47">
        <v>0</v>
      </c>
      <c r="AD47">
        <v>37</v>
      </c>
      <c r="AE47" t="s">
        <v>949</v>
      </c>
      <c r="AF47" t="s">
        <v>99</v>
      </c>
      <c r="AG47">
        <v>37</v>
      </c>
      <c r="AH47" s="46" t="str">
        <f t="shared" si="3"/>
        <v>No</v>
      </c>
    </row>
    <row r="48" spans="20:34" x14ac:dyDescent="0.25">
      <c r="T48" t="s">
        <v>20</v>
      </c>
      <c r="U48">
        <v>0</v>
      </c>
      <c r="V48" t="s">
        <v>946</v>
      </c>
      <c r="W48" t="s">
        <v>972</v>
      </c>
      <c r="X48">
        <v>0</v>
      </c>
      <c r="Y48">
        <v>0</v>
      </c>
      <c r="AB48" t="s">
        <v>12</v>
      </c>
      <c r="AC48">
        <v>0</v>
      </c>
      <c r="AD48">
        <v>36.930851063829792</v>
      </c>
      <c r="AE48" t="s">
        <v>949</v>
      </c>
      <c r="AF48" t="s">
        <v>89</v>
      </c>
      <c r="AG48">
        <v>36.930851063829792</v>
      </c>
      <c r="AH48" s="46" t="str">
        <f t="shared" si="3"/>
        <v>No</v>
      </c>
    </row>
    <row r="49" spans="20:34" x14ac:dyDescent="0.25">
      <c r="AB49" t="s">
        <v>12</v>
      </c>
      <c r="AC49">
        <v>0</v>
      </c>
      <c r="AD49">
        <v>35.019680851063832</v>
      </c>
      <c r="AE49" t="s">
        <v>949</v>
      </c>
      <c r="AF49" t="s">
        <v>104</v>
      </c>
      <c r="AG49">
        <v>35.019680851063832</v>
      </c>
      <c r="AH49" s="46" t="str">
        <f t="shared" si="3"/>
        <v>No</v>
      </c>
    </row>
    <row r="50" spans="20:34" x14ac:dyDescent="0.25">
      <c r="T50" t="s">
        <v>4</v>
      </c>
      <c r="U50">
        <v>47.639893617021286</v>
      </c>
      <c r="V50" t="s">
        <v>946</v>
      </c>
      <c r="W50" t="s">
        <v>175</v>
      </c>
      <c r="X50">
        <v>1</v>
      </c>
      <c r="Y50">
        <v>47.639893617021286</v>
      </c>
      <c r="AB50" t="s">
        <v>12</v>
      </c>
      <c r="AC50">
        <v>0</v>
      </c>
      <c r="AD50">
        <v>33.812765957446807</v>
      </c>
      <c r="AE50" t="s">
        <v>949</v>
      </c>
      <c r="AF50" t="s">
        <v>106</v>
      </c>
      <c r="AG50">
        <v>33.812765957446807</v>
      </c>
      <c r="AH50" s="46" t="str">
        <f t="shared" si="3"/>
        <v>No</v>
      </c>
    </row>
    <row r="51" spans="20:34" x14ac:dyDescent="0.25">
      <c r="T51" t="s">
        <v>4</v>
      </c>
      <c r="U51">
        <v>29.586170212765957</v>
      </c>
      <c r="V51" t="s">
        <v>946</v>
      </c>
      <c r="W51" t="s">
        <v>181</v>
      </c>
      <c r="X51">
        <v>0</v>
      </c>
      <c r="Y51">
        <v>29.586170212765957</v>
      </c>
      <c r="AB51" t="s">
        <v>12</v>
      </c>
      <c r="AC51">
        <v>0</v>
      </c>
      <c r="AD51">
        <v>32.492553191489364</v>
      </c>
      <c r="AE51" t="s">
        <v>949</v>
      </c>
      <c r="AF51" t="s">
        <v>107</v>
      </c>
      <c r="AG51">
        <v>32.492553191489364</v>
      </c>
      <c r="AH51" s="46" t="str">
        <f t="shared" si="3"/>
        <v>No</v>
      </c>
    </row>
    <row r="52" spans="20:34" x14ac:dyDescent="0.25">
      <c r="T52" t="s">
        <v>4</v>
      </c>
      <c r="U52">
        <v>0</v>
      </c>
      <c r="V52" t="s">
        <v>946</v>
      </c>
      <c r="W52" t="s">
        <v>972</v>
      </c>
      <c r="X52">
        <v>0</v>
      </c>
      <c r="Y52">
        <v>0</v>
      </c>
      <c r="AB52" t="s">
        <v>12</v>
      </c>
      <c r="AC52">
        <v>0</v>
      </c>
      <c r="AD52">
        <v>31.384042553191492</v>
      </c>
      <c r="AE52" t="s">
        <v>949</v>
      </c>
      <c r="AF52" t="s">
        <v>101</v>
      </c>
      <c r="AG52">
        <v>31.384042553191492</v>
      </c>
      <c r="AH52" s="46" t="str">
        <f t="shared" si="3"/>
        <v>No</v>
      </c>
    </row>
    <row r="53" spans="20:34" x14ac:dyDescent="0.25">
      <c r="AB53" t="s">
        <v>12</v>
      </c>
      <c r="AC53">
        <v>0</v>
      </c>
      <c r="AD53">
        <v>30.059042553191489</v>
      </c>
      <c r="AE53" t="s">
        <v>949</v>
      </c>
      <c r="AF53" t="s">
        <v>108</v>
      </c>
      <c r="AG53">
        <v>30.059042553191489</v>
      </c>
      <c r="AH53" s="46" t="str">
        <f t="shared" si="3"/>
        <v>No</v>
      </c>
    </row>
    <row r="54" spans="20:34" x14ac:dyDescent="0.25">
      <c r="T54" t="s">
        <v>21</v>
      </c>
      <c r="U54">
        <v>0</v>
      </c>
      <c r="V54" t="s">
        <v>946</v>
      </c>
      <c r="W54" t="s">
        <v>880</v>
      </c>
      <c r="X54">
        <v>0</v>
      </c>
      <c r="Y54">
        <v>0</v>
      </c>
      <c r="AB54" t="s">
        <v>12</v>
      </c>
      <c r="AC54">
        <v>0</v>
      </c>
      <c r="AD54">
        <v>28.699468085106382</v>
      </c>
      <c r="AE54" t="s">
        <v>949</v>
      </c>
      <c r="AF54" t="s">
        <v>110</v>
      </c>
      <c r="AG54">
        <v>28.699468085106382</v>
      </c>
      <c r="AH54" s="46" t="str">
        <f t="shared" si="3"/>
        <v>No</v>
      </c>
    </row>
    <row r="55" spans="20:34" x14ac:dyDescent="0.25">
      <c r="T55" t="s">
        <v>21</v>
      </c>
      <c r="U55">
        <v>0</v>
      </c>
      <c r="V55" t="s">
        <v>1234</v>
      </c>
      <c r="W55" t="s">
        <v>972</v>
      </c>
      <c r="X55">
        <v>0</v>
      </c>
      <c r="Y55">
        <v>0</v>
      </c>
      <c r="AB55" t="s">
        <v>12</v>
      </c>
      <c r="AC55">
        <v>0</v>
      </c>
      <c r="AD55">
        <v>26</v>
      </c>
      <c r="AE55" t="s">
        <v>949</v>
      </c>
      <c r="AF55" t="s">
        <v>977</v>
      </c>
      <c r="AG55">
        <v>26</v>
      </c>
      <c r="AH55" s="46" t="str">
        <f t="shared" si="3"/>
        <v>No</v>
      </c>
    </row>
    <row r="56" spans="20:34" x14ac:dyDescent="0.25">
      <c r="AB56" t="s">
        <v>12</v>
      </c>
      <c r="AC56">
        <v>0</v>
      </c>
      <c r="AD56">
        <v>24.797872340425535</v>
      </c>
      <c r="AE56" t="s">
        <v>949</v>
      </c>
      <c r="AF56" t="s">
        <v>113</v>
      </c>
      <c r="AG56">
        <v>24.797872340425535</v>
      </c>
      <c r="AH56" s="46" t="str">
        <f t="shared" si="3"/>
        <v>No</v>
      </c>
    </row>
    <row r="57" spans="20:34" x14ac:dyDescent="0.25">
      <c r="T57" t="s">
        <v>14</v>
      </c>
      <c r="U57">
        <v>40.59574468085107</v>
      </c>
      <c r="V57" t="s">
        <v>946</v>
      </c>
      <c r="W57" t="s">
        <v>806</v>
      </c>
      <c r="X57">
        <v>1</v>
      </c>
      <c r="Y57">
        <v>40.59574468085107</v>
      </c>
      <c r="AB57" t="s">
        <v>12</v>
      </c>
      <c r="AC57">
        <v>0</v>
      </c>
      <c r="AD57">
        <v>21.359574468085107</v>
      </c>
      <c r="AE57" t="s">
        <v>949</v>
      </c>
      <c r="AF57" t="s">
        <v>124</v>
      </c>
      <c r="AG57">
        <v>21.359574468085107</v>
      </c>
      <c r="AH57" s="46" t="str">
        <f t="shared" si="3"/>
        <v>No</v>
      </c>
    </row>
    <row r="58" spans="20:34" x14ac:dyDescent="0.25">
      <c r="T58" t="s">
        <v>14</v>
      </c>
      <c r="U58">
        <v>29.472872340425532</v>
      </c>
      <c r="V58" t="s">
        <v>946</v>
      </c>
      <c r="W58" t="s">
        <v>810</v>
      </c>
      <c r="X58">
        <v>0</v>
      </c>
      <c r="Y58">
        <v>29.472872340425532</v>
      </c>
      <c r="AB58" t="s">
        <v>12</v>
      </c>
      <c r="AC58">
        <v>0</v>
      </c>
      <c r="AD58">
        <v>20.81276595744681</v>
      </c>
      <c r="AE58" t="s">
        <v>949</v>
      </c>
      <c r="AF58" t="s">
        <v>127</v>
      </c>
      <c r="AG58">
        <v>20.81276595744681</v>
      </c>
      <c r="AH58" s="46" t="str">
        <f t="shared" si="3"/>
        <v>No</v>
      </c>
    </row>
    <row r="59" spans="20:34" x14ac:dyDescent="0.25">
      <c r="T59" t="s">
        <v>14</v>
      </c>
      <c r="U59">
        <v>26.793085106382978</v>
      </c>
      <c r="V59" t="s">
        <v>961</v>
      </c>
      <c r="W59" t="s">
        <v>812</v>
      </c>
      <c r="X59">
        <v>0</v>
      </c>
      <c r="Y59">
        <v>26.793085106382978</v>
      </c>
      <c r="AB59" t="s">
        <v>12</v>
      </c>
      <c r="AC59">
        <v>0</v>
      </c>
      <c r="AD59">
        <v>16.832446808510639</v>
      </c>
      <c r="AE59" t="s">
        <v>949</v>
      </c>
      <c r="AF59" t="s">
        <v>133</v>
      </c>
      <c r="AG59">
        <v>16.832446808510639</v>
      </c>
      <c r="AH59" s="46" t="str">
        <f t="shared" si="3"/>
        <v>No</v>
      </c>
    </row>
    <row r="60" spans="20:34" x14ac:dyDescent="0.25">
      <c r="T60" t="s">
        <v>14</v>
      </c>
      <c r="U60">
        <v>0</v>
      </c>
      <c r="V60" t="s">
        <v>946</v>
      </c>
      <c r="W60" t="s">
        <v>972</v>
      </c>
      <c r="X60">
        <v>0</v>
      </c>
      <c r="Y60">
        <v>0</v>
      </c>
      <c r="AB60" t="s">
        <v>12</v>
      </c>
      <c r="AC60">
        <v>0</v>
      </c>
      <c r="AD60">
        <v>16.81276595744681</v>
      </c>
      <c r="AE60" t="s">
        <v>949</v>
      </c>
      <c r="AF60" t="s">
        <v>137</v>
      </c>
      <c r="AG60">
        <v>16.81276595744681</v>
      </c>
      <c r="AH60" s="46" t="str">
        <f t="shared" si="3"/>
        <v>No</v>
      </c>
    </row>
    <row r="61" spans="20:34" x14ac:dyDescent="0.25">
      <c r="AB61" t="s">
        <v>12</v>
      </c>
      <c r="AC61">
        <v>0</v>
      </c>
      <c r="AD61">
        <v>16.81276595744681</v>
      </c>
      <c r="AE61" t="s">
        <v>949</v>
      </c>
      <c r="AF61" t="s">
        <v>135</v>
      </c>
      <c r="AG61">
        <v>16.81276595744681</v>
      </c>
      <c r="AH61" s="46" t="str">
        <f t="shared" si="3"/>
        <v>No</v>
      </c>
    </row>
    <row r="62" spans="20:34" x14ac:dyDescent="0.25">
      <c r="T62" t="s">
        <v>22</v>
      </c>
      <c r="U62">
        <v>0.79308510638297902</v>
      </c>
      <c r="V62" t="s">
        <v>946</v>
      </c>
      <c r="W62" t="s">
        <v>881</v>
      </c>
      <c r="X62">
        <v>0</v>
      </c>
      <c r="Y62">
        <v>0.79308510638297902</v>
      </c>
      <c r="AB62" t="s">
        <v>12</v>
      </c>
      <c r="AC62">
        <v>0</v>
      </c>
      <c r="AD62">
        <v>9.5170212765957487</v>
      </c>
      <c r="AE62" t="s">
        <v>949</v>
      </c>
      <c r="AF62" t="s">
        <v>148</v>
      </c>
      <c r="AG62">
        <v>9.5170212765957487</v>
      </c>
      <c r="AH62" s="46" t="str">
        <f t="shared" si="3"/>
        <v>No</v>
      </c>
    </row>
    <row r="63" spans="20:34" x14ac:dyDescent="0.25">
      <c r="T63" t="s">
        <v>22</v>
      </c>
      <c r="U63">
        <v>0</v>
      </c>
      <c r="V63" t="s">
        <v>1234</v>
      </c>
      <c r="W63" t="s">
        <v>972</v>
      </c>
      <c r="X63">
        <v>0</v>
      </c>
      <c r="Y63">
        <v>0</v>
      </c>
      <c r="AB63" t="s">
        <v>12</v>
      </c>
      <c r="AC63">
        <v>0</v>
      </c>
      <c r="AD63">
        <v>0</v>
      </c>
      <c r="AE63" t="s">
        <v>946</v>
      </c>
      <c r="AF63" t="s">
        <v>972</v>
      </c>
      <c r="AG63">
        <v>0</v>
      </c>
      <c r="AH63" s="46" t="str">
        <f t="shared" si="3"/>
        <v>Yes</v>
      </c>
    </row>
    <row r="64" spans="20:34" x14ac:dyDescent="0.25">
      <c r="AH64" s="46" t="str">
        <f t="shared" si="3"/>
        <v/>
      </c>
    </row>
    <row r="65" spans="20:34" x14ac:dyDescent="0.25">
      <c r="T65" t="s">
        <v>15</v>
      </c>
      <c r="U65">
        <v>52.295212765957444</v>
      </c>
      <c r="V65" t="s">
        <v>946</v>
      </c>
      <c r="W65" t="s">
        <v>442</v>
      </c>
      <c r="X65">
        <v>1</v>
      </c>
      <c r="Y65">
        <v>52.295212765957444</v>
      </c>
      <c r="AB65" t="s">
        <v>25</v>
      </c>
      <c r="AC65">
        <v>0</v>
      </c>
      <c r="AD65">
        <v>30</v>
      </c>
      <c r="AE65" t="s">
        <v>946</v>
      </c>
      <c r="AF65" t="s">
        <v>863</v>
      </c>
      <c r="AG65">
        <v>30</v>
      </c>
      <c r="AH65" s="46" t="str">
        <f t="shared" si="3"/>
        <v>Yes</v>
      </c>
    </row>
    <row r="66" spans="20:34" x14ac:dyDescent="0.25">
      <c r="T66" t="s">
        <v>15</v>
      </c>
      <c r="U66">
        <v>36.132978723404257</v>
      </c>
      <c r="V66" t="s">
        <v>961</v>
      </c>
      <c r="W66" t="s">
        <v>445</v>
      </c>
      <c r="X66">
        <v>0</v>
      </c>
      <c r="Y66">
        <v>36.132978723404257</v>
      </c>
      <c r="AB66" t="s">
        <v>25</v>
      </c>
      <c r="AC66">
        <v>0</v>
      </c>
      <c r="AD66">
        <v>2.4925531914893626</v>
      </c>
      <c r="AE66" t="s">
        <v>946</v>
      </c>
      <c r="AF66" t="s">
        <v>864</v>
      </c>
      <c r="AG66">
        <v>2.4925531914893626</v>
      </c>
      <c r="AH66" s="46" t="str">
        <f t="shared" si="3"/>
        <v>No</v>
      </c>
    </row>
    <row r="67" spans="20:34" x14ac:dyDescent="0.25">
      <c r="T67" t="s">
        <v>15</v>
      </c>
      <c r="U67">
        <v>0</v>
      </c>
      <c r="V67" t="s">
        <v>946</v>
      </c>
      <c r="W67" t="s">
        <v>972</v>
      </c>
      <c r="X67">
        <v>0</v>
      </c>
      <c r="Y67">
        <v>0</v>
      </c>
      <c r="AB67" t="s">
        <v>25</v>
      </c>
      <c r="AC67">
        <v>0</v>
      </c>
      <c r="AD67">
        <v>0</v>
      </c>
      <c r="AE67" t="s">
        <v>946</v>
      </c>
      <c r="AF67" t="s">
        <v>972</v>
      </c>
      <c r="AG67">
        <v>0</v>
      </c>
      <c r="AH67" s="46" t="str">
        <f t="shared" si="3"/>
        <v>Yes</v>
      </c>
    </row>
    <row r="68" spans="20:34" x14ac:dyDescent="0.25">
      <c r="AH68" s="46" t="str">
        <f t="shared" si="3"/>
        <v/>
      </c>
    </row>
    <row r="69" spans="20:34" x14ac:dyDescent="0.25">
      <c r="T69" t="s">
        <v>28</v>
      </c>
      <c r="U69">
        <v>0</v>
      </c>
      <c r="V69" t="s">
        <v>946</v>
      </c>
      <c r="W69" t="s">
        <v>887</v>
      </c>
      <c r="X69">
        <v>0</v>
      </c>
      <c r="Y69">
        <v>0</v>
      </c>
      <c r="AB69" t="s">
        <v>26</v>
      </c>
      <c r="AC69">
        <v>0</v>
      </c>
      <c r="AD69">
        <v>60</v>
      </c>
      <c r="AE69" t="s">
        <v>946</v>
      </c>
      <c r="AF69" t="s">
        <v>866</v>
      </c>
      <c r="AG69">
        <v>60</v>
      </c>
      <c r="AH69" s="46" t="str">
        <f t="shared" si="3"/>
        <v>Yes</v>
      </c>
    </row>
    <row r="70" spans="20:34" x14ac:dyDescent="0.25">
      <c r="T70" t="s">
        <v>28</v>
      </c>
      <c r="U70">
        <v>0</v>
      </c>
      <c r="V70" t="s">
        <v>1234</v>
      </c>
      <c r="W70" t="s">
        <v>972</v>
      </c>
      <c r="X70">
        <v>0</v>
      </c>
      <c r="Y70">
        <v>0</v>
      </c>
      <c r="AB70" t="s">
        <v>26</v>
      </c>
      <c r="AC70">
        <v>0</v>
      </c>
      <c r="AD70">
        <v>42.797872340425535</v>
      </c>
      <c r="AE70" t="s">
        <v>946</v>
      </c>
      <c r="AF70" t="s">
        <v>865</v>
      </c>
      <c r="AG70">
        <v>42.797872340425535</v>
      </c>
      <c r="AH70" s="46" t="str">
        <f t="shared" ref="AH70:AH133" si="5">IF($AB70="","",IF(OR($AB70&lt;&gt;$AB69,$AC70&lt;&gt;$AC69,ISNUMBER(SEARCH("Empty",$AF70)),LEFT($AE70,3)="Set",AND($AC70=$AC69,ISNUMBER(SEARCH("Empty",$AF69))),AND(OR($AB70="Finger",$AB70="Trinket"),OR($AB70&lt;&gt;$AB68,$AC70&lt;&gt;$AC68))),"Yes","No"))</f>
        <v>No</v>
      </c>
    </row>
    <row r="71" spans="20:34" x14ac:dyDescent="0.25">
      <c r="AB71" t="s">
        <v>26</v>
      </c>
      <c r="AC71">
        <v>0</v>
      </c>
      <c r="AD71">
        <v>24</v>
      </c>
      <c r="AE71" t="s">
        <v>946</v>
      </c>
      <c r="AF71" t="s">
        <v>867</v>
      </c>
      <c r="AG71">
        <v>24</v>
      </c>
      <c r="AH71" s="46" t="str">
        <f t="shared" si="5"/>
        <v>No</v>
      </c>
    </row>
    <row r="72" spans="20:34" x14ac:dyDescent="0.25">
      <c r="T72" t="s">
        <v>6</v>
      </c>
      <c r="U72">
        <v>48.817553191489367</v>
      </c>
      <c r="V72" t="s">
        <v>946</v>
      </c>
      <c r="W72" t="s">
        <v>761</v>
      </c>
      <c r="X72">
        <v>0</v>
      </c>
      <c r="Y72">
        <v>48.817553191489367</v>
      </c>
      <c r="AB72" t="s">
        <v>26</v>
      </c>
      <c r="AC72">
        <v>0</v>
      </c>
      <c r="AD72">
        <v>16</v>
      </c>
      <c r="AE72" t="s">
        <v>946</v>
      </c>
      <c r="AF72" t="s">
        <v>868</v>
      </c>
      <c r="AG72">
        <v>16</v>
      </c>
      <c r="AH72" s="46" t="str">
        <f t="shared" si="5"/>
        <v>No</v>
      </c>
    </row>
    <row r="73" spans="20:34" x14ac:dyDescent="0.25">
      <c r="T73" t="s">
        <v>6</v>
      </c>
      <c r="U73">
        <v>29.457446808510642</v>
      </c>
      <c r="V73" t="s">
        <v>946</v>
      </c>
      <c r="W73" t="s">
        <v>765</v>
      </c>
      <c r="X73">
        <v>2</v>
      </c>
      <c r="Y73">
        <v>29.457446808510642</v>
      </c>
      <c r="AB73" t="s">
        <v>26</v>
      </c>
      <c r="AC73">
        <v>0</v>
      </c>
      <c r="AD73">
        <v>8</v>
      </c>
      <c r="AE73" t="s">
        <v>946</v>
      </c>
      <c r="AF73" t="s">
        <v>869</v>
      </c>
      <c r="AG73">
        <v>8</v>
      </c>
      <c r="AH73" s="46" t="str">
        <f t="shared" si="5"/>
        <v>No</v>
      </c>
    </row>
    <row r="74" spans="20:34" x14ac:dyDescent="0.25">
      <c r="T74" t="s">
        <v>6</v>
      </c>
      <c r="U74">
        <v>26.842021276595748</v>
      </c>
      <c r="V74" t="s">
        <v>946</v>
      </c>
      <c r="W74" t="s">
        <v>769</v>
      </c>
      <c r="X74">
        <v>1</v>
      </c>
      <c r="Y74">
        <v>26.842021276595748</v>
      </c>
      <c r="AB74" t="s">
        <v>26</v>
      </c>
      <c r="AC74">
        <v>0</v>
      </c>
      <c r="AD74">
        <v>0</v>
      </c>
      <c r="AE74" t="s">
        <v>946</v>
      </c>
      <c r="AF74" t="s">
        <v>972</v>
      </c>
      <c r="AG74">
        <v>0</v>
      </c>
      <c r="AH74" s="46" t="str">
        <f t="shared" si="5"/>
        <v>Yes</v>
      </c>
    </row>
    <row r="75" spans="20:34" x14ac:dyDescent="0.25">
      <c r="T75" t="s">
        <v>6</v>
      </c>
      <c r="U75">
        <v>0</v>
      </c>
      <c r="V75" t="s">
        <v>946</v>
      </c>
      <c r="W75" t="s">
        <v>972</v>
      </c>
      <c r="X75">
        <v>0</v>
      </c>
      <c r="Y75">
        <v>0</v>
      </c>
      <c r="AH75" s="46" t="str">
        <f t="shared" si="5"/>
        <v/>
      </c>
    </row>
    <row r="76" spans="20:34" x14ac:dyDescent="0.25">
      <c r="AB76" t="s">
        <v>637</v>
      </c>
      <c r="AC76">
        <v>1</v>
      </c>
      <c r="AD76">
        <v>47.3</v>
      </c>
      <c r="AE76" t="s">
        <v>946</v>
      </c>
      <c r="AF76" t="s">
        <v>638</v>
      </c>
      <c r="AG76">
        <v>47.3</v>
      </c>
      <c r="AH76" s="46" t="str">
        <f t="shared" si="5"/>
        <v>Yes</v>
      </c>
    </row>
    <row r="77" spans="20:34" x14ac:dyDescent="0.25">
      <c r="T77" t="s">
        <v>16</v>
      </c>
      <c r="U77">
        <v>59.181914893617027</v>
      </c>
      <c r="V77" t="s">
        <v>946</v>
      </c>
      <c r="W77" t="s">
        <v>556</v>
      </c>
      <c r="X77">
        <v>0</v>
      </c>
      <c r="Y77">
        <v>59.181914893617027</v>
      </c>
      <c r="AB77" t="s">
        <v>637</v>
      </c>
      <c r="AC77">
        <v>1</v>
      </c>
      <c r="AD77">
        <v>41.413297872340436</v>
      </c>
      <c r="AE77" t="s">
        <v>946</v>
      </c>
      <c r="AF77" t="s">
        <v>639</v>
      </c>
      <c r="AG77">
        <v>41.413297872340436</v>
      </c>
      <c r="AH77" s="46" t="str">
        <f t="shared" si="5"/>
        <v>No</v>
      </c>
    </row>
    <row r="78" spans="20:34" x14ac:dyDescent="0.25">
      <c r="T78" t="s">
        <v>16</v>
      </c>
      <c r="U78">
        <v>51.27553191489362</v>
      </c>
      <c r="V78" t="s">
        <v>959</v>
      </c>
      <c r="W78" t="s">
        <v>559</v>
      </c>
      <c r="X78">
        <v>1</v>
      </c>
      <c r="Y78">
        <v>51.27553191489362</v>
      </c>
      <c r="AB78" t="s">
        <v>637</v>
      </c>
      <c r="AC78">
        <v>1</v>
      </c>
      <c r="AD78">
        <v>32.842021276595744</v>
      </c>
      <c r="AE78" t="s">
        <v>946</v>
      </c>
      <c r="AF78" t="s">
        <v>640</v>
      </c>
      <c r="AG78">
        <v>32.842021276595744</v>
      </c>
      <c r="AH78" s="46" t="str">
        <f t="shared" si="5"/>
        <v>No</v>
      </c>
    </row>
    <row r="79" spans="20:34" x14ac:dyDescent="0.25">
      <c r="T79" t="s">
        <v>16</v>
      </c>
      <c r="U79">
        <v>0</v>
      </c>
      <c r="V79" t="s">
        <v>946</v>
      </c>
      <c r="W79" t="s">
        <v>972</v>
      </c>
      <c r="X79">
        <v>0</v>
      </c>
      <c r="Y79">
        <v>0</v>
      </c>
      <c r="AB79" t="s">
        <v>637</v>
      </c>
      <c r="AC79">
        <v>1</v>
      </c>
      <c r="AD79">
        <v>29.393617021276601</v>
      </c>
      <c r="AE79" t="s">
        <v>946</v>
      </c>
      <c r="AF79" t="s">
        <v>641</v>
      </c>
      <c r="AG79">
        <v>29.393617021276601</v>
      </c>
      <c r="AH79" s="46" t="str">
        <f t="shared" si="5"/>
        <v>No</v>
      </c>
    </row>
    <row r="80" spans="20:34" x14ac:dyDescent="0.25">
      <c r="AB80" t="s">
        <v>637</v>
      </c>
      <c r="AC80">
        <v>0</v>
      </c>
      <c r="AD80">
        <v>1000</v>
      </c>
      <c r="AE80" t="s">
        <v>946</v>
      </c>
      <c r="AF80" t="s">
        <v>972</v>
      </c>
      <c r="AG80">
        <v>0</v>
      </c>
      <c r="AH80" s="46" t="str">
        <f t="shared" si="5"/>
        <v>Yes</v>
      </c>
    </row>
    <row r="81" spans="20:34" x14ac:dyDescent="0.25">
      <c r="T81" t="s">
        <v>23</v>
      </c>
      <c r="U81">
        <v>8</v>
      </c>
      <c r="V81" t="s">
        <v>946</v>
      </c>
      <c r="W81" t="s">
        <v>870</v>
      </c>
      <c r="X81">
        <v>0</v>
      </c>
      <c r="Y81">
        <v>8</v>
      </c>
      <c r="AB81" t="s">
        <v>637</v>
      </c>
      <c r="AC81">
        <v>0</v>
      </c>
      <c r="AD81">
        <v>34</v>
      </c>
      <c r="AE81" t="s">
        <v>946</v>
      </c>
      <c r="AF81" t="s">
        <v>643</v>
      </c>
      <c r="AG81">
        <v>34</v>
      </c>
      <c r="AH81" s="46" t="str">
        <f t="shared" si="5"/>
        <v>Yes</v>
      </c>
    </row>
    <row r="82" spans="20:34" x14ac:dyDescent="0.25">
      <c r="T82" t="s">
        <v>23</v>
      </c>
      <c r="U82">
        <v>0</v>
      </c>
      <c r="V82" t="s">
        <v>946</v>
      </c>
      <c r="W82" t="s">
        <v>972</v>
      </c>
      <c r="X82">
        <v>0</v>
      </c>
      <c r="Y82">
        <v>0</v>
      </c>
      <c r="AB82" t="s">
        <v>637</v>
      </c>
      <c r="AC82">
        <v>0</v>
      </c>
      <c r="AD82">
        <v>33</v>
      </c>
      <c r="AE82" t="s">
        <v>946</v>
      </c>
      <c r="AF82" t="s">
        <v>645</v>
      </c>
      <c r="AG82">
        <v>33</v>
      </c>
      <c r="AH82" s="46" t="str">
        <f t="shared" si="5"/>
        <v>No</v>
      </c>
    </row>
    <row r="83" spans="20:34" x14ac:dyDescent="0.25">
      <c r="AB83" t="s">
        <v>637</v>
      </c>
      <c r="AC83">
        <v>0</v>
      </c>
      <c r="AD83">
        <v>29.586170212765957</v>
      </c>
      <c r="AE83" t="s">
        <v>946</v>
      </c>
      <c r="AF83" t="s">
        <v>648</v>
      </c>
      <c r="AG83">
        <v>29.586170212765957</v>
      </c>
      <c r="AH83" s="46" t="str">
        <f t="shared" si="5"/>
        <v>No</v>
      </c>
    </row>
    <row r="84" spans="20:34" x14ac:dyDescent="0.25">
      <c r="T84" t="s">
        <v>7</v>
      </c>
      <c r="U84">
        <v>36.152659574468089</v>
      </c>
      <c r="V84" t="s">
        <v>946</v>
      </c>
      <c r="W84" t="s">
        <v>332</v>
      </c>
      <c r="X84">
        <v>0</v>
      </c>
      <c r="Y84">
        <v>36.152659574468089</v>
      </c>
      <c r="AB84" t="s">
        <v>637</v>
      </c>
      <c r="AC84">
        <v>0</v>
      </c>
      <c r="AD84">
        <v>28.704255319148938</v>
      </c>
      <c r="AE84" t="s">
        <v>946</v>
      </c>
      <c r="AF84" t="s">
        <v>644</v>
      </c>
      <c r="AG84">
        <v>28.704255319148938</v>
      </c>
      <c r="AH84" s="46" t="str">
        <f t="shared" si="5"/>
        <v>No</v>
      </c>
    </row>
    <row r="85" spans="20:34" x14ac:dyDescent="0.25">
      <c r="T85" t="s">
        <v>7</v>
      </c>
      <c r="U85">
        <v>34.408510638297876</v>
      </c>
      <c r="V85" t="s">
        <v>959</v>
      </c>
      <c r="W85" t="s">
        <v>334</v>
      </c>
      <c r="X85">
        <v>1</v>
      </c>
      <c r="Y85">
        <v>34.408510638297876</v>
      </c>
      <c r="AB85" t="s">
        <v>637</v>
      </c>
      <c r="AC85">
        <v>0</v>
      </c>
      <c r="AD85">
        <v>28</v>
      </c>
      <c r="AE85" t="s">
        <v>946</v>
      </c>
      <c r="AF85" t="s">
        <v>664</v>
      </c>
      <c r="AG85">
        <v>28</v>
      </c>
      <c r="AH85" s="46" t="str">
        <f t="shared" si="5"/>
        <v>No</v>
      </c>
    </row>
    <row r="86" spans="20:34" x14ac:dyDescent="0.25">
      <c r="T86" t="s">
        <v>7</v>
      </c>
      <c r="U86">
        <v>0</v>
      </c>
      <c r="V86" t="s">
        <v>946</v>
      </c>
      <c r="W86" t="s">
        <v>972</v>
      </c>
      <c r="X86">
        <v>0</v>
      </c>
      <c r="Y86">
        <v>0</v>
      </c>
      <c r="AB86" t="s">
        <v>637</v>
      </c>
      <c r="AC86">
        <v>0</v>
      </c>
      <c r="AD86">
        <v>26.132978723404257</v>
      </c>
      <c r="AE86" t="s">
        <v>946</v>
      </c>
      <c r="AF86" t="s">
        <v>650</v>
      </c>
      <c r="AG86">
        <v>26.132978723404257</v>
      </c>
      <c r="AH86" s="46" t="str">
        <f t="shared" si="5"/>
        <v>No</v>
      </c>
    </row>
    <row r="87" spans="20:34" x14ac:dyDescent="0.25">
      <c r="AB87" t="s">
        <v>637</v>
      </c>
      <c r="AC87">
        <v>0</v>
      </c>
      <c r="AD87">
        <v>25.906382978723403</v>
      </c>
      <c r="AE87" t="s">
        <v>946</v>
      </c>
      <c r="AF87" t="s">
        <v>652</v>
      </c>
      <c r="AG87">
        <v>25.906382978723403</v>
      </c>
      <c r="AH87" s="46" t="str">
        <f t="shared" si="5"/>
        <v>No</v>
      </c>
    </row>
    <row r="88" spans="20:34" x14ac:dyDescent="0.25">
      <c r="T88" t="s">
        <v>24</v>
      </c>
      <c r="U88">
        <v>0</v>
      </c>
      <c r="V88" t="s">
        <v>946</v>
      </c>
      <c r="W88" t="s">
        <v>886</v>
      </c>
      <c r="X88">
        <v>0</v>
      </c>
      <c r="Y88">
        <v>0</v>
      </c>
      <c r="AB88" t="s">
        <v>637</v>
      </c>
      <c r="AC88">
        <v>0</v>
      </c>
      <c r="AD88">
        <v>23</v>
      </c>
      <c r="AE88" t="s">
        <v>946</v>
      </c>
      <c r="AF88" t="s">
        <v>654</v>
      </c>
      <c r="AG88">
        <v>23</v>
      </c>
      <c r="AH88" s="46" t="str">
        <f t="shared" si="5"/>
        <v>No</v>
      </c>
    </row>
    <row r="89" spans="20:34" x14ac:dyDescent="0.25">
      <c r="T89" t="s">
        <v>24</v>
      </c>
      <c r="U89">
        <v>0</v>
      </c>
      <c r="V89" t="s">
        <v>1234</v>
      </c>
      <c r="W89" t="s">
        <v>972</v>
      </c>
      <c r="X89">
        <v>0</v>
      </c>
      <c r="Y89">
        <v>0</v>
      </c>
      <c r="AB89" t="s">
        <v>637</v>
      </c>
      <c r="AC89">
        <v>0</v>
      </c>
      <c r="AD89">
        <v>23</v>
      </c>
      <c r="AF89" t="s">
        <v>655</v>
      </c>
      <c r="AG89">
        <v>23</v>
      </c>
      <c r="AH89" s="46" t="str">
        <f t="shared" si="5"/>
        <v>No</v>
      </c>
    </row>
    <row r="90" spans="20:34" x14ac:dyDescent="0.25">
      <c r="AB90" t="s">
        <v>637</v>
      </c>
      <c r="AC90">
        <v>0</v>
      </c>
      <c r="AD90">
        <v>23</v>
      </c>
      <c r="AF90" t="s">
        <v>653</v>
      </c>
      <c r="AG90">
        <v>23</v>
      </c>
      <c r="AH90" s="46" t="str">
        <f t="shared" si="5"/>
        <v>No</v>
      </c>
    </row>
    <row r="91" spans="20:34" x14ac:dyDescent="0.25">
      <c r="T91" t="s">
        <v>397</v>
      </c>
      <c r="U91">
        <v>51.27553191489362</v>
      </c>
      <c r="V91" t="s">
        <v>946</v>
      </c>
      <c r="W91" t="s">
        <v>398</v>
      </c>
      <c r="X91">
        <v>1</v>
      </c>
      <c r="Y91">
        <v>51.27553191489362</v>
      </c>
      <c r="AB91" t="s">
        <v>637</v>
      </c>
      <c r="AC91">
        <v>0</v>
      </c>
      <c r="AD91">
        <v>21.81276595744681</v>
      </c>
      <c r="AE91" t="s">
        <v>946</v>
      </c>
      <c r="AF91" t="s">
        <v>656</v>
      </c>
      <c r="AG91">
        <v>21.81276595744681</v>
      </c>
      <c r="AH91" s="46" t="str">
        <f t="shared" si="5"/>
        <v>No</v>
      </c>
    </row>
    <row r="92" spans="20:34" x14ac:dyDescent="0.25">
      <c r="T92" t="s">
        <v>397</v>
      </c>
      <c r="U92">
        <v>49.59574468085107</v>
      </c>
      <c r="V92" t="s">
        <v>946</v>
      </c>
      <c r="W92" t="s">
        <v>400</v>
      </c>
      <c r="X92">
        <v>1</v>
      </c>
      <c r="Y92">
        <v>49.59574468085107</v>
      </c>
      <c r="AB92" t="s">
        <v>637</v>
      </c>
      <c r="AC92">
        <v>0</v>
      </c>
      <c r="AD92">
        <v>21</v>
      </c>
      <c r="AE92" t="s">
        <v>946</v>
      </c>
      <c r="AF92" t="s">
        <v>658</v>
      </c>
      <c r="AG92">
        <v>21</v>
      </c>
      <c r="AH92" s="46" t="str">
        <f t="shared" si="5"/>
        <v>No</v>
      </c>
    </row>
    <row r="93" spans="20:34" x14ac:dyDescent="0.25">
      <c r="T93" t="s">
        <v>397</v>
      </c>
      <c r="U93">
        <v>33</v>
      </c>
      <c r="V93" t="s">
        <v>996</v>
      </c>
      <c r="W93" t="s">
        <v>407</v>
      </c>
      <c r="X93">
        <v>0</v>
      </c>
      <c r="Y93">
        <v>33</v>
      </c>
      <c r="AB93" t="s">
        <v>637</v>
      </c>
      <c r="AC93">
        <v>0</v>
      </c>
      <c r="AD93">
        <v>21</v>
      </c>
      <c r="AF93" t="s">
        <v>663</v>
      </c>
      <c r="AG93">
        <v>21</v>
      </c>
      <c r="AH93" s="46" t="str">
        <f t="shared" si="5"/>
        <v>No</v>
      </c>
    </row>
    <row r="94" spans="20:34" x14ac:dyDescent="0.25">
      <c r="T94" t="s">
        <v>397</v>
      </c>
      <c r="U94">
        <v>31.797872340425535</v>
      </c>
      <c r="V94" t="s">
        <v>946</v>
      </c>
      <c r="W94" t="s">
        <v>405</v>
      </c>
      <c r="X94">
        <v>0</v>
      </c>
      <c r="Y94">
        <v>31.797872340425535</v>
      </c>
      <c r="AB94" t="s">
        <v>637</v>
      </c>
      <c r="AC94">
        <v>0</v>
      </c>
      <c r="AD94">
        <v>21</v>
      </c>
      <c r="AF94" t="s">
        <v>659</v>
      </c>
      <c r="AG94">
        <v>21</v>
      </c>
      <c r="AH94" s="46" t="str">
        <f t="shared" si="5"/>
        <v>No</v>
      </c>
    </row>
    <row r="95" spans="20:34" x14ac:dyDescent="0.25">
      <c r="T95" t="s">
        <v>397</v>
      </c>
      <c r="U95">
        <v>25.728723404255319</v>
      </c>
      <c r="V95" t="s">
        <v>960</v>
      </c>
      <c r="W95" t="s">
        <v>412</v>
      </c>
      <c r="X95">
        <v>1</v>
      </c>
      <c r="Y95">
        <v>25.728723404255319</v>
      </c>
      <c r="AB95" t="s">
        <v>637</v>
      </c>
      <c r="AC95">
        <v>0</v>
      </c>
      <c r="AD95">
        <v>21</v>
      </c>
      <c r="AF95" t="s">
        <v>662</v>
      </c>
      <c r="AG95">
        <v>21</v>
      </c>
      <c r="AH95" s="46" t="str">
        <f t="shared" si="5"/>
        <v>No</v>
      </c>
    </row>
    <row r="96" spans="20:34" x14ac:dyDescent="0.25">
      <c r="T96" t="s">
        <v>397</v>
      </c>
      <c r="U96">
        <v>15.068617021276598</v>
      </c>
      <c r="V96" t="s">
        <v>960</v>
      </c>
      <c r="W96" t="s">
        <v>425</v>
      </c>
      <c r="X96">
        <v>1</v>
      </c>
      <c r="Y96">
        <v>15.068617021276598</v>
      </c>
      <c r="AB96" t="s">
        <v>637</v>
      </c>
      <c r="AC96">
        <v>0</v>
      </c>
      <c r="AD96">
        <v>21</v>
      </c>
      <c r="AF96" t="s">
        <v>661</v>
      </c>
      <c r="AG96">
        <v>21</v>
      </c>
      <c r="AH96" s="46" t="str">
        <f t="shared" si="5"/>
        <v>No</v>
      </c>
    </row>
    <row r="97" spans="20:34" x14ac:dyDescent="0.25">
      <c r="T97" t="s">
        <v>397</v>
      </c>
      <c r="U97">
        <v>0</v>
      </c>
      <c r="V97" t="s">
        <v>946</v>
      </c>
      <c r="W97" t="s">
        <v>972</v>
      </c>
      <c r="X97">
        <v>0</v>
      </c>
      <c r="Y97">
        <v>0</v>
      </c>
      <c r="AB97" t="s">
        <v>637</v>
      </c>
      <c r="AC97">
        <v>0</v>
      </c>
      <c r="AD97">
        <v>21</v>
      </c>
      <c r="AF97" t="s">
        <v>660</v>
      </c>
      <c r="AG97">
        <v>21</v>
      </c>
      <c r="AH97" s="46" t="str">
        <f t="shared" si="5"/>
        <v>No</v>
      </c>
    </row>
    <row r="98" spans="20:34" x14ac:dyDescent="0.25">
      <c r="AB98" t="s">
        <v>637</v>
      </c>
      <c r="AC98">
        <v>0</v>
      </c>
      <c r="AD98">
        <v>20</v>
      </c>
      <c r="AE98" t="s">
        <v>946</v>
      </c>
      <c r="AF98" t="s">
        <v>669</v>
      </c>
      <c r="AG98">
        <v>20</v>
      </c>
      <c r="AH98" s="46" t="str">
        <f t="shared" si="5"/>
        <v>No</v>
      </c>
    </row>
    <row r="99" spans="20:34" x14ac:dyDescent="0.25">
      <c r="T99" t="s">
        <v>737</v>
      </c>
      <c r="U99">
        <v>85</v>
      </c>
      <c r="V99" t="s">
        <v>946</v>
      </c>
      <c r="W99" t="s">
        <v>738</v>
      </c>
      <c r="X99">
        <v>0</v>
      </c>
      <c r="Y99">
        <v>85</v>
      </c>
      <c r="AB99" t="s">
        <v>637</v>
      </c>
      <c r="AC99">
        <v>0</v>
      </c>
      <c r="AD99">
        <v>20</v>
      </c>
      <c r="AF99" t="s">
        <v>667</v>
      </c>
      <c r="AG99">
        <v>20</v>
      </c>
      <c r="AH99" s="46" t="str">
        <f t="shared" si="5"/>
        <v>No</v>
      </c>
    </row>
    <row r="100" spans="20:34" x14ac:dyDescent="0.25">
      <c r="T100" t="s">
        <v>737</v>
      </c>
      <c r="U100">
        <v>65.087719298245617</v>
      </c>
      <c r="V100" t="s">
        <v>946</v>
      </c>
      <c r="W100" t="s">
        <v>743</v>
      </c>
      <c r="X100">
        <v>0</v>
      </c>
      <c r="Y100">
        <v>65.087719298245617</v>
      </c>
      <c r="AB100" t="s">
        <v>637</v>
      </c>
      <c r="AC100">
        <v>0</v>
      </c>
      <c r="AD100">
        <v>20</v>
      </c>
      <c r="AF100" t="s">
        <v>668</v>
      </c>
      <c r="AG100">
        <v>20</v>
      </c>
      <c r="AH100" s="46" t="str">
        <f t="shared" si="5"/>
        <v>No</v>
      </c>
    </row>
    <row r="101" spans="20:34" x14ac:dyDescent="0.25">
      <c r="T101" t="s">
        <v>737</v>
      </c>
      <c r="U101">
        <v>0</v>
      </c>
      <c r="V101" t="s">
        <v>946</v>
      </c>
      <c r="W101" t="s">
        <v>972</v>
      </c>
      <c r="X101">
        <v>0</v>
      </c>
      <c r="Y101">
        <v>0</v>
      </c>
      <c r="AB101" t="s">
        <v>637</v>
      </c>
      <c r="AC101">
        <v>0</v>
      </c>
      <c r="AD101">
        <v>20</v>
      </c>
      <c r="AF101" t="s">
        <v>666</v>
      </c>
      <c r="AG101">
        <v>20</v>
      </c>
      <c r="AH101" s="46" t="str">
        <f t="shared" si="5"/>
        <v>No</v>
      </c>
    </row>
    <row r="102" spans="20:34" x14ac:dyDescent="0.25">
      <c r="AB102" t="s">
        <v>637</v>
      </c>
      <c r="AC102">
        <v>0</v>
      </c>
      <c r="AD102">
        <v>18.793085106382978</v>
      </c>
      <c r="AE102" t="s">
        <v>946</v>
      </c>
      <c r="AF102" t="s">
        <v>671</v>
      </c>
      <c r="AG102">
        <v>18.793085106382978</v>
      </c>
      <c r="AH102" s="46" t="str">
        <f t="shared" si="5"/>
        <v>No</v>
      </c>
    </row>
    <row r="103" spans="20:34" x14ac:dyDescent="0.25">
      <c r="AB103" t="s">
        <v>637</v>
      </c>
      <c r="AC103">
        <v>0</v>
      </c>
      <c r="AD103">
        <v>13.379255319148937</v>
      </c>
      <c r="AE103" t="s">
        <v>946</v>
      </c>
      <c r="AF103" t="s">
        <v>672</v>
      </c>
      <c r="AG103">
        <v>13.379255319148937</v>
      </c>
      <c r="AH103" s="46" t="str">
        <f t="shared" si="5"/>
        <v>No</v>
      </c>
    </row>
    <row r="104" spans="20:34" x14ac:dyDescent="0.25">
      <c r="AB104" t="s">
        <v>637</v>
      </c>
      <c r="AC104">
        <v>0</v>
      </c>
      <c r="AD104">
        <v>13.132978723404255</v>
      </c>
      <c r="AE104" t="s">
        <v>946</v>
      </c>
      <c r="AF104" t="s">
        <v>674</v>
      </c>
      <c r="AG104">
        <v>13.132978723404255</v>
      </c>
      <c r="AH104" s="46" t="str">
        <f t="shared" si="5"/>
        <v>No</v>
      </c>
    </row>
    <row r="105" spans="20:34" x14ac:dyDescent="0.25">
      <c r="AB105" t="s">
        <v>637</v>
      </c>
      <c r="AC105">
        <v>0</v>
      </c>
      <c r="AD105">
        <v>11</v>
      </c>
      <c r="AE105" t="s">
        <v>946</v>
      </c>
      <c r="AF105" t="s">
        <v>679</v>
      </c>
      <c r="AG105">
        <v>11</v>
      </c>
      <c r="AH105" s="46" t="str">
        <f t="shared" si="5"/>
        <v>No</v>
      </c>
    </row>
    <row r="106" spans="20:34" x14ac:dyDescent="0.25">
      <c r="AB106" t="s">
        <v>637</v>
      </c>
      <c r="AC106">
        <v>0</v>
      </c>
      <c r="AD106">
        <v>10.472872340425532</v>
      </c>
      <c r="AE106" t="s">
        <v>946</v>
      </c>
      <c r="AF106" t="s">
        <v>676</v>
      </c>
      <c r="AG106">
        <v>10.472872340425532</v>
      </c>
      <c r="AH106" s="46" t="str">
        <f t="shared" si="5"/>
        <v>No</v>
      </c>
    </row>
    <row r="107" spans="20:34" x14ac:dyDescent="0.25">
      <c r="AB107" t="s">
        <v>637</v>
      </c>
      <c r="AC107">
        <v>0</v>
      </c>
      <c r="AD107">
        <v>9.9063829787234052</v>
      </c>
      <c r="AE107" t="s">
        <v>946</v>
      </c>
      <c r="AF107" t="s">
        <v>682</v>
      </c>
      <c r="AG107">
        <v>9.9063829787234052</v>
      </c>
      <c r="AH107" s="46" t="str">
        <f t="shared" si="5"/>
        <v>No</v>
      </c>
    </row>
    <row r="108" spans="20:34" x14ac:dyDescent="0.25">
      <c r="AB108" t="s">
        <v>637</v>
      </c>
      <c r="AC108">
        <v>0</v>
      </c>
      <c r="AD108">
        <v>6.7978723404255339</v>
      </c>
      <c r="AE108" t="s">
        <v>946</v>
      </c>
      <c r="AF108" t="s">
        <v>646</v>
      </c>
      <c r="AG108">
        <v>6.7978723404255339</v>
      </c>
      <c r="AH108" s="46" t="str">
        <f t="shared" si="5"/>
        <v>No</v>
      </c>
    </row>
    <row r="109" spans="20:34" x14ac:dyDescent="0.25">
      <c r="AH109" s="46" t="str">
        <f t="shared" si="5"/>
        <v/>
      </c>
    </row>
    <row r="110" spans="20:34" x14ac:dyDescent="0.25">
      <c r="AB110" t="s">
        <v>11</v>
      </c>
      <c r="AC110">
        <v>0</v>
      </c>
      <c r="AD110">
        <v>0</v>
      </c>
      <c r="AE110" t="s">
        <v>946</v>
      </c>
      <c r="AF110" t="s">
        <v>861</v>
      </c>
      <c r="AG110">
        <v>0</v>
      </c>
      <c r="AH110" s="46" t="str">
        <f t="shared" si="5"/>
        <v>Yes</v>
      </c>
    </row>
    <row r="111" spans="20:34" x14ac:dyDescent="0.25">
      <c r="AB111" t="s">
        <v>11</v>
      </c>
      <c r="AC111">
        <v>0</v>
      </c>
      <c r="AD111">
        <v>0</v>
      </c>
      <c r="AF111" t="s">
        <v>972</v>
      </c>
      <c r="AG111">
        <v>0</v>
      </c>
      <c r="AH111" s="46" t="str">
        <f t="shared" si="5"/>
        <v>Yes</v>
      </c>
    </row>
    <row r="112" spans="20:34" x14ac:dyDescent="0.25">
      <c r="AH112" s="46" t="str">
        <f t="shared" si="5"/>
        <v/>
      </c>
    </row>
    <row r="113" spans="28:34" x14ac:dyDescent="0.25">
      <c r="AB113" t="s">
        <v>1</v>
      </c>
      <c r="AC113">
        <v>2</v>
      </c>
      <c r="AD113">
        <v>33.989361702127667</v>
      </c>
      <c r="AE113" t="s">
        <v>946</v>
      </c>
      <c r="AF113" t="s">
        <v>494</v>
      </c>
      <c r="AG113">
        <v>33.989361702127667</v>
      </c>
      <c r="AH113" s="46" t="str">
        <f t="shared" si="5"/>
        <v>Yes</v>
      </c>
    </row>
    <row r="114" spans="28:34" x14ac:dyDescent="0.25">
      <c r="AB114" t="s">
        <v>1</v>
      </c>
      <c r="AC114">
        <v>1</v>
      </c>
      <c r="AD114">
        <v>50.615425531914894</v>
      </c>
      <c r="AE114" t="s">
        <v>946</v>
      </c>
      <c r="AF114" t="s">
        <v>491</v>
      </c>
      <c r="AG114">
        <v>50.615425531914894</v>
      </c>
      <c r="AH114" s="46" t="str">
        <f t="shared" si="5"/>
        <v>Yes</v>
      </c>
    </row>
    <row r="115" spans="28:34" x14ac:dyDescent="0.25">
      <c r="AB115" t="s">
        <v>1</v>
      </c>
      <c r="AC115">
        <v>0</v>
      </c>
      <c r="AD115">
        <v>53.719148936170214</v>
      </c>
      <c r="AE115" t="s">
        <v>946</v>
      </c>
      <c r="AF115" t="s">
        <v>489</v>
      </c>
      <c r="AG115">
        <v>53.719148936170214</v>
      </c>
      <c r="AH115" s="46" t="str">
        <f t="shared" si="5"/>
        <v>Yes</v>
      </c>
    </row>
    <row r="116" spans="28:34" x14ac:dyDescent="0.25">
      <c r="AB116" t="s">
        <v>1</v>
      </c>
      <c r="AC116">
        <v>0</v>
      </c>
      <c r="AD116">
        <v>51.314893617021283</v>
      </c>
      <c r="AE116" t="s">
        <v>946</v>
      </c>
      <c r="AF116" t="s">
        <v>488</v>
      </c>
      <c r="AG116">
        <v>51.314893617021283</v>
      </c>
      <c r="AH116" s="46" t="str">
        <f t="shared" si="5"/>
        <v>No</v>
      </c>
    </row>
    <row r="117" spans="28:34" x14ac:dyDescent="0.25">
      <c r="AB117" t="s">
        <v>1</v>
      </c>
      <c r="AC117">
        <v>0</v>
      </c>
      <c r="AD117">
        <v>42.132978723404257</v>
      </c>
      <c r="AE117" t="s">
        <v>946</v>
      </c>
      <c r="AF117" t="s">
        <v>493</v>
      </c>
      <c r="AG117">
        <v>42.132978723404257</v>
      </c>
      <c r="AH117" s="46" t="str">
        <f t="shared" si="5"/>
        <v>No</v>
      </c>
    </row>
    <row r="118" spans="28:34" x14ac:dyDescent="0.25">
      <c r="AB118" t="s">
        <v>1</v>
      </c>
      <c r="AC118">
        <v>0</v>
      </c>
      <c r="AD118">
        <v>41</v>
      </c>
      <c r="AE118" t="s">
        <v>946</v>
      </c>
      <c r="AF118" t="s">
        <v>497</v>
      </c>
      <c r="AG118">
        <v>41</v>
      </c>
      <c r="AH118" s="46" t="str">
        <f t="shared" si="5"/>
        <v>No</v>
      </c>
    </row>
    <row r="119" spans="28:34" x14ac:dyDescent="0.25">
      <c r="AB119" t="s">
        <v>1</v>
      </c>
      <c r="AC119">
        <v>0</v>
      </c>
      <c r="AD119">
        <v>41</v>
      </c>
      <c r="AF119" t="s">
        <v>496</v>
      </c>
      <c r="AG119">
        <v>41</v>
      </c>
      <c r="AH119" s="46" t="str">
        <f t="shared" si="5"/>
        <v>No</v>
      </c>
    </row>
    <row r="120" spans="28:34" x14ac:dyDescent="0.25">
      <c r="AB120" t="s">
        <v>1</v>
      </c>
      <c r="AC120">
        <v>0</v>
      </c>
      <c r="AD120">
        <v>40</v>
      </c>
      <c r="AE120" t="s">
        <v>946</v>
      </c>
      <c r="AF120" t="s">
        <v>501</v>
      </c>
      <c r="AG120">
        <v>40</v>
      </c>
      <c r="AH120" s="46" t="str">
        <f t="shared" si="5"/>
        <v>No</v>
      </c>
    </row>
    <row r="121" spans="28:34" x14ac:dyDescent="0.25">
      <c r="AB121" t="s">
        <v>1</v>
      </c>
      <c r="AC121">
        <v>0</v>
      </c>
      <c r="AD121">
        <v>40</v>
      </c>
      <c r="AF121" t="s">
        <v>509</v>
      </c>
      <c r="AG121">
        <v>40</v>
      </c>
      <c r="AH121" s="46" t="str">
        <f t="shared" si="5"/>
        <v>No</v>
      </c>
    </row>
    <row r="122" spans="28:34" x14ac:dyDescent="0.25">
      <c r="AB122" t="s">
        <v>1</v>
      </c>
      <c r="AC122">
        <v>0</v>
      </c>
      <c r="AD122">
        <v>40</v>
      </c>
      <c r="AF122" t="s">
        <v>507</v>
      </c>
      <c r="AG122">
        <v>40</v>
      </c>
      <c r="AH122" s="46" t="str">
        <f t="shared" si="5"/>
        <v>No</v>
      </c>
    </row>
    <row r="123" spans="28:34" x14ac:dyDescent="0.25">
      <c r="AB123" t="s">
        <v>1</v>
      </c>
      <c r="AC123">
        <v>0</v>
      </c>
      <c r="AD123">
        <v>40</v>
      </c>
      <c r="AF123" t="s">
        <v>499</v>
      </c>
      <c r="AG123">
        <v>40</v>
      </c>
      <c r="AH123" s="46" t="str">
        <f t="shared" si="5"/>
        <v>No</v>
      </c>
    </row>
    <row r="124" spans="28:34" x14ac:dyDescent="0.25">
      <c r="AB124" t="s">
        <v>1</v>
      </c>
      <c r="AC124">
        <v>0</v>
      </c>
      <c r="AD124">
        <v>40</v>
      </c>
      <c r="AF124" t="s">
        <v>500</v>
      </c>
      <c r="AG124">
        <v>40</v>
      </c>
      <c r="AH124" s="46" t="str">
        <f t="shared" si="5"/>
        <v>No</v>
      </c>
    </row>
    <row r="125" spans="28:34" x14ac:dyDescent="0.25">
      <c r="AB125" t="s">
        <v>1</v>
      </c>
      <c r="AC125">
        <v>0</v>
      </c>
      <c r="AD125">
        <v>40</v>
      </c>
      <c r="AF125" t="s">
        <v>505</v>
      </c>
      <c r="AG125">
        <v>40</v>
      </c>
      <c r="AH125" s="46" t="str">
        <f t="shared" si="5"/>
        <v>No</v>
      </c>
    </row>
    <row r="126" spans="28:34" x14ac:dyDescent="0.25">
      <c r="AB126" t="s">
        <v>1</v>
      </c>
      <c r="AC126">
        <v>0</v>
      </c>
      <c r="AD126">
        <v>40</v>
      </c>
      <c r="AF126" t="s">
        <v>502</v>
      </c>
      <c r="AG126">
        <v>40</v>
      </c>
      <c r="AH126" s="46" t="str">
        <f t="shared" si="5"/>
        <v>No</v>
      </c>
    </row>
    <row r="127" spans="28:34" x14ac:dyDescent="0.25">
      <c r="AB127" t="s">
        <v>1</v>
      </c>
      <c r="AC127">
        <v>0</v>
      </c>
      <c r="AD127">
        <v>40</v>
      </c>
      <c r="AF127" t="s">
        <v>503</v>
      </c>
      <c r="AG127">
        <v>40</v>
      </c>
      <c r="AH127" s="46" t="str">
        <f t="shared" si="5"/>
        <v>No</v>
      </c>
    </row>
    <row r="128" spans="28:34" x14ac:dyDescent="0.25">
      <c r="AB128" t="s">
        <v>1</v>
      </c>
      <c r="AC128">
        <v>0</v>
      </c>
      <c r="AD128">
        <v>37</v>
      </c>
      <c r="AE128" t="s">
        <v>946</v>
      </c>
      <c r="AF128" t="s">
        <v>513</v>
      </c>
      <c r="AG128">
        <v>37</v>
      </c>
      <c r="AH128" s="46" t="str">
        <f t="shared" si="5"/>
        <v>No</v>
      </c>
    </row>
    <row r="129" spans="28:34" x14ac:dyDescent="0.25">
      <c r="AB129" t="s">
        <v>1</v>
      </c>
      <c r="AC129">
        <v>0</v>
      </c>
      <c r="AD129">
        <v>37</v>
      </c>
      <c r="AF129" t="s">
        <v>511</v>
      </c>
      <c r="AG129">
        <v>37</v>
      </c>
      <c r="AH129" s="46" t="str">
        <f t="shared" si="5"/>
        <v>No</v>
      </c>
    </row>
    <row r="130" spans="28:34" x14ac:dyDescent="0.25">
      <c r="AB130" t="s">
        <v>1</v>
      </c>
      <c r="AC130">
        <v>0</v>
      </c>
      <c r="AD130">
        <v>37</v>
      </c>
      <c r="AF130" t="s">
        <v>512</v>
      </c>
      <c r="AG130">
        <v>37</v>
      </c>
      <c r="AH130" s="46" t="str">
        <f t="shared" si="5"/>
        <v>No</v>
      </c>
    </row>
    <row r="131" spans="28:34" x14ac:dyDescent="0.25">
      <c r="AB131" t="s">
        <v>1</v>
      </c>
      <c r="AC131">
        <v>0</v>
      </c>
      <c r="AD131">
        <v>36</v>
      </c>
      <c r="AE131" t="s">
        <v>946</v>
      </c>
      <c r="AF131" t="s">
        <v>519</v>
      </c>
      <c r="AG131">
        <v>36</v>
      </c>
      <c r="AH131" s="46" t="str">
        <f t="shared" si="5"/>
        <v>No</v>
      </c>
    </row>
    <row r="132" spans="28:34" x14ac:dyDescent="0.25">
      <c r="AB132" t="s">
        <v>1</v>
      </c>
      <c r="AC132">
        <v>0</v>
      </c>
      <c r="AD132">
        <v>36</v>
      </c>
      <c r="AF132" t="s">
        <v>523</v>
      </c>
      <c r="AG132">
        <v>36</v>
      </c>
      <c r="AH132" s="46" t="str">
        <f t="shared" si="5"/>
        <v>No</v>
      </c>
    </row>
    <row r="133" spans="28:34" x14ac:dyDescent="0.25">
      <c r="AB133" t="s">
        <v>1</v>
      </c>
      <c r="AC133">
        <v>0</v>
      </c>
      <c r="AD133">
        <v>36</v>
      </c>
      <c r="AF133" t="s">
        <v>517</v>
      </c>
      <c r="AG133">
        <v>36</v>
      </c>
      <c r="AH133" s="46" t="str">
        <f t="shared" si="5"/>
        <v>No</v>
      </c>
    </row>
    <row r="134" spans="28:34" x14ac:dyDescent="0.25">
      <c r="AB134" t="s">
        <v>1</v>
      </c>
      <c r="AC134">
        <v>0</v>
      </c>
      <c r="AD134">
        <v>36</v>
      </c>
      <c r="AF134" t="s">
        <v>516</v>
      </c>
      <c r="AG134">
        <v>36</v>
      </c>
      <c r="AH134" s="46" t="str">
        <f t="shared" ref="AH134:AH197" si="6">IF($AB134="","",IF(OR($AB134&lt;&gt;$AB133,$AC134&lt;&gt;$AC133,ISNUMBER(SEARCH("Empty",$AF134)),LEFT($AE134,3)="Set",AND($AC134=$AC133,ISNUMBER(SEARCH("Empty",$AF133))),AND(OR($AB134="Finger",$AB134="Trinket"),OR($AB134&lt;&gt;$AB132,$AC134&lt;&gt;$AC132))),"Yes","No"))</f>
        <v>No</v>
      </c>
    </row>
    <row r="135" spans="28:34" x14ac:dyDescent="0.25">
      <c r="AB135" t="s">
        <v>1</v>
      </c>
      <c r="AC135">
        <v>0</v>
      </c>
      <c r="AD135">
        <v>36</v>
      </c>
      <c r="AF135" t="s">
        <v>521</v>
      </c>
      <c r="AG135">
        <v>36</v>
      </c>
      <c r="AH135" s="46" t="str">
        <f t="shared" si="6"/>
        <v>No</v>
      </c>
    </row>
    <row r="136" spans="28:34" x14ac:dyDescent="0.25">
      <c r="AB136" t="s">
        <v>1</v>
      </c>
      <c r="AC136">
        <v>0</v>
      </c>
      <c r="AD136">
        <v>36</v>
      </c>
      <c r="AF136" t="s">
        <v>515</v>
      </c>
      <c r="AG136">
        <v>36</v>
      </c>
      <c r="AH136" s="46" t="str">
        <f t="shared" si="6"/>
        <v>No</v>
      </c>
    </row>
    <row r="137" spans="28:34" x14ac:dyDescent="0.25">
      <c r="AB137" t="s">
        <v>1</v>
      </c>
      <c r="AC137">
        <v>0</v>
      </c>
      <c r="AD137">
        <v>31</v>
      </c>
      <c r="AE137" t="s">
        <v>946</v>
      </c>
      <c r="AF137" t="s">
        <v>527</v>
      </c>
      <c r="AG137">
        <v>31</v>
      </c>
      <c r="AH137" s="46" t="str">
        <f t="shared" si="6"/>
        <v>No</v>
      </c>
    </row>
    <row r="138" spans="28:34" x14ac:dyDescent="0.25">
      <c r="AB138" t="s">
        <v>1</v>
      </c>
      <c r="AC138">
        <v>0</v>
      </c>
      <c r="AD138">
        <v>30.906382978723403</v>
      </c>
      <c r="AE138" t="s">
        <v>946</v>
      </c>
      <c r="AF138" t="s">
        <v>525</v>
      </c>
      <c r="AG138">
        <v>30.906382978723403</v>
      </c>
      <c r="AH138" s="46" t="str">
        <f t="shared" si="6"/>
        <v>No</v>
      </c>
    </row>
    <row r="139" spans="28:34" x14ac:dyDescent="0.25">
      <c r="AB139" t="s">
        <v>1</v>
      </c>
      <c r="AC139">
        <v>0</v>
      </c>
      <c r="AD139">
        <v>29.492553191489364</v>
      </c>
      <c r="AE139" t="s">
        <v>946</v>
      </c>
      <c r="AF139" t="s">
        <v>528</v>
      </c>
      <c r="AG139">
        <v>29.492553191489364</v>
      </c>
      <c r="AH139" s="46" t="str">
        <f t="shared" si="6"/>
        <v>No</v>
      </c>
    </row>
    <row r="140" spans="28:34" x14ac:dyDescent="0.25">
      <c r="AB140" t="s">
        <v>1</v>
      </c>
      <c r="AC140">
        <v>0</v>
      </c>
      <c r="AD140">
        <v>27</v>
      </c>
      <c r="AE140" t="s">
        <v>946</v>
      </c>
      <c r="AF140" t="s">
        <v>530</v>
      </c>
      <c r="AG140">
        <v>27</v>
      </c>
      <c r="AH140" s="46" t="str">
        <f t="shared" si="6"/>
        <v>No</v>
      </c>
    </row>
    <row r="141" spans="28:34" x14ac:dyDescent="0.25">
      <c r="AB141" t="s">
        <v>1</v>
      </c>
      <c r="AC141">
        <v>0</v>
      </c>
      <c r="AD141">
        <v>26.497340425531917</v>
      </c>
      <c r="AE141" t="s">
        <v>946</v>
      </c>
      <c r="AF141" t="s">
        <v>978</v>
      </c>
      <c r="AG141">
        <v>26.497340425531917</v>
      </c>
      <c r="AH141" s="46" t="str">
        <f t="shared" si="6"/>
        <v>No</v>
      </c>
    </row>
    <row r="142" spans="28:34" x14ac:dyDescent="0.25">
      <c r="AB142" t="s">
        <v>1</v>
      </c>
      <c r="AC142">
        <v>0</v>
      </c>
      <c r="AD142">
        <v>24.472872340425532</v>
      </c>
      <c r="AE142" t="s">
        <v>946</v>
      </c>
      <c r="AF142" t="s">
        <v>532</v>
      </c>
      <c r="AG142">
        <v>24.472872340425532</v>
      </c>
      <c r="AH142" s="46" t="str">
        <f t="shared" si="6"/>
        <v>No</v>
      </c>
    </row>
    <row r="143" spans="28:34" x14ac:dyDescent="0.25">
      <c r="AB143" t="s">
        <v>1</v>
      </c>
      <c r="AC143">
        <v>0</v>
      </c>
      <c r="AD143">
        <v>22.132978723404257</v>
      </c>
      <c r="AE143" t="s">
        <v>946</v>
      </c>
      <c r="AF143" t="s">
        <v>1249</v>
      </c>
      <c r="AG143">
        <v>22.132978723404257</v>
      </c>
      <c r="AH143" s="46" t="str">
        <f t="shared" si="6"/>
        <v>No</v>
      </c>
    </row>
    <row r="144" spans="28:34" x14ac:dyDescent="0.25">
      <c r="AB144" t="s">
        <v>1</v>
      </c>
      <c r="AC144">
        <v>0</v>
      </c>
      <c r="AD144">
        <v>21</v>
      </c>
      <c r="AE144" t="s">
        <v>946</v>
      </c>
      <c r="AF144" t="s">
        <v>538</v>
      </c>
      <c r="AG144">
        <v>21</v>
      </c>
      <c r="AH144" s="46" t="str">
        <f t="shared" si="6"/>
        <v>No</v>
      </c>
    </row>
    <row r="145" spans="28:34" x14ac:dyDescent="0.25">
      <c r="AB145" t="s">
        <v>1</v>
      </c>
      <c r="AC145">
        <v>0</v>
      </c>
      <c r="AD145">
        <v>20.379255319148939</v>
      </c>
      <c r="AE145" t="s">
        <v>946</v>
      </c>
      <c r="AF145" t="s">
        <v>536</v>
      </c>
      <c r="AG145">
        <v>20.379255319148939</v>
      </c>
      <c r="AH145" s="46" t="str">
        <f t="shared" si="6"/>
        <v>No</v>
      </c>
    </row>
    <row r="146" spans="28:34" x14ac:dyDescent="0.25">
      <c r="AB146" t="s">
        <v>1</v>
      </c>
      <c r="AC146">
        <v>0</v>
      </c>
      <c r="AD146">
        <v>19.81276595744681</v>
      </c>
      <c r="AE146" t="s">
        <v>946</v>
      </c>
      <c r="AF146" t="s">
        <v>542</v>
      </c>
      <c r="AG146">
        <v>19.81276595744681</v>
      </c>
      <c r="AH146" s="46" t="str">
        <f t="shared" si="6"/>
        <v>No</v>
      </c>
    </row>
    <row r="147" spans="28:34" x14ac:dyDescent="0.25">
      <c r="AB147" t="s">
        <v>1</v>
      </c>
      <c r="AC147">
        <v>0</v>
      </c>
      <c r="AD147">
        <v>19.699468085106382</v>
      </c>
      <c r="AE147" t="s">
        <v>946</v>
      </c>
      <c r="AF147" t="s">
        <v>544</v>
      </c>
      <c r="AG147">
        <v>19.699468085106382</v>
      </c>
      <c r="AH147" s="46" t="str">
        <f t="shared" si="6"/>
        <v>No</v>
      </c>
    </row>
    <row r="148" spans="28:34" x14ac:dyDescent="0.25">
      <c r="AB148" t="s">
        <v>1</v>
      </c>
      <c r="AC148">
        <v>0</v>
      </c>
      <c r="AD148">
        <v>18</v>
      </c>
      <c r="AE148" t="s">
        <v>946</v>
      </c>
      <c r="AF148" t="s">
        <v>548</v>
      </c>
      <c r="AG148">
        <v>18</v>
      </c>
      <c r="AH148" s="46" t="str">
        <f t="shared" si="6"/>
        <v>No</v>
      </c>
    </row>
    <row r="149" spans="28:34" x14ac:dyDescent="0.25">
      <c r="AB149" t="s">
        <v>1</v>
      </c>
      <c r="AC149">
        <v>0</v>
      </c>
      <c r="AD149">
        <v>17.926063829787235</v>
      </c>
      <c r="AE149" t="s">
        <v>946</v>
      </c>
      <c r="AF149" t="s">
        <v>547</v>
      </c>
      <c r="AG149">
        <v>17.926063829787235</v>
      </c>
      <c r="AH149" s="46" t="str">
        <f t="shared" si="6"/>
        <v>No</v>
      </c>
    </row>
    <row r="150" spans="28:34" x14ac:dyDescent="0.25">
      <c r="AB150" t="s">
        <v>1</v>
      </c>
      <c r="AC150">
        <v>0</v>
      </c>
      <c r="AD150">
        <v>15.86170212765958</v>
      </c>
      <c r="AE150" t="s">
        <v>946</v>
      </c>
      <c r="AF150" t="s">
        <v>534</v>
      </c>
      <c r="AG150">
        <v>15.86170212765958</v>
      </c>
      <c r="AH150" s="46" t="str">
        <f t="shared" si="6"/>
        <v>No</v>
      </c>
    </row>
    <row r="151" spans="28:34" x14ac:dyDescent="0.25">
      <c r="AB151" t="s">
        <v>1</v>
      </c>
      <c r="AC151">
        <v>0</v>
      </c>
      <c r="AD151">
        <v>15.172340425531916</v>
      </c>
      <c r="AE151" t="s">
        <v>946</v>
      </c>
      <c r="AF151" t="s">
        <v>549</v>
      </c>
      <c r="AG151">
        <v>15.172340425531916</v>
      </c>
      <c r="AH151" s="46" t="str">
        <f t="shared" si="6"/>
        <v>No</v>
      </c>
    </row>
    <row r="152" spans="28:34" x14ac:dyDescent="0.25">
      <c r="AB152" t="s">
        <v>1</v>
      </c>
      <c r="AC152">
        <v>0</v>
      </c>
      <c r="AD152">
        <v>10.083510638297875</v>
      </c>
      <c r="AE152" t="s">
        <v>946</v>
      </c>
      <c r="AF152" t="s">
        <v>979</v>
      </c>
      <c r="AG152">
        <v>10.083510638297875</v>
      </c>
      <c r="AH152" s="46" t="str">
        <f t="shared" si="6"/>
        <v>No</v>
      </c>
    </row>
    <row r="153" spans="28:34" x14ac:dyDescent="0.25">
      <c r="AB153" t="s">
        <v>1</v>
      </c>
      <c r="AC153">
        <v>0</v>
      </c>
      <c r="AD153">
        <v>8.8372340425531952</v>
      </c>
      <c r="AE153" t="s">
        <v>946</v>
      </c>
      <c r="AF153" t="s">
        <v>550</v>
      </c>
      <c r="AG153">
        <v>8.8372340425531952</v>
      </c>
      <c r="AH153" s="46" t="str">
        <f t="shared" si="6"/>
        <v>No</v>
      </c>
    </row>
    <row r="154" spans="28:34" x14ac:dyDescent="0.25">
      <c r="AB154" t="s">
        <v>1</v>
      </c>
      <c r="AC154">
        <v>0</v>
      </c>
      <c r="AD154">
        <v>8.4973404255319167</v>
      </c>
      <c r="AE154" t="s">
        <v>946</v>
      </c>
      <c r="AF154" t="s">
        <v>552</v>
      </c>
      <c r="AG154">
        <v>8.4973404255319167</v>
      </c>
      <c r="AH154" s="46" t="str">
        <f t="shared" si="6"/>
        <v>No</v>
      </c>
    </row>
    <row r="155" spans="28:34" x14ac:dyDescent="0.25">
      <c r="AB155" t="s">
        <v>1</v>
      </c>
      <c r="AC155">
        <v>0</v>
      </c>
      <c r="AD155">
        <v>8.3840425531914917</v>
      </c>
      <c r="AE155" t="s">
        <v>946</v>
      </c>
      <c r="AF155" t="s">
        <v>554</v>
      </c>
      <c r="AG155">
        <v>8.3840425531914917</v>
      </c>
      <c r="AH155" s="46" t="str">
        <f t="shared" si="6"/>
        <v>No</v>
      </c>
    </row>
    <row r="156" spans="28:34" x14ac:dyDescent="0.25">
      <c r="AB156" t="s">
        <v>1</v>
      </c>
      <c r="AC156">
        <v>0</v>
      </c>
      <c r="AD156">
        <v>3.5122340425531928</v>
      </c>
      <c r="AE156" t="s">
        <v>946</v>
      </c>
      <c r="AF156" t="s">
        <v>980</v>
      </c>
      <c r="AG156">
        <v>3.5122340425531928</v>
      </c>
      <c r="AH156" s="46" t="str">
        <f t="shared" si="6"/>
        <v>No</v>
      </c>
    </row>
    <row r="157" spans="28:34" x14ac:dyDescent="0.25">
      <c r="AB157" t="s">
        <v>1</v>
      </c>
      <c r="AC157">
        <v>0</v>
      </c>
      <c r="AD157">
        <v>0</v>
      </c>
      <c r="AE157" t="s">
        <v>946</v>
      </c>
      <c r="AF157" t="s">
        <v>972</v>
      </c>
      <c r="AG157">
        <v>0</v>
      </c>
      <c r="AH157" s="46" t="str">
        <f t="shared" si="6"/>
        <v>Yes</v>
      </c>
    </row>
    <row r="158" spans="28:34" x14ac:dyDescent="0.25">
      <c r="AH158" s="46" t="str">
        <f t="shared" si="6"/>
        <v/>
      </c>
    </row>
    <row r="159" spans="28:34" x14ac:dyDescent="0.25">
      <c r="AB159" t="s">
        <v>18</v>
      </c>
      <c r="AC159">
        <v>0</v>
      </c>
      <c r="AD159">
        <v>8</v>
      </c>
      <c r="AE159" t="s">
        <v>946</v>
      </c>
      <c r="AF159" t="s">
        <v>870</v>
      </c>
      <c r="AG159">
        <v>8</v>
      </c>
      <c r="AH159" s="46" t="str">
        <f t="shared" si="6"/>
        <v>Yes</v>
      </c>
    </row>
    <row r="160" spans="28:34" x14ac:dyDescent="0.25">
      <c r="AB160" t="s">
        <v>18</v>
      </c>
      <c r="AC160">
        <v>0</v>
      </c>
      <c r="AD160">
        <v>1.1329787234042556</v>
      </c>
      <c r="AE160" t="s">
        <v>946</v>
      </c>
      <c r="AF160" t="s">
        <v>871</v>
      </c>
      <c r="AG160">
        <v>1.1329787234042556</v>
      </c>
      <c r="AH160" s="46" t="str">
        <f t="shared" si="6"/>
        <v>No</v>
      </c>
    </row>
    <row r="161" spans="28:34" x14ac:dyDescent="0.25">
      <c r="AB161" t="s">
        <v>18</v>
      </c>
      <c r="AC161">
        <v>0</v>
      </c>
      <c r="AD161">
        <v>0.90638297872340456</v>
      </c>
      <c r="AE161" t="s">
        <v>946</v>
      </c>
      <c r="AF161" t="s">
        <v>872</v>
      </c>
      <c r="AG161">
        <v>0.90638297872340456</v>
      </c>
      <c r="AH161" s="46" t="str">
        <f t="shared" si="6"/>
        <v>No</v>
      </c>
    </row>
    <row r="162" spans="28:34" x14ac:dyDescent="0.25">
      <c r="AB162" t="s">
        <v>18</v>
      </c>
      <c r="AC162">
        <v>0</v>
      </c>
      <c r="AD162">
        <v>0</v>
      </c>
      <c r="AE162" t="s">
        <v>946</v>
      </c>
      <c r="AF162" t="s">
        <v>972</v>
      </c>
      <c r="AG162">
        <v>0</v>
      </c>
      <c r="AH162" s="46" t="str">
        <f t="shared" si="6"/>
        <v>Yes</v>
      </c>
    </row>
    <row r="163" spans="28:34" x14ac:dyDescent="0.25">
      <c r="AH163" s="46" t="str">
        <f t="shared" si="6"/>
        <v/>
      </c>
    </row>
    <row r="164" spans="28:34" x14ac:dyDescent="0.25">
      <c r="AB164" t="s">
        <v>2</v>
      </c>
      <c r="AC164">
        <v>1</v>
      </c>
      <c r="AD164">
        <v>23.502127659574469</v>
      </c>
      <c r="AE164" t="s">
        <v>946</v>
      </c>
      <c r="AF164" t="s">
        <v>610</v>
      </c>
      <c r="AG164">
        <v>23.502127659574469</v>
      </c>
      <c r="AH164" s="46" t="str">
        <f t="shared" si="6"/>
        <v>Yes</v>
      </c>
    </row>
    <row r="165" spans="28:34" x14ac:dyDescent="0.25">
      <c r="AB165" t="s">
        <v>2</v>
      </c>
      <c r="AC165">
        <v>1</v>
      </c>
      <c r="AD165">
        <v>15.408510638297875</v>
      </c>
      <c r="AE165" t="s">
        <v>946</v>
      </c>
      <c r="AF165" t="s">
        <v>623</v>
      </c>
      <c r="AG165">
        <v>15.408510638297875</v>
      </c>
      <c r="AH165" s="46" t="str">
        <f t="shared" si="6"/>
        <v>No</v>
      </c>
    </row>
    <row r="166" spans="28:34" x14ac:dyDescent="0.25">
      <c r="AB166" t="s">
        <v>2</v>
      </c>
      <c r="AC166">
        <v>1</v>
      </c>
      <c r="AD166">
        <v>14.615425531914896</v>
      </c>
      <c r="AE166" t="s">
        <v>946</v>
      </c>
      <c r="AF166" t="s">
        <v>629</v>
      </c>
      <c r="AG166">
        <v>14.615425531914896</v>
      </c>
      <c r="AH166" s="46" t="str">
        <f t="shared" si="6"/>
        <v>No</v>
      </c>
    </row>
    <row r="167" spans="28:34" x14ac:dyDescent="0.25">
      <c r="AB167" t="s">
        <v>2</v>
      </c>
      <c r="AC167">
        <v>0</v>
      </c>
      <c r="AD167">
        <v>34.793085106382982</v>
      </c>
      <c r="AE167" t="s">
        <v>946</v>
      </c>
      <c r="AF167" t="s">
        <v>604</v>
      </c>
      <c r="AG167">
        <v>34.793085106382982</v>
      </c>
      <c r="AH167" s="46" t="str">
        <f t="shared" si="6"/>
        <v>Yes</v>
      </c>
    </row>
    <row r="168" spans="28:34" x14ac:dyDescent="0.25">
      <c r="AB168" t="s">
        <v>2</v>
      </c>
      <c r="AC168">
        <v>0</v>
      </c>
      <c r="AD168">
        <v>34.36436170212766</v>
      </c>
      <c r="AE168" t="s">
        <v>946</v>
      </c>
      <c r="AF168" t="s">
        <v>601</v>
      </c>
      <c r="AG168">
        <v>34.36436170212766</v>
      </c>
      <c r="AH168" s="46" t="str">
        <f t="shared" si="6"/>
        <v>No</v>
      </c>
    </row>
    <row r="169" spans="28:34" x14ac:dyDescent="0.25">
      <c r="AB169" t="s">
        <v>2</v>
      </c>
      <c r="AC169">
        <v>0</v>
      </c>
      <c r="AD169">
        <v>29.388829787234044</v>
      </c>
      <c r="AE169" t="s">
        <v>946</v>
      </c>
      <c r="AF169" t="s">
        <v>603</v>
      </c>
      <c r="AG169">
        <v>29.388829787234044</v>
      </c>
      <c r="AH169" s="46" t="str">
        <f t="shared" si="6"/>
        <v>No</v>
      </c>
    </row>
    <row r="170" spans="28:34" x14ac:dyDescent="0.25">
      <c r="AB170" t="s">
        <v>2</v>
      </c>
      <c r="AC170">
        <v>0</v>
      </c>
      <c r="AD170">
        <v>28.906382978723403</v>
      </c>
      <c r="AE170" t="s">
        <v>946</v>
      </c>
      <c r="AF170" t="s">
        <v>606</v>
      </c>
      <c r="AG170">
        <v>28.906382978723403</v>
      </c>
      <c r="AH170" s="46" t="str">
        <f t="shared" si="6"/>
        <v>No</v>
      </c>
    </row>
    <row r="171" spans="28:34" x14ac:dyDescent="0.25">
      <c r="AB171" t="s">
        <v>2</v>
      </c>
      <c r="AC171">
        <v>0</v>
      </c>
      <c r="AD171">
        <v>26.359574468085107</v>
      </c>
      <c r="AE171" t="s">
        <v>946</v>
      </c>
      <c r="AF171" t="s">
        <v>608</v>
      </c>
      <c r="AG171">
        <v>26.359574468085107</v>
      </c>
      <c r="AH171" s="46" t="str">
        <f t="shared" si="6"/>
        <v>No</v>
      </c>
    </row>
    <row r="172" spans="28:34" x14ac:dyDescent="0.25">
      <c r="AB172" t="s">
        <v>2</v>
      </c>
      <c r="AC172">
        <v>0</v>
      </c>
      <c r="AD172">
        <v>22</v>
      </c>
      <c r="AE172" t="s">
        <v>946</v>
      </c>
      <c r="AF172" t="s">
        <v>615</v>
      </c>
      <c r="AG172">
        <v>22</v>
      </c>
      <c r="AH172" s="46" t="str">
        <f t="shared" si="6"/>
        <v>No</v>
      </c>
    </row>
    <row r="173" spans="28:34" x14ac:dyDescent="0.25">
      <c r="AB173" t="s">
        <v>2</v>
      </c>
      <c r="AC173">
        <v>0</v>
      </c>
      <c r="AD173">
        <v>22</v>
      </c>
      <c r="AF173" t="s">
        <v>618</v>
      </c>
      <c r="AG173">
        <v>22</v>
      </c>
      <c r="AH173" s="46" t="str">
        <f t="shared" si="6"/>
        <v>No</v>
      </c>
    </row>
    <row r="174" spans="28:34" x14ac:dyDescent="0.25">
      <c r="AB174" t="s">
        <v>2</v>
      </c>
      <c r="AC174">
        <v>0</v>
      </c>
      <c r="AD174">
        <v>22</v>
      </c>
      <c r="AF174" t="s">
        <v>620</v>
      </c>
      <c r="AG174">
        <v>22</v>
      </c>
      <c r="AH174" s="46" t="str">
        <f t="shared" si="6"/>
        <v>No</v>
      </c>
    </row>
    <row r="175" spans="28:34" x14ac:dyDescent="0.25">
      <c r="AB175" t="s">
        <v>2</v>
      </c>
      <c r="AC175">
        <v>0</v>
      </c>
      <c r="AD175">
        <v>19.132978723404257</v>
      </c>
      <c r="AE175" t="s">
        <v>946</v>
      </c>
      <c r="AF175" t="s">
        <v>621</v>
      </c>
      <c r="AG175">
        <v>19.132978723404257</v>
      </c>
      <c r="AH175" s="46" t="str">
        <f t="shared" si="6"/>
        <v>No</v>
      </c>
    </row>
    <row r="176" spans="28:34" x14ac:dyDescent="0.25">
      <c r="AB176" t="s">
        <v>2</v>
      </c>
      <c r="AC176">
        <v>0</v>
      </c>
      <c r="AD176">
        <v>16.472872340425532</v>
      </c>
      <c r="AE176" t="s">
        <v>946</v>
      </c>
      <c r="AF176" t="s">
        <v>627</v>
      </c>
      <c r="AG176">
        <v>16.472872340425532</v>
      </c>
      <c r="AH176" s="46" t="str">
        <f t="shared" si="6"/>
        <v>No</v>
      </c>
    </row>
    <row r="177" spans="28:34" x14ac:dyDescent="0.25">
      <c r="AB177" t="s">
        <v>2</v>
      </c>
      <c r="AC177">
        <v>0</v>
      </c>
      <c r="AD177">
        <v>14.728723404255323</v>
      </c>
      <c r="AE177" t="s">
        <v>946</v>
      </c>
      <c r="AF177" t="s">
        <v>612</v>
      </c>
      <c r="AG177">
        <v>14.728723404255323</v>
      </c>
      <c r="AH177" s="46" t="str">
        <f t="shared" si="6"/>
        <v>No</v>
      </c>
    </row>
    <row r="178" spans="28:34" x14ac:dyDescent="0.25">
      <c r="AB178" t="s">
        <v>2</v>
      </c>
      <c r="AC178">
        <v>0</v>
      </c>
      <c r="AD178">
        <v>13.793085106382978</v>
      </c>
      <c r="AE178" t="s">
        <v>946</v>
      </c>
      <c r="AF178" t="s">
        <v>981</v>
      </c>
      <c r="AG178">
        <v>13.793085106382978</v>
      </c>
      <c r="AH178" s="46" t="str">
        <f t="shared" si="6"/>
        <v>No</v>
      </c>
    </row>
    <row r="179" spans="28:34" x14ac:dyDescent="0.25">
      <c r="AB179" t="s">
        <v>2</v>
      </c>
      <c r="AC179">
        <v>0</v>
      </c>
      <c r="AD179">
        <v>9.4728723404255319</v>
      </c>
      <c r="AE179" t="s">
        <v>946</v>
      </c>
      <c r="AF179" t="s">
        <v>633</v>
      </c>
      <c r="AG179">
        <v>9.4728723404255319</v>
      </c>
      <c r="AH179" s="46" t="str">
        <f t="shared" si="6"/>
        <v>No</v>
      </c>
    </row>
    <row r="180" spans="28:34" x14ac:dyDescent="0.25">
      <c r="AB180" t="s">
        <v>2</v>
      </c>
      <c r="AC180">
        <v>0</v>
      </c>
      <c r="AD180">
        <v>7.6797872340425535</v>
      </c>
      <c r="AE180" t="s">
        <v>946</v>
      </c>
      <c r="AF180" t="s">
        <v>634</v>
      </c>
      <c r="AG180">
        <v>7.6797872340425535</v>
      </c>
      <c r="AH180" s="46" t="str">
        <f t="shared" si="6"/>
        <v>No</v>
      </c>
    </row>
    <row r="181" spans="28:34" x14ac:dyDescent="0.25">
      <c r="AB181" t="s">
        <v>2</v>
      </c>
      <c r="AC181">
        <v>0</v>
      </c>
      <c r="AD181">
        <v>7.5909574468085133</v>
      </c>
      <c r="AE181" t="s">
        <v>946</v>
      </c>
      <c r="AF181" t="s">
        <v>632</v>
      </c>
      <c r="AG181">
        <v>7.5909574468085133</v>
      </c>
      <c r="AH181" s="46" t="str">
        <f t="shared" si="6"/>
        <v>No</v>
      </c>
    </row>
    <row r="182" spans="28:34" x14ac:dyDescent="0.25">
      <c r="AB182" t="s">
        <v>2</v>
      </c>
      <c r="AC182">
        <v>0</v>
      </c>
      <c r="AD182">
        <v>0</v>
      </c>
      <c r="AE182" t="s">
        <v>946</v>
      </c>
      <c r="AF182" t="s">
        <v>972</v>
      </c>
      <c r="AG182">
        <v>0</v>
      </c>
      <c r="AH182" s="46" t="str">
        <f t="shared" si="6"/>
        <v>Yes</v>
      </c>
    </row>
    <row r="183" spans="28:34" x14ac:dyDescent="0.25">
      <c r="AH183" s="46" t="str">
        <f t="shared" si="6"/>
        <v/>
      </c>
    </row>
    <row r="184" spans="28:34" x14ac:dyDescent="0.25">
      <c r="AB184" t="s">
        <v>13</v>
      </c>
      <c r="AC184">
        <v>1</v>
      </c>
      <c r="AD184">
        <v>30.068617021276598</v>
      </c>
      <c r="AE184" t="s">
        <v>946</v>
      </c>
      <c r="AF184" t="s">
        <v>688</v>
      </c>
      <c r="AG184">
        <v>30.068617021276598</v>
      </c>
      <c r="AH184" s="46" t="str">
        <f t="shared" si="6"/>
        <v>Yes</v>
      </c>
    </row>
    <row r="185" spans="28:34" x14ac:dyDescent="0.25">
      <c r="AB185" t="s">
        <v>13</v>
      </c>
      <c r="AC185">
        <v>1</v>
      </c>
      <c r="AD185">
        <v>13.595744680851066</v>
      </c>
      <c r="AE185" t="s">
        <v>946</v>
      </c>
      <c r="AF185" t="s">
        <v>690</v>
      </c>
      <c r="AG185">
        <v>13.595744680851066</v>
      </c>
      <c r="AH185" s="46" t="str">
        <f t="shared" si="6"/>
        <v>No</v>
      </c>
    </row>
    <row r="186" spans="28:34" x14ac:dyDescent="0.25">
      <c r="AB186" t="s">
        <v>13</v>
      </c>
      <c r="AC186">
        <v>0</v>
      </c>
      <c r="AD186">
        <v>47.157446808510642</v>
      </c>
      <c r="AE186" t="s">
        <v>946</v>
      </c>
      <c r="AF186" t="s">
        <v>684</v>
      </c>
      <c r="AG186">
        <v>47.157446808510642</v>
      </c>
      <c r="AH186" s="46" t="str">
        <f t="shared" si="6"/>
        <v>Yes</v>
      </c>
    </row>
    <row r="187" spans="28:34" x14ac:dyDescent="0.25">
      <c r="AB187" t="s">
        <v>13</v>
      </c>
      <c r="AC187">
        <v>0</v>
      </c>
      <c r="AD187">
        <v>35.812765957446807</v>
      </c>
      <c r="AE187" t="s">
        <v>946</v>
      </c>
      <c r="AF187" t="s">
        <v>686</v>
      </c>
      <c r="AG187">
        <v>35.812765957446807</v>
      </c>
      <c r="AH187" s="46" t="str">
        <f t="shared" si="6"/>
        <v>No</v>
      </c>
    </row>
    <row r="188" spans="28:34" x14ac:dyDescent="0.25">
      <c r="AB188" t="s">
        <v>13</v>
      </c>
      <c r="AC188">
        <v>0</v>
      </c>
      <c r="AD188">
        <v>30</v>
      </c>
      <c r="AE188" t="s">
        <v>946</v>
      </c>
      <c r="AF188" t="s">
        <v>691</v>
      </c>
      <c r="AG188">
        <v>30</v>
      </c>
      <c r="AH188" s="46" t="str">
        <f t="shared" si="6"/>
        <v>No</v>
      </c>
    </row>
    <row r="189" spans="28:34" x14ac:dyDescent="0.25">
      <c r="AB189" t="s">
        <v>13</v>
      </c>
      <c r="AC189">
        <v>0</v>
      </c>
      <c r="AD189">
        <v>30</v>
      </c>
      <c r="AF189" t="s">
        <v>693</v>
      </c>
      <c r="AG189">
        <v>30</v>
      </c>
      <c r="AH189" s="46" t="str">
        <f t="shared" si="6"/>
        <v>No</v>
      </c>
    </row>
    <row r="190" spans="28:34" x14ac:dyDescent="0.25">
      <c r="AB190" t="s">
        <v>13</v>
      </c>
      <c r="AC190">
        <v>0</v>
      </c>
      <c r="AD190">
        <v>30</v>
      </c>
      <c r="AF190" t="s">
        <v>694</v>
      </c>
      <c r="AG190">
        <v>30</v>
      </c>
      <c r="AH190" s="46" t="str">
        <f t="shared" si="6"/>
        <v>No</v>
      </c>
    </row>
    <row r="191" spans="28:34" x14ac:dyDescent="0.25">
      <c r="AB191" t="s">
        <v>13</v>
      </c>
      <c r="AC191">
        <v>0</v>
      </c>
      <c r="AD191">
        <v>30</v>
      </c>
      <c r="AF191" t="s">
        <v>692</v>
      </c>
      <c r="AG191">
        <v>30</v>
      </c>
      <c r="AH191" s="46" t="str">
        <f t="shared" si="6"/>
        <v>No</v>
      </c>
    </row>
    <row r="192" spans="28:34" x14ac:dyDescent="0.25">
      <c r="AB192" t="s">
        <v>13</v>
      </c>
      <c r="AC192">
        <v>0</v>
      </c>
      <c r="AD192">
        <v>29</v>
      </c>
      <c r="AE192" t="s">
        <v>946</v>
      </c>
      <c r="AF192" t="s">
        <v>698</v>
      </c>
      <c r="AG192">
        <v>29</v>
      </c>
      <c r="AH192" s="46" t="str">
        <f t="shared" si="6"/>
        <v>No</v>
      </c>
    </row>
    <row r="193" spans="28:34" x14ac:dyDescent="0.25">
      <c r="AB193" t="s">
        <v>13</v>
      </c>
      <c r="AC193">
        <v>0</v>
      </c>
      <c r="AD193">
        <v>29</v>
      </c>
      <c r="AF193" t="s">
        <v>699</v>
      </c>
      <c r="AG193">
        <v>29</v>
      </c>
      <c r="AH193" s="46" t="str">
        <f t="shared" si="6"/>
        <v>No</v>
      </c>
    </row>
    <row r="194" spans="28:34" x14ac:dyDescent="0.25">
      <c r="AB194" t="s">
        <v>13</v>
      </c>
      <c r="AC194">
        <v>0</v>
      </c>
      <c r="AD194">
        <v>26</v>
      </c>
      <c r="AE194" t="s">
        <v>946</v>
      </c>
      <c r="AF194" t="s">
        <v>707</v>
      </c>
      <c r="AG194">
        <v>26</v>
      </c>
      <c r="AH194" s="46" t="str">
        <f t="shared" si="6"/>
        <v>No</v>
      </c>
    </row>
    <row r="195" spans="28:34" x14ac:dyDescent="0.25">
      <c r="AB195" t="s">
        <v>13</v>
      </c>
      <c r="AC195">
        <v>0</v>
      </c>
      <c r="AD195">
        <v>26</v>
      </c>
      <c r="AF195" t="s">
        <v>705</v>
      </c>
      <c r="AG195">
        <v>26</v>
      </c>
      <c r="AH195" s="46" t="str">
        <f t="shared" si="6"/>
        <v>No</v>
      </c>
    </row>
    <row r="196" spans="28:34" x14ac:dyDescent="0.25">
      <c r="AB196" t="s">
        <v>13</v>
      </c>
      <c r="AC196">
        <v>0</v>
      </c>
      <c r="AD196">
        <v>26</v>
      </c>
      <c r="AF196" t="s">
        <v>706</v>
      </c>
      <c r="AG196">
        <v>26</v>
      </c>
      <c r="AH196" s="46" t="str">
        <f t="shared" si="6"/>
        <v>No</v>
      </c>
    </row>
    <row r="197" spans="28:34" x14ac:dyDescent="0.25">
      <c r="AB197" t="s">
        <v>13</v>
      </c>
      <c r="AC197">
        <v>0</v>
      </c>
      <c r="AD197">
        <v>24</v>
      </c>
      <c r="AE197" t="s">
        <v>946</v>
      </c>
      <c r="AF197" t="s">
        <v>710</v>
      </c>
      <c r="AG197">
        <v>24</v>
      </c>
      <c r="AH197" s="46" t="str">
        <f t="shared" si="6"/>
        <v>No</v>
      </c>
    </row>
    <row r="198" spans="28:34" x14ac:dyDescent="0.25">
      <c r="AB198" t="s">
        <v>13</v>
      </c>
      <c r="AC198">
        <v>0</v>
      </c>
      <c r="AD198">
        <v>23</v>
      </c>
      <c r="AE198" t="s">
        <v>946</v>
      </c>
      <c r="AF198" t="s">
        <v>714</v>
      </c>
      <c r="AG198">
        <v>23</v>
      </c>
      <c r="AH198" s="46" t="str">
        <f t="shared" ref="AH198:AH261" si="7">IF($AB198="","",IF(OR($AB198&lt;&gt;$AB197,$AC198&lt;&gt;$AC197,ISNUMBER(SEARCH("Empty",$AF198)),LEFT($AE198,3)="Set",AND($AC198=$AC197,ISNUMBER(SEARCH("Empty",$AF197))),AND(OR($AB198="Finger",$AB198="Trinket"),OR($AB198&lt;&gt;$AB196,$AC198&lt;&gt;$AC196))),"Yes","No"))</f>
        <v>No</v>
      </c>
    </row>
    <row r="199" spans="28:34" x14ac:dyDescent="0.25">
      <c r="AB199" t="s">
        <v>13</v>
      </c>
      <c r="AC199">
        <v>0</v>
      </c>
      <c r="AD199">
        <v>22.699468085106382</v>
      </c>
      <c r="AE199" t="s">
        <v>946</v>
      </c>
      <c r="AF199" t="s">
        <v>713</v>
      </c>
      <c r="AG199">
        <v>22.699468085106382</v>
      </c>
      <c r="AH199" s="46" t="str">
        <f t="shared" si="7"/>
        <v>No</v>
      </c>
    </row>
    <row r="200" spans="28:34" x14ac:dyDescent="0.25">
      <c r="AB200" t="s">
        <v>13</v>
      </c>
      <c r="AC200">
        <v>0</v>
      </c>
      <c r="AD200">
        <v>21.81276595744681</v>
      </c>
      <c r="AE200" t="s">
        <v>946</v>
      </c>
      <c r="AF200" t="s">
        <v>715</v>
      </c>
      <c r="AG200">
        <v>21.81276595744681</v>
      </c>
      <c r="AH200" s="46" t="str">
        <f t="shared" si="7"/>
        <v>No</v>
      </c>
    </row>
    <row r="201" spans="28:34" x14ac:dyDescent="0.25">
      <c r="AB201" t="s">
        <v>13</v>
      </c>
      <c r="AC201">
        <v>0</v>
      </c>
      <c r="AD201">
        <v>21.472872340425532</v>
      </c>
      <c r="AE201" t="s">
        <v>946</v>
      </c>
      <c r="AF201" t="s">
        <v>716</v>
      </c>
      <c r="AG201">
        <v>21.472872340425532</v>
      </c>
      <c r="AH201" s="46" t="str">
        <f t="shared" si="7"/>
        <v>No</v>
      </c>
    </row>
    <row r="202" spans="28:34" x14ac:dyDescent="0.25">
      <c r="AB202" t="s">
        <v>13</v>
      </c>
      <c r="AC202">
        <v>0</v>
      </c>
      <c r="AD202">
        <v>19.246276595744682</v>
      </c>
      <c r="AE202" t="s">
        <v>946</v>
      </c>
      <c r="AF202" t="s">
        <v>718</v>
      </c>
      <c r="AG202">
        <v>19.246276595744682</v>
      </c>
      <c r="AH202" s="46" t="str">
        <f t="shared" si="7"/>
        <v>No</v>
      </c>
    </row>
    <row r="203" spans="28:34" x14ac:dyDescent="0.25">
      <c r="AB203" t="s">
        <v>13</v>
      </c>
      <c r="AC203">
        <v>0</v>
      </c>
      <c r="AD203">
        <v>16.472872340425532</v>
      </c>
      <c r="AE203" t="s">
        <v>946</v>
      </c>
      <c r="AF203" t="s">
        <v>720</v>
      </c>
      <c r="AG203">
        <v>16.472872340425532</v>
      </c>
      <c r="AH203" s="46" t="str">
        <f t="shared" si="7"/>
        <v>No</v>
      </c>
    </row>
    <row r="204" spans="28:34" x14ac:dyDescent="0.25">
      <c r="AB204" t="s">
        <v>13</v>
      </c>
      <c r="AC204">
        <v>0</v>
      </c>
      <c r="AD204">
        <v>16</v>
      </c>
      <c r="AE204" t="s">
        <v>946</v>
      </c>
      <c r="AF204" t="s">
        <v>724</v>
      </c>
      <c r="AG204">
        <v>16</v>
      </c>
      <c r="AH204" s="46" t="str">
        <f t="shared" si="7"/>
        <v>No</v>
      </c>
    </row>
    <row r="205" spans="28:34" x14ac:dyDescent="0.25">
      <c r="AB205" t="s">
        <v>13</v>
      </c>
      <c r="AC205">
        <v>0</v>
      </c>
      <c r="AD205">
        <v>15.472872340425532</v>
      </c>
      <c r="AE205" t="s">
        <v>946</v>
      </c>
      <c r="AF205" t="s">
        <v>1232</v>
      </c>
      <c r="AG205">
        <v>15.472872340425532</v>
      </c>
      <c r="AH205" s="46" t="str">
        <f t="shared" si="7"/>
        <v>No</v>
      </c>
    </row>
    <row r="206" spans="28:34" x14ac:dyDescent="0.25">
      <c r="AB206" t="s">
        <v>13</v>
      </c>
      <c r="AC206">
        <v>0</v>
      </c>
      <c r="AD206">
        <v>15.359574468085107</v>
      </c>
      <c r="AE206" t="s">
        <v>946</v>
      </c>
      <c r="AF206" t="s">
        <v>723</v>
      </c>
      <c r="AG206">
        <v>15.359574468085107</v>
      </c>
      <c r="AH206" s="46" t="str">
        <f t="shared" si="7"/>
        <v>No</v>
      </c>
    </row>
    <row r="207" spans="28:34" x14ac:dyDescent="0.25">
      <c r="AB207" t="s">
        <v>13</v>
      </c>
      <c r="AC207">
        <v>0</v>
      </c>
      <c r="AD207">
        <v>15.246276595744682</v>
      </c>
      <c r="AE207" t="s">
        <v>946</v>
      </c>
      <c r="AF207" t="s">
        <v>725</v>
      </c>
      <c r="AG207">
        <v>15.246276595744682</v>
      </c>
      <c r="AH207" s="46" t="str">
        <f t="shared" si="7"/>
        <v>No</v>
      </c>
    </row>
    <row r="208" spans="28:34" x14ac:dyDescent="0.25">
      <c r="AB208" t="s">
        <v>13</v>
      </c>
      <c r="AC208">
        <v>0</v>
      </c>
      <c r="AD208">
        <v>14.03936170212766</v>
      </c>
      <c r="AE208" t="s">
        <v>946</v>
      </c>
      <c r="AF208" t="s">
        <v>727</v>
      </c>
      <c r="AG208">
        <v>14.03936170212766</v>
      </c>
      <c r="AH208" s="46" t="str">
        <f t="shared" si="7"/>
        <v>No</v>
      </c>
    </row>
    <row r="209" spans="28:34" x14ac:dyDescent="0.25">
      <c r="AB209" t="s">
        <v>13</v>
      </c>
      <c r="AC209">
        <v>0</v>
      </c>
      <c r="AD209">
        <v>13.26595744680851</v>
      </c>
      <c r="AE209" t="s">
        <v>946</v>
      </c>
      <c r="AF209" t="s">
        <v>728</v>
      </c>
      <c r="AG209">
        <v>13.26595744680851</v>
      </c>
      <c r="AH209" s="46" t="str">
        <f t="shared" si="7"/>
        <v>No</v>
      </c>
    </row>
    <row r="210" spans="28:34" x14ac:dyDescent="0.25">
      <c r="AB210" t="s">
        <v>13</v>
      </c>
      <c r="AC210">
        <v>0</v>
      </c>
      <c r="AD210">
        <v>10.132978723404255</v>
      </c>
      <c r="AE210" t="s">
        <v>946</v>
      </c>
      <c r="AF210" t="s">
        <v>733</v>
      </c>
      <c r="AG210">
        <v>10.132978723404255</v>
      </c>
      <c r="AH210" s="46" t="str">
        <f t="shared" si="7"/>
        <v>No</v>
      </c>
    </row>
    <row r="211" spans="28:34" x14ac:dyDescent="0.25">
      <c r="AB211" t="s">
        <v>13</v>
      </c>
      <c r="AC211">
        <v>0</v>
      </c>
      <c r="AD211">
        <v>9.9260638297872354</v>
      </c>
      <c r="AE211" t="s">
        <v>946</v>
      </c>
      <c r="AF211" t="s">
        <v>731</v>
      </c>
      <c r="AG211">
        <v>9.9260638297872354</v>
      </c>
      <c r="AH211" s="46" t="str">
        <f t="shared" si="7"/>
        <v>No</v>
      </c>
    </row>
    <row r="212" spans="28:34" x14ac:dyDescent="0.25">
      <c r="AB212" t="s">
        <v>13</v>
      </c>
      <c r="AC212">
        <v>0</v>
      </c>
      <c r="AD212">
        <v>8.6106382978723435</v>
      </c>
      <c r="AE212" t="s">
        <v>946</v>
      </c>
      <c r="AF212" t="s">
        <v>729</v>
      </c>
      <c r="AG212">
        <v>8.6106382978723435</v>
      </c>
      <c r="AH212" s="46" t="str">
        <f t="shared" si="7"/>
        <v>No</v>
      </c>
    </row>
    <row r="213" spans="28:34" x14ac:dyDescent="0.25">
      <c r="AB213" t="s">
        <v>13</v>
      </c>
      <c r="AC213">
        <v>0</v>
      </c>
      <c r="AD213">
        <v>7.8127659574468087</v>
      </c>
      <c r="AE213" t="s">
        <v>946</v>
      </c>
      <c r="AF213" t="s">
        <v>735</v>
      </c>
      <c r="AG213">
        <v>7.8127659574468087</v>
      </c>
      <c r="AH213" s="46" t="str">
        <f t="shared" si="7"/>
        <v>No</v>
      </c>
    </row>
    <row r="214" spans="28:34" x14ac:dyDescent="0.25">
      <c r="AB214" t="s">
        <v>13</v>
      </c>
      <c r="AC214">
        <v>0</v>
      </c>
      <c r="AD214">
        <v>7</v>
      </c>
      <c r="AE214" t="s">
        <v>946</v>
      </c>
      <c r="AF214" t="s">
        <v>736</v>
      </c>
      <c r="AG214">
        <v>7</v>
      </c>
      <c r="AH214" s="46" t="str">
        <f t="shared" si="7"/>
        <v>No</v>
      </c>
    </row>
    <row r="215" spans="28:34" x14ac:dyDescent="0.25">
      <c r="AB215" t="s">
        <v>13</v>
      </c>
      <c r="AC215">
        <v>0</v>
      </c>
      <c r="AD215">
        <v>2.3792553191489372</v>
      </c>
      <c r="AE215" t="s">
        <v>946</v>
      </c>
      <c r="AF215" t="s">
        <v>1243</v>
      </c>
      <c r="AG215">
        <v>2.3792553191489372</v>
      </c>
      <c r="AH215" s="46" t="str">
        <f t="shared" si="7"/>
        <v>No</v>
      </c>
    </row>
    <row r="216" spans="28:34" x14ac:dyDescent="0.25">
      <c r="AB216" t="s">
        <v>13</v>
      </c>
      <c r="AC216">
        <v>0</v>
      </c>
      <c r="AD216">
        <v>2.2659574468085113</v>
      </c>
      <c r="AE216" t="s">
        <v>946</v>
      </c>
      <c r="AF216" t="s">
        <v>982</v>
      </c>
      <c r="AG216">
        <v>2.2659574468085113</v>
      </c>
      <c r="AH216" s="46" t="str">
        <f t="shared" si="7"/>
        <v>No</v>
      </c>
    </row>
    <row r="217" spans="28:34" x14ac:dyDescent="0.25">
      <c r="AB217" t="s">
        <v>13</v>
      </c>
      <c r="AC217">
        <v>0</v>
      </c>
      <c r="AD217">
        <v>0</v>
      </c>
      <c r="AE217" t="s">
        <v>946</v>
      </c>
      <c r="AF217" t="s">
        <v>972</v>
      </c>
      <c r="AG217">
        <v>0</v>
      </c>
      <c r="AH217" s="46" t="str">
        <f t="shared" si="7"/>
        <v>Yes</v>
      </c>
    </row>
    <row r="218" spans="28:34" x14ac:dyDescent="0.25">
      <c r="AH218" s="46" t="str">
        <f t="shared" si="7"/>
        <v/>
      </c>
    </row>
    <row r="219" spans="28:34" x14ac:dyDescent="0.25">
      <c r="AB219" t="s">
        <v>19</v>
      </c>
      <c r="AC219">
        <v>0</v>
      </c>
      <c r="AD219">
        <v>21.797872340425535</v>
      </c>
      <c r="AE219" t="s">
        <v>946</v>
      </c>
      <c r="AF219" t="s">
        <v>873</v>
      </c>
      <c r="AG219">
        <v>21.797872340425535</v>
      </c>
      <c r="AH219" s="46" t="str">
        <f t="shared" si="7"/>
        <v>Yes</v>
      </c>
    </row>
    <row r="220" spans="28:34" x14ac:dyDescent="0.25">
      <c r="AB220" t="s">
        <v>19</v>
      </c>
      <c r="AC220">
        <v>0</v>
      </c>
      <c r="AD220">
        <v>18</v>
      </c>
      <c r="AE220" t="s">
        <v>946</v>
      </c>
      <c r="AF220" t="s">
        <v>874</v>
      </c>
      <c r="AG220">
        <v>18</v>
      </c>
      <c r="AH220" s="46" t="str">
        <f t="shared" si="7"/>
        <v>No</v>
      </c>
    </row>
    <row r="221" spans="28:34" x14ac:dyDescent="0.25">
      <c r="AB221" t="s">
        <v>19</v>
      </c>
      <c r="AC221">
        <v>0</v>
      </c>
      <c r="AD221">
        <v>11</v>
      </c>
      <c r="AE221" t="s">
        <v>946</v>
      </c>
      <c r="AF221" t="s">
        <v>875</v>
      </c>
      <c r="AG221">
        <v>11</v>
      </c>
      <c r="AH221" s="46" t="str">
        <f t="shared" si="7"/>
        <v>No</v>
      </c>
    </row>
    <row r="222" spans="28:34" x14ac:dyDescent="0.25">
      <c r="AB222" t="s">
        <v>19</v>
      </c>
      <c r="AC222">
        <v>0</v>
      </c>
      <c r="AD222">
        <v>0</v>
      </c>
      <c r="AE222" t="s">
        <v>946</v>
      </c>
      <c r="AF222" t="s">
        <v>972</v>
      </c>
      <c r="AG222">
        <v>0</v>
      </c>
      <c r="AH222" s="46" t="str">
        <f t="shared" si="7"/>
        <v>Yes</v>
      </c>
    </row>
    <row r="223" spans="28:34" x14ac:dyDescent="0.25">
      <c r="AH223" s="46" t="str">
        <f t="shared" si="7"/>
        <v/>
      </c>
    </row>
    <row r="224" spans="28:34" x14ac:dyDescent="0.25">
      <c r="AB224" t="s">
        <v>5</v>
      </c>
      <c r="AC224">
        <v>2</v>
      </c>
      <c r="AD224">
        <v>57.191489361702132</v>
      </c>
      <c r="AE224" t="s">
        <v>946</v>
      </c>
      <c r="AF224" t="s">
        <v>249</v>
      </c>
      <c r="AG224">
        <v>57.191489361702132</v>
      </c>
      <c r="AH224" s="46" t="str">
        <f t="shared" si="7"/>
        <v>Yes</v>
      </c>
    </row>
    <row r="225" spans="28:34" x14ac:dyDescent="0.25">
      <c r="AB225" t="s">
        <v>5</v>
      </c>
      <c r="AC225">
        <v>2</v>
      </c>
      <c r="AD225">
        <v>55.664361702127664</v>
      </c>
      <c r="AE225" t="s">
        <v>959</v>
      </c>
      <c r="AF225" t="s">
        <v>251</v>
      </c>
      <c r="AG225">
        <v>55.664361702127664</v>
      </c>
      <c r="AH225" s="46" t="str">
        <f t="shared" si="7"/>
        <v>Yes</v>
      </c>
    </row>
    <row r="226" spans="28:34" x14ac:dyDescent="0.25">
      <c r="AB226" t="s">
        <v>5</v>
      </c>
      <c r="AC226">
        <v>0</v>
      </c>
      <c r="AD226">
        <v>55.152659574468089</v>
      </c>
      <c r="AE226" t="s">
        <v>946</v>
      </c>
      <c r="AF226" t="s">
        <v>253</v>
      </c>
      <c r="AG226">
        <v>55.152659574468089</v>
      </c>
      <c r="AH226" s="46" t="str">
        <f t="shared" si="7"/>
        <v>Yes</v>
      </c>
    </row>
    <row r="227" spans="28:34" x14ac:dyDescent="0.25">
      <c r="AB227" t="s">
        <v>5</v>
      </c>
      <c r="AC227">
        <v>0</v>
      </c>
      <c r="AD227">
        <v>49.472872340425532</v>
      </c>
      <c r="AE227" t="s">
        <v>961</v>
      </c>
      <c r="AF227" t="s">
        <v>255</v>
      </c>
      <c r="AG227">
        <v>49.472872340425532</v>
      </c>
      <c r="AH227" s="46" t="str">
        <f t="shared" si="7"/>
        <v>Yes</v>
      </c>
    </row>
    <row r="228" spans="28:34" x14ac:dyDescent="0.25">
      <c r="AB228" t="s">
        <v>5</v>
      </c>
      <c r="AC228">
        <v>0</v>
      </c>
      <c r="AD228">
        <v>46.039361702127664</v>
      </c>
      <c r="AE228" t="s">
        <v>946</v>
      </c>
      <c r="AF228" t="s">
        <v>259</v>
      </c>
      <c r="AG228">
        <v>46.039361702127664</v>
      </c>
      <c r="AH228" s="46" t="str">
        <f t="shared" si="7"/>
        <v>No</v>
      </c>
    </row>
    <row r="229" spans="28:34" x14ac:dyDescent="0.25">
      <c r="AB229" t="s">
        <v>5</v>
      </c>
      <c r="AC229">
        <v>0</v>
      </c>
      <c r="AD229">
        <v>41</v>
      </c>
      <c r="AE229" t="s">
        <v>946</v>
      </c>
      <c r="AF229" t="s">
        <v>271</v>
      </c>
      <c r="AG229">
        <v>41</v>
      </c>
      <c r="AH229" s="46" t="str">
        <f t="shared" si="7"/>
        <v>No</v>
      </c>
    </row>
    <row r="230" spans="28:34" x14ac:dyDescent="0.25">
      <c r="AB230" t="s">
        <v>5</v>
      </c>
      <c r="AC230">
        <v>0</v>
      </c>
      <c r="AD230">
        <v>41</v>
      </c>
      <c r="AF230" t="s">
        <v>270</v>
      </c>
      <c r="AG230">
        <v>41</v>
      </c>
      <c r="AH230" s="46" t="str">
        <f t="shared" si="7"/>
        <v>No</v>
      </c>
    </row>
    <row r="231" spans="28:34" x14ac:dyDescent="0.25">
      <c r="AB231" t="s">
        <v>5</v>
      </c>
      <c r="AC231">
        <v>0</v>
      </c>
      <c r="AD231">
        <v>41</v>
      </c>
      <c r="AF231" t="s">
        <v>268</v>
      </c>
      <c r="AG231">
        <v>41</v>
      </c>
      <c r="AH231" s="46" t="str">
        <f t="shared" si="7"/>
        <v>No</v>
      </c>
    </row>
    <row r="232" spans="28:34" x14ac:dyDescent="0.25">
      <c r="AB232" t="s">
        <v>5</v>
      </c>
      <c r="AC232">
        <v>0</v>
      </c>
      <c r="AD232">
        <v>41</v>
      </c>
      <c r="AF232" t="s">
        <v>267</v>
      </c>
      <c r="AG232">
        <v>41</v>
      </c>
      <c r="AH232" s="46" t="str">
        <f t="shared" si="7"/>
        <v>No</v>
      </c>
    </row>
    <row r="233" spans="28:34" x14ac:dyDescent="0.25">
      <c r="AB233" t="s">
        <v>5</v>
      </c>
      <c r="AC233">
        <v>0</v>
      </c>
      <c r="AD233">
        <v>41</v>
      </c>
      <c r="AF233" t="s">
        <v>266</v>
      </c>
      <c r="AG233">
        <v>41</v>
      </c>
      <c r="AH233" s="46" t="str">
        <f t="shared" si="7"/>
        <v>No</v>
      </c>
    </row>
    <row r="234" spans="28:34" x14ac:dyDescent="0.25">
      <c r="AB234" t="s">
        <v>5</v>
      </c>
      <c r="AC234">
        <v>0</v>
      </c>
      <c r="AD234">
        <v>41</v>
      </c>
      <c r="AF234" t="s">
        <v>265</v>
      </c>
      <c r="AG234">
        <v>41</v>
      </c>
      <c r="AH234" s="46" t="str">
        <f t="shared" si="7"/>
        <v>No</v>
      </c>
    </row>
    <row r="235" spans="28:34" x14ac:dyDescent="0.25">
      <c r="AB235" t="s">
        <v>5</v>
      </c>
      <c r="AC235">
        <v>0</v>
      </c>
      <c r="AD235">
        <v>40.384042553191492</v>
      </c>
      <c r="AE235" t="s">
        <v>946</v>
      </c>
      <c r="AF235" t="s">
        <v>261</v>
      </c>
      <c r="AG235">
        <v>40.384042553191492</v>
      </c>
      <c r="AH235" s="46" t="str">
        <f t="shared" si="7"/>
        <v>No</v>
      </c>
    </row>
    <row r="236" spans="28:34" x14ac:dyDescent="0.25">
      <c r="AB236" t="s">
        <v>5</v>
      </c>
      <c r="AC236">
        <v>0</v>
      </c>
      <c r="AD236">
        <v>40</v>
      </c>
      <c r="AE236" t="s">
        <v>946</v>
      </c>
      <c r="AF236" t="s">
        <v>279</v>
      </c>
      <c r="AG236">
        <v>40</v>
      </c>
      <c r="AH236" s="46" t="str">
        <f t="shared" si="7"/>
        <v>No</v>
      </c>
    </row>
    <row r="237" spans="28:34" x14ac:dyDescent="0.25">
      <c r="AB237" t="s">
        <v>5</v>
      </c>
      <c r="AC237">
        <v>0</v>
      </c>
      <c r="AD237">
        <v>40</v>
      </c>
      <c r="AF237" t="s">
        <v>280</v>
      </c>
      <c r="AG237">
        <v>40</v>
      </c>
      <c r="AH237" s="46" t="str">
        <f t="shared" si="7"/>
        <v>No</v>
      </c>
    </row>
    <row r="238" spans="28:34" x14ac:dyDescent="0.25">
      <c r="AB238" t="s">
        <v>5</v>
      </c>
      <c r="AC238">
        <v>0</v>
      </c>
      <c r="AD238">
        <v>40</v>
      </c>
      <c r="AF238" t="s">
        <v>274</v>
      </c>
      <c r="AG238">
        <v>40</v>
      </c>
      <c r="AH238" s="46" t="str">
        <f t="shared" si="7"/>
        <v>No</v>
      </c>
    </row>
    <row r="239" spans="28:34" x14ac:dyDescent="0.25">
      <c r="AB239" t="s">
        <v>5</v>
      </c>
      <c r="AC239">
        <v>0</v>
      </c>
      <c r="AD239">
        <v>40</v>
      </c>
      <c r="AF239" t="s">
        <v>275</v>
      </c>
      <c r="AG239">
        <v>40</v>
      </c>
      <c r="AH239" s="46" t="str">
        <f t="shared" si="7"/>
        <v>No</v>
      </c>
    </row>
    <row r="240" spans="28:34" x14ac:dyDescent="0.25">
      <c r="AB240" t="s">
        <v>5</v>
      </c>
      <c r="AC240">
        <v>0</v>
      </c>
      <c r="AD240">
        <v>40</v>
      </c>
      <c r="AF240" t="s">
        <v>277</v>
      </c>
      <c r="AG240">
        <v>40</v>
      </c>
      <c r="AH240" s="46" t="str">
        <f t="shared" si="7"/>
        <v>No</v>
      </c>
    </row>
    <row r="241" spans="28:34" x14ac:dyDescent="0.25">
      <c r="AB241" t="s">
        <v>5</v>
      </c>
      <c r="AC241">
        <v>0</v>
      </c>
      <c r="AD241">
        <v>40</v>
      </c>
      <c r="AF241" t="s">
        <v>276</v>
      </c>
      <c r="AG241">
        <v>40</v>
      </c>
      <c r="AH241" s="46" t="str">
        <f t="shared" si="7"/>
        <v>No</v>
      </c>
    </row>
    <row r="242" spans="28:34" x14ac:dyDescent="0.25">
      <c r="AB242" t="s">
        <v>5</v>
      </c>
      <c r="AC242">
        <v>0</v>
      </c>
      <c r="AD242">
        <v>38.295212765957451</v>
      </c>
      <c r="AE242" t="s">
        <v>946</v>
      </c>
      <c r="AF242" t="s">
        <v>258</v>
      </c>
      <c r="AG242">
        <v>38.295212765957451</v>
      </c>
      <c r="AH242" s="46" t="str">
        <f t="shared" si="7"/>
        <v>No</v>
      </c>
    </row>
    <row r="243" spans="28:34" x14ac:dyDescent="0.25">
      <c r="AB243" t="s">
        <v>5</v>
      </c>
      <c r="AC243">
        <v>0</v>
      </c>
      <c r="AD243">
        <v>37.926063829787232</v>
      </c>
      <c r="AE243" t="s">
        <v>946</v>
      </c>
      <c r="AF243" t="s">
        <v>285</v>
      </c>
      <c r="AG243">
        <v>37.926063829787232</v>
      </c>
      <c r="AH243" s="46" t="str">
        <f t="shared" si="7"/>
        <v>No</v>
      </c>
    </row>
    <row r="244" spans="28:34" x14ac:dyDescent="0.25">
      <c r="AB244" t="s">
        <v>5</v>
      </c>
      <c r="AC244">
        <v>0</v>
      </c>
      <c r="AD244">
        <v>37.517021276595749</v>
      </c>
      <c r="AE244" t="s">
        <v>946</v>
      </c>
      <c r="AF244" t="s">
        <v>263</v>
      </c>
      <c r="AG244">
        <v>37.517021276595749</v>
      </c>
      <c r="AH244" s="46" t="str">
        <f t="shared" si="7"/>
        <v>No</v>
      </c>
    </row>
    <row r="245" spans="28:34" x14ac:dyDescent="0.25">
      <c r="AB245" t="s">
        <v>5</v>
      </c>
      <c r="AC245">
        <v>0</v>
      </c>
      <c r="AD245">
        <v>37</v>
      </c>
      <c r="AE245" t="s">
        <v>946</v>
      </c>
      <c r="AF245" t="s">
        <v>292</v>
      </c>
      <c r="AG245">
        <v>37</v>
      </c>
      <c r="AH245" s="46" t="str">
        <f t="shared" si="7"/>
        <v>No</v>
      </c>
    </row>
    <row r="246" spans="28:34" x14ac:dyDescent="0.25">
      <c r="AB246" t="s">
        <v>5</v>
      </c>
      <c r="AC246">
        <v>0</v>
      </c>
      <c r="AD246">
        <v>37</v>
      </c>
      <c r="AF246" t="s">
        <v>291</v>
      </c>
      <c r="AG246">
        <v>37</v>
      </c>
      <c r="AH246" s="46" t="str">
        <f t="shared" si="7"/>
        <v>No</v>
      </c>
    </row>
    <row r="247" spans="28:34" x14ac:dyDescent="0.25">
      <c r="AB247" t="s">
        <v>5</v>
      </c>
      <c r="AC247">
        <v>0</v>
      </c>
      <c r="AD247">
        <v>37</v>
      </c>
      <c r="AF247" t="s">
        <v>290</v>
      </c>
      <c r="AG247">
        <v>37</v>
      </c>
      <c r="AH247" s="46" t="str">
        <f t="shared" si="7"/>
        <v>No</v>
      </c>
    </row>
    <row r="248" spans="28:34" x14ac:dyDescent="0.25">
      <c r="AB248" t="s">
        <v>5</v>
      </c>
      <c r="AC248">
        <v>0</v>
      </c>
      <c r="AD248">
        <v>37</v>
      </c>
      <c r="AF248" t="s">
        <v>289</v>
      </c>
      <c r="AG248">
        <v>37</v>
      </c>
      <c r="AH248" s="46" t="str">
        <f t="shared" si="7"/>
        <v>No</v>
      </c>
    </row>
    <row r="249" spans="28:34" x14ac:dyDescent="0.25">
      <c r="AB249" t="s">
        <v>5</v>
      </c>
      <c r="AC249">
        <v>0</v>
      </c>
      <c r="AD249">
        <v>37</v>
      </c>
      <c r="AF249" t="s">
        <v>288</v>
      </c>
      <c r="AG249">
        <v>37</v>
      </c>
      <c r="AH249" s="46" t="str">
        <f t="shared" si="7"/>
        <v>No</v>
      </c>
    </row>
    <row r="250" spans="28:34" x14ac:dyDescent="0.25">
      <c r="AB250" t="s">
        <v>5</v>
      </c>
      <c r="AC250">
        <v>0</v>
      </c>
      <c r="AD250">
        <v>37</v>
      </c>
      <c r="AF250" t="s">
        <v>287</v>
      </c>
      <c r="AG250">
        <v>37</v>
      </c>
      <c r="AH250" s="46" t="str">
        <f t="shared" si="7"/>
        <v>No</v>
      </c>
    </row>
    <row r="251" spans="28:34" x14ac:dyDescent="0.25">
      <c r="AB251" t="s">
        <v>5</v>
      </c>
      <c r="AC251">
        <v>0</v>
      </c>
      <c r="AD251">
        <v>36</v>
      </c>
      <c r="AE251" t="s">
        <v>946</v>
      </c>
      <c r="AF251" t="s">
        <v>298</v>
      </c>
      <c r="AG251">
        <v>36</v>
      </c>
      <c r="AH251" s="46" t="str">
        <f t="shared" si="7"/>
        <v>No</v>
      </c>
    </row>
    <row r="252" spans="28:34" x14ac:dyDescent="0.25">
      <c r="AB252" t="s">
        <v>5</v>
      </c>
      <c r="AC252">
        <v>0</v>
      </c>
      <c r="AD252">
        <v>36</v>
      </c>
      <c r="AF252" t="s">
        <v>297</v>
      </c>
      <c r="AG252">
        <v>36</v>
      </c>
      <c r="AH252" s="46" t="str">
        <f t="shared" si="7"/>
        <v>No</v>
      </c>
    </row>
    <row r="253" spans="28:34" x14ac:dyDescent="0.25">
      <c r="AB253" t="s">
        <v>5</v>
      </c>
      <c r="AC253">
        <v>0</v>
      </c>
      <c r="AD253">
        <v>36</v>
      </c>
      <c r="AF253" t="s">
        <v>296</v>
      </c>
      <c r="AG253">
        <v>36</v>
      </c>
      <c r="AH253" s="46" t="str">
        <f t="shared" si="7"/>
        <v>No</v>
      </c>
    </row>
    <row r="254" spans="28:34" x14ac:dyDescent="0.25">
      <c r="AB254" t="s">
        <v>5</v>
      </c>
      <c r="AC254">
        <v>0</v>
      </c>
      <c r="AD254">
        <v>36</v>
      </c>
      <c r="AF254" t="s">
        <v>295</v>
      </c>
      <c r="AG254">
        <v>36</v>
      </c>
      <c r="AH254" s="46" t="str">
        <f t="shared" si="7"/>
        <v>No</v>
      </c>
    </row>
    <row r="255" spans="28:34" x14ac:dyDescent="0.25">
      <c r="AB255" t="s">
        <v>5</v>
      </c>
      <c r="AC255">
        <v>0</v>
      </c>
      <c r="AD255">
        <v>34.290425531914899</v>
      </c>
      <c r="AE255" t="s">
        <v>946</v>
      </c>
      <c r="AF255" t="s">
        <v>283</v>
      </c>
      <c r="AG255">
        <v>34.290425531914899</v>
      </c>
      <c r="AH255" s="46" t="str">
        <f t="shared" si="7"/>
        <v>No</v>
      </c>
    </row>
    <row r="256" spans="28:34" x14ac:dyDescent="0.25">
      <c r="AB256" t="s">
        <v>5</v>
      </c>
      <c r="AC256">
        <v>0</v>
      </c>
      <c r="AD256">
        <v>29.270744680851067</v>
      </c>
      <c r="AE256" t="s">
        <v>946</v>
      </c>
      <c r="AF256" t="s">
        <v>314</v>
      </c>
      <c r="AG256">
        <v>29.270744680851067</v>
      </c>
      <c r="AH256" s="46" t="str">
        <f t="shared" si="7"/>
        <v>No</v>
      </c>
    </row>
    <row r="257" spans="28:34" x14ac:dyDescent="0.25">
      <c r="AB257" t="s">
        <v>5</v>
      </c>
      <c r="AC257">
        <v>0</v>
      </c>
      <c r="AD257">
        <v>28.472872340425532</v>
      </c>
      <c r="AE257" t="s">
        <v>946</v>
      </c>
      <c r="AF257" t="s">
        <v>303</v>
      </c>
      <c r="AG257">
        <v>28.472872340425532</v>
      </c>
      <c r="AH257" s="46" t="str">
        <f t="shared" si="7"/>
        <v>No</v>
      </c>
    </row>
    <row r="258" spans="28:34" x14ac:dyDescent="0.25">
      <c r="AB258" t="s">
        <v>5</v>
      </c>
      <c r="AC258">
        <v>0</v>
      </c>
      <c r="AD258">
        <v>25.26595744680851</v>
      </c>
      <c r="AE258" t="s">
        <v>946</v>
      </c>
      <c r="AF258" t="s">
        <v>307</v>
      </c>
      <c r="AG258">
        <v>25.26595744680851</v>
      </c>
      <c r="AH258" s="46" t="str">
        <f t="shared" si="7"/>
        <v>No</v>
      </c>
    </row>
    <row r="259" spans="28:34" x14ac:dyDescent="0.25">
      <c r="AB259" t="s">
        <v>5</v>
      </c>
      <c r="AC259">
        <v>0</v>
      </c>
      <c r="AD259">
        <v>25</v>
      </c>
      <c r="AE259" t="s">
        <v>946</v>
      </c>
      <c r="AF259" t="s">
        <v>311</v>
      </c>
      <c r="AG259">
        <v>25</v>
      </c>
      <c r="AH259" s="46" t="str">
        <f t="shared" si="7"/>
        <v>No</v>
      </c>
    </row>
    <row r="260" spans="28:34" x14ac:dyDescent="0.25">
      <c r="AB260" t="s">
        <v>5</v>
      </c>
      <c r="AC260">
        <v>0</v>
      </c>
      <c r="AD260">
        <v>24.605851063829789</v>
      </c>
      <c r="AE260" t="s">
        <v>946</v>
      </c>
      <c r="AF260" t="s">
        <v>309</v>
      </c>
      <c r="AG260">
        <v>24.605851063829789</v>
      </c>
      <c r="AH260" s="46" t="str">
        <f t="shared" si="7"/>
        <v>No</v>
      </c>
    </row>
    <row r="261" spans="28:34" x14ac:dyDescent="0.25">
      <c r="AB261" t="s">
        <v>5</v>
      </c>
      <c r="AC261">
        <v>0</v>
      </c>
      <c r="AD261">
        <v>23.157446808510642</v>
      </c>
      <c r="AE261" t="s">
        <v>946</v>
      </c>
      <c r="AF261" t="s">
        <v>305</v>
      </c>
      <c r="AG261">
        <v>23.157446808510642</v>
      </c>
      <c r="AH261" s="46" t="str">
        <f t="shared" si="7"/>
        <v>No</v>
      </c>
    </row>
    <row r="262" spans="28:34" x14ac:dyDescent="0.25">
      <c r="AB262" t="s">
        <v>5</v>
      </c>
      <c r="AC262">
        <v>0</v>
      </c>
      <c r="AD262">
        <v>22.679787234042553</v>
      </c>
      <c r="AE262" t="s">
        <v>946</v>
      </c>
      <c r="AF262" t="s">
        <v>1235</v>
      </c>
      <c r="AG262">
        <v>22.679787234042553</v>
      </c>
      <c r="AH262" s="46" t="str">
        <f t="shared" ref="AH262:AH325" si="8">IF($AB262="","",IF(OR($AB262&lt;&gt;$AB261,$AC262&lt;&gt;$AC261,ISNUMBER(SEARCH("Empty",$AF262)),LEFT($AE262,3)="Set",AND($AC262=$AC261,ISNUMBER(SEARCH("Empty",$AF261))),AND(OR($AB262="Finger",$AB262="Trinket"),OR($AB262&lt;&gt;$AB260,$AC262&lt;&gt;$AC260))),"Yes","No"))</f>
        <v>No</v>
      </c>
    </row>
    <row r="263" spans="28:34" x14ac:dyDescent="0.25">
      <c r="AB263" t="s">
        <v>5</v>
      </c>
      <c r="AC263">
        <v>0</v>
      </c>
      <c r="AD263">
        <v>22.26595744680851</v>
      </c>
      <c r="AE263" t="s">
        <v>946</v>
      </c>
      <c r="AF263" t="s">
        <v>312</v>
      </c>
      <c r="AG263">
        <v>22.26595744680851</v>
      </c>
      <c r="AH263" s="46" t="str">
        <f t="shared" si="8"/>
        <v>No</v>
      </c>
    </row>
    <row r="264" spans="28:34" x14ac:dyDescent="0.25">
      <c r="AB264" t="s">
        <v>5</v>
      </c>
      <c r="AC264">
        <v>0</v>
      </c>
      <c r="AD264">
        <v>21</v>
      </c>
      <c r="AE264" t="s">
        <v>946</v>
      </c>
      <c r="AF264" t="s">
        <v>316</v>
      </c>
      <c r="AG264">
        <v>21</v>
      </c>
      <c r="AH264" s="46" t="str">
        <f t="shared" si="8"/>
        <v>No</v>
      </c>
    </row>
    <row r="265" spans="28:34" x14ac:dyDescent="0.25">
      <c r="AB265" t="s">
        <v>5</v>
      </c>
      <c r="AC265">
        <v>0</v>
      </c>
      <c r="AD265">
        <v>19.359574468085107</v>
      </c>
      <c r="AE265" t="s">
        <v>946</v>
      </c>
      <c r="AF265" t="s">
        <v>318</v>
      </c>
      <c r="AG265">
        <v>19.359574468085107</v>
      </c>
      <c r="AH265" s="46" t="str">
        <f t="shared" si="8"/>
        <v>No</v>
      </c>
    </row>
    <row r="266" spans="28:34" x14ac:dyDescent="0.25">
      <c r="AB266" t="s">
        <v>5</v>
      </c>
      <c r="AC266">
        <v>0</v>
      </c>
      <c r="AD266">
        <v>19.019680851063832</v>
      </c>
      <c r="AE266" t="s">
        <v>946</v>
      </c>
      <c r="AF266" t="s">
        <v>1251</v>
      </c>
      <c r="AG266">
        <v>19.019680851063832</v>
      </c>
      <c r="AH266" s="46" t="str">
        <f t="shared" si="8"/>
        <v>No</v>
      </c>
    </row>
    <row r="267" spans="28:34" x14ac:dyDescent="0.25">
      <c r="AB267" t="s">
        <v>5</v>
      </c>
      <c r="AC267">
        <v>0</v>
      </c>
      <c r="AD267">
        <v>17.26595744680851</v>
      </c>
      <c r="AE267" t="s">
        <v>946</v>
      </c>
      <c r="AF267" t="s">
        <v>320</v>
      </c>
      <c r="AG267">
        <v>17.26595744680851</v>
      </c>
      <c r="AH267" s="46" t="str">
        <f t="shared" si="8"/>
        <v>No</v>
      </c>
    </row>
    <row r="268" spans="28:34" x14ac:dyDescent="0.25">
      <c r="AB268" t="s">
        <v>5</v>
      </c>
      <c r="AC268">
        <v>0</v>
      </c>
      <c r="AD268">
        <v>16.359574468085107</v>
      </c>
      <c r="AE268" t="s">
        <v>946</v>
      </c>
      <c r="AF268" t="s">
        <v>322</v>
      </c>
      <c r="AG268">
        <v>16.359574468085107</v>
      </c>
      <c r="AH268" s="46" t="str">
        <f t="shared" si="8"/>
        <v>No</v>
      </c>
    </row>
    <row r="269" spans="28:34" x14ac:dyDescent="0.25">
      <c r="AB269" t="s">
        <v>5</v>
      </c>
      <c r="AC269">
        <v>0</v>
      </c>
      <c r="AD269">
        <v>13.926063829787235</v>
      </c>
      <c r="AE269" t="s">
        <v>946</v>
      </c>
      <c r="AF269" t="s">
        <v>327</v>
      </c>
      <c r="AG269">
        <v>13.926063829787235</v>
      </c>
      <c r="AH269" s="46" t="str">
        <f t="shared" si="8"/>
        <v>No</v>
      </c>
    </row>
    <row r="270" spans="28:34" x14ac:dyDescent="0.25">
      <c r="AB270" t="s">
        <v>5</v>
      </c>
      <c r="AC270">
        <v>0</v>
      </c>
      <c r="AD270">
        <v>12</v>
      </c>
      <c r="AE270" t="s">
        <v>946</v>
      </c>
      <c r="AF270" t="s">
        <v>330</v>
      </c>
      <c r="AG270">
        <v>12</v>
      </c>
      <c r="AH270" s="46" t="str">
        <f t="shared" si="8"/>
        <v>No</v>
      </c>
    </row>
    <row r="271" spans="28:34" x14ac:dyDescent="0.25">
      <c r="AB271" t="s">
        <v>5</v>
      </c>
      <c r="AC271">
        <v>0</v>
      </c>
      <c r="AD271">
        <v>9.6303191489361737</v>
      </c>
      <c r="AE271" t="s">
        <v>946</v>
      </c>
      <c r="AF271" t="s">
        <v>326</v>
      </c>
      <c r="AG271">
        <v>9.6303191489361737</v>
      </c>
      <c r="AH271" s="46" t="str">
        <f t="shared" si="8"/>
        <v>No</v>
      </c>
    </row>
    <row r="272" spans="28:34" x14ac:dyDescent="0.25">
      <c r="AB272" t="s">
        <v>5</v>
      </c>
      <c r="AC272">
        <v>0</v>
      </c>
      <c r="AD272">
        <v>9.359574468085107</v>
      </c>
      <c r="AE272" t="s">
        <v>946</v>
      </c>
      <c r="AF272" t="s">
        <v>331</v>
      </c>
      <c r="AG272">
        <v>9.359574468085107</v>
      </c>
      <c r="AH272" s="46" t="str">
        <f t="shared" si="8"/>
        <v>No</v>
      </c>
    </row>
    <row r="273" spans="28:34" x14ac:dyDescent="0.25">
      <c r="AB273" t="s">
        <v>5</v>
      </c>
      <c r="AC273">
        <v>0</v>
      </c>
      <c r="AD273">
        <v>2.7191489361702139</v>
      </c>
      <c r="AE273" t="s">
        <v>946</v>
      </c>
      <c r="AF273" t="s">
        <v>984</v>
      </c>
      <c r="AG273">
        <v>2.7191489361702139</v>
      </c>
      <c r="AH273" s="46" t="str">
        <f t="shared" si="8"/>
        <v>No</v>
      </c>
    </row>
    <row r="274" spans="28:34" x14ac:dyDescent="0.25">
      <c r="AB274" t="s">
        <v>5</v>
      </c>
      <c r="AC274">
        <v>0</v>
      </c>
      <c r="AD274">
        <v>0</v>
      </c>
      <c r="AE274" t="s">
        <v>946</v>
      </c>
      <c r="AF274" t="s">
        <v>972</v>
      </c>
      <c r="AG274">
        <v>0</v>
      </c>
      <c r="AH274" s="46" t="str">
        <f t="shared" si="8"/>
        <v>Yes</v>
      </c>
    </row>
    <row r="275" spans="28:34" x14ac:dyDescent="0.25">
      <c r="AH275" s="46" t="str">
        <f t="shared" si="8"/>
        <v/>
      </c>
    </row>
    <row r="276" spans="28:34" x14ac:dyDescent="0.25">
      <c r="AB276" t="s">
        <v>20</v>
      </c>
      <c r="AC276">
        <v>0</v>
      </c>
      <c r="AD276">
        <v>0.45319148936170228</v>
      </c>
      <c r="AE276" t="s">
        <v>946</v>
      </c>
      <c r="AF276" t="s">
        <v>876</v>
      </c>
      <c r="AG276">
        <v>0.45319148936170228</v>
      </c>
      <c r="AH276" s="46" t="str">
        <f t="shared" si="8"/>
        <v>Yes</v>
      </c>
    </row>
    <row r="277" spans="28:34" x14ac:dyDescent="0.25">
      <c r="AB277" t="s">
        <v>20</v>
      </c>
      <c r="AC277">
        <v>0</v>
      </c>
      <c r="AD277">
        <v>0.33989361702127674</v>
      </c>
      <c r="AE277" t="s">
        <v>946</v>
      </c>
      <c r="AF277" t="s">
        <v>877</v>
      </c>
      <c r="AG277">
        <v>0.33989361702127674</v>
      </c>
      <c r="AH277" s="46" t="str">
        <f t="shared" si="8"/>
        <v>No</v>
      </c>
    </row>
    <row r="278" spans="28:34" x14ac:dyDescent="0.25">
      <c r="AB278" t="s">
        <v>20</v>
      </c>
      <c r="AC278">
        <v>0</v>
      </c>
      <c r="AD278">
        <v>0.22659574468085114</v>
      </c>
      <c r="AE278" t="s">
        <v>946</v>
      </c>
      <c r="AF278" t="s">
        <v>878</v>
      </c>
      <c r="AG278">
        <v>0.22659574468085114</v>
      </c>
      <c r="AH278" s="46" t="str">
        <f t="shared" si="8"/>
        <v>No</v>
      </c>
    </row>
    <row r="279" spans="28:34" x14ac:dyDescent="0.25">
      <c r="AB279" t="s">
        <v>20</v>
      </c>
      <c r="AC279">
        <v>0</v>
      </c>
      <c r="AD279">
        <v>0.11329787234042557</v>
      </c>
      <c r="AE279" t="s">
        <v>946</v>
      </c>
      <c r="AF279" t="s">
        <v>879</v>
      </c>
      <c r="AG279">
        <v>0.11329787234042557</v>
      </c>
      <c r="AH279" s="46" t="str">
        <f t="shared" si="8"/>
        <v>No</v>
      </c>
    </row>
    <row r="280" spans="28:34" x14ac:dyDescent="0.25">
      <c r="AB280" t="s">
        <v>20</v>
      </c>
      <c r="AC280">
        <v>0</v>
      </c>
      <c r="AD280">
        <v>0</v>
      </c>
      <c r="AE280" t="s">
        <v>946</v>
      </c>
      <c r="AF280" t="s">
        <v>972</v>
      </c>
      <c r="AG280">
        <v>0</v>
      </c>
      <c r="AH280" s="46" t="str">
        <f t="shared" si="8"/>
        <v>Yes</v>
      </c>
    </row>
    <row r="281" spans="28:34" x14ac:dyDescent="0.25">
      <c r="AH281" s="46" t="str">
        <f t="shared" si="8"/>
        <v/>
      </c>
    </row>
    <row r="282" spans="28:34" x14ac:dyDescent="0.25">
      <c r="AB282" t="s">
        <v>4</v>
      </c>
      <c r="AC282">
        <v>1</v>
      </c>
      <c r="AD282">
        <v>47.639893617021286</v>
      </c>
      <c r="AE282" t="s">
        <v>946</v>
      </c>
      <c r="AF282" t="s">
        <v>175</v>
      </c>
      <c r="AG282">
        <v>47.639893617021286</v>
      </c>
      <c r="AH282" s="46" t="str">
        <f t="shared" si="8"/>
        <v>Yes</v>
      </c>
    </row>
    <row r="283" spans="28:34" x14ac:dyDescent="0.25">
      <c r="AB283" t="s">
        <v>4</v>
      </c>
      <c r="AC283">
        <v>1</v>
      </c>
      <c r="AD283">
        <v>44.728723404255319</v>
      </c>
      <c r="AE283" t="s">
        <v>946</v>
      </c>
      <c r="AF283" t="s">
        <v>177</v>
      </c>
      <c r="AG283">
        <v>44.728723404255319</v>
      </c>
      <c r="AH283" s="46" t="str">
        <f t="shared" si="8"/>
        <v>No</v>
      </c>
    </row>
    <row r="284" spans="28:34" x14ac:dyDescent="0.25">
      <c r="AB284" t="s">
        <v>4</v>
      </c>
      <c r="AC284">
        <v>1</v>
      </c>
      <c r="AD284">
        <v>37.728723404255319</v>
      </c>
      <c r="AE284" t="s">
        <v>946</v>
      </c>
      <c r="AF284" t="s">
        <v>179</v>
      </c>
      <c r="AG284">
        <v>37.728723404255319</v>
      </c>
      <c r="AH284" s="46" t="str">
        <f t="shared" si="8"/>
        <v>No</v>
      </c>
    </row>
    <row r="285" spans="28:34" x14ac:dyDescent="0.25">
      <c r="AB285" t="s">
        <v>4</v>
      </c>
      <c r="AC285">
        <v>1</v>
      </c>
      <c r="AD285">
        <v>14.842021276595748</v>
      </c>
      <c r="AE285" t="s">
        <v>946</v>
      </c>
      <c r="AF285" t="s">
        <v>225</v>
      </c>
      <c r="AG285">
        <v>14.842021276595748</v>
      </c>
      <c r="AH285" s="46" t="str">
        <f t="shared" si="8"/>
        <v>No</v>
      </c>
    </row>
    <row r="286" spans="28:34" x14ac:dyDescent="0.25">
      <c r="AB286" t="s">
        <v>4</v>
      </c>
      <c r="AC286">
        <v>0</v>
      </c>
      <c r="AD286">
        <v>29.586170212765957</v>
      </c>
      <c r="AE286" t="s">
        <v>946</v>
      </c>
      <c r="AF286" t="s">
        <v>181</v>
      </c>
      <c r="AG286">
        <v>29.586170212765957</v>
      </c>
      <c r="AH286" s="46" t="str">
        <f t="shared" si="8"/>
        <v>Yes</v>
      </c>
    </row>
    <row r="287" spans="28:34" x14ac:dyDescent="0.25">
      <c r="AB287" t="s">
        <v>4</v>
      </c>
      <c r="AC287">
        <v>0</v>
      </c>
      <c r="AD287">
        <v>29.132978723404257</v>
      </c>
      <c r="AE287" t="s">
        <v>946</v>
      </c>
      <c r="AF287" t="s">
        <v>182</v>
      </c>
      <c r="AG287">
        <v>29.132978723404257</v>
      </c>
      <c r="AH287" s="46" t="str">
        <f t="shared" si="8"/>
        <v>No</v>
      </c>
    </row>
    <row r="288" spans="28:34" x14ac:dyDescent="0.25">
      <c r="AB288" t="s">
        <v>4</v>
      </c>
      <c r="AC288">
        <v>0</v>
      </c>
      <c r="AD288">
        <v>23.679787234042553</v>
      </c>
      <c r="AE288" t="s">
        <v>946</v>
      </c>
      <c r="AF288" t="s">
        <v>184</v>
      </c>
      <c r="AG288">
        <v>23.679787234042553</v>
      </c>
      <c r="AH288" s="46" t="str">
        <f t="shared" si="8"/>
        <v>No</v>
      </c>
    </row>
    <row r="289" spans="28:34" x14ac:dyDescent="0.25">
      <c r="AB289" t="s">
        <v>4</v>
      </c>
      <c r="AC289">
        <v>0</v>
      </c>
      <c r="AD289">
        <v>22.359574468085107</v>
      </c>
      <c r="AE289" t="s">
        <v>946</v>
      </c>
      <c r="AF289" t="s">
        <v>185</v>
      </c>
      <c r="AG289">
        <v>22.359574468085107</v>
      </c>
      <c r="AH289" s="46" t="str">
        <f t="shared" si="8"/>
        <v>No</v>
      </c>
    </row>
    <row r="290" spans="28:34" x14ac:dyDescent="0.25">
      <c r="AB290" t="s">
        <v>4</v>
      </c>
      <c r="AC290">
        <v>0</v>
      </c>
      <c r="AD290">
        <v>21</v>
      </c>
      <c r="AE290" t="s">
        <v>946</v>
      </c>
      <c r="AF290" t="s">
        <v>190</v>
      </c>
      <c r="AG290">
        <v>21</v>
      </c>
      <c r="AH290" s="46" t="str">
        <f t="shared" si="8"/>
        <v>No</v>
      </c>
    </row>
    <row r="291" spans="28:34" x14ac:dyDescent="0.25">
      <c r="AB291" t="s">
        <v>4</v>
      </c>
      <c r="AC291">
        <v>0</v>
      </c>
      <c r="AD291">
        <v>21</v>
      </c>
      <c r="AF291" t="s">
        <v>194</v>
      </c>
      <c r="AG291">
        <v>21</v>
      </c>
      <c r="AH291" s="46" t="str">
        <f t="shared" si="8"/>
        <v>No</v>
      </c>
    </row>
    <row r="292" spans="28:34" x14ac:dyDescent="0.25">
      <c r="AB292" t="s">
        <v>4</v>
      </c>
      <c r="AC292">
        <v>0</v>
      </c>
      <c r="AD292">
        <v>21</v>
      </c>
      <c r="AF292" t="s">
        <v>189</v>
      </c>
      <c r="AG292">
        <v>21</v>
      </c>
      <c r="AH292" s="46" t="str">
        <f t="shared" si="8"/>
        <v>No</v>
      </c>
    </row>
    <row r="293" spans="28:34" x14ac:dyDescent="0.25">
      <c r="AB293" t="s">
        <v>4</v>
      </c>
      <c r="AC293">
        <v>0</v>
      </c>
      <c r="AD293">
        <v>21</v>
      </c>
      <c r="AF293" t="s">
        <v>188</v>
      </c>
      <c r="AG293">
        <v>21</v>
      </c>
      <c r="AH293" s="46" t="str">
        <f t="shared" si="8"/>
        <v>No</v>
      </c>
    </row>
    <row r="294" spans="28:34" x14ac:dyDescent="0.25">
      <c r="AB294" t="s">
        <v>4</v>
      </c>
      <c r="AC294">
        <v>0</v>
      </c>
      <c r="AD294">
        <v>21</v>
      </c>
      <c r="AF294" t="s">
        <v>187</v>
      </c>
      <c r="AG294">
        <v>21</v>
      </c>
      <c r="AH294" s="46" t="str">
        <f t="shared" si="8"/>
        <v>No</v>
      </c>
    </row>
    <row r="295" spans="28:34" x14ac:dyDescent="0.25">
      <c r="AB295" t="s">
        <v>4</v>
      </c>
      <c r="AC295">
        <v>0</v>
      </c>
      <c r="AD295">
        <v>21</v>
      </c>
      <c r="AF295" t="s">
        <v>196</v>
      </c>
      <c r="AG295">
        <v>21</v>
      </c>
      <c r="AH295" s="46" t="str">
        <f t="shared" si="8"/>
        <v>No</v>
      </c>
    </row>
    <row r="296" spans="28:34" x14ac:dyDescent="0.25">
      <c r="AB296" t="s">
        <v>4</v>
      </c>
      <c r="AC296">
        <v>0</v>
      </c>
      <c r="AD296">
        <v>21</v>
      </c>
      <c r="AF296" t="s">
        <v>192</v>
      </c>
      <c r="AG296">
        <v>21</v>
      </c>
      <c r="AH296" s="46" t="str">
        <f t="shared" si="8"/>
        <v>No</v>
      </c>
    </row>
    <row r="297" spans="28:34" x14ac:dyDescent="0.25">
      <c r="AB297" t="s">
        <v>4</v>
      </c>
      <c r="AC297">
        <v>0</v>
      </c>
      <c r="AD297">
        <v>20.453191489361704</v>
      </c>
      <c r="AE297" t="s">
        <v>946</v>
      </c>
      <c r="AF297" t="s">
        <v>202</v>
      </c>
      <c r="AG297">
        <v>20.453191489361704</v>
      </c>
      <c r="AH297" s="46" t="str">
        <f t="shared" si="8"/>
        <v>No</v>
      </c>
    </row>
    <row r="298" spans="28:34" x14ac:dyDescent="0.25">
      <c r="AB298" t="s">
        <v>4</v>
      </c>
      <c r="AC298">
        <v>0</v>
      </c>
      <c r="AD298">
        <v>20</v>
      </c>
      <c r="AE298" t="s">
        <v>946</v>
      </c>
      <c r="AF298" t="s">
        <v>205</v>
      </c>
      <c r="AG298">
        <v>20</v>
      </c>
      <c r="AH298" s="46" t="str">
        <f t="shared" si="8"/>
        <v>No</v>
      </c>
    </row>
    <row r="299" spans="28:34" x14ac:dyDescent="0.25">
      <c r="AB299" t="s">
        <v>4</v>
      </c>
      <c r="AC299">
        <v>0</v>
      </c>
      <c r="AD299">
        <v>20</v>
      </c>
      <c r="AF299" t="s">
        <v>208</v>
      </c>
      <c r="AG299">
        <v>20</v>
      </c>
      <c r="AH299" s="46" t="str">
        <f t="shared" si="8"/>
        <v>No</v>
      </c>
    </row>
    <row r="300" spans="28:34" x14ac:dyDescent="0.25">
      <c r="AB300" t="s">
        <v>4</v>
      </c>
      <c r="AC300">
        <v>0</v>
      </c>
      <c r="AD300">
        <v>20</v>
      </c>
      <c r="AF300" t="s">
        <v>211</v>
      </c>
      <c r="AG300">
        <v>20</v>
      </c>
      <c r="AH300" s="46" t="str">
        <f t="shared" si="8"/>
        <v>No</v>
      </c>
    </row>
    <row r="301" spans="28:34" x14ac:dyDescent="0.25">
      <c r="AB301" t="s">
        <v>4</v>
      </c>
      <c r="AC301">
        <v>0</v>
      </c>
      <c r="AD301">
        <v>20</v>
      </c>
      <c r="AF301" t="s">
        <v>206</v>
      </c>
      <c r="AG301">
        <v>20</v>
      </c>
      <c r="AH301" s="46" t="str">
        <f t="shared" si="8"/>
        <v>No</v>
      </c>
    </row>
    <row r="302" spans="28:34" x14ac:dyDescent="0.25">
      <c r="AB302" t="s">
        <v>4</v>
      </c>
      <c r="AC302">
        <v>0</v>
      </c>
      <c r="AD302">
        <v>20</v>
      </c>
      <c r="AF302" t="s">
        <v>213</v>
      </c>
      <c r="AG302">
        <v>20</v>
      </c>
      <c r="AH302" s="46" t="str">
        <f t="shared" si="8"/>
        <v>No</v>
      </c>
    </row>
    <row r="303" spans="28:34" x14ac:dyDescent="0.25">
      <c r="AB303" t="s">
        <v>4</v>
      </c>
      <c r="AC303">
        <v>0</v>
      </c>
      <c r="AD303">
        <v>20</v>
      </c>
      <c r="AF303" t="s">
        <v>210</v>
      </c>
      <c r="AG303">
        <v>20</v>
      </c>
      <c r="AH303" s="46" t="str">
        <f t="shared" si="8"/>
        <v>No</v>
      </c>
    </row>
    <row r="304" spans="28:34" x14ac:dyDescent="0.25">
      <c r="AB304" t="s">
        <v>4</v>
      </c>
      <c r="AC304">
        <v>0</v>
      </c>
      <c r="AD304">
        <v>19</v>
      </c>
      <c r="AE304" t="s">
        <v>946</v>
      </c>
      <c r="AF304" t="s">
        <v>221</v>
      </c>
      <c r="AG304">
        <v>19</v>
      </c>
      <c r="AH304" s="46" t="str">
        <f t="shared" si="8"/>
        <v>No</v>
      </c>
    </row>
    <row r="305" spans="28:34" x14ac:dyDescent="0.25">
      <c r="AB305" t="s">
        <v>4</v>
      </c>
      <c r="AC305">
        <v>0</v>
      </c>
      <c r="AD305">
        <v>19</v>
      </c>
      <c r="AF305" t="s">
        <v>217</v>
      </c>
      <c r="AG305">
        <v>19</v>
      </c>
      <c r="AH305" s="46" t="str">
        <f t="shared" si="8"/>
        <v>No</v>
      </c>
    </row>
    <row r="306" spans="28:34" x14ac:dyDescent="0.25">
      <c r="AB306" t="s">
        <v>4</v>
      </c>
      <c r="AC306">
        <v>0</v>
      </c>
      <c r="AD306">
        <v>19</v>
      </c>
      <c r="AF306" t="s">
        <v>220</v>
      </c>
      <c r="AG306">
        <v>19</v>
      </c>
      <c r="AH306" s="46" t="str">
        <f t="shared" si="8"/>
        <v>No</v>
      </c>
    </row>
    <row r="307" spans="28:34" x14ac:dyDescent="0.25">
      <c r="AB307" t="s">
        <v>4</v>
      </c>
      <c r="AC307">
        <v>0</v>
      </c>
      <c r="AD307">
        <v>19</v>
      </c>
      <c r="AF307" t="s">
        <v>219</v>
      </c>
      <c r="AG307">
        <v>19</v>
      </c>
      <c r="AH307" s="46" t="str">
        <f t="shared" si="8"/>
        <v>No</v>
      </c>
    </row>
    <row r="308" spans="28:34" x14ac:dyDescent="0.25">
      <c r="AB308" t="s">
        <v>4</v>
      </c>
      <c r="AC308">
        <v>0</v>
      </c>
      <c r="AD308">
        <v>19</v>
      </c>
      <c r="AF308" t="s">
        <v>215</v>
      </c>
      <c r="AG308">
        <v>19</v>
      </c>
      <c r="AH308" s="46" t="str">
        <f t="shared" si="8"/>
        <v>No</v>
      </c>
    </row>
    <row r="309" spans="28:34" x14ac:dyDescent="0.25">
      <c r="AB309" t="s">
        <v>4</v>
      </c>
      <c r="AC309">
        <v>0</v>
      </c>
      <c r="AD309">
        <v>19</v>
      </c>
      <c r="AF309" t="s">
        <v>216</v>
      </c>
      <c r="AG309">
        <v>19</v>
      </c>
      <c r="AH309" s="46" t="str">
        <f t="shared" si="8"/>
        <v>No</v>
      </c>
    </row>
    <row r="310" spans="28:34" x14ac:dyDescent="0.25">
      <c r="AB310" t="s">
        <v>4</v>
      </c>
      <c r="AC310">
        <v>0</v>
      </c>
      <c r="AD310">
        <v>18</v>
      </c>
      <c r="AE310" t="s">
        <v>946</v>
      </c>
      <c r="AF310" t="s">
        <v>223</v>
      </c>
      <c r="AG310">
        <v>18</v>
      </c>
      <c r="AH310" s="46" t="str">
        <f t="shared" si="8"/>
        <v>No</v>
      </c>
    </row>
    <row r="311" spans="28:34" x14ac:dyDescent="0.25">
      <c r="AB311" t="s">
        <v>4</v>
      </c>
      <c r="AC311">
        <v>0</v>
      </c>
      <c r="AD311">
        <v>17</v>
      </c>
      <c r="AE311" t="s">
        <v>946</v>
      </c>
      <c r="AF311" t="s">
        <v>235</v>
      </c>
      <c r="AG311">
        <v>17</v>
      </c>
      <c r="AH311" s="46" t="str">
        <f t="shared" si="8"/>
        <v>No</v>
      </c>
    </row>
    <row r="312" spans="28:34" x14ac:dyDescent="0.25">
      <c r="AB312" t="s">
        <v>4</v>
      </c>
      <c r="AC312">
        <v>0</v>
      </c>
      <c r="AD312">
        <v>17</v>
      </c>
      <c r="AF312" t="s">
        <v>234</v>
      </c>
      <c r="AG312">
        <v>17</v>
      </c>
      <c r="AH312" s="46" t="str">
        <f t="shared" si="8"/>
        <v>No</v>
      </c>
    </row>
    <row r="313" spans="28:34" x14ac:dyDescent="0.25">
      <c r="AB313" t="s">
        <v>4</v>
      </c>
      <c r="AC313">
        <v>0</v>
      </c>
      <c r="AD313">
        <v>17</v>
      </c>
      <c r="AF313" t="s">
        <v>230</v>
      </c>
      <c r="AG313">
        <v>17</v>
      </c>
      <c r="AH313" s="46" t="str">
        <f t="shared" si="8"/>
        <v>No</v>
      </c>
    </row>
    <row r="314" spans="28:34" x14ac:dyDescent="0.25">
      <c r="AB314" t="s">
        <v>4</v>
      </c>
      <c r="AC314">
        <v>0</v>
      </c>
      <c r="AD314">
        <v>17</v>
      </c>
      <c r="AF314" t="s">
        <v>232</v>
      </c>
      <c r="AG314">
        <v>17</v>
      </c>
      <c r="AH314" s="46" t="str">
        <f t="shared" si="8"/>
        <v>No</v>
      </c>
    </row>
    <row r="315" spans="28:34" x14ac:dyDescent="0.25">
      <c r="AB315" t="s">
        <v>4</v>
      </c>
      <c r="AC315">
        <v>0</v>
      </c>
      <c r="AD315">
        <v>17</v>
      </c>
      <c r="AF315" t="s">
        <v>236</v>
      </c>
      <c r="AG315">
        <v>17</v>
      </c>
      <c r="AH315" s="46" t="str">
        <f t="shared" si="8"/>
        <v>No</v>
      </c>
    </row>
    <row r="316" spans="28:34" x14ac:dyDescent="0.25">
      <c r="AB316" t="s">
        <v>4</v>
      </c>
      <c r="AC316">
        <v>0</v>
      </c>
      <c r="AD316">
        <v>17</v>
      </c>
      <c r="AF316" t="s">
        <v>1244</v>
      </c>
      <c r="AG316">
        <v>17</v>
      </c>
      <c r="AH316" s="46" t="str">
        <f t="shared" si="8"/>
        <v>No</v>
      </c>
    </row>
    <row r="317" spans="28:34" x14ac:dyDescent="0.25">
      <c r="AB317" t="s">
        <v>4</v>
      </c>
      <c r="AC317">
        <v>0</v>
      </c>
      <c r="AD317">
        <v>15.926063829787235</v>
      </c>
      <c r="AE317" t="s">
        <v>946</v>
      </c>
      <c r="AF317" t="s">
        <v>227</v>
      </c>
      <c r="AG317">
        <v>15.926063829787235</v>
      </c>
      <c r="AH317" s="46" t="str">
        <f t="shared" si="8"/>
        <v>No</v>
      </c>
    </row>
    <row r="318" spans="28:34" x14ac:dyDescent="0.25">
      <c r="AB318" t="s">
        <v>4</v>
      </c>
      <c r="AC318">
        <v>0</v>
      </c>
      <c r="AD318">
        <v>14.453191489361702</v>
      </c>
      <c r="AE318" t="s">
        <v>946</v>
      </c>
      <c r="AF318" t="s">
        <v>1228</v>
      </c>
      <c r="AG318">
        <v>14.453191489361702</v>
      </c>
      <c r="AH318" s="46" t="str">
        <f t="shared" si="8"/>
        <v>No</v>
      </c>
    </row>
    <row r="319" spans="28:34" x14ac:dyDescent="0.25">
      <c r="AB319" t="s">
        <v>4</v>
      </c>
      <c r="AC319">
        <v>0</v>
      </c>
      <c r="AD319">
        <v>14</v>
      </c>
      <c r="AE319" t="s">
        <v>946</v>
      </c>
      <c r="AF319" t="s">
        <v>238</v>
      </c>
      <c r="AG319">
        <v>14</v>
      </c>
      <c r="AH319" s="46" t="str">
        <f t="shared" si="8"/>
        <v>No</v>
      </c>
    </row>
    <row r="320" spans="28:34" x14ac:dyDescent="0.25">
      <c r="AB320" t="s">
        <v>4</v>
      </c>
      <c r="AC320">
        <v>0</v>
      </c>
      <c r="AD320">
        <v>14</v>
      </c>
      <c r="AF320" t="s">
        <v>237</v>
      </c>
      <c r="AG320">
        <v>14</v>
      </c>
      <c r="AH320" s="46" t="str">
        <f t="shared" si="8"/>
        <v>No</v>
      </c>
    </row>
    <row r="321" spans="28:34" x14ac:dyDescent="0.25">
      <c r="AB321" t="s">
        <v>4</v>
      </c>
      <c r="AC321">
        <v>0</v>
      </c>
      <c r="AD321">
        <v>13.01968085106383</v>
      </c>
      <c r="AE321" t="s">
        <v>946</v>
      </c>
      <c r="AF321" t="s">
        <v>239</v>
      </c>
      <c r="AG321">
        <v>13.01968085106383</v>
      </c>
      <c r="AH321" s="46" t="str">
        <f t="shared" si="8"/>
        <v>No</v>
      </c>
    </row>
    <row r="322" spans="28:34" x14ac:dyDescent="0.25">
      <c r="AB322" t="s">
        <v>4</v>
      </c>
      <c r="AC322">
        <v>0</v>
      </c>
      <c r="AD322">
        <v>12.132978723404255</v>
      </c>
      <c r="AE322" t="s">
        <v>946</v>
      </c>
      <c r="AF322" t="s">
        <v>242</v>
      </c>
      <c r="AG322">
        <v>12.132978723404255</v>
      </c>
      <c r="AH322" s="46" t="str">
        <f t="shared" si="8"/>
        <v>No</v>
      </c>
    </row>
    <row r="323" spans="28:34" x14ac:dyDescent="0.25">
      <c r="AB323" t="s">
        <v>4</v>
      </c>
      <c r="AC323">
        <v>0</v>
      </c>
      <c r="AD323">
        <v>7.93085106382979</v>
      </c>
      <c r="AE323" t="s">
        <v>946</v>
      </c>
      <c r="AF323" t="s">
        <v>244</v>
      </c>
      <c r="AG323">
        <v>7.93085106382979</v>
      </c>
      <c r="AH323" s="46" t="str">
        <f t="shared" si="8"/>
        <v>No</v>
      </c>
    </row>
    <row r="324" spans="28:34" x14ac:dyDescent="0.25">
      <c r="AB324" t="s">
        <v>4</v>
      </c>
      <c r="AC324">
        <v>0</v>
      </c>
      <c r="AD324">
        <v>6.7978723404255339</v>
      </c>
      <c r="AE324" t="s">
        <v>946</v>
      </c>
      <c r="AF324" t="s">
        <v>247</v>
      </c>
      <c r="AG324">
        <v>6.7978723404255339</v>
      </c>
      <c r="AH324" s="46" t="str">
        <f t="shared" si="8"/>
        <v>No</v>
      </c>
    </row>
    <row r="325" spans="28:34" x14ac:dyDescent="0.25">
      <c r="AB325" t="s">
        <v>4</v>
      </c>
      <c r="AC325">
        <v>0</v>
      </c>
      <c r="AD325">
        <v>0</v>
      </c>
      <c r="AE325" t="s">
        <v>946</v>
      </c>
      <c r="AF325" t="s">
        <v>972</v>
      </c>
      <c r="AG325">
        <v>0</v>
      </c>
      <c r="AH325" s="46" t="str">
        <f t="shared" si="8"/>
        <v>Yes</v>
      </c>
    </row>
    <row r="326" spans="28:34" x14ac:dyDescent="0.25">
      <c r="AH326" s="46" t="str">
        <f t="shared" ref="AH326:AH389" si="9">IF($AB326="","",IF(OR($AB326&lt;&gt;$AB325,$AC326&lt;&gt;$AC325,ISNUMBER(SEARCH("Empty",$AF326)),LEFT($AE326,3)="Set",AND($AC326=$AC325,ISNUMBER(SEARCH("Empty",$AF325))),AND(OR($AB326="Finger",$AB326="Trinket"),OR($AB326&lt;&gt;$AB324,$AC326&lt;&gt;$AC324))),"Yes","No"))</f>
        <v/>
      </c>
    </row>
    <row r="327" spans="28:34" x14ac:dyDescent="0.25">
      <c r="AB327" t="s">
        <v>21</v>
      </c>
      <c r="AC327">
        <v>0</v>
      </c>
      <c r="AD327">
        <v>0</v>
      </c>
      <c r="AE327" t="s">
        <v>946</v>
      </c>
      <c r="AF327" t="s">
        <v>880</v>
      </c>
      <c r="AG327">
        <v>0</v>
      </c>
      <c r="AH327" s="46" t="str">
        <f t="shared" si="9"/>
        <v>Yes</v>
      </c>
    </row>
    <row r="328" spans="28:34" x14ac:dyDescent="0.25">
      <c r="AB328" t="s">
        <v>21</v>
      </c>
      <c r="AC328">
        <v>0</v>
      </c>
      <c r="AD328">
        <v>0</v>
      </c>
      <c r="AF328" t="s">
        <v>972</v>
      </c>
      <c r="AG328">
        <v>0</v>
      </c>
      <c r="AH328" s="46" t="str">
        <f t="shared" si="9"/>
        <v>Yes</v>
      </c>
    </row>
    <row r="329" spans="28:34" x14ac:dyDescent="0.25">
      <c r="AH329" s="46" t="str">
        <f t="shared" si="9"/>
        <v/>
      </c>
    </row>
    <row r="330" spans="28:34" x14ac:dyDescent="0.25">
      <c r="AB330" t="s">
        <v>14</v>
      </c>
      <c r="AC330">
        <v>1</v>
      </c>
      <c r="AD330">
        <v>40.59574468085107</v>
      </c>
      <c r="AE330" t="s">
        <v>946</v>
      </c>
      <c r="AF330" t="s">
        <v>806</v>
      </c>
      <c r="AG330">
        <v>40.59574468085107</v>
      </c>
      <c r="AH330" s="46" t="str">
        <f t="shared" si="9"/>
        <v>Yes</v>
      </c>
    </row>
    <row r="331" spans="28:34" x14ac:dyDescent="0.25">
      <c r="AB331" t="s">
        <v>14</v>
      </c>
      <c r="AC331">
        <v>1</v>
      </c>
      <c r="AD331">
        <v>35.955319148936169</v>
      </c>
      <c r="AE331" t="s">
        <v>946</v>
      </c>
      <c r="AF331" t="s">
        <v>808</v>
      </c>
      <c r="AG331">
        <v>35.955319148936169</v>
      </c>
      <c r="AH331" s="46" t="str">
        <f t="shared" si="9"/>
        <v>No</v>
      </c>
    </row>
    <row r="332" spans="28:34" x14ac:dyDescent="0.25">
      <c r="AB332" t="s">
        <v>14</v>
      </c>
      <c r="AC332">
        <v>0</v>
      </c>
      <c r="AD332">
        <v>29.472872340425532</v>
      </c>
      <c r="AE332" t="s">
        <v>946</v>
      </c>
      <c r="AF332" t="s">
        <v>810</v>
      </c>
      <c r="AG332">
        <v>29.472872340425532</v>
      </c>
      <c r="AH332" s="46" t="str">
        <f t="shared" si="9"/>
        <v>Yes</v>
      </c>
    </row>
    <row r="333" spans="28:34" x14ac:dyDescent="0.25">
      <c r="AB333" t="s">
        <v>14</v>
      </c>
      <c r="AC333">
        <v>0</v>
      </c>
      <c r="AD333">
        <v>29.384042553191492</v>
      </c>
      <c r="AE333" t="s">
        <v>946</v>
      </c>
      <c r="AF333" t="s">
        <v>809</v>
      </c>
      <c r="AG333">
        <v>29.384042553191492</v>
      </c>
      <c r="AH333" s="46" t="str">
        <f t="shared" si="9"/>
        <v>No</v>
      </c>
    </row>
    <row r="334" spans="28:34" x14ac:dyDescent="0.25">
      <c r="AB334" t="s">
        <v>14</v>
      </c>
      <c r="AC334">
        <v>0</v>
      </c>
      <c r="AD334">
        <v>26.793085106382978</v>
      </c>
      <c r="AE334" t="s">
        <v>961</v>
      </c>
      <c r="AF334" t="s">
        <v>812</v>
      </c>
      <c r="AG334">
        <v>26.793085106382978</v>
      </c>
      <c r="AH334" s="46" t="str">
        <f t="shared" si="9"/>
        <v>Yes</v>
      </c>
    </row>
    <row r="335" spans="28:34" x14ac:dyDescent="0.25">
      <c r="AB335" t="s">
        <v>14</v>
      </c>
      <c r="AC335">
        <v>0</v>
      </c>
      <c r="AD335">
        <v>25.453191489361704</v>
      </c>
      <c r="AE335" t="s">
        <v>946</v>
      </c>
      <c r="AF335" t="s">
        <v>814</v>
      </c>
      <c r="AG335">
        <v>25.453191489361704</v>
      </c>
      <c r="AH335" s="46" t="str">
        <f t="shared" si="9"/>
        <v>No</v>
      </c>
    </row>
    <row r="336" spans="28:34" x14ac:dyDescent="0.25">
      <c r="AB336" t="s">
        <v>14</v>
      </c>
      <c r="AC336">
        <v>0</v>
      </c>
      <c r="AD336">
        <v>22.906382978723403</v>
      </c>
      <c r="AE336" t="s">
        <v>946</v>
      </c>
      <c r="AF336" t="s">
        <v>815</v>
      </c>
      <c r="AG336">
        <v>22.906382978723403</v>
      </c>
      <c r="AH336" s="46" t="str">
        <f t="shared" si="9"/>
        <v>No</v>
      </c>
    </row>
    <row r="337" spans="28:34" x14ac:dyDescent="0.25">
      <c r="AB337" t="s">
        <v>14</v>
      </c>
      <c r="AC337">
        <v>0</v>
      </c>
      <c r="AD337">
        <v>22.359574468085107</v>
      </c>
      <c r="AE337" t="s">
        <v>946</v>
      </c>
      <c r="AF337" t="s">
        <v>817</v>
      </c>
      <c r="AG337">
        <v>22.359574468085107</v>
      </c>
      <c r="AH337" s="46" t="str">
        <f t="shared" si="9"/>
        <v>No</v>
      </c>
    </row>
    <row r="338" spans="28:34" x14ac:dyDescent="0.25">
      <c r="AB338" t="s">
        <v>14</v>
      </c>
      <c r="AC338">
        <v>0</v>
      </c>
      <c r="AD338">
        <v>21</v>
      </c>
      <c r="AE338" t="s">
        <v>946</v>
      </c>
      <c r="AF338" t="s">
        <v>832</v>
      </c>
      <c r="AG338">
        <v>21</v>
      </c>
      <c r="AH338" s="46" t="str">
        <f t="shared" si="9"/>
        <v>No</v>
      </c>
    </row>
    <row r="339" spans="28:34" x14ac:dyDescent="0.25">
      <c r="AB339" t="s">
        <v>14</v>
      </c>
      <c r="AC339">
        <v>0</v>
      </c>
      <c r="AD339">
        <v>21</v>
      </c>
      <c r="AF339" t="s">
        <v>821</v>
      </c>
      <c r="AG339">
        <v>21</v>
      </c>
      <c r="AH339" s="46" t="str">
        <f t="shared" si="9"/>
        <v>No</v>
      </c>
    </row>
    <row r="340" spans="28:34" x14ac:dyDescent="0.25">
      <c r="AB340" t="s">
        <v>14</v>
      </c>
      <c r="AC340">
        <v>0</v>
      </c>
      <c r="AD340">
        <v>21</v>
      </c>
      <c r="AF340" t="s">
        <v>827</v>
      </c>
      <c r="AG340">
        <v>21</v>
      </c>
      <c r="AH340" s="46" t="str">
        <f t="shared" si="9"/>
        <v>No</v>
      </c>
    </row>
    <row r="341" spans="28:34" x14ac:dyDescent="0.25">
      <c r="AB341" t="s">
        <v>14</v>
      </c>
      <c r="AC341">
        <v>0</v>
      </c>
      <c r="AD341">
        <v>21</v>
      </c>
      <c r="AF341" t="s">
        <v>825</v>
      </c>
      <c r="AG341">
        <v>21</v>
      </c>
      <c r="AH341" s="46" t="str">
        <f t="shared" si="9"/>
        <v>No</v>
      </c>
    </row>
    <row r="342" spans="28:34" x14ac:dyDescent="0.25">
      <c r="AB342" t="s">
        <v>14</v>
      </c>
      <c r="AC342">
        <v>0</v>
      </c>
      <c r="AD342">
        <v>21</v>
      </c>
      <c r="AF342" t="s">
        <v>820</v>
      </c>
      <c r="AG342">
        <v>21</v>
      </c>
      <c r="AH342" s="46" t="str">
        <f t="shared" si="9"/>
        <v>No</v>
      </c>
    </row>
    <row r="343" spans="28:34" x14ac:dyDescent="0.25">
      <c r="AB343" t="s">
        <v>14</v>
      </c>
      <c r="AC343">
        <v>0</v>
      </c>
      <c r="AD343">
        <v>21</v>
      </c>
      <c r="AF343" t="s">
        <v>819</v>
      </c>
      <c r="AG343">
        <v>21</v>
      </c>
      <c r="AH343" s="46" t="str">
        <f t="shared" si="9"/>
        <v>No</v>
      </c>
    </row>
    <row r="344" spans="28:34" x14ac:dyDescent="0.25">
      <c r="AB344" t="s">
        <v>14</v>
      </c>
      <c r="AC344">
        <v>0</v>
      </c>
      <c r="AD344">
        <v>21</v>
      </c>
      <c r="AF344" t="s">
        <v>830</v>
      </c>
      <c r="AG344">
        <v>21</v>
      </c>
      <c r="AH344" s="46" t="str">
        <f t="shared" si="9"/>
        <v>No</v>
      </c>
    </row>
    <row r="345" spans="28:34" x14ac:dyDescent="0.25">
      <c r="AB345" t="s">
        <v>14</v>
      </c>
      <c r="AC345">
        <v>0</v>
      </c>
      <c r="AD345">
        <v>21</v>
      </c>
      <c r="AF345" t="s">
        <v>818</v>
      </c>
      <c r="AG345">
        <v>21</v>
      </c>
      <c r="AH345" s="46" t="str">
        <f t="shared" si="9"/>
        <v>No</v>
      </c>
    </row>
    <row r="346" spans="28:34" x14ac:dyDescent="0.25">
      <c r="AB346" t="s">
        <v>14</v>
      </c>
      <c r="AC346">
        <v>0</v>
      </c>
      <c r="AD346">
        <v>21</v>
      </c>
      <c r="AF346" t="s">
        <v>829</v>
      </c>
      <c r="AG346">
        <v>21</v>
      </c>
      <c r="AH346" s="46" t="str">
        <f t="shared" si="9"/>
        <v>No</v>
      </c>
    </row>
    <row r="347" spans="28:34" x14ac:dyDescent="0.25">
      <c r="AB347" t="s">
        <v>14</v>
      </c>
      <c r="AC347">
        <v>0</v>
      </c>
      <c r="AD347">
        <v>21</v>
      </c>
      <c r="AF347" t="s">
        <v>823</v>
      </c>
      <c r="AG347">
        <v>21</v>
      </c>
      <c r="AH347" s="46" t="str">
        <f t="shared" si="9"/>
        <v>No</v>
      </c>
    </row>
    <row r="348" spans="28:34" x14ac:dyDescent="0.25">
      <c r="AB348" t="s">
        <v>14</v>
      </c>
      <c r="AC348">
        <v>0</v>
      </c>
      <c r="AD348">
        <v>21</v>
      </c>
      <c r="AF348" t="s">
        <v>1248</v>
      </c>
      <c r="AG348">
        <v>21</v>
      </c>
      <c r="AH348" s="46" t="str">
        <f t="shared" si="9"/>
        <v>No</v>
      </c>
    </row>
    <row r="349" spans="28:34" x14ac:dyDescent="0.25">
      <c r="AB349" t="s">
        <v>14</v>
      </c>
      <c r="AC349">
        <v>0</v>
      </c>
      <c r="AD349">
        <v>20</v>
      </c>
      <c r="AE349" t="s">
        <v>946</v>
      </c>
      <c r="AF349" t="s">
        <v>838</v>
      </c>
      <c r="AG349">
        <v>20</v>
      </c>
      <c r="AH349" s="46" t="str">
        <f t="shared" si="9"/>
        <v>No</v>
      </c>
    </row>
    <row r="350" spans="28:34" x14ac:dyDescent="0.25">
      <c r="AB350" t="s">
        <v>14</v>
      </c>
      <c r="AC350">
        <v>0</v>
      </c>
      <c r="AD350">
        <v>20</v>
      </c>
      <c r="AF350" t="s">
        <v>836</v>
      </c>
      <c r="AG350">
        <v>20</v>
      </c>
      <c r="AH350" s="46" t="str">
        <f t="shared" si="9"/>
        <v>No</v>
      </c>
    </row>
    <row r="351" spans="28:34" x14ac:dyDescent="0.25">
      <c r="AB351" t="s">
        <v>14</v>
      </c>
      <c r="AC351">
        <v>0</v>
      </c>
      <c r="AD351">
        <v>20</v>
      </c>
      <c r="AF351" t="s">
        <v>835</v>
      </c>
      <c r="AG351">
        <v>20</v>
      </c>
      <c r="AH351" s="46" t="str">
        <f t="shared" si="9"/>
        <v>No</v>
      </c>
    </row>
    <row r="352" spans="28:34" x14ac:dyDescent="0.25">
      <c r="AB352" t="s">
        <v>14</v>
      </c>
      <c r="AC352">
        <v>0</v>
      </c>
      <c r="AD352">
        <v>20</v>
      </c>
      <c r="AF352" t="s">
        <v>1245</v>
      </c>
      <c r="AG352">
        <v>20</v>
      </c>
      <c r="AH352" s="46" t="str">
        <f t="shared" si="9"/>
        <v>No</v>
      </c>
    </row>
    <row r="353" spans="28:34" x14ac:dyDescent="0.25">
      <c r="AB353" t="s">
        <v>14</v>
      </c>
      <c r="AC353">
        <v>0</v>
      </c>
      <c r="AD353">
        <v>19</v>
      </c>
      <c r="AE353" t="s">
        <v>946</v>
      </c>
      <c r="AF353" t="s">
        <v>843</v>
      </c>
      <c r="AG353">
        <v>19</v>
      </c>
      <c r="AH353" s="46" t="str">
        <f t="shared" si="9"/>
        <v>No</v>
      </c>
    </row>
    <row r="354" spans="28:34" x14ac:dyDescent="0.25">
      <c r="AB354" t="s">
        <v>14</v>
      </c>
      <c r="AC354">
        <v>0</v>
      </c>
      <c r="AD354">
        <v>19</v>
      </c>
      <c r="AF354" t="s">
        <v>845</v>
      </c>
      <c r="AG354">
        <v>19</v>
      </c>
      <c r="AH354" s="46" t="str">
        <f t="shared" si="9"/>
        <v>No</v>
      </c>
    </row>
    <row r="355" spans="28:34" x14ac:dyDescent="0.25">
      <c r="AB355" t="s">
        <v>14</v>
      </c>
      <c r="AC355">
        <v>0</v>
      </c>
      <c r="AD355">
        <v>19</v>
      </c>
      <c r="AF355" t="s">
        <v>842</v>
      </c>
      <c r="AG355">
        <v>19</v>
      </c>
      <c r="AH355" s="46" t="str">
        <f t="shared" si="9"/>
        <v>No</v>
      </c>
    </row>
    <row r="356" spans="28:34" x14ac:dyDescent="0.25">
      <c r="AB356" t="s">
        <v>14</v>
      </c>
      <c r="AC356">
        <v>0</v>
      </c>
      <c r="AD356">
        <v>19</v>
      </c>
      <c r="AF356" t="s">
        <v>841</v>
      </c>
      <c r="AG356">
        <v>19</v>
      </c>
      <c r="AH356" s="46" t="str">
        <f t="shared" si="9"/>
        <v>No</v>
      </c>
    </row>
    <row r="357" spans="28:34" x14ac:dyDescent="0.25">
      <c r="AB357" t="s">
        <v>14</v>
      </c>
      <c r="AC357">
        <v>0</v>
      </c>
      <c r="AD357">
        <v>19</v>
      </c>
      <c r="AF357" t="s">
        <v>840</v>
      </c>
      <c r="AG357">
        <v>19</v>
      </c>
      <c r="AH357" s="46" t="str">
        <f t="shared" si="9"/>
        <v>No</v>
      </c>
    </row>
    <row r="358" spans="28:34" x14ac:dyDescent="0.25">
      <c r="AB358" t="s">
        <v>14</v>
      </c>
      <c r="AC358">
        <v>0</v>
      </c>
      <c r="AD358">
        <v>17</v>
      </c>
      <c r="AE358" t="s">
        <v>946</v>
      </c>
      <c r="AF358" t="s">
        <v>849</v>
      </c>
      <c r="AG358">
        <v>17</v>
      </c>
      <c r="AH358" s="46" t="str">
        <f t="shared" si="9"/>
        <v>No</v>
      </c>
    </row>
    <row r="359" spans="28:34" x14ac:dyDescent="0.25">
      <c r="AB359" t="s">
        <v>14</v>
      </c>
      <c r="AC359">
        <v>0</v>
      </c>
      <c r="AD359">
        <v>17</v>
      </c>
      <c r="AF359" t="s">
        <v>850</v>
      </c>
      <c r="AG359">
        <v>17</v>
      </c>
      <c r="AH359" s="46" t="str">
        <f t="shared" si="9"/>
        <v>No</v>
      </c>
    </row>
    <row r="360" spans="28:34" x14ac:dyDescent="0.25">
      <c r="AB360" t="s">
        <v>14</v>
      </c>
      <c r="AC360">
        <v>0</v>
      </c>
      <c r="AD360">
        <v>17</v>
      </c>
      <c r="AF360" t="s">
        <v>852</v>
      </c>
      <c r="AG360">
        <v>17</v>
      </c>
      <c r="AH360" s="46" t="str">
        <f t="shared" si="9"/>
        <v>No</v>
      </c>
    </row>
    <row r="361" spans="28:34" x14ac:dyDescent="0.25">
      <c r="AB361" t="s">
        <v>14</v>
      </c>
      <c r="AC361">
        <v>0</v>
      </c>
      <c r="AD361">
        <v>17</v>
      </c>
      <c r="AF361" t="s">
        <v>848</v>
      </c>
      <c r="AG361">
        <v>17</v>
      </c>
      <c r="AH361" s="46" t="str">
        <f t="shared" si="9"/>
        <v>No</v>
      </c>
    </row>
    <row r="362" spans="28:34" x14ac:dyDescent="0.25">
      <c r="AB362" t="s">
        <v>14</v>
      </c>
      <c r="AC362">
        <v>0</v>
      </c>
      <c r="AD362">
        <v>15.246276595744682</v>
      </c>
      <c r="AE362" t="s">
        <v>946</v>
      </c>
      <c r="AF362" t="s">
        <v>971</v>
      </c>
      <c r="AG362">
        <v>15.246276595744682</v>
      </c>
      <c r="AH362" s="46" t="str">
        <f t="shared" si="9"/>
        <v>No</v>
      </c>
    </row>
    <row r="363" spans="28:34" x14ac:dyDescent="0.25">
      <c r="AB363" t="s">
        <v>14</v>
      </c>
      <c r="AC363">
        <v>0</v>
      </c>
      <c r="AD363">
        <v>15.246276595744682</v>
      </c>
      <c r="AF363" t="s">
        <v>1241</v>
      </c>
      <c r="AG363">
        <v>15.246276595744682</v>
      </c>
      <c r="AH363" s="46" t="str">
        <f t="shared" si="9"/>
        <v>No</v>
      </c>
    </row>
    <row r="364" spans="28:34" x14ac:dyDescent="0.25">
      <c r="AB364" t="s">
        <v>14</v>
      </c>
      <c r="AC364">
        <v>0</v>
      </c>
      <c r="AD364">
        <v>13.132978723404255</v>
      </c>
      <c r="AE364" t="s">
        <v>946</v>
      </c>
      <c r="AF364" t="s">
        <v>853</v>
      </c>
      <c r="AG364">
        <v>13.132978723404255</v>
      </c>
      <c r="AH364" s="46" t="str">
        <f t="shared" si="9"/>
        <v>No</v>
      </c>
    </row>
    <row r="365" spans="28:34" x14ac:dyDescent="0.25">
      <c r="AB365" t="s">
        <v>14</v>
      </c>
      <c r="AC365">
        <v>0</v>
      </c>
      <c r="AD365">
        <v>12</v>
      </c>
      <c r="AE365" t="s">
        <v>946</v>
      </c>
      <c r="AF365" t="s">
        <v>856</v>
      </c>
      <c r="AG365">
        <v>12</v>
      </c>
      <c r="AH365" s="46" t="str">
        <f t="shared" si="9"/>
        <v>No</v>
      </c>
    </row>
    <row r="366" spans="28:34" x14ac:dyDescent="0.25">
      <c r="AB366" t="s">
        <v>14</v>
      </c>
      <c r="AC366">
        <v>0</v>
      </c>
      <c r="AD366">
        <v>11.793085106382978</v>
      </c>
      <c r="AE366" t="s">
        <v>946</v>
      </c>
      <c r="AF366" t="s">
        <v>855</v>
      </c>
      <c r="AG366">
        <v>11.793085106382978</v>
      </c>
      <c r="AH366" s="46" t="str">
        <f t="shared" si="9"/>
        <v>No</v>
      </c>
    </row>
    <row r="367" spans="28:34" x14ac:dyDescent="0.25">
      <c r="AB367" t="s">
        <v>14</v>
      </c>
      <c r="AC367">
        <v>0</v>
      </c>
      <c r="AD367">
        <v>8.2707446808510667</v>
      </c>
      <c r="AE367" t="s">
        <v>946</v>
      </c>
      <c r="AF367" t="s">
        <v>854</v>
      </c>
      <c r="AG367">
        <v>8.2707446808510667</v>
      </c>
      <c r="AH367" s="46" t="str">
        <f t="shared" si="9"/>
        <v>No</v>
      </c>
    </row>
    <row r="368" spans="28:34" x14ac:dyDescent="0.25">
      <c r="AB368" t="s">
        <v>14</v>
      </c>
      <c r="AC368">
        <v>0</v>
      </c>
      <c r="AD368">
        <v>7.5861702127659578</v>
      </c>
      <c r="AE368" t="s">
        <v>946</v>
      </c>
      <c r="AF368" t="s">
        <v>858</v>
      </c>
      <c r="AG368">
        <v>7.5861702127659578</v>
      </c>
      <c r="AH368" s="46" t="str">
        <f t="shared" si="9"/>
        <v>No</v>
      </c>
    </row>
    <row r="369" spans="28:34" x14ac:dyDescent="0.25">
      <c r="AB369" t="s">
        <v>14</v>
      </c>
      <c r="AC369">
        <v>0</v>
      </c>
      <c r="AD369">
        <v>6.359574468085107</v>
      </c>
      <c r="AE369" t="s">
        <v>946</v>
      </c>
      <c r="AF369" t="s">
        <v>859</v>
      </c>
      <c r="AG369">
        <v>6.359574468085107</v>
      </c>
      <c r="AH369" s="46" t="str">
        <f t="shared" si="9"/>
        <v>No</v>
      </c>
    </row>
    <row r="370" spans="28:34" x14ac:dyDescent="0.25">
      <c r="AB370" t="s">
        <v>14</v>
      </c>
      <c r="AC370">
        <v>0</v>
      </c>
      <c r="AD370">
        <v>1.9260638297872348</v>
      </c>
      <c r="AE370" t="s">
        <v>946</v>
      </c>
      <c r="AF370" t="s">
        <v>1230</v>
      </c>
      <c r="AG370">
        <v>1.9260638297872348</v>
      </c>
      <c r="AH370" s="46" t="str">
        <f t="shared" si="9"/>
        <v>No</v>
      </c>
    </row>
    <row r="371" spans="28:34" x14ac:dyDescent="0.25">
      <c r="AB371" t="s">
        <v>14</v>
      </c>
      <c r="AC371">
        <v>0</v>
      </c>
      <c r="AD371">
        <v>1.6994680851063835</v>
      </c>
      <c r="AE371" t="s">
        <v>946</v>
      </c>
      <c r="AF371" t="s">
        <v>985</v>
      </c>
      <c r="AG371">
        <v>1.6994680851063835</v>
      </c>
      <c r="AH371" s="46" t="str">
        <f t="shared" si="9"/>
        <v>No</v>
      </c>
    </row>
    <row r="372" spans="28:34" x14ac:dyDescent="0.25">
      <c r="AB372" t="s">
        <v>14</v>
      </c>
      <c r="AC372">
        <v>0</v>
      </c>
      <c r="AD372">
        <v>0</v>
      </c>
      <c r="AE372" t="s">
        <v>946</v>
      </c>
      <c r="AF372" t="s">
        <v>972</v>
      </c>
      <c r="AG372">
        <v>0</v>
      </c>
      <c r="AH372" s="46" t="str">
        <f t="shared" si="9"/>
        <v>Yes</v>
      </c>
    </row>
    <row r="373" spans="28:34" x14ac:dyDescent="0.25">
      <c r="AH373" s="46" t="str">
        <f t="shared" si="9"/>
        <v/>
      </c>
    </row>
    <row r="374" spans="28:34" x14ac:dyDescent="0.25">
      <c r="AB374" t="s">
        <v>22</v>
      </c>
      <c r="AC374">
        <v>0</v>
      </c>
      <c r="AD374">
        <v>0.79308510638297902</v>
      </c>
      <c r="AE374" t="s">
        <v>946</v>
      </c>
      <c r="AF374" t="s">
        <v>881</v>
      </c>
      <c r="AG374">
        <v>0.79308510638297902</v>
      </c>
      <c r="AH374" s="46" t="str">
        <f t="shared" si="9"/>
        <v>Yes</v>
      </c>
    </row>
    <row r="375" spans="28:34" x14ac:dyDescent="0.25">
      <c r="AB375" t="s">
        <v>22</v>
      </c>
      <c r="AC375">
        <v>0</v>
      </c>
      <c r="AD375">
        <v>0.56648936170212782</v>
      </c>
      <c r="AE375" t="s">
        <v>946</v>
      </c>
      <c r="AF375" t="s">
        <v>882</v>
      </c>
      <c r="AG375">
        <v>0.56648936170212782</v>
      </c>
      <c r="AH375" s="46" t="str">
        <f t="shared" si="9"/>
        <v>No</v>
      </c>
    </row>
    <row r="376" spans="28:34" x14ac:dyDescent="0.25">
      <c r="AB376" t="s">
        <v>22</v>
      </c>
      <c r="AC376">
        <v>0</v>
      </c>
      <c r="AD376">
        <v>0.33989361702127674</v>
      </c>
      <c r="AE376" t="s">
        <v>946</v>
      </c>
      <c r="AF376" t="s">
        <v>883</v>
      </c>
      <c r="AG376">
        <v>0.33989361702127674</v>
      </c>
      <c r="AH376" s="46" t="str">
        <f t="shared" si="9"/>
        <v>No</v>
      </c>
    </row>
    <row r="377" spans="28:34" x14ac:dyDescent="0.25">
      <c r="AB377" t="s">
        <v>22</v>
      </c>
      <c r="AC377">
        <v>0</v>
      </c>
      <c r="AD377">
        <v>0</v>
      </c>
      <c r="AE377" t="s">
        <v>946</v>
      </c>
      <c r="AF377" t="s">
        <v>884</v>
      </c>
      <c r="AG377">
        <v>0</v>
      </c>
      <c r="AH377" s="46" t="str">
        <f t="shared" si="9"/>
        <v>No</v>
      </c>
    </row>
    <row r="378" spans="28:34" x14ac:dyDescent="0.25">
      <c r="AB378" t="s">
        <v>22</v>
      </c>
      <c r="AC378">
        <v>0</v>
      </c>
      <c r="AD378">
        <v>0</v>
      </c>
      <c r="AF378" t="s">
        <v>972</v>
      </c>
      <c r="AG378">
        <v>0</v>
      </c>
      <c r="AH378" s="46" t="str">
        <f t="shared" si="9"/>
        <v>Yes</v>
      </c>
    </row>
    <row r="379" spans="28:34" x14ac:dyDescent="0.25">
      <c r="AH379" s="46" t="str">
        <f t="shared" si="9"/>
        <v/>
      </c>
    </row>
    <row r="380" spans="28:34" x14ac:dyDescent="0.25">
      <c r="AB380" t="s">
        <v>15</v>
      </c>
      <c r="AC380">
        <v>1</v>
      </c>
      <c r="AD380">
        <v>52.295212765957444</v>
      </c>
      <c r="AE380" t="s">
        <v>946</v>
      </c>
      <c r="AF380" t="s">
        <v>442</v>
      </c>
      <c r="AG380">
        <v>52.295212765957444</v>
      </c>
      <c r="AH380" s="46" t="str">
        <f t="shared" si="9"/>
        <v>Yes</v>
      </c>
    </row>
    <row r="381" spans="28:34" x14ac:dyDescent="0.25">
      <c r="AB381" t="s">
        <v>15</v>
      </c>
      <c r="AC381">
        <v>1</v>
      </c>
      <c r="AD381">
        <v>33.728723404255319</v>
      </c>
      <c r="AE381" t="s">
        <v>946</v>
      </c>
      <c r="AF381" t="s">
        <v>447</v>
      </c>
      <c r="AG381">
        <v>33.728723404255319</v>
      </c>
      <c r="AH381" s="46" t="str">
        <f t="shared" si="9"/>
        <v>No</v>
      </c>
    </row>
    <row r="382" spans="28:34" x14ac:dyDescent="0.25">
      <c r="AB382" t="s">
        <v>15</v>
      </c>
      <c r="AC382">
        <v>0</v>
      </c>
      <c r="AD382">
        <v>36.132978723404257</v>
      </c>
      <c r="AE382" t="s">
        <v>961</v>
      </c>
      <c r="AF382" t="s">
        <v>445</v>
      </c>
      <c r="AG382">
        <v>36.132978723404257</v>
      </c>
      <c r="AH382" s="46" t="str">
        <f t="shared" si="9"/>
        <v>Yes</v>
      </c>
    </row>
    <row r="383" spans="28:34" x14ac:dyDescent="0.25">
      <c r="AB383" t="s">
        <v>15</v>
      </c>
      <c r="AC383">
        <v>0</v>
      </c>
      <c r="AD383">
        <v>35.497340425531917</v>
      </c>
      <c r="AE383" t="s">
        <v>946</v>
      </c>
      <c r="AF383" t="s">
        <v>443</v>
      </c>
      <c r="AG383">
        <v>35.497340425531917</v>
      </c>
      <c r="AH383" s="46" t="str">
        <f t="shared" si="9"/>
        <v>No</v>
      </c>
    </row>
    <row r="384" spans="28:34" x14ac:dyDescent="0.25">
      <c r="AB384" t="s">
        <v>15</v>
      </c>
      <c r="AC384">
        <v>0</v>
      </c>
      <c r="AD384">
        <v>30</v>
      </c>
      <c r="AE384" t="s">
        <v>946</v>
      </c>
      <c r="AF384" t="s">
        <v>448</v>
      </c>
      <c r="AG384">
        <v>30</v>
      </c>
      <c r="AH384" s="46" t="str">
        <f t="shared" si="9"/>
        <v>No</v>
      </c>
    </row>
    <row r="385" spans="28:34" x14ac:dyDescent="0.25">
      <c r="AB385" t="s">
        <v>15</v>
      </c>
      <c r="AC385">
        <v>0</v>
      </c>
      <c r="AD385">
        <v>30</v>
      </c>
      <c r="AF385" t="s">
        <v>1237</v>
      </c>
      <c r="AG385">
        <v>30</v>
      </c>
      <c r="AH385" s="46" t="str">
        <f t="shared" si="9"/>
        <v>No</v>
      </c>
    </row>
    <row r="386" spans="28:34" x14ac:dyDescent="0.25">
      <c r="AB386" t="s">
        <v>15</v>
      </c>
      <c r="AC386">
        <v>0</v>
      </c>
      <c r="AD386">
        <v>30</v>
      </c>
      <c r="AF386" t="s">
        <v>450</v>
      </c>
      <c r="AG386">
        <v>30</v>
      </c>
      <c r="AH386" s="46" t="str">
        <f t="shared" si="9"/>
        <v>No</v>
      </c>
    </row>
    <row r="387" spans="28:34" x14ac:dyDescent="0.25">
      <c r="AB387" t="s">
        <v>15</v>
      </c>
      <c r="AC387">
        <v>0</v>
      </c>
      <c r="AD387">
        <v>30</v>
      </c>
      <c r="AF387" t="s">
        <v>449</v>
      </c>
      <c r="AG387">
        <v>30</v>
      </c>
      <c r="AH387" s="46" t="str">
        <f t="shared" si="9"/>
        <v>No</v>
      </c>
    </row>
    <row r="388" spans="28:34" x14ac:dyDescent="0.25">
      <c r="AB388" t="s">
        <v>15</v>
      </c>
      <c r="AC388">
        <v>0</v>
      </c>
      <c r="AD388">
        <v>29</v>
      </c>
      <c r="AE388" t="s">
        <v>946</v>
      </c>
      <c r="AF388" t="s">
        <v>455</v>
      </c>
      <c r="AG388">
        <v>29</v>
      </c>
      <c r="AH388" s="46" t="str">
        <f t="shared" si="9"/>
        <v>No</v>
      </c>
    </row>
    <row r="389" spans="28:34" x14ac:dyDescent="0.25">
      <c r="AB389" t="s">
        <v>15</v>
      </c>
      <c r="AC389">
        <v>0</v>
      </c>
      <c r="AD389">
        <v>29</v>
      </c>
      <c r="AF389" t="s">
        <v>454</v>
      </c>
      <c r="AG389">
        <v>29</v>
      </c>
      <c r="AH389" s="46" t="str">
        <f t="shared" si="9"/>
        <v>No</v>
      </c>
    </row>
    <row r="390" spans="28:34" x14ac:dyDescent="0.25">
      <c r="AB390" t="s">
        <v>15</v>
      </c>
      <c r="AC390">
        <v>0</v>
      </c>
      <c r="AD390">
        <v>29</v>
      </c>
      <c r="AF390" t="s">
        <v>453</v>
      </c>
      <c r="AG390">
        <v>29</v>
      </c>
      <c r="AH390" s="46" t="str">
        <f t="shared" ref="AH390:AH453" si="10">IF($AB390="","",IF(OR($AB390&lt;&gt;$AB389,$AC390&lt;&gt;$AC389,ISNUMBER(SEARCH("Empty",$AF390)),LEFT($AE390,3)="Set",AND($AC390=$AC389,ISNUMBER(SEARCH("Empty",$AF389))),AND(OR($AB390="Finger",$AB390="Trinket"),OR($AB390&lt;&gt;$AB388,$AC390&lt;&gt;$AC388))),"Yes","No"))</f>
        <v>No</v>
      </c>
    </row>
    <row r="391" spans="28:34" x14ac:dyDescent="0.25">
      <c r="AB391" t="s">
        <v>15</v>
      </c>
      <c r="AC391">
        <v>0</v>
      </c>
      <c r="AD391">
        <v>28.81276595744681</v>
      </c>
      <c r="AE391" t="s">
        <v>946</v>
      </c>
      <c r="AF391" t="s">
        <v>451</v>
      </c>
      <c r="AG391">
        <v>28.81276595744681</v>
      </c>
      <c r="AH391" s="46" t="str">
        <f t="shared" si="10"/>
        <v>No</v>
      </c>
    </row>
    <row r="392" spans="28:34" x14ac:dyDescent="0.25">
      <c r="AB392" t="s">
        <v>15</v>
      </c>
      <c r="AC392">
        <v>0</v>
      </c>
      <c r="AD392">
        <v>28.019680851063832</v>
      </c>
      <c r="AE392" t="s">
        <v>946</v>
      </c>
      <c r="AF392" t="s">
        <v>456</v>
      </c>
      <c r="AG392">
        <v>28.019680851063832</v>
      </c>
      <c r="AH392" s="46" t="str">
        <f t="shared" si="10"/>
        <v>No</v>
      </c>
    </row>
    <row r="393" spans="28:34" x14ac:dyDescent="0.25">
      <c r="AB393" t="s">
        <v>15</v>
      </c>
      <c r="AC393">
        <v>0</v>
      </c>
      <c r="AD393">
        <v>27.566489361702128</v>
      </c>
      <c r="AE393" t="s">
        <v>946</v>
      </c>
      <c r="AF393" t="s">
        <v>457</v>
      </c>
      <c r="AG393">
        <v>27.566489361702128</v>
      </c>
      <c r="AH393" s="46" t="str">
        <f t="shared" si="10"/>
        <v>No</v>
      </c>
    </row>
    <row r="394" spans="28:34" x14ac:dyDescent="0.25">
      <c r="AB394" t="s">
        <v>15</v>
      </c>
      <c r="AC394">
        <v>0</v>
      </c>
      <c r="AD394">
        <v>26.679787234042553</v>
      </c>
      <c r="AE394" t="s">
        <v>946</v>
      </c>
      <c r="AF394" t="s">
        <v>460</v>
      </c>
      <c r="AG394">
        <v>26.679787234042553</v>
      </c>
      <c r="AH394" s="46" t="str">
        <f t="shared" si="10"/>
        <v>No</v>
      </c>
    </row>
    <row r="395" spans="28:34" x14ac:dyDescent="0.25">
      <c r="AB395" t="s">
        <v>15</v>
      </c>
      <c r="AC395">
        <v>0</v>
      </c>
      <c r="AD395">
        <v>26.472872340425532</v>
      </c>
      <c r="AE395" t="s">
        <v>946</v>
      </c>
      <c r="AF395" t="s">
        <v>458</v>
      </c>
      <c r="AG395">
        <v>26.472872340425532</v>
      </c>
      <c r="AH395" s="46" t="str">
        <f t="shared" si="10"/>
        <v>No</v>
      </c>
    </row>
    <row r="396" spans="28:34" x14ac:dyDescent="0.25">
      <c r="AB396" t="s">
        <v>15</v>
      </c>
      <c r="AC396">
        <v>0</v>
      </c>
      <c r="AD396">
        <v>26</v>
      </c>
      <c r="AE396" t="s">
        <v>946</v>
      </c>
      <c r="AF396" t="s">
        <v>462</v>
      </c>
      <c r="AG396">
        <v>26</v>
      </c>
      <c r="AH396" s="46" t="str">
        <f t="shared" si="10"/>
        <v>No</v>
      </c>
    </row>
    <row r="397" spans="28:34" x14ac:dyDescent="0.25">
      <c r="AB397" t="s">
        <v>15</v>
      </c>
      <c r="AC397">
        <v>0</v>
      </c>
      <c r="AD397">
        <v>24</v>
      </c>
      <c r="AE397" t="s">
        <v>946</v>
      </c>
      <c r="AF397" t="s">
        <v>465</v>
      </c>
      <c r="AG397">
        <v>24</v>
      </c>
      <c r="AH397" s="46" t="str">
        <f t="shared" si="10"/>
        <v>No</v>
      </c>
    </row>
    <row r="398" spans="28:34" x14ac:dyDescent="0.25">
      <c r="AB398" t="s">
        <v>15</v>
      </c>
      <c r="AC398">
        <v>0</v>
      </c>
      <c r="AD398">
        <v>24</v>
      </c>
      <c r="AF398" t="s">
        <v>463</v>
      </c>
      <c r="AG398">
        <v>24</v>
      </c>
      <c r="AH398" s="46" t="str">
        <f t="shared" si="10"/>
        <v>No</v>
      </c>
    </row>
    <row r="399" spans="28:34" x14ac:dyDescent="0.25">
      <c r="AB399" t="s">
        <v>15</v>
      </c>
      <c r="AC399">
        <v>0</v>
      </c>
      <c r="AD399">
        <v>24</v>
      </c>
      <c r="AF399" t="s">
        <v>464</v>
      </c>
      <c r="AG399">
        <v>24</v>
      </c>
      <c r="AH399" s="46" t="str">
        <f t="shared" si="10"/>
        <v>No</v>
      </c>
    </row>
    <row r="400" spans="28:34" x14ac:dyDescent="0.25">
      <c r="AB400" t="s">
        <v>15</v>
      </c>
      <c r="AC400">
        <v>0</v>
      </c>
      <c r="AD400">
        <v>22</v>
      </c>
      <c r="AE400" t="s">
        <v>946</v>
      </c>
      <c r="AF400" t="s">
        <v>466</v>
      </c>
      <c r="AG400">
        <v>22</v>
      </c>
      <c r="AH400" s="46" t="str">
        <f t="shared" si="10"/>
        <v>No</v>
      </c>
    </row>
    <row r="401" spans="28:34" x14ac:dyDescent="0.25">
      <c r="AB401" t="s">
        <v>15</v>
      </c>
      <c r="AC401">
        <v>0</v>
      </c>
      <c r="AD401">
        <v>18.453191489361704</v>
      </c>
      <c r="AE401" t="s">
        <v>946</v>
      </c>
      <c r="AF401" t="s">
        <v>1253</v>
      </c>
      <c r="AG401">
        <v>18.453191489361704</v>
      </c>
      <c r="AH401" s="46" t="str">
        <f t="shared" si="10"/>
        <v>No</v>
      </c>
    </row>
    <row r="402" spans="28:34" x14ac:dyDescent="0.25">
      <c r="AB402" t="s">
        <v>15</v>
      </c>
      <c r="AC402">
        <v>0</v>
      </c>
      <c r="AD402">
        <v>17.246276595744682</v>
      </c>
      <c r="AE402" t="s">
        <v>946</v>
      </c>
      <c r="AF402" t="s">
        <v>468</v>
      </c>
      <c r="AG402">
        <v>17.246276595744682</v>
      </c>
      <c r="AH402" s="46" t="str">
        <f t="shared" si="10"/>
        <v>No</v>
      </c>
    </row>
    <row r="403" spans="28:34" x14ac:dyDescent="0.25">
      <c r="AB403" t="s">
        <v>15</v>
      </c>
      <c r="AC403">
        <v>0</v>
      </c>
      <c r="AD403">
        <v>15</v>
      </c>
      <c r="AE403" t="s">
        <v>946</v>
      </c>
      <c r="AF403" t="s">
        <v>470</v>
      </c>
      <c r="AG403">
        <v>15</v>
      </c>
      <c r="AH403" s="46" t="str">
        <f t="shared" si="10"/>
        <v>No</v>
      </c>
    </row>
    <row r="404" spans="28:34" x14ac:dyDescent="0.25">
      <c r="AB404" t="s">
        <v>15</v>
      </c>
      <c r="AC404">
        <v>0</v>
      </c>
      <c r="AD404">
        <v>14.132978723404255</v>
      </c>
      <c r="AE404" t="s">
        <v>946</v>
      </c>
      <c r="AF404" t="s">
        <v>472</v>
      </c>
      <c r="AG404">
        <v>14.132978723404255</v>
      </c>
      <c r="AH404" s="46" t="str">
        <f t="shared" si="10"/>
        <v>No</v>
      </c>
    </row>
    <row r="405" spans="28:34" x14ac:dyDescent="0.25">
      <c r="AB405" t="s">
        <v>15</v>
      </c>
      <c r="AC405">
        <v>0</v>
      </c>
      <c r="AD405">
        <v>14.132978723404255</v>
      </c>
      <c r="AF405" t="s">
        <v>1324</v>
      </c>
      <c r="AG405">
        <v>14.132978723404255</v>
      </c>
      <c r="AH405" s="46" t="str">
        <f t="shared" si="10"/>
        <v>No</v>
      </c>
    </row>
    <row r="406" spans="28:34" x14ac:dyDescent="0.25">
      <c r="AB406" t="s">
        <v>15</v>
      </c>
      <c r="AC406">
        <v>0</v>
      </c>
      <c r="AD406">
        <v>13.132978723404255</v>
      </c>
      <c r="AE406" t="s">
        <v>946</v>
      </c>
      <c r="AF406" t="s">
        <v>475</v>
      </c>
      <c r="AG406">
        <v>13.132978723404255</v>
      </c>
      <c r="AH406" s="46" t="str">
        <f t="shared" si="10"/>
        <v>No</v>
      </c>
    </row>
    <row r="407" spans="28:34" x14ac:dyDescent="0.25">
      <c r="AB407" t="s">
        <v>15</v>
      </c>
      <c r="AC407">
        <v>0</v>
      </c>
      <c r="AD407">
        <v>12.359574468085107</v>
      </c>
      <c r="AE407" t="s">
        <v>946</v>
      </c>
      <c r="AF407" t="s">
        <v>479</v>
      </c>
      <c r="AG407">
        <v>12.359574468085107</v>
      </c>
      <c r="AH407" s="46" t="str">
        <f t="shared" si="10"/>
        <v>No</v>
      </c>
    </row>
    <row r="408" spans="28:34" x14ac:dyDescent="0.25">
      <c r="AB408" t="s">
        <v>15</v>
      </c>
      <c r="AC408">
        <v>0</v>
      </c>
      <c r="AD408">
        <v>12</v>
      </c>
      <c r="AE408" t="s">
        <v>946</v>
      </c>
      <c r="AF408" t="s">
        <v>487</v>
      </c>
      <c r="AG408">
        <v>12</v>
      </c>
      <c r="AH408" s="46" t="str">
        <f t="shared" si="10"/>
        <v>No</v>
      </c>
    </row>
    <row r="409" spans="28:34" x14ac:dyDescent="0.25">
      <c r="AB409" t="s">
        <v>15</v>
      </c>
      <c r="AC409">
        <v>0</v>
      </c>
      <c r="AD409">
        <v>11.152659574468085</v>
      </c>
      <c r="AE409" t="s">
        <v>946</v>
      </c>
      <c r="AF409" t="s">
        <v>484</v>
      </c>
      <c r="AG409">
        <v>11.152659574468085</v>
      </c>
      <c r="AH409" s="46" t="str">
        <f t="shared" si="10"/>
        <v>No</v>
      </c>
    </row>
    <row r="410" spans="28:34" x14ac:dyDescent="0.25">
      <c r="AB410" t="s">
        <v>15</v>
      </c>
      <c r="AC410">
        <v>0</v>
      </c>
      <c r="AD410">
        <v>9.0638297872340452</v>
      </c>
      <c r="AE410" t="s">
        <v>946</v>
      </c>
      <c r="AF410" t="s">
        <v>474</v>
      </c>
      <c r="AG410">
        <v>9.0638297872340452</v>
      </c>
      <c r="AH410" s="46" t="str">
        <f t="shared" si="10"/>
        <v>No</v>
      </c>
    </row>
    <row r="411" spans="28:34" x14ac:dyDescent="0.25">
      <c r="AB411" t="s">
        <v>15</v>
      </c>
      <c r="AC411">
        <v>0</v>
      </c>
      <c r="AD411">
        <v>8.4973404255319167</v>
      </c>
      <c r="AE411" t="s">
        <v>946</v>
      </c>
      <c r="AF411" t="s">
        <v>477</v>
      </c>
      <c r="AG411">
        <v>8.4973404255319167</v>
      </c>
      <c r="AH411" s="46" t="str">
        <f t="shared" si="10"/>
        <v>No</v>
      </c>
    </row>
    <row r="412" spans="28:34" x14ac:dyDescent="0.25">
      <c r="AB412" t="s">
        <v>15</v>
      </c>
      <c r="AC412">
        <v>0</v>
      </c>
      <c r="AD412">
        <v>7.93085106382979</v>
      </c>
      <c r="AE412" t="s">
        <v>946</v>
      </c>
      <c r="AF412" t="s">
        <v>481</v>
      </c>
      <c r="AG412">
        <v>7.93085106382979</v>
      </c>
      <c r="AH412" s="46" t="str">
        <f t="shared" si="10"/>
        <v>No</v>
      </c>
    </row>
    <row r="413" spans="28:34" x14ac:dyDescent="0.25">
      <c r="AB413" t="s">
        <v>15</v>
      </c>
      <c r="AC413">
        <v>0</v>
      </c>
      <c r="AD413">
        <v>7.93085106382979</v>
      </c>
      <c r="AF413" t="s">
        <v>483</v>
      </c>
      <c r="AG413">
        <v>7.93085106382979</v>
      </c>
      <c r="AH413" s="46" t="str">
        <f t="shared" si="10"/>
        <v>No</v>
      </c>
    </row>
    <row r="414" spans="28:34" x14ac:dyDescent="0.25">
      <c r="AB414" t="s">
        <v>15</v>
      </c>
      <c r="AC414">
        <v>0</v>
      </c>
      <c r="AD414">
        <v>2.1526595744680859</v>
      </c>
      <c r="AE414" t="s">
        <v>946</v>
      </c>
      <c r="AF414" t="s">
        <v>988</v>
      </c>
      <c r="AG414">
        <v>2.1526595744680859</v>
      </c>
      <c r="AH414" s="46" t="str">
        <f t="shared" si="10"/>
        <v>No</v>
      </c>
    </row>
    <row r="415" spans="28:34" x14ac:dyDescent="0.25">
      <c r="AB415" t="s">
        <v>15</v>
      </c>
      <c r="AC415">
        <v>0</v>
      </c>
      <c r="AD415">
        <v>2.0393617021276604</v>
      </c>
      <c r="AE415" t="s">
        <v>946</v>
      </c>
      <c r="AF415" t="s">
        <v>986</v>
      </c>
      <c r="AG415">
        <v>2.0393617021276604</v>
      </c>
      <c r="AH415" s="46" t="str">
        <f t="shared" si="10"/>
        <v>No</v>
      </c>
    </row>
    <row r="416" spans="28:34" x14ac:dyDescent="0.25">
      <c r="AB416" t="s">
        <v>15</v>
      </c>
      <c r="AC416">
        <v>0</v>
      </c>
      <c r="AD416">
        <v>0</v>
      </c>
      <c r="AE416" t="s">
        <v>946</v>
      </c>
      <c r="AF416" t="s">
        <v>972</v>
      </c>
      <c r="AG416">
        <v>0</v>
      </c>
      <c r="AH416" s="46" t="str">
        <f t="shared" si="10"/>
        <v>Yes</v>
      </c>
    </row>
    <row r="417" spans="28:34" x14ac:dyDescent="0.25">
      <c r="AH417" s="46" t="str">
        <f t="shared" si="10"/>
        <v/>
      </c>
    </row>
    <row r="418" spans="28:34" x14ac:dyDescent="0.25">
      <c r="AB418" t="s">
        <v>28</v>
      </c>
      <c r="AC418">
        <v>0</v>
      </c>
      <c r="AD418">
        <v>0</v>
      </c>
      <c r="AE418" t="s">
        <v>946</v>
      </c>
      <c r="AF418" t="s">
        <v>887</v>
      </c>
      <c r="AG418">
        <v>0</v>
      </c>
      <c r="AH418" s="46" t="str">
        <f t="shared" si="10"/>
        <v>Yes</v>
      </c>
    </row>
    <row r="419" spans="28:34" x14ac:dyDescent="0.25">
      <c r="AB419" t="s">
        <v>28</v>
      </c>
      <c r="AC419">
        <v>0</v>
      </c>
      <c r="AD419">
        <v>0</v>
      </c>
      <c r="AF419" t="s">
        <v>972</v>
      </c>
      <c r="AG419">
        <v>0</v>
      </c>
      <c r="AH419" s="46" t="str">
        <f t="shared" si="10"/>
        <v>Yes</v>
      </c>
    </row>
    <row r="420" spans="28:34" x14ac:dyDescent="0.25">
      <c r="AH420" s="46" t="str">
        <f t="shared" si="10"/>
        <v/>
      </c>
    </row>
    <row r="421" spans="28:34" x14ac:dyDescent="0.25">
      <c r="AB421" t="s">
        <v>6</v>
      </c>
      <c r="AC421">
        <v>2</v>
      </c>
      <c r="AD421">
        <v>29.457446808510642</v>
      </c>
      <c r="AE421" t="s">
        <v>946</v>
      </c>
      <c r="AF421" t="s">
        <v>765</v>
      </c>
      <c r="AG421">
        <v>29.457446808510642</v>
      </c>
      <c r="AH421" s="46" t="str">
        <f t="shared" si="10"/>
        <v>Yes</v>
      </c>
    </row>
    <row r="422" spans="28:34" x14ac:dyDescent="0.25">
      <c r="AB422" t="s">
        <v>6</v>
      </c>
      <c r="AC422">
        <v>1</v>
      </c>
      <c r="AD422">
        <v>26.842021276595748</v>
      </c>
      <c r="AE422" t="s">
        <v>946</v>
      </c>
      <c r="AF422" t="s">
        <v>769</v>
      </c>
      <c r="AG422">
        <v>26.842021276595748</v>
      </c>
      <c r="AH422" s="46" t="str">
        <f t="shared" si="10"/>
        <v>Yes</v>
      </c>
    </row>
    <row r="423" spans="28:34" x14ac:dyDescent="0.25">
      <c r="AB423" t="s">
        <v>6</v>
      </c>
      <c r="AC423">
        <v>1</v>
      </c>
      <c r="AD423">
        <v>15.748404255319151</v>
      </c>
      <c r="AE423" t="s">
        <v>946</v>
      </c>
      <c r="AF423" t="s">
        <v>785</v>
      </c>
      <c r="AG423">
        <v>15.748404255319151</v>
      </c>
      <c r="AH423" s="46" t="str">
        <f t="shared" si="10"/>
        <v>No</v>
      </c>
    </row>
    <row r="424" spans="28:34" x14ac:dyDescent="0.25">
      <c r="AB424" t="s">
        <v>6</v>
      </c>
      <c r="AC424">
        <v>0</v>
      </c>
      <c r="AD424">
        <v>48.817553191489367</v>
      </c>
      <c r="AE424" t="s">
        <v>946</v>
      </c>
      <c r="AF424" t="s">
        <v>761</v>
      </c>
      <c r="AG424">
        <v>48.817553191489367</v>
      </c>
      <c r="AH424" s="46" t="str">
        <f t="shared" si="10"/>
        <v>Yes</v>
      </c>
    </row>
    <row r="425" spans="28:34" x14ac:dyDescent="0.25">
      <c r="AB425" t="s">
        <v>6</v>
      </c>
      <c r="AC425">
        <v>0</v>
      </c>
      <c r="AD425">
        <v>36.359574468085107</v>
      </c>
      <c r="AE425" t="s">
        <v>946</v>
      </c>
      <c r="AF425" t="s">
        <v>763</v>
      </c>
      <c r="AG425">
        <v>36.359574468085107</v>
      </c>
      <c r="AH425" s="46" t="str">
        <f t="shared" si="10"/>
        <v>No</v>
      </c>
    </row>
    <row r="426" spans="28:34" x14ac:dyDescent="0.25">
      <c r="AB426" t="s">
        <v>6</v>
      </c>
      <c r="AC426">
        <v>0</v>
      </c>
      <c r="AD426">
        <v>33.610638297872342</v>
      </c>
      <c r="AE426" t="s">
        <v>946</v>
      </c>
      <c r="AF426" t="s">
        <v>762</v>
      </c>
      <c r="AG426">
        <v>33.610638297872342</v>
      </c>
      <c r="AH426" s="46" t="str">
        <f t="shared" si="10"/>
        <v>No</v>
      </c>
    </row>
    <row r="427" spans="28:34" x14ac:dyDescent="0.25">
      <c r="AB427" t="s">
        <v>6</v>
      </c>
      <c r="AC427">
        <v>0</v>
      </c>
      <c r="AD427">
        <v>30</v>
      </c>
      <c r="AE427" t="s">
        <v>946</v>
      </c>
      <c r="AF427" t="s">
        <v>767</v>
      </c>
      <c r="AG427">
        <v>30</v>
      </c>
      <c r="AH427" s="46" t="str">
        <f t="shared" si="10"/>
        <v>No</v>
      </c>
    </row>
    <row r="428" spans="28:34" x14ac:dyDescent="0.25">
      <c r="AB428" t="s">
        <v>6</v>
      </c>
      <c r="AC428">
        <v>0</v>
      </c>
      <c r="AD428">
        <v>30</v>
      </c>
      <c r="AF428" t="s">
        <v>768</v>
      </c>
      <c r="AG428">
        <v>30</v>
      </c>
      <c r="AH428" s="46" t="str">
        <f t="shared" si="10"/>
        <v>No</v>
      </c>
    </row>
    <row r="429" spans="28:34" x14ac:dyDescent="0.25">
      <c r="AB429" t="s">
        <v>6</v>
      </c>
      <c r="AC429">
        <v>0</v>
      </c>
      <c r="AD429">
        <v>29.793085106382978</v>
      </c>
      <c r="AE429" t="s">
        <v>946</v>
      </c>
      <c r="AF429" t="s">
        <v>766</v>
      </c>
      <c r="AG429">
        <v>29.793085106382978</v>
      </c>
      <c r="AH429" s="46" t="str">
        <f t="shared" si="10"/>
        <v>No</v>
      </c>
    </row>
    <row r="430" spans="28:34" x14ac:dyDescent="0.25">
      <c r="AB430" t="s">
        <v>6</v>
      </c>
      <c r="AC430">
        <v>0</v>
      </c>
      <c r="AD430">
        <v>29</v>
      </c>
      <c r="AE430" t="s">
        <v>946</v>
      </c>
      <c r="AF430" t="s">
        <v>773</v>
      </c>
      <c r="AG430">
        <v>29</v>
      </c>
      <c r="AH430" s="46" t="str">
        <f t="shared" si="10"/>
        <v>No</v>
      </c>
    </row>
    <row r="431" spans="28:34" x14ac:dyDescent="0.25">
      <c r="AB431" t="s">
        <v>6</v>
      </c>
      <c r="AC431">
        <v>0</v>
      </c>
      <c r="AD431">
        <v>26</v>
      </c>
      <c r="AE431" t="s">
        <v>946</v>
      </c>
      <c r="AF431" t="s">
        <v>776</v>
      </c>
      <c r="AG431">
        <v>26</v>
      </c>
      <c r="AH431" s="46" t="str">
        <f t="shared" si="10"/>
        <v>No</v>
      </c>
    </row>
    <row r="432" spans="28:34" x14ac:dyDescent="0.25">
      <c r="AB432" t="s">
        <v>6</v>
      </c>
      <c r="AC432">
        <v>0</v>
      </c>
      <c r="AD432">
        <v>26</v>
      </c>
      <c r="AF432" t="s">
        <v>775</v>
      </c>
      <c r="AG432">
        <v>26</v>
      </c>
      <c r="AH432" s="46" t="str">
        <f t="shared" si="10"/>
        <v>No</v>
      </c>
    </row>
    <row r="433" spans="28:34" x14ac:dyDescent="0.25">
      <c r="AB433" t="s">
        <v>6</v>
      </c>
      <c r="AC433">
        <v>0</v>
      </c>
      <c r="AD433">
        <v>24.270744680851067</v>
      </c>
      <c r="AE433" t="s">
        <v>946</v>
      </c>
      <c r="AF433" t="s">
        <v>771</v>
      </c>
      <c r="AG433">
        <v>24.270744680851067</v>
      </c>
      <c r="AH433" s="46" t="str">
        <f t="shared" si="10"/>
        <v>No</v>
      </c>
    </row>
    <row r="434" spans="28:34" x14ac:dyDescent="0.25">
      <c r="AB434" t="s">
        <v>6</v>
      </c>
      <c r="AC434">
        <v>0</v>
      </c>
      <c r="AD434">
        <v>24</v>
      </c>
      <c r="AE434" t="s">
        <v>946</v>
      </c>
      <c r="AF434" t="s">
        <v>778</v>
      </c>
      <c r="AG434">
        <v>24</v>
      </c>
      <c r="AH434" s="46" t="str">
        <f t="shared" si="10"/>
        <v>No</v>
      </c>
    </row>
    <row r="435" spans="28:34" x14ac:dyDescent="0.25">
      <c r="AB435" t="s">
        <v>6</v>
      </c>
      <c r="AC435">
        <v>0</v>
      </c>
      <c r="AD435">
        <v>24</v>
      </c>
      <c r="AF435" t="s">
        <v>780</v>
      </c>
      <c r="AG435">
        <v>24</v>
      </c>
      <c r="AH435" s="46" t="str">
        <f t="shared" si="10"/>
        <v>No</v>
      </c>
    </row>
    <row r="436" spans="28:34" x14ac:dyDescent="0.25">
      <c r="AB436" t="s">
        <v>6</v>
      </c>
      <c r="AC436">
        <v>0</v>
      </c>
      <c r="AD436">
        <v>24</v>
      </c>
      <c r="AF436" t="s">
        <v>777</v>
      </c>
      <c r="AG436">
        <v>24</v>
      </c>
      <c r="AH436" s="46" t="str">
        <f t="shared" si="10"/>
        <v>No</v>
      </c>
    </row>
    <row r="437" spans="28:34" x14ac:dyDescent="0.25">
      <c r="AB437" t="s">
        <v>6</v>
      </c>
      <c r="AC437">
        <v>0</v>
      </c>
      <c r="AD437">
        <v>24</v>
      </c>
      <c r="AF437" t="s">
        <v>779</v>
      </c>
      <c r="AG437">
        <v>24</v>
      </c>
      <c r="AH437" s="46" t="str">
        <f t="shared" si="10"/>
        <v>No</v>
      </c>
    </row>
    <row r="438" spans="28:34" x14ac:dyDescent="0.25">
      <c r="AB438" t="s">
        <v>6</v>
      </c>
      <c r="AC438">
        <v>0</v>
      </c>
      <c r="AD438">
        <v>22.837234042553195</v>
      </c>
      <c r="AE438" t="s">
        <v>946</v>
      </c>
      <c r="AF438" t="s">
        <v>774</v>
      </c>
      <c r="AG438">
        <v>22.837234042553195</v>
      </c>
      <c r="AH438" s="46" t="str">
        <f t="shared" si="10"/>
        <v>No</v>
      </c>
    </row>
    <row r="439" spans="28:34" x14ac:dyDescent="0.25">
      <c r="AB439" t="s">
        <v>6</v>
      </c>
      <c r="AC439">
        <v>0</v>
      </c>
      <c r="AD439">
        <v>19.132978723404257</v>
      </c>
      <c r="AE439" t="s">
        <v>946</v>
      </c>
      <c r="AF439" t="s">
        <v>783</v>
      </c>
      <c r="AG439">
        <v>19.132978723404257</v>
      </c>
      <c r="AH439" s="46" t="str">
        <f t="shared" si="10"/>
        <v>No</v>
      </c>
    </row>
    <row r="440" spans="28:34" x14ac:dyDescent="0.25">
      <c r="AB440" t="s">
        <v>6</v>
      </c>
      <c r="AC440">
        <v>0</v>
      </c>
      <c r="AD440">
        <v>19.132978723404257</v>
      </c>
      <c r="AF440" t="s">
        <v>781</v>
      </c>
      <c r="AG440">
        <v>19.132978723404257</v>
      </c>
      <c r="AH440" s="46" t="str">
        <f t="shared" si="10"/>
        <v>No</v>
      </c>
    </row>
    <row r="441" spans="28:34" x14ac:dyDescent="0.25">
      <c r="AB441" t="s">
        <v>6</v>
      </c>
      <c r="AC441">
        <v>0</v>
      </c>
      <c r="AD441">
        <v>16</v>
      </c>
      <c r="AE441" t="s">
        <v>946</v>
      </c>
      <c r="AF441" t="s">
        <v>787</v>
      </c>
      <c r="AG441">
        <v>16</v>
      </c>
      <c r="AH441" s="46" t="str">
        <f t="shared" si="10"/>
        <v>No</v>
      </c>
    </row>
    <row r="442" spans="28:34" x14ac:dyDescent="0.25">
      <c r="AB442" t="s">
        <v>6</v>
      </c>
      <c r="AC442">
        <v>0</v>
      </c>
      <c r="AD442">
        <v>14.906382978723405</v>
      </c>
      <c r="AE442" t="s">
        <v>946</v>
      </c>
      <c r="AF442" t="s">
        <v>788</v>
      </c>
      <c r="AG442">
        <v>14.906382978723405</v>
      </c>
      <c r="AH442" s="46" t="str">
        <f t="shared" si="10"/>
        <v>No</v>
      </c>
    </row>
    <row r="443" spans="28:34" x14ac:dyDescent="0.25">
      <c r="AB443" t="s">
        <v>6</v>
      </c>
      <c r="AC443">
        <v>0</v>
      </c>
      <c r="AD443">
        <v>14.246276595744682</v>
      </c>
      <c r="AE443" t="s">
        <v>946</v>
      </c>
      <c r="AF443" t="s">
        <v>792</v>
      </c>
      <c r="AG443">
        <v>14.246276595744682</v>
      </c>
      <c r="AH443" s="46" t="str">
        <f t="shared" si="10"/>
        <v>No</v>
      </c>
    </row>
    <row r="444" spans="28:34" x14ac:dyDescent="0.25">
      <c r="AB444" t="s">
        <v>6</v>
      </c>
      <c r="AC444">
        <v>0</v>
      </c>
      <c r="AD444">
        <v>14.246276595744682</v>
      </c>
      <c r="AF444" t="s">
        <v>790</v>
      </c>
      <c r="AG444">
        <v>14.246276595744682</v>
      </c>
      <c r="AH444" s="46" t="str">
        <f t="shared" si="10"/>
        <v>No</v>
      </c>
    </row>
    <row r="445" spans="28:34" x14ac:dyDescent="0.25">
      <c r="AB445" t="s">
        <v>6</v>
      </c>
      <c r="AC445">
        <v>0</v>
      </c>
      <c r="AD445">
        <v>12.359574468085107</v>
      </c>
      <c r="AE445" t="s">
        <v>946</v>
      </c>
      <c r="AF445" t="s">
        <v>799</v>
      </c>
      <c r="AG445">
        <v>12.359574468085107</v>
      </c>
      <c r="AH445" s="46" t="str">
        <f t="shared" si="10"/>
        <v>No</v>
      </c>
    </row>
    <row r="446" spans="28:34" x14ac:dyDescent="0.25">
      <c r="AB446" t="s">
        <v>6</v>
      </c>
      <c r="AC446">
        <v>0</v>
      </c>
      <c r="AD446">
        <v>11.492553191489362</v>
      </c>
      <c r="AE446" t="s">
        <v>946</v>
      </c>
      <c r="AF446" t="s">
        <v>801</v>
      </c>
      <c r="AG446">
        <v>11.492553191489362</v>
      </c>
      <c r="AH446" s="46" t="str">
        <f t="shared" si="10"/>
        <v>No</v>
      </c>
    </row>
    <row r="447" spans="28:34" x14ac:dyDescent="0.25">
      <c r="AB447" t="s">
        <v>6</v>
      </c>
      <c r="AC447">
        <v>0</v>
      </c>
      <c r="AD447">
        <v>11.152659574468085</v>
      </c>
      <c r="AE447" t="s">
        <v>946</v>
      </c>
      <c r="AF447" t="s">
        <v>802</v>
      </c>
      <c r="AG447">
        <v>11.152659574468085</v>
      </c>
      <c r="AH447" s="46" t="str">
        <f t="shared" si="10"/>
        <v>No</v>
      </c>
    </row>
    <row r="448" spans="28:34" x14ac:dyDescent="0.25">
      <c r="AB448" t="s">
        <v>6</v>
      </c>
      <c r="AC448">
        <v>0</v>
      </c>
      <c r="AD448">
        <v>11.03936170212766</v>
      </c>
      <c r="AE448" t="s">
        <v>946</v>
      </c>
      <c r="AF448" t="s">
        <v>804</v>
      </c>
      <c r="AG448">
        <v>11.03936170212766</v>
      </c>
      <c r="AH448" s="46" t="str">
        <f t="shared" si="10"/>
        <v>No</v>
      </c>
    </row>
    <row r="449" spans="28:34" x14ac:dyDescent="0.25">
      <c r="AB449" t="s">
        <v>6</v>
      </c>
      <c r="AC449">
        <v>0</v>
      </c>
      <c r="AD449">
        <v>9.6303191489361737</v>
      </c>
      <c r="AE449" t="s">
        <v>946</v>
      </c>
      <c r="AF449" t="s">
        <v>789</v>
      </c>
      <c r="AG449">
        <v>9.6303191489361737</v>
      </c>
      <c r="AH449" s="46" t="str">
        <f t="shared" si="10"/>
        <v>No</v>
      </c>
    </row>
    <row r="450" spans="28:34" x14ac:dyDescent="0.25">
      <c r="AB450" t="s">
        <v>6</v>
      </c>
      <c r="AC450">
        <v>0</v>
      </c>
      <c r="AD450">
        <v>8.7239361702127685</v>
      </c>
      <c r="AE450" t="s">
        <v>946</v>
      </c>
      <c r="AF450" t="s">
        <v>796</v>
      </c>
      <c r="AG450">
        <v>8.7239361702127685</v>
      </c>
      <c r="AH450" s="46" t="str">
        <f t="shared" si="10"/>
        <v>No</v>
      </c>
    </row>
    <row r="451" spans="28:34" x14ac:dyDescent="0.25">
      <c r="AB451" t="s">
        <v>6</v>
      </c>
      <c r="AC451">
        <v>0</v>
      </c>
      <c r="AD451">
        <v>8.7239361702127685</v>
      </c>
      <c r="AF451" t="s">
        <v>794</v>
      </c>
      <c r="AG451">
        <v>8.7239361702127685</v>
      </c>
      <c r="AH451" s="46" t="str">
        <f t="shared" si="10"/>
        <v>No</v>
      </c>
    </row>
    <row r="452" spans="28:34" x14ac:dyDescent="0.25">
      <c r="AB452" t="s">
        <v>6</v>
      </c>
      <c r="AC452">
        <v>0</v>
      </c>
      <c r="AD452">
        <v>8.359574468085107</v>
      </c>
      <c r="AE452" t="s">
        <v>946</v>
      </c>
      <c r="AF452" t="s">
        <v>805</v>
      </c>
      <c r="AG452">
        <v>8.359574468085107</v>
      </c>
      <c r="AH452" s="46" t="str">
        <f t="shared" si="10"/>
        <v>No</v>
      </c>
    </row>
    <row r="453" spans="28:34" x14ac:dyDescent="0.25">
      <c r="AB453" t="s">
        <v>6</v>
      </c>
      <c r="AC453">
        <v>0</v>
      </c>
      <c r="AD453">
        <v>2.605851063829788</v>
      </c>
      <c r="AE453" t="s">
        <v>946</v>
      </c>
      <c r="AF453" t="s">
        <v>989</v>
      </c>
      <c r="AG453">
        <v>2.605851063829788</v>
      </c>
      <c r="AH453" s="46" t="str">
        <f t="shared" si="10"/>
        <v>No</v>
      </c>
    </row>
    <row r="454" spans="28:34" x14ac:dyDescent="0.25">
      <c r="AB454" t="s">
        <v>6</v>
      </c>
      <c r="AC454">
        <v>0</v>
      </c>
      <c r="AD454">
        <v>0</v>
      </c>
      <c r="AE454" t="s">
        <v>946</v>
      </c>
      <c r="AF454" t="s">
        <v>972</v>
      </c>
      <c r="AG454">
        <v>0</v>
      </c>
      <c r="AH454" s="46" t="str">
        <f t="shared" ref="AH454:AH517" si="11">IF($AB454="","",IF(OR($AB454&lt;&gt;$AB453,$AC454&lt;&gt;$AC453,ISNUMBER(SEARCH("Empty",$AF454)),LEFT($AE454,3)="Set",AND($AC454=$AC453,ISNUMBER(SEARCH("Empty",$AF453))),AND(OR($AB454="Finger",$AB454="Trinket"),OR($AB454&lt;&gt;$AB452,$AC454&lt;&gt;$AC452))),"Yes","No"))</f>
        <v>Yes</v>
      </c>
    </row>
    <row r="455" spans="28:34" x14ac:dyDescent="0.25">
      <c r="AH455" s="46" t="str">
        <f t="shared" si="11"/>
        <v/>
      </c>
    </row>
    <row r="456" spans="28:34" x14ac:dyDescent="0.25">
      <c r="AB456" t="s">
        <v>16</v>
      </c>
      <c r="AC456">
        <v>1</v>
      </c>
      <c r="AD456">
        <v>51.27553191489362</v>
      </c>
      <c r="AE456" t="s">
        <v>959</v>
      </c>
      <c r="AF456" t="s">
        <v>559</v>
      </c>
      <c r="AG456">
        <v>51.27553191489362</v>
      </c>
      <c r="AH456" s="46" t="str">
        <f t="shared" si="11"/>
        <v>Yes</v>
      </c>
    </row>
    <row r="457" spans="28:34" x14ac:dyDescent="0.25">
      <c r="AB457" t="s">
        <v>16</v>
      </c>
      <c r="AC457">
        <v>0</v>
      </c>
      <c r="AD457">
        <v>59.181914893617027</v>
      </c>
      <c r="AE457" t="s">
        <v>946</v>
      </c>
      <c r="AF457" t="s">
        <v>556</v>
      </c>
      <c r="AG457">
        <v>59.181914893617027</v>
      </c>
      <c r="AH457" s="46" t="str">
        <f t="shared" si="11"/>
        <v>Yes</v>
      </c>
    </row>
    <row r="458" spans="28:34" x14ac:dyDescent="0.25">
      <c r="AB458" t="s">
        <v>16</v>
      </c>
      <c r="AC458">
        <v>0</v>
      </c>
      <c r="AD458">
        <v>49.610638297872342</v>
      </c>
      <c r="AE458" t="s">
        <v>946</v>
      </c>
      <c r="AF458" t="s">
        <v>558</v>
      </c>
      <c r="AG458">
        <v>49.610638297872342</v>
      </c>
      <c r="AH458" s="46" t="str">
        <f t="shared" si="11"/>
        <v>No</v>
      </c>
    </row>
    <row r="459" spans="28:34" x14ac:dyDescent="0.25">
      <c r="AB459" t="s">
        <v>16</v>
      </c>
      <c r="AC459">
        <v>0</v>
      </c>
      <c r="AD459">
        <v>43</v>
      </c>
      <c r="AE459" t="s">
        <v>946</v>
      </c>
      <c r="AF459" t="s">
        <v>560</v>
      </c>
      <c r="AG459">
        <v>43</v>
      </c>
      <c r="AH459" s="46" t="str">
        <f t="shared" si="11"/>
        <v>No</v>
      </c>
    </row>
    <row r="460" spans="28:34" x14ac:dyDescent="0.25">
      <c r="AB460" t="s">
        <v>16</v>
      </c>
      <c r="AC460">
        <v>0</v>
      </c>
      <c r="AD460">
        <v>41.492553191489364</v>
      </c>
      <c r="AE460" t="s">
        <v>946</v>
      </c>
      <c r="AF460" t="s">
        <v>561</v>
      </c>
      <c r="AG460">
        <v>41.492553191489364</v>
      </c>
      <c r="AH460" s="46" t="str">
        <f t="shared" si="11"/>
        <v>No</v>
      </c>
    </row>
    <row r="461" spans="28:34" x14ac:dyDescent="0.25">
      <c r="AB461" t="s">
        <v>16</v>
      </c>
      <c r="AC461">
        <v>0</v>
      </c>
      <c r="AD461">
        <v>41</v>
      </c>
      <c r="AE461" t="s">
        <v>946</v>
      </c>
      <c r="AF461" t="s">
        <v>562</v>
      </c>
      <c r="AG461">
        <v>41</v>
      </c>
      <c r="AH461" s="46" t="str">
        <f t="shared" si="11"/>
        <v>No</v>
      </c>
    </row>
    <row r="462" spans="28:34" x14ac:dyDescent="0.25">
      <c r="AB462" t="s">
        <v>16</v>
      </c>
      <c r="AC462">
        <v>0</v>
      </c>
      <c r="AD462">
        <v>40</v>
      </c>
      <c r="AE462" t="s">
        <v>946</v>
      </c>
      <c r="AF462" t="s">
        <v>564</v>
      </c>
      <c r="AG462">
        <v>40</v>
      </c>
      <c r="AH462" s="46" t="str">
        <f t="shared" si="11"/>
        <v>No</v>
      </c>
    </row>
    <row r="463" spans="28:34" x14ac:dyDescent="0.25">
      <c r="AB463" t="s">
        <v>16</v>
      </c>
      <c r="AC463">
        <v>0</v>
      </c>
      <c r="AD463">
        <v>40</v>
      </c>
      <c r="AF463" t="s">
        <v>567</v>
      </c>
      <c r="AG463">
        <v>40</v>
      </c>
      <c r="AH463" s="46" t="str">
        <f t="shared" si="11"/>
        <v>No</v>
      </c>
    </row>
    <row r="464" spans="28:34" x14ac:dyDescent="0.25">
      <c r="AB464" t="s">
        <v>16</v>
      </c>
      <c r="AC464">
        <v>0</v>
      </c>
      <c r="AD464">
        <v>40</v>
      </c>
      <c r="AF464" t="s">
        <v>566</v>
      </c>
      <c r="AG464">
        <v>40</v>
      </c>
      <c r="AH464" s="46" t="str">
        <f t="shared" si="11"/>
        <v>No</v>
      </c>
    </row>
    <row r="465" spans="28:34" x14ac:dyDescent="0.25">
      <c r="AB465" t="s">
        <v>16</v>
      </c>
      <c r="AC465">
        <v>0</v>
      </c>
      <c r="AD465">
        <v>40</v>
      </c>
      <c r="AF465" t="s">
        <v>565</v>
      </c>
      <c r="AG465">
        <v>40</v>
      </c>
      <c r="AH465" s="46" t="str">
        <f t="shared" si="11"/>
        <v>No</v>
      </c>
    </row>
    <row r="466" spans="28:34" x14ac:dyDescent="0.25">
      <c r="AB466" t="s">
        <v>16</v>
      </c>
      <c r="AC466">
        <v>0</v>
      </c>
      <c r="AD466">
        <v>38.719148936170214</v>
      </c>
      <c r="AE466" t="s">
        <v>946</v>
      </c>
      <c r="AF466" t="s">
        <v>563</v>
      </c>
      <c r="AG466">
        <v>38.719148936170214</v>
      </c>
      <c r="AH466" s="46" t="str">
        <f t="shared" si="11"/>
        <v>No</v>
      </c>
    </row>
    <row r="467" spans="28:34" x14ac:dyDescent="0.25">
      <c r="AB467" t="s">
        <v>16</v>
      </c>
      <c r="AC467">
        <v>0</v>
      </c>
      <c r="AD467">
        <v>37</v>
      </c>
      <c r="AE467" t="s">
        <v>946</v>
      </c>
      <c r="AF467" t="s">
        <v>569</v>
      </c>
      <c r="AG467">
        <v>37</v>
      </c>
      <c r="AH467" s="46" t="str">
        <f t="shared" si="11"/>
        <v>No</v>
      </c>
    </row>
    <row r="468" spans="28:34" x14ac:dyDescent="0.25">
      <c r="AB468" t="s">
        <v>16</v>
      </c>
      <c r="AC468">
        <v>0</v>
      </c>
      <c r="AD468">
        <v>37</v>
      </c>
      <c r="AF468" t="s">
        <v>568</v>
      </c>
      <c r="AG468">
        <v>37</v>
      </c>
      <c r="AH468" s="46" t="str">
        <f t="shared" si="11"/>
        <v>No</v>
      </c>
    </row>
    <row r="469" spans="28:34" x14ac:dyDescent="0.25">
      <c r="AB469" t="s">
        <v>16</v>
      </c>
      <c r="AC469">
        <v>0</v>
      </c>
      <c r="AD469">
        <v>36</v>
      </c>
      <c r="AE469" t="s">
        <v>946</v>
      </c>
      <c r="AF469" t="s">
        <v>571</v>
      </c>
      <c r="AG469">
        <v>36</v>
      </c>
      <c r="AH469" s="46" t="str">
        <f t="shared" si="11"/>
        <v>No</v>
      </c>
    </row>
    <row r="470" spans="28:34" x14ac:dyDescent="0.25">
      <c r="AB470" t="s">
        <v>16</v>
      </c>
      <c r="AC470">
        <v>0</v>
      </c>
      <c r="AD470">
        <v>36</v>
      </c>
      <c r="AF470" t="s">
        <v>570</v>
      </c>
      <c r="AG470">
        <v>36</v>
      </c>
      <c r="AH470" s="46" t="str">
        <f t="shared" si="11"/>
        <v>No</v>
      </c>
    </row>
    <row r="471" spans="28:34" x14ac:dyDescent="0.25">
      <c r="AB471" t="s">
        <v>16</v>
      </c>
      <c r="AC471">
        <v>0</v>
      </c>
      <c r="AD471">
        <v>34.906382978723407</v>
      </c>
      <c r="AE471" t="s">
        <v>946</v>
      </c>
      <c r="AF471" t="s">
        <v>572</v>
      </c>
      <c r="AG471">
        <v>34.906382978723407</v>
      </c>
      <c r="AH471" s="46" t="str">
        <f t="shared" si="11"/>
        <v>No</v>
      </c>
    </row>
    <row r="472" spans="28:34" x14ac:dyDescent="0.25">
      <c r="AB472" t="s">
        <v>16</v>
      </c>
      <c r="AC472">
        <v>0</v>
      </c>
      <c r="AD472">
        <v>33</v>
      </c>
      <c r="AE472" t="s">
        <v>946</v>
      </c>
      <c r="AF472" t="s">
        <v>574</v>
      </c>
      <c r="AG472">
        <v>33</v>
      </c>
      <c r="AH472" s="46" t="str">
        <f t="shared" si="11"/>
        <v>No</v>
      </c>
    </row>
    <row r="473" spans="28:34" x14ac:dyDescent="0.25">
      <c r="AB473" t="s">
        <v>16</v>
      </c>
      <c r="AC473">
        <v>0</v>
      </c>
      <c r="AD473">
        <v>30.26595744680851</v>
      </c>
      <c r="AE473" t="s">
        <v>946</v>
      </c>
      <c r="AF473" t="s">
        <v>575</v>
      </c>
      <c r="AG473">
        <v>30.26595744680851</v>
      </c>
      <c r="AH473" s="46" t="str">
        <f t="shared" si="11"/>
        <v>No</v>
      </c>
    </row>
    <row r="474" spans="28:34" x14ac:dyDescent="0.25">
      <c r="AB474" t="s">
        <v>16</v>
      </c>
      <c r="AC474">
        <v>0</v>
      </c>
      <c r="AD474">
        <v>30.152659574468085</v>
      </c>
      <c r="AE474" t="s">
        <v>946</v>
      </c>
      <c r="AF474" t="s">
        <v>579</v>
      </c>
      <c r="AG474">
        <v>30.152659574468085</v>
      </c>
      <c r="AH474" s="46" t="str">
        <f t="shared" si="11"/>
        <v>No</v>
      </c>
    </row>
    <row r="475" spans="28:34" x14ac:dyDescent="0.25">
      <c r="AB475" t="s">
        <v>16</v>
      </c>
      <c r="AC475">
        <v>0</v>
      </c>
      <c r="AD475">
        <v>30.152659574468085</v>
      </c>
      <c r="AF475" t="s">
        <v>578</v>
      </c>
      <c r="AG475">
        <v>30.152659574468085</v>
      </c>
      <c r="AH475" s="46" t="str">
        <f t="shared" si="11"/>
        <v>No</v>
      </c>
    </row>
    <row r="476" spans="28:34" x14ac:dyDescent="0.25">
      <c r="AB476" t="s">
        <v>16</v>
      </c>
      <c r="AC476">
        <v>0</v>
      </c>
      <c r="AD476">
        <v>29.492553191489364</v>
      </c>
      <c r="AE476" t="s">
        <v>946</v>
      </c>
      <c r="AF476" t="s">
        <v>580</v>
      </c>
      <c r="AG476">
        <v>29.492553191489364</v>
      </c>
      <c r="AH476" s="46" t="str">
        <f t="shared" si="11"/>
        <v>No</v>
      </c>
    </row>
    <row r="477" spans="28:34" x14ac:dyDescent="0.25">
      <c r="AB477" t="s">
        <v>16</v>
      </c>
      <c r="AC477">
        <v>0</v>
      </c>
      <c r="AD477">
        <v>26.497340425531917</v>
      </c>
      <c r="AE477" t="s">
        <v>946</v>
      </c>
      <c r="AF477" t="s">
        <v>576</v>
      </c>
      <c r="AG477">
        <v>26.497340425531917</v>
      </c>
      <c r="AH477" s="46" t="str">
        <f t="shared" si="11"/>
        <v>No</v>
      </c>
    </row>
    <row r="478" spans="28:34" x14ac:dyDescent="0.25">
      <c r="AB478" t="s">
        <v>16</v>
      </c>
      <c r="AC478">
        <v>0</v>
      </c>
      <c r="AD478">
        <v>24.26595744680851</v>
      </c>
      <c r="AE478" t="s">
        <v>946</v>
      </c>
      <c r="AF478" t="s">
        <v>584</v>
      </c>
      <c r="AG478">
        <v>24.26595744680851</v>
      </c>
      <c r="AH478" s="46" t="str">
        <f t="shared" si="11"/>
        <v>No</v>
      </c>
    </row>
    <row r="479" spans="28:34" x14ac:dyDescent="0.25">
      <c r="AB479" t="s">
        <v>16</v>
      </c>
      <c r="AC479">
        <v>0</v>
      </c>
      <c r="AD479">
        <v>22.157446808510642</v>
      </c>
      <c r="AE479" t="s">
        <v>946</v>
      </c>
      <c r="AF479" t="s">
        <v>582</v>
      </c>
      <c r="AG479">
        <v>22.157446808510642</v>
      </c>
      <c r="AH479" s="46" t="str">
        <f t="shared" si="11"/>
        <v>No</v>
      </c>
    </row>
    <row r="480" spans="28:34" x14ac:dyDescent="0.25">
      <c r="AB480" t="s">
        <v>16</v>
      </c>
      <c r="AC480">
        <v>0</v>
      </c>
      <c r="AD480">
        <v>20.81276595744681</v>
      </c>
      <c r="AE480" t="s">
        <v>946</v>
      </c>
      <c r="AF480" t="s">
        <v>585</v>
      </c>
      <c r="AG480">
        <v>20.81276595744681</v>
      </c>
      <c r="AH480" s="46" t="str">
        <f t="shared" si="11"/>
        <v>No</v>
      </c>
    </row>
    <row r="481" spans="28:34" x14ac:dyDescent="0.25">
      <c r="AB481" t="s">
        <v>16</v>
      </c>
      <c r="AC481">
        <v>0</v>
      </c>
      <c r="AD481">
        <v>20.586170212765957</v>
      </c>
      <c r="AE481" t="s">
        <v>946</v>
      </c>
      <c r="AF481" t="s">
        <v>589</v>
      </c>
      <c r="AG481">
        <v>20.586170212765957</v>
      </c>
      <c r="AH481" s="46" t="str">
        <f t="shared" si="11"/>
        <v>No</v>
      </c>
    </row>
    <row r="482" spans="28:34" x14ac:dyDescent="0.25">
      <c r="AB482" t="s">
        <v>16</v>
      </c>
      <c r="AC482">
        <v>0</v>
      </c>
      <c r="AD482">
        <v>20.26595744680851</v>
      </c>
      <c r="AE482" t="s">
        <v>946</v>
      </c>
      <c r="AF482" t="s">
        <v>587</v>
      </c>
      <c r="AG482">
        <v>20.26595744680851</v>
      </c>
      <c r="AH482" s="46" t="str">
        <f t="shared" si="11"/>
        <v>No</v>
      </c>
    </row>
    <row r="483" spans="28:34" x14ac:dyDescent="0.25">
      <c r="AB483" t="s">
        <v>16</v>
      </c>
      <c r="AC483">
        <v>0</v>
      </c>
      <c r="AD483">
        <v>18</v>
      </c>
      <c r="AE483" t="s">
        <v>946</v>
      </c>
      <c r="AF483" t="s">
        <v>592</v>
      </c>
      <c r="AG483">
        <v>18</v>
      </c>
      <c r="AH483" s="46" t="str">
        <f t="shared" si="11"/>
        <v>No</v>
      </c>
    </row>
    <row r="484" spans="28:34" x14ac:dyDescent="0.25">
      <c r="AB484" t="s">
        <v>16</v>
      </c>
      <c r="AC484">
        <v>0</v>
      </c>
      <c r="AD484">
        <v>17.699468085106382</v>
      </c>
      <c r="AE484" t="s">
        <v>946</v>
      </c>
      <c r="AF484" t="s">
        <v>590</v>
      </c>
      <c r="AG484">
        <v>17.699468085106382</v>
      </c>
      <c r="AH484" s="46" t="str">
        <f t="shared" si="11"/>
        <v>No</v>
      </c>
    </row>
    <row r="485" spans="28:34" x14ac:dyDescent="0.25">
      <c r="AB485" t="s">
        <v>16</v>
      </c>
      <c r="AC485">
        <v>0</v>
      </c>
      <c r="AD485">
        <v>16.152659574468085</v>
      </c>
      <c r="AE485" t="s">
        <v>946</v>
      </c>
      <c r="AF485" t="s">
        <v>594</v>
      </c>
      <c r="AG485">
        <v>16.152659574468085</v>
      </c>
      <c r="AH485" s="46" t="str">
        <f t="shared" si="11"/>
        <v>No</v>
      </c>
    </row>
    <row r="486" spans="28:34" x14ac:dyDescent="0.25">
      <c r="AB486" t="s">
        <v>16</v>
      </c>
      <c r="AC486">
        <v>0</v>
      </c>
      <c r="AD486">
        <v>13.492553191489362</v>
      </c>
      <c r="AE486" t="s">
        <v>946</v>
      </c>
      <c r="AF486" t="s">
        <v>595</v>
      </c>
      <c r="AG486">
        <v>13.492553191489362</v>
      </c>
      <c r="AH486" s="46" t="str">
        <f t="shared" si="11"/>
        <v>No</v>
      </c>
    </row>
    <row r="487" spans="28:34" x14ac:dyDescent="0.25">
      <c r="AB487" t="s">
        <v>16</v>
      </c>
      <c r="AC487">
        <v>0</v>
      </c>
      <c r="AD487">
        <v>13.492553191489362</v>
      </c>
      <c r="AF487" t="s">
        <v>1236</v>
      </c>
      <c r="AG487">
        <v>13.492553191489362</v>
      </c>
      <c r="AH487" s="46" t="str">
        <f t="shared" si="11"/>
        <v>No</v>
      </c>
    </row>
    <row r="488" spans="28:34" x14ac:dyDescent="0.25">
      <c r="AB488" t="s">
        <v>16</v>
      </c>
      <c r="AC488">
        <v>0</v>
      </c>
      <c r="AD488">
        <v>10.586170212765959</v>
      </c>
      <c r="AE488" t="s">
        <v>946</v>
      </c>
      <c r="AF488" t="s">
        <v>600</v>
      </c>
      <c r="AG488">
        <v>10.586170212765959</v>
      </c>
      <c r="AH488" s="46" t="str">
        <f t="shared" si="11"/>
        <v>No</v>
      </c>
    </row>
    <row r="489" spans="28:34" x14ac:dyDescent="0.25">
      <c r="AB489" t="s">
        <v>16</v>
      </c>
      <c r="AC489">
        <v>0</v>
      </c>
      <c r="AD489">
        <v>9.0638297872340452</v>
      </c>
      <c r="AE489" t="s">
        <v>946</v>
      </c>
      <c r="AF489" t="s">
        <v>596</v>
      </c>
      <c r="AG489">
        <v>9.0638297872340452</v>
      </c>
      <c r="AH489" s="46" t="str">
        <f t="shared" si="11"/>
        <v>No</v>
      </c>
    </row>
    <row r="490" spans="28:34" x14ac:dyDescent="0.25">
      <c r="AB490" t="s">
        <v>16</v>
      </c>
      <c r="AC490">
        <v>0</v>
      </c>
      <c r="AD490">
        <v>8.9505319148936202</v>
      </c>
      <c r="AE490" t="s">
        <v>946</v>
      </c>
      <c r="AF490" t="s">
        <v>597</v>
      </c>
      <c r="AG490">
        <v>8.9505319148936202</v>
      </c>
      <c r="AH490" s="46" t="str">
        <f t="shared" si="11"/>
        <v>No</v>
      </c>
    </row>
    <row r="491" spans="28:34" x14ac:dyDescent="0.25">
      <c r="AB491" t="s">
        <v>16</v>
      </c>
      <c r="AC491">
        <v>0</v>
      </c>
      <c r="AD491">
        <v>8.1574468085106417</v>
      </c>
      <c r="AE491" t="s">
        <v>946</v>
      </c>
      <c r="AF491" t="s">
        <v>599</v>
      </c>
      <c r="AG491">
        <v>8.1574468085106417</v>
      </c>
      <c r="AH491" s="46" t="str">
        <f t="shared" si="11"/>
        <v>No</v>
      </c>
    </row>
    <row r="492" spans="28:34" x14ac:dyDescent="0.25">
      <c r="AB492" t="s">
        <v>16</v>
      </c>
      <c r="AC492">
        <v>0</v>
      </c>
      <c r="AD492">
        <v>2.9457446808510648</v>
      </c>
      <c r="AE492" t="s">
        <v>946</v>
      </c>
      <c r="AF492" t="s">
        <v>991</v>
      </c>
      <c r="AG492">
        <v>2.9457446808510648</v>
      </c>
      <c r="AH492" s="46" t="str">
        <f t="shared" si="11"/>
        <v>No</v>
      </c>
    </row>
    <row r="493" spans="28:34" x14ac:dyDescent="0.25">
      <c r="AB493" t="s">
        <v>16</v>
      </c>
      <c r="AC493">
        <v>0</v>
      </c>
      <c r="AD493">
        <v>0</v>
      </c>
      <c r="AE493" t="s">
        <v>946</v>
      </c>
      <c r="AF493" t="s">
        <v>972</v>
      </c>
      <c r="AG493">
        <v>0</v>
      </c>
      <c r="AH493" s="46" t="str">
        <f t="shared" si="11"/>
        <v>Yes</v>
      </c>
    </row>
    <row r="494" spans="28:34" x14ac:dyDescent="0.25">
      <c r="AH494" s="46" t="str">
        <f t="shared" si="11"/>
        <v/>
      </c>
    </row>
    <row r="495" spans="28:34" x14ac:dyDescent="0.25">
      <c r="AB495" t="s">
        <v>23</v>
      </c>
      <c r="AC495">
        <v>0</v>
      </c>
      <c r="AD495">
        <v>8</v>
      </c>
      <c r="AE495" t="s">
        <v>946</v>
      </c>
      <c r="AF495" t="s">
        <v>870</v>
      </c>
      <c r="AG495">
        <v>8</v>
      </c>
      <c r="AH495" s="46" t="str">
        <f t="shared" si="11"/>
        <v>Yes</v>
      </c>
    </row>
    <row r="496" spans="28:34" x14ac:dyDescent="0.25">
      <c r="AB496" t="s">
        <v>23</v>
      </c>
      <c r="AC496">
        <v>0</v>
      </c>
      <c r="AD496">
        <v>1.1329787234042556</v>
      </c>
      <c r="AE496" t="s">
        <v>946</v>
      </c>
      <c r="AF496" t="s">
        <v>1242</v>
      </c>
      <c r="AG496">
        <v>1.1329787234042556</v>
      </c>
      <c r="AH496" s="46" t="str">
        <f t="shared" si="11"/>
        <v>No</v>
      </c>
    </row>
    <row r="497" spans="28:34" x14ac:dyDescent="0.25">
      <c r="AB497" t="s">
        <v>23</v>
      </c>
      <c r="AC497">
        <v>0</v>
      </c>
      <c r="AD497">
        <v>0.90638297872340456</v>
      </c>
      <c r="AE497" t="s">
        <v>946</v>
      </c>
      <c r="AF497" t="s">
        <v>872</v>
      </c>
      <c r="AG497">
        <v>0.90638297872340456</v>
      </c>
      <c r="AH497" s="46" t="str">
        <f t="shared" si="11"/>
        <v>No</v>
      </c>
    </row>
    <row r="498" spans="28:34" x14ac:dyDescent="0.25">
      <c r="AB498" t="s">
        <v>23</v>
      </c>
      <c r="AC498">
        <v>0</v>
      </c>
      <c r="AD498">
        <v>0</v>
      </c>
      <c r="AE498" t="s">
        <v>946</v>
      </c>
      <c r="AF498" t="s">
        <v>972</v>
      </c>
      <c r="AG498">
        <v>0</v>
      </c>
      <c r="AH498" s="46" t="str">
        <f t="shared" si="11"/>
        <v>Yes</v>
      </c>
    </row>
    <row r="499" spans="28:34" x14ac:dyDescent="0.25">
      <c r="AH499" s="46" t="str">
        <f t="shared" si="11"/>
        <v/>
      </c>
    </row>
    <row r="500" spans="28:34" x14ac:dyDescent="0.25">
      <c r="AB500" t="s">
        <v>7</v>
      </c>
      <c r="AC500">
        <v>1</v>
      </c>
      <c r="AD500">
        <v>34.408510638297876</v>
      </c>
      <c r="AE500" t="s">
        <v>959</v>
      </c>
      <c r="AF500" t="s">
        <v>334</v>
      </c>
      <c r="AG500">
        <v>34.408510638297876</v>
      </c>
      <c r="AH500" s="46" t="str">
        <f t="shared" si="11"/>
        <v>Yes</v>
      </c>
    </row>
    <row r="501" spans="28:34" x14ac:dyDescent="0.25">
      <c r="AB501" t="s">
        <v>7</v>
      </c>
      <c r="AC501">
        <v>1</v>
      </c>
      <c r="AD501">
        <v>15.635106382978726</v>
      </c>
      <c r="AE501" t="s">
        <v>946</v>
      </c>
      <c r="AF501" t="s">
        <v>372</v>
      </c>
      <c r="AG501">
        <v>15.635106382978726</v>
      </c>
      <c r="AH501" s="46" t="str">
        <f t="shared" si="11"/>
        <v>No</v>
      </c>
    </row>
    <row r="502" spans="28:34" x14ac:dyDescent="0.25">
      <c r="AB502" t="s">
        <v>7</v>
      </c>
      <c r="AC502">
        <v>1</v>
      </c>
      <c r="AD502">
        <v>14.955319148936173</v>
      </c>
      <c r="AE502" t="s">
        <v>946</v>
      </c>
      <c r="AF502" t="s">
        <v>378</v>
      </c>
      <c r="AG502">
        <v>14.955319148936173</v>
      </c>
      <c r="AH502" s="46" t="str">
        <f t="shared" si="11"/>
        <v>No</v>
      </c>
    </row>
    <row r="503" spans="28:34" x14ac:dyDescent="0.25">
      <c r="AB503" t="s">
        <v>7</v>
      </c>
      <c r="AC503">
        <v>0</v>
      </c>
      <c r="AD503">
        <v>36.152659574468089</v>
      </c>
      <c r="AE503" t="s">
        <v>946</v>
      </c>
      <c r="AF503" t="s">
        <v>332</v>
      </c>
      <c r="AG503">
        <v>36.152659574468089</v>
      </c>
      <c r="AH503" s="46" t="str">
        <f t="shared" si="11"/>
        <v>Yes</v>
      </c>
    </row>
    <row r="504" spans="28:34" x14ac:dyDescent="0.25">
      <c r="AB504" t="s">
        <v>7</v>
      </c>
      <c r="AC504">
        <v>0</v>
      </c>
      <c r="AD504">
        <v>35.359574468085107</v>
      </c>
      <c r="AE504" t="s">
        <v>946</v>
      </c>
      <c r="AF504" t="s">
        <v>335</v>
      </c>
      <c r="AG504">
        <v>35.359574468085107</v>
      </c>
      <c r="AH504" s="46" t="str">
        <f t="shared" si="11"/>
        <v>No</v>
      </c>
    </row>
    <row r="505" spans="28:34" x14ac:dyDescent="0.25">
      <c r="AB505" t="s">
        <v>7</v>
      </c>
      <c r="AC505">
        <v>0</v>
      </c>
      <c r="AD505">
        <v>33.132978723404257</v>
      </c>
      <c r="AE505" t="s">
        <v>946</v>
      </c>
      <c r="AF505" t="s">
        <v>337</v>
      </c>
      <c r="AG505">
        <v>33.132978723404257</v>
      </c>
      <c r="AH505" s="46" t="str">
        <f t="shared" si="11"/>
        <v>No</v>
      </c>
    </row>
    <row r="506" spans="28:34" x14ac:dyDescent="0.25">
      <c r="AB506" t="s">
        <v>7</v>
      </c>
      <c r="AC506">
        <v>0</v>
      </c>
      <c r="AD506">
        <v>31.359574468085107</v>
      </c>
      <c r="AE506" t="s">
        <v>946</v>
      </c>
      <c r="AF506" t="s">
        <v>338</v>
      </c>
      <c r="AG506">
        <v>31.359574468085107</v>
      </c>
      <c r="AH506" s="46" t="str">
        <f t="shared" si="11"/>
        <v>No</v>
      </c>
    </row>
    <row r="507" spans="28:34" x14ac:dyDescent="0.25">
      <c r="AB507" t="s">
        <v>7</v>
      </c>
      <c r="AC507">
        <v>0</v>
      </c>
      <c r="AD507">
        <v>30</v>
      </c>
      <c r="AE507" t="s">
        <v>946</v>
      </c>
      <c r="AF507" t="s">
        <v>341</v>
      </c>
      <c r="AG507">
        <v>30</v>
      </c>
      <c r="AH507" s="46" t="str">
        <f t="shared" si="11"/>
        <v>No</v>
      </c>
    </row>
    <row r="508" spans="28:34" x14ac:dyDescent="0.25">
      <c r="AB508" t="s">
        <v>7</v>
      </c>
      <c r="AC508">
        <v>0</v>
      </c>
      <c r="AD508">
        <v>30</v>
      </c>
      <c r="AF508" t="s">
        <v>340</v>
      </c>
      <c r="AG508">
        <v>30</v>
      </c>
      <c r="AH508" s="46" t="str">
        <f t="shared" si="11"/>
        <v>No</v>
      </c>
    </row>
    <row r="509" spans="28:34" x14ac:dyDescent="0.25">
      <c r="AB509" t="s">
        <v>7</v>
      </c>
      <c r="AC509">
        <v>0</v>
      </c>
      <c r="AD509">
        <v>29</v>
      </c>
      <c r="AE509" t="s">
        <v>946</v>
      </c>
      <c r="AF509" t="s">
        <v>345</v>
      </c>
      <c r="AG509">
        <v>29</v>
      </c>
      <c r="AH509" s="46" t="str">
        <f t="shared" si="11"/>
        <v>No</v>
      </c>
    </row>
    <row r="510" spans="28:34" x14ac:dyDescent="0.25">
      <c r="AB510" t="s">
        <v>7</v>
      </c>
      <c r="AC510">
        <v>0</v>
      </c>
      <c r="AD510">
        <v>29</v>
      </c>
      <c r="AF510" t="s">
        <v>349</v>
      </c>
      <c r="AG510">
        <v>29</v>
      </c>
      <c r="AH510" s="46" t="str">
        <f t="shared" si="11"/>
        <v>No</v>
      </c>
    </row>
    <row r="511" spans="28:34" x14ac:dyDescent="0.25">
      <c r="AB511" t="s">
        <v>7</v>
      </c>
      <c r="AC511">
        <v>0</v>
      </c>
      <c r="AD511">
        <v>29</v>
      </c>
      <c r="AF511" t="s">
        <v>346</v>
      </c>
      <c r="AG511">
        <v>29</v>
      </c>
      <c r="AH511" s="46" t="str">
        <f t="shared" si="11"/>
        <v>No</v>
      </c>
    </row>
    <row r="512" spans="28:34" x14ac:dyDescent="0.25">
      <c r="AB512" t="s">
        <v>7</v>
      </c>
      <c r="AC512">
        <v>0</v>
      </c>
      <c r="AD512">
        <v>26</v>
      </c>
      <c r="AE512" t="s">
        <v>946</v>
      </c>
      <c r="AF512" t="s">
        <v>353</v>
      </c>
      <c r="AG512">
        <v>26</v>
      </c>
      <c r="AH512" s="46" t="str">
        <f t="shared" si="11"/>
        <v>No</v>
      </c>
    </row>
    <row r="513" spans="28:34" x14ac:dyDescent="0.25">
      <c r="AB513" t="s">
        <v>7</v>
      </c>
      <c r="AC513">
        <v>0</v>
      </c>
      <c r="AD513">
        <v>25.679787234042553</v>
      </c>
      <c r="AE513" t="s">
        <v>946</v>
      </c>
      <c r="AF513" t="s">
        <v>351</v>
      </c>
      <c r="AG513">
        <v>25.679787234042553</v>
      </c>
      <c r="AH513" s="46" t="str">
        <f t="shared" si="11"/>
        <v>No</v>
      </c>
    </row>
    <row r="514" spans="28:34" x14ac:dyDescent="0.25">
      <c r="AB514" t="s">
        <v>7</v>
      </c>
      <c r="AC514">
        <v>0</v>
      </c>
      <c r="AD514">
        <v>24</v>
      </c>
      <c r="AE514" t="s">
        <v>946</v>
      </c>
      <c r="AF514" t="s">
        <v>357</v>
      </c>
      <c r="AG514">
        <v>24</v>
      </c>
      <c r="AH514" s="46" t="str">
        <f t="shared" si="11"/>
        <v>No</v>
      </c>
    </row>
    <row r="515" spans="28:34" x14ac:dyDescent="0.25">
      <c r="AB515" t="s">
        <v>7</v>
      </c>
      <c r="AC515">
        <v>0</v>
      </c>
      <c r="AD515">
        <v>24</v>
      </c>
      <c r="AF515" t="s">
        <v>356</v>
      </c>
      <c r="AG515">
        <v>24</v>
      </c>
      <c r="AH515" s="46" t="str">
        <f t="shared" si="11"/>
        <v>No</v>
      </c>
    </row>
    <row r="516" spans="28:34" x14ac:dyDescent="0.25">
      <c r="AB516" t="s">
        <v>7</v>
      </c>
      <c r="AC516">
        <v>0</v>
      </c>
      <c r="AD516">
        <v>23.019680851063832</v>
      </c>
      <c r="AE516" t="s">
        <v>946</v>
      </c>
      <c r="AF516" t="s">
        <v>361</v>
      </c>
      <c r="AG516">
        <v>23.019680851063832</v>
      </c>
      <c r="AH516" s="46" t="str">
        <f t="shared" si="11"/>
        <v>No</v>
      </c>
    </row>
    <row r="517" spans="28:34" x14ac:dyDescent="0.25">
      <c r="AB517" t="s">
        <v>7</v>
      </c>
      <c r="AC517">
        <v>0</v>
      </c>
      <c r="AD517">
        <v>23</v>
      </c>
      <c r="AE517" t="s">
        <v>946</v>
      </c>
      <c r="AF517" t="s">
        <v>364</v>
      </c>
      <c r="AG517">
        <v>23</v>
      </c>
      <c r="AH517" s="46" t="str">
        <f t="shared" si="11"/>
        <v>No</v>
      </c>
    </row>
    <row r="518" spans="28:34" x14ac:dyDescent="0.25">
      <c r="AB518" t="s">
        <v>7</v>
      </c>
      <c r="AC518">
        <v>0</v>
      </c>
      <c r="AD518">
        <v>23</v>
      </c>
      <c r="AF518" t="s">
        <v>363</v>
      </c>
      <c r="AG518">
        <v>23</v>
      </c>
      <c r="AH518" s="46" t="str">
        <f t="shared" ref="AH518:AH581" si="12">IF($AB518="","",IF(OR($AB518&lt;&gt;$AB517,$AC518&lt;&gt;$AC517,ISNUMBER(SEARCH("Empty",$AF518)),LEFT($AE518,3)="Set",AND($AC518=$AC517,ISNUMBER(SEARCH("Empty",$AF517))),AND(OR($AB518="Finger",$AB518="Trinket"),OR($AB518&lt;&gt;$AB516,$AC518&lt;&gt;$AC516))),"Yes","No"))</f>
        <v>No</v>
      </c>
    </row>
    <row r="519" spans="28:34" x14ac:dyDescent="0.25">
      <c r="AB519" t="s">
        <v>7</v>
      </c>
      <c r="AC519">
        <v>0</v>
      </c>
      <c r="AD519">
        <v>21.586170212765957</v>
      </c>
      <c r="AE519" t="s">
        <v>946</v>
      </c>
      <c r="AF519" t="s">
        <v>365</v>
      </c>
      <c r="AG519">
        <v>21.586170212765957</v>
      </c>
      <c r="AH519" s="46" t="str">
        <f t="shared" si="12"/>
        <v>No</v>
      </c>
    </row>
    <row r="520" spans="28:34" x14ac:dyDescent="0.25">
      <c r="AB520" t="s">
        <v>7</v>
      </c>
      <c r="AC520">
        <v>0</v>
      </c>
      <c r="AD520">
        <v>21.472872340425532</v>
      </c>
      <c r="AE520" t="s">
        <v>946</v>
      </c>
      <c r="AF520" t="s">
        <v>367</v>
      </c>
      <c r="AG520">
        <v>21.472872340425532</v>
      </c>
      <c r="AH520" s="46" t="str">
        <f t="shared" si="12"/>
        <v>No</v>
      </c>
    </row>
    <row r="521" spans="28:34" x14ac:dyDescent="0.25">
      <c r="AB521" t="s">
        <v>7</v>
      </c>
      <c r="AC521">
        <v>0</v>
      </c>
      <c r="AD521">
        <v>19.81276595744681</v>
      </c>
      <c r="AE521" t="s">
        <v>946</v>
      </c>
      <c r="AF521" t="s">
        <v>368</v>
      </c>
      <c r="AG521">
        <v>19.81276595744681</v>
      </c>
      <c r="AH521" s="46" t="str">
        <f t="shared" si="12"/>
        <v>No</v>
      </c>
    </row>
    <row r="522" spans="28:34" x14ac:dyDescent="0.25">
      <c r="AB522" t="s">
        <v>7</v>
      </c>
      <c r="AC522">
        <v>0</v>
      </c>
      <c r="AD522">
        <v>17.586170212765957</v>
      </c>
      <c r="AE522" t="s">
        <v>946</v>
      </c>
      <c r="AF522" t="s">
        <v>370</v>
      </c>
      <c r="AG522">
        <v>17.586170212765957</v>
      </c>
      <c r="AH522" s="46" t="str">
        <f t="shared" si="12"/>
        <v>No</v>
      </c>
    </row>
    <row r="523" spans="28:34" x14ac:dyDescent="0.25">
      <c r="AB523" t="s">
        <v>7</v>
      </c>
      <c r="AC523">
        <v>0</v>
      </c>
      <c r="AD523">
        <v>17.132978723404257</v>
      </c>
      <c r="AE523" t="s">
        <v>946</v>
      </c>
      <c r="AF523" t="s">
        <v>376</v>
      </c>
      <c r="AG523">
        <v>17.132978723404257</v>
      </c>
      <c r="AH523" s="46" t="str">
        <f t="shared" si="12"/>
        <v>No</v>
      </c>
    </row>
    <row r="524" spans="28:34" x14ac:dyDescent="0.25">
      <c r="AB524" t="s">
        <v>7</v>
      </c>
      <c r="AC524">
        <v>0</v>
      </c>
      <c r="AD524">
        <v>15.359574468085107</v>
      </c>
      <c r="AE524" t="s">
        <v>946</v>
      </c>
      <c r="AF524" t="s">
        <v>380</v>
      </c>
      <c r="AG524">
        <v>15.359574468085107</v>
      </c>
      <c r="AH524" s="46" t="str">
        <f t="shared" si="12"/>
        <v>No</v>
      </c>
    </row>
    <row r="525" spans="28:34" x14ac:dyDescent="0.25">
      <c r="AB525" t="s">
        <v>7</v>
      </c>
      <c r="AC525">
        <v>0</v>
      </c>
      <c r="AD525">
        <v>14.679787234042553</v>
      </c>
      <c r="AE525" t="s">
        <v>946</v>
      </c>
      <c r="AF525" t="s">
        <v>384</v>
      </c>
      <c r="AG525">
        <v>14.679787234042553</v>
      </c>
      <c r="AH525" s="46" t="str">
        <f t="shared" si="12"/>
        <v>No</v>
      </c>
    </row>
    <row r="526" spans="28:34" x14ac:dyDescent="0.25">
      <c r="AB526" t="s">
        <v>7</v>
      </c>
      <c r="AC526">
        <v>0</v>
      </c>
      <c r="AD526">
        <v>14.246276595744682</v>
      </c>
      <c r="AE526" t="s">
        <v>946</v>
      </c>
      <c r="AF526" t="s">
        <v>386</v>
      </c>
      <c r="AG526">
        <v>14.246276595744682</v>
      </c>
      <c r="AH526" s="46" t="str">
        <f t="shared" si="12"/>
        <v>No</v>
      </c>
    </row>
    <row r="527" spans="28:34" x14ac:dyDescent="0.25">
      <c r="AB527" t="s">
        <v>7</v>
      </c>
      <c r="AC527">
        <v>0</v>
      </c>
      <c r="AD527">
        <v>14.132978723404255</v>
      </c>
      <c r="AE527" t="s">
        <v>946</v>
      </c>
      <c r="AF527" t="s">
        <v>387</v>
      </c>
      <c r="AG527">
        <v>14.132978723404255</v>
      </c>
      <c r="AH527" s="46" t="str">
        <f t="shared" si="12"/>
        <v>No</v>
      </c>
    </row>
    <row r="528" spans="28:34" x14ac:dyDescent="0.25">
      <c r="AB528" t="s">
        <v>7</v>
      </c>
      <c r="AC528">
        <v>0</v>
      </c>
      <c r="AD528">
        <v>13.132978723404255</v>
      </c>
      <c r="AE528" t="s">
        <v>946</v>
      </c>
      <c r="AF528" t="s">
        <v>392</v>
      </c>
      <c r="AG528">
        <v>13.132978723404255</v>
      </c>
      <c r="AH528" s="46" t="str">
        <f t="shared" si="12"/>
        <v>No</v>
      </c>
    </row>
    <row r="529" spans="28:34" x14ac:dyDescent="0.25">
      <c r="AB529" t="s">
        <v>7</v>
      </c>
      <c r="AC529">
        <v>0</v>
      </c>
      <c r="AD529">
        <v>13.132978723404255</v>
      </c>
      <c r="AF529" t="s">
        <v>391</v>
      </c>
      <c r="AG529">
        <v>13.132978723404255</v>
      </c>
      <c r="AH529" s="46" t="str">
        <f t="shared" si="12"/>
        <v>No</v>
      </c>
    </row>
    <row r="530" spans="28:34" x14ac:dyDescent="0.25">
      <c r="AB530" t="s">
        <v>7</v>
      </c>
      <c r="AC530">
        <v>0</v>
      </c>
      <c r="AD530">
        <v>12.359574468085107</v>
      </c>
      <c r="AE530" t="s">
        <v>946</v>
      </c>
      <c r="AF530" t="s">
        <v>393</v>
      </c>
      <c r="AG530">
        <v>12.359574468085107</v>
      </c>
      <c r="AH530" s="46" t="str">
        <f t="shared" si="12"/>
        <v>No</v>
      </c>
    </row>
    <row r="531" spans="28:34" x14ac:dyDescent="0.25">
      <c r="AB531" t="s">
        <v>7</v>
      </c>
      <c r="AC531">
        <v>0</v>
      </c>
      <c r="AD531">
        <v>12.132978723404255</v>
      </c>
      <c r="AE531" t="s">
        <v>946</v>
      </c>
      <c r="AF531" t="s">
        <v>395</v>
      </c>
      <c r="AG531">
        <v>12.132978723404255</v>
      </c>
      <c r="AH531" s="46" t="str">
        <f t="shared" si="12"/>
        <v>No</v>
      </c>
    </row>
    <row r="532" spans="28:34" x14ac:dyDescent="0.25">
      <c r="AB532" t="s">
        <v>7</v>
      </c>
      <c r="AC532">
        <v>0</v>
      </c>
      <c r="AD532">
        <v>8.7239361702127685</v>
      </c>
      <c r="AE532" t="s">
        <v>946</v>
      </c>
      <c r="AF532" t="s">
        <v>389</v>
      </c>
      <c r="AG532">
        <v>8.7239361702127685</v>
      </c>
      <c r="AH532" s="46" t="str">
        <f t="shared" si="12"/>
        <v>No</v>
      </c>
    </row>
    <row r="533" spans="28:34" x14ac:dyDescent="0.25">
      <c r="AB533" t="s">
        <v>7</v>
      </c>
      <c r="AC533">
        <v>0</v>
      </c>
      <c r="AD533">
        <v>8.6994680851063837</v>
      </c>
      <c r="AE533" t="s">
        <v>946</v>
      </c>
      <c r="AF533" t="s">
        <v>396</v>
      </c>
      <c r="AG533">
        <v>8.6994680851063837</v>
      </c>
      <c r="AH533" s="46" t="str">
        <f t="shared" si="12"/>
        <v>No</v>
      </c>
    </row>
    <row r="534" spans="28:34" x14ac:dyDescent="0.25">
      <c r="AB534" t="s">
        <v>7</v>
      </c>
      <c r="AC534">
        <v>0</v>
      </c>
      <c r="AD534">
        <v>1.4728723404255324</v>
      </c>
      <c r="AE534" t="s">
        <v>946</v>
      </c>
      <c r="AF534" t="s">
        <v>992</v>
      </c>
      <c r="AG534">
        <v>1.4728723404255324</v>
      </c>
      <c r="AH534" s="46" t="str">
        <f t="shared" si="12"/>
        <v>No</v>
      </c>
    </row>
    <row r="535" spans="28:34" x14ac:dyDescent="0.25">
      <c r="AB535" t="s">
        <v>7</v>
      </c>
      <c r="AC535">
        <v>0</v>
      </c>
      <c r="AD535">
        <v>0</v>
      </c>
      <c r="AE535" t="s">
        <v>946</v>
      </c>
      <c r="AF535" t="s">
        <v>972</v>
      </c>
      <c r="AG535">
        <v>0</v>
      </c>
      <c r="AH535" s="46" t="str">
        <f t="shared" si="12"/>
        <v>Yes</v>
      </c>
    </row>
    <row r="536" spans="28:34" x14ac:dyDescent="0.25">
      <c r="AH536" s="46" t="str">
        <f t="shared" si="12"/>
        <v/>
      </c>
    </row>
    <row r="537" spans="28:34" x14ac:dyDescent="0.25">
      <c r="AB537" t="s">
        <v>24</v>
      </c>
      <c r="AC537">
        <v>0</v>
      </c>
      <c r="AD537">
        <v>0</v>
      </c>
      <c r="AE537" t="s">
        <v>946</v>
      </c>
      <c r="AF537" t="s">
        <v>886</v>
      </c>
      <c r="AG537">
        <v>0</v>
      </c>
      <c r="AH537" s="46" t="str">
        <f t="shared" si="12"/>
        <v>Yes</v>
      </c>
    </row>
    <row r="538" spans="28:34" x14ac:dyDescent="0.25">
      <c r="AB538" t="s">
        <v>24</v>
      </c>
      <c r="AC538">
        <v>0</v>
      </c>
      <c r="AD538">
        <v>0</v>
      </c>
      <c r="AF538" t="s">
        <v>885</v>
      </c>
      <c r="AG538">
        <v>0</v>
      </c>
      <c r="AH538" s="46" t="str">
        <f t="shared" si="12"/>
        <v>No</v>
      </c>
    </row>
    <row r="539" spans="28:34" x14ac:dyDescent="0.25">
      <c r="AB539" t="s">
        <v>24</v>
      </c>
      <c r="AC539">
        <v>0</v>
      </c>
      <c r="AD539">
        <v>0</v>
      </c>
      <c r="AF539" t="s">
        <v>972</v>
      </c>
      <c r="AG539">
        <v>0</v>
      </c>
      <c r="AH539" s="46" t="str">
        <f t="shared" si="12"/>
        <v>Yes</v>
      </c>
    </row>
    <row r="540" spans="28:34" x14ac:dyDescent="0.25">
      <c r="AH540" s="46" t="str">
        <f t="shared" si="12"/>
        <v/>
      </c>
    </row>
    <row r="541" spans="28:34" x14ac:dyDescent="0.25">
      <c r="AB541" t="s">
        <v>397</v>
      </c>
      <c r="AC541">
        <v>1</v>
      </c>
      <c r="AD541">
        <v>51.27553191489362</v>
      </c>
      <c r="AE541" t="s">
        <v>946</v>
      </c>
      <c r="AF541" t="s">
        <v>398</v>
      </c>
      <c r="AG541">
        <v>51.27553191489362</v>
      </c>
      <c r="AH541" s="46" t="str">
        <f t="shared" si="12"/>
        <v>Yes</v>
      </c>
    </row>
    <row r="542" spans="28:34" x14ac:dyDescent="0.25">
      <c r="AB542" t="s">
        <v>397</v>
      </c>
      <c r="AC542">
        <v>1</v>
      </c>
      <c r="AD542">
        <v>49.59574468085107</v>
      </c>
      <c r="AE542" t="s">
        <v>946</v>
      </c>
      <c r="AF542" t="s">
        <v>400</v>
      </c>
      <c r="AG542">
        <v>49.59574468085107</v>
      </c>
      <c r="AH542" s="46" t="str">
        <f t="shared" si="12"/>
        <v>Yes</v>
      </c>
    </row>
    <row r="543" spans="28:34" x14ac:dyDescent="0.25">
      <c r="AB543" t="s">
        <v>397</v>
      </c>
      <c r="AC543">
        <v>1</v>
      </c>
      <c r="AD543">
        <v>41.393617021276597</v>
      </c>
      <c r="AE543" t="s">
        <v>946</v>
      </c>
      <c r="AF543" t="s">
        <v>402</v>
      </c>
      <c r="AG543">
        <v>41.393617021276597</v>
      </c>
      <c r="AH543" s="46" t="str">
        <f t="shared" si="12"/>
        <v>No</v>
      </c>
    </row>
    <row r="544" spans="28:34" x14ac:dyDescent="0.25">
      <c r="AB544" t="s">
        <v>397</v>
      </c>
      <c r="AC544">
        <v>1</v>
      </c>
      <c r="AD544">
        <v>35.955319148936169</v>
      </c>
      <c r="AE544" t="s">
        <v>946</v>
      </c>
      <c r="AF544" t="s">
        <v>403</v>
      </c>
      <c r="AG544">
        <v>35.955319148936169</v>
      </c>
      <c r="AH544" s="46" t="str">
        <f t="shared" si="12"/>
        <v>No</v>
      </c>
    </row>
    <row r="545" spans="28:34" x14ac:dyDescent="0.25">
      <c r="AB545" t="s">
        <v>397</v>
      </c>
      <c r="AC545">
        <v>1</v>
      </c>
      <c r="AD545">
        <v>29.595744680851066</v>
      </c>
      <c r="AE545" t="s">
        <v>946</v>
      </c>
      <c r="AF545" t="s">
        <v>408</v>
      </c>
      <c r="AG545">
        <v>29.595744680851066</v>
      </c>
      <c r="AH545" s="46" t="str">
        <f t="shared" si="12"/>
        <v>No</v>
      </c>
    </row>
    <row r="546" spans="28:34" x14ac:dyDescent="0.25">
      <c r="AB546" t="s">
        <v>397</v>
      </c>
      <c r="AC546">
        <v>1</v>
      </c>
      <c r="AD546">
        <v>25.728723404255319</v>
      </c>
      <c r="AE546" t="s">
        <v>960</v>
      </c>
      <c r="AF546" t="s">
        <v>412</v>
      </c>
      <c r="AG546">
        <v>25.728723404255319</v>
      </c>
      <c r="AH546" s="46" t="str">
        <f t="shared" si="12"/>
        <v>Yes</v>
      </c>
    </row>
    <row r="547" spans="28:34" x14ac:dyDescent="0.25">
      <c r="AB547" t="s">
        <v>397</v>
      </c>
      <c r="AC547">
        <v>1</v>
      </c>
      <c r="AD547">
        <v>15.068617021276598</v>
      </c>
      <c r="AE547" t="s">
        <v>960</v>
      </c>
      <c r="AF547" t="s">
        <v>425</v>
      </c>
      <c r="AG547">
        <v>15.068617021276598</v>
      </c>
      <c r="AH547" s="46" t="str">
        <f t="shared" si="12"/>
        <v>Yes</v>
      </c>
    </row>
    <row r="548" spans="28:34" x14ac:dyDescent="0.25">
      <c r="AB548" t="s">
        <v>397</v>
      </c>
      <c r="AC548">
        <v>0</v>
      </c>
      <c r="AD548">
        <v>33</v>
      </c>
      <c r="AE548" t="s">
        <v>996</v>
      </c>
      <c r="AF548" t="s">
        <v>407</v>
      </c>
      <c r="AG548">
        <v>33</v>
      </c>
      <c r="AH548" s="46" t="str">
        <f t="shared" si="12"/>
        <v>Yes</v>
      </c>
    </row>
    <row r="549" spans="28:34" x14ac:dyDescent="0.25">
      <c r="AB549" t="s">
        <v>397</v>
      </c>
      <c r="AC549">
        <v>0</v>
      </c>
      <c r="AD549">
        <v>31.797872340425535</v>
      </c>
      <c r="AE549" t="s">
        <v>946</v>
      </c>
      <c r="AF549" t="s">
        <v>405</v>
      </c>
      <c r="AG549">
        <v>31.797872340425535</v>
      </c>
      <c r="AH549" s="46" t="str">
        <f t="shared" si="12"/>
        <v>Yes</v>
      </c>
    </row>
    <row r="550" spans="28:34" x14ac:dyDescent="0.25">
      <c r="AB550" t="s">
        <v>397</v>
      </c>
      <c r="AC550">
        <v>0</v>
      </c>
      <c r="AD550">
        <v>29.477659574468088</v>
      </c>
      <c r="AE550" t="s">
        <v>946</v>
      </c>
      <c r="AF550" t="s">
        <v>406</v>
      </c>
      <c r="AG550">
        <v>29.477659574468088</v>
      </c>
      <c r="AH550" s="46" t="str">
        <f t="shared" si="12"/>
        <v>No</v>
      </c>
    </row>
    <row r="551" spans="28:34" x14ac:dyDescent="0.25">
      <c r="AB551" t="s">
        <v>397</v>
      </c>
      <c r="AC551">
        <v>0</v>
      </c>
      <c r="AD551">
        <v>29.019680851063832</v>
      </c>
      <c r="AE551" t="s">
        <v>946</v>
      </c>
      <c r="AF551" t="s">
        <v>409</v>
      </c>
      <c r="AG551">
        <v>29.019680851063832</v>
      </c>
      <c r="AH551" s="46" t="str">
        <f t="shared" si="12"/>
        <v>No</v>
      </c>
    </row>
    <row r="552" spans="28:34" x14ac:dyDescent="0.25">
      <c r="AB552" t="s">
        <v>397</v>
      </c>
      <c r="AC552">
        <v>0</v>
      </c>
      <c r="AD552">
        <v>26</v>
      </c>
      <c r="AE552" t="s">
        <v>946</v>
      </c>
      <c r="AF552" t="s">
        <v>414</v>
      </c>
      <c r="AG552">
        <v>26</v>
      </c>
      <c r="AH552" s="46" t="str">
        <f t="shared" si="12"/>
        <v>No</v>
      </c>
    </row>
    <row r="553" spans="28:34" x14ac:dyDescent="0.25">
      <c r="AB553" t="s">
        <v>397</v>
      </c>
      <c r="AC553">
        <v>0</v>
      </c>
      <c r="AD553">
        <v>24.019680851063832</v>
      </c>
      <c r="AE553" t="s">
        <v>946</v>
      </c>
      <c r="AF553" t="s">
        <v>415</v>
      </c>
      <c r="AG553">
        <v>24.019680851063832</v>
      </c>
      <c r="AH553" s="46" t="str">
        <f t="shared" si="12"/>
        <v>No</v>
      </c>
    </row>
    <row r="554" spans="28:34" x14ac:dyDescent="0.25">
      <c r="AB554" t="s">
        <v>397</v>
      </c>
      <c r="AC554">
        <v>0</v>
      </c>
      <c r="AD554">
        <v>23.246276595744682</v>
      </c>
      <c r="AE554" t="s">
        <v>946</v>
      </c>
      <c r="AF554" t="s">
        <v>416</v>
      </c>
      <c r="AG554">
        <v>23.246276595744682</v>
      </c>
      <c r="AH554" s="46" t="str">
        <f t="shared" si="12"/>
        <v>No</v>
      </c>
    </row>
    <row r="555" spans="28:34" x14ac:dyDescent="0.25">
      <c r="AB555" t="s">
        <v>397</v>
      </c>
      <c r="AC555">
        <v>0</v>
      </c>
      <c r="AD555">
        <v>22</v>
      </c>
      <c r="AE555" t="s">
        <v>946</v>
      </c>
      <c r="AF555" t="s">
        <v>1246</v>
      </c>
      <c r="AG555">
        <v>22</v>
      </c>
      <c r="AH555" s="46" t="str">
        <f t="shared" si="12"/>
        <v>No</v>
      </c>
    </row>
    <row r="556" spans="28:34" x14ac:dyDescent="0.25">
      <c r="AB556" t="s">
        <v>397</v>
      </c>
      <c r="AC556">
        <v>0</v>
      </c>
      <c r="AD556">
        <v>19</v>
      </c>
      <c r="AE556" t="s">
        <v>946</v>
      </c>
      <c r="AF556" t="s">
        <v>424</v>
      </c>
      <c r="AG556">
        <v>19</v>
      </c>
      <c r="AH556" s="46" t="str">
        <f t="shared" si="12"/>
        <v>No</v>
      </c>
    </row>
    <row r="557" spans="28:34" x14ac:dyDescent="0.25">
      <c r="AB557" t="s">
        <v>397</v>
      </c>
      <c r="AC557">
        <v>0</v>
      </c>
      <c r="AD557">
        <v>18.793085106382978</v>
      </c>
      <c r="AE557" t="s">
        <v>946</v>
      </c>
      <c r="AF557" t="s">
        <v>422</v>
      </c>
      <c r="AG557">
        <v>18.793085106382978</v>
      </c>
      <c r="AH557" s="46" t="str">
        <f t="shared" si="12"/>
        <v>No</v>
      </c>
    </row>
    <row r="558" spans="28:34" x14ac:dyDescent="0.25">
      <c r="AB558" t="s">
        <v>397</v>
      </c>
      <c r="AC558">
        <v>0</v>
      </c>
      <c r="AD558">
        <v>18.793085106382978</v>
      </c>
      <c r="AE558" t="s">
        <v>996</v>
      </c>
      <c r="AF558" t="s">
        <v>420</v>
      </c>
      <c r="AG558">
        <v>18.793085106382978</v>
      </c>
      <c r="AH558" s="46" t="str">
        <f t="shared" si="12"/>
        <v>No</v>
      </c>
    </row>
    <row r="559" spans="28:34" x14ac:dyDescent="0.25">
      <c r="AB559" t="s">
        <v>397</v>
      </c>
      <c r="AC559">
        <v>0</v>
      </c>
      <c r="AD559">
        <v>17.797872340425535</v>
      </c>
      <c r="AE559" t="s">
        <v>946</v>
      </c>
      <c r="AF559" t="s">
        <v>418</v>
      </c>
      <c r="AG559">
        <v>17.797872340425535</v>
      </c>
      <c r="AH559" s="46" t="str">
        <f t="shared" si="12"/>
        <v>No</v>
      </c>
    </row>
    <row r="560" spans="28:34" x14ac:dyDescent="0.25">
      <c r="AB560" t="s">
        <v>397</v>
      </c>
      <c r="AC560">
        <v>0</v>
      </c>
      <c r="AD560">
        <v>16.817553191489363</v>
      </c>
      <c r="AE560" t="s">
        <v>946</v>
      </c>
      <c r="AF560" t="s">
        <v>419</v>
      </c>
      <c r="AG560">
        <v>16.817553191489363</v>
      </c>
      <c r="AH560" s="46" t="str">
        <f t="shared" si="12"/>
        <v>No</v>
      </c>
    </row>
    <row r="561" spans="28:34" x14ac:dyDescent="0.25">
      <c r="AB561" t="s">
        <v>397</v>
      </c>
      <c r="AC561">
        <v>0</v>
      </c>
      <c r="AD561">
        <v>14</v>
      </c>
      <c r="AE561" t="s">
        <v>946</v>
      </c>
      <c r="AF561" t="s">
        <v>429</v>
      </c>
      <c r="AG561">
        <v>14</v>
      </c>
      <c r="AH561" s="46" t="str">
        <f t="shared" si="12"/>
        <v>No</v>
      </c>
    </row>
    <row r="562" spans="28:34" x14ac:dyDescent="0.25">
      <c r="AB562" t="s">
        <v>397</v>
      </c>
      <c r="AC562">
        <v>0</v>
      </c>
      <c r="AD562">
        <v>14</v>
      </c>
      <c r="AF562" t="s">
        <v>426</v>
      </c>
      <c r="AG562">
        <v>14</v>
      </c>
      <c r="AH562" s="46" t="str">
        <f t="shared" si="12"/>
        <v>No</v>
      </c>
    </row>
    <row r="563" spans="28:34" x14ac:dyDescent="0.25">
      <c r="AB563" t="s">
        <v>397</v>
      </c>
      <c r="AC563">
        <v>0</v>
      </c>
      <c r="AD563">
        <v>13</v>
      </c>
      <c r="AE563" t="s">
        <v>946</v>
      </c>
      <c r="AF563" t="s">
        <v>1060</v>
      </c>
      <c r="AG563">
        <v>13</v>
      </c>
      <c r="AH563" s="46" t="str">
        <f t="shared" si="12"/>
        <v>No</v>
      </c>
    </row>
    <row r="564" spans="28:34" x14ac:dyDescent="0.25">
      <c r="AB564" t="s">
        <v>397</v>
      </c>
      <c r="AC564">
        <v>0</v>
      </c>
      <c r="AD564">
        <v>9.7930851063829785</v>
      </c>
      <c r="AE564" t="s">
        <v>946</v>
      </c>
      <c r="AF564" t="s">
        <v>1239</v>
      </c>
      <c r="AG564">
        <v>9.7930851063829785</v>
      </c>
      <c r="AH564" s="46" t="str">
        <f t="shared" si="12"/>
        <v>No</v>
      </c>
    </row>
    <row r="565" spans="28:34" x14ac:dyDescent="0.25">
      <c r="AB565" t="s">
        <v>397</v>
      </c>
      <c r="AC565">
        <v>0</v>
      </c>
      <c r="AD565">
        <v>8.2707446808510667</v>
      </c>
      <c r="AE565" t="s">
        <v>946</v>
      </c>
      <c r="AF565" t="s">
        <v>432</v>
      </c>
      <c r="AG565">
        <v>8.2707446808510667</v>
      </c>
      <c r="AH565" s="46" t="str">
        <f t="shared" si="12"/>
        <v>No</v>
      </c>
    </row>
    <row r="566" spans="28:34" x14ac:dyDescent="0.25">
      <c r="AB566" t="s">
        <v>397</v>
      </c>
      <c r="AC566">
        <v>0</v>
      </c>
      <c r="AD566">
        <v>8.1574468085106417</v>
      </c>
      <c r="AE566" t="s">
        <v>946</v>
      </c>
      <c r="AF566" t="s">
        <v>433</v>
      </c>
      <c r="AG566">
        <v>8.1574468085106417</v>
      </c>
      <c r="AH566" s="46" t="str">
        <f t="shared" si="12"/>
        <v>No</v>
      </c>
    </row>
    <row r="567" spans="28:34" x14ac:dyDescent="0.25">
      <c r="AB567" t="s">
        <v>397</v>
      </c>
      <c r="AC567">
        <v>0</v>
      </c>
      <c r="AD567">
        <v>7.93085106382979</v>
      </c>
      <c r="AE567" t="s">
        <v>946</v>
      </c>
      <c r="AF567" t="s">
        <v>436</v>
      </c>
      <c r="AG567">
        <v>7.93085106382979</v>
      </c>
      <c r="AH567" s="46" t="str">
        <f t="shared" si="12"/>
        <v>No</v>
      </c>
    </row>
    <row r="568" spans="28:34" x14ac:dyDescent="0.25">
      <c r="AB568" t="s">
        <v>397</v>
      </c>
      <c r="AC568">
        <v>0</v>
      </c>
      <c r="AD568">
        <v>7.7042553191489382</v>
      </c>
      <c r="AE568" t="s">
        <v>946</v>
      </c>
      <c r="AF568" t="s">
        <v>437</v>
      </c>
      <c r="AG568">
        <v>7.7042553191489382</v>
      </c>
      <c r="AH568" s="46" t="str">
        <f t="shared" si="12"/>
        <v>No</v>
      </c>
    </row>
    <row r="569" spans="28:34" x14ac:dyDescent="0.25">
      <c r="AB569" t="s">
        <v>397</v>
      </c>
      <c r="AC569">
        <v>0</v>
      </c>
      <c r="AD569">
        <v>6.7978723404255339</v>
      </c>
      <c r="AE569" t="s">
        <v>946</v>
      </c>
      <c r="AF569" t="s">
        <v>439</v>
      </c>
      <c r="AG569">
        <v>6.7978723404255339</v>
      </c>
      <c r="AH569" s="46" t="str">
        <f t="shared" si="12"/>
        <v>No</v>
      </c>
    </row>
    <row r="570" spans="28:34" x14ac:dyDescent="0.25">
      <c r="AB570" t="s">
        <v>397</v>
      </c>
      <c r="AC570">
        <v>0</v>
      </c>
      <c r="AD570">
        <v>0</v>
      </c>
      <c r="AE570" t="s">
        <v>946</v>
      </c>
      <c r="AF570" t="s">
        <v>972</v>
      </c>
      <c r="AG570">
        <v>0</v>
      </c>
      <c r="AH570" s="46" t="str">
        <f t="shared" si="12"/>
        <v>Yes</v>
      </c>
    </row>
    <row r="571" spans="28:34" x14ac:dyDescent="0.25">
      <c r="AH571" s="46" t="str">
        <f t="shared" si="12"/>
        <v/>
      </c>
    </row>
    <row r="572" spans="28:34" x14ac:dyDescent="0.25">
      <c r="AB572" t="s">
        <v>737</v>
      </c>
      <c r="AC572">
        <v>0</v>
      </c>
      <c r="AD572">
        <v>85</v>
      </c>
      <c r="AE572" t="s">
        <v>946</v>
      </c>
      <c r="AF572" t="s">
        <v>738</v>
      </c>
      <c r="AG572">
        <v>85</v>
      </c>
      <c r="AH572" s="46" t="str">
        <f t="shared" si="12"/>
        <v>Yes</v>
      </c>
    </row>
    <row r="573" spans="28:34" x14ac:dyDescent="0.25">
      <c r="AB573" t="s">
        <v>737</v>
      </c>
      <c r="AC573">
        <v>0</v>
      </c>
      <c r="AD573">
        <v>65.087719298245617</v>
      </c>
      <c r="AE573" t="s">
        <v>946</v>
      </c>
      <c r="AF573" t="s">
        <v>743</v>
      </c>
      <c r="AG573">
        <v>65.087719298245617</v>
      </c>
      <c r="AH573" s="46" t="str">
        <f t="shared" si="12"/>
        <v>Yes</v>
      </c>
    </row>
    <row r="574" spans="28:34" x14ac:dyDescent="0.25">
      <c r="AB574" t="s">
        <v>737</v>
      </c>
      <c r="AC574">
        <v>0</v>
      </c>
      <c r="AD574">
        <v>0</v>
      </c>
      <c r="AE574" t="s">
        <v>946</v>
      </c>
      <c r="AF574" t="s">
        <v>972</v>
      </c>
      <c r="AG574">
        <v>0</v>
      </c>
      <c r="AH574" s="46" t="str">
        <f t="shared" si="12"/>
        <v>Yes</v>
      </c>
    </row>
    <row r="575" spans="28:34" x14ac:dyDescent="0.25">
      <c r="AH575" s="46" t="str">
        <f t="shared" si="12"/>
        <v/>
      </c>
    </row>
    <row r="576" spans="28:34" x14ac:dyDescent="0.25">
      <c r="AH576" s="46" t="str">
        <f t="shared" si="12"/>
        <v/>
      </c>
    </row>
    <row r="577" spans="34:34" x14ac:dyDescent="0.25">
      <c r="AH577" s="46" t="str">
        <f t="shared" si="12"/>
        <v/>
      </c>
    </row>
    <row r="578" spans="34:34" x14ac:dyDescent="0.25">
      <c r="AH578" s="46" t="str">
        <f t="shared" si="12"/>
        <v/>
      </c>
    </row>
    <row r="579" spans="34:34" x14ac:dyDescent="0.25">
      <c r="AH579" s="46" t="str">
        <f t="shared" si="12"/>
        <v/>
      </c>
    </row>
    <row r="580" spans="34:34" x14ac:dyDescent="0.25">
      <c r="AH580" s="46" t="str">
        <f t="shared" si="12"/>
        <v/>
      </c>
    </row>
    <row r="581" spans="34:34" x14ac:dyDescent="0.25">
      <c r="AH581" s="46" t="str">
        <f t="shared" si="12"/>
        <v/>
      </c>
    </row>
    <row r="582" spans="34:34" x14ac:dyDescent="0.25">
      <c r="AH582" s="46" t="str">
        <f t="shared" ref="AH582:AH645" si="13">IF($AB582="","",IF(OR($AB582&lt;&gt;$AB581,$AC582&lt;&gt;$AC581,ISNUMBER(SEARCH("Empty",$AF582)),LEFT($AE582,3)="Set",AND($AC582=$AC581,ISNUMBER(SEARCH("Empty",$AF581))),AND(OR($AB582="Finger",$AB582="Trinket"),OR($AB582&lt;&gt;$AB580,$AC582&lt;&gt;$AC580))),"Yes","No"))</f>
        <v/>
      </c>
    </row>
    <row r="583" spans="34:34" x14ac:dyDescent="0.25">
      <c r="AH583" s="46" t="str">
        <f t="shared" si="13"/>
        <v/>
      </c>
    </row>
    <row r="584" spans="34:34" x14ac:dyDescent="0.25">
      <c r="AH584" s="46" t="str">
        <f t="shared" si="13"/>
        <v/>
      </c>
    </row>
    <row r="585" spans="34:34" x14ac:dyDescent="0.25">
      <c r="AH585" s="46" t="str">
        <f t="shared" si="13"/>
        <v/>
      </c>
    </row>
    <row r="586" spans="34:34" x14ac:dyDescent="0.25">
      <c r="AH586" s="46" t="str">
        <f t="shared" si="13"/>
        <v/>
      </c>
    </row>
    <row r="587" spans="34:34" x14ac:dyDescent="0.25">
      <c r="AH587" s="46" t="str">
        <f t="shared" si="13"/>
        <v/>
      </c>
    </row>
    <row r="588" spans="34:34" x14ac:dyDescent="0.25">
      <c r="AH588" s="46" t="str">
        <f t="shared" si="13"/>
        <v/>
      </c>
    </row>
    <row r="589" spans="34:34" x14ac:dyDescent="0.25">
      <c r="AH589" s="46" t="str">
        <f t="shared" si="13"/>
        <v/>
      </c>
    </row>
    <row r="590" spans="34:34" x14ac:dyDescent="0.25">
      <c r="AH590" s="46" t="str">
        <f t="shared" si="13"/>
        <v/>
      </c>
    </row>
    <row r="591" spans="34:34" x14ac:dyDescent="0.25">
      <c r="AH591" s="46" t="str">
        <f t="shared" si="13"/>
        <v/>
      </c>
    </row>
    <row r="592" spans="34:34" x14ac:dyDescent="0.25">
      <c r="AH592" s="46" t="str">
        <f t="shared" si="13"/>
        <v/>
      </c>
    </row>
    <row r="593" spans="34:34" x14ac:dyDescent="0.25">
      <c r="AH593" s="46" t="str">
        <f t="shared" si="13"/>
        <v/>
      </c>
    </row>
    <row r="594" spans="34:34" x14ac:dyDescent="0.25">
      <c r="AH594" s="46" t="str">
        <f t="shared" si="13"/>
        <v/>
      </c>
    </row>
    <row r="595" spans="34:34" x14ac:dyDescent="0.25">
      <c r="AH595" s="46" t="str">
        <f t="shared" si="13"/>
        <v/>
      </c>
    </row>
    <row r="596" spans="34:34" x14ac:dyDescent="0.25">
      <c r="AH596" s="46" t="str">
        <f t="shared" si="13"/>
        <v/>
      </c>
    </row>
    <row r="597" spans="34:34" x14ac:dyDescent="0.25">
      <c r="AH597" s="46" t="str">
        <f t="shared" si="13"/>
        <v/>
      </c>
    </row>
    <row r="598" spans="34:34" x14ac:dyDescent="0.25">
      <c r="AH598" s="46" t="str">
        <f t="shared" si="13"/>
        <v/>
      </c>
    </row>
    <row r="599" spans="34:34" x14ac:dyDescent="0.25">
      <c r="AH599" s="46" t="str">
        <f t="shared" si="13"/>
        <v/>
      </c>
    </row>
    <row r="600" spans="34:34" x14ac:dyDescent="0.25">
      <c r="AH600" s="46" t="str">
        <f t="shared" si="13"/>
        <v/>
      </c>
    </row>
    <row r="601" spans="34:34" x14ac:dyDescent="0.25">
      <c r="AH601" s="46" t="str">
        <f t="shared" si="13"/>
        <v/>
      </c>
    </row>
    <row r="602" spans="34:34" x14ac:dyDescent="0.25">
      <c r="AH602" s="46" t="str">
        <f t="shared" si="13"/>
        <v/>
      </c>
    </row>
    <row r="603" spans="34:34" x14ac:dyDescent="0.25">
      <c r="AH603" s="46" t="str">
        <f t="shared" si="13"/>
        <v/>
      </c>
    </row>
    <row r="604" spans="34:34" x14ac:dyDescent="0.25">
      <c r="AH604" s="46" t="str">
        <f t="shared" si="13"/>
        <v/>
      </c>
    </row>
    <row r="605" spans="34:34" x14ac:dyDescent="0.25">
      <c r="AH605" s="46" t="str">
        <f t="shared" si="13"/>
        <v/>
      </c>
    </row>
    <row r="606" spans="34:34" x14ac:dyDescent="0.25">
      <c r="AH606" s="46" t="str">
        <f t="shared" si="13"/>
        <v/>
      </c>
    </row>
    <row r="607" spans="34:34" x14ac:dyDescent="0.25">
      <c r="AH607" s="46" t="str">
        <f t="shared" si="13"/>
        <v/>
      </c>
    </row>
    <row r="608" spans="34:34" x14ac:dyDescent="0.25">
      <c r="AH608" s="46" t="str">
        <f t="shared" si="13"/>
        <v/>
      </c>
    </row>
    <row r="609" spans="34:34" x14ac:dyDescent="0.25">
      <c r="AH609" s="46" t="str">
        <f t="shared" si="13"/>
        <v/>
      </c>
    </row>
    <row r="610" spans="34:34" x14ac:dyDescent="0.25">
      <c r="AH610" s="46" t="str">
        <f t="shared" si="13"/>
        <v/>
      </c>
    </row>
    <row r="611" spans="34:34" x14ac:dyDescent="0.25">
      <c r="AH611" s="46" t="str">
        <f t="shared" si="13"/>
        <v/>
      </c>
    </row>
    <row r="612" spans="34:34" x14ac:dyDescent="0.25">
      <c r="AH612" s="46" t="str">
        <f t="shared" si="13"/>
        <v/>
      </c>
    </row>
    <row r="613" spans="34:34" x14ac:dyDescent="0.25">
      <c r="AH613" s="46" t="str">
        <f t="shared" si="13"/>
        <v/>
      </c>
    </row>
    <row r="614" spans="34:34" x14ac:dyDescent="0.25">
      <c r="AH614" s="46" t="str">
        <f t="shared" si="13"/>
        <v/>
      </c>
    </row>
    <row r="615" spans="34:34" x14ac:dyDescent="0.25">
      <c r="AH615" s="46" t="str">
        <f t="shared" si="13"/>
        <v/>
      </c>
    </row>
    <row r="616" spans="34:34" x14ac:dyDescent="0.25">
      <c r="AH616" s="46" t="str">
        <f t="shared" si="13"/>
        <v/>
      </c>
    </row>
    <row r="617" spans="34:34" x14ac:dyDescent="0.25">
      <c r="AH617" s="46" t="str">
        <f t="shared" si="13"/>
        <v/>
      </c>
    </row>
    <row r="618" spans="34:34" x14ac:dyDescent="0.25">
      <c r="AH618" s="46" t="str">
        <f t="shared" si="13"/>
        <v/>
      </c>
    </row>
    <row r="619" spans="34:34" x14ac:dyDescent="0.25">
      <c r="AH619" s="46" t="str">
        <f t="shared" si="13"/>
        <v/>
      </c>
    </row>
    <row r="620" spans="34:34" x14ac:dyDescent="0.25">
      <c r="AH620" s="46" t="str">
        <f t="shared" si="13"/>
        <v/>
      </c>
    </row>
    <row r="621" spans="34:34" x14ac:dyDescent="0.25">
      <c r="AH621" s="46" t="str">
        <f t="shared" si="13"/>
        <v/>
      </c>
    </row>
    <row r="622" spans="34:34" x14ac:dyDescent="0.25">
      <c r="AH622" s="46" t="str">
        <f t="shared" si="13"/>
        <v/>
      </c>
    </row>
    <row r="623" spans="34:34" x14ac:dyDescent="0.25">
      <c r="AH623" s="46" t="str">
        <f t="shared" si="13"/>
        <v/>
      </c>
    </row>
    <row r="624" spans="34:34" x14ac:dyDescent="0.25">
      <c r="AH624" s="46" t="str">
        <f t="shared" si="13"/>
        <v/>
      </c>
    </row>
    <row r="625" spans="34:34" x14ac:dyDescent="0.25">
      <c r="AH625" s="46" t="str">
        <f t="shared" si="13"/>
        <v/>
      </c>
    </row>
    <row r="626" spans="34:34" x14ac:dyDescent="0.25">
      <c r="AH626" s="46" t="str">
        <f t="shared" si="13"/>
        <v/>
      </c>
    </row>
    <row r="627" spans="34:34" x14ac:dyDescent="0.25">
      <c r="AH627" s="46" t="str">
        <f t="shared" si="13"/>
        <v/>
      </c>
    </row>
    <row r="628" spans="34:34" x14ac:dyDescent="0.25">
      <c r="AH628" s="46" t="str">
        <f t="shared" si="13"/>
        <v/>
      </c>
    </row>
    <row r="629" spans="34:34" x14ac:dyDescent="0.25">
      <c r="AH629" s="46" t="str">
        <f t="shared" si="13"/>
        <v/>
      </c>
    </row>
    <row r="630" spans="34:34" x14ac:dyDescent="0.25">
      <c r="AH630" s="46" t="str">
        <f t="shared" si="13"/>
        <v/>
      </c>
    </row>
    <row r="631" spans="34:34" x14ac:dyDescent="0.25">
      <c r="AH631" s="46" t="str">
        <f t="shared" si="13"/>
        <v/>
      </c>
    </row>
    <row r="632" spans="34:34" x14ac:dyDescent="0.25">
      <c r="AH632" s="46" t="str">
        <f t="shared" si="13"/>
        <v/>
      </c>
    </row>
    <row r="633" spans="34:34" x14ac:dyDescent="0.25">
      <c r="AH633" s="46" t="str">
        <f t="shared" si="13"/>
        <v/>
      </c>
    </row>
    <row r="634" spans="34:34" x14ac:dyDescent="0.25">
      <c r="AH634" s="46" t="str">
        <f t="shared" si="13"/>
        <v/>
      </c>
    </row>
    <row r="635" spans="34:34" x14ac:dyDescent="0.25">
      <c r="AH635" s="46" t="str">
        <f t="shared" si="13"/>
        <v/>
      </c>
    </row>
    <row r="636" spans="34:34" x14ac:dyDescent="0.25">
      <c r="AH636" s="46" t="str">
        <f t="shared" si="13"/>
        <v/>
      </c>
    </row>
    <row r="637" spans="34:34" x14ac:dyDescent="0.25">
      <c r="AH637" s="46" t="str">
        <f t="shared" si="13"/>
        <v/>
      </c>
    </row>
    <row r="638" spans="34:34" x14ac:dyDescent="0.25">
      <c r="AH638" s="46" t="str">
        <f t="shared" si="13"/>
        <v/>
      </c>
    </row>
    <row r="639" spans="34:34" x14ac:dyDescent="0.25">
      <c r="AH639" s="46" t="str">
        <f t="shared" si="13"/>
        <v/>
      </c>
    </row>
    <row r="640" spans="34:34" x14ac:dyDescent="0.25">
      <c r="AH640" s="46" t="str">
        <f t="shared" si="13"/>
        <v/>
      </c>
    </row>
    <row r="641" spans="34:34" x14ac:dyDescent="0.25">
      <c r="AH641" s="46" t="str">
        <f t="shared" si="13"/>
        <v/>
      </c>
    </row>
    <row r="642" spans="34:34" x14ac:dyDescent="0.25">
      <c r="AH642" s="46" t="str">
        <f t="shared" si="13"/>
        <v/>
      </c>
    </row>
    <row r="643" spans="34:34" x14ac:dyDescent="0.25">
      <c r="AH643" s="46" t="str">
        <f t="shared" si="13"/>
        <v/>
      </c>
    </row>
    <row r="644" spans="34:34" x14ac:dyDescent="0.25">
      <c r="AH644" s="46" t="str">
        <f t="shared" si="13"/>
        <v/>
      </c>
    </row>
    <row r="645" spans="34:34" x14ac:dyDescent="0.25">
      <c r="AH645" s="46" t="str">
        <f t="shared" si="13"/>
        <v/>
      </c>
    </row>
    <row r="646" spans="34:34" x14ac:dyDescent="0.25">
      <c r="AH646" s="46" t="str">
        <f t="shared" ref="AH646:AH709" si="14">IF($AB646="","",IF(OR($AB646&lt;&gt;$AB645,$AC646&lt;&gt;$AC645,ISNUMBER(SEARCH("Empty",$AF646)),LEFT($AE646,3)="Set",AND($AC646=$AC645,ISNUMBER(SEARCH("Empty",$AF645))),AND(OR($AB646="Finger",$AB646="Trinket"),OR($AB646&lt;&gt;$AB644,$AC646&lt;&gt;$AC644))),"Yes","No"))</f>
        <v/>
      </c>
    </row>
    <row r="647" spans="34:34" x14ac:dyDescent="0.25">
      <c r="AH647" s="46" t="str">
        <f t="shared" si="14"/>
        <v/>
      </c>
    </row>
    <row r="648" spans="34:34" x14ac:dyDescent="0.25">
      <c r="AH648" s="46" t="str">
        <f t="shared" si="14"/>
        <v/>
      </c>
    </row>
    <row r="649" spans="34:34" x14ac:dyDescent="0.25">
      <c r="AH649" s="46" t="str">
        <f t="shared" si="14"/>
        <v/>
      </c>
    </row>
    <row r="650" spans="34:34" x14ac:dyDescent="0.25">
      <c r="AH650" s="46" t="str">
        <f t="shared" si="14"/>
        <v/>
      </c>
    </row>
    <row r="651" spans="34:34" x14ac:dyDescent="0.25">
      <c r="AH651" s="46" t="str">
        <f t="shared" si="14"/>
        <v/>
      </c>
    </row>
    <row r="652" spans="34:34" x14ac:dyDescent="0.25">
      <c r="AH652" s="46" t="str">
        <f t="shared" si="14"/>
        <v/>
      </c>
    </row>
    <row r="653" spans="34:34" x14ac:dyDescent="0.25">
      <c r="AH653" s="46" t="str">
        <f t="shared" si="14"/>
        <v/>
      </c>
    </row>
    <row r="654" spans="34:34" x14ac:dyDescent="0.25">
      <c r="AH654" s="46" t="str">
        <f t="shared" si="14"/>
        <v/>
      </c>
    </row>
    <row r="655" spans="34:34" x14ac:dyDescent="0.25">
      <c r="AH655" s="46" t="str">
        <f t="shared" si="14"/>
        <v/>
      </c>
    </row>
    <row r="656" spans="34:34" x14ac:dyDescent="0.25">
      <c r="AH656" s="46" t="str">
        <f t="shared" si="14"/>
        <v/>
      </c>
    </row>
    <row r="657" spans="34:34" x14ac:dyDescent="0.25">
      <c r="AH657" s="46" t="str">
        <f t="shared" si="14"/>
        <v/>
      </c>
    </row>
    <row r="658" spans="34:34" x14ac:dyDescent="0.25">
      <c r="AH658" s="46" t="str">
        <f t="shared" si="14"/>
        <v/>
      </c>
    </row>
    <row r="659" spans="34:34" x14ac:dyDescent="0.25">
      <c r="AH659" s="46" t="str">
        <f t="shared" si="14"/>
        <v/>
      </c>
    </row>
    <row r="660" spans="34:34" x14ac:dyDescent="0.25">
      <c r="AH660" s="46" t="str">
        <f t="shared" si="14"/>
        <v/>
      </c>
    </row>
    <row r="661" spans="34:34" x14ac:dyDescent="0.25">
      <c r="AH661" s="46" t="str">
        <f t="shared" si="14"/>
        <v/>
      </c>
    </row>
    <row r="662" spans="34:34" x14ac:dyDescent="0.25">
      <c r="AH662" s="46" t="str">
        <f t="shared" si="14"/>
        <v/>
      </c>
    </row>
    <row r="663" spans="34:34" x14ac:dyDescent="0.25">
      <c r="AH663" s="46" t="str">
        <f t="shared" si="14"/>
        <v/>
      </c>
    </row>
    <row r="664" spans="34:34" x14ac:dyDescent="0.25">
      <c r="AH664" s="46" t="str">
        <f t="shared" si="14"/>
        <v/>
      </c>
    </row>
    <row r="665" spans="34:34" x14ac:dyDescent="0.25">
      <c r="AH665" s="46" t="str">
        <f t="shared" si="14"/>
        <v/>
      </c>
    </row>
    <row r="666" spans="34:34" x14ac:dyDescent="0.25">
      <c r="AH666" s="46" t="str">
        <f t="shared" si="14"/>
        <v/>
      </c>
    </row>
    <row r="667" spans="34:34" x14ac:dyDescent="0.25">
      <c r="AH667" s="46" t="str">
        <f t="shared" si="14"/>
        <v/>
      </c>
    </row>
    <row r="668" spans="34:34" x14ac:dyDescent="0.25">
      <c r="AH668" s="46" t="str">
        <f t="shared" si="14"/>
        <v/>
      </c>
    </row>
    <row r="669" spans="34:34" x14ac:dyDescent="0.25">
      <c r="AH669" s="46" t="str">
        <f t="shared" si="14"/>
        <v/>
      </c>
    </row>
    <row r="670" spans="34:34" x14ac:dyDescent="0.25">
      <c r="AH670" s="46" t="str">
        <f t="shared" si="14"/>
        <v/>
      </c>
    </row>
    <row r="671" spans="34:34" x14ac:dyDescent="0.25">
      <c r="AH671" s="46" t="str">
        <f t="shared" si="14"/>
        <v/>
      </c>
    </row>
    <row r="672" spans="34:34" x14ac:dyDescent="0.25">
      <c r="AH672" s="46" t="str">
        <f t="shared" si="14"/>
        <v/>
      </c>
    </row>
    <row r="673" spans="34:34" x14ac:dyDescent="0.25">
      <c r="AH673" s="46" t="str">
        <f t="shared" si="14"/>
        <v/>
      </c>
    </row>
    <row r="674" spans="34:34" x14ac:dyDescent="0.25">
      <c r="AH674" s="46" t="str">
        <f t="shared" si="14"/>
        <v/>
      </c>
    </row>
    <row r="675" spans="34:34" x14ac:dyDescent="0.25">
      <c r="AH675" s="46" t="str">
        <f t="shared" si="14"/>
        <v/>
      </c>
    </row>
    <row r="676" spans="34:34" x14ac:dyDescent="0.25">
      <c r="AH676" s="46" t="str">
        <f t="shared" si="14"/>
        <v/>
      </c>
    </row>
    <row r="677" spans="34:34" x14ac:dyDescent="0.25">
      <c r="AH677" s="46" t="str">
        <f t="shared" si="14"/>
        <v/>
      </c>
    </row>
    <row r="678" spans="34:34" x14ac:dyDescent="0.25">
      <c r="AH678" s="46" t="str">
        <f t="shared" si="14"/>
        <v/>
      </c>
    </row>
    <row r="679" spans="34:34" x14ac:dyDescent="0.25">
      <c r="AH679" s="46" t="str">
        <f t="shared" si="14"/>
        <v/>
      </c>
    </row>
    <row r="680" spans="34:34" x14ac:dyDescent="0.25">
      <c r="AH680" s="46" t="str">
        <f t="shared" si="14"/>
        <v/>
      </c>
    </row>
    <row r="681" spans="34:34" x14ac:dyDescent="0.25">
      <c r="AH681" s="46" t="str">
        <f t="shared" si="14"/>
        <v/>
      </c>
    </row>
    <row r="682" spans="34:34" x14ac:dyDescent="0.25">
      <c r="AH682" s="46" t="str">
        <f t="shared" si="14"/>
        <v/>
      </c>
    </row>
    <row r="683" spans="34:34" x14ac:dyDescent="0.25">
      <c r="AH683" s="46" t="str">
        <f t="shared" si="14"/>
        <v/>
      </c>
    </row>
    <row r="684" spans="34:34" x14ac:dyDescent="0.25">
      <c r="AH684" s="46" t="str">
        <f t="shared" si="14"/>
        <v/>
      </c>
    </row>
    <row r="685" spans="34:34" x14ac:dyDescent="0.25">
      <c r="AH685" s="46" t="str">
        <f t="shared" si="14"/>
        <v/>
      </c>
    </row>
    <row r="686" spans="34:34" x14ac:dyDescent="0.25">
      <c r="AH686" s="46" t="str">
        <f t="shared" si="14"/>
        <v/>
      </c>
    </row>
    <row r="687" spans="34:34" x14ac:dyDescent="0.25">
      <c r="AH687" s="46" t="str">
        <f t="shared" si="14"/>
        <v/>
      </c>
    </row>
    <row r="688" spans="34:34" x14ac:dyDescent="0.25">
      <c r="AH688" s="46" t="str">
        <f t="shared" si="14"/>
        <v/>
      </c>
    </row>
    <row r="689" spans="34:34" x14ac:dyDescent="0.25">
      <c r="AH689" s="46" t="str">
        <f t="shared" si="14"/>
        <v/>
      </c>
    </row>
    <row r="690" spans="34:34" x14ac:dyDescent="0.25">
      <c r="AH690" s="46" t="str">
        <f t="shared" si="14"/>
        <v/>
      </c>
    </row>
    <row r="691" spans="34:34" x14ac:dyDescent="0.25">
      <c r="AH691" s="46" t="str">
        <f t="shared" si="14"/>
        <v/>
      </c>
    </row>
    <row r="692" spans="34:34" x14ac:dyDescent="0.25">
      <c r="AH692" s="46" t="str">
        <f t="shared" si="14"/>
        <v/>
      </c>
    </row>
    <row r="693" spans="34:34" x14ac:dyDescent="0.25">
      <c r="AH693" s="46" t="str">
        <f t="shared" si="14"/>
        <v/>
      </c>
    </row>
    <row r="694" spans="34:34" x14ac:dyDescent="0.25">
      <c r="AH694" s="46" t="str">
        <f t="shared" si="14"/>
        <v/>
      </c>
    </row>
    <row r="695" spans="34:34" x14ac:dyDescent="0.25">
      <c r="AH695" s="46" t="str">
        <f t="shared" si="14"/>
        <v/>
      </c>
    </row>
    <row r="696" spans="34:34" x14ac:dyDescent="0.25">
      <c r="AH696" s="46" t="str">
        <f t="shared" si="14"/>
        <v/>
      </c>
    </row>
    <row r="697" spans="34:34" x14ac:dyDescent="0.25">
      <c r="AH697" s="46" t="str">
        <f t="shared" si="14"/>
        <v/>
      </c>
    </row>
    <row r="698" spans="34:34" x14ac:dyDescent="0.25">
      <c r="AH698" s="46" t="str">
        <f t="shared" si="14"/>
        <v/>
      </c>
    </row>
    <row r="699" spans="34:34" x14ac:dyDescent="0.25">
      <c r="AH699" s="46" t="str">
        <f t="shared" si="14"/>
        <v/>
      </c>
    </row>
    <row r="700" spans="34:34" x14ac:dyDescent="0.25">
      <c r="AH700" s="46" t="str">
        <f t="shared" si="14"/>
        <v/>
      </c>
    </row>
    <row r="701" spans="34:34" x14ac:dyDescent="0.25">
      <c r="AH701" s="46" t="str">
        <f t="shared" si="14"/>
        <v/>
      </c>
    </row>
    <row r="702" spans="34:34" x14ac:dyDescent="0.25">
      <c r="AH702" s="46" t="str">
        <f t="shared" si="14"/>
        <v/>
      </c>
    </row>
    <row r="703" spans="34:34" x14ac:dyDescent="0.25">
      <c r="AH703" s="46" t="str">
        <f t="shared" si="14"/>
        <v/>
      </c>
    </row>
    <row r="704" spans="34:34" x14ac:dyDescent="0.25">
      <c r="AH704" s="46" t="str">
        <f t="shared" si="14"/>
        <v/>
      </c>
    </row>
    <row r="705" spans="34:34" x14ac:dyDescent="0.25">
      <c r="AH705" s="46" t="str">
        <f t="shared" si="14"/>
        <v/>
      </c>
    </row>
    <row r="706" spans="34:34" x14ac:dyDescent="0.25">
      <c r="AH706" s="46" t="str">
        <f t="shared" si="14"/>
        <v/>
      </c>
    </row>
    <row r="707" spans="34:34" x14ac:dyDescent="0.25">
      <c r="AH707" s="46" t="str">
        <f t="shared" si="14"/>
        <v/>
      </c>
    </row>
    <row r="708" spans="34:34" x14ac:dyDescent="0.25">
      <c r="AH708" s="46" t="str">
        <f t="shared" si="14"/>
        <v/>
      </c>
    </row>
    <row r="709" spans="34:34" x14ac:dyDescent="0.25">
      <c r="AH709" s="46" t="str">
        <f t="shared" si="14"/>
        <v/>
      </c>
    </row>
    <row r="710" spans="34:34" x14ac:dyDescent="0.25">
      <c r="AH710" s="46" t="str">
        <f t="shared" ref="AH710:AH773" si="15">IF($AB710="","",IF(OR($AB710&lt;&gt;$AB709,$AC710&lt;&gt;$AC709,ISNUMBER(SEARCH("Empty",$AF710)),LEFT($AE710,3)="Set",AND($AC710=$AC709,ISNUMBER(SEARCH("Empty",$AF709))),AND(OR($AB710="Finger",$AB710="Trinket"),OR($AB710&lt;&gt;$AB708,$AC710&lt;&gt;$AC708))),"Yes","No"))</f>
        <v/>
      </c>
    </row>
    <row r="711" spans="34:34" x14ac:dyDescent="0.25">
      <c r="AH711" s="46" t="str">
        <f t="shared" si="15"/>
        <v/>
      </c>
    </row>
    <row r="712" spans="34:34" x14ac:dyDescent="0.25">
      <c r="AH712" s="46" t="str">
        <f t="shared" si="15"/>
        <v/>
      </c>
    </row>
    <row r="713" spans="34:34" x14ac:dyDescent="0.25">
      <c r="AH713" s="46" t="str">
        <f t="shared" si="15"/>
        <v/>
      </c>
    </row>
    <row r="714" spans="34:34" x14ac:dyDescent="0.25">
      <c r="AH714" s="46" t="str">
        <f t="shared" si="15"/>
        <v/>
      </c>
    </row>
    <row r="715" spans="34:34" x14ac:dyDescent="0.25">
      <c r="AH715" s="46" t="str">
        <f t="shared" si="15"/>
        <v/>
      </c>
    </row>
    <row r="716" spans="34:34" x14ac:dyDescent="0.25">
      <c r="AH716" s="46" t="str">
        <f t="shared" si="15"/>
        <v/>
      </c>
    </row>
    <row r="717" spans="34:34" x14ac:dyDescent="0.25">
      <c r="AH717" s="46" t="str">
        <f t="shared" si="15"/>
        <v/>
      </c>
    </row>
    <row r="718" spans="34:34" x14ac:dyDescent="0.25">
      <c r="AH718" s="46" t="str">
        <f t="shared" si="15"/>
        <v/>
      </c>
    </row>
    <row r="719" spans="34:34" x14ac:dyDescent="0.25">
      <c r="AH719" s="46" t="str">
        <f t="shared" si="15"/>
        <v/>
      </c>
    </row>
    <row r="720" spans="34:34" x14ac:dyDescent="0.25">
      <c r="AH720" s="46" t="str">
        <f t="shared" si="15"/>
        <v/>
      </c>
    </row>
    <row r="721" spans="34:34" x14ac:dyDescent="0.25">
      <c r="AH721" s="46" t="str">
        <f t="shared" si="15"/>
        <v/>
      </c>
    </row>
    <row r="722" spans="34:34" x14ac:dyDescent="0.25">
      <c r="AH722" s="46" t="str">
        <f t="shared" si="15"/>
        <v/>
      </c>
    </row>
    <row r="723" spans="34:34" x14ac:dyDescent="0.25">
      <c r="AH723" s="46" t="str">
        <f t="shared" si="15"/>
        <v/>
      </c>
    </row>
    <row r="724" spans="34:34" x14ac:dyDescent="0.25">
      <c r="AH724" s="46" t="str">
        <f t="shared" si="15"/>
        <v/>
      </c>
    </row>
    <row r="725" spans="34:34" x14ac:dyDescent="0.25">
      <c r="AH725" s="46" t="str">
        <f t="shared" si="15"/>
        <v/>
      </c>
    </row>
    <row r="726" spans="34:34" x14ac:dyDescent="0.25">
      <c r="AH726" s="46" t="str">
        <f t="shared" si="15"/>
        <v/>
      </c>
    </row>
    <row r="727" spans="34:34" x14ac:dyDescent="0.25">
      <c r="AH727" s="46" t="str">
        <f t="shared" si="15"/>
        <v/>
      </c>
    </row>
    <row r="728" spans="34:34" x14ac:dyDescent="0.25">
      <c r="AH728" s="46" t="str">
        <f t="shared" si="15"/>
        <v/>
      </c>
    </row>
    <row r="729" spans="34:34" x14ac:dyDescent="0.25">
      <c r="AH729" s="46" t="str">
        <f t="shared" si="15"/>
        <v/>
      </c>
    </row>
    <row r="730" spans="34:34" x14ac:dyDescent="0.25">
      <c r="AH730" s="46" t="str">
        <f t="shared" si="15"/>
        <v/>
      </c>
    </row>
    <row r="731" spans="34:34" x14ac:dyDescent="0.25">
      <c r="AH731" s="46" t="str">
        <f t="shared" si="15"/>
        <v/>
      </c>
    </row>
    <row r="732" spans="34:34" x14ac:dyDescent="0.25">
      <c r="AH732" s="46" t="str">
        <f t="shared" si="15"/>
        <v/>
      </c>
    </row>
    <row r="733" spans="34:34" x14ac:dyDescent="0.25">
      <c r="AH733" s="46" t="str">
        <f t="shared" si="15"/>
        <v/>
      </c>
    </row>
    <row r="734" spans="34:34" x14ac:dyDescent="0.25">
      <c r="AH734" s="46" t="str">
        <f t="shared" si="15"/>
        <v/>
      </c>
    </row>
    <row r="735" spans="34:34" x14ac:dyDescent="0.25">
      <c r="AH735" s="46" t="str">
        <f t="shared" si="15"/>
        <v/>
      </c>
    </row>
    <row r="736" spans="34:34" x14ac:dyDescent="0.25">
      <c r="AH736" s="46" t="str">
        <f t="shared" si="15"/>
        <v/>
      </c>
    </row>
    <row r="737" spans="34:34" x14ac:dyDescent="0.25">
      <c r="AH737" s="46" t="str">
        <f t="shared" si="15"/>
        <v/>
      </c>
    </row>
    <row r="738" spans="34:34" x14ac:dyDescent="0.25">
      <c r="AH738" s="46" t="str">
        <f t="shared" si="15"/>
        <v/>
      </c>
    </row>
    <row r="739" spans="34:34" x14ac:dyDescent="0.25">
      <c r="AH739" s="46" t="str">
        <f t="shared" si="15"/>
        <v/>
      </c>
    </row>
    <row r="740" spans="34:34" x14ac:dyDescent="0.25">
      <c r="AH740" s="46" t="str">
        <f t="shared" si="15"/>
        <v/>
      </c>
    </row>
    <row r="741" spans="34:34" x14ac:dyDescent="0.25">
      <c r="AH741" s="46" t="str">
        <f t="shared" si="15"/>
        <v/>
      </c>
    </row>
    <row r="742" spans="34:34" x14ac:dyDescent="0.25">
      <c r="AH742" s="46" t="str">
        <f t="shared" si="15"/>
        <v/>
      </c>
    </row>
    <row r="743" spans="34:34" x14ac:dyDescent="0.25">
      <c r="AH743" s="46" t="str">
        <f t="shared" si="15"/>
        <v/>
      </c>
    </row>
    <row r="744" spans="34:34" x14ac:dyDescent="0.25">
      <c r="AH744" s="46" t="str">
        <f t="shared" si="15"/>
        <v/>
      </c>
    </row>
    <row r="745" spans="34:34" x14ac:dyDescent="0.25">
      <c r="AH745" s="46" t="str">
        <f t="shared" si="15"/>
        <v/>
      </c>
    </row>
    <row r="746" spans="34:34" x14ac:dyDescent="0.25">
      <c r="AH746" s="46" t="str">
        <f t="shared" si="15"/>
        <v/>
      </c>
    </row>
    <row r="747" spans="34:34" x14ac:dyDescent="0.25">
      <c r="AH747" s="46" t="str">
        <f t="shared" si="15"/>
        <v/>
      </c>
    </row>
    <row r="748" spans="34:34" x14ac:dyDescent="0.25">
      <c r="AH748" s="46" t="str">
        <f t="shared" si="15"/>
        <v/>
      </c>
    </row>
    <row r="749" spans="34:34" x14ac:dyDescent="0.25">
      <c r="AH749" s="46" t="str">
        <f t="shared" si="15"/>
        <v/>
      </c>
    </row>
    <row r="750" spans="34:34" x14ac:dyDescent="0.25">
      <c r="AH750" s="46" t="str">
        <f t="shared" si="15"/>
        <v/>
      </c>
    </row>
    <row r="751" spans="34:34" x14ac:dyDescent="0.25">
      <c r="AH751" s="46" t="str">
        <f t="shared" si="15"/>
        <v/>
      </c>
    </row>
    <row r="752" spans="34:34" x14ac:dyDescent="0.25">
      <c r="AH752" s="46" t="str">
        <f t="shared" si="15"/>
        <v/>
      </c>
    </row>
    <row r="753" spans="34:34" x14ac:dyDescent="0.25">
      <c r="AH753" s="46" t="str">
        <f t="shared" si="15"/>
        <v/>
      </c>
    </row>
    <row r="754" spans="34:34" x14ac:dyDescent="0.25">
      <c r="AH754" s="46" t="str">
        <f t="shared" si="15"/>
        <v/>
      </c>
    </row>
    <row r="755" spans="34:34" x14ac:dyDescent="0.25">
      <c r="AH755" s="46" t="str">
        <f t="shared" si="15"/>
        <v/>
      </c>
    </row>
    <row r="756" spans="34:34" x14ac:dyDescent="0.25">
      <c r="AH756" s="46" t="str">
        <f t="shared" si="15"/>
        <v/>
      </c>
    </row>
    <row r="757" spans="34:34" x14ac:dyDescent="0.25">
      <c r="AH757" s="46" t="str">
        <f t="shared" si="15"/>
        <v/>
      </c>
    </row>
    <row r="758" spans="34:34" x14ac:dyDescent="0.25">
      <c r="AH758" s="46" t="str">
        <f t="shared" si="15"/>
        <v/>
      </c>
    </row>
    <row r="759" spans="34:34" x14ac:dyDescent="0.25">
      <c r="AH759" s="46" t="str">
        <f t="shared" si="15"/>
        <v/>
      </c>
    </row>
    <row r="760" spans="34:34" x14ac:dyDescent="0.25">
      <c r="AH760" s="46" t="str">
        <f t="shared" si="15"/>
        <v/>
      </c>
    </row>
    <row r="761" spans="34:34" x14ac:dyDescent="0.25">
      <c r="AH761" s="46" t="str">
        <f t="shared" si="15"/>
        <v/>
      </c>
    </row>
    <row r="762" spans="34:34" x14ac:dyDescent="0.25">
      <c r="AH762" s="46" t="str">
        <f t="shared" si="15"/>
        <v/>
      </c>
    </row>
    <row r="763" spans="34:34" x14ac:dyDescent="0.25">
      <c r="AH763" s="46" t="str">
        <f t="shared" si="15"/>
        <v/>
      </c>
    </row>
    <row r="764" spans="34:34" x14ac:dyDescent="0.25">
      <c r="AH764" s="46" t="str">
        <f t="shared" si="15"/>
        <v/>
      </c>
    </row>
    <row r="765" spans="34:34" x14ac:dyDescent="0.25">
      <c r="AH765" s="46" t="str">
        <f t="shared" si="15"/>
        <v/>
      </c>
    </row>
    <row r="766" spans="34:34" x14ac:dyDescent="0.25">
      <c r="AH766" s="46" t="str">
        <f t="shared" si="15"/>
        <v/>
      </c>
    </row>
    <row r="767" spans="34:34" x14ac:dyDescent="0.25">
      <c r="AH767" s="46" t="str">
        <f t="shared" si="15"/>
        <v/>
      </c>
    </row>
    <row r="768" spans="34:34" x14ac:dyDescent="0.25">
      <c r="AH768" s="46" t="str">
        <f t="shared" si="15"/>
        <v/>
      </c>
    </row>
    <row r="769" spans="34:34" x14ac:dyDescent="0.25">
      <c r="AH769" s="46" t="str">
        <f t="shared" si="15"/>
        <v/>
      </c>
    </row>
    <row r="770" spans="34:34" x14ac:dyDescent="0.25">
      <c r="AH770" s="46" t="str">
        <f t="shared" si="15"/>
        <v/>
      </c>
    </row>
    <row r="771" spans="34:34" x14ac:dyDescent="0.25">
      <c r="AH771" s="46" t="str">
        <f t="shared" si="15"/>
        <v/>
      </c>
    </row>
    <row r="772" spans="34:34" x14ac:dyDescent="0.25">
      <c r="AH772" s="46" t="str">
        <f t="shared" si="15"/>
        <v/>
      </c>
    </row>
    <row r="773" spans="34:34" x14ac:dyDescent="0.25">
      <c r="AH773" s="46" t="str">
        <f t="shared" si="15"/>
        <v/>
      </c>
    </row>
    <row r="774" spans="34:34" x14ac:dyDescent="0.25">
      <c r="AH774" s="46" t="str">
        <f t="shared" ref="AH774:AH837" si="16">IF($AB774="","",IF(OR($AB774&lt;&gt;$AB773,$AC774&lt;&gt;$AC773,ISNUMBER(SEARCH("Empty",$AF774)),LEFT($AE774,3)="Set",AND($AC774=$AC773,ISNUMBER(SEARCH("Empty",$AF773))),AND(OR($AB774="Finger",$AB774="Trinket"),OR($AB774&lt;&gt;$AB772,$AC774&lt;&gt;$AC772))),"Yes","No"))</f>
        <v/>
      </c>
    </row>
    <row r="775" spans="34:34" x14ac:dyDescent="0.25">
      <c r="AH775" s="46" t="str">
        <f t="shared" si="16"/>
        <v/>
      </c>
    </row>
    <row r="776" spans="34:34" x14ac:dyDescent="0.25">
      <c r="AH776" s="46" t="str">
        <f t="shared" si="16"/>
        <v/>
      </c>
    </row>
    <row r="777" spans="34:34" x14ac:dyDescent="0.25">
      <c r="AH777" s="46" t="str">
        <f t="shared" si="16"/>
        <v/>
      </c>
    </row>
    <row r="778" spans="34:34" x14ac:dyDescent="0.25">
      <c r="AH778" s="46" t="str">
        <f t="shared" si="16"/>
        <v/>
      </c>
    </row>
    <row r="779" spans="34:34" x14ac:dyDescent="0.25">
      <c r="AH779" s="46" t="str">
        <f t="shared" si="16"/>
        <v/>
      </c>
    </row>
    <row r="780" spans="34:34" x14ac:dyDescent="0.25">
      <c r="AH780" s="46" t="str">
        <f t="shared" si="16"/>
        <v/>
      </c>
    </row>
    <row r="781" spans="34:34" x14ac:dyDescent="0.25">
      <c r="AH781" s="46" t="str">
        <f t="shared" si="16"/>
        <v/>
      </c>
    </row>
    <row r="782" spans="34:34" x14ac:dyDescent="0.25">
      <c r="AH782" s="46" t="str">
        <f t="shared" si="16"/>
        <v/>
      </c>
    </row>
    <row r="783" spans="34:34" x14ac:dyDescent="0.25">
      <c r="AH783" s="46" t="str">
        <f t="shared" si="16"/>
        <v/>
      </c>
    </row>
    <row r="784" spans="34:34" x14ac:dyDescent="0.25">
      <c r="AH784" s="46" t="str">
        <f t="shared" si="16"/>
        <v/>
      </c>
    </row>
    <row r="785" spans="34:34" x14ac:dyDescent="0.25">
      <c r="AH785" s="46" t="str">
        <f t="shared" si="16"/>
        <v/>
      </c>
    </row>
    <row r="786" spans="34:34" x14ac:dyDescent="0.25">
      <c r="AH786" s="46" t="str">
        <f t="shared" si="16"/>
        <v/>
      </c>
    </row>
    <row r="787" spans="34:34" x14ac:dyDescent="0.25">
      <c r="AH787" s="46" t="str">
        <f t="shared" si="16"/>
        <v/>
      </c>
    </row>
    <row r="788" spans="34:34" x14ac:dyDescent="0.25">
      <c r="AH788" s="46" t="str">
        <f t="shared" si="16"/>
        <v/>
      </c>
    </row>
    <row r="789" spans="34:34" x14ac:dyDescent="0.25">
      <c r="AH789" s="46" t="str">
        <f t="shared" si="16"/>
        <v/>
      </c>
    </row>
    <row r="790" spans="34:34" x14ac:dyDescent="0.25">
      <c r="AH790" s="46" t="str">
        <f t="shared" si="16"/>
        <v/>
      </c>
    </row>
    <row r="791" spans="34:34" x14ac:dyDescent="0.25">
      <c r="AH791" s="46" t="str">
        <f t="shared" si="16"/>
        <v/>
      </c>
    </row>
    <row r="792" spans="34:34" x14ac:dyDescent="0.25">
      <c r="AH792" s="46" t="str">
        <f t="shared" si="16"/>
        <v/>
      </c>
    </row>
    <row r="793" spans="34:34" x14ac:dyDescent="0.25">
      <c r="AH793" s="46" t="str">
        <f t="shared" si="16"/>
        <v/>
      </c>
    </row>
    <row r="794" spans="34:34" x14ac:dyDescent="0.25">
      <c r="AH794" s="46" t="str">
        <f t="shared" si="16"/>
        <v/>
      </c>
    </row>
    <row r="795" spans="34:34" x14ac:dyDescent="0.25">
      <c r="AH795" s="46" t="str">
        <f t="shared" si="16"/>
        <v/>
      </c>
    </row>
    <row r="796" spans="34:34" x14ac:dyDescent="0.25">
      <c r="AH796" s="46" t="str">
        <f t="shared" si="16"/>
        <v/>
      </c>
    </row>
    <row r="797" spans="34:34" x14ac:dyDescent="0.25">
      <c r="AH797" s="46" t="str">
        <f t="shared" si="16"/>
        <v/>
      </c>
    </row>
    <row r="798" spans="34:34" x14ac:dyDescent="0.25">
      <c r="AH798" s="46" t="str">
        <f t="shared" si="16"/>
        <v/>
      </c>
    </row>
    <row r="799" spans="34:34" x14ac:dyDescent="0.25">
      <c r="AH799" s="46" t="str">
        <f t="shared" si="16"/>
        <v/>
      </c>
    </row>
    <row r="800" spans="34:34" x14ac:dyDescent="0.25">
      <c r="AH800" s="46" t="str">
        <f t="shared" si="16"/>
        <v/>
      </c>
    </row>
    <row r="801" spans="34:34" x14ac:dyDescent="0.25">
      <c r="AH801" s="46" t="str">
        <f t="shared" si="16"/>
        <v/>
      </c>
    </row>
    <row r="802" spans="34:34" x14ac:dyDescent="0.25">
      <c r="AH802" s="46" t="str">
        <f t="shared" si="16"/>
        <v/>
      </c>
    </row>
    <row r="803" spans="34:34" x14ac:dyDescent="0.25">
      <c r="AH803" s="46" t="str">
        <f t="shared" si="16"/>
        <v/>
      </c>
    </row>
    <row r="804" spans="34:34" x14ac:dyDescent="0.25">
      <c r="AH804" s="46" t="str">
        <f t="shared" si="16"/>
        <v/>
      </c>
    </row>
    <row r="805" spans="34:34" x14ac:dyDescent="0.25">
      <c r="AH805" s="46" t="str">
        <f t="shared" si="16"/>
        <v/>
      </c>
    </row>
    <row r="806" spans="34:34" x14ac:dyDescent="0.25">
      <c r="AH806" s="46" t="str">
        <f t="shared" si="16"/>
        <v/>
      </c>
    </row>
    <row r="807" spans="34:34" x14ac:dyDescent="0.25">
      <c r="AH807" s="46" t="str">
        <f t="shared" si="16"/>
        <v/>
      </c>
    </row>
    <row r="808" spans="34:34" x14ac:dyDescent="0.25">
      <c r="AH808" s="46" t="str">
        <f t="shared" si="16"/>
        <v/>
      </c>
    </row>
    <row r="809" spans="34:34" x14ac:dyDescent="0.25">
      <c r="AH809" s="46" t="str">
        <f t="shared" si="16"/>
        <v/>
      </c>
    </row>
    <row r="810" spans="34:34" x14ac:dyDescent="0.25">
      <c r="AH810" s="46" t="str">
        <f t="shared" si="16"/>
        <v/>
      </c>
    </row>
    <row r="811" spans="34:34" x14ac:dyDescent="0.25">
      <c r="AH811" s="46" t="str">
        <f t="shared" si="16"/>
        <v/>
      </c>
    </row>
    <row r="812" spans="34:34" x14ac:dyDescent="0.25">
      <c r="AH812" s="46" t="str">
        <f t="shared" si="16"/>
        <v/>
      </c>
    </row>
    <row r="813" spans="34:34" x14ac:dyDescent="0.25">
      <c r="AH813" s="46" t="str">
        <f t="shared" si="16"/>
        <v/>
      </c>
    </row>
    <row r="814" spans="34:34" x14ac:dyDescent="0.25">
      <c r="AH814" s="46" t="str">
        <f t="shared" si="16"/>
        <v/>
      </c>
    </row>
    <row r="815" spans="34:34" x14ac:dyDescent="0.25">
      <c r="AH815" s="46" t="str">
        <f t="shared" si="16"/>
        <v/>
      </c>
    </row>
    <row r="816" spans="34:34" x14ac:dyDescent="0.25">
      <c r="AH816" s="46" t="str">
        <f t="shared" si="16"/>
        <v/>
      </c>
    </row>
    <row r="817" spans="34:34" x14ac:dyDescent="0.25">
      <c r="AH817" s="46" t="str">
        <f t="shared" si="16"/>
        <v/>
      </c>
    </row>
    <row r="818" spans="34:34" x14ac:dyDescent="0.25">
      <c r="AH818" s="46" t="str">
        <f t="shared" si="16"/>
        <v/>
      </c>
    </row>
    <row r="819" spans="34:34" x14ac:dyDescent="0.25">
      <c r="AH819" s="46" t="str">
        <f t="shared" si="16"/>
        <v/>
      </c>
    </row>
    <row r="820" spans="34:34" x14ac:dyDescent="0.25">
      <c r="AH820" s="46" t="str">
        <f t="shared" si="16"/>
        <v/>
      </c>
    </row>
    <row r="821" spans="34:34" x14ac:dyDescent="0.25">
      <c r="AH821" s="46" t="str">
        <f t="shared" si="16"/>
        <v/>
      </c>
    </row>
    <row r="822" spans="34:34" x14ac:dyDescent="0.25">
      <c r="AH822" s="46" t="str">
        <f t="shared" si="16"/>
        <v/>
      </c>
    </row>
    <row r="823" spans="34:34" x14ac:dyDescent="0.25">
      <c r="AH823" s="46" t="str">
        <f t="shared" si="16"/>
        <v/>
      </c>
    </row>
    <row r="824" spans="34:34" x14ac:dyDescent="0.25">
      <c r="AH824" s="46" t="str">
        <f t="shared" si="16"/>
        <v/>
      </c>
    </row>
    <row r="825" spans="34:34" x14ac:dyDescent="0.25">
      <c r="AH825" s="46" t="str">
        <f t="shared" si="16"/>
        <v/>
      </c>
    </row>
    <row r="826" spans="34:34" x14ac:dyDescent="0.25">
      <c r="AH826" s="46" t="str">
        <f t="shared" si="16"/>
        <v/>
      </c>
    </row>
    <row r="827" spans="34:34" x14ac:dyDescent="0.25">
      <c r="AH827" s="46" t="str">
        <f t="shared" si="16"/>
        <v/>
      </c>
    </row>
    <row r="828" spans="34:34" x14ac:dyDescent="0.25">
      <c r="AH828" s="46" t="str">
        <f t="shared" si="16"/>
        <v/>
      </c>
    </row>
    <row r="829" spans="34:34" x14ac:dyDescent="0.25">
      <c r="AH829" s="46" t="str">
        <f t="shared" si="16"/>
        <v/>
      </c>
    </row>
    <row r="830" spans="34:34" x14ac:dyDescent="0.25">
      <c r="AH830" s="46" t="str">
        <f t="shared" si="16"/>
        <v/>
      </c>
    </row>
    <row r="831" spans="34:34" x14ac:dyDescent="0.25">
      <c r="AH831" s="46" t="str">
        <f t="shared" si="16"/>
        <v/>
      </c>
    </row>
    <row r="832" spans="34:34" x14ac:dyDescent="0.25">
      <c r="AH832" s="46" t="str">
        <f t="shared" si="16"/>
        <v/>
      </c>
    </row>
    <row r="833" spans="34:34" x14ac:dyDescent="0.25">
      <c r="AH833" s="46" t="str">
        <f t="shared" si="16"/>
        <v/>
      </c>
    </row>
    <row r="834" spans="34:34" x14ac:dyDescent="0.25">
      <c r="AH834" s="46" t="str">
        <f t="shared" si="16"/>
        <v/>
      </c>
    </row>
    <row r="835" spans="34:34" x14ac:dyDescent="0.25">
      <c r="AH835" s="46" t="str">
        <f t="shared" si="16"/>
        <v/>
      </c>
    </row>
    <row r="836" spans="34:34" x14ac:dyDescent="0.25">
      <c r="AH836" s="46" t="str">
        <f t="shared" si="16"/>
        <v/>
      </c>
    </row>
    <row r="837" spans="34:34" x14ac:dyDescent="0.25">
      <c r="AH837" s="46" t="str">
        <f t="shared" si="16"/>
        <v/>
      </c>
    </row>
    <row r="838" spans="34:34" x14ac:dyDescent="0.25">
      <c r="AH838" s="46" t="str">
        <f t="shared" ref="AH838:AH901" si="17">IF($AB838="","",IF(OR($AB838&lt;&gt;$AB837,$AC838&lt;&gt;$AC837,ISNUMBER(SEARCH("Empty",$AF838)),LEFT($AE838,3)="Set",AND($AC838=$AC837,ISNUMBER(SEARCH("Empty",$AF837))),AND(OR($AB838="Finger",$AB838="Trinket"),OR($AB838&lt;&gt;$AB836,$AC838&lt;&gt;$AC836))),"Yes","No"))</f>
        <v/>
      </c>
    </row>
    <row r="839" spans="34:34" x14ac:dyDescent="0.25">
      <c r="AH839" s="46" t="str">
        <f t="shared" si="17"/>
        <v/>
      </c>
    </row>
    <row r="840" spans="34:34" x14ac:dyDescent="0.25">
      <c r="AH840" s="46" t="str">
        <f t="shared" si="17"/>
        <v/>
      </c>
    </row>
    <row r="841" spans="34:34" x14ac:dyDescent="0.25">
      <c r="AH841" s="46" t="str">
        <f t="shared" si="17"/>
        <v/>
      </c>
    </row>
    <row r="842" spans="34:34" x14ac:dyDescent="0.25">
      <c r="AH842" s="46" t="str">
        <f t="shared" si="17"/>
        <v/>
      </c>
    </row>
    <row r="843" spans="34:34" x14ac:dyDescent="0.25">
      <c r="AH843" s="46" t="str">
        <f t="shared" si="17"/>
        <v/>
      </c>
    </row>
    <row r="844" spans="34:34" x14ac:dyDescent="0.25">
      <c r="AH844" s="46" t="str">
        <f t="shared" si="17"/>
        <v/>
      </c>
    </row>
    <row r="845" spans="34:34" x14ac:dyDescent="0.25">
      <c r="AH845" s="46" t="str">
        <f t="shared" si="17"/>
        <v/>
      </c>
    </row>
    <row r="846" spans="34:34" x14ac:dyDescent="0.25">
      <c r="AH846" s="46" t="str">
        <f t="shared" si="17"/>
        <v/>
      </c>
    </row>
    <row r="847" spans="34:34" x14ac:dyDescent="0.25">
      <c r="AH847" s="46" t="str">
        <f t="shared" si="17"/>
        <v/>
      </c>
    </row>
    <row r="848" spans="34:34" x14ac:dyDescent="0.25">
      <c r="AH848" s="46" t="str">
        <f t="shared" si="17"/>
        <v/>
      </c>
    </row>
    <row r="849" spans="34:34" x14ac:dyDescent="0.25">
      <c r="AH849" s="46" t="str">
        <f t="shared" si="17"/>
        <v/>
      </c>
    </row>
    <row r="850" spans="34:34" x14ac:dyDescent="0.25">
      <c r="AH850" s="46" t="str">
        <f t="shared" si="17"/>
        <v/>
      </c>
    </row>
    <row r="851" spans="34:34" x14ac:dyDescent="0.25">
      <c r="AH851" s="46" t="str">
        <f t="shared" si="17"/>
        <v/>
      </c>
    </row>
    <row r="852" spans="34:34" x14ac:dyDescent="0.25">
      <c r="AH852" s="46" t="str">
        <f t="shared" si="17"/>
        <v/>
      </c>
    </row>
    <row r="853" spans="34:34" x14ac:dyDescent="0.25">
      <c r="AH853" s="46" t="str">
        <f t="shared" si="17"/>
        <v/>
      </c>
    </row>
    <row r="854" spans="34:34" x14ac:dyDescent="0.25">
      <c r="AH854" s="46" t="str">
        <f t="shared" si="17"/>
        <v/>
      </c>
    </row>
    <row r="855" spans="34:34" x14ac:dyDescent="0.25">
      <c r="AH855" s="46" t="str">
        <f t="shared" si="17"/>
        <v/>
      </c>
    </row>
    <row r="856" spans="34:34" x14ac:dyDescent="0.25">
      <c r="AH856" s="46" t="str">
        <f t="shared" si="17"/>
        <v/>
      </c>
    </row>
    <row r="857" spans="34:34" x14ac:dyDescent="0.25">
      <c r="AH857" s="46" t="str">
        <f t="shared" si="17"/>
        <v/>
      </c>
    </row>
    <row r="858" spans="34:34" x14ac:dyDescent="0.25">
      <c r="AH858" s="46" t="str">
        <f t="shared" si="17"/>
        <v/>
      </c>
    </row>
    <row r="859" spans="34:34" x14ac:dyDescent="0.25">
      <c r="AH859" s="46" t="str">
        <f t="shared" si="17"/>
        <v/>
      </c>
    </row>
    <row r="860" spans="34:34" x14ac:dyDescent="0.25">
      <c r="AH860" s="46" t="str">
        <f t="shared" si="17"/>
        <v/>
      </c>
    </row>
    <row r="861" spans="34:34" x14ac:dyDescent="0.25">
      <c r="AH861" s="46" t="str">
        <f t="shared" si="17"/>
        <v/>
      </c>
    </row>
    <row r="862" spans="34:34" x14ac:dyDescent="0.25">
      <c r="AH862" s="46" t="str">
        <f t="shared" si="17"/>
        <v/>
      </c>
    </row>
    <row r="863" spans="34:34" x14ac:dyDescent="0.25">
      <c r="AH863" s="46" t="str">
        <f t="shared" si="17"/>
        <v/>
      </c>
    </row>
    <row r="864" spans="34:34" x14ac:dyDescent="0.25">
      <c r="AH864" s="46" t="str">
        <f t="shared" si="17"/>
        <v/>
      </c>
    </row>
    <row r="865" spans="34:34" x14ac:dyDescent="0.25">
      <c r="AH865" s="46" t="str">
        <f t="shared" si="17"/>
        <v/>
      </c>
    </row>
    <row r="866" spans="34:34" x14ac:dyDescent="0.25">
      <c r="AH866" s="46" t="str">
        <f t="shared" si="17"/>
        <v/>
      </c>
    </row>
    <row r="867" spans="34:34" x14ac:dyDescent="0.25">
      <c r="AH867" s="46" t="str">
        <f t="shared" si="17"/>
        <v/>
      </c>
    </row>
    <row r="868" spans="34:34" x14ac:dyDescent="0.25">
      <c r="AH868" s="46" t="str">
        <f t="shared" si="17"/>
        <v/>
      </c>
    </row>
    <row r="869" spans="34:34" x14ac:dyDescent="0.25">
      <c r="AH869" s="46" t="str">
        <f t="shared" si="17"/>
        <v/>
      </c>
    </row>
    <row r="870" spans="34:34" x14ac:dyDescent="0.25">
      <c r="AH870" s="46" t="str">
        <f t="shared" si="17"/>
        <v/>
      </c>
    </row>
    <row r="871" spans="34:34" x14ac:dyDescent="0.25">
      <c r="AH871" s="46" t="str">
        <f t="shared" si="17"/>
        <v/>
      </c>
    </row>
    <row r="872" spans="34:34" x14ac:dyDescent="0.25">
      <c r="AH872" s="46" t="str">
        <f t="shared" si="17"/>
        <v/>
      </c>
    </row>
    <row r="873" spans="34:34" x14ac:dyDescent="0.25">
      <c r="AH873" s="46" t="str">
        <f t="shared" si="17"/>
        <v/>
      </c>
    </row>
    <row r="874" spans="34:34" x14ac:dyDescent="0.25">
      <c r="AH874" s="46" t="str">
        <f t="shared" si="17"/>
        <v/>
      </c>
    </row>
    <row r="875" spans="34:34" x14ac:dyDescent="0.25">
      <c r="AH875" s="46" t="str">
        <f t="shared" si="17"/>
        <v/>
      </c>
    </row>
    <row r="876" spans="34:34" x14ac:dyDescent="0.25">
      <c r="AH876" s="46" t="str">
        <f t="shared" si="17"/>
        <v/>
      </c>
    </row>
    <row r="877" spans="34:34" x14ac:dyDescent="0.25">
      <c r="AH877" s="46" t="str">
        <f t="shared" si="17"/>
        <v/>
      </c>
    </row>
    <row r="878" spans="34:34" x14ac:dyDescent="0.25">
      <c r="AH878" s="46" t="str">
        <f t="shared" si="17"/>
        <v/>
      </c>
    </row>
    <row r="879" spans="34:34" x14ac:dyDescent="0.25">
      <c r="AH879" s="46" t="str">
        <f t="shared" si="17"/>
        <v/>
      </c>
    </row>
    <row r="880" spans="34:34" x14ac:dyDescent="0.25">
      <c r="AH880" s="46" t="str">
        <f t="shared" si="17"/>
        <v/>
      </c>
    </row>
    <row r="881" spans="34:34" x14ac:dyDescent="0.25">
      <c r="AH881" s="46" t="str">
        <f t="shared" si="17"/>
        <v/>
      </c>
    </row>
    <row r="882" spans="34:34" x14ac:dyDescent="0.25">
      <c r="AH882" s="46" t="str">
        <f t="shared" si="17"/>
        <v/>
      </c>
    </row>
    <row r="883" spans="34:34" x14ac:dyDescent="0.25">
      <c r="AH883" s="46" t="str">
        <f t="shared" si="17"/>
        <v/>
      </c>
    </row>
    <row r="884" spans="34:34" x14ac:dyDescent="0.25">
      <c r="AH884" s="46" t="str">
        <f t="shared" si="17"/>
        <v/>
      </c>
    </row>
    <row r="885" spans="34:34" x14ac:dyDescent="0.25">
      <c r="AH885" s="46" t="str">
        <f t="shared" si="17"/>
        <v/>
      </c>
    </row>
    <row r="886" spans="34:34" x14ac:dyDescent="0.25">
      <c r="AH886" s="46" t="str">
        <f t="shared" si="17"/>
        <v/>
      </c>
    </row>
    <row r="887" spans="34:34" x14ac:dyDescent="0.25">
      <c r="AH887" s="46" t="str">
        <f t="shared" si="17"/>
        <v/>
      </c>
    </row>
    <row r="888" spans="34:34" x14ac:dyDescent="0.25">
      <c r="AH888" s="46" t="str">
        <f t="shared" si="17"/>
        <v/>
      </c>
    </row>
    <row r="889" spans="34:34" x14ac:dyDescent="0.25">
      <c r="AH889" s="46" t="str">
        <f t="shared" si="17"/>
        <v/>
      </c>
    </row>
    <row r="890" spans="34:34" x14ac:dyDescent="0.25">
      <c r="AH890" s="46" t="str">
        <f t="shared" si="17"/>
        <v/>
      </c>
    </row>
    <row r="891" spans="34:34" x14ac:dyDescent="0.25">
      <c r="AH891" s="46" t="str">
        <f t="shared" si="17"/>
        <v/>
      </c>
    </row>
    <row r="892" spans="34:34" x14ac:dyDescent="0.25">
      <c r="AH892" s="46" t="str">
        <f t="shared" si="17"/>
        <v/>
      </c>
    </row>
    <row r="893" spans="34:34" x14ac:dyDescent="0.25">
      <c r="AH893" s="46" t="str">
        <f t="shared" si="17"/>
        <v/>
      </c>
    </row>
    <row r="894" spans="34:34" x14ac:dyDescent="0.25">
      <c r="AH894" s="46" t="str">
        <f t="shared" si="17"/>
        <v/>
      </c>
    </row>
    <row r="895" spans="34:34" x14ac:dyDescent="0.25">
      <c r="AH895" s="46" t="str">
        <f t="shared" si="17"/>
        <v/>
      </c>
    </row>
    <row r="896" spans="34:34" x14ac:dyDescent="0.25">
      <c r="AH896" s="46" t="str">
        <f t="shared" si="17"/>
        <v/>
      </c>
    </row>
    <row r="897" spans="34:34" x14ac:dyDescent="0.25">
      <c r="AH897" s="46" t="str">
        <f t="shared" si="17"/>
        <v/>
      </c>
    </row>
    <row r="898" spans="34:34" x14ac:dyDescent="0.25">
      <c r="AH898" s="46" t="str">
        <f t="shared" si="17"/>
        <v/>
      </c>
    </row>
    <row r="899" spans="34:34" x14ac:dyDescent="0.25">
      <c r="AH899" s="46" t="str">
        <f t="shared" si="17"/>
        <v/>
      </c>
    </row>
    <row r="900" spans="34:34" x14ac:dyDescent="0.25">
      <c r="AH900" s="46" t="str">
        <f t="shared" si="17"/>
        <v/>
      </c>
    </row>
    <row r="901" spans="34:34" x14ac:dyDescent="0.25">
      <c r="AH901" s="46" t="str">
        <f t="shared" si="17"/>
        <v/>
      </c>
    </row>
    <row r="902" spans="34:34" x14ac:dyDescent="0.25">
      <c r="AH902" s="46" t="str">
        <f t="shared" ref="AH902:AH965" si="18">IF($AB902="","",IF(OR($AB902&lt;&gt;$AB901,$AC902&lt;&gt;$AC901,ISNUMBER(SEARCH("Empty",$AF902)),LEFT($AE902,3)="Set",AND($AC902=$AC901,ISNUMBER(SEARCH("Empty",$AF901))),AND(OR($AB902="Finger",$AB902="Trinket"),OR($AB902&lt;&gt;$AB900,$AC902&lt;&gt;$AC900))),"Yes","No"))</f>
        <v/>
      </c>
    </row>
    <row r="903" spans="34:34" x14ac:dyDescent="0.25">
      <c r="AH903" s="46" t="str">
        <f t="shared" si="18"/>
        <v/>
      </c>
    </row>
    <row r="904" spans="34:34" x14ac:dyDescent="0.25">
      <c r="AH904" s="46" t="str">
        <f t="shared" si="18"/>
        <v/>
      </c>
    </row>
    <row r="905" spans="34:34" x14ac:dyDescent="0.25">
      <c r="AH905" s="46" t="str">
        <f t="shared" si="18"/>
        <v/>
      </c>
    </row>
    <row r="906" spans="34:34" x14ac:dyDescent="0.25">
      <c r="AH906" s="46" t="str">
        <f t="shared" si="18"/>
        <v/>
      </c>
    </row>
    <row r="907" spans="34:34" x14ac:dyDescent="0.25">
      <c r="AH907" s="46" t="str">
        <f t="shared" si="18"/>
        <v/>
      </c>
    </row>
    <row r="908" spans="34:34" x14ac:dyDescent="0.25">
      <c r="AH908" s="46" t="str">
        <f t="shared" si="18"/>
        <v/>
      </c>
    </row>
    <row r="909" spans="34:34" x14ac:dyDescent="0.25">
      <c r="AH909" s="46" t="str">
        <f t="shared" si="18"/>
        <v/>
      </c>
    </row>
    <row r="910" spans="34:34" x14ac:dyDescent="0.25">
      <c r="AH910" s="46" t="str">
        <f t="shared" si="18"/>
        <v/>
      </c>
    </row>
    <row r="911" spans="34:34" x14ac:dyDescent="0.25">
      <c r="AH911" s="46" t="str">
        <f t="shared" si="18"/>
        <v/>
      </c>
    </row>
    <row r="912" spans="34:34" x14ac:dyDescent="0.25">
      <c r="AH912" s="46" t="str">
        <f t="shared" si="18"/>
        <v/>
      </c>
    </row>
    <row r="913" spans="34:34" x14ac:dyDescent="0.25">
      <c r="AH913" s="46" t="str">
        <f t="shared" si="18"/>
        <v/>
      </c>
    </row>
    <row r="914" spans="34:34" x14ac:dyDescent="0.25">
      <c r="AH914" s="46" t="str">
        <f t="shared" si="18"/>
        <v/>
      </c>
    </row>
    <row r="915" spans="34:34" x14ac:dyDescent="0.25">
      <c r="AH915" s="46" t="str">
        <f t="shared" si="18"/>
        <v/>
      </c>
    </row>
    <row r="916" spans="34:34" x14ac:dyDescent="0.25">
      <c r="AH916" s="46" t="str">
        <f t="shared" si="18"/>
        <v/>
      </c>
    </row>
    <row r="917" spans="34:34" x14ac:dyDescent="0.25">
      <c r="AH917" s="46" t="str">
        <f t="shared" si="18"/>
        <v/>
      </c>
    </row>
    <row r="918" spans="34:34" x14ac:dyDescent="0.25">
      <c r="AH918" s="46" t="str">
        <f t="shared" si="18"/>
        <v/>
      </c>
    </row>
    <row r="919" spans="34:34" x14ac:dyDescent="0.25">
      <c r="AH919" s="46" t="str">
        <f t="shared" si="18"/>
        <v/>
      </c>
    </row>
    <row r="920" spans="34:34" x14ac:dyDescent="0.25">
      <c r="AH920" s="46" t="str">
        <f t="shared" si="18"/>
        <v/>
      </c>
    </row>
    <row r="921" spans="34:34" x14ac:dyDescent="0.25">
      <c r="AH921" s="46" t="str">
        <f t="shared" si="18"/>
        <v/>
      </c>
    </row>
    <row r="922" spans="34:34" x14ac:dyDescent="0.25">
      <c r="AH922" s="46" t="str">
        <f t="shared" si="18"/>
        <v/>
      </c>
    </row>
    <row r="923" spans="34:34" x14ac:dyDescent="0.25">
      <c r="AH923" s="46" t="str">
        <f t="shared" si="18"/>
        <v/>
      </c>
    </row>
    <row r="924" spans="34:34" x14ac:dyDescent="0.25">
      <c r="AH924" s="46" t="str">
        <f t="shared" si="18"/>
        <v/>
      </c>
    </row>
    <row r="925" spans="34:34" x14ac:dyDescent="0.25">
      <c r="AH925" s="46" t="str">
        <f t="shared" si="18"/>
        <v/>
      </c>
    </row>
    <row r="926" spans="34:34" x14ac:dyDescent="0.25">
      <c r="AH926" s="46" t="str">
        <f t="shared" si="18"/>
        <v/>
      </c>
    </row>
    <row r="927" spans="34:34" x14ac:dyDescent="0.25">
      <c r="AH927" s="46" t="str">
        <f t="shared" si="18"/>
        <v/>
      </c>
    </row>
    <row r="928" spans="34:34" x14ac:dyDescent="0.25">
      <c r="AH928" s="46" t="str">
        <f t="shared" si="18"/>
        <v/>
      </c>
    </row>
    <row r="929" spans="34:34" x14ac:dyDescent="0.25">
      <c r="AH929" s="46" t="str">
        <f t="shared" si="18"/>
        <v/>
      </c>
    </row>
    <row r="930" spans="34:34" x14ac:dyDescent="0.25">
      <c r="AH930" s="46" t="str">
        <f t="shared" si="18"/>
        <v/>
      </c>
    </row>
    <row r="931" spans="34:34" x14ac:dyDescent="0.25">
      <c r="AH931" s="46" t="str">
        <f t="shared" si="18"/>
        <v/>
      </c>
    </row>
    <row r="932" spans="34:34" x14ac:dyDescent="0.25">
      <c r="AH932" s="46" t="str">
        <f t="shared" si="18"/>
        <v/>
      </c>
    </row>
    <row r="933" spans="34:34" x14ac:dyDescent="0.25">
      <c r="AH933" s="46" t="str">
        <f t="shared" si="18"/>
        <v/>
      </c>
    </row>
    <row r="934" spans="34:34" x14ac:dyDescent="0.25">
      <c r="AH934" s="46" t="str">
        <f t="shared" si="18"/>
        <v/>
      </c>
    </row>
    <row r="935" spans="34:34" x14ac:dyDescent="0.25">
      <c r="AH935" s="46" t="str">
        <f t="shared" si="18"/>
        <v/>
      </c>
    </row>
    <row r="936" spans="34:34" x14ac:dyDescent="0.25">
      <c r="AH936" s="46" t="str">
        <f t="shared" si="18"/>
        <v/>
      </c>
    </row>
    <row r="937" spans="34:34" x14ac:dyDescent="0.25">
      <c r="AH937" s="46" t="str">
        <f t="shared" si="18"/>
        <v/>
      </c>
    </row>
    <row r="938" spans="34:34" x14ac:dyDescent="0.25">
      <c r="AH938" s="46" t="str">
        <f t="shared" si="18"/>
        <v/>
      </c>
    </row>
    <row r="939" spans="34:34" x14ac:dyDescent="0.25">
      <c r="AH939" s="46" t="str">
        <f t="shared" si="18"/>
        <v/>
      </c>
    </row>
    <row r="940" spans="34:34" x14ac:dyDescent="0.25">
      <c r="AH940" s="46" t="str">
        <f t="shared" si="18"/>
        <v/>
      </c>
    </row>
    <row r="941" spans="34:34" x14ac:dyDescent="0.25">
      <c r="AH941" s="46" t="str">
        <f t="shared" si="18"/>
        <v/>
      </c>
    </row>
    <row r="942" spans="34:34" x14ac:dyDescent="0.25">
      <c r="AH942" s="46" t="str">
        <f t="shared" si="18"/>
        <v/>
      </c>
    </row>
    <row r="943" spans="34:34" x14ac:dyDescent="0.25">
      <c r="AH943" s="46" t="str">
        <f t="shared" si="18"/>
        <v/>
      </c>
    </row>
    <row r="944" spans="34:34" x14ac:dyDescent="0.25">
      <c r="AH944" s="46" t="str">
        <f t="shared" si="18"/>
        <v/>
      </c>
    </row>
    <row r="945" spans="34:34" x14ac:dyDescent="0.25">
      <c r="AH945" s="46" t="str">
        <f t="shared" si="18"/>
        <v/>
      </c>
    </row>
    <row r="946" spans="34:34" x14ac:dyDescent="0.25">
      <c r="AH946" s="46" t="str">
        <f t="shared" si="18"/>
        <v/>
      </c>
    </row>
    <row r="947" spans="34:34" x14ac:dyDescent="0.25">
      <c r="AH947" s="46" t="str">
        <f t="shared" si="18"/>
        <v/>
      </c>
    </row>
    <row r="948" spans="34:34" x14ac:dyDescent="0.25">
      <c r="AH948" s="46" t="str">
        <f t="shared" si="18"/>
        <v/>
      </c>
    </row>
    <row r="949" spans="34:34" x14ac:dyDescent="0.25">
      <c r="AH949" s="46" t="str">
        <f t="shared" si="18"/>
        <v/>
      </c>
    </row>
    <row r="950" spans="34:34" x14ac:dyDescent="0.25">
      <c r="AH950" s="46" t="str">
        <f t="shared" si="18"/>
        <v/>
      </c>
    </row>
    <row r="951" spans="34:34" x14ac:dyDescent="0.25">
      <c r="AH951" s="46" t="str">
        <f t="shared" si="18"/>
        <v/>
      </c>
    </row>
    <row r="952" spans="34:34" x14ac:dyDescent="0.25">
      <c r="AH952" s="46" t="str">
        <f t="shared" si="18"/>
        <v/>
      </c>
    </row>
    <row r="953" spans="34:34" x14ac:dyDescent="0.25">
      <c r="AH953" s="46" t="str">
        <f t="shared" si="18"/>
        <v/>
      </c>
    </row>
    <row r="954" spans="34:34" x14ac:dyDescent="0.25">
      <c r="AH954" s="46" t="str">
        <f t="shared" si="18"/>
        <v/>
      </c>
    </row>
    <row r="955" spans="34:34" x14ac:dyDescent="0.25">
      <c r="AH955" s="46" t="str">
        <f t="shared" si="18"/>
        <v/>
      </c>
    </row>
    <row r="956" spans="34:34" x14ac:dyDescent="0.25">
      <c r="AH956" s="46" t="str">
        <f t="shared" si="18"/>
        <v/>
      </c>
    </row>
    <row r="957" spans="34:34" x14ac:dyDescent="0.25">
      <c r="AH957" s="46" t="str">
        <f t="shared" si="18"/>
        <v/>
      </c>
    </row>
    <row r="958" spans="34:34" x14ac:dyDescent="0.25">
      <c r="AH958" s="46" t="str">
        <f t="shared" si="18"/>
        <v/>
      </c>
    </row>
    <row r="959" spans="34:34" x14ac:dyDescent="0.25">
      <c r="AH959" s="46" t="str">
        <f t="shared" si="18"/>
        <v/>
      </c>
    </row>
    <row r="960" spans="34:34" x14ac:dyDescent="0.25">
      <c r="AH960" s="46" t="str">
        <f t="shared" si="18"/>
        <v/>
      </c>
    </row>
    <row r="961" spans="34:34" x14ac:dyDescent="0.25">
      <c r="AH961" s="46" t="str">
        <f t="shared" si="18"/>
        <v/>
      </c>
    </row>
    <row r="962" spans="34:34" x14ac:dyDescent="0.25">
      <c r="AH962" s="46" t="str">
        <f t="shared" si="18"/>
        <v/>
      </c>
    </row>
    <row r="963" spans="34:34" x14ac:dyDescent="0.25">
      <c r="AH963" s="46" t="str">
        <f t="shared" si="18"/>
        <v/>
      </c>
    </row>
    <row r="964" spans="34:34" x14ac:dyDescent="0.25">
      <c r="AH964" s="46" t="str">
        <f t="shared" si="18"/>
        <v/>
      </c>
    </row>
    <row r="965" spans="34:34" x14ac:dyDescent="0.25">
      <c r="AH965" s="46" t="str">
        <f t="shared" si="18"/>
        <v/>
      </c>
    </row>
    <row r="966" spans="34:34" x14ac:dyDescent="0.25">
      <c r="AH966" s="46" t="str">
        <f t="shared" ref="AH966:AH1001" si="19">IF($AB966="","",IF(OR($AB966&lt;&gt;$AB965,$AC966&lt;&gt;$AC965,ISNUMBER(SEARCH("Empty",$AF966)),LEFT($AE966,3)="Set",AND($AC966=$AC965,ISNUMBER(SEARCH("Empty",$AF965))),AND(OR($AB966="Finger",$AB966="Trinket"),OR($AB966&lt;&gt;$AB964,$AC966&lt;&gt;$AC964))),"Yes","No"))</f>
        <v/>
      </c>
    </row>
    <row r="967" spans="34:34" x14ac:dyDescent="0.25">
      <c r="AH967" s="46" t="str">
        <f t="shared" si="19"/>
        <v/>
      </c>
    </row>
    <row r="968" spans="34:34" x14ac:dyDescent="0.25">
      <c r="AH968" s="46" t="str">
        <f t="shared" si="19"/>
        <v/>
      </c>
    </row>
    <row r="969" spans="34:34" x14ac:dyDescent="0.25">
      <c r="AH969" s="46" t="str">
        <f t="shared" si="19"/>
        <v/>
      </c>
    </row>
    <row r="970" spans="34:34" x14ac:dyDescent="0.25">
      <c r="AH970" s="46" t="str">
        <f t="shared" si="19"/>
        <v/>
      </c>
    </row>
    <row r="971" spans="34:34" x14ac:dyDescent="0.25">
      <c r="AH971" s="46" t="str">
        <f t="shared" si="19"/>
        <v/>
      </c>
    </row>
    <row r="972" spans="34:34" x14ac:dyDescent="0.25">
      <c r="AH972" s="46" t="str">
        <f t="shared" si="19"/>
        <v/>
      </c>
    </row>
    <row r="973" spans="34:34" x14ac:dyDescent="0.25">
      <c r="AH973" s="46" t="str">
        <f t="shared" si="19"/>
        <v/>
      </c>
    </row>
    <row r="974" spans="34:34" x14ac:dyDescent="0.25">
      <c r="AH974" s="46" t="str">
        <f t="shared" si="19"/>
        <v/>
      </c>
    </row>
    <row r="975" spans="34:34" x14ac:dyDescent="0.25">
      <c r="AH975" s="46" t="str">
        <f t="shared" si="19"/>
        <v/>
      </c>
    </row>
    <row r="976" spans="34:34" x14ac:dyDescent="0.25">
      <c r="AH976" s="46" t="str">
        <f t="shared" si="19"/>
        <v/>
      </c>
    </row>
    <row r="977" spans="34:34" x14ac:dyDescent="0.25">
      <c r="AH977" s="46" t="str">
        <f t="shared" si="19"/>
        <v/>
      </c>
    </row>
    <row r="978" spans="34:34" x14ac:dyDescent="0.25">
      <c r="AH978" s="46" t="str">
        <f t="shared" si="19"/>
        <v/>
      </c>
    </row>
    <row r="979" spans="34:34" x14ac:dyDescent="0.25">
      <c r="AH979" s="46" t="str">
        <f t="shared" si="19"/>
        <v/>
      </c>
    </row>
    <row r="980" spans="34:34" x14ac:dyDescent="0.25">
      <c r="AH980" s="46" t="str">
        <f t="shared" si="19"/>
        <v/>
      </c>
    </row>
    <row r="981" spans="34:34" x14ac:dyDescent="0.25">
      <c r="AH981" s="46" t="str">
        <f t="shared" si="19"/>
        <v/>
      </c>
    </row>
    <row r="982" spans="34:34" x14ac:dyDescent="0.25">
      <c r="AH982" s="46" t="str">
        <f t="shared" si="19"/>
        <v/>
      </c>
    </row>
    <row r="983" spans="34:34" x14ac:dyDescent="0.25">
      <c r="AH983" s="46" t="str">
        <f t="shared" si="19"/>
        <v/>
      </c>
    </row>
    <row r="984" spans="34:34" x14ac:dyDescent="0.25">
      <c r="AH984" s="46" t="str">
        <f t="shared" si="19"/>
        <v/>
      </c>
    </row>
    <row r="985" spans="34:34" x14ac:dyDescent="0.25">
      <c r="AH985" s="46" t="str">
        <f t="shared" si="19"/>
        <v/>
      </c>
    </row>
    <row r="986" spans="34:34" x14ac:dyDescent="0.25">
      <c r="AH986" s="46" t="str">
        <f t="shared" si="19"/>
        <v/>
      </c>
    </row>
    <row r="987" spans="34:34" x14ac:dyDescent="0.25">
      <c r="AH987" s="46" t="str">
        <f t="shared" si="19"/>
        <v/>
      </c>
    </row>
    <row r="988" spans="34:34" x14ac:dyDescent="0.25">
      <c r="AH988" s="46" t="str">
        <f t="shared" si="19"/>
        <v/>
      </c>
    </row>
    <row r="989" spans="34:34" x14ac:dyDescent="0.25">
      <c r="AH989" s="46" t="str">
        <f t="shared" si="19"/>
        <v/>
      </c>
    </row>
    <row r="990" spans="34:34" x14ac:dyDescent="0.25">
      <c r="AH990" s="46" t="str">
        <f t="shared" si="19"/>
        <v/>
      </c>
    </row>
    <row r="991" spans="34:34" x14ac:dyDescent="0.25">
      <c r="AH991" s="46" t="str">
        <f t="shared" si="19"/>
        <v/>
      </c>
    </row>
    <row r="992" spans="34:34" x14ac:dyDescent="0.25">
      <c r="AH992" s="46" t="str">
        <f t="shared" si="19"/>
        <v/>
      </c>
    </row>
    <row r="993" spans="34:34" x14ac:dyDescent="0.25">
      <c r="AH993" s="46" t="str">
        <f t="shared" si="19"/>
        <v/>
      </c>
    </row>
    <row r="994" spans="34:34" x14ac:dyDescent="0.25">
      <c r="AH994" s="46" t="str">
        <f t="shared" si="19"/>
        <v/>
      </c>
    </row>
    <row r="995" spans="34:34" x14ac:dyDescent="0.25">
      <c r="AH995" s="46" t="str">
        <f t="shared" si="19"/>
        <v/>
      </c>
    </row>
    <row r="996" spans="34:34" x14ac:dyDescent="0.25">
      <c r="AH996" s="46" t="str">
        <f t="shared" si="19"/>
        <v/>
      </c>
    </row>
    <row r="997" spans="34:34" x14ac:dyDescent="0.25">
      <c r="AH997" s="46" t="str">
        <f t="shared" si="19"/>
        <v/>
      </c>
    </row>
    <row r="998" spans="34:34" x14ac:dyDescent="0.25">
      <c r="AH998" s="46" t="str">
        <f t="shared" si="19"/>
        <v/>
      </c>
    </row>
    <row r="999" spans="34:34" x14ac:dyDescent="0.25">
      <c r="AH999" s="46" t="str">
        <f t="shared" si="19"/>
        <v/>
      </c>
    </row>
    <row r="1000" spans="34:34" x14ac:dyDescent="0.25">
      <c r="AH1000" s="46" t="str">
        <f t="shared" si="19"/>
        <v/>
      </c>
    </row>
    <row r="1001" spans="34:34" x14ac:dyDescent="0.25">
      <c r="AH1001" s="46" t="str">
        <f t="shared" si="19"/>
        <v/>
      </c>
    </row>
  </sheetData>
  <conditionalFormatting sqref="D2:D18">
    <cfRule type="cellIs" dxfId="89" priority="1" operator="greaterThan">
      <formula>$A$10</formula>
    </cfRule>
  </conditionalFormatting>
  <pageMargins left="0.7" right="0.7" top="0.75" bottom="0.75" header="0.3" footer="0.3"/>
  <pageSetup paperSize="9" orientation="portrait" r:id="rId3"/>
  <ignoredErrors>
    <ignoredError sqref="L5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A2:AN46"/>
  <sheetViews>
    <sheetView zoomScaleNormal="100" workbookViewId="0"/>
  </sheetViews>
  <sheetFormatPr defaultRowHeight="15" x14ac:dyDescent="0.25"/>
  <cols>
    <col min="1" max="1" width="9.140625" style="144" customWidth="1"/>
    <col min="2" max="2" width="7" style="144" customWidth="1"/>
    <col min="3" max="8" width="5.28515625" style="144" customWidth="1"/>
    <col min="9" max="9" width="5.5703125" style="144" customWidth="1"/>
    <col min="10" max="20" width="5.28515625" style="144" customWidth="1"/>
    <col min="21" max="21" width="9.140625" style="144"/>
    <col min="22" max="22" width="7" style="144" customWidth="1"/>
    <col min="23" max="40" width="5.28515625" style="144" customWidth="1"/>
    <col min="41" max="16384" width="9.140625" style="144"/>
  </cols>
  <sheetData>
    <row r="2" spans="1:40" x14ac:dyDescent="0.25">
      <c r="B2" s="579" t="s">
        <v>1061</v>
      </c>
      <c r="C2" s="580"/>
      <c r="D2" s="580"/>
      <c r="E2" s="580"/>
      <c r="F2" s="580"/>
      <c r="G2" s="580"/>
      <c r="H2" s="580"/>
      <c r="I2" s="580"/>
      <c r="J2" s="580"/>
      <c r="K2" s="580"/>
      <c r="L2" s="580"/>
      <c r="M2" s="580"/>
      <c r="N2" s="580"/>
      <c r="O2" s="580"/>
      <c r="P2" s="580"/>
      <c r="Q2" s="580"/>
      <c r="R2" s="580"/>
      <c r="S2" s="580"/>
      <c r="T2" s="580"/>
    </row>
    <row r="3" spans="1:40" x14ac:dyDescent="0.25">
      <c r="B3" s="580"/>
      <c r="C3" s="580"/>
      <c r="D3" s="580"/>
      <c r="E3" s="580"/>
      <c r="F3" s="580"/>
      <c r="G3" s="580"/>
      <c r="H3" s="580"/>
      <c r="I3" s="580"/>
      <c r="J3" s="580"/>
      <c r="K3" s="580"/>
      <c r="L3" s="580"/>
      <c r="M3" s="580"/>
      <c r="N3" s="580"/>
      <c r="O3" s="580"/>
      <c r="P3" s="580"/>
      <c r="Q3" s="580"/>
      <c r="R3" s="580"/>
      <c r="S3" s="580"/>
      <c r="T3" s="580"/>
    </row>
    <row r="4" spans="1:40" x14ac:dyDescent="0.25">
      <c r="B4" s="580"/>
      <c r="C4" s="580"/>
      <c r="D4" s="580"/>
      <c r="E4" s="580"/>
      <c r="F4" s="580"/>
      <c r="G4" s="580"/>
      <c r="H4" s="580"/>
      <c r="I4" s="580"/>
      <c r="J4" s="580"/>
      <c r="K4" s="580"/>
      <c r="L4" s="580"/>
      <c r="M4" s="580"/>
      <c r="N4" s="580"/>
      <c r="O4" s="580"/>
      <c r="P4" s="580"/>
      <c r="Q4" s="580"/>
      <c r="R4" s="580"/>
      <c r="S4" s="580"/>
      <c r="T4" s="580"/>
    </row>
    <row r="5" spans="1:40" ht="15.75" thickBot="1" x14ac:dyDescent="0.3">
      <c r="B5" s="145"/>
      <c r="C5" s="145"/>
      <c r="D5" s="145"/>
      <c r="E5" s="145"/>
      <c r="F5" s="145"/>
      <c r="G5" s="145"/>
      <c r="H5" s="145"/>
      <c r="I5" s="145" t="s">
        <v>1062</v>
      </c>
      <c r="J5" s="145"/>
      <c r="K5" s="145"/>
      <c r="L5" s="145"/>
    </row>
    <row r="6" spans="1:40" ht="24" thickBot="1" x14ac:dyDescent="0.4">
      <c r="B6" s="581" t="s">
        <v>1001</v>
      </c>
      <c r="C6" s="581"/>
      <c r="D6" s="581"/>
      <c r="E6" s="581"/>
      <c r="F6" s="581"/>
      <c r="G6" s="581"/>
      <c r="I6" s="362">
        <f>'DPS Calculator'!$H$13</f>
        <v>91.403250000000014</v>
      </c>
      <c r="J6" s="363">
        <f>I6/100</f>
        <v>0.91403250000000014</v>
      </c>
      <c r="V6" s="581" t="s">
        <v>1002</v>
      </c>
      <c r="W6" s="581"/>
      <c r="X6" s="581"/>
      <c r="Y6" s="581"/>
      <c r="Z6" s="581"/>
      <c r="AA6" s="581"/>
      <c r="AC6" s="146"/>
      <c r="AD6" s="146"/>
    </row>
    <row r="7" spans="1:40" x14ac:dyDescent="0.25">
      <c r="B7" s="147"/>
    </row>
    <row r="8" spans="1:40" x14ac:dyDescent="0.25">
      <c r="B8" s="148" t="s">
        <v>907</v>
      </c>
      <c r="C8" s="149">
        <v>0</v>
      </c>
      <c r="D8" s="150">
        <v>0.01</v>
      </c>
      <c r="E8" s="150">
        <v>0.02</v>
      </c>
      <c r="F8" s="150">
        <v>0.03</v>
      </c>
      <c r="G8" s="150">
        <v>0.04</v>
      </c>
      <c r="H8" s="150">
        <v>0.05</v>
      </c>
      <c r="I8" s="150">
        <v>0.06</v>
      </c>
      <c r="J8" s="150">
        <v>7.0000000000000007E-2</v>
      </c>
      <c r="K8" s="150">
        <v>0.08</v>
      </c>
      <c r="L8" s="150">
        <v>0.09</v>
      </c>
      <c r="M8" s="150">
        <v>0.1</v>
      </c>
      <c r="N8" s="150">
        <v>0.11</v>
      </c>
      <c r="O8" s="150">
        <v>0.12</v>
      </c>
      <c r="P8" s="150">
        <v>0.13</v>
      </c>
      <c r="Q8" s="150">
        <v>0.14000000000000001</v>
      </c>
      <c r="R8" s="150">
        <v>0.15</v>
      </c>
      <c r="S8" s="151">
        <v>0.16</v>
      </c>
      <c r="T8" s="152">
        <v>0.17</v>
      </c>
      <c r="V8" s="148" t="s">
        <v>907</v>
      </c>
      <c r="W8" s="149">
        <v>0</v>
      </c>
      <c r="X8" s="150">
        <v>0.01</v>
      </c>
      <c r="Y8" s="150">
        <v>0.02</v>
      </c>
      <c r="Z8" s="150">
        <v>0.03</v>
      </c>
      <c r="AA8" s="150">
        <v>0.04</v>
      </c>
      <c r="AB8" s="150">
        <v>0.05</v>
      </c>
      <c r="AC8" s="150">
        <v>0.06</v>
      </c>
      <c r="AD8" s="150">
        <v>7.0000000000000007E-2</v>
      </c>
      <c r="AE8" s="150">
        <v>0.08</v>
      </c>
      <c r="AF8" s="150">
        <v>0.09</v>
      </c>
      <c r="AG8" s="150">
        <v>0.1</v>
      </c>
      <c r="AH8" s="150">
        <v>0.11</v>
      </c>
      <c r="AI8" s="150">
        <v>0.12</v>
      </c>
      <c r="AJ8" s="150">
        <v>0.13</v>
      </c>
      <c r="AK8" s="150">
        <v>0.14000000000000001</v>
      </c>
      <c r="AL8" s="150">
        <v>0.15</v>
      </c>
      <c r="AM8" s="151">
        <v>0.16</v>
      </c>
      <c r="AN8" s="152">
        <v>0.17</v>
      </c>
    </row>
    <row r="9" spans="1:40" ht="15.75" thickBot="1" x14ac:dyDescent="0.3">
      <c r="B9" s="153" t="s">
        <v>908</v>
      </c>
      <c r="C9" s="154">
        <v>0.17</v>
      </c>
      <c r="D9" s="155">
        <v>0.16</v>
      </c>
      <c r="E9" s="155">
        <v>0.15</v>
      </c>
      <c r="F9" s="155">
        <v>0.14000000000000001</v>
      </c>
      <c r="G9" s="155">
        <v>0.13</v>
      </c>
      <c r="H9" s="155">
        <v>0.12</v>
      </c>
      <c r="I9" s="155">
        <v>0.11</v>
      </c>
      <c r="J9" s="155">
        <v>0.1</v>
      </c>
      <c r="K9" s="155">
        <v>0.09</v>
      </c>
      <c r="L9" s="155">
        <v>0.08</v>
      </c>
      <c r="M9" s="155">
        <v>7.0000000000000007E-2</v>
      </c>
      <c r="N9" s="155">
        <v>0.06</v>
      </c>
      <c r="O9" s="155">
        <v>0.05</v>
      </c>
      <c r="P9" s="155">
        <v>3.9999999999999897E-2</v>
      </c>
      <c r="Q9" s="155">
        <v>2.9999999999999898E-2</v>
      </c>
      <c r="R9" s="155">
        <v>1.99999999999999E-2</v>
      </c>
      <c r="S9" s="156">
        <v>9.99999999999991E-3</v>
      </c>
      <c r="T9" s="157">
        <v>0</v>
      </c>
      <c r="V9" s="153" t="s">
        <v>908</v>
      </c>
      <c r="W9" s="154">
        <v>0.17</v>
      </c>
      <c r="X9" s="155">
        <v>0.16</v>
      </c>
      <c r="Y9" s="155">
        <v>0.15</v>
      </c>
      <c r="Z9" s="155">
        <v>0.14000000000000001</v>
      </c>
      <c r="AA9" s="155">
        <v>0.13</v>
      </c>
      <c r="AB9" s="155">
        <v>0.12</v>
      </c>
      <c r="AC9" s="155">
        <v>0.11</v>
      </c>
      <c r="AD9" s="155">
        <v>0.1</v>
      </c>
      <c r="AE9" s="155">
        <v>0.09</v>
      </c>
      <c r="AF9" s="155">
        <v>0.08</v>
      </c>
      <c r="AG9" s="155">
        <v>7.0000000000000007E-2</v>
      </c>
      <c r="AH9" s="155">
        <v>0.06</v>
      </c>
      <c r="AI9" s="155">
        <v>0.05</v>
      </c>
      <c r="AJ9" s="155">
        <v>3.9999999999999897E-2</v>
      </c>
      <c r="AK9" s="155">
        <v>2.9999999999999898E-2</v>
      </c>
      <c r="AL9" s="155">
        <v>1.99999999999999E-2</v>
      </c>
      <c r="AM9" s="156">
        <v>9.99999999999991E-3</v>
      </c>
      <c r="AN9" s="157">
        <v>0</v>
      </c>
    </row>
    <row r="10" spans="1:40" x14ac:dyDescent="0.25">
      <c r="A10" s="582" t="s">
        <v>1240</v>
      </c>
      <c r="B10" s="158">
        <v>10</v>
      </c>
      <c r="C10" s="209">
        <f>SUM($B10+($B10/3)*($J$6*0.5))/3*C$9</f>
        <v>0.65299195833333334</v>
      </c>
      <c r="D10" s="164">
        <f t="shared" ref="D10:S25" si="0">SUM($B10+($B10/3)*($J$6*0.5))/3*D$9</f>
        <v>0.61458066666666666</v>
      </c>
      <c r="E10" s="164">
        <f t="shared" si="0"/>
        <v>0.57616937499999998</v>
      </c>
      <c r="F10" s="164">
        <f t="shared" si="0"/>
        <v>0.53775808333333341</v>
      </c>
      <c r="G10" s="164">
        <f t="shared" si="0"/>
        <v>0.49934679166666668</v>
      </c>
      <c r="H10" s="164">
        <f t="shared" si="0"/>
        <v>0.4609355</v>
      </c>
      <c r="I10" s="164">
        <f t="shared" si="0"/>
        <v>0.42252420833333332</v>
      </c>
      <c r="J10" s="164">
        <f t="shared" si="0"/>
        <v>0.38411291666666669</v>
      </c>
      <c r="K10" s="164">
        <f t="shared" si="0"/>
        <v>0.34570162500000001</v>
      </c>
      <c r="L10" s="164">
        <f t="shared" si="0"/>
        <v>0.30729033333333333</v>
      </c>
      <c r="M10" s="164">
        <f t="shared" si="0"/>
        <v>0.26887904166666671</v>
      </c>
      <c r="N10" s="164">
        <f t="shared" si="0"/>
        <v>0.23046775</v>
      </c>
      <c r="O10" s="164">
        <f t="shared" si="0"/>
        <v>0.19205645833333335</v>
      </c>
      <c r="P10" s="164">
        <f t="shared" si="0"/>
        <v>0.15364516666666628</v>
      </c>
      <c r="Q10" s="164">
        <f t="shared" si="0"/>
        <v>0.11523387499999961</v>
      </c>
      <c r="R10" s="164">
        <f t="shared" si="0"/>
        <v>7.6822583333332944E-2</v>
      </c>
      <c r="S10" s="164">
        <f t="shared" si="0"/>
        <v>3.841129166666632E-2</v>
      </c>
      <c r="T10" s="161" t="s">
        <v>174</v>
      </c>
      <c r="U10" s="583" t="s">
        <v>1240</v>
      </c>
      <c r="V10" s="162">
        <v>10</v>
      </c>
      <c r="W10" s="159">
        <f>SUM(V10/1.5*W9)</f>
        <v>1.1333333333333335</v>
      </c>
      <c r="X10" s="163">
        <f>SUM(V10/1.5*X9)</f>
        <v>1.0666666666666667</v>
      </c>
      <c r="Y10" s="163">
        <f>SUM(V10/1.5*Y9)</f>
        <v>1</v>
      </c>
      <c r="Z10" s="160" t="s">
        <v>174</v>
      </c>
      <c r="AA10" s="160" t="s">
        <v>174</v>
      </c>
      <c r="AB10" s="160" t="s">
        <v>174</v>
      </c>
      <c r="AC10" s="160" t="s">
        <v>174</v>
      </c>
      <c r="AD10" s="160" t="s">
        <v>174</v>
      </c>
      <c r="AE10" s="160" t="s">
        <v>174</v>
      </c>
      <c r="AF10" s="160" t="s">
        <v>174</v>
      </c>
      <c r="AG10" s="160" t="s">
        <v>174</v>
      </c>
      <c r="AH10" s="160" t="s">
        <v>174</v>
      </c>
      <c r="AI10" s="160" t="s">
        <v>174</v>
      </c>
      <c r="AJ10" s="160" t="s">
        <v>174</v>
      </c>
      <c r="AK10" s="160" t="s">
        <v>174</v>
      </c>
      <c r="AL10" s="160" t="s">
        <v>174</v>
      </c>
      <c r="AM10" s="160" t="s">
        <v>174</v>
      </c>
      <c r="AN10" s="161" t="s">
        <v>174</v>
      </c>
    </row>
    <row r="11" spans="1:40" x14ac:dyDescent="0.25">
      <c r="A11" s="582"/>
      <c r="B11" s="158">
        <v>20</v>
      </c>
      <c r="C11" s="159">
        <f>SUM($B11+($B11/3)*($J$6*0.5))/3*C$9</f>
        <v>1.3059839166666667</v>
      </c>
      <c r="D11" s="164">
        <f t="shared" si="0"/>
        <v>1.2291613333333333</v>
      </c>
      <c r="E11" s="164">
        <f t="shared" si="0"/>
        <v>1.15233875</v>
      </c>
      <c r="F11" s="164">
        <f t="shared" si="0"/>
        <v>1.0755161666666668</v>
      </c>
      <c r="G11" s="164">
        <f t="shared" si="0"/>
        <v>0.99869358333333336</v>
      </c>
      <c r="H11" s="164">
        <f t="shared" si="0"/>
        <v>0.921871</v>
      </c>
      <c r="I11" s="164">
        <f t="shared" si="0"/>
        <v>0.84504841666666664</v>
      </c>
      <c r="J11" s="164">
        <f t="shared" si="0"/>
        <v>0.76822583333333339</v>
      </c>
      <c r="K11" s="164">
        <f t="shared" si="0"/>
        <v>0.69140325000000002</v>
      </c>
      <c r="L11" s="164">
        <f t="shared" si="0"/>
        <v>0.61458066666666666</v>
      </c>
      <c r="M11" s="164">
        <f t="shared" si="0"/>
        <v>0.53775808333333341</v>
      </c>
      <c r="N11" s="164">
        <f t="shared" si="0"/>
        <v>0.4609355</v>
      </c>
      <c r="O11" s="164">
        <f t="shared" si="0"/>
        <v>0.38411291666666669</v>
      </c>
      <c r="P11" s="164">
        <f t="shared" si="0"/>
        <v>0.30729033333333255</v>
      </c>
      <c r="Q11" s="164">
        <f t="shared" si="0"/>
        <v>0.23046774999999922</v>
      </c>
      <c r="R11" s="164">
        <f t="shared" si="0"/>
        <v>0.15364516666666589</v>
      </c>
      <c r="S11" s="164">
        <f t="shared" si="0"/>
        <v>7.6822583333332639E-2</v>
      </c>
      <c r="T11" s="161" t="s">
        <v>174</v>
      </c>
      <c r="U11" s="583"/>
      <c r="V11" s="162">
        <v>20</v>
      </c>
      <c r="W11" s="159">
        <f>SUM(V11/1.5*W9)</f>
        <v>2.2666666666666671</v>
      </c>
      <c r="X11" s="163">
        <f>SUM(V11/1.5*X9)</f>
        <v>2.1333333333333333</v>
      </c>
      <c r="Y11" s="163">
        <f>SUM(V11/1.5*Y9)</f>
        <v>2</v>
      </c>
      <c r="Z11" s="163">
        <f>SUM(V11/1.5*Z9)</f>
        <v>1.8666666666666669</v>
      </c>
      <c r="AA11" s="163">
        <f>SUM(V11/1.5*AA9)</f>
        <v>1.7333333333333334</v>
      </c>
      <c r="AB11" s="163">
        <f>SUM(V11/1.5*AB9)</f>
        <v>1.6</v>
      </c>
      <c r="AC11" s="163">
        <f>SUM(V11/1.5*AC9)</f>
        <v>1.4666666666666668</v>
      </c>
      <c r="AD11" s="163">
        <f>SUM(V11/1.5*AD9)</f>
        <v>1.3333333333333335</v>
      </c>
      <c r="AE11" s="163">
        <f>SUM(V11/1.5*AE9)</f>
        <v>1.2</v>
      </c>
      <c r="AF11" s="163">
        <f>SUM(V11/1.5*AF9)</f>
        <v>1.0666666666666667</v>
      </c>
      <c r="AG11" s="163">
        <f>SUM(V11/1.5*AG9)</f>
        <v>0.93333333333333346</v>
      </c>
      <c r="AH11" s="160" t="s">
        <v>174</v>
      </c>
      <c r="AI11" s="160" t="s">
        <v>174</v>
      </c>
      <c r="AJ11" s="160" t="s">
        <v>174</v>
      </c>
      <c r="AK11" s="160" t="s">
        <v>174</v>
      </c>
      <c r="AL11" s="160" t="s">
        <v>174</v>
      </c>
      <c r="AM11" s="160" t="s">
        <v>174</v>
      </c>
      <c r="AN11" s="161" t="s">
        <v>174</v>
      </c>
    </row>
    <row r="12" spans="1:40" x14ac:dyDescent="0.25">
      <c r="A12" s="582"/>
      <c r="B12" s="158">
        <v>30</v>
      </c>
      <c r="C12" s="159">
        <f t="shared" ref="C12:C45" si="1">SUM($B12+($B12/3)*($J$6*0.5))/3*C$9</f>
        <v>1.9589758750000001</v>
      </c>
      <c r="D12" s="164">
        <f t="shared" si="0"/>
        <v>1.843742</v>
      </c>
      <c r="E12" s="164">
        <f t="shared" si="0"/>
        <v>1.7285081250000001</v>
      </c>
      <c r="F12" s="164">
        <f t="shared" si="0"/>
        <v>1.6132742500000001</v>
      </c>
      <c r="G12" s="164">
        <f t="shared" si="0"/>
        <v>1.498040375</v>
      </c>
      <c r="H12" s="164">
        <f t="shared" si="0"/>
        <v>1.3828065</v>
      </c>
      <c r="I12" s="164">
        <f t="shared" si="0"/>
        <v>1.2675726250000001</v>
      </c>
      <c r="J12" s="164">
        <f t="shared" si="0"/>
        <v>1.15233875</v>
      </c>
      <c r="K12" s="164">
        <f t="shared" si="0"/>
        <v>1.037104875</v>
      </c>
      <c r="L12" s="164">
        <f t="shared" si="0"/>
        <v>0.921871</v>
      </c>
      <c r="M12" s="164">
        <f t="shared" si="0"/>
        <v>0.80663712500000007</v>
      </c>
      <c r="N12" s="164">
        <f t="shared" si="0"/>
        <v>0.69140325000000002</v>
      </c>
      <c r="O12" s="164">
        <f t="shared" si="0"/>
        <v>0.57616937499999998</v>
      </c>
      <c r="P12" s="164">
        <f t="shared" si="0"/>
        <v>0.46093549999999883</v>
      </c>
      <c r="Q12" s="164">
        <f t="shared" si="0"/>
        <v>0.34570162499999885</v>
      </c>
      <c r="R12" s="164">
        <f t="shared" si="0"/>
        <v>0.23046774999999886</v>
      </c>
      <c r="S12" s="164">
        <f t="shared" si="0"/>
        <v>0.11523387499999896</v>
      </c>
      <c r="T12" s="161" t="s">
        <v>174</v>
      </c>
      <c r="U12" s="583"/>
      <c r="V12" s="162">
        <v>30</v>
      </c>
      <c r="W12" s="159">
        <f>SUM(V12/1.5*W9)</f>
        <v>3.4000000000000004</v>
      </c>
      <c r="X12" s="163">
        <f>SUM(V12/1.5*X9)</f>
        <v>3.2</v>
      </c>
      <c r="Y12" s="163">
        <f>SUM(V12/1.5*Y9)</f>
        <v>3</v>
      </c>
      <c r="Z12" s="163">
        <f>SUM(V12/1.5*Z9)</f>
        <v>2.8000000000000003</v>
      </c>
      <c r="AA12" s="163">
        <f>SUM(V12/1.5*AA9)</f>
        <v>2.6</v>
      </c>
      <c r="AB12" s="163">
        <f>SUM(V12/1.5*AB9)</f>
        <v>2.4</v>
      </c>
      <c r="AC12" s="163">
        <f>SUM(V12/1.5*AC9)</f>
        <v>2.2000000000000002</v>
      </c>
      <c r="AD12" s="163">
        <f>SUM(V12/1.5*AD9)</f>
        <v>2</v>
      </c>
      <c r="AE12" s="163">
        <f>SUM(V12/1.5*AE9)</f>
        <v>1.7999999999999998</v>
      </c>
      <c r="AF12" s="163">
        <f>SUM(V12/1.5*AF9)</f>
        <v>1.6</v>
      </c>
      <c r="AG12" s="163">
        <f>SUM(V12/1.5*AG9)</f>
        <v>1.4000000000000001</v>
      </c>
      <c r="AH12" s="163">
        <f>SUM(V12/1.5*AH9)</f>
        <v>1.2</v>
      </c>
      <c r="AI12" s="163">
        <f>SUM(V12/1.5*AI9)</f>
        <v>1</v>
      </c>
      <c r="AJ12" s="160" t="s">
        <v>174</v>
      </c>
      <c r="AK12" s="160" t="s">
        <v>174</v>
      </c>
      <c r="AL12" s="160" t="s">
        <v>174</v>
      </c>
      <c r="AM12" s="160" t="s">
        <v>174</v>
      </c>
      <c r="AN12" s="161" t="s">
        <v>174</v>
      </c>
    </row>
    <row r="13" spans="1:40" x14ac:dyDescent="0.25">
      <c r="A13" s="582"/>
      <c r="B13" s="158">
        <v>40</v>
      </c>
      <c r="C13" s="159">
        <f t="shared" si="1"/>
        <v>2.6119678333333334</v>
      </c>
      <c r="D13" s="164">
        <f t="shared" si="0"/>
        <v>2.4583226666666667</v>
      </c>
      <c r="E13" s="164">
        <f t="shared" si="0"/>
        <v>2.3046774999999999</v>
      </c>
      <c r="F13" s="164">
        <f t="shared" si="0"/>
        <v>2.1510323333333337</v>
      </c>
      <c r="G13" s="164">
        <f t="shared" si="0"/>
        <v>1.9973871666666667</v>
      </c>
      <c r="H13" s="164">
        <f t="shared" si="0"/>
        <v>1.843742</v>
      </c>
      <c r="I13" s="164">
        <f t="shared" si="0"/>
        <v>1.6900968333333333</v>
      </c>
      <c r="J13" s="164">
        <f t="shared" si="0"/>
        <v>1.5364516666666668</v>
      </c>
      <c r="K13" s="164">
        <f t="shared" si="0"/>
        <v>1.3828065</v>
      </c>
      <c r="L13" s="164">
        <f t="shared" si="0"/>
        <v>1.2291613333333333</v>
      </c>
      <c r="M13" s="164">
        <f t="shared" si="0"/>
        <v>1.0755161666666668</v>
      </c>
      <c r="N13" s="164">
        <f t="shared" si="0"/>
        <v>0.921871</v>
      </c>
      <c r="O13" s="164">
        <f t="shared" si="0"/>
        <v>0.76822583333333339</v>
      </c>
      <c r="P13" s="164">
        <f t="shared" si="0"/>
        <v>0.61458066666666511</v>
      </c>
      <c r="Q13" s="164">
        <f t="shared" si="0"/>
        <v>0.46093549999999844</v>
      </c>
      <c r="R13" s="164">
        <f t="shared" si="0"/>
        <v>0.30729033333333178</v>
      </c>
      <c r="S13" s="164">
        <f t="shared" si="0"/>
        <v>0.15364516666666528</v>
      </c>
      <c r="T13" s="161" t="s">
        <v>174</v>
      </c>
      <c r="U13" s="583"/>
      <c r="V13" s="162">
        <v>40</v>
      </c>
      <c r="W13" s="159">
        <f>SUM(V13/1.5*W9)</f>
        <v>4.5333333333333341</v>
      </c>
      <c r="X13" s="163">
        <f>SUM(V13/1.5*X9)</f>
        <v>4.2666666666666666</v>
      </c>
      <c r="Y13" s="163">
        <f>SUM(V13/1.5*Y9)</f>
        <v>4</v>
      </c>
      <c r="Z13" s="163">
        <f>SUM(V13/1.5*Z9)</f>
        <v>3.7333333333333338</v>
      </c>
      <c r="AA13" s="163">
        <f>SUM(V13/1.5*AA9)</f>
        <v>3.4666666666666668</v>
      </c>
      <c r="AB13" s="163">
        <f>SUM(V13/1.5*AB9)</f>
        <v>3.2</v>
      </c>
      <c r="AC13" s="163">
        <f>SUM(V13/1.5*AC9)</f>
        <v>2.9333333333333336</v>
      </c>
      <c r="AD13" s="163">
        <f>SUM(V13/1.5*AD9)</f>
        <v>2.666666666666667</v>
      </c>
      <c r="AE13" s="163">
        <f>SUM(V13/1.5*AE9)</f>
        <v>2.4</v>
      </c>
      <c r="AF13" s="163">
        <f>SUM(V13/1.5*AF9)</f>
        <v>2.1333333333333333</v>
      </c>
      <c r="AG13" s="163">
        <f>SUM(V13/1.5*AG9)</f>
        <v>1.8666666666666669</v>
      </c>
      <c r="AH13" s="163">
        <f>SUM(V13/1.5*AH9)</f>
        <v>1.6</v>
      </c>
      <c r="AI13" s="163">
        <f>SUM(V13/1.5*AI9)</f>
        <v>1.3333333333333335</v>
      </c>
      <c r="AJ13" s="163">
        <f>SUM(V13/1.5*AJ9)</f>
        <v>1.066666666666664</v>
      </c>
      <c r="AK13" s="163">
        <f>SUM(V13/1.5*AK9)</f>
        <v>0.79999999999999727</v>
      </c>
      <c r="AL13" s="160" t="s">
        <v>174</v>
      </c>
      <c r="AM13" s="160" t="s">
        <v>174</v>
      </c>
      <c r="AN13" s="161" t="s">
        <v>174</v>
      </c>
    </row>
    <row r="14" spans="1:40" x14ac:dyDescent="0.25">
      <c r="A14" s="582"/>
      <c r="B14" s="158">
        <v>50</v>
      </c>
      <c r="C14" s="159">
        <f t="shared" si="1"/>
        <v>3.2649597916666666</v>
      </c>
      <c r="D14" s="164">
        <f t="shared" si="0"/>
        <v>3.0729033333333331</v>
      </c>
      <c r="E14" s="164">
        <f t="shared" si="0"/>
        <v>2.8808468749999996</v>
      </c>
      <c r="F14" s="164">
        <f t="shared" si="0"/>
        <v>2.6887904166666665</v>
      </c>
      <c r="G14" s="164">
        <f t="shared" si="0"/>
        <v>2.496733958333333</v>
      </c>
      <c r="H14" s="164">
        <f t="shared" si="0"/>
        <v>2.3046774999999999</v>
      </c>
      <c r="I14" s="164">
        <f t="shared" si="0"/>
        <v>2.1126210416666664</v>
      </c>
      <c r="J14" s="164">
        <f t="shared" si="0"/>
        <v>1.9205645833333334</v>
      </c>
      <c r="K14" s="164">
        <f t="shared" si="0"/>
        <v>1.7285081249999998</v>
      </c>
      <c r="L14" s="164">
        <f t="shared" si="0"/>
        <v>1.5364516666666665</v>
      </c>
      <c r="M14" s="164">
        <f t="shared" si="0"/>
        <v>1.3443952083333333</v>
      </c>
      <c r="N14" s="164">
        <f t="shared" si="0"/>
        <v>1.15233875</v>
      </c>
      <c r="O14" s="164">
        <f t="shared" si="0"/>
        <v>0.96028229166666668</v>
      </c>
      <c r="P14" s="164">
        <f t="shared" si="0"/>
        <v>0.76822583333333128</v>
      </c>
      <c r="Q14" s="164">
        <f t="shared" si="0"/>
        <v>0.57616937499999799</v>
      </c>
      <c r="R14" s="164">
        <f t="shared" si="0"/>
        <v>0.38411291666666469</v>
      </c>
      <c r="S14" s="164">
        <f t="shared" si="0"/>
        <v>0.1920564583333316</v>
      </c>
      <c r="T14" s="161" t="s">
        <v>174</v>
      </c>
      <c r="U14" s="583"/>
      <c r="V14" s="162">
        <v>50</v>
      </c>
      <c r="W14" s="159">
        <f>SUM(V14/1.5*W9)</f>
        <v>5.6666666666666679</v>
      </c>
      <c r="X14" s="163">
        <f>SUM(V14/1.5*X9)</f>
        <v>5.3333333333333339</v>
      </c>
      <c r="Y14" s="163">
        <f>SUM(V14/1.5*Y9)</f>
        <v>5</v>
      </c>
      <c r="Z14" s="163">
        <f>SUM(V14/1.5*Z9)</f>
        <v>4.6666666666666679</v>
      </c>
      <c r="AA14" s="163">
        <f>SUM(V14/1.5*AA9)</f>
        <v>4.3333333333333339</v>
      </c>
      <c r="AB14" s="163">
        <f>SUM(V14/1.5*AB9)</f>
        <v>4</v>
      </c>
      <c r="AC14" s="163">
        <f>SUM(V14/1.5*AC9)</f>
        <v>3.666666666666667</v>
      </c>
      <c r="AD14" s="163">
        <f>SUM(V14/1.5*AD9)</f>
        <v>3.3333333333333339</v>
      </c>
      <c r="AE14" s="163">
        <f>SUM(V14/1.5*AE9)</f>
        <v>3</v>
      </c>
      <c r="AF14" s="163">
        <f>SUM(V14/1.5*AF9)</f>
        <v>2.666666666666667</v>
      </c>
      <c r="AG14" s="163">
        <f>SUM(V14/1.5*AG9)</f>
        <v>2.3333333333333339</v>
      </c>
      <c r="AH14" s="163">
        <f>SUM(V14/1.5*AH9)</f>
        <v>2</v>
      </c>
      <c r="AI14" s="163">
        <f>SUM(V14/1.5*AI9)</f>
        <v>1.666666666666667</v>
      </c>
      <c r="AJ14" s="163">
        <f>SUM(V14/1.5*AJ9)</f>
        <v>1.3333333333333299</v>
      </c>
      <c r="AK14" s="163">
        <f>SUM(V14/1.5*AK9)</f>
        <v>0.99999999999999667</v>
      </c>
      <c r="AL14" s="160" t="s">
        <v>174</v>
      </c>
      <c r="AM14" s="160" t="s">
        <v>174</v>
      </c>
      <c r="AN14" s="161" t="s">
        <v>174</v>
      </c>
    </row>
    <row r="15" spans="1:40" x14ac:dyDescent="0.25">
      <c r="A15" s="582"/>
      <c r="B15" s="165">
        <v>60</v>
      </c>
      <c r="C15" s="166">
        <f>SUM($B15+($B15/3)*($J$6*0.5))/3*C$9</f>
        <v>3.9179517500000003</v>
      </c>
      <c r="D15" s="364">
        <f t="shared" si="0"/>
        <v>3.687484</v>
      </c>
      <c r="E15" s="167">
        <f t="shared" si="0"/>
        <v>3.4570162500000001</v>
      </c>
      <c r="F15" s="167">
        <f t="shared" si="0"/>
        <v>3.2265485000000003</v>
      </c>
      <c r="G15" s="167">
        <f t="shared" si="0"/>
        <v>2.99608075</v>
      </c>
      <c r="H15" s="167">
        <f t="shared" si="0"/>
        <v>2.7656130000000001</v>
      </c>
      <c r="I15" s="167">
        <f t="shared" si="0"/>
        <v>2.5351452500000002</v>
      </c>
      <c r="J15" s="167">
        <f t="shared" si="0"/>
        <v>2.3046774999999999</v>
      </c>
      <c r="K15" s="167">
        <f t="shared" si="0"/>
        <v>2.0742097500000001</v>
      </c>
      <c r="L15" s="167">
        <f t="shared" si="0"/>
        <v>1.843742</v>
      </c>
      <c r="M15" s="167">
        <f t="shared" si="0"/>
        <v>1.6132742500000001</v>
      </c>
      <c r="N15" s="167">
        <f t="shared" si="0"/>
        <v>1.3828065</v>
      </c>
      <c r="O15" s="167">
        <f t="shared" si="0"/>
        <v>1.15233875</v>
      </c>
      <c r="P15" s="167">
        <f t="shared" si="0"/>
        <v>0.92187099999999766</v>
      </c>
      <c r="Q15" s="167">
        <f t="shared" si="0"/>
        <v>0.69140324999999769</v>
      </c>
      <c r="R15" s="167">
        <f t="shared" si="0"/>
        <v>0.46093549999999772</v>
      </c>
      <c r="S15" s="167">
        <f t="shared" si="0"/>
        <v>0.23046774999999792</v>
      </c>
      <c r="T15" s="169" t="s">
        <v>174</v>
      </c>
      <c r="U15" s="583"/>
      <c r="V15" s="170">
        <v>60</v>
      </c>
      <c r="W15" s="166">
        <f>SUM(V15/1.5*W9)</f>
        <v>6.8000000000000007</v>
      </c>
      <c r="X15" s="167">
        <f>SUM(V15/1.5*X9)</f>
        <v>6.4</v>
      </c>
      <c r="Y15" s="167">
        <f>SUM(V15/1.5*Y9)</f>
        <v>6</v>
      </c>
      <c r="Z15" s="167">
        <f>SUM(V15/1.5*Z9)</f>
        <v>5.6000000000000005</v>
      </c>
      <c r="AA15" s="167">
        <f>SUM(V15/1.5*AA9)</f>
        <v>5.2</v>
      </c>
      <c r="AB15" s="167">
        <f>SUM(V15/1.5*AB9)</f>
        <v>4.8</v>
      </c>
      <c r="AC15" s="167">
        <f>SUM(V15/1.5*AC9)</f>
        <v>4.4000000000000004</v>
      </c>
      <c r="AD15" s="167">
        <f>SUM(V15/1.5*AD9)</f>
        <v>4</v>
      </c>
      <c r="AE15" s="167">
        <f>SUM(V15/1.5*AE9)</f>
        <v>3.5999999999999996</v>
      </c>
      <c r="AF15" s="167">
        <f>SUM(V15/1.5*AF9)</f>
        <v>3.2</v>
      </c>
      <c r="AG15" s="167">
        <f>SUM(V15/1.5*AG9)</f>
        <v>2.8000000000000003</v>
      </c>
      <c r="AH15" s="167">
        <f>SUM(V15/1.5*AH9)</f>
        <v>2.4</v>
      </c>
      <c r="AI15" s="167">
        <f>SUM(V15/1.5*AI9)</f>
        <v>2</v>
      </c>
      <c r="AJ15" s="167">
        <f>SUM(V15/1.5*AJ9)</f>
        <v>1.5999999999999959</v>
      </c>
      <c r="AK15" s="167">
        <f>SUM(V15/1.5*AK9)</f>
        <v>1.199999999999996</v>
      </c>
      <c r="AL15" s="167">
        <f>SUM(V15/1.5*AL9)</f>
        <v>0.79999999999999605</v>
      </c>
      <c r="AM15" s="168" t="s">
        <v>174</v>
      </c>
      <c r="AN15" s="169" t="s">
        <v>174</v>
      </c>
    </row>
    <row r="16" spans="1:40" x14ac:dyDescent="0.25">
      <c r="A16" s="582"/>
      <c r="B16" s="158">
        <v>70</v>
      </c>
      <c r="C16" s="159">
        <f t="shared" si="1"/>
        <v>4.570943708333334</v>
      </c>
      <c r="D16" s="164">
        <f t="shared" si="0"/>
        <v>4.3020646666666673</v>
      </c>
      <c r="E16" s="164">
        <f t="shared" si="0"/>
        <v>4.0331856249999998</v>
      </c>
      <c r="F16" s="164">
        <f t="shared" si="0"/>
        <v>3.764306583333334</v>
      </c>
      <c r="G16" s="164">
        <f t="shared" si="0"/>
        <v>3.4954275416666669</v>
      </c>
      <c r="H16" s="164">
        <f t="shared" si="0"/>
        <v>3.2265485000000003</v>
      </c>
      <c r="I16" s="164">
        <f t="shared" si="0"/>
        <v>2.9576694583333336</v>
      </c>
      <c r="J16" s="164">
        <f t="shared" si="0"/>
        <v>2.688790416666667</v>
      </c>
      <c r="K16" s="164">
        <f t="shared" si="0"/>
        <v>2.4199113750000003</v>
      </c>
      <c r="L16" s="164">
        <f t="shared" si="0"/>
        <v>2.1510323333333337</v>
      </c>
      <c r="M16" s="164">
        <f t="shared" si="0"/>
        <v>1.882153291666667</v>
      </c>
      <c r="N16" s="164">
        <f t="shared" si="0"/>
        <v>1.6132742500000001</v>
      </c>
      <c r="O16" s="164">
        <f t="shared" si="0"/>
        <v>1.3443952083333335</v>
      </c>
      <c r="P16" s="164">
        <f t="shared" si="0"/>
        <v>1.0755161666666639</v>
      </c>
      <c r="Q16" s="164">
        <f t="shared" si="0"/>
        <v>0.80663712499999729</v>
      </c>
      <c r="R16" s="164">
        <f t="shared" si="0"/>
        <v>0.53775808333333064</v>
      </c>
      <c r="S16" s="164">
        <f t="shared" si="0"/>
        <v>0.26887904166666426</v>
      </c>
      <c r="T16" s="161" t="s">
        <v>174</v>
      </c>
      <c r="U16" s="583"/>
      <c r="V16" s="162">
        <v>70</v>
      </c>
      <c r="W16" s="159">
        <f>SUM(V16/1.5*W9)</f>
        <v>7.9333333333333336</v>
      </c>
      <c r="X16" s="163">
        <f>SUM(V16/1.5*X9)</f>
        <v>7.4666666666666668</v>
      </c>
      <c r="Y16" s="163">
        <f>SUM(V16/1.5*Y9)</f>
        <v>6.9999999999999991</v>
      </c>
      <c r="Z16" s="163">
        <f>SUM(V16/1.5*Z9)</f>
        <v>6.5333333333333332</v>
      </c>
      <c r="AA16" s="163">
        <f>SUM(V16/1.5*AA9)</f>
        <v>6.0666666666666664</v>
      </c>
      <c r="AB16" s="163">
        <f>SUM(V16/1.5*AB9)</f>
        <v>5.6</v>
      </c>
      <c r="AC16" s="163">
        <f>SUM(V16/1.5*AC9)</f>
        <v>5.1333333333333329</v>
      </c>
      <c r="AD16" s="163">
        <f>SUM(V16/1.5*AD9)</f>
        <v>4.666666666666667</v>
      </c>
      <c r="AE16" s="163">
        <f>SUM(V16/1.5*AE9)</f>
        <v>4.1999999999999993</v>
      </c>
      <c r="AF16" s="163">
        <f>SUM(V16/1.5*AF9)</f>
        <v>3.7333333333333334</v>
      </c>
      <c r="AG16" s="163">
        <f>SUM(V16/1.5*AG9)</f>
        <v>3.2666666666666666</v>
      </c>
      <c r="AH16" s="163">
        <f>SUM(V16/1.5*AH9)</f>
        <v>2.8</v>
      </c>
      <c r="AI16" s="163">
        <f>SUM(V16/1.5*AI9)</f>
        <v>2.3333333333333335</v>
      </c>
      <c r="AJ16" s="163">
        <f>SUM(V16/1.5*AJ9)</f>
        <v>1.8666666666666618</v>
      </c>
      <c r="AK16" s="163">
        <f>SUM(V16/1.5*AK9)</f>
        <v>1.3999999999999952</v>
      </c>
      <c r="AL16" s="163">
        <f>SUM(V16/1.5*AL9)</f>
        <v>0.93333333333332857</v>
      </c>
      <c r="AM16" s="160" t="s">
        <v>174</v>
      </c>
      <c r="AN16" s="161" t="s">
        <v>174</v>
      </c>
    </row>
    <row r="17" spans="1:40" x14ac:dyDescent="0.25">
      <c r="A17" s="582"/>
      <c r="B17" s="158">
        <v>80</v>
      </c>
      <c r="C17" s="159">
        <f t="shared" si="1"/>
        <v>5.2239356666666668</v>
      </c>
      <c r="D17" s="164">
        <f t="shared" si="0"/>
        <v>4.9166453333333333</v>
      </c>
      <c r="E17" s="164">
        <f t="shared" si="0"/>
        <v>4.6093549999999999</v>
      </c>
      <c r="F17" s="164">
        <f t="shared" si="0"/>
        <v>4.3020646666666673</v>
      </c>
      <c r="G17" s="164">
        <f t="shared" si="0"/>
        <v>3.9947743333333334</v>
      </c>
      <c r="H17" s="164">
        <f t="shared" si="0"/>
        <v>3.687484</v>
      </c>
      <c r="I17" s="164">
        <f t="shared" si="0"/>
        <v>3.3801936666666665</v>
      </c>
      <c r="J17" s="164">
        <f t="shared" si="0"/>
        <v>3.0729033333333335</v>
      </c>
      <c r="K17" s="164">
        <f t="shared" si="0"/>
        <v>2.7656130000000001</v>
      </c>
      <c r="L17" s="164">
        <f t="shared" si="0"/>
        <v>2.4583226666666667</v>
      </c>
      <c r="M17" s="164">
        <f t="shared" si="0"/>
        <v>2.1510323333333337</v>
      </c>
      <c r="N17" s="164">
        <f t="shared" si="0"/>
        <v>1.843742</v>
      </c>
      <c r="O17" s="164">
        <f t="shared" si="0"/>
        <v>1.5364516666666668</v>
      </c>
      <c r="P17" s="164">
        <f t="shared" si="0"/>
        <v>1.2291613333333302</v>
      </c>
      <c r="Q17" s="164">
        <f t="shared" si="0"/>
        <v>0.92187099999999689</v>
      </c>
      <c r="R17" s="164">
        <f t="shared" si="0"/>
        <v>0.61458066666666356</v>
      </c>
      <c r="S17" s="164">
        <f t="shared" si="0"/>
        <v>0.30729033333333056</v>
      </c>
      <c r="T17" s="161" t="s">
        <v>174</v>
      </c>
      <c r="U17" s="583"/>
      <c r="V17" s="162">
        <v>80</v>
      </c>
      <c r="W17" s="159">
        <f>SUM(V17/1.5*W9)</f>
        <v>9.0666666666666682</v>
      </c>
      <c r="X17" s="163">
        <f>SUM(V17/1.5*X9)</f>
        <v>8.5333333333333332</v>
      </c>
      <c r="Y17" s="163">
        <f>SUM(V17/1.5*Y9)</f>
        <v>8</v>
      </c>
      <c r="Z17" s="163">
        <f>SUM(V17/1.5*Z9)</f>
        <v>7.4666666666666677</v>
      </c>
      <c r="AA17" s="163">
        <f>SUM(V17/1.5*AA9)</f>
        <v>6.9333333333333336</v>
      </c>
      <c r="AB17" s="163">
        <f>SUM(V17/1.5*AB9)</f>
        <v>6.4</v>
      </c>
      <c r="AC17" s="163">
        <f>SUM(V17/1.5*AC9)</f>
        <v>5.8666666666666671</v>
      </c>
      <c r="AD17" s="163">
        <f>SUM(V17/1.5*AD9)</f>
        <v>5.3333333333333339</v>
      </c>
      <c r="AE17" s="163">
        <f>SUM(V17/1.5*AE9)</f>
        <v>4.8</v>
      </c>
      <c r="AF17" s="163">
        <f>SUM(V17/1.5*AF9)</f>
        <v>4.2666666666666666</v>
      </c>
      <c r="AG17" s="163">
        <f>SUM(V17/1.5*AG9)</f>
        <v>3.7333333333333338</v>
      </c>
      <c r="AH17" s="163">
        <f>SUM(V17/1.5*AH9)</f>
        <v>3.2</v>
      </c>
      <c r="AI17" s="163">
        <f>SUM(V17/1.5*AI9)</f>
        <v>2.666666666666667</v>
      </c>
      <c r="AJ17" s="163">
        <f>SUM(V17/1.5*AJ9)</f>
        <v>2.133333333333328</v>
      </c>
      <c r="AK17" s="163">
        <f>SUM(V17/1.5*AK9)</f>
        <v>1.5999999999999945</v>
      </c>
      <c r="AL17" s="163">
        <f>SUM(V17/1.5*AL9)</f>
        <v>1.0666666666666613</v>
      </c>
      <c r="AM17" s="163">
        <f>SUM(V17/1.5*AM9)</f>
        <v>0.53333333333332855</v>
      </c>
      <c r="AN17" s="161" t="s">
        <v>174</v>
      </c>
    </row>
    <row r="18" spans="1:40" x14ac:dyDescent="0.25">
      <c r="A18" s="582"/>
      <c r="B18" s="158">
        <v>90</v>
      </c>
      <c r="C18" s="159">
        <f t="shared" si="1"/>
        <v>5.8769276250000004</v>
      </c>
      <c r="D18" s="164">
        <f t="shared" si="0"/>
        <v>5.5312260000000002</v>
      </c>
      <c r="E18" s="164">
        <f t="shared" si="0"/>
        <v>5.185524375</v>
      </c>
      <c r="F18" s="164">
        <f t="shared" si="0"/>
        <v>4.8398227500000006</v>
      </c>
      <c r="G18" s="164">
        <f t="shared" si="0"/>
        <v>4.4941211250000004</v>
      </c>
      <c r="H18" s="164">
        <f t="shared" si="0"/>
        <v>4.1484195000000001</v>
      </c>
      <c r="I18" s="164">
        <f t="shared" si="0"/>
        <v>3.8027178750000004</v>
      </c>
      <c r="J18" s="164">
        <f t="shared" si="0"/>
        <v>3.4570162500000006</v>
      </c>
      <c r="K18" s="164">
        <f t="shared" si="0"/>
        <v>3.1113146249999999</v>
      </c>
      <c r="L18" s="164">
        <f t="shared" si="0"/>
        <v>2.7656130000000001</v>
      </c>
      <c r="M18" s="164">
        <f t="shared" si="0"/>
        <v>2.4199113750000003</v>
      </c>
      <c r="N18" s="164">
        <f t="shared" si="0"/>
        <v>2.0742097500000001</v>
      </c>
      <c r="O18" s="164">
        <f t="shared" si="0"/>
        <v>1.7285081250000003</v>
      </c>
      <c r="P18" s="164">
        <f t="shared" si="0"/>
        <v>1.3828064999999965</v>
      </c>
      <c r="Q18" s="164">
        <f t="shared" si="0"/>
        <v>1.0371048749999965</v>
      </c>
      <c r="R18" s="164">
        <f t="shared" si="0"/>
        <v>0.69140324999999658</v>
      </c>
      <c r="S18" s="164">
        <f t="shared" si="0"/>
        <v>0.3457016249999969</v>
      </c>
      <c r="T18" s="161" t="s">
        <v>174</v>
      </c>
      <c r="U18" s="583"/>
      <c r="V18" s="162">
        <v>90</v>
      </c>
      <c r="W18" s="159">
        <f>SUM(V18/1.5*W9)</f>
        <v>10.200000000000001</v>
      </c>
      <c r="X18" s="163">
        <f>SUM(V18/1.5*X9)</f>
        <v>9.6</v>
      </c>
      <c r="Y18" s="163">
        <f>SUM(V18/1.5*Y9)</f>
        <v>9</v>
      </c>
      <c r="Z18" s="163">
        <f>SUM(V18/1.5*Z9)</f>
        <v>8.4</v>
      </c>
      <c r="AA18" s="163">
        <f>SUM(V18/1.5*AA9)</f>
        <v>7.8000000000000007</v>
      </c>
      <c r="AB18" s="163">
        <f>SUM(V18/1.5*AB9)</f>
        <v>7.1999999999999993</v>
      </c>
      <c r="AC18" s="163">
        <f>SUM(V18/1.5*AC9)</f>
        <v>6.6</v>
      </c>
      <c r="AD18" s="163">
        <f>SUM(V18/1.5*AD9)</f>
        <v>6</v>
      </c>
      <c r="AE18" s="163">
        <f>SUM(V18/1.5*AE9)</f>
        <v>5.3999999999999995</v>
      </c>
      <c r="AF18" s="163">
        <f>SUM(V18/1.5*AF9)</f>
        <v>4.8</v>
      </c>
      <c r="AG18" s="163">
        <f>SUM(V18/1.5*AG9)</f>
        <v>4.2</v>
      </c>
      <c r="AH18" s="163">
        <f>SUM(V18/1.5*AH9)</f>
        <v>3.5999999999999996</v>
      </c>
      <c r="AI18" s="163">
        <f>SUM(V18/1.5*AI9)</f>
        <v>3</v>
      </c>
      <c r="AJ18" s="163">
        <f>SUM(V18/1.5*AJ9)</f>
        <v>2.3999999999999937</v>
      </c>
      <c r="AK18" s="163">
        <f>SUM(V18/1.5*AK9)</f>
        <v>1.7999999999999938</v>
      </c>
      <c r="AL18" s="163">
        <f>SUM(V18/1.5*AL9)</f>
        <v>1.199999999999994</v>
      </c>
      <c r="AM18" s="163">
        <f>SUM(V18/1.5*AM9)</f>
        <v>0.59999999999999465</v>
      </c>
      <c r="AN18" s="161" t="s">
        <v>174</v>
      </c>
    </row>
    <row r="19" spans="1:40" x14ac:dyDescent="0.25">
      <c r="A19" s="582"/>
      <c r="B19" s="158">
        <v>100</v>
      </c>
      <c r="C19" s="159">
        <f t="shared" si="1"/>
        <v>6.5299195833333332</v>
      </c>
      <c r="D19" s="164">
        <f t="shared" si="0"/>
        <v>6.1458066666666662</v>
      </c>
      <c r="E19" s="164">
        <f t="shared" si="0"/>
        <v>5.7616937499999992</v>
      </c>
      <c r="F19" s="164">
        <f t="shared" si="0"/>
        <v>5.377580833333333</v>
      </c>
      <c r="G19" s="164">
        <f t="shared" si="0"/>
        <v>4.993467916666666</v>
      </c>
      <c r="H19" s="164">
        <f t="shared" si="0"/>
        <v>4.6093549999999999</v>
      </c>
      <c r="I19" s="164">
        <f t="shared" si="0"/>
        <v>4.2252420833333328</v>
      </c>
      <c r="J19" s="164">
        <f t="shared" si="0"/>
        <v>3.8411291666666667</v>
      </c>
      <c r="K19" s="164">
        <f t="shared" si="0"/>
        <v>3.4570162499999997</v>
      </c>
      <c r="L19" s="164">
        <f t="shared" si="0"/>
        <v>3.0729033333333331</v>
      </c>
      <c r="M19" s="164">
        <f t="shared" si="0"/>
        <v>2.6887904166666665</v>
      </c>
      <c r="N19" s="164">
        <f t="shared" si="0"/>
        <v>2.3046774999999999</v>
      </c>
      <c r="O19" s="164">
        <f t="shared" si="0"/>
        <v>1.9205645833333334</v>
      </c>
      <c r="P19" s="164">
        <f t="shared" si="0"/>
        <v>1.5364516666666626</v>
      </c>
      <c r="Q19" s="164">
        <f t="shared" si="0"/>
        <v>1.152338749999996</v>
      </c>
      <c r="R19" s="164">
        <f t="shared" si="0"/>
        <v>0.76822583333332939</v>
      </c>
      <c r="S19" s="164">
        <f t="shared" si="0"/>
        <v>0.3841129166666632</v>
      </c>
      <c r="T19" s="161" t="s">
        <v>174</v>
      </c>
      <c r="U19" s="583"/>
      <c r="V19" s="162">
        <v>100</v>
      </c>
      <c r="W19" s="159">
        <f>SUM(V19/1.5*W9)</f>
        <v>11.333333333333336</v>
      </c>
      <c r="X19" s="163">
        <f>SUM(V19/1.5*X9)</f>
        <v>10.666666666666668</v>
      </c>
      <c r="Y19" s="163">
        <f>SUM(V19/1.5*Y9)</f>
        <v>10</v>
      </c>
      <c r="Z19" s="163">
        <f>SUM(V19/1.5*Z9)</f>
        <v>9.3333333333333357</v>
      </c>
      <c r="AA19" s="163">
        <f>SUM(V19/1.5*AA9)</f>
        <v>8.6666666666666679</v>
      </c>
      <c r="AB19" s="163">
        <f>SUM(V19/1.5*AB9)</f>
        <v>8</v>
      </c>
      <c r="AC19" s="163">
        <f>SUM(V19/1.5*AC9)</f>
        <v>7.3333333333333339</v>
      </c>
      <c r="AD19" s="163">
        <f>SUM(V19/1.5*AD9)</f>
        <v>6.6666666666666679</v>
      </c>
      <c r="AE19" s="163">
        <f>SUM(V19/1.5*AE9)</f>
        <v>6</v>
      </c>
      <c r="AF19" s="163">
        <f>SUM(V19/1.5*AF9)</f>
        <v>5.3333333333333339</v>
      </c>
      <c r="AG19" s="163">
        <f>SUM(V19/1.5*AG9)</f>
        <v>4.6666666666666679</v>
      </c>
      <c r="AH19" s="163">
        <f>SUM(V19/1.5*AH9)</f>
        <v>4</v>
      </c>
      <c r="AI19" s="163">
        <f>SUM(V19/1.5*AI9)</f>
        <v>3.3333333333333339</v>
      </c>
      <c r="AJ19" s="163">
        <f>SUM(V19/1.5*AJ9)</f>
        <v>2.6666666666666599</v>
      </c>
      <c r="AK19" s="163">
        <f>SUM(V19/1.5*AK9)</f>
        <v>1.9999999999999933</v>
      </c>
      <c r="AL19" s="163">
        <f>SUM(V19/1.5*AL9)</f>
        <v>1.3333333333333268</v>
      </c>
      <c r="AM19" s="163">
        <f>SUM(V19/1.5*AM9)</f>
        <v>0.66666666666666075</v>
      </c>
      <c r="AN19" s="161" t="s">
        <v>174</v>
      </c>
    </row>
    <row r="20" spans="1:40" x14ac:dyDescent="0.25">
      <c r="A20" s="582"/>
      <c r="B20" s="158">
        <v>110</v>
      </c>
      <c r="C20" s="159">
        <f t="shared" si="1"/>
        <v>7.1829115416666669</v>
      </c>
      <c r="D20" s="164">
        <f t="shared" si="0"/>
        <v>6.7603873333333331</v>
      </c>
      <c r="E20" s="164">
        <f t="shared" si="0"/>
        <v>6.3378631249999993</v>
      </c>
      <c r="F20" s="164">
        <f t="shared" si="0"/>
        <v>5.9153389166666672</v>
      </c>
      <c r="G20" s="164">
        <f t="shared" si="0"/>
        <v>5.4928147083333334</v>
      </c>
      <c r="H20" s="164">
        <f t="shared" si="0"/>
        <v>5.0702904999999996</v>
      </c>
      <c r="I20" s="164">
        <f t="shared" si="0"/>
        <v>4.6477662916666667</v>
      </c>
      <c r="J20" s="164">
        <f t="shared" si="0"/>
        <v>4.2252420833333337</v>
      </c>
      <c r="K20" s="164">
        <f t="shared" si="0"/>
        <v>3.8027178749999999</v>
      </c>
      <c r="L20" s="164">
        <f t="shared" si="0"/>
        <v>3.3801936666666665</v>
      </c>
      <c r="M20" s="164">
        <f t="shared" si="0"/>
        <v>2.9576694583333336</v>
      </c>
      <c r="N20" s="164">
        <f t="shared" si="0"/>
        <v>2.5351452499999998</v>
      </c>
      <c r="O20" s="164">
        <f t="shared" si="0"/>
        <v>2.1126210416666669</v>
      </c>
      <c r="P20" s="164">
        <f t="shared" si="0"/>
        <v>1.6900968333333288</v>
      </c>
      <c r="Q20" s="164">
        <f t="shared" si="0"/>
        <v>1.2675726249999957</v>
      </c>
      <c r="R20" s="164">
        <f t="shared" si="0"/>
        <v>0.84504841666666242</v>
      </c>
      <c r="S20" s="164">
        <f t="shared" si="0"/>
        <v>0.42252420833332954</v>
      </c>
      <c r="T20" s="161" t="s">
        <v>174</v>
      </c>
      <c r="U20" s="583"/>
      <c r="V20" s="162">
        <v>110</v>
      </c>
      <c r="W20" s="159">
        <f>SUM(V20/1.5*W9)</f>
        <v>12.466666666666667</v>
      </c>
      <c r="X20" s="163">
        <f>SUM(V20/1.5*X9)</f>
        <v>11.733333333333333</v>
      </c>
      <c r="Y20" s="163">
        <f>SUM(V20/1.5*Y9)</f>
        <v>10.999999999999998</v>
      </c>
      <c r="Z20" s="163">
        <f>SUM(V20/1.5*Z9)</f>
        <v>10.266666666666667</v>
      </c>
      <c r="AA20" s="163">
        <f>SUM(V20/1.5*AA9)</f>
        <v>9.5333333333333332</v>
      </c>
      <c r="AB20" s="163">
        <f>SUM(V20/1.5*AB9)</f>
        <v>8.7999999999999989</v>
      </c>
      <c r="AC20" s="163">
        <f>SUM(V20/1.5*AC9)</f>
        <v>8.0666666666666664</v>
      </c>
      <c r="AD20" s="163">
        <f>SUM(V20/1.5*AD9)</f>
        <v>7.333333333333333</v>
      </c>
      <c r="AE20" s="163">
        <f>SUM(V20/1.5*AE9)</f>
        <v>6.6</v>
      </c>
      <c r="AF20" s="163">
        <f>SUM(V20/1.5*AF9)</f>
        <v>5.8666666666666663</v>
      </c>
      <c r="AG20" s="163">
        <f>SUM(V20/1.5*AG9)</f>
        <v>5.1333333333333337</v>
      </c>
      <c r="AH20" s="163">
        <f>SUM(V20/1.5*AH9)</f>
        <v>4.3999999999999995</v>
      </c>
      <c r="AI20" s="163">
        <f>SUM(V20/1.5*AI9)</f>
        <v>3.6666666666666665</v>
      </c>
      <c r="AJ20" s="163">
        <f>SUM(V20/1.5*AJ9)</f>
        <v>2.9333333333333256</v>
      </c>
      <c r="AK20" s="163">
        <f>SUM(V20/1.5*AK9)</f>
        <v>2.1999999999999922</v>
      </c>
      <c r="AL20" s="163">
        <f>SUM(V20/1.5*AL9)</f>
        <v>1.4666666666666592</v>
      </c>
      <c r="AM20" s="163">
        <f>SUM(V20/1.5*AM9)</f>
        <v>0.73333333333332673</v>
      </c>
      <c r="AN20" s="161" t="s">
        <v>174</v>
      </c>
    </row>
    <row r="21" spans="1:40" x14ac:dyDescent="0.25">
      <c r="A21" s="582"/>
      <c r="B21" s="165">
        <v>120</v>
      </c>
      <c r="C21" s="166">
        <f t="shared" si="1"/>
        <v>7.8359035000000006</v>
      </c>
      <c r="D21" s="364">
        <f t="shared" si="0"/>
        <v>7.374968</v>
      </c>
      <c r="E21" s="167">
        <f t="shared" si="0"/>
        <v>6.9140325000000002</v>
      </c>
      <c r="F21" s="167">
        <f t="shared" si="0"/>
        <v>6.4530970000000005</v>
      </c>
      <c r="G21" s="167">
        <f t="shared" si="0"/>
        <v>5.9921614999999999</v>
      </c>
      <c r="H21" s="167">
        <f t="shared" si="0"/>
        <v>5.5312260000000002</v>
      </c>
      <c r="I21" s="167">
        <f t="shared" si="0"/>
        <v>5.0702905000000005</v>
      </c>
      <c r="J21" s="167">
        <f t="shared" si="0"/>
        <v>4.6093549999999999</v>
      </c>
      <c r="K21" s="167">
        <f t="shared" si="0"/>
        <v>4.1484195000000001</v>
      </c>
      <c r="L21" s="167">
        <f t="shared" si="0"/>
        <v>3.687484</v>
      </c>
      <c r="M21" s="167">
        <f t="shared" si="0"/>
        <v>3.2265485000000003</v>
      </c>
      <c r="N21" s="167">
        <f t="shared" si="0"/>
        <v>2.7656130000000001</v>
      </c>
      <c r="O21" s="167">
        <f t="shared" si="0"/>
        <v>2.3046774999999999</v>
      </c>
      <c r="P21" s="167">
        <f t="shared" si="0"/>
        <v>1.8437419999999953</v>
      </c>
      <c r="Q21" s="167">
        <f t="shared" si="0"/>
        <v>1.3828064999999954</v>
      </c>
      <c r="R21" s="167">
        <f t="shared" si="0"/>
        <v>0.92187099999999544</v>
      </c>
      <c r="S21" s="167">
        <f t="shared" si="0"/>
        <v>0.46093549999999583</v>
      </c>
      <c r="T21" s="169" t="s">
        <v>174</v>
      </c>
      <c r="U21" s="583"/>
      <c r="V21" s="170">
        <v>120</v>
      </c>
      <c r="W21" s="166">
        <f>SUM(V21/1.5*W9)</f>
        <v>13.600000000000001</v>
      </c>
      <c r="X21" s="167">
        <f>SUM(V21/1.5*X9)</f>
        <v>12.8</v>
      </c>
      <c r="Y21" s="167">
        <f>SUM(V21/1.5*Y9)</f>
        <v>12</v>
      </c>
      <c r="Z21" s="167">
        <f>SUM(V21/1.5*Z9)</f>
        <v>11.200000000000001</v>
      </c>
      <c r="AA21" s="167">
        <f>SUM(V21/1.5*AA9)</f>
        <v>10.4</v>
      </c>
      <c r="AB21" s="167">
        <f>SUM(V21/1.5*AB9)</f>
        <v>9.6</v>
      </c>
      <c r="AC21" s="167">
        <f>SUM(V21/1.5*AC9)</f>
        <v>8.8000000000000007</v>
      </c>
      <c r="AD21" s="167">
        <f>SUM(V21/1.5*AD9)</f>
        <v>8</v>
      </c>
      <c r="AE21" s="167">
        <f>SUM(V21/1.5*AE9)</f>
        <v>7.1999999999999993</v>
      </c>
      <c r="AF21" s="167">
        <f>SUM(V21/1.5*AF9)</f>
        <v>6.4</v>
      </c>
      <c r="AG21" s="167">
        <f>SUM(V21/1.5*AG9)</f>
        <v>5.6000000000000005</v>
      </c>
      <c r="AH21" s="167">
        <f>SUM(V21/1.5*AH9)</f>
        <v>4.8</v>
      </c>
      <c r="AI21" s="167">
        <f>SUM(V21/1.5*AI9)</f>
        <v>4</v>
      </c>
      <c r="AJ21" s="167">
        <f>SUM(V21/1.5*AJ9)</f>
        <v>3.1999999999999917</v>
      </c>
      <c r="AK21" s="167">
        <f>SUM(V21/1.5*AK9)</f>
        <v>2.3999999999999919</v>
      </c>
      <c r="AL21" s="167">
        <f>SUM(V21/1.5*AL9)</f>
        <v>1.5999999999999921</v>
      </c>
      <c r="AM21" s="167">
        <f>SUM(V21/1.5*AM9)</f>
        <v>0.79999999999999283</v>
      </c>
      <c r="AN21" s="169" t="s">
        <v>174</v>
      </c>
    </row>
    <row r="22" spans="1:40" x14ac:dyDescent="0.25">
      <c r="A22" s="582"/>
      <c r="B22" s="158">
        <v>130</v>
      </c>
      <c r="C22" s="159">
        <f t="shared" si="1"/>
        <v>8.4888954583333334</v>
      </c>
      <c r="D22" s="164">
        <f t="shared" si="0"/>
        <v>7.989548666666666</v>
      </c>
      <c r="E22" s="164">
        <f t="shared" si="0"/>
        <v>7.4902018749999986</v>
      </c>
      <c r="F22" s="164">
        <f t="shared" si="0"/>
        <v>6.9908550833333329</v>
      </c>
      <c r="G22" s="164">
        <f t="shared" si="0"/>
        <v>6.4915082916666664</v>
      </c>
      <c r="H22" s="164">
        <f t="shared" si="0"/>
        <v>5.992161499999999</v>
      </c>
      <c r="I22" s="164">
        <f t="shared" si="0"/>
        <v>5.4928147083333325</v>
      </c>
      <c r="J22" s="164">
        <f t="shared" si="0"/>
        <v>4.9934679166666669</v>
      </c>
      <c r="K22" s="164">
        <f t="shared" si="0"/>
        <v>4.4941211249999995</v>
      </c>
      <c r="L22" s="164">
        <f t="shared" si="0"/>
        <v>3.994774333333333</v>
      </c>
      <c r="M22" s="164">
        <f t="shared" si="0"/>
        <v>3.4954275416666665</v>
      </c>
      <c r="N22" s="164">
        <f t="shared" si="0"/>
        <v>2.9960807499999995</v>
      </c>
      <c r="O22" s="164">
        <f t="shared" si="0"/>
        <v>2.4967339583333334</v>
      </c>
      <c r="P22" s="164">
        <f t="shared" si="0"/>
        <v>1.9973871666666614</v>
      </c>
      <c r="Q22" s="164">
        <f t="shared" si="0"/>
        <v>1.4980403749999949</v>
      </c>
      <c r="R22" s="164">
        <f t="shared" si="0"/>
        <v>0.99869358333332825</v>
      </c>
      <c r="S22" s="164">
        <f t="shared" si="0"/>
        <v>0.49934679166666213</v>
      </c>
      <c r="T22" s="161" t="s">
        <v>174</v>
      </c>
      <c r="U22" s="583"/>
      <c r="V22" s="162">
        <v>130</v>
      </c>
      <c r="W22" s="159">
        <f>SUM(V22/1.5*W9)</f>
        <v>14.733333333333336</v>
      </c>
      <c r="X22" s="163">
        <f>SUM(V22/1.5*X9)</f>
        <v>13.866666666666667</v>
      </c>
      <c r="Y22" s="163">
        <f>SUM(V22/1.5*Y9)</f>
        <v>13</v>
      </c>
      <c r="Z22" s="163">
        <f>SUM(V22/1.5*Z9)</f>
        <v>12.133333333333335</v>
      </c>
      <c r="AA22" s="163">
        <f>SUM(V22/1.5*AA9)</f>
        <v>11.266666666666667</v>
      </c>
      <c r="AB22" s="163">
        <f>SUM(V22/1.5*AB9)</f>
        <v>10.4</v>
      </c>
      <c r="AC22" s="163">
        <f>SUM(V22/1.5*AC9)</f>
        <v>9.5333333333333332</v>
      </c>
      <c r="AD22" s="163">
        <f>SUM(V22/1.5*AD9)</f>
        <v>8.6666666666666679</v>
      </c>
      <c r="AE22" s="163">
        <f>SUM(V22/1.5*AE9)</f>
        <v>7.8</v>
      </c>
      <c r="AF22" s="163">
        <f>SUM(V22/1.5*AF9)</f>
        <v>6.9333333333333336</v>
      </c>
      <c r="AG22" s="163">
        <f>SUM(V22/1.5*AG9)</f>
        <v>6.0666666666666673</v>
      </c>
      <c r="AH22" s="163">
        <f>SUM(V22/1.5*AH9)</f>
        <v>5.2</v>
      </c>
      <c r="AI22" s="163">
        <f>SUM(V22/1.5*AI9)</f>
        <v>4.3333333333333339</v>
      </c>
      <c r="AJ22" s="163">
        <f>SUM(V22/1.5*AJ9)</f>
        <v>3.4666666666666579</v>
      </c>
      <c r="AK22" s="163">
        <f>SUM(V22/1.5*AK9)</f>
        <v>2.5999999999999912</v>
      </c>
      <c r="AL22" s="163">
        <f>SUM(V22/1.5*AL9)</f>
        <v>1.7333333333333247</v>
      </c>
      <c r="AM22" s="163">
        <f>SUM(V22/1.5*AM9)</f>
        <v>0.86666666666665892</v>
      </c>
      <c r="AN22" s="161" t="s">
        <v>174</v>
      </c>
    </row>
    <row r="23" spans="1:40" x14ac:dyDescent="0.25">
      <c r="A23" s="582"/>
      <c r="B23" s="158">
        <v>140</v>
      </c>
      <c r="C23" s="159">
        <f t="shared" si="1"/>
        <v>9.1418874166666679</v>
      </c>
      <c r="D23" s="164">
        <f t="shared" si="0"/>
        <v>8.6041293333333346</v>
      </c>
      <c r="E23" s="164">
        <f t="shared" si="0"/>
        <v>8.0663712499999995</v>
      </c>
      <c r="F23" s="164">
        <f t="shared" si="0"/>
        <v>7.528613166666668</v>
      </c>
      <c r="G23" s="164">
        <f t="shared" si="0"/>
        <v>6.9908550833333338</v>
      </c>
      <c r="H23" s="164">
        <f t="shared" si="0"/>
        <v>6.4530970000000005</v>
      </c>
      <c r="I23" s="164">
        <f t="shared" si="0"/>
        <v>5.9153389166666672</v>
      </c>
      <c r="J23" s="164">
        <f t="shared" si="0"/>
        <v>5.3775808333333339</v>
      </c>
      <c r="K23" s="164">
        <f t="shared" si="0"/>
        <v>4.8398227500000006</v>
      </c>
      <c r="L23" s="164">
        <f t="shared" si="0"/>
        <v>4.3020646666666673</v>
      </c>
      <c r="M23" s="164">
        <f t="shared" si="0"/>
        <v>3.764306583333334</v>
      </c>
      <c r="N23" s="164">
        <f t="shared" si="0"/>
        <v>3.2265485000000003</v>
      </c>
      <c r="O23" s="164">
        <f t="shared" si="0"/>
        <v>2.688790416666667</v>
      </c>
      <c r="P23" s="164">
        <f t="shared" si="0"/>
        <v>2.1510323333333279</v>
      </c>
      <c r="Q23" s="164">
        <f t="shared" si="0"/>
        <v>1.6132742499999946</v>
      </c>
      <c r="R23" s="164">
        <f t="shared" si="0"/>
        <v>1.0755161666666613</v>
      </c>
      <c r="S23" s="164">
        <f t="shared" si="0"/>
        <v>0.53775808333332853</v>
      </c>
      <c r="T23" s="161" t="s">
        <v>174</v>
      </c>
      <c r="U23" s="583"/>
      <c r="V23" s="162">
        <v>140</v>
      </c>
      <c r="W23" s="159">
        <f>SUM(V23/1.5*W9)</f>
        <v>15.866666666666667</v>
      </c>
      <c r="X23" s="163">
        <f>SUM(V23/1.5*X9)</f>
        <v>14.933333333333334</v>
      </c>
      <c r="Y23" s="163">
        <f>SUM(V23/1.5*Y9)</f>
        <v>13.999999999999998</v>
      </c>
      <c r="Z23" s="163">
        <f>SUM(V23/1.5*Z9)</f>
        <v>13.066666666666666</v>
      </c>
      <c r="AA23" s="163">
        <f>SUM(V23/1.5*AA9)</f>
        <v>12.133333333333333</v>
      </c>
      <c r="AB23" s="163">
        <f>SUM(V23/1.5*AB9)</f>
        <v>11.2</v>
      </c>
      <c r="AC23" s="163">
        <f>SUM(V23/1.5*AC9)</f>
        <v>10.266666666666666</v>
      </c>
      <c r="AD23" s="163">
        <f>SUM(V23/1.5*AD9)</f>
        <v>9.3333333333333339</v>
      </c>
      <c r="AE23" s="163">
        <f>SUM(V23/1.5*AE9)</f>
        <v>8.3999999999999986</v>
      </c>
      <c r="AF23" s="163">
        <f>SUM(V23/1.5*AF9)</f>
        <v>7.4666666666666668</v>
      </c>
      <c r="AG23" s="163">
        <f>SUM(V23/1.5*AG9)</f>
        <v>6.5333333333333332</v>
      </c>
      <c r="AH23" s="163">
        <f>SUM(V23/1.5*AH9)</f>
        <v>5.6</v>
      </c>
      <c r="AI23" s="163">
        <f>SUM(V23/1.5*AI9)</f>
        <v>4.666666666666667</v>
      </c>
      <c r="AJ23" s="163">
        <f>SUM(V23/1.5*AJ9)</f>
        <v>3.7333333333333236</v>
      </c>
      <c r="AK23" s="163">
        <f>SUM(V23/1.5*AK9)</f>
        <v>2.7999999999999905</v>
      </c>
      <c r="AL23" s="163">
        <f>SUM(V23/1.5*AL9)</f>
        <v>1.8666666666666571</v>
      </c>
      <c r="AM23" s="163">
        <f>SUM(V23/1.5*AM9)</f>
        <v>0.93333333333332491</v>
      </c>
      <c r="AN23" s="161" t="s">
        <v>174</v>
      </c>
    </row>
    <row r="24" spans="1:40" x14ac:dyDescent="0.25">
      <c r="A24" s="582"/>
      <c r="B24" s="158">
        <v>150</v>
      </c>
      <c r="C24" s="159">
        <f t="shared" si="1"/>
        <v>9.7948793750000025</v>
      </c>
      <c r="D24" s="164">
        <f t="shared" si="0"/>
        <v>9.2187100000000015</v>
      </c>
      <c r="E24" s="164">
        <f t="shared" si="0"/>
        <v>8.6425406250000005</v>
      </c>
      <c r="F24" s="164">
        <f t="shared" si="0"/>
        <v>8.0663712500000013</v>
      </c>
      <c r="G24" s="164">
        <f t="shared" si="0"/>
        <v>7.4902018750000012</v>
      </c>
      <c r="H24" s="164">
        <f t="shared" si="0"/>
        <v>6.9140325000000002</v>
      </c>
      <c r="I24" s="164">
        <f t="shared" si="0"/>
        <v>6.337863125000001</v>
      </c>
      <c r="J24" s="164">
        <f t="shared" si="0"/>
        <v>5.7616937500000009</v>
      </c>
      <c r="K24" s="164">
        <f t="shared" si="0"/>
        <v>5.185524375</v>
      </c>
      <c r="L24" s="164">
        <f t="shared" si="0"/>
        <v>4.6093550000000008</v>
      </c>
      <c r="M24" s="164">
        <f t="shared" si="0"/>
        <v>4.0331856250000007</v>
      </c>
      <c r="N24" s="164">
        <f t="shared" si="0"/>
        <v>3.4570162500000001</v>
      </c>
      <c r="O24" s="164">
        <f t="shared" si="0"/>
        <v>2.8808468750000005</v>
      </c>
      <c r="P24" s="164">
        <f t="shared" si="0"/>
        <v>2.3046774999999942</v>
      </c>
      <c r="Q24" s="164">
        <f t="shared" si="0"/>
        <v>1.7285081249999943</v>
      </c>
      <c r="R24" s="164">
        <f t="shared" si="0"/>
        <v>1.1523387499999944</v>
      </c>
      <c r="S24" s="164">
        <f t="shared" si="0"/>
        <v>0.57616937499999488</v>
      </c>
      <c r="T24" s="161" t="s">
        <v>174</v>
      </c>
      <c r="U24" s="583"/>
      <c r="V24" s="162">
        <v>150</v>
      </c>
      <c r="W24" s="159">
        <f>SUM(V24/1.5*W9)</f>
        <v>17</v>
      </c>
      <c r="X24" s="163">
        <f>SUM(V24/1.5*X9)</f>
        <v>16</v>
      </c>
      <c r="Y24" s="163">
        <f>SUM(V24/1.5*Y9)</f>
        <v>15</v>
      </c>
      <c r="Z24" s="163">
        <f>SUM(V24/1.5*Z9)</f>
        <v>14.000000000000002</v>
      </c>
      <c r="AA24" s="163">
        <f>SUM(V24/1.5*AA9)</f>
        <v>13</v>
      </c>
      <c r="AB24" s="163">
        <f>SUM(V24/1.5*AB9)</f>
        <v>12</v>
      </c>
      <c r="AC24" s="163">
        <f>SUM(V24/1.5*AC9)</f>
        <v>11</v>
      </c>
      <c r="AD24" s="163">
        <f>SUM(V24/1.5*AD9)</f>
        <v>10</v>
      </c>
      <c r="AE24" s="163">
        <f>SUM(V24/1.5*AE9)</f>
        <v>9</v>
      </c>
      <c r="AF24" s="163">
        <f>SUM(V24/1.5*AF9)</f>
        <v>8</v>
      </c>
      <c r="AG24" s="163">
        <f>SUM(V24/1.5*AG9)</f>
        <v>7.0000000000000009</v>
      </c>
      <c r="AH24" s="163">
        <f>SUM(V24/1.5*AH9)</f>
        <v>6</v>
      </c>
      <c r="AI24" s="163">
        <f>SUM(V24/1.5*AI9)</f>
        <v>5</v>
      </c>
      <c r="AJ24" s="163">
        <f>SUM(V24/1.5*AJ9)</f>
        <v>3.9999999999999898</v>
      </c>
      <c r="AK24" s="163">
        <f>SUM(V24/1.5*AK9)</f>
        <v>2.9999999999999898</v>
      </c>
      <c r="AL24" s="163">
        <f>SUM(V24/1.5*AL9)</f>
        <v>1.99999999999999</v>
      </c>
      <c r="AM24" s="163">
        <f>SUM(V24/1.5*AM9)</f>
        <v>0.99999999999999101</v>
      </c>
      <c r="AN24" s="161" t="s">
        <v>174</v>
      </c>
    </row>
    <row r="25" spans="1:40" x14ac:dyDescent="0.25">
      <c r="A25" s="582"/>
      <c r="B25" s="158">
        <v>160</v>
      </c>
      <c r="C25" s="159">
        <f t="shared" si="1"/>
        <v>10.447871333333334</v>
      </c>
      <c r="D25" s="164">
        <f t="shared" si="0"/>
        <v>9.8332906666666666</v>
      </c>
      <c r="E25" s="164">
        <f t="shared" si="0"/>
        <v>9.2187099999999997</v>
      </c>
      <c r="F25" s="164">
        <f t="shared" si="0"/>
        <v>8.6041293333333346</v>
      </c>
      <c r="G25" s="164">
        <f t="shared" si="0"/>
        <v>7.9895486666666669</v>
      </c>
      <c r="H25" s="164">
        <f t="shared" si="0"/>
        <v>7.374968</v>
      </c>
      <c r="I25" s="164">
        <f t="shared" si="0"/>
        <v>6.7603873333333331</v>
      </c>
      <c r="J25" s="164">
        <f t="shared" si="0"/>
        <v>6.1458066666666671</v>
      </c>
      <c r="K25" s="164">
        <f t="shared" si="0"/>
        <v>5.5312260000000002</v>
      </c>
      <c r="L25" s="164">
        <f t="shared" si="0"/>
        <v>4.9166453333333333</v>
      </c>
      <c r="M25" s="164">
        <f t="shared" si="0"/>
        <v>4.3020646666666673</v>
      </c>
      <c r="N25" s="164">
        <f t="shared" si="0"/>
        <v>3.687484</v>
      </c>
      <c r="O25" s="164">
        <f t="shared" si="0"/>
        <v>3.0729033333333335</v>
      </c>
      <c r="P25" s="164">
        <f t="shared" si="0"/>
        <v>2.4583226666666604</v>
      </c>
      <c r="Q25" s="164">
        <f t="shared" si="0"/>
        <v>1.8437419999999938</v>
      </c>
      <c r="R25" s="164">
        <f t="shared" ref="D25:S41" si="2">SUM($B25+($B25/3)*($J$6*0.5))/3*R$9</f>
        <v>1.2291613333333271</v>
      </c>
      <c r="S25" s="164">
        <f t="shared" si="2"/>
        <v>0.61458066666666111</v>
      </c>
      <c r="T25" s="161" t="s">
        <v>174</v>
      </c>
      <c r="U25" s="583"/>
      <c r="V25" s="162">
        <v>160</v>
      </c>
      <c r="W25" s="159">
        <f>SUM(V25/1.5*W9)</f>
        <v>18.133333333333336</v>
      </c>
      <c r="X25" s="163">
        <f>SUM(V25/1.5*X9)</f>
        <v>17.066666666666666</v>
      </c>
      <c r="Y25" s="163">
        <f>SUM(V25/1.5*Y9)</f>
        <v>16</v>
      </c>
      <c r="Z25" s="163">
        <f>SUM(V25/1.5*Z9)</f>
        <v>14.933333333333335</v>
      </c>
      <c r="AA25" s="163">
        <f>SUM(V25/1.5*AA9)</f>
        <v>13.866666666666667</v>
      </c>
      <c r="AB25" s="163">
        <f>SUM(V25/1.5*AB9)</f>
        <v>12.8</v>
      </c>
      <c r="AC25" s="163">
        <f>SUM(V25/1.5*AC9)</f>
        <v>11.733333333333334</v>
      </c>
      <c r="AD25" s="163">
        <f>SUM(V25/1.5*AD9)</f>
        <v>10.666666666666668</v>
      </c>
      <c r="AE25" s="163">
        <f>SUM(V25/1.5*AE9)</f>
        <v>9.6</v>
      </c>
      <c r="AF25" s="163">
        <f>SUM(V25/1.5*AF9)</f>
        <v>8.5333333333333332</v>
      </c>
      <c r="AG25" s="163">
        <f>SUM(V25/1.5*AG9)</f>
        <v>7.4666666666666677</v>
      </c>
      <c r="AH25" s="163">
        <f>SUM(V25/1.5*AH9)</f>
        <v>6.4</v>
      </c>
      <c r="AI25" s="163">
        <f>SUM(V25/1.5*AI9)</f>
        <v>5.3333333333333339</v>
      </c>
      <c r="AJ25" s="163">
        <f>SUM(V25/1.5*AJ9)</f>
        <v>4.2666666666666559</v>
      </c>
      <c r="AK25" s="163">
        <f>SUM(V25/1.5*AK9)</f>
        <v>3.1999999999999891</v>
      </c>
      <c r="AL25" s="163">
        <f>SUM(V25/1.5*AL9)</f>
        <v>2.1333333333333226</v>
      </c>
      <c r="AM25" s="163">
        <f>SUM(V25/1.5*AM9)</f>
        <v>1.0666666666666571</v>
      </c>
      <c r="AN25" s="161" t="s">
        <v>174</v>
      </c>
    </row>
    <row r="26" spans="1:40" x14ac:dyDescent="0.25">
      <c r="A26" s="582"/>
      <c r="B26" s="158">
        <v>170</v>
      </c>
      <c r="C26" s="159">
        <f t="shared" si="1"/>
        <v>11.10086329166667</v>
      </c>
      <c r="D26" s="164">
        <f t="shared" si="2"/>
        <v>10.447871333333335</v>
      </c>
      <c r="E26" s="164">
        <f t="shared" si="2"/>
        <v>9.7948793750000007</v>
      </c>
      <c r="F26" s="164">
        <f t="shared" si="2"/>
        <v>9.1418874166666697</v>
      </c>
      <c r="G26" s="164">
        <f t="shared" si="2"/>
        <v>8.4888954583333351</v>
      </c>
      <c r="H26" s="164">
        <f t="shared" si="2"/>
        <v>7.8359035000000006</v>
      </c>
      <c r="I26" s="164">
        <f t="shared" si="2"/>
        <v>7.1829115416666678</v>
      </c>
      <c r="J26" s="164">
        <f t="shared" si="2"/>
        <v>6.529919583333335</v>
      </c>
      <c r="K26" s="164">
        <f t="shared" si="2"/>
        <v>5.8769276250000004</v>
      </c>
      <c r="L26" s="164">
        <f t="shared" si="2"/>
        <v>5.2239356666666676</v>
      </c>
      <c r="M26" s="164">
        <f t="shared" si="2"/>
        <v>4.5709437083333349</v>
      </c>
      <c r="N26" s="164">
        <f t="shared" si="2"/>
        <v>3.9179517500000003</v>
      </c>
      <c r="O26" s="164">
        <f t="shared" si="2"/>
        <v>3.2649597916666675</v>
      </c>
      <c r="P26" s="164">
        <f t="shared" si="2"/>
        <v>2.6119678333333272</v>
      </c>
      <c r="Q26" s="164">
        <f t="shared" si="2"/>
        <v>1.9589758749999937</v>
      </c>
      <c r="R26" s="164">
        <f t="shared" si="2"/>
        <v>1.3059839166666602</v>
      </c>
      <c r="S26" s="164">
        <f t="shared" si="2"/>
        <v>0.65299195833332757</v>
      </c>
      <c r="T26" s="161" t="s">
        <v>174</v>
      </c>
      <c r="U26" s="583"/>
      <c r="V26" s="162">
        <v>170</v>
      </c>
      <c r="W26" s="159">
        <f>SUM(V26/1.5*W9)</f>
        <v>19.266666666666666</v>
      </c>
      <c r="X26" s="163">
        <f>SUM(V26/1.5*X9)</f>
        <v>18.133333333333333</v>
      </c>
      <c r="Y26" s="163">
        <f>SUM(V26/1.5*Y9)</f>
        <v>17</v>
      </c>
      <c r="Z26" s="163">
        <f>SUM(V26/1.5*Z9)</f>
        <v>15.866666666666667</v>
      </c>
      <c r="AA26" s="163">
        <f>SUM(V26/1.5*AA9)</f>
        <v>14.733333333333333</v>
      </c>
      <c r="AB26" s="163">
        <f>SUM(V26/1.5*AB9)</f>
        <v>13.6</v>
      </c>
      <c r="AC26" s="163">
        <f>SUM(V26/1.5*AC9)</f>
        <v>12.466666666666667</v>
      </c>
      <c r="AD26" s="163">
        <f>SUM(V26/1.5*AD9)</f>
        <v>11.333333333333334</v>
      </c>
      <c r="AE26" s="163">
        <f>SUM(V26/1.5*AE9)</f>
        <v>10.199999999999999</v>
      </c>
      <c r="AF26" s="163">
        <f>SUM(V26/1.5*AF9)</f>
        <v>9.0666666666666664</v>
      </c>
      <c r="AG26" s="163">
        <f>SUM(V26/1.5*AG9)</f>
        <v>7.9333333333333336</v>
      </c>
      <c r="AH26" s="163">
        <f>SUM(V26/1.5*AH9)</f>
        <v>6.8</v>
      </c>
      <c r="AI26" s="163">
        <f>SUM(V26/1.5*AI9)</f>
        <v>5.666666666666667</v>
      </c>
      <c r="AJ26" s="163">
        <f>SUM(V26/1.5*AJ9)</f>
        <v>4.5333333333333217</v>
      </c>
      <c r="AK26" s="163">
        <f>SUM(V26/1.5*AK9)</f>
        <v>3.3999999999999884</v>
      </c>
      <c r="AL26" s="163">
        <f>SUM(V26/1.5*AL9)</f>
        <v>2.2666666666666551</v>
      </c>
      <c r="AM26" s="163">
        <f>SUM(V26/1.5*AM9)</f>
        <v>1.1333333333333231</v>
      </c>
      <c r="AN26" s="161" t="s">
        <v>174</v>
      </c>
    </row>
    <row r="27" spans="1:40" x14ac:dyDescent="0.25">
      <c r="A27" s="582"/>
      <c r="B27" s="165">
        <v>180</v>
      </c>
      <c r="C27" s="166">
        <f t="shared" si="1"/>
        <v>11.753855250000001</v>
      </c>
      <c r="D27" s="167">
        <f t="shared" si="2"/>
        <v>11.062452</v>
      </c>
      <c r="E27" s="167">
        <f t="shared" si="2"/>
        <v>10.37104875</v>
      </c>
      <c r="F27" s="167">
        <f t="shared" si="2"/>
        <v>9.6796455000000012</v>
      </c>
      <c r="G27" s="167">
        <f t="shared" si="2"/>
        <v>8.9882422500000008</v>
      </c>
      <c r="H27" s="167">
        <f t="shared" si="2"/>
        <v>8.2968390000000003</v>
      </c>
      <c r="I27" s="167">
        <f t="shared" si="2"/>
        <v>7.6054357500000007</v>
      </c>
      <c r="J27" s="167">
        <f t="shared" si="2"/>
        <v>6.9140325000000011</v>
      </c>
      <c r="K27" s="167">
        <f t="shared" si="2"/>
        <v>6.2226292499999998</v>
      </c>
      <c r="L27" s="167">
        <f t="shared" si="2"/>
        <v>5.5312260000000002</v>
      </c>
      <c r="M27" s="167">
        <f t="shared" si="2"/>
        <v>4.8398227500000006</v>
      </c>
      <c r="N27" s="167">
        <f t="shared" si="2"/>
        <v>4.1484195000000001</v>
      </c>
      <c r="O27" s="167">
        <f t="shared" si="2"/>
        <v>3.4570162500000006</v>
      </c>
      <c r="P27" s="167">
        <f t="shared" si="2"/>
        <v>2.765612999999993</v>
      </c>
      <c r="Q27" s="167">
        <f t="shared" si="2"/>
        <v>2.074209749999993</v>
      </c>
      <c r="R27" s="167">
        <f t="shared" si="2"/>
        <v>1.3828064999999932</v>
      </c>
      <c r="S27" s="167">
        <f t="shared" si="2"/>
        <v>0.69140324999999381</v>
      </c>
      <c r="T27" s="169" t="s">
        <v>174</v>
      </c>
      <c r="U27" s="583"/>
      <c r="V27" s="170">
        <v>180</v>
      </c>
      <c r="W27" s="166">
        <f>SUM(V27/1.5*W9)</f>
        <v>20.400000000000002</v>
      </c>
      <c r="X27" s="167">
        <f>SUM(V27/1.5*X9)</f>
        <v>19.2</v>
      </c>
      <c r="Y27" s="167">
        <f>SUM(V27/1.5*Y9)</f>
        <v>18</v>
      </c>
      <c r="Z27" s="167">
        <f>SUM(V27/1.5*Z9)</f>
        <v>16.8</v>
      </c>
      <c r="AA27" s="167">
        <f>SUM(V27/1.5*AA9)</f>
        <v>15.600000000000001</v>
      </c>
      <c r="AB27" s="167">
        <f>SUM(V27/1.5*AB9)</f>
        <v>14.399999999999999</v>
      </c>
      <c r="AC27" s="167">
        <f>SUM(V27/1.5*AC9)</f>
        <v>13.2</v>
      </c>
      <c r="AD27" s="167">
        <f>SUM(V27/1.5*AD9)</f>
        <v>12</v>
      </c>
      <c r="AE27" s="167">
        <f>SUM(V27/1.5*AE9)</f>
        <v>10.799999999999999</v>
      </c>
      <c r="AF27" s="167">
        <f>SUM(V27/1.5*AF9)</f>
        <v>9.6</v>
      </c>
      <c r="AG27" s="167">
        <f>SUM(V27/1.5*AG9)</f>
        <v>8.4</v>
      </c>
      <c r="AH27" s="167">
        <f>SUM(V27/1.5*AH9)</f>
        <v>7.1999999999999993</v>
      </c>
      <c r="AI27" s="167">
        <f>SUM(V27/1.5*AI9)</f>
        <v>6</v>
      </c>
      <c r="AJ27" s="167">
        <f>SUM(V27/1.5*AJ9)</f>
        <v>4.7999999999999874</v>
      </c>
      <c r="AK27" s="167">
        <f>SUM(V27/1.5*AK9)</f>
        <v>3.5999999999999877</v>
      </c>
      <c r="AL27" s="167">
        <f>SUM(V27/1.5*AL9)</f>
        <v>2.3999999999999879</v>
      </c>
      <c r="AM27" s="167">
        <f>SUM(V27/1.5*AM9)</f>
        <v>1.1999999999999893</v>
      </c>
      <c r="AN27" s="169" t="s">
        <v>174</v>
      </c>
    </row>
    <row r="28" spans="1:40" x14ac:dyDescent="0.25">
      <c r="A28" s="582"/>
      <c r="B28" s="158">
        <v>190</v>
      </c>
      <c r="C28" s="159">
        <f t="shared" si="1"/>
        <v>12.406847208333334</v>
      </c>
      <c r="D28" s="164">
        <f t="shared" si="2"/>
        <v>11.677032666666667</v>
      </c>
      <c r="E28" s="164">
        <f t="shared" si="2"/>
        <v>10.947218124999999</v>
      </c>
      <c r="F28" s="164">
        <f t="shared" si="2"/>
        <v>10.217403583333335</v>
      </c>
      <c r="G28" s="164">
        <f t="shared" si="2"/>
        <v>9.4875890416666664</v>
      </c>
      <c r="H28" s="164">
        <f t="shared" si="2"/>
        <v>8.7577745</v>
      </c>
      <c r="I28" s="164">
        <f t="shared" si="2"/>
        <v>8.0279599583333336</v>
      </c>
      <c r="J28" s="164">
        <f t="shared" si="2"/>
        <v>7.2981454166666673</v>
      </c>
      <c r="K28" s="164">
        <f t="shared" si="2"/>
        <v>6.568330875</v>
      </c>
      <c r="L28" s="164">
        <f t="shared" si="2"/>
        <v>5.8385163333333336</v>
      </c>
      <c r="M28" s="164">
        <f t="shared" si="2"/>
        <v>5.1087017916666673</v>
      </c>
      <c r="N28" s="164">
        <f t="shared" si="2"/>
        <v>4.37888725</v>
      </c>
      <c r="O28" s="164">
        <f t="shared" si="2"/>
        <v>3.6490727083333336</v>
      </c>
      <c r="P28" s="164">
        <f t="shared" si="2"/>
        <v>2.9192581666666593</v>
      </c>
      <c r="Q28" s="164">
        <f t="shared" si="2"/>
        <v>2.1894436249999925</v>
      </c>
      <c r="R28" s="164">
        <f t="shared" si="2"/>
        <v>1.4596290833333261</v>
      </c>
      <c r="S28" s="164">
        <f t="shared" si="2"/>
        <v>0.72981454166666004</v>
      </c>
      <c r="T28" s="161" t="s">
        <v>174</v>
      </c>
      <c r="U28" s="583"/>
      <c r="V28" s="162">
        <v>190</v>
      </c>
      <c r="W28" s="159">
        <f>SUM(V28/1.5*W9)</f>
        <v>21.533333333333335</v>
      </c>
      <c r="X28" s="163">
        <f>SUM(V28/1.5*X9)</f>
        <v>20.266666666666669</v>
      </c>
      <c r="Y28" s="163">
        <f>SUM(V28/1.5*Y9)</f>
        <v>19</v>
      </c>
      <c r="Z28" s="163">
        <f>SUM(V28/1.5*Z9)</f>
        <v>17.733333333333334</v>
      </c>
      <c r="AA28" s="163">
        <f>SUM(V28/1.5*AA9)</f>
        <v>16.466666666666669</v>
      </c>
      <c r="AB28" s="163">
        <f>SUM(V28/1.5*AB9)</f>
        <v>15.2</v>
      </c>
      <c r="AC28" s="163">
        <f>SUM(V28/1.5*AC9)</f>
        <v>13.933333333333334</v>
      </c>
      <c r="AD28" s="163">
        <f>SUM(V28/1.5*AD9)</f>
        <v>12.666666666666668</v>
      </c>
      <c r="AE28" s="163">
        <f>SUM(V28/1.5*AE9)</f>
        <v>11.4</v>
      </c>
      <c r="AF28" s="163">
        <f>SUM(V28/1.5*AF9)</f>
        <v>10.133333333333335</v>
      </c>
      <c r="AG28" s="163">
        <f>SUM(V28/1.5*AG9)</f>
        <v>8.8666666666666671</v>
      </c>
      <c r="AH28" s="163">
        <f>SUM(V28/1.5*AH9)</f>
        <v>7.6</v>
      </c>
      <c r="AI28" s="163">
        <f>SUM(V28/1.5*AI9)</f>
        <v>6.3333333333333339</v>
      </c>
      <c r="AJ28" s="163">
        <f>SUM(V28/1.5*AJ9)</f>
        <v>5.066666666666654</v>
      </c>
      <c r="AK28" s="163">
        <f>SUM(V28/1.5*AK9)</f>
        <v>3.7999999999999874</v>
      </c>
      <c r="AL28" s="163">
        <f>SUM(V28/1.5*AL9)</f>
        <v>2.5333333333333208</v>
      </c>
      <c r="AM28" s="163">
        <f>SUM(V28/1.5*AM9)</f>
        <v>1.2666666666666553</v>
      </c>
      <c r="AN28" s="161" t="s">
        <v>174</v>
      </c>
    </row>
    <row r="29" spans="1:40" x14ac:dyDescent="0.25">
      <c r="A29" s="582"/>
      <c r="B29" s="158">
        <v>200</v>
      </c>
      <c r="C29" s="159">
        <f t="shared" si="1"/>
        <v>13.059839166666666</v>
      </c>
      <c r="D29" s="164">
        <f t="shared" si="2"/>
        <v>12.291613333333332</v>
      </c>
      <c r="E29" s="164">
        <f t="shared" si="2"/>
        <v>11.523387499999998</v>
      </c>
      <c r="F29" s="164">
        <f t="shared" si="2"/>
        <v>10.755161666666666</v>
      </c>
      <c r="G29" s="164">
        <f t="shared" si="2"/>
        <v>9.986935833333332</v>
      </c>
      <c r="H29" s="164">
        <f t="shared" si="2"/>
        <v>9.2187099999999997</v>
      </c>
      <c r="I29" s="164">
        <f t="shared" si="2"/>
        <v>8.4504841666666657</v>
      </c>
      <c r="J29" s="164">
        <f t="shared" si="2"/>
        <v>7.6822583333333334</v>
      </c>
      <c r="K29" s="164">
        <f t="shared" si="2"/>
        <v>6.9140324999999994</v>
      </c>
      <c r="L29" s="164">
        <f t="shared" si="2"/>
        <v>6.1458066666666662</v>
      </c>
      <c r="M29" s="164">
        <f t="shared" si="2"/>
        <v>5.377580833333333</v>
      </c>
      <c r="N29" s="164">
        <f t="shared" si="2"/>
        <v>4.6093549999999999</v>
      </c>
      <c r="O29" s="164">
        <f t="shared" si="2"/>
        <v>3.8411291666666667</v>
      </c>
      <c r="P29" s="164">
        <f t="shared" si="2"/>
        <v>3.0729033333333251</v>
      </c>
      <c r="Q29" s="164">
        <f t="shared" si="2"/>
        <v>2.3046774999999919</v>
      </c>
      <c r="R29" s="164">
        <f t="shared" si="2"/>
        <v>1.5364516666666588</v>
      </c>
      <c r="S29" s="164">
        <f t="shared" si="2"/>
        <v>0.76822583333332639</v>
      </c>
      <c r="T29" s="161" t="s">
        <v>174</v>
      </c>
      <c r="U29" s="583"/>
      <c r="V29" s="162">
        <v>200</v>
      </c>
      <c r="W29" s="159">
        <f>SUM(V29/1.5*W9)</f>
        <v>22.666666666666671</v>
      </c>
      <c r="X29" s="163">
        <f>SUM(V29/1.5*X9)</f>
        <v>21.333333333333336</v>
      </c>
      <c r="Y29" s="163">
        <f>SUM(V29/1.5*Y9)</f>
        <v>20</v>
      </c>
      <c r="Z29" s="163">
        <f>SUM(V29/1.5*Z9)</f>
        <v>18.666666666666671</v>
      </c>
      <c r="AA29" s="163">
        <f>SUM(V29/1.5*AA9)</f>
        <v>17.333333333333336</v>
      </c>
      <c r="AB29" s="163">
        <f>SUM(V29/1.5*AB9)</f>
        <v>16</v>
      </c>
      <c r="AC29" s="163">
        <f>SUM(V29/1.5*AC9)</f>
        <v>14.666666666666668</v>
      </c>
      <c r="AD29" s="163">
        <f>SUM(V29/1.5*AD9)</f>
        <v>13.333333333333336</v>
      </c>
      <c r="AE29" s="163">
        <f>SUM(V29/1.5*AE9)</f>
        <v>12</v>
      </c>
      <c r="AF29" s="163">
        <f>SUM(V29/1.5*AF9)</f>
        <v>10.666666666666668</v>
      </c>
      <c r="AG29" s="163">
        <f>SUM(V29/1.5*AG9)</f>
        <v>9.3333333333333357</v>
      </c>
      <c r="AH29" s="163">
        <f>SUM(V29/1.5*AH9)</f>
        <v>8</v>
      </c>
      <c r="AI29" s="163">
        <f>SUM(V29/1.5*AI9)</f>
        <v>6.6666666666666679</v>
      </c>
      <c r="AJ29" s="163">
        <f>SUM(V29/1.5*AJ9)</f>
        <v>5.3333333333333197</v>
      </c>
      <c r="AK29" s="163">
        <f>SUM(V29/1.5*AK9)</f>
        <v>3.9999999999999867</v>
      </c>
      <c r="AL29" s="163">
        <f>SUM(V29/1.5*AL9)</f>
        <v>2.6666666666666536</v>
      </c>
      <c r="AM29" s="163">
        <f>SUM(V29/1.5*AM9)</f>
        <v>1.3333333333333215</v>
      </c>
      <c r="AN29" s="161" t="s">
        <v>174</v>
      </c>
    </row>
    <row r="30" spans="1:40" x14ac:dyDescent="0.25">
      <c r="A30" s="582"/>
      <c r="B30" s="158">
        <v>210</v>
      </c>
      <c r="C30" s="159">
        <f t="shared" si="1"/>
        <v>13.712831125000001</v>
      </c>
      <c r="D30" s="164">
        <f t="shared" si="2"/>
        <v>12.906194000000001</v>
      </c>
      <c r="E30" s="164">
        <f t="shared" si="2"/>
        <v>12.099556874999999</v>
      </c>
      <c r="F30" s="164">
        <f t="shared" si="2"/>
        <v>11.292919750000001</v>
      </c>
      <c r="G30" s="164">
        <f t="shared" si="2"/>
        <v>10.486282625000001</v>
      </c>
      <c r="H30" s="164">
        <f t="shared" si="2"/>
        <v>9.6796454999999995</v>
      </c>
      <c r="I30" s="164">
        <f t="shared" si="2"/>
        <v>8.8730083749999995</v>
      </c>
      <c r="J30" s="164">
        <f t="shared" si="2"/>
        <v>8.0663712500000013</v>
      </c>
      <c r="K30" s="164">
        <f t="shared" si="2"/>
        <v>7.2597341249999996</v>
      </c>
      <c r="L30" s="164">
        <f t="shared" si="2"/>
        <v>6.4530970000000005</v>
      </c>
      <c r="M30" s="164">
        <f t="shared" si="2"/>
        <v>5.6464598750000006</v>
      </c>
      <c r="N30" s="164">
        <f t="shared" si="2"/>
        <v>4.8398227499999997</v>
      </c>
      <c r="O30" s="164">
        <f t="shared" si="2"/>
        <v>4.0331856250000007</v>
      </c>
      <c r="P30" s="164">
        <f t="shared" si="2"/>
        <v>3.2265484999999918</v>
      </c>
      <c r="Q30" s="164">
        <f t="shared" si="2"/>
        <v>2.4199113749999919</v>
      </c>
      <c r="R30" s="164">
        <f t="shared" si="2"/>
        <v>1.6132742499999919</v>
      </c>
      <c r="S30" s="164">
        <f t="shared" si="2"/>
        <v>0.80663712499999274</v>
      </c>
      <c r="T30" s="161" t="s">
        <v>174</v>
      </c>
      <c r="U30" s="583"/>
      <c r="V30" s="162">
        <v>210</v>
      </c>
      <c r="W30" s="159">
        <f>SUM(V30/1.5*W9)</f>
        <v>23.8</v>
      </c>
      <c r="X30" s="163">
        <f>SUM(V30/1.5*X9)</f>
        <v>22.400000000000002</v>
      </c>
      <c r="Y30" s="163">
        <f>SUM(V30/1.5*Y9)</f>
        <v>21</v>
      </c>
      <c r="Z30" s="163">
        <f>SUM(V30/1.5*Z9)</f>
        <v>19.600000000000001</v>
      </c>
      <c r="AA30" s="163">
        <f>SUM(V30/1.5*AA9)</f>
        <v>18.2</v>
      </c>
      <c r="AB30" s="163">
        <f>SUM(V30/1.5*AB9)</f>
        <v>16.8</v>
      </c>
      <c r="AC30" s="163">
        <f>SUM(V30/1.5*AC9)</f>
        <v>15.4</v>
      </c>
      <c r="AD30" s="163">
        <f>SUM(V30/1.5*AD9)</f>
        <v>14</v>
      </c>
      <c r="AE30" s="163">
        <f>SUM(V30/1.5*AE9)</f>
        <v>12.6</v>
      </c>
      <c r="AF30" s="163">
        <f>SUM(V30/1.5*AF9)</f>
        <v>11.200000000000001</v>
      </c>
      <c r="AG30" s="163">
        <f>SUM(V30/1.5*AG9)</f>
        <v>9.8000000000000007</v>
      </c>
      <c r="AH30" s="163">
        <f>SUM(V30/1.5*AH9)</f>
        <v>8.4</v>
      </c>
      <c r="AI30" s="163">
        <f>SUM(V30/1.5*AI9)</f>
        <v>7</v>
      </c>
      <c r="AJ30" s="163">
        <f>SUM(V30/1.5*AJ9)</f>
        <v>5.5999999999999854</v>
      </c>
      <c r="AK30" s="163">
        <f>SUM(V30/1.5*AK9)</f>
        <v>4.199999999999986</v>
      </c>
      <c r="AL30" s="163">
        <f>SUM(V30/1.5*AL9)</f>
        <v>2.7999999999999861</v>
      </c>
      <c r="AM30" s="163">
        <f>SUM(V30/1.5*AM9)</f>
        <v>1.3999999999999875</v>
      </c>
      <c r="AN30" s="161" t="s">
        <v>174</v>
      </c>
    </row>
    <row r="31" spans="1:40" x14ac:dyDescent="0.25">
      <c r="A31" s="582"/>
      <c r="B31" s="158">
        <v>220</v>
      </c>
      <c r="C31" s="159">
        <f t="shared" si="1"/>
        <v>14.365823083333334</v>
      </c>
      <c r="D31" s="164">
        <f t="shared" si="2"/>
        <v>13.520774666666666</v>
      </c>
      <c r="E31" s="164">
        <f t="shared" si="2"/>
        <v>12.675726249999999</v>
      </c>
      <c r="F31" s="164">
        <f t="shared" si="2"/>
        <v>11.830677833333334</v>
      </c>
      <c r="G31" s="164">
        <f t="shared" si="2"/>
        <v>10.985629416666667</v>
      </c>
      <c r="H31" s="164">
        <f t="shared" si="2"/>
        <v>10.140580999999999</v>
      </c>
      <c r="I31" s="164">
        <f t="shared" si="2"/>
        <v>9.2955325833333333</v>
      </c>
      <c r="J31" s="164">
        <f t="shared" si="2"/>
        <v>8.4504841666666675</v>
      </c>
      <c r="K31" s="164">
        <f t="shared" si="2"/>
        <v>7.6054357499999998</v>
      </c>
      <c r="L31" s="164">
        <f t="shared" si="2"/>
        <v>6.7603873333333331</v>
      </c>
      <c r="M31" s="164">
        <f t="shared" si="2"/>
        <v>5.9153389166666672</v>
      </c>
      <c r="N31" s="164">
        <f t="shared" si="2"/>
        <v>5.0702904999999996</v>
      </c>
      <c r="O31" s="164">
        <f t="shared" si="2"/>
        <v>4.2252420833333337</v>
      </c>
      <c r="P31" s="164">
        <f t="shared" si="2"/>
        <v>3.3801936666666577</v>
      </c>
      <c r="Q31" s="164">
        <f t="shared" si="2"/>
        <v>2.5351452499999914</v>
      </c>
      <c r="R31" s="164">
        <f t="shared" si="2"/>
        <v>1.6900968333333248</v>
      </c>
      <c r="S31" s="164">
        <f t="shared" si="2"/>
        <v>0.84504841666665909</v>
      </c>
      <c r="T31" s="161" t="s">
        <v>174</v>
      </c>
      <c r="U31" s="583"/>
      <c r="V31" s="162">
        <v>220</v>
      </c>
      <c r="W31" s="159">
        <f>SUM(V31/1.5*W9)</f>
        <v>24.933333333333334</v>
      </c>
      <c r="X31" s="163">
        <f>SUM(V31/1.5*X9)</f>
        <v>23.466666666666665</v>
      </c>
      <c r="Y31" s="163">
        <f>SUM(V31/1.5*Y9)</f>
        <v>21.999999999999996</v>
      </c>
      <c r="Z31" s="163">
        <f>SUM(V31/1.5*Z9)</f>
        <v>20.533333333333335</v>
      </c>
      <c r="AA31" s="163">
        <f>SUM(V31/1.5*AA9)</f>
        <v>19.066666666666666</v>
      </c>
      <c r="AB31" s="163">
        <f>SUM(V31/1.5*AB9)</f>
        <v>17.599999999999998</v>
      </c>
      <c r="AC31" s="163">
        <f>SUM(V31/1.5*AC9)</f>
        <v>16.133333333333333</v>
      </c>
      <c r="AD31" s="163">
        <f>SUM(V31/1.5*AD9)</f>
        <v>14.666666666666666</v>
      </c>
      <c r="AE31" s="163">
        <f>SUM(V31/1.5*AE9)</f>
        <v>13.2</v>
      </c>
      <c r="AF31" s="163">
        <f>SUM(V31/1.5*AF9)</f>
        <v>11.733333333333333</v>
      </c>
      <c r="AG31" s="163">
        <f>SUM(V31/1.5*AG9)</f>
        <v>10.266666666666667</v>
      </c>
      <c r="AH31" s="163">
        <f>SUM(V31/1.5*AH9)</f>
        <v>8.7999999999999989</v>
      </c>
      <c r="AI31" s="163">
        <f>SUM(V31/1.5*AI9)</f>
        <v>7.333333333333333</v>
      </c>
      <c r="AJ31" s="163">
        <f>SUM(V31/1.5*AJ9)</f>
        <v>5.8666666666666512</v>
      </c>
      <c r="AK31" s="163">
        <f>SUM(V31/1.5*AK9)</f>
        <v>4.3999999999999844</v>
      </c>
      <c r="AL31" s="163">
        <f>SUM(V31/1.5*AL9)</f>
        <v>2.9333333333333185</v>
      </c>
      <c r="AM31" s="163">
        <f>SUM(V31/1.5*AM9)</f>
        <v>1.4666666666666535</v>
      </c>
      <c r="AN31" s="161" t="s">
        <v>174</v>
      </c>
    </row>
    <row r="32" spans="1:40" x14ac:dyDescent="0.25">
      <c r="A32" s="582"/>
      <c r="B32" s="158">
        <v>230</v>
      </c>
      <c r="C32" s="159">
        <f t="shared" si="1"/>
        <v>15.018815041666668</v>
      </c>
      <c r="D32" s="164">
        <f t="shared" si="2"/>
        <v>14.135355333333335</v>
      </c>
      <c r="E32" s="164">
        <f t="shared" si="2"/>
        <v>13.251895625000001</v>
      </c>
      <c r="F32" s="164">
        <f t="shared" si="2"/>
        <v>12.36843591666667</v>
      </c>
      <c r="G32" s="164">
        <f t="shared" si="2"/>
        <v>11.484976208333334</v>
      </c>
      <c r="H32" s="164">
        <f t="shared" si="2"/>
        <v>10.601516500000001</v>
      </c>
      <c r="I32" s="164">
        <f t="shared" si="2"/>
        <v>9.7180567916666671</v>
      </c>
      <c r="J32" s="164">
        <f t="shared" si="2"/>
        <v>8.8345970833333336</v>
      </c>
      <c r="K32" s="164">
        <f t="shared" si="2"/>
        <v>7.9511373750000001</v>
      </c>
      <c r="L32" s="164">
        <f t="shared" si="2"/>
        <v>7.0676776666666674</v>
      </c>
      <c r="M32" s="164">
        <f t="shared" si="2"/>
        <v>6.1842179583333348</v>
      </c>
      <c r="N32" s="164">
        <f t="shared" si="2"/>
        <v>5.3007582500000003</v>
      </c>
      <c r="O32" s="164">
        <f t="shared" si="2"/>
        <v>4.4172985416666668</v>
      </c>
      <c r="P32" s="164">
        <f t="shared" si="2"/>
        <v>3.5338388333333244</v>
      </c>
      <c r="Q32" s="164">
        <f t="shared" si="2"/>
        <v>2.6503791249999913</v>
      </c>
      <c r="R32" s="164">
        <f t="shared" si="2"/>
        <v>1.766919416666658</v>
      </c>
      <c r="S32" s="164">
        <f t="shared" si="2"/>
        <v>0.88345970833332543</v>
      </c>
      <c r="T32" s="161" t="s">
        <v>174</v>
      </c>
      <c r="U32" s="583"/>
      <c r="V32" s="162">
        <v>230</v>
      </c>
      <c r="W32" s="159">
        <f>SUM(V32/1.5*W9)</f>
        <v>26.06666666666667</v>
      </c>
      <c r="X32" s="163">
        <f>SUM(V32/1.5*X9)</f>
        <v>24.533333333333335</v>
      </c>
      <c r="Y32" s="163">
        <f>SUM(V32/1.5*Y9)</f>
        <v>23</v>
      </c>
      <c r="Z32" s="163">
        <f>SUM(V32/1.5*Z9)</f>
        <v>21.466666666666669</v>
      </c>
      <c r="AA32" s="163">
        <f>SUM(V32/1.5*AA9)</f>
        <v>19.933333333333334</v>
      </c>
      <c r="AB32" s="163">
        <f>SUM(V32/1.5*AB9)</f>
        <v>18.400000000000002</v>
      </c>
      <c r="AC32" s="163">
        <f>SUM(V32/1.5*AC9)</f>
        <v>16.866666666666667</v>
      </c>
      <c r="AD32" s="163">
        <f>SUM(V32/1.5*AD9)</f>
        <v>15.333333333333336</v>
      </c>
      <c r="AE32" s="163">
        <f>SUM(V32/1.5*AE9)</f>
        <v>13.8</v>
      </c>
      <c r="AF32" s="163">
        <f>SUM(V32/1.5*AF9)</f>
        <v>12.266666666666667</v>
      </c>
      <c r="AG32" s="163">
        <f>SUM(V32/1.5*AG9)</f>
        <v>10.733333333333334</v>
      </c>
      <c r="AH32" s="163">
        <f>SUM(V32/1.5*AH9)</f>
        <v>9.2000000000000011</v>
      </c>
      <c r="AI32" s="163">
        <f>SUM(V32/1.5*AI9)</f>
        <v>7.6666666666666679</v>
      </c>
      <c r="AJ32" s="163">
        <f>SUM(V32/1.5*AJ9)</f>
        <v>6.1333333333333178</v>
      </c>
      <c r="AK32" s="163">
        <f>SUM(V32/1.5*AK9)</f>
        <v>4.5999999999999845</v>
      </c>
      <c r="AL32" s="163">
        <f>SUM(V32/1.5*AL9)</f>
        <v>3.0666666666666513</v>
      </c>
      <c r="AM32" s="163">
        <f>SUM(V32/1.5*AM9)</f>
        <v>1.5333333333333197</v>
      </c>
      <c r="AN32" s="161" t="s">
        <v>174</v>
      </c>
    </row>
    <row r="33" spans="1:40" x14ac:dyDescent="0.25">
      <c r="A33" s="582"/>
      <c r="B33" s="165">
        <v>240</v>
      </c>
      <c r="C33" s="166">
        <f t="shared" si="1"/>
        <v>15.671807000000001</v>
      </c>
      <c r="D33" s="167">
        <f t="shared" si="2"/>
        <v>14.749936</v>
      </c>
      <c r="E33" s="167">
        <f t="shared" si="2"/>
        <v>13.828065</v>
      </c>
      <c r="F33" s="167">
        <f t="shared" si="2"/>
        <v>12.906194000000001</v>
      </c>
      <c r="G33" s="167">
        <f t="shared" si="2"/>
        <v>11.984323</v>
      </c>
      <c r="H33" s="167">
        <f t="shared" si="2"/>
        <v>11.062452</v>
      </c>
      <c r="I33" s="167">
        <f t="shared" si="2"/>
        <v>10.140581000000001</v>
      </c>
      <c r="J33" s="167">
        <f t="shared" si="2"/>
        <v>9.2187099999999997</v>
      </c>
      <c r="K33" s="167">
        <f t="shared" si="2"/>
        <v>8.2968390000000003</v>
      </c>
      <c r="L33" s="167">
        <f t="shared" si="2"/>
        <v>7.374968</v>
      </c>
      <c r="M33" s="167">
        <f t="shared" si="2"/>
        <v>6.4530970000000005</v>
      </c>
      <c r="N33" s="167">
        <f t="shared" si="2"/>
        <v>5.5312260000000002</v>
      </c>
      <c r="O33" s="167">
        <f t="shared" si="2"/>
        <v>4.6093549999999999</v>
      </c>
      <c r="P33" s="167">
        <f t="shared" si="2"/>
        <v>3.6874839999999907</v>
      </c>
      <c r="Q33" s="167">
        <f t="shared" si="2"/>
        <v>2.7656129999999908</v>
      </c>
      <c r="R33" s="167">
        <f t="shared" si="2"/>
        <v>1.8437419999999909</v>
      </c>
      <c r="S33" s="167">
        <f t="shared" si="2"/>
        <v>0.92187099999999167</v>
      </c>
      <c r="T33" s="169" t="s">
        <v>174</v>
      </c>
      <c r="U33" s="583"/>
      <c r="V33" s="170">
        <v>240</v>
      </c>
      <c r="W33" s="166">
        <f>SUM(V33/1.5*W9)</f>
        <v>27.200000000000003</v>
      </c>
      <c r="X33" s="167">
        <f>SUM(V33/1.5*X9)</f>
        <v>25.6</v>
      </c>
      <c r="Y33" s="167">
        <f>SUM(V33/1.5*Y9)</f>
        <v>24</v>
      </c>
      <c r="Z33" s="167">
        <f>SUM(V33/1.5*Z9)</f>
        <v>22.400000000000002</v>
      </c>
      <c r="AA33" s="167">
        <f>SUM(V33/1.5*AA9)</f>
        <v>20.8</v>
      </c>
      <c r="AB33" s="167">
        <f>SUM(V33/1.5*AB9)</f>
        <v>19.2</v>
      </c>
      <c r="AC33" s="167">
        <f>SUM(V33/1.5*AC9)</f>
        <v>17.600000000000001</v>
      </c>
      <c r="AD33" s="167">
        <f>SUM(V33/1.5*AD9)</f>
        <v>16</v>
      </c>
      <c r="AE33" s="167">
        <f>SUM(V33/1.5*AE9)</f>
        <v>14.399999999999999</v>
      </c>
      <c r="AF33" s="167">
        <f>SUM(V33/1.5*AF9)</f>
        <v>12.8</v>
      </c>
      <c r="AG33" s="167">
        <f>SUM(V33/1.5*AG9)</f>
        <v>11.200000000000001</v>
      </c>
      <c r="AH33" s="167">
        <f>SUM(V33/1.5*AH9)</f>
        <v>9.6</v>
      </c>
      <c r="AI33" s="167">
        <f>SUM(V33/1.5*AI9)</f>
        <v>8</v>
      </c>
      <c r="AJ33" s="167">
        <f>SUM(V33/1.5*AJ9)</f>
        <v>6.3999999999999835</v>
      </c>
      <c r="AK33" s="167">
        <f>SUM(V33/1.5*AK9)</f>
        <v>4.7999999999999838</v>
      </c>
      <c r="AL33" s="167">
        <f>SUM(V33/1.5*AL9)</f>
        <v>3.1999999999999842</v>
      </c>
      <c r="AM33" s="167">
        <f>SUM(V33/1.5*AM9)</f>
        <v>1.5999999999999857</v>
      </c>
      <c r="AN33" s="169" t="s">
        <v>174</v>
      </c>
    </row>
    <row r="34" spans="1:40" x14ac:dyDescent="0.25">
      <c r="A34" s="582"/>
      <c r="B34" s="158">
        <v>250</v>
      </c>
      <c r="C34" s="159">
        <f t="shared" si="1"/>
        <v>16.324798958333332</v>
      </c>
      <c r="D34" s="164">
        <f t="shared" si="2"/>
        <v>15.364516666666667</v>
      </c>
      <c r="E34" s="164">
        <f t="shared" si="2"/>
        <v>14.404234374999998</v>
      </c>
      <c r="F34" s="164">
        <f t="shared" si="2"/>
        <v>13.443952083333334</v>
      </c>
      <c r="G34" s="164">
        <f t="shared" si="2"/>
        <v>12.483669791666667</v>
      </c>
      <c r="H34" s="164">
        <f t="shared" si="2"/>
        <v>11.523387499999998</v>
      </c>
      <c r="I34" s="164">
        <f t="shared" si="2"/>
        <v>10.563105208333333</v>
      </c>
      <c r="J34" s="164">
        <f t="shared" si="2"/>
        <v>9.6028229166666677</v>
      </c>
      <c r="K34" s="164">
        <f t="shared" si="2"/>
        <v>8.6425406249999988</v>
      </c>
      <c r="L34" s="164">
        <f t="shared" si="2"/>
        <v>7.6822583333333334</v>
      </c>
      <c r="M34" s="164">
        <f t="shared" si="2"/>
        <v>6.7219760416666672</v>
      </c>
      <c r="N34" s="164">
        <f t="shared" si="2"/>
        <v>5.7616937499999992</v>
      </c>
      <c r="O34" s="164">
        <f t="shared" si="2"/>
        <v>4.8014114583333338</v>
      </c>
      <c r="P34" s="164">
        <f t="shared" si="2"/>
        <v>3.8411291666666565</v>
      </c>
      <c r="Q34" s="164">
        <f t="shared" si="2"/>
        <v>2.8808468749999903</v>
      </c>
      <c r="R34" s="164">
        <f t="shared" si="2"/>
        <v>1.9205645833333236</v>
      </c>
      <c r="S34" s="164">
        <f t="shared" si="2"/>
        <v>0.96028229166665802</v>
      </c>
      <c r="T34" s="161" t="s">
        <v>174</v>
      </c>
      <c r="U34" s="583"/>
      <c r="V34" s="162">
        <v>250</v>
      </c>
      <c r="W34" s="159">
        <f>SUM(V34/1.5*W9)</f>
        <v>28.333333333333332</v>
      </c>
      <c r="X34" s="163">
        <f>SUM(V34/1.5*X9)</f>
        <v>26.666666666666664</v>
      </c>
      <c r="Y34" s="163">
        <f>SUM(V34/1.5*Y9)</f>
        <v>24.999999999999996</v>
      </c>
      <c r="Z34" s="163">
        <f>SUM(V34/1.5*Z9)</f>
        <v>23.333333333333336</v>
      </c>
      <c r="AA34" s="163">
        <f>SUM(V34/1.5*AA9)</f>
        <v>21.666666666666668</v>
      </c>
      <c r="AB34" s="163">
        <f>SUM(V34/1.5*AB9)</f>
        <v>19.999999999999996</v>
      </c>
      <c r="AC34" s="163">
        <f>SUM(V34/1.5*AC9)</f>
        <v>18.333333333333332</v>
      </c>
      <c r="AD34" s="163">
        <f>SUM(V34/1.5*AD9)</f>
        <v>16.666666666666668</v>
      </c>
      <c r="AE34" s="163">
        <f>SUM(V34/1.5*AE9)</f>
        <v>14.999999999999998</v>
      </c>
      <c r="AF34" s="163">
        <f>SUM(V34/1.5*AF9)</f>
        <v>13.333333333333332</v>
      </c>
      <c r="AG34" s="163">
        <f>SUM(V34/1.5*AG9)</f>
        <v>11.666666666666668</v>
      </c>
      <c r="AH34" s="163">
        <f>SUM(V34/1.5*AH9)</f>
        <v>9.9999999999999982</v>
      </c>
      <c r="AI34" s="163">
        <f>SUM(V34/1.5*AI9)</f>
        <v>8.3333333333333339</v>
      </c>
      <c r="AJ34" s="163">
        <f>SUM(V34/1.5*AJ9)</f>
        <v>6.6666666666666492</v>
      </c>
      <c r="AK34" s="163">
        <f>SUM(V34/1.5*AK9)</f>
        <v>4.9999999999999831</v>
      </c>
      <c r="AL34" s="163">
        <f>SUM(V34/1.5*AL9)</f>
        <v>3.3333333333333166</v>
      </c>
      <c r="AM34" s="163">
        <f>SUM(V34/1.5*AM9)</f>
        <v>1.6666666666666516</v>
      </c>
      <c r="AN34" s="161" t="s">
        <v>174</v>
      </c>
    </row>
    <row r="35" spans="1:40" x14ac:dyDescent="0.25">
      <c r="A35" s="582"/>
      <c r="B35" s="158">
        <v>260</v>
      </c>
      <c r="C35" s="159">
        <f t="shared" si="1"/>
        <v>16.977790916666667</v>
      </c>
      <c r="D35" s="164">
        <f t="shared" si="2"/>
        <v>15.979097333333332</v>
      </c>
      <c r="E35" s="164">
        <f t="shared" si="2"/>
        <v>14.980403749999997</v>
      </c>
      <c r="F35" s="164">
        <f t="shared" si="2"/>
        <v>13.981710166666666</v>
      </c>
      <c r="G35" s="164">
        <f t="shared" si="2"/>
        <v>12.983016583333333</v>
      </c>
      <c r="H35" s="164">
        <f t="shared" si="2"/>
        <v>11.984322999999998</v>
      </c>
      <c r="I35" s="164">
        <f t="shared" si="2"/>
        <v>10.985629416666665</v>
      </c>
      <c r="J35" s="164">
        <f t="shared" si="2"/>
        <v>9.9869358333333338</v>
      </c>
      <c r="K35" s="164">
        <f t="shared" si="2"/>
        <v>8.988242249999999</v>
      </c>
      <c r="L35" s="164">
        <f t="shared" si="2"/>
        <v>7.989548666666666</v>
      </c>
      <c r="M35" s="164">
        <f t="shared" si="2"/>
        <v>6.9908550833333329</v>
      </c>
      <c r="N35" s="164">
        <f t="shared" si="2"/>
        <v>5.992161499999999</v>
      </c>
      <c r="O35" s="164">
        <f t="shared" si="2"/>
        <v>4.9934679166666669</v>
      </c>
      <c r="P35" s="164">
        <f t="shared" si="2"/>
        <v>3.9947743333333228</v>
      </c>
      <c r="Q35" s="164">
        <f t="shared" si="2"/>
        <v>2.9960807499999897</v>
      </c>
      <c r="R35" s="164">
        <f t="shared" si="2"/>
        <v>1.9973871666666565</v>
      </c>
      <c r="S35" s="164">
        <f t="shared" si="2"/>
        <v>0.99869358333332425</v>
      </c>
      <c r="T35" s="161" t="s">
        <v>174</v>
      </c>
      <c r="U35" s="583"/>
      <c r="V35" s="162">
        <v>260</v>
      </c>
      <c r="W35" s="159">
        <f>SUM(V35/1.5*W9)</f>
        <v>29.466666666666672</v>
      </c>
      <c r="X35" s="163">
        <f>SUM(V35/1.5*X9)</f>
        <v>27.733333333333334</v>
      </c>
      <c r="Y35" s="163">
        <f>SUM(V35/1.5*Y9)</f>
        <v>26</v>
      </c>
      <c r="Z35" s="163">
        <f>SUM(V35/1.5*Z9)</f>
        <v>24.266666666666669</v>
      </c>
      <c r="AA35" s="163">
        <f>SUM(V35/1.5*AA9)</f>
        <v>22.533333333333335</v>
      </c>
      <c r="AB35" s="163">
        <f>SUM(V35/1.5*AB9)</f>
        <v>20.8</v>
      </c>
      <c r="AC35" s="163">
        <f>SUM(V35/1.5*AC9)</f>
        <v>19.066666666666666</v>
      </c>
      <c r="AD35" s="163">
        <f>SUM(V35/1.5*AD9)</f>
        <v>17.333333333333336</v>
      </c>
      <c r="AE35" s="163">
        <f>SUM(V35/1.5*AE9)</f>
        <v>15.6</v>
      </c>
      <c r="AF35" s="163">
        <f>SUM(V35/1.5*AF9)</f>
        <v>13.866666666666667</v>
      </c>
      <c r="AG35" s="163">
        <f>SUM(V35/1.5*AG9)</f>
        <v>12.133333333333335</v>
      </c>
      <c r="AH35" s="163">
        <f>SUM(V35/1.5*AH9)</f>
        <v>10.4</v>
      </c>
      <c r="AI35" s="163">
        <f>SUM(V35/1.5*AI9)</f>
        <v>8.6666666666666679</v>
      </c>
      <c r="AJ35" s="163">
        <f>SUM(V35/1.5*AJ9)</f>
        <v>6.9333333333333158</v>
      </c>
      <c r="AK35" s="163">
        <f>SUM(V35/1.5*AK9)</f>
        <v>5.1999999999999824</v>
      </c>
      <c r="AL35" s="163">
        <f>SUM(V35/1.5*AL9)</f>
        <v>3.4666666666666495</v>
      </c>
      <c r="AM35" s="163">
        <f>SUM(V35/1.5*AM9)</f>
        <v>1.7333333333333178</v>
      </c>
      <c r="AN35" s="161" t="s">
        <v>174</v>
      </c>
    </row>
    <row r="36" spans="1:40" x14ac:dyDescent="0.25">
      <c r="A36" s="582"/>
      <c r="B36" s="158">
        <v>270</v>
      </c>
      <c r="C36" s="159">
        <f t="shared" si="1"/>
        <v>17.630782875000001</v>
      </c>
      <c r="D36" s="164">
        <f t="shared" si="2"/>
        <v>16.593678000000001</v>
      </c>
      <c r="E36" s="164">
        <f t="shared" si="2"/>
        <v>15.556573125</v>
      </c>
      <c r="F36" s="164">
        <f t="shared" si="2"/>
        <v>14.519468250000001</v>
      </c>
      <c r="G36" s="164">
        <f t="shared" si="2"/>
        <v>13.482363375</v>
      </c>
      <c r="H36" s="164">
        <f t="shared" si="2"/>
        <v>12.4452585</v>
      </c>
      <c r="I36" s="164">
        <f t="shared" si="2"/>
        <v>11.408153625000001</v>
      </c>
      <c r="J36" s="164">
        <f t="shared" si="2"/>
        <v>10.37104875</v>
      </c>
      <c r="K36" s="164">
        <f t="shared" si="2"/>
        <v>9.3339438749999992</v>
      </c>
      <c r="L36" s="164">
        <f t="shared" si="2"/>
        <v>8.2968390000000003</v>
      </c>
      <c r="M36" s="164">
        <f t="shared" si="2"/>
        <v>7.2597341250000005</v>
      </c>
      <c r="N36" s="164">
        <f t="shared" si="2"/>
        <v>6.2226292499999998</v>
      </c>
      <c r="O36" s="164">
        <f t="shared" si="2"/>
        <v>5.185524375</v>
      </c>
      <c r="P36" s="164">
        <f t="shared" si="2"/>
        <v>4.1484194999999895</v>
      </c>
      <c r="Q36" s="164">
        <f t="shared" si="2"/>
        <v>3.1113146249999892</v>
      </c>
      <c r="R36" s="164">
        <f t="shared" si="2"/>
        <v>2.0742097499999894</v>
      </c>
      <c r="S36" s="164">
        <f t="shared" si="2"/>
        <v>1.0371048749999907</v>
      </c>
      <c r="T36" s="161" t="s">
        <v>174</v>
      </c>
      <c r="U36" s="583"/>
      <c r="V36" s="162">
        <v>270</v>
      </c>
      <c r="W36" s="159">
        <f>SUM(V36/1.5*W9)</f>
        <v>30.6</v>
      </c>
      <c r="X36" s="163">
        <f>SUM(V36/1.5*X9)</f>
        <v>28.8</v>
      </c>
      <c r="Y36" s="163">
        <f>SUM(V36/1.5*Y9)</f>
        <v>27</v>
      </c>
      <c r="Z36" s="163">
        <f>SUM(V36/1.5*Z9)</f>
        <v>25.200000000000003</v>
      </c>
      <c r="AA36" s="163">
        <f>SUM(V36/1.5*AA9)</f>
        <v>23.400000000000002</v>
      </c>
      <c r="AB36" s="163">
        <f>SUM(V36/1.5*AB9)</f>
        <v>21.599999999999998</v>
      </c>
      <c r="AC36" s="163">
        <f>SUM(V36/1.5*AC9)</f>
        <v>19.8</v>
      </c>
      <c r="AD36" s="163">
        <f>SUM(V36/1.5*AD9)</f>
        <v>18</v>
      </c>
      <c r="AE36" s="163">
        <f>SUM(V36/1.5*AE9)</f>
        <v>16.2</v>
      </c>
      <c r="AF36" s="163">
        <f>SUM(V36/1.5*AF9)</f>
        <v>14.4</v>
      </c>
      <c r="AG36" s="163">
        <f>SUM(V36/1.5*AG9)</f>
        <v>12.600000000000001</v>
      </c>
      <c r="AH36" s="163">
        <f>SUM(V36/1.5*AH9)</f>
        <v>10.799999999999999</v>
      </c>
      <c r="AI36" s="163">
        <f>SUM(V36/1.5*AI9)</f>
        <v>9</v>
      </c>
      <c r="AJ36" s="163">
        <f>SUM(V36/1.5*AJ9)</f>
        <v>7.1999999999999815</v>
      </c>
      <c r="AK36" s="163">
        <f>SUM(V36/1.5*AK9)</f>
        <v>5.3999999999999817</v>
      </c>
      <c r="AL36" s="163">
        <f>SUM(V36/1.5*AL9)</f>
        <v>3.5999999999999819</v>
      </c>
      <c r="AM36" s="163">
        <f>SUM(V36/1.5*AM9)</f>
        <v>1.7999999999999838</v>
      </c>
      <c r="AN36" s="161" t="s">
        <v>174</v>
      </c>
    </row>
    <row r="37" spans="1:40" x14ac:dyDescent="0.25">
      <c r="A37" s="582"/>
      <c r="B37" s="158">
        <v>280</v>
      </c>
      <c r="C37" s="159">
        <f t="shared" si="1"/>
        <v>18.283774833333336</v>
      </c>
      <c r="D37" s="164">
        <f t="shared" si="2"/>
        <v>17.208258666666669</v>
      </c>
      <c r="E37" s="164">
        <f t="shared" si="2"/>
        <v>16.132742499999999</v>
      </c>
      <c r="F37" s="164">
        <f t="shared" si="2"/>
        <v>15.057226333333336</v>
      </c>
      <c r="G37" s="164">
        <f t="shared" si="2"/>
        <v>13.981710166666668</v>
      </c>
      <c r="H37" s="164">
        <f t="shared" si="2"/>
        <v>12.906194000000001</v>
      </c>
      <c r="I37" s="164">
        <f t="shared" si="2"/>
        <v>11.830677833333334</v>
      </c>
      <c r="J37" s="164">
        <f t="shared" si="2"/>
        <v>10.755161666666668</v>
      </c>
      <c r="K37" s="164">
        <f t="shared" si="2"/>
        <v>9.6796455000000012</v>
      </c>
      <c r="L37" s="164">
        <f t="shared" si="2"/>
        <v>8.6041293333333346</v>
      </c>
      <c r="M37" s="164">
        <f t="shared" si="2"/>
        <v>7.528613166666668</v>
      </c>
      <c r="N37" s="164">
        <f t="shared" si="2"/>
        <v>6.4530970000000005</v>
      </c>
      <c r="O37" s="164">
        <f t="shared" si="2"/>
        <v>5.3775808333333339</v>
      </c>
      <c r="P37" s="164">
        <f t="shared" si="2"/>
        <v>4.3020646666666558</v>
      </c>
      <c r="Q37" s="164">
        <f t="shared" si="2"/>
        <v>3.2265484999999892</v>
      </c>
      <c r="R37" s="164">
        <f t="shared" si="2"/>
        <v>2.1510323333333226</v>
      </c>
      <c r="S37" s="164">
        <f t="shared" si="2"/>
        <v>1.0755161666666571</v>
      </c>
      <c r="T37" s="161" t="s">
        <v>174</v>
      </c>
      <c r="U37" s="583"/>
      <c r="V37" s="162">
        <v>280</v>
      </c>
      <c r="W37" s="159">
        <f>SUM(V37/1.5*W9)</f>
        <v>31.733333333333334</v>
      </c>
      <c r="X37" s="163">
        <f>SUM(V37/1.5*X9)</f>
        <v>29.866666666666667</v>
      </c>
      <c r="Y37" s="163">
        <f>SUM(V37/1.5*Y9)</f>
        <v>27.999999999999996</v>
      </c>
      <c r="Z37" s="163">
        <f>SUM(V37/1.5*Z9)</f>
        <v>26.133333333333333</v>
      </c>
      <c r="AA37" s="163">
        <f>SUM(V37/1.5*AA9)</f>
        <v>24.266666666666666</v>
      </c>
      <c r="AB37" s="163">
        <f>SUM(V37/1.5*AB9)</f>
        <v>22.4</v>
      </c>
      <c r="AC37" s="163">
        <f>SUM(V37/1.5*AC9)</f>
        <v>20.533333333333331</v>
      </c>
      <c r="AD37" s="163">
        <f>SUM(V37/1.5*AD9)</f>
        <v>18.666666666666668</v>
      </c>
      <c r="AE37" s="163">
        <f>SUM(V37/1.5*AE9)</f>
        <v>16.799999999999997</v>
      </c>
      <c r="AF37" s="163">
        <f>SUM(V37/1.5*AF9)</f>
        <v>14.933333333333334</v>
      </c>
      <c r="AG37" s="163">
        <f>SUM(V37/1.5*AG9)</f>
        <v>13.066666666666666</v>
      </c>
      <c r="AH37" s="163">
        <f>SUM(V37/1.5*AH9)</f>
        <v>11.2</v>
      </c>
      <c r="AI37" s="163">
        <f>SUM(V37/1.5*AI9)</f>
        <v>9.3333333333333339</v>
      </c>
      <c r="AJ37" s="163">
        <f>SUM(V37/1.5*AJ9)</f>
        <v>7.4666666666666472</v>
      </c>
      <c r="AK37" s="163">
        <f>SUM(V37/1.5*AK9)</f>
        <v>5.599999999999981</v>
      </c>
      <c r="AL37" s="163">
        <f>SUM(V37/1.5*AL9)</f>
        <v>3.7333333333333143</v>
      </c>
      <c r="AM37" s="163">
        <f>SUM(V37/1.5*AM9)</f>
        <v>1.8666666666666498</v>
      </c>
      <c r="AN37" s="161" t="s">
        <v>174</v>
      </c>
    </row>
    <row r="38" spans="1:40" x14ac:dyDescent="0.25">
      <c r="A38" s="582"/>
      <c r="B38" s="158">
        <v>290</v>
      </c>
      <c r="C38" s="159">
        <f t="shared" si="1"/>
        <v>18.936766791666667</v>
      </c>
      <c r="D38" s="164">
        <f t="shared" si="2"/>
        <v>17.822839333333334</v>
      </c>
      <c r="E38" s="164">
        <f t="shared" si="2"/>
        <v>16.708911874999998</v>
      </c>
      <c r="F38" s="164">
        <f t="shared" si="2"/>
        <v>15.594984416666669</v>
      </c>
      <c r="G38" s="164">
        <f t="shared" si="2"/>
        <v>14.481056958333335</v>
      </c>
      <c r="H38" s="164">
        <f t="shared" si="2"/>
        <v>13.367129499999999</v>
      </c>
      <c r="I38" s="164">
        <f t="shared" si="2"/>
        <v>12.253202041666666</v>
      </c>
      <c r="J38" s="164">
        <f t="shared" si="2"/>
        <v>11.139274583333334</v>
      </c>
      <c r="K38" s="164">
        <f t="shared" si="2"/>
        <v>10.025347125</v>
      </c>
      <c r="L38" s="164">
        <f t="shared" si="2"/>
        <v>8.9114196666666672</v>
      </c>
      <c r="M38" s="164">
        <f t="shared" si="2"/>
        <v>7.7974922083333347</v>
      </c>
      <c r="N38" s="164">
        <f t="shared" si="2"/>
        <v>6.6835647499999995</v>
      </c>
      <c r="O38" s="164">
        <f t="shared" si="2"/>
        <v>5.569637291666667</v>
      </c>
      <c r="P38" s="164">
        <f t="shared" si="2"/>
        <v>4.455709833333322</v>
      </c>
      <c r="Q38" s="164">
        <f t="shared" si="2"/>
        <v>3.3417823749999886</v>
      </c>
      <c r="R38" s="164">
        <f t="shared" si="2"/>
        <v>2.2278549166666557</v>
      </c>
      <c r="S38" s="164">
        <f t="shared" si="2"/>
        <v>1.1139274583333234</v>
      </c>
      <c r="T38" s="161" t="s">
        <v>174</v>
      </c>
      <c r="U38" s="583"/>
      <c r="V38" s="162">
        <v>290</v>
      </c>
      <c r="W38" s="159">
        <f>SUM(V38/1.5*W9)</f>
        <v>32.866666666666667</v>
      </c>
      <c r="X38" s="163">
        <f>SUM(V38/1.5*X9)</f>
        <v>30.933333333333337</v>
      </c>
      <c r="Y38" s="163">
        <f>SUM(V38/1.5*Y9)</f>
        <v>29</v>
      </c>
      <c r="Z38" s="163">
        <f>SUM(V38/1.5*Z9)</f>
        <v>27.06666666666667</v>
      </c>
      <c r="AA38" s="163">
        <f>SUM(V38/1.5*AA9)</f>
        <v>25.133333333333336</v>
      </c>
      <c r="AB38" s="163">
        <f>SUM(V38/1.5*AB9)</f>
        <v>23.2</v>
      </c>
      <c r="AC38" s="163">
        <f>SUM(V38/1.5*AC9)</f>
        <v>21.266666666666669</v>
      </c>
      <c r="AD38" s="163">
        <f>SUM(V38/1.5*AD9)</f>
        <v>19.333333333333336</v>
      </c>
      <c r="AE38" s="163">
        <f>SUM(V38/1.5*AE9)</f>
        <v>17.399999999999999</v>
      </c>
      <c r="AF38" s="163">
        <f>SUM(V38/1.5*AF9)</f>
        <v>15.466666666666669</v>
      </c>
      <c r="AG38" s="163">
        <f>SUM(V38/1.5*AG9)</f>
        <v>13.533333333333335</v>
      </c>
      <c r="AH38" s="163">
        <f>SUM(V38/1.5*AH9)</f>
        <v>11.6</v>
      </c>
      <c r="AI38" s="163">
        <f>SUM(V38/1.5*AI9)</f>
        <v>9.6666666666666679</v>
      </c>
      <c r="AJ38" s="163">
        <f>SUM(V38/1.5*AJ9)</f>
        <v>7.7333333333333139</v>
      </c>
      <c r="AK38" s="163">
        <f>SUM(V38/1.5*AK9)</f>
        <v>5.7999999999999803</v>
      </c>
      <c r="AL38" s="163">
        <f>SUM(V38/1.5*AL9)</f>
        <v>3.8666666666666476</v>
      </c>
      <c r="AM38" s="163">
        <f>SUM(V38/1.5*AM9)</f>
        <v>1.933333333333316</v>
      </c>
      <c r="AN38" s="161" t="s">
        <v>174</v>
      </c>
    </row>
    <row r="39" spans="1:40" x14ac:dyDescent="0.25">
      <c r="A39" s="582"/>
      <c r="B39" s="165">
        <v>300</v>
      </c>
      <c r="C39" s="166">
        <f t="shared" si="1"/>
        <v>19.589758750000005</v>
      </c>
      <c r="D39" s="167">
        <f t="shared" si="2"/>
        <v>18.437420000000003</v>
      </c>
      <c r="E39" s="167">
        <f t="shared" si="2"/>
        <v>17.285081250000001</v>
      </c>
      <c r="F39" s="167">
        <f t="shared" si="2"/>
        <v>16.132742500000003</v>
      </c>
      <c r="G39" s="167">
        <f t="shared" si="2"/>
        <v>14.980403750000002</v>
      </c>
      <c r="H39" s="167">
        <f t="shared" si="2"/>
        <v>13.828065</v>
      </c>
      <c r="I39" s="167">
        <f t="shared" si="2"/>
        <v>12.675726250000002</v>
      </c>
      <c r="J39" s="167">
        <f t="shared" si="2"/>
        <v>11.523387500000002</v>
      </c>
      <c r="K39" s="167">
        <f t="shared" si="2"/>
        <v>10.37104875</v>
      </c>
      <c r="L39" s="167">
        <f t="shared" si="2"/>
        <v>9.2187100000000015</v>
      </c>
      <c r="M39" s="167">
        <f t="shared" si="2"/>
        <v>8.0663712500000013</v>
      </c>
      <c r="N39" s="167">
        <f t="shared" si="2"/>
        <v>6.9140325000000002</v>
      </c>
      <c r="O39" s="167">
        <f t="shared" si="2"/>
        <v>5.7616937500000009</v>
      </c>
      <c r="P39" s="167">
        <f t="shared" si="2"/>
        <v>4.6093549999999883</v>
      </c>
      <c r="Q39" s="167">
        <f t="shared" si="2"/>
        <v>3.4570162499999886</v>
      </c>
      <c r="R39" s="167">
        <f t="shared" si="2"/>
        <v>2.3046774999999888</v>
      </c>
      <c r="S39" s="167">
        <f t="shared" si="2"/>
        <v>1.1523387499999898</v>
      </c>
      <c r="T39" s="169" t="s">
        <v>174</v>
      </c>
      <c r="U39" s="583"/>
      <c r="V39" s="170">
        <v>300</v>
      </c>
      <c r="W39" s="166">
        <f>SUM(V39/1.5*W9)</f>
        <v>34</v>
      </c>
      <c r="X39" s="167">
        <f>SUM(V39/1.5*X9)</f>
        <v>32</v>
      </c>
      <c r="Y39" s="167">
        <f>SUM(V39/1.5*Y9)</f>
        <v>30</v>
      </c>
      <c r="Z39" s="167">
        <f>SUM(V39/1.5*Z9)</f>
        <v>28.000000000000004</v>
      </c>
      <c r="AA39" s="167">
        <f>SUM(V39/1.5*AA9)</f>
        <v>26</v>
      </c>
      <c r="AB39" s="167">
        <f>SUM(V39/1.5*AB9)</f>
        <v>24</v>
      </c>
      <c r="AC39" s="167">
        <f>SUM(V39/1.5*AC9)</f>
        <v>22</v>
      </c>
      <c r="AD39" s="167">
        <f>SUM(V39/1.5*AD9)</f>
        <v>20</v>
      </c>
      <c r="AE39" s="167">
        <f>SUM(V39/1.5*AE9)</f>
        <v>18</v>
      </c>
      <c r="AF39" s="167">
        <f>SUM(V39/1.5*AF9)</f>
        <v>16</v>
      </c>
      <c r="AG39" s="167">
        <f>SUM(V39/1.5*AG9)</f>
        <v>14.000000000000002</v>
      </c>
      <c r="AH39" s="167">
        <f>SUM(V39/1.5*AH9)</f>
        <v>12</v>
      </c>
      <c r="AI39" s="167">
        <f>SUM(V39/1.5*AI9)</f>
        <v>10</v>
      </c>
      <c r="AJ39" s="167">
        <f>SUM(V39/1.5*AJ9)</f>
        <v>7.9999999999999796</v>
      </c>
      <c r="AK39" s="167">
        <f>SUM(V39/1.5*AK9)</f>
        <v>5.9999999999999796</v>
      </c>
      <c r="AL39" s="167">
        <f>SUM(V39/1.5*AL9)</f>
        <v>3.99999999999998</v>
      </c>
      <c r="AM39" s="167">
        <f>SUM(V39/1.5*AM9)</f>
        <v>1.999999999999982</v>
      </c>
      <c r="AN39" s="169" t="s">
        <v>174</v>
      </c>
    </row>
    <row r="40" spans="1:40" x14ac:dyDescent="0.25">
      <c r="A40" s="582"/>
      <c r="B40" s="158">
        <v>310</v>
      </c>
      <c r="C40" s="159">
        <f t="shared" si="1"/>
        <v>20.242750708333332</v>
      </c>
      <c r="D40" s="164">
        <f t="shared" si="2"/>
        <v>19.052000666666665</v>
      </c>
      <c r="E40" s="164">
        <f t="shared" si="2"/>
        <v>17.861250624999997</v>
      </c>
      <c r="F40" s="164">
        <f t="shared" si="2"/>
        <v>16.670500583333332</v>
      </c>
      <c r="G40" s="164">
        <f t="shared" si="2"/>
        <v>15.479750541666666</v>
      </c>
      <c r="H40" s="164">
        <f t="shared" si="2"/>
        <v>14.289000499999998</v>
      </c>
      <c r="I40" s="164">
        <f t="shared" si="2"/>
        <v>13.098250458333332</v>
      </c>
      <c r="J40" s="164">
        <f t="shared" si="2"/>
        <v>11.907500416666666</v>
      </c>
      <c r="K40" s="164">
        <f t="shared" si="2"/>
        <v>10.716750374999998</v>
      </c>
      <c r="L40" s="164">
        <f t="shared" si="2"/>
        <v>9.5260003333333323</v>
      </c>
      <c r="M40" s="164">
        <f t="shared" si="2"/>
        <v>8.3352502916666662</v>
      </c>
      <c r="N40" s="164">
        <f t="shared" si="2"/>
        <v>7.1445002499999992</v>
      </c>
      <c r="O40" s="164">
        <f t="shared" si="2"/>
        <v>5.9537502083333331</v>
      </c>
      <c r="P40" s="164">
        <f t="shared" si="2"/>
        <v>4.7630001666666537</v>
      </c>
      <c r="Q40" s="164">
        <f t="shared" si="2"/>
        <v>3.5722501249999876</v>
      </c>
      <c r="R40" s="164">
        <f t="shared" si="2"/>
        <v>2.3815000833333211</v>
      </c>
      <c r="S40" s="164">
        <f t="shared" si="2"/>
        <v>1.1907500416666559</v>
      </c>
      <c r="T40" s="161" t="s">
        <v>174</v>
      </c>
      <c r="U40" s="583"/>
      <c r="V40" s="162">
        <v>310</v>
      </c>
      <c r="W40" s="159">
        <f>SUM(V40/1.5*W9)</f>
        <v>35.133333333333333</v>
      </c>
      <c r="X40" s="163">
        <f>SUM(V40/1.5*X9)</f>
        <v>33.066666666666663</v>
      </c>
      <c r="Y40" s="163">
        <f>SUM(V40/1.5*Y9)</f>
        <v>30.999999999999996</v>
      </c>
      <c r="Z40" s="163">
        <f>SUM(V40/1.5*Z9)</f>
        <v>28.933333333333334</v>
      </c>
      <c r="AA40" s="163">
        <f>SUM(V40/1.5*AA9)</f>
        <v>26.866666666666667</v>
      </c>
      <c r="AB40" s="163">
        <f>SUM(V40/1.5*AB9)</f>
        <v>24.799999999999997</v>
      </c>
      <c r="AC40" s="163">
        <f>SUM(V40/1.5*AC9)</f>
        <v>22.733333333333331</v>
      </c>
      <c r="AD40" s="163">
        <f>SUM(V40/1.5*AD9)</f>
        <v>20.666666666666668</v>
      </c>
      <c r="AE40" s="163">
        <f>SUM(V40/1.5*AE9)</f>
        <v>18.599999999999998</v>
      </c>
      <c r="AF40" s="163">
        <f>SUM(V40/1.5*AF9)</f>
        <v>16.533333333333331</v>
      </c>
      <c r="AG40" s="163">
        <f>SUM(V40/1.5*AG9)</f>
        <v>14.466666666666667</v>
      </c>
      <c r="AH40" s="163">
        <f>SUM(V40/1.5*AH9)</f>
        <v>12.399999999999999</v>
      </c>
      <c r="AI40" s="163">
        <f>SUM(V40/1.5*AI9)</f>
        <v>10.333333333333334</v>
      </c>
      <c r="AJ40" s="163">
        <f>SUM(V40/1.5*AJ9)</f>
        <v>8.2666666666666444</v>
      </c>
      <c r="AK40" s="163">
        <f>SUM(V40/1.5*AK9)</f>
        <v>6.1999999999999789</v>
      </c>
      <c r="AL40" s="163">
        <f>SUM(V40/1.5*AL9)</f>
        <v>4.1333333333333124</v>
      </c>
      <c r="AM40" s="163">
        <f>SUM(V40/1.5*AM9)</f>
        <v>2.0666666666666478</v>
      </c>
      <c r="AN40" s="161" t="s">
        <v>174</v>
      </c>
    </row>
    <row r="41" spans="1:40" x14ac:dyDescent="0.25">
      <c r="A41" s="582"/>
      <c r="B41" s="158">
        <v>320</v>
      </c>
      <c r="C41" s="159">
        <f t="shared" si="1"/>
        <v>20.895742666666667</v>
      </c>
      <c r="D41" s="164">
        <f t="shared" si="2"/>
        <v>19.666581333333333</v>
      </c>
      <c r="E41" s="164">
        <f t="shared" si="2"/>
        <v>18.437419999999999</v>
      </c>
      <c r="F41" s="164">
        <f t="shared" si="2"/>
        <v>17.208258666666669</v>
      </c>
      <c r="G41" s="164">
        <f t="shared" si="2"/>
        <v>15.979097333333334</v>
      </c>
      <c r="H41" s="164">
        <f t="shared" si="2"/>
        <v>14.749936</v>
      </c>
      <c r="I41" s="164">
        <f t="shared" si="2"/>
        <v>13.520774666666666</v>
      </c>
      <c r="J41" s="164">
        <f t="shared" si="2"/>
        <v>12.291613333333334</v>
      </c>
      <c r="K41" s="164">
        <f t="shared" si="2"/>
        <v>11.062452</v>
      </c>
      <c r="L41" s="164">
        <f t="shared" si="2"/>
        <v>9.8332906666666666</v>
      </c>
      <c r="M41" s="164">
        <f t="shared" si="2"/>
        <v>8.6041293333333346</v>
      </c>
      <c r="N41" s="164">
        <f t="shared" si="2"/>
        <v>7.374968</v>
      </c>
      <c r="O41" s="164">
        <f t="shared" si="2"/>
        <v>6.1458066666666671</v>
      </c>
      <c r="P41" s="164">
        <f t="shared" si="2"/>
        <v>4.9166453333333209</v>
      </c>
      <c r="Q41" s="164">
        <f t="shared" ref="D41:S45" si="3">SUM($B41+($B41/3)*($J$6*0.5))/3*Q$9</f>
        <v>3.6874839999999875</v>
      </c>
      <c r="R41" s="164">
        <f t="shared" si="3"/>
        <v>2.4583226666666542</v>
      </c>
      <c r="S41" s="164">
        <f t="shared" si="3"/>
        <v>1.2291613333333222</v>
      </c>
      <c r="T41" s="161" t="s">
        <v>174</v>
      </c>
      <c r="U41" s="583"/>
      <c r="V41" s="162">
        <v>320</v>
      </c>
      <c r="W41" s="159">
        <f>SUM(V41/1.5*W9)</f>
        <v>36.266666666666673</v>
      </c>
      <c r="X41" s="163">
        <f>SUM(V41/1.5*X9)</f>
        <v>34.133333333333333</v>
      </c>
      <c r="Y41" s="163">
        <f>SUM(V41/1.5*Y9)</f>
        <v>32</v>
      </c>
      <c r="Z41" s="163">
        <f>SUM(V41/1.5*Z9)</f>
        <v>29.866666666666671</v>
      </c>
      <c r="AA41" s="163">
        <f>SUM(V41/1.5*AA9)</f>
        <v>27.733333333333334</v>
      </c>
      <c r="AB41" s="163">
        <f>SUM(V41/1.5*AB9)</f>
        <v>25.6</v>
      </c>
      <c r="AC41" s="163">
        <f>SUM(V41/1.5*AC9)</f>
        <v>23.466666666666669</v>
      </c>
      <c r="AD41" s="163">
        <f>SUM(V41/1.5*AD9)</f>
        <v>21.333333333333336</v>
      </c>
      <c r="AE41" s="163">
        <f>SUM(V41/1.5*AE9)</f>
        <v>19.2</v>
      </c>
      <c r="AF41" s="163">
        <f>SUM(V41/1.5*AF9)</f>
        <v>17.066666666666666</v>
      </c>
      <c r="AG41" s="163">
        <f>SUM(V41/1.5*AG9)</f>
        <v>14.933333333333335</v>
      </c>
      <c r="AH41" s="163">
        <f>SUM(V41/1.5*AH9)</f>
        <v>12.8</v>
      </c>
      <c r="AI41" s="163">
        <f>SUM(V41/1.5*AI9)</f>
        <v>10.666666666666668</v>
      </c>
      <c r="AJ41" s="163">
        <f>SUM(V41/1.5*AJ9)</f>
        <v>8.5333333333333119</v>
      </c>
      <c r="AK41" s="163">
        <f>SUM(V41/1.5*AK9)</f>
        <v>6.3999999999999782</v>
      </c>
      <c r="AL41" s="163">
        <f>SUM(V41/1.5*AL9)</f>
        <v>4.2666666666666453</v>
      </c>
      <c r="AM41" s="163">
        <f>SUM(V41/1.5*AM9)</f>
        <v>2.1333333333333142</v>
      </c>
      <c r="AN41" s="161" t="s">
        <v>174</v>
      </c>
    </row>
    <row r="42" spans="1:40" x14ac:dyDescent="0.25">
      <c r="A42" s="582"/>
      <c r="B42" s="158">
        <v>330</v>
      </c>
      <c r="C42" s="159">
        <f t="shared" si="1"/>
        <v>21.548734625000002</v>
      </c>
      <c r="D42" s="164">
        <f t="shared" si="3"/>
        <v>20.281162000000002</v>
      </c>
      <c r="E42" s="164">
        <f t="shared" si="3"/>
        <v>19.013589375000002</v>
      </c>
      <c r="F42" s="164">
        <f t="shared" si="3"/>
        <v>17.746016750000003</v>
      </c>
      <c r="G42" s="164">
        <f t="shared" si="3"/>
        <v>16.478444125000003</v>
      </c>
      <c r="H42" s="164">
        <f t="shared" si="3"/>
        <v>15.210871500000001</v>
      </c>
      <c r="I42" s="164">
        <f t="shared" si="3"/>
        <v>13.943298875000002</v>
      </c>
      <c r="J42" s="164">
        <f t="shared" si="3"/>
        <v>12.675726250000002</v>
      </c>
      <c r="K42" s="164">
        <f t="shared" si="3"/>
        <v>11.408153625000001</v>
      </c>
      <c r="L42" s="164">
        <f t="shared" si="3"/>
        <v>10.140581000000001</v>
      </c>
      <c r="M42" s="164">
        <f t="shared" si="3"/>
        <v>8.8730083750000013</v>
      </c>
      <c r="N42" s="164">
        <f t="shared" si="3"/>
        <v>7.6054357500000007</v>
      </c>
      <c r="O42" s="164">
        <f t="shared" si="3"/>
        <v>6.337863125000001</v>
      </c>
      <c r="P42" s="164">
        <f t="shared" si="3"/>
        <v>5.0702904999999872</v>
      </c>
      <c r="Q42" s="164">
        <f t="shared" si="3"/>
        <v>3.8027178749999875</v>
      </c>
      <c r="R42" s="164">
        <f t="shared" si="3"/>
        <v>2.5351452499999874</v>
      </c>
      <c r="S42" s="164">
        <f t="shared" si="3"/>
        <v>1.2675726249999888</v>
      </c>
      <c r="T42" s="161" t="s">
        <v>174</v>
      </c>
      <c r="U42" s="583"/>
      <c r="V42" s="162">
        <v>330</v>
      </c>
      <c r="W42" s="159">
        <f>SUM(V42/1.5*W9)</f>
        <v>37.400000000000006</v>
      </c>
      <c r="X42" s="163">
        <f>SUM(V42/1.5*X9)</f>
        <v>35.200000000000003</v>
      </c>
      <c r="Y42" s="163">
        <f>SUM(V42/1.5*Y9)</f>
        <v>33</v>
      </c>
      <c r="Z42" s="163">
        <f>SUM(V42/1.5*Z9)</f>
        <v>30.800000000000004</v>
      </c>
      <c r="AA42" s="163">
        <f>SUM(V42/1.5*AA9)</f>
        <v>28.6</v>
      </c>
      <c r="AB42" s="163">
        <f>SUM(V42/1.5*AB9)</f>
        <v>26.4</v>
      </c>
      <c r="AC42" s="163">
        <f>SUM(V42/1.5*AC9)</f>
        <v>24.2</v>
      </c>
      <c r="AD42" s="163">
        <f>SUM(V42/1.5*AD9)</f>
        <v>22</v>
      </c>
      <c r="AE42" s="163">
        <f>SUM(V42/1.5*AE9)</f>
        <v>19.8</v>
      </c>
      <c r="AF42" s="163">
        <f>SUM(V42/1.5*AF9)</f>
        <v>17.600000000000001</v>
      </c>
      <c r="AG42" s="163">
        <f>SUM(V42/1.5*AG9)</f>
        <v>15.400000000000002</v>
      </c>
      <c r="AH42" s="163">
        <f>SUM(V42/1.5*AH9)</f>
        <v>13.2</v>
      </c>
      <c r="AI42" s="163">
        <f>SUM(V42/1.5*AI9)</f>
        <v>11</v>
      </c>
      <c r="AJ42" s="163">
        <f>SUM(V42/1.5*AJ9)</f>
        <v>8.7999999999999776</v>
      </c>
      <c r="AK42" s="163">
        <f>SUM(V42/1.5*AK9)</f>
        <v>6.5999999999999774</v>
      </c>
      <c r="AL42" s="163">
        <f>SUM(V42/1.5*AL9)</f>
        <v>4.3999999999999782</v>
      </c>
      <c r="AM42" s="163">
        <f>SUM(V42/1.5*AM9)</f>
        <v>2.1999999999999802</v>
      </c>
      <c r="AN42" s="161" t="s">
        <v>174</v>
      </c>
    </row>
    <row r="43" spans="1:40" x14ac:dyDescent="0.25">
      <c r="A43" s="582"/>
      <c r="B43" s="158">
        <v>340</v>
      </c>
      <c r="C43" s="159">
        <f t="shared" si="1"/>
        <v>22.20172658333334</v>
      </c>
      <c r="D43" s="164">
        <f t="shared" si="3"/>
        <v>20.895742666666671</v>
      </c>
      <c r="E43" s="164">
        <f t="shared" si="3"/>
        <v>19.589758750000001</v>
      </c>
      <c r="F43" s="164">
        <f t="shared" si="3"/>
        <v>18.283774833333339</v>
      </c>
      <c r="G43" s="164">
        <f t="shared" si="3"/>
        <v>16.97779091666667</v>
      </c>
      <c r="H43" s="164">
        <f t="shared" si="3"/>
        <v>15.671807000000001</v>
      </c>
      <c r="I43" s="164">
        <f t="shared" si="3"/>
        <v>14.365823083333336</v>
      </c>
      <c r="J43" s="164">
        <f t="shared" si="3"/>
        <v>13.05983916666667</v>
      </c>
      <c r="K43" s="164">
        <f t="shared" si="3"/>
        <v>11.753855250000001</v>
      </c>
      <c r="L43" s="164">
        <f t="shared" si="3"/>
        <v>10.447871333333335</v>
      </c>
      <c r="M43" s="164">
        <f t="shared" si="3"/>
        <v>9.1418874166666697</v>
      </c>
      <c r="N43" s="164">
        <f t="shared" si="3"/>
        <v>7.8359035000000006</v>
      </c>
      <c r="O43" s="164">
        <f t="shared" si="3"/>
        <v>6.529919583333335</v>
      </c>
      <c r="P43" s="164">
        <f t="shared" si="3"/>
        <v>5.2239356666666543</v>
      </c>
      <c r="Q43" s="164">
        <f t="shared" si="3"/>
        <v>3.9179517499999874</v>
      </c>
      <c r="R43" s="164">
        <f t="shared" si="3"/>
        <v>2.6119678333333205</v>
      </c>
      <c r="S43" s="164">
        <f t="shared" si="3"/>
        <v>1.3059839166666551</v>
      </c>
      <c r="T43" s="161" t="s">
        <v>174</v>
      </c>
      <c r="U43" s="583"/>
      <c r="V43" s="162">
        <v>340</v>
      </c>
      <c r="W43" s="159">
        <f>SUM(V43/1.5*W9)</f>
        <v>38.533333333333331</v>
      </c>
      <c r="X43" s="163">
        <f>SUM(V43/1.5*X9)</f>
        <v>36.266666666666666</v>
      </c>
      <c r="Y43" s="163">
        <f>SUM(V43/1.5*Y9)</f>
        <v>34</v>
      </c>
      <c r="Z43" s="163">
        <f>SUM(V43/1.5*Z9)</f>
        <v>31.733333333333334</v>
      </c>
      <c r="AA43" s="163">
        <f>SUM(V43/1.5*AA9)</f>
        <v>29.466666666666665</v>
      </c>
      <c r="AB43" s="163">
        <f>SUM(V43/1.5*AB9)</f>
        <v>27.2</v>
      </c>
      <c r="AC43" s="163">
        <f>SUM(V43/1.5*AC9)</f>
        <v>24.933333333333334</v>
      </c>
      <c r="AD43" s="163">
        <f>SUM(V43/1.5*AD9)</f>
        <v>22.666666666666668</v>
      </c>
      <c r="AE43" s="163">
        <f>SUM(V43/1.5*AE9)</f>
        <v>20.399999999999999</v>
      </c>
      <c r="AF43" s="163">
        <f>SUM(V43/1.5*AF9)</f>
        <v>18.133333333333333</v>
      </c>
      <c r="AG43" s="163">
        <f>SUM(V43/1.5*AG9)</f>
        <v>15.866666666666667</v>
      </c>
      <c r="AH43" s="163">
        <f>SUM(V43/1.5*AH9)</f>
        <v>13.6</v>
      </c>
      <c r="AI43" s="163">
        <f>SUM(V43/1.5*AI9)</f>
        <v>11.333333333333334</v>
      </c>
      <c r="AJ43" s="163">
        <f>SUM(V43/1.5*AJ9)</f>
        <v>9.0666666666666433</v>
      </c>
      <c r="AK43" s="163">
        <f>SUM(V43/1.5*AK9)</f>
        <v>6.7999999999999767</v>
      </c>
      <c r="AL43" s="163">
        <f>SUM(V43/1.5*AL9)</f>
        <v>4.5333333333333101</v>
      </c>
      <c r="AM43" s="163">
        <f>SUM(V43/1.5*AM9)</f>
        <v>2.2666666666666462</v>
      </c>
      <c r="AN43" s="161" t="s">
        <v>174</v>
      </c>
    </row>
    <row r="44" spans="1:40" x14ac:dyDescent="0.25">
      <c r="A44" s="582"/>
      <c r="B44" s="158">
        <v>350</v>
      </c>
      <c r="C44" s="159">
        <f t="shared" si="1"/>
        <v>22.854718541666667</v>
      </c>
      <c r="D44" s="164">
        <f t="shared" si="3"/>
        <v>21.510323333333332</v>
      </c>
      <c r="E44" s="164">
        <f t="shared" si="3"/>
        <v>20.165928124999997</v>
      </c>
      <c r="F44" s="164">
        <f t="shared" si="3"/>
        <v>18.821532916666666</v>
      </c>
      <c r="G44" s="164">
        <f t="shared" si="3"/>
        <v>17.477137708333331</v>
      </c>
      <c r="H44" s="164">
        <f t="shared" si="3"/>
        <v>16.132742499999999</v>
      </c>
      <c r="I44" s="164">
        <f t="shared" si="3"/>
        <v>14.788347291666666</v>
      </c>
      <c r="J44" s="164">
        <f t="shared" si="3"/>
        <v>13.443952083333333</v>
      </c>
      <c r="K44" s="164">
        <f t="shared" si="3"/>
        <v>12.099556874999998</v>
      </c>
      <c r="L44" s="164">
        <f t="shared" si="3"/>
        <v>10.755161666666666</v>
      </c>
      <c r="M44" s="164">
        <f t="shared" si="3"/>
        <v>9.4107664583333328</v>
      </c>
      <c r="N44" s="164">
        <f t="shared" si="3"/>
        <v>8.0663712499999995</v>
      </c>
      <c r="O44" s="164">
        <f t="shared" si="3"/>
        <v>6.7219760416666663</v>
      </c>
      <c r="P44" s="164">
        <f t="shared" si="3"/>
        <v>5.3775808333333188</v>
      </c>
      <c r="Q44" s="164">
        <f t="shared" si="3"/>
        <v>4.0331856249999856</v>
      </c>
      <c r="R44" s="164">
        <f t="shared" si="3"/>
        <v>2.6887904166666527</v>
      </c>
      <c r="S44" s="164">
        <f t="shared" si="3"/>
        <v>1.344395208333321</v>
      </c>
      <c r="T44" s="161" t="s">
        <v>174</v>
      </c>
      <c r="U44" s="583"/>
      <c r="V44" s="162">
        <v>350</v>
      </c>
      <c r="W44" s="159">
        <f>SUM(V44/1.5*W9)</f>
        <v>39.666666666666671</v>
      </c>
      <c r="X44" s="163">
        <f>SUM(V44/1.5*X9)</f>
        <v>37.333333333333336</v>
      </c>
      <c r="Y44" s="163">
        <f>SUM(V44/1.5*Y9)</f>
        <v>35</v>
      </c>
      <c r="Z44" s="163">
        <f>SUM(V44/1.5*Z9)</f>
        <v>32.666666666666671</v>
      </c>
      <c r="AA44" s="163">
        <f>SUM(V44/1.5*AA9)</f>
        <v>30.333333333333336</v>
      </c>
      <c r="AB44" s="163">
        <f>SUM(V44/1.5*AB9)</f>
        <v>28</v>
      </c>
      <c r="AC44" s="163">
        <f>SUM(V44/1.5*AC9)</f>
        <v>25.666666666666668</v>
      </c>
      <c r="AD44" s="163">
        <f>SUM(V44/1.5*AD9)</f>
        <v>23.333333333333336</v>
      </c>
      <c r="AE44" s="163">
        <f>SUM(V44/1.5*AE9)</f>
        <v>21</v>
      </c>
      <c r="AF44" s="163">
        <f>SUM(V44/1.5*AF9)</f>
        <v>18.666666666666668</v>
      </c>
      <c r="AG44" s="163">
        <f>SUM(V44/1.5*AG9)</f>
        <v>16.333333333333336</v>
      </c>
      <c r="AH44" s="163">
        <f>SUM(V44/1.5*AH9)</f>
        <v>14</v>
      </c>
      <c r="AI44" s="163">
        <f>SUM(V44/1.5*AI9)</f>
        <v>11.666666666666668</v>
      </c>
      <c r="AJ44" s="163">
        <f>SUM(V44/1.5*AJ9)</f>
        <v>9.3333333333333091</v>
      </c>
      <c r="AK44" s="163">
        <f>SUM(V44/1.5*AK9)</f>
        <v>6.9999999999999769</v>
      </c>
      <c r="AL44" s="163">
        <f>SUM(V44/1.5*AL9)</f>
        <v>4.6666666666666439</v>
      </c>
      <c r="AM44" s="163">
        <f>SUM(V44/1.5*AM9)</f>
        <v>2.3333333333333126</v>
      </c>
      <c r="AN44" s="161" t="s">
        <v>174</v>
      </c>
    </row>
    <row r="45" spans="1:40" x14ac:dyDescent="0.25">
      <c r="A45" s="582"/>
      <c r="B45" s="165">
        <v>360</v>
      </c>
      <c r="C45" s="166">
        <f t="shared" si="1"/>
        <v>23.507710500000002</v>
      </c>
      <c r="D45" s="167">
        <f t="shared" si="3"/>
        <v>22.124904000000001</v>
      </c>
      <c r="E45" s="167">
        <f t="shared" si="3"/>
        <v>20.7420975</v>
      </c>
      <c r="F45" s="167">
        <f t="shared" si="3"/>
        <v>19.359291000000002</v>
      </c>
      <c r="G45" s="167">
        <f t="shared" si="3"/>
        <v>17.976484500000002</v>
      </c>
      <c r="H45" s="167">
        <f t="shared" si="3"/>
        <v>16.593678000000001</v>
      </c>
      <c r="I45" s="167">
        <f t="shared" si="3"/>
        <v>15.210871500000001</v>
      </c>
      <c r="J45" s="167">
        <f t="shared" si="3"/>
        <v>13.828065000000002</v>
      </c>
      <c r="K45" s="167">
        <f t="shared" si="3"/>
        <v>12.4452585</v>
      </c>
      <c r="L45" s="167">
        <f t="shared" si="3"/>
        <v>11.062452</v>
      </c>
      <c r="M45" s="167">
        <f t="shared" si="3"/>
        <v>9.6796455000000012</v>
      </c>
      <c r="N45" s="167">
        <f t="shared" si="3"/>
        <v>8.2968390000000003</v>
      </c>
      <c r="O45" s="167">
        <f t="shared" si="3"/>
        <v>6.9140325000000011</v>
      </c>
      <c r="P45" s="167">
        <f t="shared" si="3"/>
        <v>5.531225999999986</v>
      </c>
      <c r="Q45" s="167">
        <f t="shared" si="3"/>
        <v>4.1484194999999859</v>
      </c>
      <c r="R45" s="167">
        <f t="shared" si="3"/>
        <v>2.7656129999999863</v>
      </c>
      <c r="S45" s="167">
        <f t="shared" si="3"/>
        <v>1.3828064999999876</v>
      </c>
      <c r="T45" s="169" t="s">
        <v>174</v>
      </c>
      <c r="U45" s="583"/>
      <c r="V45" s="170">
        <v>360</v>
      </c>
      <c r="W45" s="166">
        <f>SUM(V45/1.5*W9)</f>
        <v>40.800000000000004</v>
      </c>
      <c r="X45" s="167">
        <f>SUM(V45/1.5*X9)</f>
        <v>38.4</v>
      </c>
      <c r="Y45" s="167">
        <f>SUM(V45/1.5*Y9)</f>
        <v>36</v>
      </c>
      <c r="Z45" s="167">
        <f>SUM(V45/1.5*Z9)</f>
        <v>33.6</v>
      </c>
      <c r="AA45" s="167">
        <f>SUM(V45/1.5*AA9)</f>
        <v>31.200000000000003</v>
      </c>
      <c r="AB45" s="167">
        <f>SUM(V45/1.5*AB9)</f>
        <v>28.799999999999997</v>
      </c>
      <c r="AC45" s="167">
        <f>SUM(V45/1.5*AC9)</f>
        <v>26.4</v>
      </c>
      <c r="AD45" s="167">
        <f>SUM(V45/1.5*AD9)</f>
        <v>24</v>
      </c>
      <c r="AE45" s="167">
        <f>SUM(V45/1.5*AE9)</f>
        <v>21.599999999999998</v>
      </c>
      <c r="AF45" s="167">
        <f>SUM(V45/1.5*AF9)</f>
        <v>19.2</v>
      </c>
      <c r="AG45" s="167">
        <f>SUM(V45/1.5*AG9)</f>
        <v>16.8</v>
      </c>
      <c r="AH45" s="167">
        <f>SUM(V45/1.5*AH9)</f>
        <v>14.399999999999999</v>
      </c>
      <c r="AI45" s="167">
        <f>SUM(V45/1.5*AI9)</f>
        <v>12</v>
      </c>
      <c r="AJ45" s="167">
        <f>SUM(V45/1.5*AJ9)</f>
        <v>9.5999999999999748</v>
      </c>
      <c r="AK45" s="167">
        <f>SUM(V45/1.5*AK9)</f>
        <v>7.1999999999999753</v>
      </c>
      <c r="AL45" s="167">
        <f>SUM(V45/1.5*AL9)</f>
        <v>4.7999999999999758</v>
      </c>
      <c r="AM45" s="167">
        <f>SUM(V45/1.5*AM9)</f>
        <v>2.3999999999999786</v>
      </c>
      <c r="AN45" s="169" t="s">
        <v>174</v>
      </c>
    </row>
    <row r="46" spans="1:40" x14ac:dyDescent="0.25">
      <c r="B46" s="171" t="s">
        <v>1003</v>
      </c>
      <c r="C46" s="171"/>
      <c r="D46" s="171"/>
      <c r="E46" s="171"/>
      <c r="F46" s="171"/>
      <c r="G46" s="171"/>
      <c r="H46" s="171"/>
      <c r="I46" s="171"/>
    </row>
  </sheetData>
  <mergeCells count="5">
    <mergeCell ref="B2:T4"/>
    <mergeCell ref="B6:G6"/>
    <mergeCell ref="V6:AA6"/>
    <mergeCell ref="A10:A45"/>
    <mergeCell ref="U10:U4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Y1200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18.85546875" style="343" customWidth="1"/>
    <col min="2" max="6" width="8.5703125" style="46" customWidth="1"/>
    <col min="7" max="7" width="5.5703125" customWidth="1"/>
    <col min="8" max="15" width="8.28515625" style="46" customWidth="1"/>
    <col min="17" max="17" width="7.42578125" customWidth="1"/>
    <col min="18" max="18" width="27.85546875" customWidth="1"/>
    <col min="19" max="19" width="9.5703125" customWidth="1"/>
    <col min="20" max="21" width="9.140625" style="46"/>
    <col min="22" max="22" width="11.42578125" style="46" customWidth="1"/>
    <col min="23" max="23" width="3" customWidth="1"/>
    <col min="24" max="24" width="8.7109375" style="46" bestFit="1" customWidth="1"/>
    <col min="27" max="27" width="13.85546875" customWidth="1"/>
    <col min="28" max="28" width="32.7109375" bestFit="1" customWidth="1"/>
    <col min="29" max="29" width="8.140625" style="46" bestFit="1" customWidth="1"/>
    <col min="30" max="30" width="10.7109375" style="51" customWidth="1"/>
    <col min="31" max="31" width="19.5703125" style="51" bestFit="1" customWidth="1"/>
    <col min="32" max="32" width="9.85546875" style="51" bestFit="1" customWidth="1"/>
    <col min="33" max="33" width="10.42578125" style="52" customWidth="1"/>
    <col min="34" max="34" width="45" style="51" bestFit="1" customWidth="1"/>
    <col min="35" max="35" width="8.28515625" style="52" customWidth="1"/>
    <col min="36" max="36" width="11" style="52" customWidth="1"/>
    <col min="37" max="38" width="11" style="107" customWidth="1"/>
    <col min="39" max="39" width="11" style="134" customWidth="1"/>
    <col min="40" max="40" width="11" style="52" bestFit="1" customWidth="1"/>
    <col min="41" max="42" width="8.42578125" style="52" customWidth="1"/>
    <col min="43" max="43" width="15.5703125" style="51" bestFit="1" customWidth="1"/>
    <col min="44" max="44" width="35.42578125" style="51" bestFit="1" customWidth="1"/>
    <col min="45" max="45" width="10.5703125" style="52" customWidth="1"/>
    <col min="46" max="46" width="11" style="52" bestFit="1" customWidth="1"/>
    <col min="47" max="47" width="5.85546875" style="52" customWidth="1"/>
    <col min="48" max="48" width="15.5703125" style="51" bestFit="1" customWidth="1"/>
    <col min="49" max="49" width="35.42578125" style="51" bestFit="1" customWidth="1"/>
    <col min="50" max="50" width="11.5703125" style="52" customWidth="1"/>
    <col min="51" max="51" width="11" style="52" bestFit="1" customWidth="1"/>
  </cols>
  <sheetData>
    <row r="1" spans="1:51" s="92" customFormat="1" ht="30" x14ac:dyDescent="0.25">
      <c r="A1" s="342" t="s">
        <v>1127</v>
      </c>
      <c r="B1" s="91" t="s">
        <v>1069</v>
      </c>
      <c r="C1" s="91" t="s">
        <v>1070</v>
      </c>
      <c r="D1" s="91" t="s">
        <v>1062</v>
      </c>
      <c r="E1" s="91" t="s">
        <v>1071</v>
      </c>
      <c r="F1" s="91" t="s">
        <v>1072</v>
      </c>
      <c r="H1" s="91" t="s">
        <v>921</v>
      </c>
      <c r="I1" s="91" t="s">
        <v>922</v>
      </c>
      <c r="J1" s="91" t="s">
        <v>923</v>
      </c>
      <c r="K1" s="91" t="s">
        <v>924</v>
      </c>
      <c r="L1" s="91" t="s">
        <v>925</v>
      </c>
      <c r="M1" s="91" t="s">
        <v>926</v>
      </c>
      <c r="N1" s="91" t="s">
        <v>927</v>
      </c>
      <c r="O1" s="91" t="s">
        <v>939</v>
      </c>
      <c r="R1" s="94" t="s">
        <v>945</v>
      </c>
      <c r="S1" s="94" t="s">
        <v>934</v>
      </c>
      <c r="T1" s="91" t="s">
        <v>938</v>
      </c>
      <c r="U1" s="91" t="s">
        <v>173</v>
      </c>
      <c r="V1" s="91" t="s">
        <v>962</v>
      </c>
      <c r="W1" s="95" t="s">
        <v>944</v>
      </c>
      <c r="X1" s="96"/>
      <c r="Z1" s="14"/>
      <c r="AA1" s="95" t="s">
        <v>911</v>
      </c>
      <c r="AB1" s="129"/>
      <c r="AC1" s="205"/>
      <c r="AD1" s="140" t="s">
        <v>997</v>
      </c>
      <c r="AE1" s="111" t="s">
        <v>905</v>
      </c>
      <c r="AF1" s="111" t="s">
        <v>29</v>
      </c>
      <c r="AG1" s="112" t="s">
        <v>953</v>
      </c>
      <c r="AH1" s="111" t="s">
        <v>0</v>
      </c>
      <c r="AI1" s="112" t="s">
        <v>1063</v>
      </c>
      <c r="AJ1" s="112" t="s">
        <v>173</v>
      </c>
      <c r="AK1" s="113" t="s">
        <v>893</v>
      </c>
      <c r="AL1" s="113" t="s">
        <v>947</v>
      </c>
      <c r="AM1" s="133" t="s">
        <v>970</v>
      </c>
      <c r="AN1" s="112" t="s">
        <v>969</v>
      </c>
      <c r="AO1" s="112" t="s">
        <v>998</v>
      </c>
      <c r="AP1" s="112"/>
      <c r="AQ1" s="111" t="s">
        <v>905</v>
      </c>
      <c r="AR1" s="111" t="s">
        <v>0</v>
      </c>
      <c r="AS1" s="112" t="s">
        <v>970</v>
      </c>
      <c r="AT1" s="112" t="s">
        <v>969</v>
      </c>
      <c r="AU1" s="112"/>
      <c r="AV1" s="111" t="s">
        <v>905</v>
      </c>
      <c r="AW1" s="111" t="s">
        <v>0</v>
      </c>
      <c r="AX1" s="112" t="s">
        <v>970</v>
      </c>
      <c r="AY1" s="112" t="s">
        <v>969</v>
      </c>
    </row>
    <row r="2" spans="1:51" x14ac:dyDescent="0.25">
      <c r="A2" s="343" t="s">
        <v>1128</v>
      </c>
      <c r="B2" s="46">
        <v>0.18690000000000001</v>
      </c>
      <c r="C2" s="46">
        <v>1</v>
      </c>
      <c r="D2" s="296">
        <v>11.214</v>
      </c>
      <c r="E2" s="296">
        <v>15.303000000000001</v>
      </c>
      <c r="F2" s="46">
        <v>0</v>
      </c>
      <c r="H2" s="46">
        <v>105</v>
      </c>
      <c r="I2" s="46">
        <v>161.5</v>
      </c>
      <c r="J2" s="46">
        <v>232.5</v>
      </c>
      <c r="K2" s="46">
        <v>320.5</v>
      </c>
      <c r="L2" s="46">
        <v>411.5</v>
      </c>
      <c r="M2" s="46">
        <v>491</v>
      </c>
      <c r="Q2" t="s">
        <v>959</v>
      </c>
      <c r="R2" t="s">
        <v>940</v>
      </c>
      <c r="T2" s="46">
        <v>2</v>
      </c>
      <c r="V2" s="115">
        <f>SUM(S2*Character!$E$42,T2*Character!$F$42,U2*Character!$G$42)</f>
        <v>13.595744680851068</v>
      </c>
      <c r="X2" s="46" t="b">
        <f>$X$11</f>
        <v>1</v>
      </c>
      <c r="AA2" t="s">
        <v>912</v>
      </c>
      <c r="AB2" s="1" t="str">
        <f ca="1">VLOOKUP(IFERROR(INDEX('All Equipment'!$B:$B,MATCH(Character!$C6,'All Equipment'!$C:$C,0)),""),$AF:$AG,2,0)</f>
        <v>2H</v>
      </c>
      <c r="AC2" s="206"/>
      <c r="AD2" s="52">
        <f>VALUE(RIGHT(CharPhase,2))</f>
        <v>6</v>
      </c>
      <c r="AE2" s="51" t="str">
        <f ca="1">OFFSET('All Equipment'!$A$1,ROW()-1,0)&amp;""</f>
        <v>Weapon</v>
      </c>
      <c r="AF2" s="51" t="str">
        <f ca="1">OFFSET('All Equipment'!$B$1,ROW()-1,0)&amp;""</f>
        <v/>
      </c>
      <c r="AG2" s="52" t="str">
        <f t="shared" ref="AG2:AG65" ca="1" si="0">IF(ISNUMBER(MATCH($AH2,$R$1:$R$100,0)),INDEX($Q$1:$Q$100,MATCH($AH2,$R$1:$R$100,0)),IF(AND($AE2="Weapon",$AF2&lt;&gt;""),IF(OR($AF2="Staff",LEFT($AF2,2)="2H"),"2H","1H"),IF(AND($AE2="Finger",ISNUMBER(MATCH($AH2,$AB$9:$AB$14,0))),"Except","")))</f>
        <v/>
      </c>
      <c r="AH2" s="51" t="str">
        <f ca="1">IF($AE2="","",IF(OFFSET('All Equipment'!$A$1,ROW()-1,2)="","--- Empty ---",OFFSET('All Equipment'!$A$1,ROW()-1,2)))</f>
        <v>--- Empty ---</v>
      </c>
      <c r="AI2" s="52" t="str">
        <f ca="1">IF($AF2="","",OFFSET('All Equipment'!$E$1,ROW()-1,0))</f>
        <v/>
      </c>
      <c r="AJ2" s="52">
        <f ca="1">IF($AE2="","",OFFSET('All Equipment'!$M$1,ROW()-1,0))</f>
        <v>0</v>
      </c>
      <c r="AK2" s="107">
        <f ca="1">IF($AE2="","",IF($AH2="--- Empty ---",0,OFFSET('All Equipment'!$P$1,ROW()-1,0)))</f>
        <v>0</v>
      </c>
      <c r="AL2" s="107">
        <f ca="1">IF($AE2="","",IF(AND($AE2="Off-Hand",$AH2="--- Empty ---"),1000,IF($AG2="1H",SUM($AK2,MAX(Optimization!$I$5:$K$5)),$AK2)))</f>
        <v>0</v>
      </c>
      <c r="AM2" s="134" t="str">
        <f ca="1">IF($AH2="","",IF(AND($AH2&lt;&gt;"--- Empty ---",OR($AI2&gt;$AD$2,OFFSET('All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" s="52" t="str">
        <f t="shared" ref="AN2:AN65" ca="1" si="1">IF($AE2="","",IF(AND($AE2="Off-Hand",$AH2&lt;&gt;"--- Empty ---",$AB$2="2H"),"No","Yes"))</f>
        <v>Yes</v>
      </c>
      <c r="AO2" s="52">
        <f ca="1">IF($AH2="","",ROW())</f>
        <v>2</v>
      </c>
      <c r="AQ2" s="51" t="str">
        <f t="shared" ref="AQ2:AQ65" ca="1" si="2">IF($AE2="","",IF(AND($AE2&lt;&gt;"Finger",$AE2&lt;&gt;"Trinket"),"n/a",$AE2&amp;1))</f>
        <v>n/a</v>
      </c>
      <c r="AR2" s="51" t="str">
        <f t="shared" ref="AR2:AR65" ca="1" si="3">IF(OR(AQ2="",AQ2="n/a"),AQ2,$AH2)</f>
        <v>n/a</v>
      </c>
      <c r="AS2" s="52" t="str">
        <f ca="1">IF(OR(AQ2="",AQ2="n/a"),AQ2,$AM2)</f>
        <v>n/a</v>
      </c>
      <c r="AT2" s="52" t="str">
        <f ca="1">IF(OR(AQ2="",AQ2="n/a"),AQ2,IF(AND($AR2&lt;&gt;"--- Empty ---",AR2=IF(AQ2="Finger1",Settings!$AB$4,Settings!$AB$6),ISERROR(MATCH(AR2,Settings!$AB$9:$AB$14,0))),"No","Yes"))</f>
        <v>n/a</v>
      </c>
      <c r="AV2" s="51" t="str">
        <f t="shared" ref="AV2:AV65" ca="1" si="4">IF($AE2="","",IF(AND($AE2&lt;&gt;"Finger",$AE2&lt;&gt;"Trinket"),"n/a",$AE2&amp;2))</f>
        <v>n/a</v>
      </c>
      <c r="AW2" s="51" t="str">
        <f t="shared" ref="AW2:AW65" ca="1" si="5">IF(OR(AV2="",AV2="n/a"),AV2,$AH2)</f>
        <v>n/a</v>
      </c>
      <c r="AX2" s="52" t="str">
        <f ca="1">IF(OR(AV2="",AV2="n/a"),AV2,$AM2)</f>
        <v>n/a</v>
      </c>
      <c r="AY2" s="52" t="str">
        <f ca="1">IF(OR(AV2="",AV2="n/a"),AV2,IF(AND($AW2&lt;&gt;"--- Empty ---",AW2=IF(AV2="Finger2",Settings!$AB$3,Settings!$AB$5),ISERROR(MATCH(AW2,Settings!$AB$9:$AB$14,0))),"No","Yes"))</f>
        <v>n/a</v>
      </c>
    </row>
    <row r="3" spans="1:51" x14ac:dyDescent="0.25">
      <c r="A3" s="343" t="s">
        <v>1129</v>
      </c>
      <c r="B3" s="46">
        <v>0.18690000000000001</v>
      </c>
      <c r="C3" s="46">
        <v>1</v>
      </c>
      <c r="D3" s="296">
        <v>11.214</v>
      </c>
      <c r="E3" s="296">
        <v>15.303000000000001</v>
      </c>
      <c r="F3" s="46">
        <v>0</v>
      </c>
      <c r="H3" s="46">
        <v>105</v>
      </c>
      <c r="I3" s="46">
        <v>161.5</v>
      </c>
      <c r="J3" s="46">
        <v>232.5</v>
      </c>
      <c r="K3" s="46">
        <v>320.5</v>
      </c>
      <c r="L3" s="46">
        <v>411.5</v>
      </c>
      <c r="M3" s="46">
        <v>491</v>
      </c>
      <c r="Q3" t="s">
        <v>960</v>
      </c>
      <c r="R3" t="s">
        <v>941</v>
      </c>
      <c r="S3" s="46">
        <v>6</v>
      </c>
      <c r="U3" s="46">
        <v>1</v>
      </c>
      <c r="V3" s="115">
        <f>SUM(S3*Character!$E$42,T3*Character!$F$42,U3*Character!$G$42)</f>
        <v>19.595744680851066</v>
      </c>
      <c r="X3" s="46" t="b">
        <f>$X$16</f>
        <v>0</v>
      </c>
      <c r="AA3" t="s">
        <v>440</v>
      </c>
      <c r="AB3" t="str">
        <f>Character!$C$29</f>
        <v>Ring of the Fallen God</v>
      </c>
      <c r="AC3" s="208"/>
      <c r="AE3" s="51" t="str">
        <f ca="1">OFFSET('All Equipment'!$A$1,ROW()-1,0)&amp;""</f>
        <v>Weapon</v>
      </c>
      <c r="AF3" s="51" t="str">
        <f ca="1">OFFSET('All Equipment'!$B$1,ROW()-1,0)&amp;""</f>
        <v>Staff</v>
      </c>
      <c r="AG3" s="52" t="str">
        <f t="shared" ca="1" si="0"/>
        <v>2H</v>
      </c>
      <c r="AH3" s="51" t="str">
        <f ca="1">IF($AE3="","",IF(OFFSET('All Equipment'!$A$1,ROW()-1,2)="","--- Empty ---",OFFSET('All Equipment'!$A$1,ROW()-1,2)))</f>
        <v>Amberseal Keeper</v>
      </c>
      <c r="AI3" s="52">
        <f ca="1">IF($AF3="","",OFFSET('All Equipment'!$E$1,ROW()-1,0))</f>
        <v>2</v>
      </c>
      <c r="AJ3" s="52">
        <f ca="1">IF($AE3="","",OFFSET('All Equipment'!$M$1,ROW()-1,0))</f>
        <v>0</v>
      </c>
      <c r="AK3" s="107">
        <f ca="1">IF($AE3="","",IF($AH3="--- Empty ---",0,OFFSET('All Equipment'!$P$1,ROW()-1,0)))</f>
        <v>46.265957446808514</v>
      </c>
      <c r="AL3" s="107">
        <f ca="1">IF($AE3="","",IF(AND($AE3="Off-Hand",$AH3="--- Empty ---"),1000,IF($AG3="1H",SUM($AK3,MAX(Optimization!$I$5:$K$5)),$AK3)))</f>
        <v>46.265957446808514</v>
      </c>
      <c r="AM3" s="134" t="str">
        <f ca="1">IF($AH3="","",IF(AND($AH3&lt;&gt;"--- Empty ---",OR($AI3&gt;$AD$2,OFFSET('All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" s="52" t="str">
        <f t="shared" ca="1" si="1"/>
        <v>Yes</v>
      </c>
      <c r="AO3" s="52">
        <f t="shared" ref="AO3:AO66" ca="1" si="6">IF($AH3="","",ROW())</f>
        <v>3</v>
      </c>
      <c r="AQ3" s="51" t="str">
        <f t="shared" ca="1" si="2"/>
        <v>n/a</v>
      </c>
      <c r="AR3" s="51" t="str">
        <f t="shared" ca="1" si="3"/>
        <v>n/a</v>
      </c>
      <c r="AS3" s="52" t="str">
        <f t="shared" ref="AS3:AS66" ca="1" si="7">IF(OR(AQ3="",AQ3="n/a"),AQ3,$AM3)</f>
        <v>n/a</v>
      </c>
      <c r="AT3" s="52" t="str">
        <f ca="1">IF(OR(AQ3="",AQ3="n/a"),AQ3,IF(AND($AR3&lt;&gt;"--- Empty ---",AR3=IF(AQ3="Finger1",Settings!$AB$4,Settings!$AB$6),ISERROR(MATCH(AR3,Settings!$AB$9:$AB$14,0))),"No","Yes"))</f>
        <v>n/a</v>
      </c>
      <c r="AV3" s="51" t="str">
        <f t="shared" ca="1" si="4"/>
        <v>n/a</v>
      </c>
      <c r="AW3" s="51" t="str">
        <f t="shared" ca="1" si="5"/>
        <v>n/a</v>
      </c>
      <c r="AX3" s="52" t="str">
        <f t="shared" ref="AX3:AX66" ca="1" si="8">IF(OR(AV3="",AV3="n/a"),AV3,$AM3)</f>
        <v>n/a</v>
      </c>
      <c r="AY3" s="52" t="str">
        <f ca="1">IF(OR(AV3="",AV3="n/a"),AV3,IF(AND($AW3&lt;&gt;"--- Empty ---",AW3=IF(AV3="Finger2",Settings!$AB$3,Settings!$AB$5),ISERROR(MATCH(AW3,Settings!$AB$9:$AB$14,0))),"No","Yes"))</f>
        <v>n/a</v>
      </c>
    </row>
    <row r="4" spans="1:51" x14ac:dyDescent="0.25">
      <c r="A4" s="343" t="s">
        <v>1130</v>
      </c>
      <c r="B4" s="46">
        <v>0.18690000000000001</v>
      </c>
      <c r="C4" s="46">
        <v>1</v>
      </c>
      <c r="D4" s="296">
        <v>11.214</v>
      </c>
      <c r="E4" s="296">
        <v>15.303000000000001</v>
      </c>
      <c r="F4" s="46">
        <v>0</v>
      </c>
      <c r="H4" s="46">
        <v>105</v>
      </c>
      <c r="I4" s="46">
        <v>161.5</v>
      </c>
      <c r="J4" s="46">
        <v>232.5</v>
      </c>
      <c r="K4" s="46">
        <v>320.5</v>
      </c>
      <c r="L4" s="46">
        <v>411.5</v>
      </c>
      <c r="M4" s="46">
        <v>491</v>
      </c>
      <c r="Q4" t="s">
        <v>961</v>
      </c>
      <c r="R4" t="s">
        <v>942</v>
      </c>
      <c r="S4" s="46"/>
      <c r="V4" s="115">
        <f>SUM(S4*Character!$E$42,T4*Character!$F$42,U4*Character!$G$42)</f>
        <v>0</v>
      </c>
      <c r="X4" s="46" t="b">
        <f>$X$20</f>
        <v>0</v>
      </c>
      <c r="AA4" t="s">
        <v>441</v>
      </c>
      <c r="AB4" t="str">
        <f>Character!$C$30</f>
        <v>Band of the Inevitable</v>
      </c>
      <c r="AC4"/>
      <c r="AE4" s="51" t="str">
        <f ca="1">OFFSET('All Equipment'!$A$1,ROW()-1,0)&amp;""</f>
        <v>Weapon</v>
      </c>
      <c r="AF4" s="51" t="str">
        <f ca="1">OFFSET('All Equipment'!$B$1,ROW()-1,0)&amp;""</f>
        <v>Staff</v>
      </c>
      <c r="AG4" s="52" t="str">
        <f t="shared" ca="1" si="0"/>
        <v>2H</v>
      </c>
      <c r="AH4" s="51" t="str">
        <f ca="1">IF($AE4="","",IF(OFFSET('All Equipment'!$A$1,ROW()-1,2)="","--- Empty ---",OFFSET('All Equipment'!$A$1,ROW()-1,2)))</f>
        <v>Amethyst War Staff</v>
      </c>
      <c r="AI4" s="52">
        <f ca="1">IF($AF4="","",OFFSET('All Equipment'!$E$1,ROW()-1,0))</f>
        <v>4</v>
      </c>
      <c r="AJ4" s="52">
        <f ca="1">IF($AE4="","",OFFSET('All Equipment'!$M$1,ROW()-1,0))</f>
        <v>0</v>
      </c>
      <c r="AK4" s="107">
        <f ca="1">IF($AE4="","",IF($AH4="--- Empty ---",0,OFFSET('All Equipment'!$P$1,ROW()-1,0)))</f>
        <v>35.019680851063832</v>
      </c>
      <c r="AL4" s="107">
        <f ca="1">IF($AE4="","",IF(AND($AE4="Off-Hand",$AH4="--- Empty ---"),1000,IF($AG4="1H",SUM($AK4,MAX(Optimization!$I$5:$K$5)),$AK4)))</f>
        <v>35.019680851063832</v>
      </c>
      <c r="AM4" s="134" t="str">
        <f ca="1">IF($AH4="","",IF(AND($AH4&lt;&gt;"--- Empty ---",OR($AI4&gt;$AD$2,OFFSET('All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" s="52" t="str">
        <f t="shared" ca="1" si="1"/>
        <v>Yes</v>
      </c>
      <c r="AO4" s="52">
        <f t="shared" ca="1" si="6"/>
        <v>4</v>
      </c>
      <c r="AQ4" s="51" t="str">
        <f t="shared" ca="1" si="2"/>
        <v>n/a</v>
      </c>
      <c r="AR4" s="51" t="str">
        <f t="shared" ca="1" si="3"/>
        <v>n/a</v>
      </c>
      <c r="AS4" s="52" t="str">
        <f t="shared" ca="1" si="7"/>
        <v>n/a</v>
      </c>
      <c r="AT4" s="52" t="str">
        <f ca="1">IF(OR(AQ4="",AQ4="n/a"),AQ4,IF(AND($AR4&lt;&gt;"--- Empty ---",AR4=IF(AQ4="Finger1",Settings!$AB$4,Settings!$AB$6),ISERROR(MATCH(AR4,Settings!$AB$9:$AB$14,0))),"No","Yes"))</f>
        <v>n/a</v>
      </c>
      <c r="AV4" s="51" t="str">
        <f t="shared" ca="1" si="4"/>
        <v>n/a</v>
      </c>
      <c r="AW4" s="51" t="str">
        <f t="shared" ca="1" si="5"/>
        <v>n/a</v>
      </c>
      <c r="AX4" s="52" t="str">
        <f t="shared" ca="1" si="8"/>
        <v>n/a</v>
      </c>
      <c r="AY4" s="52" t="str">
        <f ca="1">IF(OR(AV4="",AV4="n/a"),AV4,IF(AND($AW4&lt;&gt;"--- Empty ---",AW4=IF(AV4="Finger2",Settings!$AB$3,Settings!$AB$5),ISERROR(MATCH(AW4,Settings!$AB$9:$AB$14,0))),"No","Yes"))</f>
        <v>n/a</v>
      </c>
    </row>
    <row r="5" spans="1:51" x14ac:dyDescent="0.25">
      <c r="A5" s="343" t="s">
        <v>1131</v>
      </c>
      <c r="B5" s="46">
        <v>0.18690000000000001</v>
      </c>
      <c r="C5" s="46">
        <v>1</v>
      </c>
      <c r="D5" s="296">
        <v>11.214</v>
      </c>
      <c r="E5" s="296">
        <v>15.303000000000001</v>
      </c>
      <c r="F5" s="46">
        <v>0</v>
      </c>
      <c r="H5" s="46">
        <v>105</v>
      </c>
      <c r="I5" s="46">
        <v>161.5</v>
      </c>
      <c r="J5" s="46">
        <v>232.5</v>
      </c>
      <c r="K5" s="46">
        <v>320.5</v>
      </c>
      <c r="L5" s="46">
        <v>411.5</v>
      </c>
      <c r="M5" s="46">
        <v>491</v>
      </c>
      <c r="T5"/>
      <c r="U5"/>
      <c r="X5"/>
      <c r="AA5" t="s">
        <v>17</v>
      </c>
      <c r="AB5" t="str">
        <f>Character!$C$31</f>
        <v>Mark of the Champion</v>
      </c>
      <c r="AC5"/>
      <c r="AE5" s="51" t="str">
        <f ca="1">OFFSET('All Equipment'!$A$1,ROW()-1,0)&amp;""</f>
        <v>Weapon</v>
      </c>
      <c r="AF5" s="51" t="str">
        <f ca="1">OFFSET('All Equipment'!$B$1,ROW()-1,0)&amp;""</f>
        <v>1H Mace</v>
      </c>
      <c r="AG5" s="52" t="str">
        <f t="shared" ca="1" si="0"/>
        <v>1H</v>
      </c>
      <c r="AH5" s="51" t="str">
        <f ca="1">IF($AE5="","",IF(OFFSET('All Equipment'!$A$1,ROW()-1,2)="","--- Empty ---",OFFSET('All Equipment'!$A$1,ROW()-1,2)))</f>
        <v>Aurastone Hammer</v>
      </c>
      <c r="AI5" s="52">
        <f ca="1">IF($AF5="","",OFFSET('All Equipment'!$E$1,ROW()-1,0))</f>
        <v>1</v>
      </c>
      <c r="AJ5" s="52">
        <f ca="1">IF($AE5="","",OFFSET('All Equipment'!$M$1,ROW()-1,0))</f>
        <v>0</v>
      </c>
      <c r="AK5" s="107">
        <f ca="1">IF($AE5="","",IF($AH5="--- Empty ---",0,OFFSET('All Equipment'!$P$1,ROW()-1,0)))</f>
        <v>26.132978723404257</v>
      </c>
      <c r="AL5" s="107">
        <f ca="1">IF($AE5="","",IF(AND($AE5="Off-Hand",$AH5="--- Empty ---"),1000,IF($AG5="1H",SUM($AK5,MAX(Optimization!$I$5:$K$5)),$AK5)))</f>
        <v>73.432978723404261</v>
      </c>
      <c r="AM5" s="134" t="str">
        <f ca="1">IF($AH5="","",IF(AND($AH5&lt;&gt;"--- Empty ---",OR($AI5&gt;$AD$2,OFFSET('All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" s="52" t="str">
        <f t="shared" ca="1" si="1"/>
        <v>Yes</v>
      </c>
      <c r="AO5" s="52">
        <f t="shared" ca="1" si="6"/>
        <v>5</v>
      </c>
      <c r="AQ5" s="51" t="str">
        <f t="shared" ca="1" si="2"/>
        <v>n/a</v>
      </c>
      <c r="AR5" s="51" t="str">
        <f t="shared" ca="1" si="3"/>
        <v>n/a</v>
      </c>
      <c r="AS5" s="52" t="str">
        <f t="shared" ca="1" si="7"/>
        <v>n/a</v>
      </c>
      <c r="AT5" s="52" t="str">
        <f ca="1">IF(OR(AQ5="",AQ5="n/a"),AQ5,IF(AND($AR5&lt;&gt;"--- Empty ---",AR5=IF(AQ5="Finger1",Settings!$AB$4,Settings!$AB$6),ISERROR(MATCH(AR5,Settings!$AB$9:$AB$14,0))),"No","Yes"))</f>
        <v>n/a</v>
      </c>
      <c r="AV5" s="51" t="str">
        <f t="shared" ca="1" si="4"/>
        <v>n/a</v>
      </c>
      <c r="AW5" s="51" t="str">
        <f t="shared" ca="1" si="5"/>
        <v>n/a</v>
      </c>
      <c r="AX5" s="52" t="str">
        <f t="shared" ca="1" si="8"/>
        <v>n/a</v>
      </c>
      <c r="AY5" s="52" t="str">
        <f ca="1">IF(OR(AV5="",AV5="n/a"),AV5,IF(AND($AW5&lt;&gt;"--- Empty ---",AW5=IF(AV5="Finger2",Settings!$AB$3,Settings!$AB$5),ISERROR(MATCH(AW5,Settings!$AB$9:$AB$14,0))),"No","Yes"))</f>
        <v>n/a</v>
      </c>
    </row>
    <row r="6" spans="1:51" x14ac:dyDescent="0.25">
      <c r="A6" s="343" t="s">
        <v>1132</v>
      </c>
      <c r="B6" s="46">
        <v>0.18690000000000001</v>
      </c>
      <c r="C6" s="46">
        <v>1</v>
      </c>
      <c r="D6" s="296">
        <v>11.214</v>
      </c>
      <c r="E6" s="296">
        <v>15.303000000000001</v>
      </c>
      <c r="F6" s="46">
        <v>0</v>
      </c>
      <c r="H6" s="46">
        <v>105</v>
      </c>
      <c r="I6" s="46">
        <v>161.5</v>
      </c>
      <c r="J6" s="46">
        <v>232.5</v>
      </c>
      <c r="K6" s="46">
        <v>320.5</v>
      </c>
      <c r="L6" s="46">
        <v>411.5</v>
      </c>
      <c r="M6" s="46">
        <v>491</v>
      </c>
      <c r="Q6" s="117"/>
      <c r="R6" s="117"/>
      <c r="S6" s="97"/>
      <c r="T6" s="98"/>
      <c r="U6" s="118"/>
      <c r="V6" s="128" t="s">
        <v>934</v>
      </c>
      <c r="W6" s="98">
        <f>SUMIFS($S2:$S4,$X$2:$X$4,TRUE)</f>
        <v>0</v>
      </c>
      <c r="X6" s="120">
        <f>W6*Character!$E$42</f>
        <v>0</v>
      </c>
      <c r="AA6" t="s">
        <v>8</v>
      </c>
      <c r="AB6" t="str">
        <f>Character!$C$32</f>
        <v>The Restrained Essence of Sapphiron</v>
      </c>
      <c r="AC6"/>
      <c r="AE6" s="51" t="str">
        <f ca="1">OFFSET('All Equipment'!$A$1,ROW()-1,0)&amp;""</f>
        <v>Weapon</v>
      </c>
      <c r="AF6" s="51" t="str">
        <f ca="1">OFFSET('All Equipment'!$B$1,ROW()-1,0)&amp;""</f>
        <v>Dagger</v>
      </c>
      <c r="AG6" s="52" t="str">
        <f t="shared" ca="1" si="0"/>
        <v>1H</v>
      </c>
      <c r="AH6" s="51" t="str">
        <f ca="1">IF($AE6="","",IF(OFFSET('All Equipment'!$A$1,ROW()-1,2)="","--- Empty ---",OFFSET('All Equipment'!$A$1,ROW()-1,2)))</f>
        <v>Blade of Eternal Darkness</v>
      </c>
      <c r="AI6" s="52">
        <f ca="1">IF($AF6="","",OFFSET('All Equipment'!$E$1,ROW()-1,0))</f>
        <v>1</v>
      </c>
      <c r="AJ6" s="52">
        <f ca="1">IF($AE6="","",OFFSET('All Equipment'!$M$1,ROW()-1,0))</f>
        <v>0</v>
      </c>
      <c r="AK6" s="107">
        <f ca="1">IF($AE6="","",IF($AH6="--- Empty ---",0,OFFSET('All Equipment'!$P$1,ROW()-1,0)))</f>
        <v>0</v>
      </c>
      <c r="AL6" s="107">
        <f ca="1">IF($AE6="","",IF(AND($AE6="Off-Hand",$AH6="--- Empty ---"),1000,IF($AG6="1H",SUM($AK6,MAX(Optimization!$I$5:$K$5)),$AK6)))</f>
        <v>47.3</v>
      </c>
      <c r="AM6" s="134" t="str">
        <f ca="1">IF($AH6="","",IF(AND($AH6&lt;&gt;"--- Empty ---",OR($AI6&gt;$AD$2,OFFSET('All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" s="52" t="str">
        <f t="shared" ca="1" si="1"/>
        <v>Yes</v>
      </c>
      <c r="AO6" s="52">
        <f t="shared" ca="1" si="6"/>
        <v>6</v>
      </c>
      <c r="AQ6" s="51" t="str">
        <f t="shared" ca="1" si="2"/>
        <v>n/a</v>
      </c>
      <c r="AR6" s="51" t="str">
        <f t="shared" ca="1" si="3"/>
        <v>n/a</v>
      </c>
      <c r="AS6" s="52" t="str">
        <f t="shared" ca="1" si="7"/>
        <v>n/a</v>
      </c>
      <c r="AT6" s="52" t="str">
        <f ca="1">IF(OR(AQ6="",AQ6="n/a"),AQ6,IF(AND($AR6&lt;&gt;"--- Empty ---",AR6=IF(AQ6="Finger1",Settings!$AB$4,Settings!$AB$6),ISERROR(MATCH(AR6,Settings!$AB$9:$AB$14,0))),"No","Yes"))</f>
        <v>n/a</v>
      </c>
      <c r="AV6" s="51" t="str">
        <f t="shared" ca="1" si="4"/>
        <v>n/a</v>
      </c>
      <c r="AW6" s="51" t="str">
        <f t="shared" ca="1" si="5"/>
        <v>n/a</v>
      </c>
      <c r="AX6" s="52" t="str">
        <f t="shared" ca="1" si="8"/>
        <v>n/a</v>
      </c>
      <c r="AY6" s="52" t="str">
        <f ca="1">IF(OR(AV6="",AV6="n/a"),AV6,IF(AND($AW6&lt;&gt;"--- Empty ---",AW6=IF(AV6="Finger2",Settings!$AB$3,Settings!$AB$5),ISERROR(MATCH(AW6,Settings!$AB$9:$AB$14,0))),"No","Yes"))</f>
        <v>n/a</v>
      </c>
    </row>
    <row r="7" spans="1:51" x14ac:dyDescent="0.25">
      <c r="A7" s="343" t="s">
        <v>1133</v>
      </c>
      <c r="B7" s="46">
        <v>0.17039944903581267</v>
      </c>
      <c r="C7" s="46">
        <v>1</v>
      </c>
      <c r="D7" s="296">
        <v>10.22396694214876</v>
      </c>
      <c r="E7" s="296">
        <v>14.727380952380951</v>
      </c>
      <c r="F7" s="46">
        <v>0</v>
      </c>
      <c r="H7" s="46">
        <v>105</v>
      </c>
      <c r="I7" s="46">
        <v>161.5</v>
      </c>
      <c r="J7" s="46">
        <v>232.5</v>
      </c>
      <c r="K7" s="46">
        <v>320.5</v>
      </c>
      <c r="L7" s="46">
        <v>411.5</v>
      </c>
      <c r="M7" s="46">
        <v>491</v>
      </c>
      <c r="Q7" s="117"/>
      <c r="R7" s="117"/>
      <c r="S7" s="97"/>
      <c r="T7" s="98"/>
      <c r="U7" s="118"/>
      <c r="V7" s="128" t="s">
        <v>938</v>
      </c>
      <c r="W7" s="98">
        <f>SUMIFS($T2:$T4,$X$2:$X$4,TRUE)</f>
        <v>2</v>
      </c>
      <c r="X7" s="120">
        <f>W7*Character!$F$42</f>
        <v>13.595744680851068</v>
      </c>
      <c r="AC7"/>
      <c r="AE7" s="51" t="str">
        <f ca="1">OFFSET('All Equipment'!$A$1,ROW()-1,0)&amp;""</f>
        <v>Weapon</v>
      </c>
      <c r="AF7" s="51" t="str">
        <f ca="1">OFFSET('All Equipment'!$B$1,ROW()-1,0)&amp;""</f>
        <v>Staff</v>
      </c>
      <c r="AG7" s="52" t="str">
        <f t="shared" ca="1" si="0"/>
        <v>2H</v>
      </c>
      <c r="AH7" s="51" t="str">
        <f ca="1">IF($AE7="","",IF(OFFSET('All Equipment'!$A$1,ROW()-1,2)="","--- Empty ---",OFFSET('All Equipment'!$A$1,ROW()-1,2)))</f>
        <v>Blessed Qiraji Acolyte Staff</v>
      </c>
      <c r="AI7" s="52">
        <f ca="1">IF($AF7="","",OFFSET('All Equipment'!$E$1,ROW()-1,0))</f>
        <v>5</v>
      </c>
      <c r="AJ7" s="52">
        <f ca="1">IF($AE7="","",OFFSET('All Equipment'!$M$1,ROW()-1,0))</f>
        <v>2</v>
      </c>
      <c r="AK7" s="107">
        <f ca="1">IF($AE7="","",IF($AH7="--- Empty ---",0,OFFSET('All Equipment'!$P$1,ROW()-1,0)))</f>
        <v>113.72819148936171</v>
      </c>
      <c r="AL7" s="107">
        <f ca="1">IF($AE7="","",IF(AND($AE7="Off-Hand",$AH7="--- Empty ---"),1000,IF($AG7="1H",SUM($AK7,MAX(Optimization!$I$5:$K$5)),$AK7)))</f>
        <v>113.72819148936171</v>
      </c>
      <c r="AM7" s="134" t="str">
        <f ca="1">IF($AH7="","",IF(AND($AH7&lt;&gt;"--- Empty ---",OR($AI7&gt;$AD$2,OFFSET('All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" s="52" t="str">
        <f t="shared" ca="1" si="1"/>
        <v>Yes</v>
      </c>
      <c r="AO7" s="52">
        <f t="shared" ca="1" si="6"/>
        <v>7</v>
      </c>
      <c r="AQ7" s="51" t="str">
        <f t="shared" ca="1" si="2"/>
        <v>n/a</v>
      </c>
      <c r="AR7" s="51" t="str">
        <f t="shared" ca="1" si="3"/>
        <v>n/a</v>
      </c>
      <c r="AS7" s="52" t="str">
        <f t="shared" ca="1" si="7"/>
        <v>n/a</v>
      </c>
      <c r="AT7" s="52" t="str">
        <f ca="1">IF(OR(AQ7="",AQ7="n/a"),AQ7,IF(AND($AR7&lt;&gt;"--- Empty ---",AR7=IF(AQ7="Finger1",Settings!$AB$4,Settings!$AB$6),ISERROR(MATCH(AR7,Settings!$AB$9:$AB$14,0))),"No","Yes"))</f>
        <v>n/a</v>
      </c>
      <c r="AV7" s="51" t="str">
        <f t="shared" ca="1" si="4"/>
        <v>n/a</v>
      </c>
      <c r="AW7" s="51" t="str">
        <f t="shared" ca="1" si="5"/>
        <v>n/a</v>
      </c>
      <c r="AX7" s="52" t="str">
        <f t="shared" ca="1" si="8"/>
        <v>n/a</v>
      </c>
      <c r="AY7" s="52" t="str">
        <f ca="1">IF(OR(AV7="",AV7="n/a"),AV7,IF(AND($AW7&lt;&gt;"--- Empty ---",AW7=IF(AV7="Finger2",Settings!$AB$3,Settings!$AB$5),ISERROR(MATCH(AW7,Settings!$AB$9:$AB$14,0))),"No","Yes"))</f>
        <v>n/a</v>
      </c>
    </row>
    <row r="8" spans="1:51" x14ac:dyDescent="0.25">
      <c r="A8" s="343" t="s">
        <v>1134</v>
      </c>
      <c r="B8" s="46">
        <v>0.18690000000000001</v>
      </c>
      <c r="C8" s="46">
        <v>1</v>
      </c>
      <c r="D8" s="296">
        <v>11.214</v>
      </c>
      <c r="E8" s="296">
        <v>15.303000000000001</v>
      </c>
      <c r="F8" s="46">
        <v>0</v>
      </c>
      <c r="H8" s="46">
        <v>105</v>
      </c>
      <c r="I8" s="46">
        <v>161.5</v>
      </c>
      <c r="J8" s="46">
        <v>232.5</v>
      </c>
      <c r="K8" s="46">
        <v>320.5</v>
      </c>
      <c r="L8" s="46">
        <v>411.5</v>
      </c>
      <c r="M8" s="46">
        <v>491</v>
      </c>
      <c r="Q8" s="117"/>
      <c r="R8" s="117"/>
      <c r="S8" s="117"/>
      <c r="T8" s="98"/>
      <c r="U8" s="118"/>
      <c r="V8" s="128" t="s">
        <v>173</v>
      </c>
      <c r="W8" s="98">
        <f>SUMIFS($U2:$U4,$X$2:$X$4,TRUE)</f>
        <v>0</v>
      </c>
      <c r="X8" s="120">
        <f>W8*Character!$G$42</f>
        <v>0</v>
      </c>
      <c r="AE8" s="51" t="str">
        <f ca="1">OFFSET('All Equipment'!$A$1,ROW()-1,0)&amp;""</f>
        <v>Weapon</v>
      </c>
      <c r="AF8" s="51" t="str">
        <f ca="1">OFFSET('All Equipment'!$B$1,ROW()-1,0)&amp;""</f>
        <v>1H Mace</v>
      </c>
      <c r="AG8" s="52" t="str">
        <f t="shared" ca="1" si="0"/>
        <v>1H</v>
      </c>
      <c r="AH8" s="51" t="str">
        <f ca="1">IF($AE8="","",IF(OFFSET('All Equipment'!$A$1,ROW()-1,2)="","--- Empty ---",OFFSET('All Equipment'!$A$1,ROW()-1,2)))</f>
        <v>Blesswind Hammer of Arcane Wrath</v>
      </c>
      <c r="AI8" s="52">
        <f ca="1">IF($AF8="","",OFFSET('All Equipment'!$E$1,ROW()-1,0))</f>
        <v>1</v>
      </c>
      <c r="AJ8" s="52">
        <f ca="1">IF($AE8="","",OFFSET('All Equipment'!$M$1,ROW()-1,0))</f>
        <v>0</v>
      </c>
      <c r="AK8" s="107">
        <f ca="1">IF($AE8="","",IF($AH8="--- Empty ---",0,OFFSET('All Equipment'!$P$1,ROW()-1,0)))</f>
        <v>14</v>
      </c>
      <c r="AL8" s="107">
        <f ca="1">IF($AE8="","",IF(AND($AE8="Off-Hand",$AH8="--- Empty ---"),1000,IF($AG8="1H",SUM($AK8,MAX(Optimization!$I$5:$K$5)),$AK8)))</f>
        <v>61.3</v>
      </c>
      <c r="AM8" s="134" t="str">
        <f ca="1">IF($AH8="","",IF(AND($AH8&lt;&gt;"--- Empty ---",OR($AI8&gt;$AD$2,OFFSET('All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" s="52" t="str">
        <f t="shared" ca="1" si="1"/>
        <v>Yes</v>
      </c>
      <c r="AO8" s="52">
        <f t="shared" ca="1" si="6"/>
        <v>8</v>
      </c>
      <c r="AQ8" s="51" t="str">
        <f t="shared" ca="1" si="2"/>
        <v>n/a</v>
      </c>
      <c r="AR8" s="51" t="str">
        <f t="shared" ca="1" si="3"/>
        <v>n/a</v>
      </c>
      <c r="AS8" s="52" t="str">
        <f t="shared" ca="1" si="7"/>
        <v>n/a</v>
      </c>
      <c r="AT8" s="52" t="str">
        <f ca="1">IF(OR(AQ8="",AQ8="n/a"),AQ8,IF(AND($AR8&lt;&gt;"--- Empty ---",AR8=IF(AQ8="Finger1",Settings!$AB$4,Settings!$AB$6),ISERROR(MATCH(AR8,Settings!$AB$9:$AB$14,0))),"No","Yes"))</f>
        <v>n/a</v>
      </c>
      <c r="AV8" s="51" t="str">
        <f t="shared" ca="1" si="4"/>
        <v>n/a</v>
      </c>
      <c r="AW8" s="51" t="str">
        <f t="shared" ca="1" si="5"/>
        <v>n/a</v>
      </c>
      <c r="AX8" s="52" t="str">
        <f t="shared" ca="1" si="8"/>
        <v>n/a</v>
      </c>
      <c r="AY8" s="52" t="str">
        <f ca="1">IF(OR(AV8="",AV8="n/a"),AV8,IF(AND($AW8&lt;&gt;"--- Empty ---",AW8=IF(AV8="Finger2",Settings!$AB$3,Settings!$AB$5),ISERROR(MATCH(AW8,Settings!$AB$9:$AB$14,0))),"No","Yes"))</f>
        <v>n/a</v>
      </c>
    </row>
    <row r="9" spans="1:51" x14ac:dyDescent="0.25">
      <c r="A9" s="343" t="s">
        <v>1135</v>
      </c>
      <c r="B9" s="46">
        <v>0.18690000000000001</v>
      </c>
      <c r="C9" s="46">
        <v>1</v>
      </c>
      <c r="D9" s="296">
        <v>11.214</v>
      </c>
      <c r="E9" s="296">
        <v>15.303000000000001</v>
      </c>
      <c r="F9" s="46">
        <v>0</v>
      </c>
      <c r="H9" s="46">
        <v>105</v>
      </c>
      <c r="I9" s="46">
        <v>161.5</v>
      </c>
      <c r="J9" s="46">
        <v>232.5</v>
      </c>
      <c r="K9" s="46">
        <v>320.5</v>
      </c>
      <c r="L9" s="46">
        <v>411.5</v>
      </c>
      <c r="M9" s="46">
        <v>491</v>
      </c>
      <c r="Q9" s="117"/>
      <c r="R9" s="117"/>
      <c r="S9" s="97"/>
      <c r="T9" s="97" t="s">
        <v>966</v>
      </c>
      <c r="U9" s="118"/>
      <c r="V9" s="128" t="s">
        <v>30</v>
      </c>
      <c r="W9" s="98"/>
      <c r="X9" s="120">
        <f>SUM(X6:X8)</f>
        <v>13.595744680851068</v>
      </c>
      <c r="AB9" s="42" t="s">
        <v>914</v>
      </c>
      <c r="AC9" s="48"/>
      <c r="AE9" s="51" t="str">
        <f ca="1">OFFSET('All Equipment'!$A$1,ROW()-1,0)&amp;""</f>
        <v>Weapon</v>
      </c>
      <c r="AF9" s="51" t="str">
        <f ca="1">OFFSET('All Equipment'!$B$1,ROW()-1,0)&amp;""</f>
        <v>1H Mace</v>
      </c>
      <c r="AG9" s="52" t="str">
        <f t="shared" ca="1" si="0"/>
        <v>1H</v>
      </c>
      <c r="AH9" s="51" t="str">
        <f ca="1">IF($AE9="","",IF(OFFSET('All Equipment'!$A$1,ROW()-1,2)="","--- Empty ---",OFFSET('All Equipment'!$A$1,ROW()-1,2)))</f>
        <v>Blesswind Hammer of Nature's Wrath</v>
      </c>
      <c r="AI9" s="52">
        <f ca="1">IF($AF9="","",OFFSET('All Equipment'!$E$1,ROW()-1,0))</f>
        <v>1</v>
      </c>
      <c r="AJ9" s="52">
        <f ca="1">IF($AE9="","",OFFSET('All Equipment'!$M$1,ROW()-1,0))</f>
        <v>0</v>
      </c>
      <c r="AK9" s="107">
        <f ca="1">IF($AE9="","",IF($AH9="--- Empty ---",0,OFFSET('All Equipment'!$P$1,ROW()-1,0)))</f>
        <v>14</v>
      </c>
      <c r="AL9" s="107">
        <f ca="1">IF($AE9="","",IF(AND($AE9="Off-Hand",$AH9="--- Empty ---"),1000,IF($AG9="1H",SUM($AK9,MAX(Optimization!$I$5:$K$5)),$AK9)))</f>
        <v>61.3</v>
      </c>
      <c r="AM9" s="134" t="str">
        <f ca="1">IF($AH9="","",IF(AND($AH9&lt;&gt;"--- Empty ---",OR($AI9&gt;$AD$2,OFFSET('All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9" s="52" t="str">
        <f t="shared" ca="1" si="1"/>
        <v>Yes</v>
      </c>
      <c r="AO9" s="52">
        <f t="shared" ca="1" si="6"/>
        <v>9</v>
      </c>
      <c r="AQ9" s="51" t="str">
        <f t="shared" ca="1" si="2"/>
        <v>n/a</v>
      </c>
      <c r="AR9" s="51" t="str">
        <f t="shared" ca="1" si="3"/>
        <v>n/a</v>
      </c>
      <c r="AS9" s="52" t="str">
        <f t="shared" ca="1" si="7"/>
        <v>n/a</v>
      </c>
      <c r="AT9" s="52" t="str">
        <f ca="1">IF(OR(AQ9="",AQ9="n/a"),AQ9,IF(AND($AR9&lt;&gt;"--- Empty ---",AR9=IF(AQ9="Finger1",Settings!$AB$4,Settings!$AB$6),ISERROR(MATCH(AR9,Settings!$AB$9:$AB$14,0))),"No","Yes"))</f>
        <v>n/a</v>
      </c>
      <c r="AV9" s="51" t="str">
        <f t="shared" ca="1" si="4"/>
        <v>n/a</v>
      </c>
      <c r="AW9" s="51" t="str">
        <f t="shared" ca="1" si="5"/>
        <v>n/a</v>
      </c>
      <c r="AX9" s="52" t="str">
        <f t="shared" ca="1" si="8"/>
        <v>n/a</v>
      </c>
      <c r="AY9" s="52" t="str">
        <f ca="1">IF(OR(AV9="",AV9="n/a"),AV9,IF(AND($AW9&lt;&gt;"--- Empty ---",AW9=IF(AV9="Finger2",Settings!$AB$3,Settings!$AB$5),ISERROR(MATCH(AW9,Settings!$AB$9:$AB$14,0))),"No","Yes"))</f>
        <v>n/a</v>
      </c>
    </row>
    <row r="10" spans="1:51" x14ac:dyDescent="0.25">
      <c r="A10" s="343" t="s">
        <v>1136</v>
      </c>
      <c r="B10" s="46">
        <v>0.18690000000000001</v>
      </c>
      <c r="C10" s="46">
        <v>1</v>
      </c>
      <c r="D10" s="296">
        <v>11.214</v>
      </c>
      <c r="E10" s="296">
        <v>15.303000000000001</v>
      </c>
      <c r="F10" s="46">
        <v>0</v>
      </c>
      <c r="H10" s="46">
        <v>105</v>
      </c>
      <c r="I10" s="46">
        <v>161.5</v>
      </c>
      <c r="J10" s="46">
        <v>232.5</v>
      </c>
      <c r="K10" s="46">
        <v>320.5</v>
      </c>
      <c r="L10" s="46">
        <v>411.5</v>
      </c>
      <c r="M10" s="46">
        <v>491</v>
      </c>
      <c r="AB10" t="s">
        <v>407</v>
      </c>
      <c r="AC10"/>
      <c r="AE10" s="51" t="str">
        <f ca="1">OFFSET('All Equipment'!$A$1,ROW()-1,0)&amp;""</f>
        <v>Weapon</v>
      </c>
      <c r="AF10" s="51" t="str">
        <f ca="1">OFFSET('All Equipment'!$B$1,ROW()-1,0)&amp;""</f>
        <v>Dagger</v>
      </c>
      <c r="AG10" s="52" t="str">
        <f t="shared" ca="1" si="0"/>
        <v>1H</v>
      </c>
      <c r="AH10" s="51" t="str">
        <f ca="1">IF($AE10="","",IF(OFFSET('All Equipment'!$A$1,ROW()-1,2)="","--- Empty ---",OFFSET('All Equipment'!$A$1,ROW()-1,2)))</f>
        <v>Blood-etched Blade</v>
      </c>
      <c r="AI10" s="52">
        <f ca="1">IF($AF10="","",OFFSET('All Equipment'!$E$1,ROW()-1,0))</f>
        <v>1</v>
      </c>
      <c r="AJ10" s="52">
        <f ca="1">IF($AE10="","",OFFSET('All Equipment'!$M$1,ROW()-1,0))</f>
        <v>0</v>
      </c>
      <c r="AK10" s="107">
        <f ca="1">IF($AE10="","",IF($AH10="--- Empty ---",0,OFFSET('All Equipment'!$P$1,ROW()-1,0)))</f>
        <v>6</v>
      </c>
      <c r="AL10" s="107">
        <f ca="1">IF($AE10="","",IF(AND($AE10="Off-Hand",$AH10="--- Empty ---"),1000,IF($AG10="1H",SUM($AK10,MAX(Optimization!$I$5:$K$5)),$AK10)))</f>
        <v>53.3</v>
      </c>
      <c r="AM10" s="134" t="str">
        <f ca="1">IF($AH10="","",IF(AND($AH10&lt;&gt;"--- Empty ---",OR($AI10&gt;$AD$2,OFFSET('All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" s="52" t="str">
        <f t="shared" ca="1" si="1"/>
        <v>Yes</v>
      </c>
      <c r="AO10" s="52">
        <f t="shared" ca="1" si="6"/>
        <v>10</v>
      </c>
      <c r="AQ10" s="51" t="str">
        <f t="shared" ca="1" si="2"/>
        <v>n/a</v>
      </c>
      <c r="AR10" s="51" t="str">
        <f t="shared" ca="1" si="3"/>
        <v>n/a</v>
      </c>
      <c r="AS10" s="52" t="str">
        <f t="shared" ca="1" si="7"/>
        <v>n/a</v>
      </c>
      <c r="AT10" s="52" t="str">
        <f ca="1">IF(OR(AQ10="",AQ10="n/a"),AQ10,IF(AND($AR10&lt;&gt;"--- Empty ---",AR10=IF(AQ10="Finger1",Settings!$AB$4,Settings!$AB$6),ISERROR(MATCH(AR10,Settings!$AB$9:$AB$14,0))),"No","Yes"))</f>
        <v>n/a</v>
      </c>
      <c r="AV10" s="51" t="str">
        <f t="shared" ca="1" si="4"/>
        <v>n/a</v>
      </c>
      <c r="AW10" s="51" t="str">
        <f t="shared" ca="1" si="5"/>
        <v>n/a</v>
      </c>
      <c r="AX10" s="52" t="str">
        <f t="shared" ca="1" si="8"/>
        <v>n/a</v>
      </c>
      <c r="AY10" s="52" t="str">
        <f ca="1">IF(OR(AV10="",AV10="n/a"),AV10,IF(AND($AW10&lt;&gt;"--- Empty ---",AW10=IF(AV10="Finger2",Settings!$AB$3,Settings!$AB$5),ISERROR(MATCH(AW10,Settings!$AB$9:$AB$14,0))),"No","Yes"))</f>
        <v>n/a</v>
      </c>
    </row>
    <row r="11" spans="1:51" x14ac:dyDescent="0.25">
      <c r="A11" s="343" t="s">
        <v>1137</v>
      </c>
      <c r="B11" s="46">
        <v>0.18690000000000001</v>
      </c>
      <c r="C11" s="46">
        <v>1</v>
      </c>
      <c r="D11" s="296">
        <v>11.214</v>
      </c>
      <c r="E11" s="296">
        <v>15.303000000000001</v>
      </c>
      <c r="F11" s="46">
        <v>0</v>
      </c>
      <c r="H11" s="46">
        <v>105</v>
      </c>
      <c r="I11" s="46">
        <v>161.5</v>
      </c>
      <c r="J11" s="46">
        <v>232.5</v>
      </c>
      <c r="K11" s="46">
        <v>320.5</v>
      </c>
      <c r="L11" s="46">
        <v>411.5</v>
      </c>
      <c r="M11" s="46">
        <v>491</v>
      </c>
      <c r="Q11" t="s">
        <v>959</v>
      </c>
      <c r="R11" s="42" t="s">
        <v>940</v>
      </c>
      <c r="S11" s="42"/>
      <c r="X11" s="46" t="b">
        <f>PRODUCT($W$12:$W$14)=1</f>
        <v>1</v>
      </c>
      <c r="AB11" t="s">
        <v>431</v>
      </c>
      <c r="AE11" s="51" t="str">
        <f ca="1">OFFSET('All Equipment'!$A$1,ROW()-1,0)&amp;""</f>
        <v>Weapon</v>
      </c>
      <c r="AF11" s="51" t="str">
        <f ca="1">OFFSET('All Equipment'!$B$1,ROW()-1,0)&amp;""</f>
        <v>Dagger</v>
      </c>
      <c r="AG11" s="52" t="str">
        <f t="shared" ca="1" si="0"/>
        <v>1H</v>
      </c>
      <c r="AH11" s="51" t="str">
        <f ca="1">IF($AE11="","",IF(OFFSET('All Equipment'!$A$1,ROW()-1,2)="","--- Empty ---",OFFSET('All Equipment'!$A$1,ROW()-1,2)))</f>
        <v>Bloodstrike Dagger of Arcane Wrath</v>
      </c>
      <c r="AI11" s="52">
        <f ca="1">IF($AF11="","",OFFSET('All Equipment'!$E$1,ROW()-1,0))</f>
        <v>1</v>
      </c>
      <c r="AJ11" s="52">
        <f ca="1">IF($AE11="","",OFFSET('All Equipment'!$M$1,ROW()-1,0))</f>
        <v>0</v>
      </c>
      <c r="AK11" s="107">
        <f ca="1">IF($AE11="","",IF($AH11="--- Empty ---",0,OFFSET('All Equipment'!$P$1,ROW()-1,0)))</f>
        <v>17</v>
      </c>
      <c r="AL11" s="107">
        <f ca="1">IF($AE11="","",IF(AND($AE11="Off-Hand",$AH11="--- Empty ---"),1000,IF($AG11="1H",SUM($AK11,MAX(Optimization!$I$5:$K$5)),$AK11)))</f>
        <v>64.3</v>
      </c>
      <c r="AM11" s="134" t="str">
        <f ca="1">IF($AH11="","",IF(AND($AH11&lt;&gt;"--- Empty ---",OR($AI11&gt;$AD$2,OFFSET('All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" s="52" t="str">
        <f t="shared" ca="1" si="1"/>
        <v>Yes</v>
      </c>
      <c r="AO11" s="52">
        <f t="shared" ca="1" si="6"/>
        <v>11</v>
      </c>
      <c r="AQ11" s="51" t="str">
        <f t="shared" ca="1" si="2"/>
        <v>n/a</v>
      </c>
      <c r="AR11" s="51" t="str">
        <f t="shared" ca="1" si="3"/>
        <v>n/a</v>
      </c>
      <c r="AS11" s="52" t="str">
        <f t="shared" ca="1" si="7"/>
        <v>n/a</v>
      </c>
      <c r="AT11" s="52" t="str">
        <f ca="1">IF(OR(AQ11="",AQ11="n/a"),AQ11,IF(AND($AR11&lt;&gt;"--- Empty ---",AR11=IF(AQ11="Finger1",Settings!$AB$4,Settings!$AB$6),ISERROR(MATCH(AR11,Settings!$AB$9:$AB$14,0))),"No","Yes"))</f>
        <v>n/a</v>
      </c>
      <c r="AV11" s="51" t="str">
        <f t="shared" ca="1" si="4"/>
        <v>n/a</v>
      </c>
      <c r="AW11" s="51" t="str">
        <f t="shared" ca="1" si="5"/>
        <v>n/a</v>
      </c>
      <c r="AX11" s="52" t="str">
        <f t="shared" ca="1" si="8"/>
        <v>n/a</v>
      </c>
      <c r="AY11" s="52" t="str">
        <f ca="1">IF(OR(AV11="",AV11="n/a"),AV11,IF(AND($AW11&lt;&gt;"--- Empty ---",AW11=IF(AV11="Finger2",Settings!$AB$3,Settings!$AB$5),ISERROR(MATCH(AW11,Settings!$AB$9:$AB$14,0))),"No","Yes"))</f>
        <v>n/a</v>
      </c>
    </row>
    <row r="12" spans="1:51" x14ac:dyDescent="0.25">
      <c r="A12" s="343" t="s">
        <v>1138</v>
      </c>
      <c r="B12" s="46">
        <v>0.18690000000000001</v>
      </c>
      <c r="C12" s="46">
        <v>1</v>
      </c>
      <c r="D12" s="296">
        <v>11.214</v>
      </c>
      <c r="E12" s="296">
        <v>15.303000000000001</v>
      </c>
      <c r="F12" s="46">
        <v>0</v>
      </c>
      <c r="H12" s="46">
        <v>105</v>
      </c>
      <c r="I12" s="46">
        <v>161.5</v>
      </c>
      <c r="J12" s="46">
        <v>232.5</v>
      </c>
      <c r="K12" s="46">
        <v>320.5</v>
      </c>
      <c r="L12" s="46">
        <v>411.5</v>
      </c>
      <c r="M12" s="46">
        <v>491</v>
      </c>
      <c r="Q12" t="str">
        <f>Q11</f>
        <v>Set 1</v>
      </c>
      <c r="R12" t="s">
        <v>251</v>
      </c>
      <c r="W12" s="46">
        <f>ISNUMBER(MATCH($R12,Character!$C$6:$C$32,0))*1</f>
        <v>1</v>
      </c>
      <c r="X12" s="46" t="b">
        <f>$X$11</f>
        <v>1</v>
      </c>
      <c r="AB12" t="s">
        <v>420</v>
      </c>
      <c r="AE12" s="51" t="str">
        <f ca="1">OFFSET('All Equipment'!$A$1,ROW()-1,0)&amp;""</f>
        <v>Weapon</v>
      </c>
      <c r="AF12" s="51" t="str">
        <f ca="1">OFFSET('All Equipment'!$B$1,ROW()-1,0)&amp;""</f>
        <v>Dagger</v>
      </c>
      <c r="AG12" s="52" t="str">
        <f t="shared" ca="1" si="0"/>
        <v>1H</v>
      </c>
      <c r="AH12" s="51" t="str">
        <f ca="1">IF($AE12="","",IF(OFFSET('All Equipment'!$A$1,ROW()-1,2)="","--- Empty ---",OFFSET('All Equipment'!$A$1,ROW()-1,2)))</f>
        <v>Bloodstrike Dagger of Nature's Wrath</v>
      </c>
      <c r="AI12" s="52">
        <f ca="1">IF($AF12="","",OFFSET('All Equipment'!$E$1,ROW()-1,0))</f>
        <v>1</v>
      </c>
      <c r="AJ12" s="52">
        <f ca="1">IF($AE12="","",OFFSET('All Equipment'!$M$1,ROW()-1,0))</f>
        <v>0</v>
      </c>
      <c r="AK12" s="107">
        <f ca="1">IF($AE12="","",IF($AH12="--- Empty ---",0,OFFSET('All Equipment'!$P$1,ROW()-1,0)))</f>
        <v>17</v>
      </c>
      <c r="AL12" s="107">
        <f ca="1">IF($AE12="","",IF(AND($AE12="Off-Hand",$AH12="--- Empty ---"),1000,IF($AG12="1H",SUM($AK12,MAX(Optimization!$I$5:$K$5)),$AK12)))</f>
        <v>64.3</v>
      </c>
      <c r="AM12" s="134" t="str">
        <f ca="1">IF($AH12="","",IF(AND($AH12&lt;&gt;"--- Empty ---",OR($AI12&gt;$AD$2,OFFSET('All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2" s="52" t="str">
        <f t="shared" ca="1" si="1"/>
        <v>Yes</v>
      </c>
      <c r="AO12" s="52">
        <f t="shared" ca="1" si="6"/>
        <v>12</v>
      </c>
      <c r="AQ12" s="51" t="str">
        <f t="shared" ca="1" si="2"/>
        <v>n/a</v>
      </c>
      <c r="AR12" s="51" t="str">
        <f t="shared" ca="1" si="3"/>
        <v>n/a</v>
      </c>
      <c r="AS12" s="52" t="str">
        <f t="shared" ca="1" si="7"/>
        <v>n/a</v>
      </c>
      <c r="AT12" s="52" t="str">
        <f ca="1">IF(OR(AQ12="",AQ12="n/a"),AQ12,IF(AND($AR12&lt;&gt;"--- Empty ---",AR12=IF(AQ12="Finger1",Settings!$AB$4,Settings!$AB$6),ISERROR(MATCH(AR12,Settings!$AB$9:$AB$14,0))),"No","Yes"))</f>
        <v>n/a</v>
      </c>
      <c r="AV12" s="51" t="str">
        <f t="shared" ca="1" si="4"/>
        <v>n/a</v>
      </c>
      <c r="AW12" s="51" t="str">
        <f t="shared" ca="1" si="5"/>
        <v>n/a</v>
      </c>
      <c r="AX12" s="52" t="str">
        <f t="shared" ca="1" si="8"/>
        <v>n/a</v>
      </c>
      <c r="AY12" s="52" t="str">
        <f ca="1">IF(OR(AV12="",AV12="n/a"),AV12,IF(AND($AW12&lt;&gt;"--- Empty ---",AW12=IF(AV12="Finger2",Settings!$AB$3,Settings!$AB$5),ISERROR(MATCH(AW12,Settings!$AB$9:$AB$14,0))),"No","Yes"))</f>
        <v>n/a</v>
      </c>
    </row>
    <row r="13" spans="1:51" x14ac:dyDescent="0.25">
      <c r="A13" s="343" t="s">
        <v>1139</v>
      </c>
      <c r="B13" s="46">
        <v>0.17541666666666669</v>
      </c>
      <c r="C13" s="46">
        <v>1</v>
      </c>
      <c r="D13" s="296">
        <v>10.525000000000002</v>
      </c>
      <c r="E13" s="296">
        <v>15.536904761904763</v>
      </c>
      <c r="F13" s="46">
        <v>0</v>
      </c>
      <c r="H13" s="46">
        <v>105</v>
      </c>
      <c r="I13" s="46">
        <v>161.5</v>
      </c>
      <c r="J13" s="46">
        <v>232.5</v>
      </c>
      <c r="K13" s="46">
        <v>320.5</v>
      </c>
      <c r="L13" s="46">
        <v>411.5</v>
      </c>
      <c r="M13" s="46">
        <v>491</v>
      </c>
      <c r="Q13" t="str">
        <f t="shared" ref="Q13:Q14" si="9">Q12</f>
        <v>Set 1</v>
      </c>
      <c r="R13" t="s">
        <v>559</v>
      </c>
      <c r="W13" s="46">
        <f>ISNUMBER(MATCH($R13,Character!$C$6:$C$32,0))*1</f>
        <v>1</v>
      </c>
      <c r="X13" s="46" t="b">
        <f>$X$11</f>
        <v>1</v>
      </c>
      <c r="AE13" s="51" t="str">
        <f ca="1">OFFSET('All Equipment'!$A$1,ROW()-1,0)&amp;""</f>
        <v>Weapon</v>
      </c>
      <c r="AF13" s="51" t="str">
        <f ca="1">OFFSET('All Equipment'!$B$1,ROW()-1,0)&amp;""</f>
        <v>Staff</v>
      </c>
      <c r="AG13" s="52" t="str">
        <f t="shared" ca="1" si="0"/>
        <v>2H</v>
      </c>
      <c r="AH13" s="51" t="str">
        <f ca="1">IF($AE13="","",IF(OFFSET('All Equipment'!$A$1,ROW()-1,2)="","--- Empty ---",OFFSET('All Equipment'!$A$1,ROW()-1,2)))</f>
        <v>Brimstone Staff</v>
      </c>
      <c r="AI13" s="52">
        <f ca="1">IF($AF13="","",OFFSET('All Equipment'!$E$1,ROW()-1,0))</f>
        <v>6</v>
      </c>
      <c r="AJ13" s="52">
        <f ca="1">IF($AE13="","",OFFSET('All Equipment'!$M$1,ROW()-1,0))</f>
        <v>2</v>
      </c>
      <c r="AK13" s="107">
        <f ca="1">IF($AE13="","",IF($AH13="--- Empty ---",0,OFFSET('All Equipment'!$P$1,ROW()-1,0)))</f>
        <v>150.38829787234042</v>
      </c>
      <c r="AL13" s="107">
        <f ca="1">IF($AE13="","",IF(AND($AE13="Off-Hand",$AH13="--- Empty ---"),1000,IF($AG13="1H",SUM($AK13,MAX(Optimization!$I$5:$K$5)),$AK13)))</f>
        <v>150.38829787234042</v>
      </c>
      <c r="AM13" s="134" t="str">
        <f ca="1">IF($AH13="","",IF(AND($AH13&lt;&gt;"--- Empty ---",OR($AI13&gt;$AD$2,OFFSET('All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" s="52" t="str">
        <f t="shared" ca="1" si="1"/>
        <v>Yes</v>
      </c>
      <c r="AO13" s="52">
        <f t="shared" ca="1" si="6"/>
        <v>13</v>
      </c>
      <c r="AQ13" s="51" t="str">
        <f t="shared" ca="1" si="2"/>
        <v>n/a</v>
      </c>
      <c r="AR13" s="51" t="str">
        <f t="shared" ca="1" si="3"/>
        <v>n/a</v>
      </c>
      <c r="AS13" s="52" t="str">
        <f t="shared" ca="1" si="7"/>
        <v>n/a</v>
      </c>
      <c r="AT13" s="52" t="str">
        <f ca="1">IF(OR(AQ13="",AQ13="n/a"),AQ13,IF(AND($AR13&lt;&gt;"--- Empty ---",AR13=IF(AQ13="Finger1",Settings!$AB$4,Settings!$AB$6),ISERROR(MATCH(AR13,Settings!$AB$9:$AB$14,0))),"No","Yes"))</f>
        <v>n/a</v>
      </c>
      <c r="AV13" s="51" t="str">
        <f t="shared" ca="1" si="4"/>
        <v>n/a</v>
      </c>
      <c r="AW13" s="51" t="str">
        <f t="shared" ca="1" si="5"/>
        <v>n/a</v>
      </c>
      <c r="AX13" s="52" t="str">
        <f t="shared" ca="1" si="8"/>
        <v>n/a</v>
      </c>
      <c r="AY13" s="52" t="str">
        <f ca="1">IF(OR(AV13="",AV13="n/a"),AV13,IF(AND($AW13&lt;&gt;"--- Empty ---",AW13=IF(AV13="Finger2",Settings!$AB$3,Settings!$AB$5),ISERROR(MATCH(AW13,Settings!$AB$9:$AB$14,0))),"No","Yes"))</f>
        <v>n/a</v>
      </c>
    </row>
    <row r="14" spans="1:51" x14ac:dyDescent="0.25">
      <c r="A14" s="343" t="s">
        <v>1140</v>
      </c>
      <c r="B14" s="46">
        <v>0.18690000000000001</v>
      </c>
      <c r="C14" s="46">
        <v>1</v>
      </c>
      <c r="D14" s="296">
        <v>11.214</v>
      </c>
      <c r="E14" s="296">
        <v>15.303000000000001</v>
      </c>
      <c r="F14" s="46">
        <v>0</v>
      </c>
      <c r="H14" s="46">
        <v>105</v>
      </c>
      <c r="I14" s="46">
        <v>161.5</v>
      </c>
      <c r="J14" s="46">
        <v>232.5</v>
      </c>
      <c r="K14" s="46">
        <v>320.5</v>
      </c>
      <c r="L14" s="46">
        <v>411.5</v>
      </c>
      <c r="M14" s="46">
        <v>491</v>
      </c>
      <c r="Q14" t="str">
        <f t="shared" si="9"/>
        <v>Set 1</v>
      </c>
      <c r="R14" t="s">
        <v>334</v>
      </c>
      <c r="W14" s="46">
        <f>ISNUMBER(MATCH($R14,Character!$C$6:$C$32,0))*1</f>
        <v>1</v>
      </c>
      <c r="X14" s="46" t="b">
        <f>$X$11</f>
        <v>1</v>
      </c>
      <c r="AE14" s="51" t="str">
        <f ca="1">OFFSET('All Equipment'!$A$1,ROW()-1,0)&amp;""</f>
        <v>Weapon</v>
      </c>
      <c r="AF14" s="51" t="str">
        <f ca="1">OFFSET('All Equipment'!$B$1,ROW()-1,0)&amp;""</f>
        <v>Dagger</v>
      </c>
      <c r="AG14" s="52" t="str">
        <f t="shared" ca="1" si="0"/>
        <v>1H</v>
      </c>
      <c r="AH14" s="51" t="str">
        <f ca="1">IF($AE14="","",IF(OFFSET('All Equipment'!$A$1,ROW()-1,2)="","--- Empty ---",OFFSET('All Equipment'!$A$1,ROW()-1,2)))</f>
        <v>Claw of Chromaggus</v>
      </c>
      <c r="AI14" s="52">
        <f ca="1">IF($AF14="","",OFFSET('All Equipment'!$E$1,ROW()-1,0))</f>
        <v>3</v>
      </c>
      <c r="AJ14" s="52">
        <f ca="1">IF($AE14="","",OFFSET('All Equipment'!$M$1,ROW()-1,0))</f>
        <v>0</v>
      </c>
      <c r="AK14" s="107">
        <f ca="1">IF($AE14="","",IF($AH14="--- Empty ---",0,OFFSET('All Equipment'!$P$1,ROW()-1,0)))</f>
        <v>65.926063829787239</v>
      </c>
      <c r="AL14" s="107">
        <f ca="1">IF($AE14="","",IF(AND($AE14="Off-Hand",$AH14="--- Empty ---"),1000,IF($AG14="1H",SUM($AK14,MAX(Optimization!$I$5:$K$5)),$AK14)))</f>
        <v>113.22606382978724</v>
      </c>
      <c r="AM14" s="134" t="str">
        <f ca="1">IF($AH14="","",IF(AND($AH14&lt;&gt;"--- Empty ---",OR($AI14&gt;$AD$2,OFFSET('All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" s="52" t="str">
        <f t="shared" ca="1" si="1"/>
        <v>Yes</v>
      </c>
      <c r="AO14" s="52">
        <f t="shared" ca="1" si="6"/>
        <v>14</v>
      </c>
      <c r="AQ14" s="51" t="str">
        <f t="shared" ca="1" si="2"/>
        <v>n/a</v>
      </c>
      <c r="AR14" s="51" t="str">
        <f t="shared" ca="1" si="3"/>
        <v>n/a</v>
      </c>
      <c r="AS14" s="52" t="str">
        <f t="shared" ca="1" si="7"/>
        <v>n/a</v>
      </c>
      <c r="AT14" s="52" t="str">
        <f ca="1">IF(OR(AQ14="",AQ14="n/a"),AQ14,IF(AND($AR14&lt;&gt;"--- Empty ---",AR14=IF(AQ14="Finger1",Settings!$AB$4,Settings!$AB$6),ISERROR(MATCH(AR14,Settings!$AB$9:$AB$14,0))),"No","Yes"))</f>
        <v>n/a</v>
      </c>
      <c r="AV14" s="51" t="str">
        <f t="shared" ca="1" si="4"/>
        <v>n/a</v>
      </c>
      <c r="AW14" s="51" t="str">
        <f t="shared" ca="1" si="5"/>
        <v>n/a</v>
      </c>
      <c r="AX14" s="52" t="str">
        <f t="shared" ca="1" si="8"/>
        <v>n/a</v>
      </c>
      <c r="AY14" s="52" t="str">
        <f ca="1">IF(OR(AV14="",AV14="n/a"),AV14,IF(AND($AW14&lt;&gt;"--- Empty ---",AW14=IF(AV14="Finger2",Settings!$AB$3,Settings!$AB$5),ISERROR(MATCH(AW14,Settings!$AB$9:$AB$14,0))),"No","Yes"))</f>
        <v>n/a</v>
      </c>
    </row>
    <row r="15" spans="1:51" x14ac:dyDescent="0.25">
      <c r="A15" s="343" t="s">
        <v>1141</v>
      </c>
      <c r="B15" s="46">
        <v>0.18690000000000001</v>
      </c>
      <c r="C15" s="46">
        <v>1</v>
      </c>
      <c r="D15" s="296">
        <v>11.214</v>
      </c>
      <c r="E15" s="296">
        <v>15.303000000000001</v>
      </c>
      <c r="F15" s="46">
        <v>0</v>
      </c>
      <c r="H15" s="46">
        <v>105</v>
      </c>
      <c r="I15" s="46">
        <v>161.5</v>
      </c>
      <c r="J15" s="46">
        <v>232.5</v>
      </c>
      <c r="K15" s="46">
        <v>320.5</v>
      </c>
      <c r="L15" s="46">
        <v>411.5</v>
      </c>
      <c r="M15" s="46">
        <v>491</v>
      </c>
      <c r="AE15" s="51" t="str">
        <f ca="1">OFFSET('All Equipment'!$A$1,ROW()-1,0)&amp;""</f>
        <v>Weapon</v>
      </c>
      <c r="AF15" s="51" t="str">
        <f ca="1">OFFSET('All Equipment'!$B$1,ROW()-1,0)&amp;""</f>
        <v>Staff</v>
      </c>
      <c r="AG15" s="52" t="str">
        <f t="shared" ca="1" si="0"/>
        <v>2H</v>
      </c>
      <c r="AH15" s="51" t="str">
        <f ca="1">IF($AE15="","",IF(OFFSET('All Equipment'!$A$1,ROW()-1,2)="","--- Empty ---",OFFSET('All Equipment'!$A$1,ROW()-1,2)))</f>
        <v>Corrupted Blackwood Staff</v>
      </c>
      <c r="AI15" s="52">
        <f ca="1">IF($AF15="","",OFFSET('All Equipment'!$E$1,ROW()-1,0))</f>
        <v>4</v>
      </c>
      <c r="AJ15" s="52">
        <f ca="1">IF($AE15="","",OFFSET('All Equipment'!$M$1,ROW()-1,0))</f>
        <v>0</v>
      </c>
      <c r="AK15" s="107">
        <f ca="1">IF($AE15="","",IF($AH15="--- Empty ---",0,OFFSET('All Equipment'!$P$1,ROW()-1,0)))</f>
        <v>26</v>
      </c>
      <c r="AL15" s="107">
        <f ca="1">IF($AE15="","",IF(AND($AE15="Off-Hand",$AH15="--- Empty ---"),1000,IF($AG15="1H",SUM($AK15,MAX(Optimization!$I$5:$K$5)),$AK15)))</f>
        <v>26</v>
      </c>
      <c r="AM15" s="134" t="str">
        <f ca="1">IF($AH15="","",IF(AND($AH15&lt;&gt;"--- Empty ---",OR($AI15&gt;$AD$2,OFFSET('All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" s="52" t="str">
        <f t="shared" ca="1" si="1"/>
        <v>Yes</v>
      </c>
      <c r="AO15" s="52">
        <f t="shared" ca="1" si="6"/>
        <v>15</v>
      </c>
      <c r="AQ15" s="51" t="str">
        <f t="shared" ca="1" si="2"/>
        <v>n/a</v>
      </c>
      <c r="AR15" s="51" t="str">
        <f t="shared" ca="1" si="3"/>
        <v>n/a</v>
      </c>
      <c r="AS15" s="52" t="str">
        <f t="shared" ca="1" si="7"/>
        <v>n/a</v>
      </c>
      <c r="AT15" s="52" t="str">
        <f ca="1">IF(OR(AQ15="",AQ15="n/a"),AQ15,IF(AND($AR15&lt;&gt;"--- Empty ---",AR15=IF(AQ15="Finger1",Settings!$AB$4,Settings!$AB$6),ISERROR(MATCH(AR15,Settings!$AB$9:$AB$14,0))),"No","Yes"))</f>
        <v>n/a</v>
      </c>
      <c r="AV15" s="51" t="str">
        <f t="shared" ca="1" si="4"/>
        <v>n/a</v>
      </c>
      <c r="AW15" s="51" t="str">
        <f t="shared" ca="1" si="5"/>
        <v>n/a</v>
      </c>
      <c r="AX15" s="52" t="str">
        <f t="shared" ca="1" si="8"/>
        <v>n/a</v>
      </c>
      <c r="AY15" s="52" t="str">
        <f ca="1">IF(OR(AV15="",AV15="n/a"),AV15,IF(AND($AW15&lt;&gt;"--- Empty ---",AW15=IF(AV15="Finger2",Settings!$AB$3,Settings!$AB$5),ISERROR(MATCH(AW15,Settings!$AB$9:$AB$14,0))),"No","Yes"))</f>
        <v>n/a</v>
      </c>
    </row>
    <row r="16" spans="1:51" x14ac:dyDescent="0.25">
      <c r="A16" s="343" t="s">
        <v>1142</v>
      </c>
      <c r="B16" s="46">
        <v>0.18690000000000001</v>
      </c>
      <c r="C16" s="46">
        <v>1</v>
      </c>
      <c r="D16" s="296">
        <v>11.214</v>
      </c>
      <c r="E16" s="296">
        <v>15.303000000000001</v>
      </c>
      <c r="F16" s="46">
        <v>0</v>
      </c>
      <c r="H16" s="46">
        <v>105</v>
      </c>
      <c r="I16" s="46">
        <v>161.5</v>
      </c>
      <c r="J16" s="46">
        <v>232.5</v>
      </c>
      <c r="K16" s="46">
        <v>320.5</v>
      </c>
      <c r="L16" s="46">
        <v>411.5</v>
      </c>
      <c r="M16" s="46">
        <v>491</v>
      </c>
      <c r="Q16" t="s">
        <v>960</v>
      </c>
      <c r="R16" s="42" t="s">
        <v>941</v>
      </c>
      <c r="S16" s="42"/>
      <c r="W16" s="46"/>
      <c r="X16" s="46" t="b">
        <f>PRODUCT($W$17:$W$18)=1</f>
        <v>0</v>
      </c>
      <c r="AE16" s="51" t="str">
        <f ca="1">OFFSET('All Equipment'!$A$1,ROW()-1,0)&amp;""</f>
        <v>Weapon</v>
      </c>
      <c r="AF16" s="51" t="str">
        <f ca="1">OFFSET('All Equipment'!$B$1,ROW()-1,0)&amp;""</f>
        <v>Staff</v>
      </c>
      <c r="AG16" s="52" t="str">
        <f t="shared" ca="1" si="0"/>
        <v>2H</v>
      </c>
      <c r="AH16" s="51" t="str">
        <f ca="1">IF($AE16="","",IF(OFFSET('All Equipment'!$A$1,ROW()-1,2)="","--- Empty ---",OFFSET('All Equipment'!$A$1,ROW()-1,2)))</f>
        <v>Crackling Staff</v>
      </c>
      <c r="AI16" s="52">
        <f ca="1">IF($AF16="","",OFFSET('All Equipment'!$E$1,ROW()-1,0))</f>
        <v>2</v>
      </c>
      <c r="AJ16" s="52">
        <f ca="1">IF($AE16="","",OFFSET('All Equipment'!$M$1,ROW()-1,0))</f>
        <v>0</v>
      </c>
      <c r="AK16" s="107">
        <f ca="1">IF($AE16="","",IF($AH16="--- Empty ---",0,OFFSET('All Equipment'!$P$1,ROW()-1,0)))</f>
        <v>16.81276595744681</v>
      </c>
      <c r="AL16" s="107">
        <f ca="1">IF($AE16="","",IF(AND($AE16="Off-Hand",$AH16="--- Empty ---"),1000,IF($AG16="1H",SUM($AK16,MAX(Optimization!$I$5:$K$5)),$AK16)))</f>
        <v>16.81276595744681</v>
      </c>
      <c r="AM16" s="134" t="str">
        <f ca="1">IF($AH16="","",IF(AND($AH16&lt;&gt;"--- Empty ---",OR($AI16&gt;$AD$2,OFFSET('All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" s="52" t="str">
        <f t="shared" ca="1" si="1"/>
        <v>Yes</v>
      </c>
      <c r="AO16" s="52">
        <f t="shared" ca="1" si="6"/>
        <v>16</v>
      </c>
      <c r="AQ16" s="51" t="str">
        <f t="shared" ca="1" si="2"/>
        <v>n/a</v>
      </c>
      <c r="AR16" s="51" t="str">
        <f t="shared" ca="1" si="3"/>
        <v>n/a</v>
      </c>
      <c r="AS16" s="52" t="str">
        <f t="shared" ca="1" si="7"/>
        <v>n/a</v>
      </c>
      <c r="AT16" s="52" t="str">
        <f ca="1">IF(OR(AQ16="",AQ16="n/a"),AQ16,IF(AND($AR16&lt;&gt;"--- Empty ---",AR16=IF(AQ16="Finger1",Settings!$AB$4,Settings!$AB$6),ISERROR(MATCH(AR16,Settings!$AB$9:$AB$14,0))),"No","Yes"))</f>
        <v>n/a</v>
      </c>
      <c r="AV16" s="51" t="str">
        <f t="shared" ca="1" si="4"/>
        <v>n/a</v>
      </c>
      <c r="AW16" s="51" t="str">
        <f t="shared" ca="1" si="5"/>
        <v>n/a</v>
      </c>
      <c r="AX16" s="52" t="str">
        <f t="shared" ca="1" si="8"/>
        <v>n/a</v>
      </c>
      <c r="AY16" s="52" t="str">
        <f ca="1">IF(OR(AV16="",AV16="n/a"),AV16,IF(AND($AW16&lt;&gt;"--- Empty ---",AW16=IF(AV16="Finger2",Settings!$AB$3,Settings!$AB$5),ISERROR(MATCH(AW16,Settings!$AB$9:$AB$14,0))),"No","Yes"))</f>
        <v>n/a</v>
      </c>
    </row>
    <row r="17" spans="1:51" x14ac:dyDescent="0.25">
      <c r="A17" s="343" t="s">
        <v>1143</v>
      </c>
      <c r="B17" s="46">
        <v>0.18690000000000001</v>
      </c>
      <c r="C17" s="46">
        <v>1</v>
      </c>
      <c r="D17" s="296">
        <v>11.214</v>
      </c>
      <c r="E17" s="296">
        <v>15.303000000000001</v>
      </c>
      <c r="F17" s="46">
        <v>0</v>
      </c>
      <c r="H17" s="46">
        <v>105</v>
      </c>
      <c r="I17" s="46">
        <v>161.5</v>
      </c>
      <c r="J17" s="46">
        <v>232.5</v>
      </c>
      <c r="K17" s="46">
        <v>320.5</v>
      </c>
      <c r="L17" s="46">
        <v>411.5</v>
      </c>
      <c r="M17" s="46">
        <v>491</v>
      </c>
      <c r="Q17" t="str">
        <f>$Q$16</f>
        <v>Set 2</v>
      </c>
      <c r="R17" t="s">
        <v>412</v>
      </c>
      <c r="W17" s="46">
        <f>ISNUMBER(MATCH($R17,Character!$C$6:$C$32,0))*1</f>
        <v>0</v>
      </c>
      <c r="X17" s="46" t="b">
        <f>$X$16</f>
        <v>0</v>
      </c>
      <c r="AB17" s="114"/>
      <c r="AC17" s="115"/>
      <c r="AE17" s="51" t="str">
        <f ca="1">OFFSET('All Equipment'!$A$1,ROW()-1,0)&amp;""</f>
        <v>Weapon</v>
      </c>
      <c r="AF17" s="51" t="str">
        <f ca="1">OFFSET('All Equipment'!$B$1,ROW()-1,0)&amp;""</f>
        <v>Dagger</v>
      </c>
      <c r="AG17" s="52" t="str">
        <f t="shared" ca="1" si="0"/>
        <v>1H</v>
      </c>
      <c r="AH17" s="51" t="str">
        <f ca="1">IF($AE17="","",IF(OFFSET('All Equipment'!$A$1,ROW()-1,2)="","--- Empty ---",OFFSET('All Equipment'!$A$1,ROW()-1,2)))</f>
        <v>Dark Whisper Blade</v>
      </c>
      <c r="AI17" s="52">
        <f ca="1">IF($AF17="","",OFFSET('All Equipment'!$E$1,ROW()-1,0))</f>
        <v>4</v>
      </c>
      <c r="AJ17" s="52">
        <f ca="1">IF($AE17="","",OFFSET('All Equipment'!$M$1,ROW()-1,0))</f>
        <v>0</v>
      </c>
      <c r="AK17" s="107">
        <f ca="1">IF($AE17="","",IF($AH17="--- Empty ---",0,OFFSET('All Equipment'!$P$1,ROW()-1,0)))</f>
        <v>19</v>
      </c>
      <c r="AL17" s="107">
        <f ca="1">IF($AE17="","",IF(AND($AE17="Off-Hand",$AH17="--- Empty ---"),1000,IF($AG17="1H",SUM($AK17,MAX(Optimization!$I$5:$K$5)),$AK17)))</f>
        <v>66.3</v>
      </c>
      <c r="AM17" s="134" t="str">
        <f ca="1">IF($AH17="","",IF(AND($AH17&lt;&gt;"--- Empty ---",OR($AI17&gt;$AD$2,OFFSET('All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7" s="52" t="str">
        <f t="shared" ca="1" si="1"/>
        <v>Yes</v>
      </c>
      <c r="AO17" s="52">
        <f t="shared" ca="1" si="6"/>
        <v>17</v>
      </c>
      <c r="AQ17" s="51" t="str">
        <f t="shared" ca="1" si="2"/>
        <v>n/a</v>
      </c>
      <c r="AR17" s="51" t="str">
        <f t="shared" ca="1" si="3"/>
        <v>n/a</v>
      </c>
      <c r="AS17" s="52" t="str">
        <f t="shared" ca="1" si="7"/>
        <v>n/a</v>
      </c>
      <c r="AT17" s="52" t="str">
        <f ca="1">IF(OR(AQ17="",AQ17="n/a"),AQ17,IF(AND($AR17&lt;&gt;"--- Empty ---",AR17=IF(AQ17="Finger1",Settings!$AB$4,Settings!$AB$6),ISERROR(MATCH(AR17,Settings!$AB$9:$AB$14,0))),"No","Yes"))</f>
        <v>n/a</v>
      </c>
      <c r="AV17" s="51" t="str">
        <f t="shared" ca="1" si="4"/>
        <v>n/a</v>
      </c>
      <c r="AW17" s="51" t="str">
        <f t="shared" ca="1" si="5"/>
        <v>n/a</v>
      </c>
      <c r="AX17" s="52" t="str">
        <f t="shared" ca="1" si="8"/>
        <v>n/a</v>
      </c>
      <c r="AY17" s="52" t="str">
        <f ca="1">IF(OR(AV17="",AV17="n/a"),AV17,IF(AND($AW17&lt;&gt;"--- Empty ---",AW17=IF(AV17="Finger2",Settings!$AB$3,Settings!$AB$5),ISERROR(MATCH(AW17,Settings!$AB$9:$AB$14,0))),"No","Yes"))</f>
        <v>n/a</v>
      </c>
    </row>
    <row r="18" spans="1:51" x14ac:dyDescent="0.25">
      <c r="A18" s="343" t="s">
        <v>1144</v>
      </c>
      <c r="B18" s="46">
        <v>0.18690000000000001</v>
      </c>
      <c r="C18" s="46">
        <v>1</v>
      </c>
      <c r="D18" s="296">
        <v>11.214</v>
      </c>
      <c r="E18" s="296">
        <v>15.303000000000001</v>
      </c>
      <c r="F18" s="46">
        <v>0</v>
      </c>
      <c r="H18" s="46">
        <v>105</v>
      </c>
      <c r="I18" s="46">
        <v>161.5</v>
      </c>
      <c r="J18" s="46">
        <v>232.5</v>
      </c>
      <c r="K18" s="46">
        <v>320.5</v>
      </c>
      <c r="L18" s="46">
        <v>411.5</v>
      </c>
      <c r="M18" s="46">
        <v>491</v>
      </c>
      <c r="Q18" t="str">
        <f>$Q$16</f>
        <v>Set 2</v>
      </c>
      <c r="R18" t="s">
        <v>425</v>
      </c>
      <c r="W18" s="46">
        <f>ISNUMBER(MATCH($R18,Character!$C$6:$C$32,0))*1</f>
        <v>0</v>
      </c>
      <c r="X18" s="46" t="b">
        <f>$X$16</f>
        <v>0</v>
      </c>
      <c r="AB18" s="114"/>
      <c r="AC18" s="115"/>
      <c r="AE18" s="51" t="str">
        <f ca="1">OFFSET('All Equipment'!$A$1,ROW()-1,0)&amp;""</f>
        <v>Weapon</v>
      </c>
      <c r="AF18" s="51" t="str">
        <f ca="1">OFFSET('All Equipment'!$B$1,ROW()-1,0)&amp;""</f>
        <v>Dagger</v>
      </c>
      <c r="AG18" s="52" t="str">
        <f t="shared" ca="1" si="0"/>
        <v>1H</v>
      </c>
      <c r="AH18" s="51" t="str">
        <f ca="1">IF($AE18="","",IF(OFFSET('All Equipment'!$A$1,ROW()-1,2)="","--- Empty ---",OFFSET('All Equipment'!$A$1,ROW()-1,2)))</f>
        <v>Demon Blade of Arcane Wrath</v>
      </c>
      <c r="AI18" s="52">
        <f ca="1">IF($AF18="","",OFFSET('All Equipment'!$E$1,ROW()-1,0))</f>
        <v>1</v>
      </c>
      <c r="AJ18" s="52">
        <f ca="1">IF($AE18="","",OFFSET('All Equipment'!$M$1,ROW()-1,0))</f>
        <v>0</v>
      </c>
      <c r="AK18" s="107">
        <f ca="1">IF($AE18="","",IF($AH18="--- Empty ---",0,OFFSET('All Equipment'!$P$1,ROW()-1,0)))</f>
        <v>17</v>
      </c>
      <c r="AL18" s="107">
        <f ca="1">IF($AE18="","",IF(AND($AE18="Off-Hand",$AH18="--- Empty ---"),1000,IF($AG18="1H",SUM($AK18,MAX(Optimization!$I$5:$K$5)),$AK18)))</f>
        <v>64.3</v>
      </c>
      <c r="AM18" s="134" t="str">
        <f ca="1">IF($AH18="","",IF(AND($AH18&lt;&gt;"--- Empty ---",OR($AI18&gt;$AD$2,OFFSET('All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" s="52" t="str">
        <f t="shared" ca="1" si="1"/>
        <v>Yes</v>
      </c>
      <c r="AO18" s="52">
        <f t="shared" ca="1" si="6"/>
        <v>18</v>
      </c>
      <c r="AQ18" s="51" t="str">
        <f t="shared" ca="1" si="2"/>
        <v>n/a</v>
      </c>
      <c r="AR18" s="51" t="str">
        <f t="shared" ca="1" si="3"/>
        <v>n/a</v>
      </c>
      <c r="AS18" s="52" t="str">
        <f t="shared" ca="1" si="7"/>
        <v>n/a</v>
      </c>
      <c r="AT18" s="52" t="str">
        <f ca="1">IF(OR(AQ18="",AQ18="n/a"),AQ18,IF(AND($AR18&lt;&gt;"--- Empty ---",AR18=IF(AQ18="Finger1",Settings!$AB$4,Settings!$AB$6),ISERROR(MATCH(AR18,Settings!$AB$9:$AB$14,0))),"No","Yes"))</f>
        <v>n/a</v>
      </c>
      <c r="AV18" s="51" t="str">
        <f t="shared" ca="1" si="4"/>
        <v>n/a</v>
      </c>
      <c r="AW18" s="51" t="str">
        <f t="shared" ca="1" si="5"/>
        <v>n/a</v>
      </c>
      <c r="AX18" s="52" t="str">
        <f t="shared" ca="1" si="8"/>
        <v>n/a</v>
      </c>
      <c r="AY18" s="52" t="str">
        <f ca="1">IF(OR(AV18="",AV18="n/a"),AV18,IF(AND($AW18&lt;&gt;"--- Empty ---",AW18=IF(AV18="Finger2",Settings!$AB$3,Settings!$AB$5),ISERROR(MATCH(AW18,Settings!$AB$9:$AB$14,0))),"No","Yes"))</f>
        <v>n/a</v>
      </c>
    </row>
    <row r="19" spans="1:51" x14ac:dyDescent="0.25">
      <c r="A19" s="343" t="s">
        <v>1145</v>
      </c>
      <c r="B19" s="46">
        <v>0.17884920634920637</v>
      </c>
      <c r="C19" s="46">
        <v>1</v>
      </c>
      <c r="D19" s="296">
        <v>10.730952380952383</v>
      </c>
      <c r="E19" s="296">
        <v>15.722093023255814</v>
      </c>
      <c r="F19" s="46">
        <v>0</v>
      </c>
      <c r="H19" s="46">
        <v>105</v>
      </c>
      <c r="I19" s="46">
        <v>161.5</v>
      </c>
      <c r="J19" s="46">
        <v>232.5</v>
      </c>
      <c r="K19" s="46">
        <v>320.5</v>
      </c>
      <c r="L19" s="46">
        <v>411.5</v>
      </c>
      <c r="M19" s="46">
        <v>491</v>
      </c>
      <c r="W19" s="46"/>
      <c r="AB19" s="114"/>
      <c r="AC19" s="115"/>
      <c r="AE19" s="51" t="str">
        <f ca="1">OFFSET('All Equipment'!$A$1,ROW()-1,0)&amp;""</f>
        <v>Weapon</v>
      </c>
      <c r="AF19" s="51" t="str">
        <f ca="1">OFFSET('All Equipment'!$B$1,ROW()-1,0)&amp;""</f>
        <v>Dagger</v>
      </c>
      <c r="AG19" s="52" t="str">
        <f t="shared" ca="1" si="0"/>
        <v>1H</v>
      </c>
      <c r="AH19" s="51" t="str">
        <f ca="1">IF($AE19="","",IF(OFFSET('All Equipment'!$A$1,ROW()-1,2)="","--- Empty ---",OFFSET('All Equipment'!$A$1,ROW()-1,2)))</f>
        <v>Demon Blade of Nature's Wrath</v>
      </c>
      <c r="AI19" s="52">
        <f ca="1">IF($AF19="","",OFFSET('All Equipment'!$E$1,ROW()-1,0))</f>
        <v>1</v>
      </c>
      <c r="AJ19" s="52">
        <f ca="1">IF($AE19="","",OFFSET('All Equipment'!$M$1,ROW()-1,0))</f>
        <v>0</v>
      </c>
      <c r="AK19" s="107">
        <f ca="1">IF($AE19="","",IF($AH19="--- Empty ---",0,OFFSET('All Equipment'!$P$1,ROW()-1,0)))</f>
        <v>17</v>
      </c>
      <c r="AL19" s="107">
        <f ca="1">IF($AE19="","",IF(AND($AE19="Off-Hand",$AH19="--- Empty ---"),1000,IF($AG19="1H",SUM($AK19,MAX(Optimization!$I$5:$K$5)),$AK19)))</f>
        <v>64.3</v>
      </c>
      <c r="AM19" s="134" t="str">
        <f ca="1">IF($AH19="","",IF(AND($AH19&lt;&gt;"--- Empty ---",OR($AI19&gt;$AD$2,OFFSET('All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9" s="52" t="str">
        <f t="shared" ca="1" si="1"/>
        <v>Yes</v>
      </c>
      <c r="AO19" s="52">
        <f t="shared" ca="1" si="6"/>
        <v>19</v>
      </c>
      <c r="AQ19" s="51" t="str">
        <f t="shared" ca="1" si="2"/>
        <v>n/a</v>
      </c>
      <c r="AR19" s="51" t="str">
        <f t="shared" ca="1" si="3"/>
        <v>n/a</v>
      </c>
      <c r="AS19" s="52" t="str">
        <f t="shared" ca="1" si="7"/>
        <v>n/a</v>
      </c>
      <c r="AT19" s="52" t="str">
        <f ca="1">IF(OR(AQ19="",AQ19="n/a"),AQ19,IF(AND($AR19&lt;&gt;"--- Empty ---",AR19=IF(AQ19="Finger1",Settings!$AB$4,Settings!$AB$6),ISERROR(MATCH(AR19,Settings!$AB$9:$AB$14,0))),"No","Yes"))</f>
        <v>n/a</v>
      </c>
      <c r="AV19" s="51" t="str">
        <f t="shared" ca="1" si="4"/>
        <v>n/a</v>
      </c>
      <c r="AW19" s="51" t="str">
        <f t="shared" ca="1" si="5"/>
        <v>n/a</v>
      </c>
      <c r="AX19" s="52" t="str">
        <f t="shared" ca="1" si="8"/>
        <v>n/a</v>
      </c>
      <c r="AY19" s="52" t="str">
        <f ca="1">IF(OR(AV19="",AV19="n/a"),AV19,IF(AND($AW19&lt;&gt;"--- Empty ---",AW19=IF(AV19="Finger2",Settings!$AB$3,Settings!$AB$5),ISERROR(MATCH(AW19,Settings!$AB$9:$AB$14,0))),"No","Yes"))</f>
        <v>n/a</v>
      </c>
    </row>
    <row r="20" spans="1:51" x14ac:dyDescent="0.25">
      <c r="A20" s="343" t="s">
        <v>1146</v>
      </c>
      <c r="B20" s="46">
        <v>0.18690000000000001</v>
      </c>
      <c r="C20" s="46">
        <v>1</v>
      </c>
      <c r="D20" s="296">
        <v>11.214</v>
      </c>
      <c r="E20" s="296">
        <v>15.303000000000001</v>
      </c>
      <c r="F20" s="46">
        <v>0</v>
      </c>
      <c r="H20" s="46">
        <v>105</v>
      </c>
      <c r="I20" s="46">
        <v>161.5</v>
      </c>
      <c r="J20" s="46">
        <v>232.5</v>
      </c>
      <c r="K20" s="46">
        <v>320.5</v>
      </c>
      <c r="L20" s="46">
        <v>411.5</v>
      </c>
      <c r="M20" s="46">
        <v>491</v>
      </c>
      <c r="Q20" t="s">
        <v>961</v>
      </c>
      <c r="R20" s="42" t="s">
        <v>942</v>
      </c>
      <c r="S20" s="42"/>
      <c r="W20" s="46"/>
      <c r="X20" s="46" t="b">
        <f>PRODUCT($W$21:$W$23)=1</f>
        <v>0</v>
      </c>
      <c r="AB20" s="114"/>
      <c r="AC20" s="115"/>
      <c r="AE20" s="51" t="str">
        <f ca="1">OFFSET('All Equipment'!$A$1,ROW()-1,0)&amp;""</f>
        <v>Weapon</v>
      </c>
      <c r="AF20" s="51" t="str">
        <f ca="1">OFFSET('All Equipment'!$B$1,ROW()-1,0)&amp;""</f>
        <v>Dagger</v>
      </c>
      <c r="AG20" s="52" t="str">
        <f t="shared" ca="1" si="0"/>
        <v>1H</v>
      </c>
      <c r="AH20" s="51" t="str">
        <f ca="1">IF($AE20="","",IF(OFFSET('All Equipment'!$A$1,ROW()-1,2)="","--- Empty ---",OFFSET('All Equipment'!$A$1,ROW()-1,2)))</f>
        <v>Dire Nail of Arcane Wrath</v>
      </c>
      <c r="AI20" s="52">
        <f ca="1">IF($AF20="","",OFFSET('All Equipment'!$E$1,ROW()-1,0))</f>
        <v>1</v>
      </c>
      <c r="AJ20" s="52">
        <f ca="1">IF($AE20="","",OFFSET('All Equipment'!$M$1,ROW()-1,0))</f>
        <v>0</v>
      </c>
      <c r="AK20" s="107">
        <f ca="1">IF($AE20="","",IF($AH20="--- Empty ---",0,OFFSET('All Equipment'!$P$1,ROW()-1,0)))</f>
        <v>17</v>
      </c>
      <c r="AL20" s="107">
        <f ca="1">IF($AE20="","",IF(AND($AE20="Off-Hand",$AH20="--- Empty ---"),1000,IF($AG20="1H",SUM($AK20,MAX(Optimization!$I$5:$K$5)),$AK20)))</f>
        <v>64.3</v>
      </c>
      <c r="AM20" s="134" t="str">
        <f ca="1">IF($AH20="","",IF(AND($AH20&lt;&gt;"--- Empty ---",OR($AI20&gt;$AD$2,OFFSET('All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" s="52" t="str">
        <f t="shared" ca="1" si="1"/>
        <v>Yes</v>
      </c>
      <c r="AO20" s="52">
        <f t="shared" ca="1" si="6"/>
        <v>20</v>
      </c>
      <c r="AQ20" s="51" t="str">
        <f t="shared" ca="1" si="2"/>
        <v>n/a</v>
      </c>
      <c r="AR20" s="51" t="str">
        <f t="shared" ca="1" si="3"/>
        <v>n/a</v>
      </c>
      <c r="AS20" s="52" t="str">
        <f t="shared" ca="1" si="7"/>
        <v>n/a</v>
      </c>
      <c r="AT20" s="52" t="str">
        <f ca="1">IF(OR(AQ20="",AQ20="n/a"),AQ20,IF(AND($AR20&lt;&gt;"--- Empty ---",AR20=IF(AQ20="Finger1",Settings!$AB$4,Settings!$AB$6),ISERROR(MATCH(AR20,Settings!$AB$9:$AB$14,0))),"No","Yes"))</f>
        <v>n/a</v>
      </c>
      <c r="AV20" s="51" t="str">
        <f t="shared" ca="1" si="4"/>
        <v>n/a</v>
      </c>
      <c r="AW20" s="51" t="str">
        <f t="shared" ca="1" si="5"/>
        <v>n/a</v>
      </c>
      <c r="AX20" s="52" t="str">
        <f t="shared" ca="1" si="8"/>
        <v>n/a</v>
      </c>
      <c r="AY20" s="52" t="str">
        <f ca="1">IF(OR(AV20="",AV20="n/a"),AV20,IF(AND($AW20&lt;&gt;"--- Empty ---",AW20=IF(AV20="Finger2",Settings!$AB$3,Settings!$AB$5),ISERROR(MATCH(AW20,Settings!$AB$9:$AB$14,0))),"No","Yes"))</f>
        <v>n/a</v>
      </c>
    </row>
    <row r="21" spans="1:51" x14ac:dyDescent="0.25">
      <c r="A21" s="343" t="s">
        <v>1147</v>
      </c>
      <c r="B21" s="46">
        <v>0.18690000000000001</v>
      </c>
      <c r="C21" s="46">
        <v>1</v>
      </c>
      <c r="D21" s="296">
        <v>11.214</v>
      </c>
      <c r="E21" s="296">
        <v>15.303000000000001</v>
      </c>
      <c r="F21" s="46">
        <v>0</v>
      </c>
      <c r="H21" s="46">
        <v>105</v>
      </c>
      <c r="I21" s="46">
        <v>161.5</v>
      </c>
      <c r="J21" s="46">
        <v>232.5</v>
      </c>
      <c r="K21" s="46">
        <v>320.5</v>
      </c>
      <c r="L21" s="46">
        <v>411.5</v>
      </c>
      <c r="M21" s="46">
        <v>491</v>
      </c>
      <c r="Q21" t="str">
        <f>$Q$20</f>
        <v>Set 3</v>
      </c>
      <c r="R21" t="s">
        <v>255</v>
      </c>
      <c r="W21" s="46">
        <f>ISNUMBER(MATCH($R21,Character!$C$6:$C$32,0))*1</f>
        <v>0</v>
      </c>
      <c r="X21" s="46" t="b">
        <f>$X$20</f>
        <v>0</v>
      </c>
      <c r="AB21" s="114"/>
      <c r="AC21" s="115"/>
      <c r="AE21" s="51" t="str">
        <f ca="1">OFFSET('All Equipment'!$A$1,ROW()-1,0)&amp;""</f>
        <v>Weapon</v>
      </c>
      <c r="AF21" s="51" t="str">
        <f ca="1">OFFSET('All Equipment'!$B$1,ROW()-1,0)&amp;""</f>
        <v>Dagger</v>
      </c>
      <c r="AG21" s="52" t="str">
        <f t="shared" ca="1" si="0"/>
        <v>1H</v>
      </c>
      <c r="AH21" s="51" t="str">
        <f ca="1">IF($AE21="","",IF(OFFSET('All Equipment'!$A$1,ROW()-1,2)="","--- Empty ---",OFFSET('All Equipment'!$A$1,ROW()-1,2)))</f>
        <v>Dire Nail of Nature's Wrath</v>
      </c>
      <c r="AI21" s="52">
        <f ca="1">IF($AF21="","",OFFSET('All Equipment'!$E$1,ROW()-1,0))</f>
        <v>1</v>
      </c>
      <c r="AJ21" s="52">
        <f ca="1">IF($AE21="","",OFFSET('All Equipment'!$M$1,ROW()-1,0))</f>
        <v>0</v>
      </c>
      <c r="AK21" s="107">
        <f ca="1">IF($AE21="","",IF($AH21="--- Empty ---",0,OFFSET('All Equipment'!$P$1,ROW()-1,0)))</f>
        <v>17</v>
      </c>
      <c r="AL21" s="107">
        <f ca="1">IF($AE21="","",IF(AND($AE21="Off-Hand",$AH21="--- Empty ---"),1000,IF($AG21="1H",SUM($AK21,MAX(Optimization!$I$5:$K$5)),$AK21)))</f>
        <v>64.3</v>
      </c>
      <c r="AM21" s="134" t="str">
        <f ca="1">IF($AH21="","",IF(AND($AH21&lt;&gt;"--- Empty ---",OR($AI21&gt;$AD$2,OFFSET('All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1" s="52" t="str">
        <f t="shared" ca="1" si="1"/>
        <v>Yes</v>
      </c>
      <c r="AO21" s="52">
        <f t="shared" ca="1" si="6"/>
        <v>21</v>
      </c>
      <c r="AQ21" s="51" t="str">
        <f t="shared" ca="1" si="2"/>
        <v>n/a</v>
      </c>
      <c r="AR21" s="51" t="str">
        <f t="shared" ca="1" si="3"/>
        <v>n/a</v>
      </c>
      <c r="AS21" s="52" t="str">
        <f t="shared" ca="1" si="7"/>
        <v>n/a</v>
      </c>
      <c r="AT21" s="52" t="str">
        <f ca="1">IF(OR(AQ21="",AQ21="n/a"),AQ21,IF(AND($AR21&lt;&gt;"--- Empty ---",AR21=IF(AQ21="Finger1",Settings!$AB$4,Settings!$AB$6),ISERROR(MATCH(AR21,Settings!$AB$9:$AB$14,0))),"No","Yes"))</f>
        <v>n/a</v>
      </c>
      <c r="AV21" s="51" t="str">
        <f t="shared" ca="1" si="4"/>
        <v>n/a</v>
      </c>
      <c r="AW21" s="51" t="str">
        <f t="shared" ca="1" si="5"/>
        <v>n/a</v>
      </c>
      <c r="AX21" s="52" t="str">
        <f t="shared" ca="1" si="8"/>
        <v>n/a</v>
      </c>
      <c r="AY21" s="52" t="str">
        <f ca="1">IF(OR(AV21="",AV21="n/a"),AV21,IF(AND($AW21&lt;&gt;"--- Empty ---",AW21=IF(AV21="Finger2",Settings!$AB$3,Settings!$AB$5),ISERROR(MATCH(AW21,Settings!$AB$9:$AB$14,0))),"No","Yes"))</f>
        <v>n/a</v>
      </c>
    </row>
    <row r="22" spans="1:51" x14ac:dyDescent="0.25">
      <c r="A22" s="343" t="s">
        <v>1148</v>
      </c>
      <c r="B22" s="46">
        <v>0.18690000000000001</v>
      </c>
      <c r="C22" s="46">
        <v>1</v>
      </c>
      <c r="D22" s="296">
        <v>11.214</v>
      </c>
      <c r="E22" s="296">
        <v>15.303000000000001</v>
      </c>
      <c r="F22" s="46">
        <v>0</v>
      </c>
      <c r="H22" s="46">
        <v>105</v>
      </c>
      <c r="I22" s="46">
        <v>161.5</v>
      </c>
      <c r="J22" s="46">
        <v>232.5</v>
      </c>
      <c r="K22" s="46">
        <v>320.5</v>
      </c>
      <c r="L22" s="46">
        <v>411.5</v>
      </c>
      <c r="M22" s="46">
        <v>491</v>
      </c>
      <c r="Q22" t="str">
        <f>$Q$20</f>
        <v>Set 3</v>
      </c>
      <c r="R22" t="s">
        <v>812</v>
      </c>
      <c r="W22" s="46">
        <f>ISNUMBER(MATCH($R22,Character!$C$6:$C$32,0))*1</f>
        <v>0</v>
      </c>
      <c r="X22" s="46" t="b">
        <f>$X$20</f>
        <v>0</v>
      </c>
      <c r="AB22" s="114"/>
      <c r="AC22" s="115"/>
      <c r="AE22" s="51" t="str">
        <f ca="1">OFFSET('All Equipment'!$A$1,ROW()-1,0)&amp;""</f>
        <v>Weapon</v>
      </c>
      <c r="AF22" s="51" t="str">
        <f ca="1">OFFSET('All Equipment'!$B$1,ROW()-1,0)&amp;""</f>
        <v>1H Mace</v>
      </c>
      <c r="AG22" s="52" t="str">
        <f t="shared" ca="1" si="0"/>
        <v>1H</v>
      </c>
      <c r="AH22" s="51" t="str">
        <f ca="1">IF($AE22="","",IF(OFFSET('All Equipment'!$A$1,ROW()-1,2)="","--- Empty ---",OFFSET('All Equipment'!$A$1,ROW()-1,2)))</f>
        <v>Energetic Rod</v>
      </c>
      <c r="AI22" s="52">
        <f ca="1">IF($AF22="","",OFFSET('All Equipment'!$E$1,ROW()-1,0))</f>
        <v>1</v>
      </c>
      <c r="AJ22" s="52">
        <f ca="1">IF($AE22="","",OFFSET('All Equipment'!$M$1,ROW()-1,0))</f>
        <v>0</v>
      </c>
      <c r="AK22" s="107">
        <f ca="1">IF($AE22="","",IF($AH22="--- Empty ---",0,OFFSET('All Equipment'!$P$1,ROW()-1,0)))</f>
        <v>14.566489361702128</v>
      </c>
      <c r="AL22" s="107">
        <f ca="1">IF($AE22="","",IF(AND($AE22="Off-Hand",$AH22="--- Empty ---"),1000,IF($AG22="1H",SUM($AK22,MAX(Optimization!$I$5:$K$5)),$AK22)))</f>
        <v>61.866489361702122</v>
      </c>
      <c r="AM22" s="134" t="str">
        <f ca="1">IF($AH22="","",IF(AND($AH22&lt;&gt;"--- Empty ---",OR($AI22&gt;$AD$2,OFFSET('All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" s="52" t="str">
        <f t="shared" ca="1" si="1"/>
        <v>Yes</v>
      </c>
      <c r="AO22" s="52">
        <f t="shared" ca="1" si="6"/>
        <v>22</v>
      </c>
      <c r="AQ22" s="51" t="str">
        <f t="shared" ca="1" si="2"/>
        <v>n/a</v>
      </c>
      <c r="AR22" s="51" t="str">
        <f t="shared" ca="1" si="3"/>
        <v>n/a</v>
      </c>
      <c r="AS22" s="52" t="str">
        <f t="shared" ca="1" si="7"/>
        <v>n/a</v>
      </c>
      <c r="AT22" s="52" t="str">
        <f ca="1">IF(OR(AQ22="",AQ22="n/a"),AQ22,IF(AND($AR22&lt;&gt;"--- Empty ---",AR22=IF(AQ22="Finger1",Settings!$AB$4,Settings!$AB$6),ISERROR(MATCH(AR22,Settings!$AB$9:$AB$14,0))),"No","Yes"))</f>
        <v>n/a</v>
      </c>
      <c r="AV22" s="51" t="str">
        <f t="shared" ca="1" si="4"/>
        <v>n/a</v>
      </c>
      <c r="AW22" s="51" t="str">
        <f t="shared" ca="1" si="5"/>
        <v>n/a</v>
      </c>
      <c r="AX22" s="52" t="str">
        <f t="shared" ca="1" si="8"/>
        <v>n/a</v>
      </c>
      <c r="AY22" s="52" t="str">
        <f ca="1">IF(OR(AV22="",AV22="n/a"),AV22,IF(AND($AW22&lt;&gt;"--- Empty ---",AW22=IF(AV22="Finger2",Settings!$AB$3,Settings!$AB$5),ISERROR(MATCH(AW22,Settings!$AB$9:$AB$14,0))),"No","Yes"))</f>
        <v>n/a</v>
      </c>
    </row>
    <row r="23" spans="1:51" x14ac:dyDescent="0.25">
      <c r="A23" s="343" t="s">
        <v>1149</v>
      </c>
      <c r="B23" s="46">
        <v>0.18690000000000001</v>
      </c>
      <c r="C23" s="46">
        <v>1</v>
      </c>
      <c r="D23" s="296">
        <v>11.214</v>
      </c>
      <c r="E23" s="296">
        <v>15.303000000000001</v>
      </c>
      <c r="F23" s="46">
        <v>0</v>
      </c>
      <c r="H23" s="46">
        <v>105</v>
      </c>
      <c r="I23" s="46">
        <v>161.5</v>
      </c>
      <c r="J23" s="46">
        <v>232.5</v>
      </c>
      <c r="K23" s="46">
        <v>320.5</v>
      </c>
      <c r="L23" s="46">
        <v>411.5</v>
      </c>
      <c r="M23" s="46">
        <v>491</v>
      </c>
      <c r="Q23" t="str">
        <f>$Q$20</f>
        <v>Set 3</v>
      </c>
      <c r="R23" t="s">
        <v>445</v>
      </c>
      <c r="W23" s="46">
        <f>ISNUMBER(MATCH($R23,Character!$C$6:$C$32,0))*1</f>
        <v>0</v>
      </c>
      <c r="X23" s="46" t="b">
        <f>$X$20</f>
        <v>0</v>
      </c>
      <c r="AE23" s="51" t="str">
        <f ca="1">OFFSET('All Equipment'!$A$1,ROW()-1,0)&amp;""</f>
        <v>Weapon</v>
      </c>
      <c r="AF23" s="51" t="str">
        <f ca="1">OFFSET('All Equipment'!$B$1,ROW()-1,0)&amp;""</f>
        <v>Dagger</v>
      </c>
      <c r="AG23" s="52" t="str">
        <f t="shared" ca="1" si="0"/>
        <v>1H</v>
      </c>
      <c r="AH23" s="51" t="str">
        <f ca="1">IF($AE23="","",IF(OFFSET('All Equipment'!$A$1,ROW()-1,2)="","--- Empty ---",OFFSET('All Equipment'!$A$1,ROW()-1,2)))</f>
        <v>Fang of the Mystics</v>
      </c>
      <c r="AI23" s="52">
        <f ca="1">IF($AF23="","",OFFSET('All Equipment'!$E$1,ROW()-1,0))</f>
        <v>2</v>
      </c>
      <c r="AJ23" s="52">
        <f ca="1">IF($AE23="","",OFFSET('All Equipment'!$M$1,ROW()-1,0))</f>
        <v>0</v>
      </c>
      <c r="AK23" s="107">
        <f ca="1">IF($AE23="","",IF($AH23="--- Empty ---",0,OFFSET('All Equipment'!$P$1,ROW()-1,0)))</f>
        <v>47.930851063829792</v>
      </c>
      <c r="AL23" s="107">
        <f ca="1">IF($AE23="","",IF(AND($AE23="Off-Hand",$AH23="--- Empty ---"),1000,IF($AG23="1H",SUM($AK23,MAX(Optimization!$I$5:$K$5)),$AK23)))</f>
        <v>95.230851063829789</v>
      </c>
      <c r="AM23" s="134" t="str">
        <f ca="1">IF($AH23="","",IF(AND($AH23&lt;&gt;"--- Empty ---",OR($AI23&gt;$AD$2,OFFSET('All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" s="52" t="str">
        <f t="shared" ca="1" si="1"/>
        <v>Yes</v>
      </c>
      <c r="AO23" s="52">
        <f t="shared" ca="1" si="6"/>
        <v>23</v>
      </c>
      <c r="AQ23" s="51" t="str">
        <f t="shared" ca="1" si="2"/>
        <v>n/a</v>
      </c>
      <c r="AR23" s="51" t="str">
        <f t="shared" ca="1" si="3"/>
        <v>n/a</v>
      </c>
      <c r="AS23" s="52" t="str">
        <f t="shared" ca="1" si="7"/>
        <v>n/a</v>
      </c>
      <c r="AT23" s="52" t="str">
        <f ca="1">IF(OR(AQ23="",AQ23="n/a"),AQ23,IF(AND($AR23&lt;&gt;"--- Empty ---",AR23=IF(AQ23="Finger1",Settings!$AB$4,Settings!$AB$6),ISERROR(MATCH(AR23,Settings!$AB$9:$AB$14,0))),"No","Yes"))</f>
        <v>n/a</v>
      </c>
      <c r="AV23" s="51" t="str">
        <f t="shared" ca="1" si="4"/>
        <v>n/a</v>
      </c>
      <c r="AW23" s="51" t="str">
        <f t="shared" ca="1" si="5"/>
        <v>n/a</v>
      </c>
      <c r="AX23" s="52" t="str">
        <f t="shared" ca="1" si="8"/>
        <v>n/a</v>
      </c>
      <c r="AY23" s="52" t="str">
        <f ca="1">IF(OR(AV23="",AV23="n/a"),AV23,IF(AND($AW23&lt;&gt;"--- Empty ---",AW23=IF(AV23="Finger2",Settings!$AB$3,Settings!$AB$5),ISERROR(MATCH(AW23,Settings!$AB$9:$AB$14,0))),"No","Yes"))</f>
        <v>n/a</v>
      </c>
    </row>
    <row r="24" spans="1:51" x14ac:dyDescent="0.25">
      <c r="A24" s="343" t="s">
        <v>1150</v>
      </c>
      <c r="B24" s="46">
        <v>0.18690000000000001</v>
      </c>
      <c r="C24" s="46">
        <v>1</v>
      </c>
      <c r="D24" s="296">
        <v>11.214</v>
      </c>
      <c r="E24" s="296">
        <v>15.303000000000001</v>
      </c>
      <c r="F24" s="46">
        <v>0</v>
      </c>
      <c r="H24" s="46">
        <v>105</v>
      </c>
      <c r="I24" s="46">
        <v>161.5</v>
      </c>
      <c r="J24" s="46">
        <v>232.5</v>
      </c>
      <c r="K24" s="46">
        <v>320.5</v>
      </c>
      <c r="L24" s="46">
        <v>411.5</v>
      </c>
      <c r="M24" s="46">
        <v>491</v>
      </c>
      <c r="W24" s="46"/>
      <c r="AE24" s="51" t="str">
        <f ca="1">OFFSET('All Equipment'!$A$1,ROW()-1,0)&amp;""</f>
        <v>Weapon</v>
      </c>
      <c r="AF24" s="51" t="str">
        <f ca="1">OFFSET('All Equipment'!$B$1,ROW()-1,0)&amp;""</f>
        <v>Dagger</v>
      </c>
      <c r="AG24" s="52" t="str">
        <f t="shared" ca="1" si="0"/>
        <v>1H</v>
      </c>
      <c r="AH24" s="51" t="str">
        <f ca="1">IF($AE24="","",IF(OFFSET('All Equipment'!$A$1,ROW()-1,2)="","--- Empty ---",OFFSET('All Equipment'!$A$1,ROW()-1,2)))</f>
        <v>Fang of Venoxis</v>
      </c>
      <c r="AI24" s="52">
        <f ca="1">IF($AF24="","",OFFSET('All Equipment'!$E$1,ROW()-1,0))</f>
        <v>4</v>
      </c>
      <c r="AJ24" s="52">
        <f ca="1">IF($AE24="","",OFFSET('All Equipment'!$M$1,ROW()-1,0))</f>
        <v>0</v>
      </c>
      <c r="AK24" s="107">
        <f ca="1">IF($AE24="","",IF($AH24="--- Empty ---",0,OFFSET('All Equipment'!$P$1,ROW()-1,0)))</f>
        <v>24.906382978723403</v>
      </c>
      <c r="AL24" s="107">
        <f ca="1">IF($AE24="","",IF(AND($AE24="Off-Hand",$AH24="--- Empty ---"),1000,IF($AG24="1H",SUM($AK24,MAX(Optimization!$I$5:$K$5)),$AK24)))</f>
        <v>72.206382978723397</v>
      </c>
      <c r="AM24" s="134" t="str">
        <f ca="1">IF($AH24="","",IF(AND($AH24&lt;&gt;"--- Empty ---",OR($AI24&gt;$AD$2,OFFSET('All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" s="52" t="str">
        <f t="shared" ca="1" si="1"/>
        <v>Yes</v>
      </c>
      <c r="AO24" s="52">
        <f t="shared" ca="1" si="6"/>
        <v>24</v>
      </c>
      <c r="AQ24" s="51" t="str">
        <f t="shared" ca="1" si="2"/>
        <v>n/a</v>
      </c>
      <c r="AR24" s="51" t="str">
        <f t="shared" ca="1" si="3"/>
        <v>n/a</v>
      </c>
      <c r="AS24" s="52" t="str">
        <f t="shared" ca="1" si="7"/>
        <v>n/a</v>
      </c>
      <c r="AT24" s="52" t="str">
        <f ca="1">IF(OR(AQ24="",AQ24="n/a"),AQ24,IF(AND($AR24&lt;&gt;"--- Empty ---",AR24=IF(AQ24="Finger1",Settings!$AB$4,Settings!$AB$6),ISERROR(MATCH(AR24,Settings!$AB$9:$AB$14,0))),"No","Yes"))</f>
        <v>n/a</v>
      </c>
      <c r="AV24" s="51" t="str">
        <f t="shared" ca="1" si="4"/>
        <v>n/a</v>
      </c>
      <c r="AW24" s="51" t="str">
        <f t="shared" ca="1" si="5"/>
        <v>n/a</v>
      </c>
      <c r="AX24" s="52" t="str">
        <f t="shared" ca="1" si="8"/>
        <v>n/a</v>
      </c>
      <c r="AY24" s="52" t="str">
        <f ca="1">IF(OR(AV24="",AV24="n/a"),AV24,IF(AND($AW24&lt;&gt;"--- Empty ---",AW24=IF(AV24="Finger2",Settings!$AB$3,Settings!$AB$5),ISERROR(MATCH(AW24,Settings!$AB$9:$AB$14,0))),"No","Yes"))</f>
        <v>n/a</v>
      </c>
    </row>
    <row r="25" spans="1:51" x14ac:dyDescent="0.25">
      <c r="A25" s="343" t="s">
        <v>1151</v>
      </c>
      <c r="B25" s="46">
        <v>0.17703625801282052</v>
      </c>
      <c r="C25" s="46">
        <v>1</v>
      </c>
      <c r="D25" s="296">
        <v>10.622175480769231</v>
      </c>
      <c r="E25" s="296">
        <v>14.464238952536824</v>
      </c>
      <c r="F25" s="46">
        <v>0</v>
      </c>
      <c r="H25" s="46">
        <v>105</v>
      </c>
      <c r="I25" s="46">
        <v>161.5</v>
      </c>
      <c r="J25" s="46">
        <v>232.5</v>
      </c>
      <c r="K25" s="46">
        <v>320.5</v>
      </c>
      <c r="L25" s="46">
        <v>411.5</v>
      </c>
      <c r="M25" s="46">
        <v>491</v>
      </c>
      <c r="W25" s="46"/>
      <c r="AE25" s="51" t="str">
        <f ca="1">OFFSET('All Equipment'!$A$1,ROW()-1,0)&amp;""</f>
        <v>Weapon</v>
      </c>
      <c r="AF25" s="51" t="str">
        <f ca="1">OFFSET('All Equipment'!$B$1,ROW()-1,0)&amp;""</f>
        <v>2H Mace</v>
      </c>
      <c r="AG25" s="52" t="str">
        <f t="shared" ca="1" si="0"/>
        <v>2H</v>
      </c>
      <c r="AH25" s="51" t="str">
        <f ca="1">IF($AE25="","",IF(OFFSET('All Equipment'!$A$1,ROW()-1,2)="","--- Empty ---",OFFSET('All Equipment'!$A$1,ROW()-1,2)))</f>
        <v>Fist of Cenarius</v>
      </c>
      <c r="AI25" s="52">
        <f ca="1">IF($AF25="","",OFFSET('All Equipment'!$E$1,ROW()-1,0))</f>
        <v>5</v>
      </c>
      <c r="AJ25" s="52">
        <f ca="1">IF($AE25="","",OFFSET('All Equipment'!$M$1,ROW()-1,0))</f>
        <v>0</v>
      </c>
      <c r="AK25" s="107">
        <f ca="1">IF($AE25="","",IF($AH25="--- Empty ---",0,OFFSET('All Equipment'!$P$1,ROW()-1,0)))</f>
        <v>53.59574468085107</v>
      </c>
      <c r="AL25" s="107">
        <f ca="1">IF($AE25="","",IF(AND($AE25="Off-Hand",$AH25="--- Empty ---"),1000,IF($AG25="1H",SUM($AK25,MAX(Optimization!$I$5:$K$5)),$AK25)))</f>
        <v>53.59574468085107</v>
      </c>
      <c r="AM25" s="134" t="str">
        <f ca="1">IF($AH25="","",IF(AND($AH25&lt;&gt;"--- Empty ---",OR($AI25&gt;$AD$2,OFFSET('All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5" s="52" t="str">
        <f t="shared" ca="1" si="1"/>
        <v>Yes</v>
      </c>
      <c r="AO25" s="52">
        <f t="shared" ca="1" si="6"/>
        <v>25</v>
      </c>
      <c r="AQ25" s="51" t="str">
        <f t="shared" ca="1" si="2"/>
        <v>n/a</v>
      </c>
      <c r="AR25" s="51" t="str">
        <f t="shared" ca="1" si="3"/>
        <v>n/a</v>
      </c>
      <c r="AS25" s="52" t="str">
        <f t="shared" ca="1" si="7"/>
        <v>n/a</v>
      </c>
      <c r="AT25" s="52" t="str">
        <f ca="1">IF(OR(AQ25="",AQ25="n/a"),AQ25,IF(AND($AR25&lt;&gt;"--- Empty ---",AR25=IF(AQ25="Finger1",Settings!$AB$4,Settings!$AB$6),ISERROR(MATCH(AR25,Settings!$AB$9:$AB$14,0))),"No","Yes"))</f>
        <v>n/a</v>
      </c>
      <c r="AV25" s="51" t="str">
        <f t="shared" ca="1" si="4"/>
        <v>n/a</v>
      </c>
      <c r="AW25" s="51" t="str">
        <f t="shared" ca="1" si="5"/>
        <v>n/a</v>
      </c>
      <c r="AX25" s="52" t="str">
        <f t="shared" ca="1" si="8"/>
        <v>n/a</v>
      </c>
      <c r="AY25" s="52" t="str">
        <f ca="1">IF(OR(AV25="",AV25="n/a"),AV25,IF(AND($AW25&lt;&gt;"--- Empty ---",AW25=IF(AV25="Finger2",Settings!$AB$3,Settings!$AB$5),ISERROR(MATCH(AW25,Settings!$AB$9:$AB$14,0))),"No","Yes"))</f>
        <v>n/a</v>
      </c>
    </row>
    <row r="26" spans="1:51" x14ac:dyDescent="0.25">
      <c r="A26" s="343" t="s">
        <v>1152</v>
      </c>
      <c r="B26" s="46">
        <v>0.18690000000000001</v>
      </c>
      <c r="C26" s="46">
        <v>1</v>
      </c>
      <c r="D26" s="296">
        <v>11.214</v>
      </c>
      <c r="E26" s="296">
        <v>15.303000000000001</v>
      </c>
      <c r="F26" s="46">
        <v>0</v>
      </c>
      <c r="H26" s="46">
        <v>105</v>
      </c>
      <c r="I26" s="46">
        <v>161.5</v>
      </c>
      <c r="J26" s="46">
        <v>232.5</v>
      </c>
      <c r="K26" s="46">
        <v>320.5</v>
      </c>
      <c r="L26" s="46">
        <v>411.5</v>
      </c>
      <c r="M26" s="46">
        <v>491</v>
      </c>
      <c r="N26" s="46">
        <v>540</v>
      </c>
      <c r="AE26" s="51" t="str">
        <f ca="1">OFFSET('All Equipment'!$A$1,ROW()-1,0)&amp;""</f>
        <v>Weapon</v>
      </c>
      <c r="AF26" s="51" t="str">
        <f ca="1">OFFSET('All Equipment'!$B$1,ROW()-1,0)&amp;""</f>
        <v>2H Mace</v>
      </c>
      <c r="AG26" s="52" t="str">
        <f t="shared" ca="1" si="0"/>
        <v>2H</v>
      </c>
      <c r="AH26" s="51" t="str">
        <f ca="1">IF($AE26="","",IF(OFFSET('All Equipment'!$A$1,ROW()-1,2)="","--- Empty ---",OFFSET('All Equipment'!$A$1,ROW()-1,2)))</f>
        <v>Gavel of Qiraji Authority</v>
      </c>
      <c r="AI26" s="52">
        <f ca="1">IF($AF26="","",OFFSET('All Equipment'!$E$1,ROW()-1,0))</f>
        <v>5</v>
      </c>
      <c r="AJ26" s="52">
        <f ca="1">IF($AE26="","",OFFSET('All Equipment'!$M$1,ROW()-1,0))</f>
        <v>0</v>
      </c>
      <c r="AK26" s="107">
        <f ca="1">IF($AE26="","",IF($AH26="--- Empty ---",0,OFFSET('All Equipment'!$P$1,ROW()-1,0)))</f>
        <v>20.81276595744681</v>
      </c>
      <c r="AL26" s="107">
        <f ca="1">IF($AE26="","",IF(AND($AE26="Off-Hand",$AH26="--- Empty ---"),1000,IF($AG26="1H",SUM($AK26,MAX(Optimization!$I$5:$K$5)),$AK26)))</f>
        <v>20.81276595744681</v>
      </c>
      <c r="AM26" s="134" t="str">
        <f ca="1">IF($AH26="","",IF(AND($AH26&lt;&gt;"--- Empty ---",OR($AI26&gt;$AD$2,OFFSET('All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" s="52" t="str">
        <f t="shared" ca="1" si="1"/>
        <v>Yes</v>
      </c>
      <c r="AO26" s="52">
        <f t="shared" ca="1" si="6"/>
        <v>26</v>
      </c>
      <c r="AQ26" s="51" t="str">
        <f t="shared" ca="1" si="2"/>
        <v>n/a</v>
      </c>
      <c r="AR26" s="51" t="str">
        <f t="shared" ca="1" si="3"/>
        <v>n/a</v>
      </c>
      <c r="AS26" s="52" t="str">
        <f t="shared" ca="1" si="7"/>
        <v>n/a</v>
      </c>
      <c r="AT26" s="52" t="str">
        <f ca="1">IF(OR(AQ26="",AQ26="n/a"),AQ26,IF(AND($AR26&lt;&gt;"--- Empty ---",AR26=IF(AQ26="Finger1",Settings!$AB$4,Settings!$AB$6),ISERROR(MATCH(AR26,Settings!$AB$9:$AB$14,0))),"No","Yes"))</f>
        <v>n/a</v>
      </c>
      <c r="AV26" s="51" t="str">
        <f t="shared" ca="1" si="4"/>
        <v>n/a</v>
      </c>
      <c r="AW26" s="51" t="str">
        <f t="shared" ca="1" si="5"/>
        <v>n/a</v>
      </c>
      <c r="AX26" s="52" t="str">
        <f t="shared" ca="1" si="8"/>
        <v>n/a</v>
      </c>
      <c r="AY26" s="52" t="str">
        <f ca="1">IF(OR(AV26="",AV26="n/a"),AV26,IF(AND($AW26&lt;&gt;"--- Empty ---",AW26=IF(AV26="Finger2",Settings!$AB$3,Settings!$AB$5),ISERROR(MATCH(AW26,Settings!$AB$9:$AB$14,0))),"No","Yes"))</f>
        <v>n/a</v>
      </c>
    </row>
    <row r="27" spans="1:51" x14ac:dyDescent="0.25">
      <c r="A27" s="343" t="s">
        <v>1153</v>
      </c>
      <c r="B27" s="46">
        <v>0.18690000000000001</v>
      </c>
      <c r="C27" s="46">
        <v>1</v>
      </c>
      <c r="D27" s="296">
        <v>11.214</v>
      </c>
      <c r="E27" s="296">
        <v>15.303000000000001</v>
      </c>
      <c r="F27" s="46">
        <v>0</v>
      </c>
      <c r="H27" s="46">
        <v>105</v>
      </c>
      <c r="I27" s="46">
        <v>161.5</v>
      </c>
      <c r="J27" s="46">
        <v>232.5</v>
      </c>
      <c r="K27" s="46">
        <v>320.5</v>
      </c>
      <c r="L27" s="46">
        <v>411.5</v>
      </c>
      <c r="M27" s="46">
        <v>491</v>
      </c>
      <c r="N27" s="46">
        <v>540</v>
      </c>
      <c r="AE27" s="51" t="str">
        <f ca="1">OFFSET('All Equipment'!$A$1,ROW()-1,0)&amp;""</f>
        <v>Weapon</v>
      </c>
      <c r="AF27" s="51" t="str">
        <f ca="1">OFFSET('All Equipment'!$B$1,ROW()-1,0)&amp;""</f>
        <v>2H Mace</v>
      </c>
      <c r="AG27" s="52" t="str">
        <f t="shared" ca="1" si="0"/>
        <v>2H</v>
      </c>
      <c r="AH27" s="51" t="str">
        <f ca="1">IF($AE27="","",IF(OFFSET('All Equipment'!$A$1,ROW()-1,2)="","--- Empty ---",OFFSET('All Equipment'!$A$1,ROW()-1,2)))</f>
        <v>Grand Marshal's Demolisher</v>
      </c>
      <c r="AI27" s="52">
        <f ca="1">IF($AF27="","",OFFSET('All Equipment'!$E$1,ROW()-1,0))</f>
        <v>2</v>
      </c>
      <c r="AJ27" s="52">
        <f ca="1">IF($AE27="","",OFFSET('All Equipment'!$M$1,ROW()-1,0))</f>
        <v>0</v>
      </c>
      <c r="AK27" s="107">
        <f ca="1">IF($AE27="","",IF($AH27="--- Empty ---",0,OFFSET('All Equipment'!$P$1,ROW()-1,0)))</f>
        <v>30.059042553191489</v>
      </c>
      <c r="AL27" s="107">
        <f ca="1">IF($AE27="","",IF(AND($AE27="Off-Hand",$AH27="--- Empty ---"),1000,IF($AG27="1H",SUM($AK27,MAX(Optimization!$I$5:$K$5)),$AK27)))</f>
        <v>30.059042553191489</v>
      </c>
      <c r="AM27" s="134" t="str">
        <f ca="1">IF($AH27="","",IF(AND($AH27&lt;&gt;"--- Empty ---",OR($AI27&gt;$AD$2,OFFSET('All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" s="52" t="str">
        <f t="shared" ca="1" si="1"/>
        <v>Yes</v>
      </c>
      <c r="AO27" s="52">
        <f t="shared" ca="1" si="6"/>
        <v>27</v>
      </c>
      <c r="AQ27" s="51" t="str">
        <f t="shared" ca="1" si="2"/>
        <v>n/a</v>
      </c>
      <c r="AR27" s="51" t="str">
        <f t="shared" ca="1" si="3"/>
        <v>n/a</v>
      </c>
      <c r="AS27" s="52" t="str">
        <f t="shared" ca="1" si="7"/>
        <v>n/a</v>
      </c>
      <c r="AT27" s="52" t="str">
        <f ca="1">IF(OR(AQ27="",AQ27="n/a"),AQ27,IF(AND($AR27&lt;&gt;"--- Empty ---",AR27=IF(AQ27="Finger1",Settings!$AB$4,Settings!$AB$6),ISERROR(MATCH(AR27,Settings!$AB$9:$AB$14,0))),"No","Yes"))</f>
        <v>n/a</v>
      </c>
      <c r="AV27" s="51" t="str">
        <f t="shared" ca="1" si="4"/>
        <v>n/a</v>
      </c>
      <c r="AW27" s="51" t="str">
        <f t="shared" ca="1" si="5"/>
        <v>n/a</v>
      </c>
      <c r="AX27" s="52" t="str">
        <f t="shared" ca="1" si="8"/>
        <v>n/a</v>
      </c>
      <c r="AY27" s="52" t="str">
        <f ca="1">IF(OR(AV27="",AV27="n/a"),AV27,IF(AND($AW27&lt;&gt;"--- Empty ---",AW27=IF(AV27="Finger2",Settings!$AB$3,Settings!$AB$5),ISERROR(MATCH(AW27,Settings!$AB$9:$AB$14,0))),"No","Yes"))</f>
        <v>n/a</v>
      </c>
    </row>
    <row r="28" spans="1:51" x14ac:dyDescent="0.25">
      <c r="A28" s="343" t="s">
        <v>1154</v>
      </c>
      <c r="B28" s="46">
        <v>0.18690000000000001</v>
      </c>
      <c r="C28" s="46">
        <v>1</v>
      </c>
      <c r="D28" s="296">
        <v>11.214</v>
      </c>
      <c r="E28" s="296">
        <v>15.303000000000001</v>
      </c>
      <c r="F28" s="46">
        <v>0</v>
      </c>
      <c r="H28" s="46">
        <v>105</v>
      </c>
      <c r="I28" s="46">
        <v>161.5</v>
      </c>
      <c r="J28" s="46">
        <v>232.5</v>
      </c>
      <c r="K28" s="46">
        <v>320.5</v>
      </c>
      <c r="L28" s="46">
        <v>411.5</v>
      </c>
      <c r="M28" s="46">
        <v>491</v>
      </c>
      <c r="N28" s="46">
        <v>540</v>
      </c>
      <c r="AE28" s="51" t="str">
        <f ca="1">OFFSET('All Equipment'!$A$1,ROW()-1,0)&amp;""</f>
        <v>Weapon</v>
      </c>
      <c r="AF28" s="51" t="str">
        <f ca="1">OFFSET('All Equipment'!$B$1,ROW()-1,0)&amp;""</f>
        <v>Dagger</v>
      </c>
      <c r="AG28" s="52" t="str">
        <f t="shared" ca="1" si="0"/>
        <v>1H</v>
      </c>
      <c r="AH28" s="51" t="str">
        <f ca="1">IF($AE28="","",IF(OFFSET('All Equipment'!$A$1,ROW()-1,2)="","--- Empty ---",OFFSET('All Equipment'!$A$1,ROW()-1,2)))</f>
        <v>Grand Marshal's Mageblade</v>
      </c>
      <c r="AI28" s="52">
        <f ca="1">IF($AF28="","",OFFSET('All Equipment'!$E$1,ROW()-1,0))</f>
        <v>2</v>
      </c>
      <c r="AJ28" s="52">
        <f ca="1">IF($AE28="","",OFFSET('All Equipment'!$M$1,ROW()-1,0))</f>
        <v>0</v>
      </c>
      <c r="AK28" s="107">
        <f ca="1">IF($AE28="","",IF($AH28="--- Empty ---",0,OFFSET('All Equipment'!$P$1,ROW()-1,0)))</f>
        <v>79.704255319148928</v>
      </c>
      <c r="AL28" s="107">
        <f ca="1">IF($AE28="","",IF(AND($AE28="Off-Hand",$AH28="--- Empty ---"),1000,IF($AG28="1H",SUM($AK28,MAX(Optimization!$I$5:$K$5)),$AK28)))</f>
        <v>127.00425531914892</v>
      </c>
      <c r="AM28" s="134" t="str">
        <f ca="1">IF($AH28="","",IF(AND($AH28&lt;&gt;"--- Empty ---",OR($AI28&gt;$AD$2,OFFSET('All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" s="52" t="str">
        <f t="shared" ca="1" si="1"/>
        <v>Yes</v>
      </c>
      <c r="AO28" s="52">
        <f t="shared" ca="1" si="6"/>
        <v>28</v>
      </c>
      <c r="AQ28" s="51" t="str">
        <f t="shared" ca="1" si="2"/>
        <v>n/a</v>
      </c>
      <c r="AR28" s="51" t="str">
        <f t="shared" ca="1" si="3"/>
        <v>n/a</v>
      </c>
      <c r="AS28" s="52" t="str">
        <f t="shared" ca="1" si="7"/>
        <v>n/a</v>
      </c>
      <c r="AT28" s="52" t="str">
        <f ca="1">IF(OR(AQ28="",AQ28="n/a"),AQ28,IF(AND($AR28&lt;&gt;"--- Empty ---",AR28=IF(AQ28="Finger1",Settings!$AB$4,Settings!$AB$6),ISERROR(MATCH(AR28,Settings!$AB$9:$AB$14,0))),"No","Yes"))</f>
        <v>n/a</v>
      </c>
      <c r="AV28" s="51" t="str">
        <f t="shared" ca="1" si="4"/>
        <v>n/a</v>
      </c>
      <c r="AW28" s="51" t="str">
        <f t="shared" ca="1" si="5"/>
        <v>n/a</v>
      </c>
      <c r="AX28" s="52" t="str">
        <f t="shared" ca="1" si="8"/>
        <v>n/a</v>
      </c>
      <c r="AY28" s="52" t="str">
        <f ca="1">IF(OR(AV28="",AV28="n/a"),AV28,IF(AND($AW28&lt;&gt;"--- Empty ---",AW28=IF(AV28="Finger2",Settings!$AB$3,Settings!$AB$5),ISERROR(MATCH(AW28,Settings!$AB$9:$AB$14,0))),"No","Yes"))</f>
        <v>n/a</v>
      </c>
    </row>
    <row r="29" spans="1:51" x14ac:dyDescent="0.25">
      <c r="A29" s="343" t="s">
        <v>1155</v>
      </c>
      <c r="B29" s="46">
        <v>0.18690000000000001</v>
      </c>
      <c r="C29" s="46">
        <v>1</v>
      </c>
      <c r="D29" s="296">
        <v>11.214</v>
      </c>
      <c r="E29" s="296">
        <v>15.303000000000001</v>
      </c>
      <c r="F29" s="46">
        <v>0</v>
      </c>
      <c r="H29" s="46">
        <v>105</v>
      </c>
      <c r="I29" s="46">
        <v>161.5</v>
      </c>
      <c r="J29" s="46">
        <v>232.5</v>
      </c>
      <c r="K29" s="46">
        <v>320.5</v>
      </c>
      <c r="L29" s="46">
        <v>411.5</v>
      </c>
      <c r="M29" s="46">
        <v>491</v>
      </c>
      <c r="N29" s="46">
        <v>540</v>
      </c>
      <c r="AE29" s="51" t="str">
        <f ca="1">OFFSET('All Equipment'!$A$1,ROW()-1,0)&amp;""</f>
        <v>Weapon</v>
      </c>
      <c r="AF29" s="51" t="str">
        <f ca="1">OFFSET('All Equipment'!$B$1,ROW()-1,0)&amp;""</f>
        <v>Staff</v>
      </c>
      <c r="AG29" s="52" t="str">
        <f t="shared" ca="1" si="0"/>
        <v>2H</v>
      </c>
      <c r="AH29" s="51" t="str">
        <f ca="1">IF($AE29="","",IF(OFFSET('All Equipment'!$A$1,ROW()-1,2)="","--- Empty ---",OFFSET('All Equipment'!$A$1,ROW()-1,2)))</f>
        <v>Grand Marshal's Stave</v>
      </c>
      <c r="AI29" s="52">
        <f ca="1">IF($AF29="","",OFFSET('All Equipment'!$E$1,ROW()-1,0))</f>
        <v>2</v>
      </c>
      <c r="AJ29" s="52">
        <f ca="1">IF($AE29="","",OFFSET('All Equipment'!$M$1,ROW()-1,0))</f>
        <v>0</v>
      </c>
      <c r="AK29" s="107">
        <f ca="1">IF($AE29="","",IF($AH29="--- Empty ---",0,OFFSET('All Equipment'!$P$1,ROW()-1,0)))</f>
        <v>73.605851063829789</v>
      </c>
      <c r="AL29" s="107">
        <f ca="1">IF($AE29="","",IF(AND($AE29="Off-Hand",$AH29="--- Empty ---"),1000,IF($AG29="1H",SUM($AK29,MAX(Optimization!$I$5:$K$5)),$AK29)))</f>
        <v>73.605851063829789</v>
      </c>
      <c r="AM29" s="134" t="str">
        <f ca="1">IF($AH29="","",IF(AND($AH29&lt;&gt;"--- Empty ---",OR($AI29&gt;$AD$2,OFFSET('All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" s="52" t="str">
        <f t="shared" ca="1" si="1"/>
        <v>Yes</v>
      </c>
      <c r="AO29" s="52">
        <f t="shared" ca="1" si="6"/>
        <v>29</v>
      </c>
      <c r="AQ29" s="51" t="str">
        <f t="shared" ca="1" si="2"/>
        <v>n/a</v>
      </c>
      <c r="AR29" s="51" t="str">
        <f t="shared" ca="1" si="3"/>
        <v>n/a</v>
      </c>
      <c r="AS29" s="52" t="str">
        <f t="shared" ca="1" si="7"/>
        <v>n/a</v>
      </c>
      <c r="AT29" s="52" t="str">
        <f ca="1">IF(OR(AQ29="",AQ29="n/a"),AQ29,IF(AND($AR29&lt;&gt;"--- Empty ---",AR29=IF(AQ29="Finger1",Settings!$AB$4,Settings!$AB$6),ISERROR(MATCH(AR29,Settings!$AB$9:$AB$14,0))),"No","Yes"))</f>
        <v>n/a</v>
      </c>
      <c r="AV29" s="51" t="str">
        <f t="shared" ca="1" si="4"/>
        <v>n/a</v>
      </c>
      <c r="AW29" s="51" t="str">
        <f t="shared" ca="1" si="5"/>
        <v>n/a</v>
      </c>
      <c r="AX29" s="52" t="str">
        <f t="shared" ca="1" si="8"/>
        <v>n/a</v>
      </c>
      <c r="AY29" s="52" t="str">
        <f ca="1">IF(OR(AV29="",AV29="n/a"),AV29,IF(AND($AW29&lt;&gt;"--- Empty ---",AW29=IF(AV29="Finger2",Settings!$AB$3,Settings!$AB$5),ISERROR(MATCH(AW29,Settings!$AB$9:$AB$14,0))),"No","Yes"))</f>
        <v>n/a</v>
      </c>
    </row>
    <row r="30" spans="1:51" x14ac:dyDescent="0.25">
      <c r="A30" s="343" t="s">
        <v>1156</v>
      </c>
      <c r="B30" s="46">
        <v>0.18690000000000001</v>
      </c>
      <c r="C30" s="46">
        <v>1</v>
      </c>
      <c r="D30" s="296">
        <v>11.214</v>
      </c>
      <c r="E30" s="296">
        <v>15.303000000000001</v>
      </c>
      <c r="F30" s="46">
        <v>0</v>
      </c>
      <c r="H30" s="46">
        <v>105</v>
      </c>
      <c r="I30" s="46">
        <v>161.5</v>
      </c>
      <c r="J30" s="46">
        <v>232.5</v>
      </c>
      <c r="K30" s="46">
        <v>320.5</v>
      </c>
      <c r="L30" s="46">
        <v>411.5</v>
      </c>
      <c r="M30" s="46">
        <v>491</v>
      </c>
      <c r="N30" s="46">
        <v>540</v>
      </c>
      <c r="AE30" s="51" t="str">
        <f ca="1">OFFSET('All Equipment'!$A$1,ROW()-1,0)&amp;""</f>
        <v>Weapon</v>
      </c>
      <c r="AF30" s="51" t="str">
        <f ca="1">OFFSET('All Equipment'!$B$1,ROW()-1,0)&amp;""</f>
        <v>2H Mace</v>
      </c>
      <c r="AG30" s="52" t="str">
        <f t="shared" ca="1" si="0"/>
        <v>2H</v>
      </c>
      <c r="AH30" s="51" t="str">
        <f ca="1">IF($AE30="","",IF(OFFSET('All Equipment'!$A$1,ROW()-1,2)="","--- Empty ---",OFFSET('All Equipment'!$A$1,ROW()-1,2)))</f>
        <v>Hammer of Divine Might</v>
      </c>
      <c r="AI30" s="52">
        <f ca="1">IF($AF30="","",OFFSET('All Equipment'!$E$1,ROW()-1,0))</f>
        <v>5</v>
      </c>
      <c r="AJ30" s="52">
        <f ca="1">IF($AE30="","",OFFSET('All Equipment'!$M$1,ROW()-1,0))</f>
        <v>0</v>
      </c>
      <c r="AK30" s="107">
        <f ca="1">IF($AE30="","",IF($AH30="--- Empty ---",0,OFFSET('All Equipment'!$P$1,ROW()-1,0)))</f>
        <v>28.699468085106382</v>
      </c>
      <c r="AL30" s="107">
        <f ca="1">IF($AE30="","",IF(AND($AE30="Off-Hand",$AH30="--- Empty ---"),1000,IF($AG30="1H",SUM($AK30,MAX(Optimization!$I$5:$K$5)),$AK30)))</f>
        <v>28.699468085106382</v>
      </c>
      <c r="AM30" s="134" t="str">
        <f ca="1">IF($AH30="","",IF(AND($AH30&lt;&gt;"--- Empty ---",OR($AI30&gt;$AD$2,OFFSET('All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" s="52" t="str">
        <f t="shared" ca="1" si="1"/>
        <v>Yes</v>
      </c>
      <c r="AO30" s="52">
        <f t="shared" ca="1" si="6"/>
        <v>30</v>
      </c>
      <c r="AQ30" s="51" t="str">
        <f t="shared" ca="1" si="2"/>
        <v>n/a</v>
      </c>
      <c r="AR30" s="51" t="str">
        <f t="shared" ca="1" si="3"/>
        <v>n/a</v>
      </c>
      <c r="AS30" s="52" t="str">
        <f t="shared" ca="1" si="7"/>
        <v>n/a</v>
      </c>
      <c r="AT30" s="52" t="str">
        <f ca="1">IF(OR(AQ30="",AQ30="n/a"),AQ30,IF(AND($AR30&lt;&gt;"--- Empty ---",AR30=IF(AQ30="Finger1",Settings!$AB$4,Settings!$AB$6),ISERROR(MATCH(AR30,Settings!$AB$9:$AB$14,0))),"No","Yes"))</f>
        <v>n/a</v>
      </c>
      <c r="AV30" s="51" t="str">
        <f t="shared" ca="1" si="4"/>
        <v>n/a</v>
      </c>
      <c r="AW30" s="51" t="str">
        <f t="shared" ca="1" si="5"/>
        <v>n/a</v>
      </c>
      <c r="AX30" s="52" t="str">
        <f t="shared" ca="1" si="8"/>
        <v>n/a</v>
      </c>
      <c r="AY30" s="52" t="str">
        <f ca="1">IF(OR(AV30="",AV30="n/a"),AV30,IF(AND($AW30&lt;&gt;"--- Empty ---",AW30=IF(AV30="Finger2",Settings!$AB$3,Settings!$AB$5),ISERROR(MATCH(AW30,Settings!$AB$9:$AB$14,0))),"No","Yes"))</f>
        <v>n/a</v>
      </c>
    </row>
    <row r="31" spans="1:51" x14ac:dyDescent="0.25">
      <c r="A31" s="343" t="s">
        <v>1157</v>
      </c>
      <c r="B31" s="46">
        <v>0.18690000000000001</v>
      </c>
      <c r="C31" s="46">
        <v>1</v>
      </c>
      <c r="D31" s="296">
        <v>11.214</v>
      </c>
      <c r="E31" s="296">
        <v>15.303000000000001</v>
      </c>
      <c r="F31" s="46">
        <v>0</v>
      </c>
      <c r="H31" s="46">
        <v>105</v>
      </c>
      <c r="I31" s="46">
        <v>161.5</v>
      </c>
      <c r="J31" s="46">
        <v>232.5</v>
      </c>
      <c r="K31" s="46">
        <v>320.5</v>
      </c>
      <c r="L31" s="46">
        <v>411.5</v>
      </c>
      <c r="M31" s="46">
        <v>491</v>
      </c>
      <c r="N31" s="46">
        <v>540</v>
      </c>
      <c r="AE31" s="51" t="str">
        <f ca="1">OFFSET('All Equipment'!$A$1,ROW()-1,0)&amp;""</f>
        <v>Weapon</v>
      </c>
      <c r="AF31" s="51" t="str">
        <f ca="1">OFFSET('All Equipment'!$B$1,ROW()-1,0)&amp;""</f>
        <v>2H Mace</v>
      </c>
      <c r="AG31" s="52" t="str">
        <f t="shared" ca="1" si="0"/>
        <v>2H</v>
      </c>
      <c r="AH31" s="51" t="str">
        <f ca="1">IF($AE31="","",IF(OFFSET('All Equipment'!$A$1,ROW()-1,2)="","--- Empty ---",OFFSET('All Equipment'!$A$1,ROW()-1,2)))</f>
        <v>Hammer of Ji'Zhi</v>
      </c>
      <c r="AI31" s="52">
        <f ca="1">IF($AF31="","",OFFSET('All Equipment'!$E$1,ROW()-1,0))</f>
        <v>5</v>
      </c>
      <c r="AJ31" s="52">
        <f ca="1">IF($AE31="","",OFFSET('All Equipment'!$M$1,ROW()-1,0))</f>
        <v>0</v>
      </c>
      <c r="AK31" s="107">
        <f ca="1">IF($AE31="","",IF($AH31="--- Empty ---",0,OFFSET('All Equipment'!$P$1,ROW()-1,0)))</f>
        <v>32.492553191489364</v>
      </c>
      <c r="AL31" s="107">
        <f ca="1">IF($AE31="","",IF(AND($AE31="Off-Hand",$AH31="--- Empty ---"),1000,IF($AG31="1H",SUM($AK31,MAX(Optimization!$I$5:$K$5)),$AK31)))</f>
        <v>32.492553191489364</v>
      </c>
      <c r="AM31" s="134" t="str">
        <f ca="1">IF($AH31="","",IF(AND($AH31&lt;&gt;"--- Empty ---",OR($AI31&gt;$AD$2,OFFSET('All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" s="52" t="str">
        <f t="shared" ca="1" si="1"/>
        <v>Yes</v>
      </c>
      <c r="AO31" s="52">
        <f t="shared" ca="1" si="6"/>
        <v>31</v>
      </c>
      <c r="AQ31" s="51" t="str">
        <f t="shared" ca="1" si="2"/>
        <v>n/a</v>
      </c>
      <c r="AR31" s="51" t="str">
        <f t="shared" ca="1" si="3"/>
        <v>n/a</v>
      </c>
      <c r="AS31" s="52" t="str">
        <f t="shared" ca="1" si="7"/>
        <v>n/a</v>
      </c>
      <c r="AT31" s="52" t="str">
        <f ca="1">IF(OR(AQ31="",AQ31="n/a"),AQ31,IF(AND($AR31&lt;&gt;"--- Empty ---",AR31=IF(AQ31="Finger1",Settings!$AB$4,Settings!$AB$6),ISERROR(MATCH(AR31,Settings!$AB$9:$AB$14,0))),"No","Yes"))</f>
        <v>n/a</v>
      </c>
      <c r="AV31" s="51" t="str">
        <f t="shared" ca="1" si="4"/>
        <v>n/a</v>
      </c>
      <c r="AW31" s="51" t="str">
        <f t="shared" ca="1" si="5"/>
        <v>n/a</v>
      </c>
      <c r="AX31" s="52" t="str">
        <f t="shared" ca="1" si="8"/>
        <v>n/a</v>
      </c>
      <c r="AY31" s="52" t="str">
        <f ca="1">IF(OR(AV31="",AV31="n/a"),AV31,IF(AND($AW31&lt;&gt;"--- Empty ---",AW31=IF(AV31="Finger2",Settings!$AB$3,Settings!$AB$5),ISERROR(MATCH(AW31,Settings!$AB$9:$AB$14,0))),"No","Yes"))</f>
        <v>n/a</v>
      </c>
    </row>
    <row r="32" spans="1:51" x14ac:dyDescent="0.25">
      <c r="A32" s="343" t="s">
        <v>1158</v>
      </c>
      <c r="B32" s="46">
        <v>0.16904761904761909</v>
      </c>
      <c r="C32" s="46">
        <v>1</v>
      </c>
      <c r="D32" s="296">
        <v>10.142857142857146</v>
      </c>
      <c r="E32" s="296">
        <v>13.595744680851066</v>
      </c>
      <c r="F32" s="46">
        <v>2.9199551540626478</v>
      </c>
      <c r="H32" s="46">
        <v>105</v>
      </c>
      <c r="I32" s="46">
        <v>161.5</v>
      </c>
      <c r="J32" s="46">
        <v>232.5</v>
      </c>
      <c r="K32" s="46">
        <v>320.5</v>
      </c>
      <c r="L32" s="46">
        <v>411.5</v>
      </c>
      <c r="M32" s="46">
        <v>491</v>
      </c>
      <c r="N32" s="46">
        <v>540</v>
      </c>
      <c r="AE32" s="51" t="str">
        <f ca="1">OFFSET('All Equipment'!$A$1,ROW()-1,0)&amp;""</f>
        <v>Weapon</v>
      </c>
      <c r="AF32" s="51" t="str">
        <f ca="1">OFFSET('All Equipment'!$B$1,ROW()-1,0)&amp;""</f>
        <v>2H Mace</v>
      </c>
      <c r="AG32" s="52" t="str">
        <f t="shared" ca="1" si="0"/>
        <v>2H</v>
      </c>
      <c r="AH32" s="51" t="str">
        <f ca="1">IF($AE32="","",IF(OFFSET('All Equipment'!$A$1,ROW()-1,2)="","--- Empty ---",OFFSET('All Equipment'!$A$1,ROW()-1,2)))</f>
        <v>High Warlord's Destroyer</v>
      </c>
      <c r="AI32" s="52">
        <f ca="1">IF($AF32="","",OFFSET('All Equipment'!$E$1,ROW()-1,0))</f>
        <v>2</v>
      </c>
      <c r="AJ32" s="52">
        <f ca="1">IF($AE32="","",OFFSET('All Equipment'!$M$1,ROW()-1,0))</f>
        <v>0</v>
      </c>
      <c r="AK32" s="107">
        <f ca="1">IF($AE32="","",IF($AH32="--- Empty ---",0,OFFSET('All Equipment'!$P$1,ROW()-1,0)))</f>
        <v>30.059042553191489</v>
      </c>
      <c r="AL32" s="107">
        <f ca="1">IF($AE32="","",IF(AND($AE32="Off-Hand",$AH32="--- Empty ---"),1000,IF($AG32="1H",SUM($AK32,MAX(Optimization!$I$5:$K$5)),$AK32)))</f>
        <v>30.059042553191489</v>
      </c>
      <c r="AM32" s="134" t="str">
        <f ca="1">IF($AH32="","",IF(AND($AH32&lt;&gt;"--- Empty ---",OR($AI32&gt;$AD$2,OFFSET('All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2" s="52" t="str">
        <f t="shared" ca="1" si="1"/>
        <v>Yes</v>
      </c>
      <c r="AO32" s="52">
        <f t="shared" ca="1" si="6"/>
        <v>32</v>
      </c>
      <c r="AQ32" s="51" t="str">
        <f t="shared" ca="1" si="2"/>
        <v>n/a</v>
      </c>
      <c r="AR32" s="51" t="str">
        <f t="shared" ca="1" si="3"/>
        <v>n/a</v>
      </c>
      <c r="AS32" s="52" t="str">
        <f t="shared" ca="1" si="7"/>
        <v>n/a</v>
      </c>
      <c r="AT32" s="52" t="str">
        <f ca="1">IF(OR(AQ32="",AQ32="n/a"),AQ32,IF(AND($AR32&lt;&gt;"--- Empty ---",AR32=IF(AQ32="Finger1",Settings!$AB$4,Settings!$AB$6),ISERROR(MATCH(AR32,Settings!$AB$9:$AB$14,0))),"No","Yes"))</f>
        <v>n/a</v>
      </c>
      <c r="AV32" s="51" t="str">
        <f t="shared" ca="1" si="4"/>
        <v>n/a</v>
      </c>
      <c r="AW32" s="51" t="str">
        <f t="shared" ca="1" si="5"/>
        <v>n/a</v>
      </c>
      <c r="AX32" s="52" t="str">
        <f t="shared" ca="1" si="8"/>
        <v>n/a</v>
      </c>
      <c r="AY32" s="52" t="str">
        <f ca="1">IF(OR(AV32="",AV32="n/a"),AV32,IF(AND($AW32&lt;&gt;"--- Empty ---",AW32=IF(AV32="Finger2",Settings!$AB$3,Settings!$AB$5),ISERROR(MATCH(AW32,Settings!$AB$9:$AB$14,0))),"No","Yes"))</f>
        <v>n/a</v>
      </c>
    </row>
    <row r="33" spans="1:51" x14ac:dyDescent="0.25">
      <c r="A33" s="343" t="s">
        <v>1159</v>
      </c>
      <c r="B33" s="46">
        <v>0.18690000000000001</v>
      </c>
      <c r="C33" s="46">
        <v>1</v>
      </c>
      <c r="D33" s="296">
        <v>11.214</v>
      </c>
      <c r="E33" s="296">
        <v>15.303000000000001</v>
      </c>
      <c r="F33" s="46">
        <v>0</v>
      </c>
      <c r="H33" s="46">
        <v>105</v>
      </c>
      <c r="I33" s="46">
        <v>161.5</v>
      </c>
      <c r="J33" s="46">
        <v>232.5</v>
      </c>
      <c r="K33" s="46">
        <v>320.5</v>
      </c>
      <c r="L33" s="46">
        <v>411.5</v>
      </c>
      <c r="M33" s="46">
        <v>491</v>
      </c>
      <c r="N33" s="46">
        <v>540</v>
      </c>
      <c r="AE33" s="51" t="str">
        <f ca="1">OFFSET('All Equipment'!$A$1,ROW()-1,0)&amp;""</f>
        <v>Weapon</v>
      </c>
      <c r="AF33" s="51" t="str">
        <f ca="1">OFFSET('All Equipment'!$B$1,ROW()-1,0)&amp;""</f>
        <v>Dagger</v>
      </c>
      <c r="AG33" s="52" t="str">
        <f t="shared" ca="1" si="0"/>
        <v>1H</v>
      </c>
      <c r="AH33" s="51" t="str">
        <f ca="1">IF($AE33="","",IF(OFFSET('All Equipment'!$A$1,ROW()-1,2)="","--- Empty ---",OFFSET('All Equipment'!$A$1,ROW()-1,2)))</f>
        <v>High Warlord's Spellblade</v>
      </c>
      <c r="AI33" s="52">
        <f ca="1">IF($AF33="","",OFFSET('All Equipment'!$E$1,ROW()-1,0))</f>
        <v>2</v>
      </c>
      <c r="AJ33" s="52">
        <f ca="1">IF($AE33="","",OFFSET('All Equipment'!$M$1,ROW()-1,0))</f>
        <v>0</v>
      </c>
      <c r="AK33" s="107">
        <f ca="1">IF($AE33="","",IF($AH33="--- Empty ---",0,OFFSET('All Equipment'!$P$1,ROW()-1,0)))</f>
        <v>79.704255319148928</v>
      </c>
      <c r="AL33" s="107">
        <f ca="1">IF($AE33="","",IF(AND($AE33="Off-Hand",$AH33="--- Empty ---"),1000,IF($AG33="1H",SUM($AK33,MAX(Optimization!$I$5:$K$5)),$AK33)))</f>
        <v>127.00425531914892</v>
      </c>
      <c r="AM33" s="134" t="str">
        <f ca="1">IF($AH33="","",IF(AND($AH33&lt;&gt;"--- Empty ---",OR($AI33&gt;$AD$2,OFFSET('All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3" s="52" t="str">
        <f t="shared" ca="1" si="1"/>
        <v>Yes</v>
      </c>
      <c r="AO33" s="52">
        <f t="shared" ca="1" si="6"/>
        <v>33</v>
      </c>
      <c r="AQ33" s="51" t="str">
        <f t="shared" ca="1" si="2"/>
        <v>n/a</v>
      </c>
      <c r="AR33" s="51" t="str">
        <f t="shared" ca="1" si="3"/>
        <v>n/a</v>
      </c>
      <c r="AS33" s="52" t="str">
        <f t="shared" ca="1" si="7"/>
        <v>n/a</v>
      </c>
      <c r="AT33" s="52" t="str">
        <f ca="1">IF(OR(AQ33="",AQ33="n/a"),AQ33,IF(AND($AR33&lt;&gt;"--- Empty ---",AR33=IF(AQ33="Finger1",Settings!$AB$4,Settings!$AB$6),ISERROR(MATCH(AR33,Settings!$AB$9:$AB$14,0))),"No","Yes"))</f>
        <v>n/a</v>
      </c>
      <c r="AV33" s="51" t="str">
        <f t="shared" ca="1" si="4"/>
        <v>n/a</v>
      </c>
      <c r="AW33" s="51" t="str">
        <f t="shared" ca="1" si="5"/>
        <v>n/a</v>
      </c>
      <c r="AX33" s="52" t="str">
        <f t="shared" ca="1" si="8"/>
        <v>n/a</v>
      </c>
      <c r="AY33" s="52" t="str">
        <f ca="1">IF(OR(AV33="",AV33="n/a"),AV33,IF(AND($AW33&lt;&gt;"--- Empty ---",AW33=IF(AV33="Finger2",Settings!$AB$3,Settings!$AB$5),ISERROR(MATCH(AW33,Settings!$AB$9:$AB$14,0))),"No","Yes"))</f>
        <v>n/a</v>
      </c>
    </row>
    <row r="34" spans="1:51" x14ac:dyDescent="0.25">
      <c r="A34" s="343" t="s">
        <v>1160</v>
      </c>
      <c r="B34" s="46">
        <v>0.18690000000000001</v>
      </c>
      <c r="C34" s="46">
        <v>1</v>
      </c>
      <c r="D34" s="296">
        <v>11.214</v>
      </c>
      <c r="E34" s="296">
        <v>15.303000000000001</v>
      </c>
      <c r="F34" s="46">
        <v>0</v>
      </c>
      <c r="H34" s="46">
        <v>105</v>
      </c>
      <c r="I34" s="46">
        <v>161.5</v>
      </c>
      <c r="J34" s="46">
        <v>232.5</v>
      </c>
      <c r="K34" s="46">
        <v>320.5</v>
      </c>
      <c r="L34" s="46">
        <v>411.5</v>
      </c>
      <c r="M34" s="46">
        <v>491</v>
      </c>
      <c r="N34" s="46">
        <v>540</v>
      </c>
      <c r="AE34" s="51" t="str">
        <f ca="1">OFFSET('All Equipment'!$A$1,ROW()-1,0)&amp;""</f>
        <v>Weapon</v>
      </c>
      <c r="AF34" s="51" t="str">
        <f ca="1">OFFSET('All Equipment'!$B$1,ROW()-1,0)&amp;""</f>
        <v>Staff</v>
      </c>
      <c r="AG34" s="52" t="str">
        <f t="shared" ca="1" si="0"/>
        <v>2H</v>
      </c>
      <c r="AH34" s="51" t="str">
        <f ca="1">IF($AE34="","",IF(OFFSET('All Equipment'!$A$1,ROW()-1,2)="","--- Empty ---",OFFSET('All Equipment'!$A$1,ROW()-1,2)))</f>
        <v>High Warlord's War Staff</v>
      </c>
      <c r="AI34" s="52">
        <f ca="1">IF($AF34="","",OFFSET('All Equipment'!$E$1,ROW()-1,0))</f>
        <v>2</v>
      </c>
      <c r="AJ34" s="52">
        <f ca="1">IF($AE34="","",OFFSET('All Equipment'!$M$1,ROW()-1,0))</f>
        <v>0</v>
      </c>
      <c r="AK34" s="107">
        <f ca="1">IF($AE34="","",IF($AH34="--- Empty ---",0,OFFSET('All Equipment'!$P$1,ROW()-1,0)))</f>
        <v>73.605851063829789</v>
      </c>
      <c r="AL34" s="107">
        <f ca="1">IF($AE34="","",IF(AND($AE34="Off-Hand",$AH34="--- Empty ---"),1000,IF($AG34="1H",SUM($AK34,MAX(Optimization!$I$5:$K$5)),$AK34)))</f>
        <v>73.605851063829789</v>
      </c>
      <c r="AM34" s="134" t="str">
        <f ca="1">IF($AH34="","",IF(AND($AH34&lt;&gt;"--- Empty ---",OR($AI34&gt;$AD$2,OFFSET('All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4" s="52" t="str">
        <f t="shared" ca="1" si="1"/>
        <v>Yes</v>
      </c>
      <c r="AO34" s="52">
        <f t="shared" ca="1" si="6"/>
        <v>34</v>
      </c>
      <c r="AQ34" s="51" t="str">
        <f t="shared" ca="1" si="2"/>
        <v>n/a</v>
      </c>
      <c r="AR34" s="51" t="str">
        <f t="shared" ca="1" si="3"/>
        <v>n/a</v>
      </c>
      <c r="AS34" s="52" t="str">
        <f t="shared" ca="1" si="7"/>
        <v>n/a</v>
      </c>
      <c r="AT34" s="52" t="str">
        <f ca="1">IF(OR(AQ34="",AQ34="n/a"),AQ34,IF(AND($AR34&lt;&gt;"--- Empty ---",AR34=IF(AQ34="Finger1",Settings!$AB$4,Settings!$AB$6),ISERROR(MATCH(AR34,Settings!$AB$9:$AB$14,0))),"No","Yes"))</f>
        <v>n/a</v>
      </c>
      <c r="AV34" s="51" t="str">
        <f t="shared" ca="1" si="4"/>
        <v>n/a</v>
      </c>
      <c r="AW34" s="51" t="str">
        <f t="shared" ca="1" si="5"/>
        <v>n/a</v>
      </c>
      <c r="AX34" s="52" t="str">
        <f t="shared" ca="1" si="8"/>
        <v>n/a</v>
      </c>
      <c r="AY34" s="52" t="str">
        <f ca="1">IF(OR(AV34="",AV34="n/a"),AV34,IF(AND($AW34&lt;&gt;"--- Empty ---",AW34=IF(AV34="Finger2",Settings!$AB$3,Settings!$AB$5),ISERROR(MATCH(AW34,Settings!$AB$9:$AB$14,0))),"No","Yes"))</f>
        <v>n/a</v>
      </c>
    </row>
    <row r="35" spans="1:51" x14ac:dyDescent="0.25">
      <c r="A35" s="343" t="s">
        <v>1161</v>
      </c>
      <c r="B35" s="46">
        <v>0.18690000000000001</v>
      </c>
      <c r="C35" s="46">
        <v>1</v>
      </c>
      <c r="D35" s="296">
        <v>11.214</v>
      </c>
      <c r="E35" s="296">
        <v>15.303000000000001</v>
      </c>
      <c r="F35" s="46">
        <v>0</v>
      </c>
      <c r="H35" s="46">
        <v>105</v>
      </c>
      <c r="I35" s="46">
        <v>161.5</v>
      </c>
      <c r="J35" s="46">
        <v>232.5</v>
      </c>
      <c r="K35" s="46">
        <v>320.5</v>
      </c>
      <c r="L35" s="46">
        <v>411.5</v>
      </c>
      <c r="M35" s="46">
        <v>491</v>
      </c>
      <c r="N35" s="46">
        <v>540</v>
      </c>
      <c r="AE35" s="51" t="str">
        <f ca="1">OFFSET('All Equipment'!$A$1,ROW()-1,0)&amp;""</f>
        <v>Weapon</v>
      </c>
      <c r="AF35" s="51" t="str">
        <f ca="1">OFFSET('All Equipment'!$B$1,ROW()-1,0)&amp;""</f>
        <v>Staff</v>
      </c>
      <c r="AG35" s="52" t="str">
        <f t="shared" ca="1" si="0"/>
        <v>2H</v>
      </c>
      <c r="AH35" s="51" t="str">
        <f ca="1">IF($AE35="","",IF(OFFSET('All Equipment'!$A$1,ROW()-1,2)="","--- Empty ---",OFFSET('All Equipment'!$A$1,ROW()-1,2)))</f>
        <v>Ironbark Staff</v>
      </c>
      <c r="AI35" s="52">
        <f ca="1">IF($AF35="","",OFFSET('All Equipment'!$E$1,ROW()-1,0))</f>
        <v>3</v>
      </c>
      <c r="AJ35" s="52">
        <f ca="1">IF($AE35="","",OFFSET('All Equipment'!$M$1,ROW()-1,0))</f>
        <v>0</v>
      </c>
      <c r="AK35" s="107">
        <f ca="1">IF($AE35="","",IF($AH35="--- Empty ---",0,OFFSET('All Equipment'!$P$1,ROW()-1,0)))</f>
        <v>55.728723404255327</v>
      </c>
      <c r="AL35" s="107">
        <f ca="1">IF($AE35="","",IF(AND($AE35="Off-Hand",$AH35="--- Empty ---"),1000,IF($AG35="1H",SUM($AK35,MAX(Optimization!$I$5:$K$5)),$AK35)))</f>
        <v>55.728723404255327</v>
      </c>
      <c r="AM35" s="134" t="str">
        <f ca="1">IF($AH35="","",IF(AND($AH35&lt;&gt;"--- Empty ---",OR($AI35&gt;$AD$2,OFFSET('All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" s="52" t="str">
        <f t="shared" ca="1" si="1"/>
        <v>Yes</v>
      </c>
      <c r="AO35" s="52">
        <f t="shared" ca="1" si="6"/>
        <v>35</v>
      </c>
      <c r="AQ35" s="51" t="str">
        <f t="shared" ca="1" si="2"/>
        <v>n/a</v>
      </c>
      <c r="AR35" s="51" t="str">
        <f t="shared" ca="1" si="3"/>
        <v>n/a</v>
      </c>
      <c r="AS35" s="52" t="str">
        <f t="shared" ca="1" si="7"/>
        <v>n/a</v>
      </c>
      <c r="AT35" s="52" t="str">
        <f ca="1">IF(OR(AQ35="",AQ35="n/a"),AQ35,IF(AND($AR35&lt;&gt;"--- Empty ---",AR35=IF(AQ35="Finger1",Settings!$AB$4,Settings!$AB$6),ISERROR(MATCH(AR35,Settings!$AB$9:$AB$14,0))),"No","Yes"))</f>
        <v>n/a</v>
      </c>
      <c r="AV35" s="51" t="str">
        <f t="shared" ca="1" si="4"/>
        <v>n/a</v>
      </c>
      <c r="AW35" s="51" t="str">
        <f t="shared" ca="1" si="5"/>
        <v>n/a</v>
      </c>
      <c r="AX35" s="52" t="str">
        <f t="shared" ca="1" si="8"/>
        <v>n/a</v>
      </c>
      <c r="AY35" s="52" t="str">
        <f ca="1">IF(OR(AV35="",AV35="n/a"),AV35,IF(AND($AW35&lt;&gt;"--- Empty ---",AW35=IF(AV35="Finger2",Settings!$AB$3,Settings!$AB$5),ISERROR(MATCH(AW35,Settings!$AB$9:$AB$14,0))),"No","Yes"))</f>
        <v>n/a</v>
      </c>
    </row>
    <row r="36" spans="1:51" x14ac:dyDescent="0.25">
      <c r="A36" s="343" t="s">
        <v>1162</v>
      </c>
      <c r="B36" s="46">
        <v>0.18690000000000001</v>
      </c>
      <c r="C36" s="46">
        <v>1</v>
      </c>
      <c r="D36" s="296">
        <v>11.214</v>
      </c>
      <c r="E36" s="296">
        <v>15.303000000000001</v>
      </c>
      <c r="F36" s="46">
        <v>0</v>
      </c>
      <c r="H36" s="46">
        <v>105</v>
      </c>
      <c r="I36" s="46">
        <v>161.5</v>
      </c>
      <c r="J36" s="46">
        <v>232.5</v>
      </c>
      <c r="K36" s="46">
        <v>320.5</v>
      </c>
      <c r="L36" s="46">
        <v>411.5</v>
      </c>
      <c r="M36" s="46">
        <v>491</v>
      </c>
      <c r="N36" s="46">
        <v>540</v>
      </c>
      <c r="AE36" s="51" t="str">
        <f ca="1">OFFSET('All Equipment'!$A$1,ROW()-1,0)&amp;""</f>
        <v>Weapon</v>
      </c>
      <c r="AF36" s="51" t="str">
        <f ca="1">OFFSET('All Equipment'!$B$1,ROW()-1,0)&amp;""</f>
        <v>1H Mace</v>
      </c>
      <c r="AG36" s="52" t="str">
        <f t="shared" ca="1" si="0"/>
        <v>1H</v>
      </c>
      <c r="AH36" s="51" t="str">
        <f ca="1">IF($AE36="","",IF(OFFSET('All Equipment'!$A$1,ROW()-1,2)="","--- Empty ---",OFFSET('All Equipment'!$A$1,ROW()-1,2)))</f>
        <v>Jin'do's Hexxer</v>
      </c>
      <c r="AI36" s="52">
        <f ca="1">IF($AF36="","",OFFSET('All Equipment'!$E$1,ROW()-1,0))</f>
        <v>4</v>
      </c>
      <c r="AJ36" s="52">
        <f ca="1">IF($AE36="","",OFFSET('All Equipment'!$M$1,ROW()-1,0))</f>
        <v>0</v>
      </c>
      <c r="AK36" s="107">
        <f ca="1">IF($AE36="","",IF($AH36="--- Empty ---",0,OFFSET('All Equipment'!$P$1,ROW()-1,0)))</f>
        <v>7.8175531914893641</v>
      </c>
      <c r="AL36" s="107">
        <f ca="1">IF($AE36="","",IF(AND($AE36="Off-Hand",$AH36="--- Empty ---"),1000,IF($AG36="1H",SUM($AK36,MAX(Optimization!$I$5:$K$5)),$AK36)))</f>
        <v>55.117553191489364</v>
      </c>
      <c r="AM36" s="134" t="str">
        <f ca="1">IF($AH36="","",IF(AND($AH36&lt;&gt;"--- Empty ---",OR($AI36&gt;$AD$2,OFFSET('All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6" s="52" t="str">
        <f t="shared" ca="1" si="1"/>
        <v>Yes</v>
      </c>
      <c r="AO36" s="52">
        <f t="shared" ca="1" si="6"/>
        <v>36</v>
      </c>
      <c r="AQ36" s="51" t="str">
        <f t="shared" ca="1" si="2"/>
        <v>n/a</v>
      </c>
      <c r="AR36" s="51" t="str">
        <f t="shared" ca="1" si="3"/>
        <v>n/a</v>
      </c>
      <c r="AS36" s="52" t="str">
        <f t="shared" ca="1" si="7"/>
        <v>n/a</v>
      </c>
      <c r="AT36" s="52" t="str">
        <f ca="1">IF(OR(AQ36="",AQ36="n/a"),AQ36,IF(AND($AR36&lt;&gt;"--- Empty ---",AR36=IF(AQ36="Finger1",Settings!$AB$4,Settings!$AB$6),ISERROR(MATCH(AR36,Settings!$AB$9:$AB$14,0))),"No","Yes"))</f>
        <v>n/a</v>
      </c>
      <c r="AV36" s="51" t="str">
        <f t="shared" ca="1" si="4"/>
        <v>n/a</v>
      </c>
      <c r="AW36" s="51" t="str">
        <f t="shared" ca="1" si="5"/>
        <v>n/a</v>
      </c>
      <c r="AX36" s="52" t="str">
        <f t="shared" ca="1" si="8"/>
        <v>n/a</v>
      </c>
      <c r="AY36" s="52" t="str">
        <f ca="1">IF(OR(AV36="",AV36="n/a"),AV36,IF(AND($AW36&lt;&gt;"--- Empty ---",AW36=IF(AV36="Finger2",Settings!$AB$3,Settings!$AB$5),ISERROR(MATCH(AW36,Settings!$AB$9:$AB$14,0))),"No","Yes"))</f>
        <v>n/a</v>
      </c>
    </row>
    <row r="37" spans="1:51" x14ac:dyDescent="0.25">
      <c r="A37" s="343" t="s">
        <v>1163</v>
      </c>
      <c r="B37" s="46">
        <v>0.18690000000000001</v>
      </c>
      <c r="C37" s="46">
        <v>1</v>
      </c>
      <c r="D37" s="296">
        <v>11.214</v>
      </c>
      <c r="E37" s="296">
        <v>15.303000000000001</v>
      </c>
      <c r="F37" s="46">
        <v>0</v>
      </c>
      <c r="H37" s="46">
        <v>105</v>
      </c>
      <c r="I37" s="46">
        <v>161.5</v>
      </c>
      <c r="J37" s="46">
        <v>232.5</v>
      </c>
      <c r="K37" s="46">
        <v>320.5</v>
      </c>
      <c r="L37" s="46">
        <v>411.5</v>
      </c>
      <c r="M37" s="46">
        <v>491</v>
      </c>
      <c r="N37" s="46">
        <v>540</v>
      </c>
      <c r="AE37" s="51" t="str">
        <f ca="1">OFFSET('All Equipment'!$A$1,ROW()-1,0)&amp;""</f>
        <v>Weapon</v>
      </c>
      <c r="AF37" s="51" t="str">
        <f ca="1">OFFSET('All Equipment'!$B$1,ROW()-1,0)&amp;""</f>
        <v>Staff</v>
      </c>
      <c r="AG37" s="52" t="str">
        <f t="shared" ca="1" si="0"/>
        <v>2H</v>
      </c>
      <c r="AH37" s="51" t="str">
        <f ca="1">IF($AE37="","",IF(OFFSET('All Equipment'!$A$1,ROW()-1,2)="","--- Empty ---",OFFSET('All Equipment'!$A$1,ROW()-1,2)))</f>
        <v>Jin'do's Judgement</v>
      </c>
      <c r="AI37" s="52">
        <f ca="1">IF($AF37="","",OFFSET('All Equipment'!$E$1,ROW()-1,0))</f>
        <v>4</v>
      </c>
      <c r="AJ37" s="52">
        <f ca="1">IF($AE37="","",OFFSET('All Equipment'!$M$1,ROW()-1,0))</f>
        <v>2</v>
      </c>
      <c r="AK37" s="107">
        <f ca="1">IF($AE37="","",IF($AH37="--- Empty ---",0,OFFSET('All Equipment'!$P$1,ROW()-1,0)))</f>
        <v>55.324468085106389</v>
      </c>
      <c r="AL37" s="107">
        <f ca="1">IF($AE37="","",IF(AND($AE37="Off-Hand",$AH37="--- Empty ---"),1000,IF($AG37="1H",SUM($AK37,MAX(Optimization!$I$5:$K$5)),$AK37)))</f>
        <v>55.324468085106389</v>
      </c>
      <c r="AM37" s="134" t="str">
        <f ca="1">IF($AH37="","",IF(AND($AH37&lt;&gt;"--- Empty ---",OR($AI37&gt;$AD$2,OFFSET('All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" s="52" t="str">
        <f t="shared" ca="1" si="1"/>
        <v>Yes</v>
      </c>
      <c r="AO37" s="52">
        <f t="shared" ca="1" si="6"/>
        <v>37</v>
      </c>
      <c r="AQ37" s="51" t="str">
        <f t="shared" ca="1" si="2"/>
        <v>n/a</v>
      </c>
      <c r="AR37" s="51" t="str">
        <f t="shared" ca="1" si="3"/>
        <v>n/a</v>
      </c>
      <c r="AS37" s="52" t="str">
        <f t="shared" ca="1" si="7"/>
        <v>n/a</v>
      </c>
      <c r="AT37" s="52" t="str">
        <f ca="1">IF(OR(AQ37="",AQ37="n/a"),AQ37,IF(AND($AR37&lt;&gt;"--- Empty ---",AR37=IF(AQ37="Finger1",Settings!$AB$4,Settings!$AB$6),ISERROR(MATCH(AR37,Settings!$AB$9:$AB$14,0))),"No","Yes"))</f>
        <v>n/a</v>
      </c>
      <c r="AV37" s="51" t="str">
        <f t="shared" ca="1" si="4"/>
        <v>n/a</v>
      </c>
      <c r="AW37" s="51" t="str">
        <f t="shared" ca="1" si="5"/>
        <v>n/a</v>
      </c>
      <c r="AX37" s="52" t="str">
        <f t="shared" ca="1" si="8"/>
        <v>n/a</v>
      </c>
      <c r="AY37" s="52" t="str">
        <f ca="1">IF(OR(AV37="",AV37="n/a"),AV37,IF(AND($AW37&lt;&gt;"--- Empty ---",AW37=IF(AV37="Finger2",Settings!$AB$3,Settings!$AB$5),ISERROR(MATCH(AW37,Settings!$AB$9:$AB$14,0))),"No","Yes"))</f>
        <v>n/a</v>
      </c>
    </row>
    <row r="38" spans="1:51" x14ac:dyDescent="0.25">
      <c r="A38" s="343" t="s">
        <v>1164</v>
      </c>
      <c r="B38" s="46">
        <v>0.18690000000000001</v>
      </c>
      <c r="C38" s="46">
        <v>1</v>
      </c>
      <c r="D38" s="296">
        <v>11.214</v>
      </c>
      <c r="E38" s="296">
        <v>15.303000000000001</v>
      </c>
      <c r="F38" s="46">
        <v>0</v>
      </c>
      <c r="H38" s="46">
        <v>105</v>
      </c>
      <c r="I38" s="46">
        <v>161.5</v>
      </c>
      <c r="J38" s="46">
        <v>232.5</v>
      </c>
      <c r="K38" s="46">
        <v>320.5</v>
      </c>
      <c r="L38" s="46">
        <v>411.5</v>
      </c>
      <c r="M38" s="46">
        <v>491</v>
      </c>
      <c r="N38" s="46">
        <v>540</v>
      </c>
      <c r="AE38" s="51" t="str">
        <f ca="1">OFFSET('All Equipment'!$A$1,ROW()-1,0)&amp;""</f>
        <v>Weapon</v>
      </c>
      <c r="AF38" s="51" t="str">
        <f ca="1">OFFSET('All Equipment'!$B$1,ROW()-1,0)&amp;""</f>
        <v>2H Mace</v>
      </c>
      <c r="AG38" s="52" t="str">
        <f t="shared" ca="1" si="0"/>
        <v>2H</v>
      </c>
      <c r="AH38" s="51" t="str">
        <f ca="1">IF($AE38="","",IF(OFFSET('All Equipment'!$A$1,ROW()-1,2)="","--- Empty ---",OFFSET('All Equipment'!$A$1,ROW()-1,2)))</f>
        <v>Lavastone Hammer</v>
      </c>
      <c r="AI38" s="52">
        <f ca="1">IF($AF38="","",OFFSET('All Equipment'!$E$1,ROW()-1,0))</f>
        <v>5</v>
      </c>
      <c r="AJ38" s="52">
        <f ca="1">IF($AE38="","",OFFSET('All Equipment'!$M$1,ROW()-1,0))</f>
        <v>0</v>
      </c>
      <c r="AK38" s="107">
        <f ca="1">IF($AE38="","",IF($AH38="--- Empty ---",0,OFFSET('All Equipment'!$P$1,ROW()-1,0)))</f>
        <v>21.359574468085107</v>
      </c>
      <c r="AL38" s="107">
        <f ca="1">IF($AE38="","",IF(AND($AE38="Off-Hand",$AH38="--- Empty ---"),1000,IF($AG38="1H",SUM($AK38,MAX(Optimization!$I$5:$K$5)),$AK38)))</f>
        <v>21.359574468085107</v>
      </c>
      <c r="AM38" s="134" t="str">
        <f ca="1">IF($AH38="","",IF(AND($AH38&lt;&gt;"--- Empty ---",OR($AI38&gt;$AD$2,OFFSET('All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" s="52" t="str">
        <f t="shared" ca="1" si="1"/>
        <v>Yes</v>
      </c>
      <c r="AO38" s="52">
        <f t="shared" ca="1" si="6"/>
        <v>38</v>
      </c>
      <c r="AQ38" s="51" t="str">
        <f t="shared" ca="1" si="2"/>
        <v>n/a</v>
      </c>
      <c r="AR38" s="51" t="str">
        <f t="shared" ca="1" si="3"/>
        <v>n/a</v>
      </c>
      <c r="AS38" s="52" t="str">
        <f t="shared" ca="1" si="7"/>
        <v>n/a</v>
      </c>
      <c r="AT38" s="52" t="str">
        <f ca="1">IF(OR(AQ38="",AQ38="n/a"),AQ38,IF(AND($AR38&lt;&gt;"--- Empty ---",AR38=IF(AQ38="Finger1",Settings!$AB$4,Settings!$AB$6),ISERROR(MATCH(AR38,Settings!$AB$9:$AB$14,0))),"No","Yes"))</f>
        <v>n/a</v>
      </c>
      <c r="AV38" s="51" t="str">
        <f t="shared" ca="1" si="4"/>
        <v>n/a</v>
      </c>
      <c r="AW38" s="51" t="str">
        <f t="shared" ca="1" si="5"/>
        <v>n/a</v>
      </c>
      <c r="AX38" s="52" t="str">
        <f t="shared" ca="1" si="8"/>
        <v>n/a</v>
      </c>
      <c r="AY38" s="52" t="str">
        <f ca="1">IF(OR(AV38="",AV38="n/a"),AV38,IF(AND($AW38&lt;&gt;"--- Empty ---",AW38=IF(AV38="Finger2",Settings!$AB$3,Settings!$AB$5),ISERROR(MATCH(AW38,Settings!$AB$9:$AB$14,0))),"No","Yes"))</f>
        <v>n/a</v>
      </c>
    </row>
    <row r="39" spans="1:51" x14ac:dyDescent="0.25">
      <c r="A39" s="343" t="s">
        <v>1165</v>
      </c>
      <c r="B39" s="46">
        <v>0.11329787234042557</v>
      </c>
      <c r="C39" s="46">
        <v>1</v>
      </c>
      <c r="D39" s="296">
        <v>6.7978723404255339</v>
      </c>
      <c r="E39" s="296">
        <v>13.595744680851066</v>
      </c>
      <c r="F39" s="46">
        <v>0</v>
      </c>
      <c r="H39" s="46">
        <v>105</v>
      </c>
      <c r="I39" s="46">
        <v>161.5</v>
      </c>
      <c r="J39" s="46">
        <v>232.5</v>
      </c>
      <c r="K39" s="46">
        <v>320.5</v>
      </c>
      <c r="L39" s="46">
        <v>411.5</v>
      </c>
      <c r="M39" s="46">
        <v>491</v>
      </c>
      <c r="N39" s="46">
        <v>540</v>
      </c>
      <c r="AE39" s="51" t="str">
        <f ca="1">OFFSET('All Equipment'!$A$1,ROW()-1,0)&amp;""</f>
        <v>Weapon</v>
      </c>
      <c r="AF39" s="51" t="str">
        <f ca="1">OFFSET('All Equipment'!$B$1,ROW()-1,0)&amp;""</f>
        <v>1H Mace</v>
      </c>
      <c r="AG39" s="52" t="str">
        <f t="shared" ca="1" si="0"/>
        <v>1H</v>
      </c>
      <c r="AH39" s="51" t="str">
        <f ca="1">IF($AE39="","",IF(OFFSET('All Equipment'!$A$1,ROW()-1,2)="","--- Empty ---",OFFSET('All Equipment'!$A$1,ROW()-1,2)))</f>
        <v>Lok'amir il Romathis</v>
      </c>
      <c r="AI39" s="52">
        <f ca="1">IF($AF39="","",OFFSET('All Equipment'!$E$1,ROW()-1,0))</f>
        <v>3</v>
      </c>
      <c r="AJ39" s="52">
        <f ca="1">IF($AE39="","",OFFSET('All Equipment'!$M$1,ROW()-1,0))</f>
        <v>0</v>
      </c>
      <c r="AK39" s="107">
        <f ca="1">IF($AE39="","",IF($AH39="--- Empty ---",0,OFFSET('All Equipment'!$P$1,ROW()-1,0)))</f>
        <v>86.039361702127664</v>
      </c>
      <c r="AL39" s="107">
        <f ca="1">IF($AE39="","",IF(AND($AE39="Off-Hand",$AH39="--- Empty ---"),1000,IF($AG39="1H",SUM($AK39,MAX(Optimization!$I$5:$K$5)),$AK39)))</f>
        <v>133.33936170212766</v>
      </c>
      <c r="AM39" s="134" t="str">
        <f ca="1">IF($AH39="","",IF(AND($AH39&lt;&gt;"--- Empty ---",OR($AI39&gt;$AD$2,OFFSET('All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" s="52" t="str">
        <f t="shared" ca="1" si="1"/>
        <v>Yes</v>
      </c>
      <c r="AO39" s="52">
        <f t="shared" ca="1" si="6"/>
        <v>39</v>
      </c>
      <c r="AQ39" s="51" t="str">
        <f t="shared" ca="1" si="2"/>
        <v>n/a</v>
      </c>
      <c r="AR39" s="51" t="str">
        <f t="shared" ca="1" si="3"/>
        <v>n/a</v>
      </c>
      <c r="AS39" s="52" t="str">
        <f t="shared" ca="1" si="7"/>
        <v>n/a</v>
      </c>
      <c r="AT39" s="52" t="str">
        <f ca="1">IF(OR(AQ39="",AQ39="n/a"),AQ39,IF(AND($AR39&lt;&gt;"--- Empty ---",AR39=IF(AQ39="Finger1",Settings!$AB$4,Settings!$AB$6),ISERROR(MATCH(AR39,Settings!$AB$9:$AB$14,0))),"No","Yes"))</f>
        <v>n/a</v>
      </c>
      <c r="AV39" s="51" t="str">
        <f t="shared" ca="1" si="4"/>
        <v>n/a</v>
      </c>
      <c r="AW39" s="51" t="str">
        <f t="shared" ca="1" si="5"/>
        <v>n/a</v>
      </c>
      <c r="AX39" s="52" t="str">
        <f t="shared" ca="1" si="8"/>
        <v>n/a</v>
      </c>
      <c r="AY39" s="52" t="str">
        <f ca="1">IF(OR(AV39="",AV39="n/a"),AV39,IF(AND($AW39&lt;&gt;"--- Empty ---",AW39=IF(AV39="Finger2",Settings!$AB$3,Settings!$AB$5),ISERROR(MATCH(AW39,Settings!$AB$9:$AB$14,0))),"No","Yes"))</f>
        <v>n/a</v>
      </c>
    </row>
    <row r="40" spans="1:51" x14ac:dyDescent="0.25">
      <c r="A40" s="343" t="s">
        <v>1166</v>
      </c>
      <c r="B40" s="46">
        <v>0.144696666666666</v>
      </c>
      <c r="C40" s="46">
        <v>0.123</v>
      </c>
      <c r="D40" s="46">
        <v>8.6818000000000008</v>
      </c>
      <c r="E40" s="46">
        <v>11.848000000000001</v>
      </c>
      <c r="F40" s="46">
        <v>0</v>
      </c>
      <c r="H40" s="46">
        <v>14.5</v>
      </c>
      <c r="I40" s="46">
        <v>30.5</v>
      </c>
      <c r="J40" s="46">
        <v>52.5</v>
      </c>
      <c r="K40" s="46">
        <v>74</v>
      </c>
      <c r="L40" s="46">
        <v>115.5</v>
      </c>
      <c r="M40" s="46">
        <v>157.5</v>
      </c>
      <c r="N40" s="46">
        <v>209.5</v>
      </c>
      <c r="O40" s="46">
        <v>262.5</v>
      </c>
      <c r="AE40" s="51" t="str">
        <f ca="1">OFFSET('All Equipment'!$A$1,ROW()-1,0)&amp;""</f>
        <v>Weapon</v>
      </c>
      <c r="AF40" s="51" t="str">
        <f ca="1">OFFSET('All Equipment'!$B$1,ROW()-1,0)&amp;""</f>
        <v>Staff</v>
      </c>
      <c r="AG40" s="52" t="str">
        <f t="shared" ca="1" si="0"/>
        <v>2H</v>
      </c>
      <c r="AH40" s="51" t="str">
        <f ca="1">IF($AE40="","",IF(OFFSET('All Equipment'!$A$1,ROW()-1,2)="","--- Empty ---",OFFSET('All Equipment'!$A$1,ROW()-1,2)))</f>
        <v>Lord Valthalak's Staff of Command</v>
      </c>
      <c r="AI40" s="52">
        <f ca="1">IF($AF40="","",OFFSET('All Equipment'!$E$1,ROW()-1,0))</f>
        <v>5</v>
      </c>
      <c r="AJ40" s="52">
        <f ca="1">IF($AE40="","",OFFSET('All Equipment'!$M$1,ROW()-1,0))</f>
        <v>1</v>
      </c>
      <c r="AK40" s="107">
        <f ca="1">IF($AE40="","",IF($AH40="--- Empty ---",0,OFFSET('All Equipment'!$P$1,ROW()-1,0)))</f>
        <v>44.728723404255319</v>
      </c>
      <c r="AL40" s="107">
        <f ca="1">IF($AE40="","",IF(AND($AE40="Off-Hand",$AH40="--- Empty ---"),1000,IF($AG40="1H",SUM($AK40,MAX(Optimization!$I$5:$K$5)),$AK40)))</f>
        <v>44.728723404255319</v>
      </c>
      <c r="AM40" s="134" t="str">
        <f ca="1">IF($AH40="","",IF(AND($AH40&lt;&gt;"--- Empty ---",OR($AI40&gt;$AD$2,OFFSET('All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" s="52" t="str">
        <f t="shared" ca="1" si="1"/>
        <v>Yes</v>
      </c>
      <c r="AO40" s="52">
        <f t="shared" ca="1" si="6"/>
        <v>40</v>
      </c>
      <c r="AQ40" s="51" t="str">
        <f t="shared" ca="1" si="2"/>
        <v>n/a</v>
      </c>
      <c r="AR40" s="51" t="str">
        <f t="shared" ca="1" si="3"/>
        <v>n/a</v>
      </c>
      <c r="AS40" s="52" t="str">
        <f t="shared" ca="1" si="7"/>
        <v>n/a</v>
      </c>
      <c r="AT40" s="52" t="str">
        <f ca="1">IF(OR(AQ40="",AQ40="n/a"),AQ40,IF(AND($AR40&lt;&gt;"--- Empty ---",AR40=IF(AQ40="Finger1",Settings!$AB$4,Settings!$AB$6),ISERROR(MATCH(AR40,Settings!$AB$9:$AB$14,0))),"No","Yes"))</f>
        <v>n/a</v>
      </c>
      <c r="AV40" s="51" t="str">
        <f t="shared" ca="1" si="4"/>
        <v>n/a</v>
      </c>
      <c r="AW40" s="51" t="str">
        <f t="shared" ca="1" si="5"/>
        <v>n/a</v>
      </c>
      <c r="AX40" s="52" t="str">
        <f t="shared" ca="1" si="8"/>
        <v>n/a</v>
      </c>
      <c r="AY40" s="52" t="str">
        <f ca="1">IF(OR(AV40="",AV40="n/a"),AV40,IF(AND($AW40&lt;&gt;"--- Empty ---",AW40=IF(AV40="Finger2",Settings!$AB$3,Settings!$AB$5),ISERROR(MATCH(AW40,Settings!$AB$9:$AB$14,0))),"No","Yes"))</f>
        <v>n/a</v>
      </c>
    </row>
    <row r="41" spans="1:51" x14ac:dyDescent="0.25">
      <c r="A41" s="343" t="s">
        <v>1167</v>
      </c>
      <c r="B41" s="46">
        <v>0.144696666666666</v>
      </c>
      <c r="C41" s="46">
        <v>0.23100000000000001</v>
      </c>
      <c r="D41" s="46">
        <v>8.6818000000000008</v>
      </c>
      <c r="E41" s="46">
        <v>11.848000000000001</v>
      </c>
      <c r="F41" s="46">
        <v>0</v>
      </c>
      <c r="H41" s="46">
        <v>14.5</v>
      </c>
      <c r="I41" s="46">
        <v>30.5</v>
      </c>
      <c r="J41" s="46">
        <v>52.5</v>
      </c>
      <c r="K41" s="46">
        <v>74</v>
      </c>
      <c r="L41" s="46">
        <v>115.5</v>
      </c>
      <c r="M41" s="46">
        <v>157.5</v>
      </c>
      <c r="N41" s="46">
        <v>209.5</v>
      </c>
      <c r="O41" s="46">
        <v>262.5</v>
      </c>
      <c r="AE41" s="51" t="str">
        <f ca="1">OFFSET('All Equipment'!$A$1,ROW()-1,0)&amp;""</f>
        <v>Weapon</v>
      </c>
      <c r="AF41" s="51" t="str">
        <f ca="1">OFFSET('All Equipment'!$B$1,ROW()-1,0)&amp;""</f>
        <v>1H Mace</v>
      </c>
      <c r="AG41" s="52" t="str">
        <f t="shared" ca="1" si="0"/>
        <v>1H</v>
      </c>
      <c r="AH41" s="51" t="str">
        <f ca="1">IF($AE41="","",IF(OFFSET('All Equipment'!$A$1,ROW()-1,2)="","--- Empty ---",OFFSET('All Equipment'!$A$1,ROW()-1,2)))</f>
        <v>Mace of Unending Life</v>
      </c>
      <c r="AI41" s="52">
        <f ca="1">IF($AF41="","",OFFSET('All Equipment'!$E$1,ROW()-1,0))</f>
        <v>5</v>
      </c>
      <c r="AJ41" s="52">
        <f ca="1">IF($AE41="","",OFFSET('All Equipment'!$M$1,ROW()-1,0))</f>
        <v>0</v>
      </c>
      <c r="AK41" s="107">
        <f ca="1">IF($AE41="","",IF($AH41="--- Empty ---",0,OFFSET('All Equipment'!$P$1,ROW()-1,0)))</f>
        <v>41.246276595744682</v>
      </c>
      <c r="AL41" s="107">
        <f ca="1">IF($AE41="","",IF(AND($AE41="Off-Hand",$AH41="--- Empty ---"),1000,IF($AG41="1H",SUM($AK41,MAX(Optimization!$I$5:$K$5)),$AK41)))</f>
        <v>88.546276595744672</v>
      </c>
      <c r="AM41" s="134" t="str">
        <f ca="1">IF($AH41="","",IF(AND($AH41&lt;&gt;"--- Empty ---",OR($AI41&gt;$AD$2,OFFSET('All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" s="52" t="str">
        <f t="shared" ca="1" si="1"/>
        <v>Yes</v>
      </c>
      <c r="AO41" s="52">
        <f t="shared" ca="1" si="6"/>
        <v>41</v>
      </c>
      <c r="AQ41" s="51" t="str">
        <f t="shared" ca="1" si="2"/>
        <v>n/a</v>
      </c>
      <c r="AR41" s="51" t="str">
        <f t="shared" ca="1" si="3"/>
        <v>n/a</v>
      </c>
      <c r="AS41" s="52" t="str">
        <f t="shared" ca="1" si="7"/>
        <v>n/a</v>
      </c>
      <c r="AT41" s="52" t="str">
        <f ca="1">IF(OR(AQ41="",AQ41="n/a"),AQ41,IF(AND($AR41&lt;&gt;"--- Empty ---",AR41=IF(AQ41="Finger1",Settings!$AB$4,Settings!$AB$6),ISERROR(MATCH(AR41,Settings!$AB$9:$AB$14,0))),"No","Yes"))</f>
        <v>n/a</v>
      </c>
      <c r="AV41" s="51" t="str">
        <f t="shared" ca="1" si="4"/>
        <v>n/a</v>
      </c>
      <c r="AW41" s="51" t="str">
        <f t="shared" ca="1" si="5"/>
        <v>n/a</v>
      </c>
      <c r="AX41" s="52" t="str">
        <f t="shared" ca="1" si="8"/>
        <v>n/a</v>
      </c>
      <c r="AY41" s="52" t="str">
        <f ca="1">IF(OR(AV41="",AV41="n/a"),AV41,IF(AND($AW41&lt;&gt;"--- Empty ---",AW41=IF(AV41="Finger2",Settings!$AB$3,Settings!$AB$5),ISERROR(MATCH(AW41,Settings!$AB$9:$AB$14,0))),"No","Yes"))</f>
        <v>n/a</v>
      </c>
    </row>
    <row r="42" spans="1:51" x14ac:dyDescent="0.25">
      <c r="A42" s="343" t="s">
        <v>1168</v>
      </c>
      <c r="B42" s="46">
        <v>0.144696666666666</v>
      </c>
      <c r="C42" s="46">
        <v>0.443</v>
      </c>
      <c r="D42" s="46">
        <v>8.6818000000000008</v>
      </c>
      <c r="E42" s="46">
        <v>11.848000000000001</v>
      </c>
      <c r="F42" s="46">
        <v>0</v>
      </c>
      <c r="H42" s="46">
        <v>14.5</v>
      </c>
      <c r="I42" s="46">
        <v>30.5</v>
      </c>
      <c r="J42" s="46">
        <v>52.5</v>
      </c>
      <c r="K42" s="46">
        <v>74</v>
      </c>
      <c r="L42" s="46">
        <v>115.5</v>
      </c>
      <c r="M42" s="46">
        <v>157.5</v>
      </c>
      <c r="N42" s="46">
        <v>209.5</v>
      </c>
      <c r="O42" s="46">
        <v>262.5</v>
      </c>
      <c r="AE42" s="51" t="str">
        <f ca="1">OFFSET('All Equipment'!$A$1,ROW()-1,0)&amp;""</f>
        <v>Weapon</v>
      </c>
      <c r="AF42" s="51" t="str">
        <f ca="1">OFFSET('All Equipment'!$B$1,ROW()-1,0)&amp;""</f>
        <v>Staff</v>
      </c>
      <c r="AG42" s="52" t="str">
        <f t="shared" ca="1" si="0"/>
        <v>2H</v>
      </c>
      <c r="AH42" s="51" t="str">
        <f ca="1">IF($AE42="","",IF(OFFSET('All Equipment'!$A$1,ROW()-1,2)="","--- Empty ---",OFFSET('All Equipment'!$A$1,ROW()-1,2)))</f>
        <v>Magus Long Staff of Arcane Wrath</v>
      </c>
      <c r="AI42" s="52">
        <f ca="1">IF($AF42="","",OFFSET('All Equipment'!$E$1,ROW()-1,0))</f>
        <v>1</v>
      </c>
      <c r="AJ42" s="52">
        <f ca="1">IF($AE42="","",OFFSET('All Equipment'!$M$1,ROW()-1,0))</f>
        <v>0</v>
      </c>
      <c r="AK42" s="107">
        <f ca="1">IF($AE42="","",IF($AH42="--- Empty ---",0,OFFSET('All Equipment'!$P$1,ROW()-1,0)))</f>
        <v>37</v>
      </c>
      <c r="AL42" s="107">
        <f ca="1">IF($AE42="","",IF(AND($AE42="Off-Hand",$AH42="--- Empty ---"),1000,IF($AG42="1H",SUM($AK42,MAX(Optimization!$I$5:$K$5)),$AK42)))</f>
        <v>37</v>
      </c>
      <c r="AM42" s="134" t="str">
        <f ca="1">IF($AH42="","",IF(AND($AH42&lt;&gt;"--- Empty ---",OR($AI42&gt;$AD$2,OFFSET('All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" s="52" t="str">
        <f t="shared" ca="1" si="1"/>
        <v>Yes</v>
      </c>
      <c r="AO42" s="52">
        <f t="shared" ca="1" si="6"/>
        <v>42</v>
      </c>
      <c r="AQ42" s="51" t="str">
        <f t="shared" ca="1" si="2"/>
        <v>n/a</v>
      </c>
      <c r="AR42" s="51" t="str">
        <f t="shared" ca="1" si="3"/>
        <v>n/a</v>
      </c>
      <c r="AS42" s="52" t="str">
        <f t="shared" ca="1" si="7"/>
        <v>n/a</v>
      </c>
      <c r="AT42" s="52" t="str">
        <f ca="1">IF(OR(AQ42="",AQ42="n/a"),AQ42,IF(AND($AR42&lt;&gt;"--- Empty ---",AR42=IF(AQ42="Finger1",Settings!$AB$4,Settings!$AB$6),ISERROR(MATCH(AR42,Settings!$AB$9:$AB$14,0))),"No","Yes"))</f>
        <v>n/a</v>
      </c>
      <c r="AV42" s="51" t="str">
        <f t="shared" ca="1" si="4"/>
        <v>n/a</v>
      </c>
      <c r="AW42" s="51" t="str">
        <f t="shared" ca="1" si="5"/>
        <v>n/a</v>
      </c>
      <c r="AX42" s="52" t="str">
        <f t="shared" ca="1" si="8"/>
        <v>n/a</v>
      </c>
      <c r="AY42" s="52" t="str">
        <f ca="1">IF(OR(AV42="",AV42="n/a"),AV42,IF(AND($AW42&lt;&gt;"--- Empty ---",AW42=IF(AV42="Finger2",Settings!$AB$3,Settings!$AB$5),ISERROR(MATCH(AW42,Settings!$AB$9:$AB$14,0))),"No","Yes"))</f>
        <v>n/a</v>
      </c>
    </row>
    <row r="43" spans="1:51" x14ac:dyDescent="0.25">
      <c r="A43" s="343" t="s">
        <v>1169</v>
      </c>
      <c r="B43" s="46">
        <v>0.144696666666666</v>
      </c>
      <c r="C43" s="46">
        <v>0.57140000000000002</v>
      </c>
      <c r="D43" s="46">
        <v>8.6818000000000008</v>
      </c>
      <c r="E43" s="46">
        <v>11.848000000000001</v>
      </c>
      <c r="F43" s="46">
        <v>0</v>
      </c>
      <c r="H43" s="46">
        <v>14.5</v>
      </c>
      <c r="I43" s="46">
        <v>30.5</v>
      </c>
      <c r="J43" s="46">
        <v>52.5</v>
      </c>
      <c r="K43" s="46">
        <v>74</v>
      </c>
      <c r="L43" s="46">
        <v>115.5</v>
      </c>
      <c r="M43" s="46">
        <v>157.5</v>
      </c>
      <c r="N43" s="46">
        <v>209.5</v>
      </c>
      <c r="O43" s="46">
        <v>262.5</v>
      </c>
      <c r="AE43" s="51" t="str">
        <f ca="1">OFFSET('All Equipment'!$A$1,ROW()-1,0)&amp;""</f>
        <v>Weapon</v>
      </c>
      <c r="AF43" s="51" t="str">
        <f ca="1">OFFSET('All Equipment'!$B$1,ROW()-1,0)&amp;""</f>
        <v>Staff</v>
      </c>
      <c r="AG43" s="52" t="str">
        <f t="shared" ca="1" si="0"/>
        <v>2H</v>
      </c>
      <c r="AH43" s="51" t="str">
        <f ca="1">IF($AE43="","",IF(OFFSET('All Equipment'!$A$1,ROW()-1,2)="","--- Empty ---",OFFSET('All Equipment'!$A$1,ROW()-1,2)))</f>
        <v>Magus Long Staff of Nature's Wrath</v>
      </c>
      <c r="AI43" s="52">
        <f ca="1">IF($AF43="","",OFFSET('All Equipment'!$E$1,ROW()-1,0))</f>
        <v>1</v>
      </c>
      <c r="AJ43" s="52">
        <f ca="1">IF($AE43="","",OFFSET('All Equipment'!$M$1,ROW()-1,0))</f>
        <v>0</v>
      </c>
      <c r="AK43" s="107">
        <f ca="1">IF($AE43="","",IF($AH43="--- Empty ---",0,OFFSET('All Equipment'!$P$1,ROW()-1,0)))</f>
        <v>37</v>
      </c>
      <c r="AL43" s="107">
        <f ca="1">IF($AE43="","",IF(AND($AE43="Off-Hand",$AH43="--- Empty ---"),1000,IF($AG43="1H",SUM($AK43,MAX(Optimization!$I$5:$K$5)),$AK43)))</f>
        <v>37</v>
      </c>
      <c r="AM43" s="134" t="str">
        <f ca="1">IF($AH43="","",IF(AND($AH43&lt;&gt;"--- Empty ---",OR($AI43&gt;$AD$2,OFFSET('All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3" s="52" t="str">
        <f t="shared" ca="1" si="1"/>
        <v>Yes</v>
      </c>
      <c r="AO43" s="52">
        <f t="shared" ca="1" si="6"/>
        <v>43</v>
      </c>
      <c r="AQ43" s="51" t="str">
        <f t="shared" ca="1" si="2"/>
        <v>n/a</v>
      </c>
      <c r="AR43" s="51" t="str">
        <f t="shared" ca="1" si="3"/>
        <v>n/a</v>
      </c>
      <c r="AS43" s="52" t="str">
        <f t="shared" ca="1" si="7"/>
        <v>n/a</v>
      </c>
      <c r="AT43" s="52" t="str">
        <f ca="1">IF(OR(AQ43="",AQ43="n/a"),AQ43,IF(AND($AR43&lt;&gt;"--- Empty ---",AR43=IF(AQ43="Finger1",Settings!$AB$4,Settings!$AB$6),ISERROR(MATCH(AR43,Settings!$AB$9:$AB$14,0))),"No","Yes"))</f>
        <v>n/a</v>
      </c>
      <c r="AV43" s="51" t="str">
        <f t="shared" ca="1" si="4"/>
        <v>n/a</v>
      </c>
      <c r="AW43" s="51" t="str">
        <f t="shared" ca="1" si="5"/>
        <v>n/a</v>
      </c>
      <c r="AX43" s="52" t="str">
        <f t="shared" ca="1" si="8"/>
        <v>n/a</v>
      </c>
      <c r="AY43" s="52" t="str">
        <f ca="1">IF(OR(AV43="",AV43="n/a"),AV43,IF(AND($AW43&lt;&gt;"--- Empty ---",AW43=IF(AV43="Finger2",Settings!$AB$3,Settings!$AB$5),ISERROR(MATCH(AW43,Settings!$AB$9:$AB$14,0))),"No","Yes"))</f>
        <v>n/a</v>
      </c>
    </row>
    <row r="44" spans="1:51" x14ac:dyDescent="0.25">
      <c r="A44" s="343" t="s">
        <v>1170</v>
      </c>
      <c r="B44" s="46">
        <v>0.144696666666666</v>
      </c>
      <c r="C44" s="46">
        <v>0.57140000000000002</v>
      </c>
      <c r="D44" s="46">
        <v>8.6818000000000008</v>
      </c>
      <c r="E44" s="46">
        <v>11.848000000000001</v>
      </c>
      <c r="F44" s="46">
        <v>0</v>
      </c>
      <c r="H44" s="46">
        <v>14.5</v>
      </c>
      <c r="I44" s="46">
        <v>30.5</v>
      </c>
      <c r="J44" s="46">
        <v>52.5</v>
      </c>
      <c r="K44" s="46">
        <v>74</v>
      </c>
      <c r="L44" s="46">
        <v>115.5</v>
      </c>
      <c r="M44" s="46">
        <v>157.5</v>
      </c>
      <c r="N44" s="46">
        <v>209.5</v>
      </c>
      <c r="O44" s="46">
        <v>262.5</v>
      </c>
      <c r="AE44" s="51" t="str">
        <f ca="1">OFFSET('All Equipment'!$A$1,ROW()-1,0)&amp;""</f>
        <v>Weapon</v>
      </c>
      <c r="AF44" s="51" t="str">
        <f ca="1">OFFSET('All Equipment'!$B$1,ROW()-1,0)&amp;""</f>
        <v>1H Mace</v>
      </c>
      <c r="AG44" s="52" t="str">
        <f t="shared" ca="1" si="0"/>
        <v>1H</v>
      </c>
      <c r="AH44" s="51" t="str">
        <f ca="1">IF($AE44="","",IF(OFFSET('All Equipment'!$A$1,ROW()-1,2)="","--- Empty ---",OFFSET('All Equipment'!$A$1,ROW()-1,2)))</f>
        <v>Mastersmith's Hammer</v>
      </c>
      <c r="AI44" s="52">
        <f ca="1">IF($AF44="","",OFFSET('All Equipment'!$E$1,ROW()-1,0))</f>
        <v>1</v>
      </c>
      <c r="AJ44" s="52">
        <f ca="1">IF($AE44="","",OFFSET('All Equipment'!$M$1,ROW()-1,0))</f>
        <v>0</v>
      </c>
      <c r="AK44" s="107">
        <f ca="1">IF($AE44="","",IF($AH44="--- Empty ---",0,OFFSET('All Equipment'!$P$1,ROW()-1,0)))</f>
        <v>14.566489361702128</v>
      </c>
      <c r="AL44" s="107">
        <f ca="1">IF($AE44="","",IF(AND($AE44="Off-Hand",$AH44="--- Empty ---"),1000,IF($AG44="1H",SUM($AK44,MAX(Optimization!$I$5:$K$5)),$AK44)))</f>
        <v>61.866489361702122</v>
      </c>
      <c r="AM44" s="134" t="str">
        <f ca="1">IF($AH44="","",IF(AND($AH44&lt;&gt;"--- Empty ---",OR($AI44&gt;$AD$2,OFFSET('All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" s="52" t="str">
        <f t="shared" ca="1" si="1"/>
        <v>Yes</v>
      </c>
      <c r="AO44" s="52">
        <f t="shared" ca="1" si="6"/>
        <v>44</v>
      </c>
      <c r="AQ44" s="51" t="str">
        <f t="shared" ca="1" si="2"/>
        <v>n/a</v>
      </c>
      <c r="AR44" s="51" t="str">
        <f t="shared" ca="1" si="3"/>
        <v>n/a</v>
      </c>
      <c r="AS44" s="52" t="str">
        <f t="shared" ca="1" si="7"/>
        <v>n/a</v>
      </c>
      <c r="AT44" s="52" t="str">
        <f ca="1">IF(OR(AQ44="",AQ44="n/a"),AQ44,IF(AND($AR44&lt;&gt;"--- Empty ---",AR44=IF(AQ44="Finger1",Settings!$AB$4,Settings!$AB$6),ISERROR(MATCH(AR44,Settings!$AB$9:$AB$14,0))),"No","Yes"))</f>
        <v>n/a</v>
      </c>
      <c r="AV44" s="51" t="str">
        <f t="shared" ca="1" si="4"/>
        <v>n/a</v>
      </c>
      <c r="AW44" s="51" t="str">
        <f t="shared" ca="1" si="5"/>
        <v>n/a</v>
      </c>
      <c r="AX44" s="52" t="str">
        <f t="shared" ca="1" si="8"/>
        <v>n/a</v>
      </c>
      <c r="AY44" s="52" t="str">
        <f ca="1">IF(OR(AV44="",AV44="n/a"),AV44,IF(AND($AW44&lt;&gt;"--- Empty ---",AW44=IF(AV44="Finger2",Settings!$AB$3,Settings!$AB$5),ISERROR(MATCH(AW44,Settings!$AB$9:$AB$14,0))),"No","Yes"))</f>
        <v>n/a</v>
      </c>
    </row>
    <row r="45" spans="1:51" x14ac:dyDescent="0.25">
      <c r="A45" s="343" t="s">
        <v>1171</v>
      </c>
      <c r="B45" s="46">
        <v>0.144696666666666</v>
      </c>
      <c r="C45" s="46">
        <v>0.57140000000000002</v>
      </c>
      <c r="D45" s="46">
        <v>8.6818000000000008</v>
      </c>
      <c r="E45" s="46">
        <v>11.848000000000001</v>
      </c>
      <c r="F45" s="46">
        <v>0</v>
      </c>
      <c r="H45" s="46">
        <v>14.5</v>
      </c>
      <c r="I45" s="46">
        <v>30.5</v>
      </c>
      <c r="J45" s="46">
        <v>52.5</v>
      </c>
      <c r="K45" s="46">
        <v>74</v>
      </c>
      <c r="L45" s="46">
        <v>115.5</v>
      </c>
      <c r="M45" s="46">
        <v>157.5</v>
      </c>
      <c r="N45" s="46">
        <v>209.5</v>
      </c>
      <c r="O45" s="46">
        <v>262.5</v>
      </c>
      <c r="AB45" s="139"/>
      <c r="AC45" s="207"/>
      <c r="AD45" s="141"/>
      <c r="AE45" s="51" t="str">
        <f ca="1">OFFSET('All Equipment'!$A$1,ROW()-1,0)&amp;""</f>
        <v>Weapon</v>
      </c>
      <c r="AF45" s="51" t="str">
        <f ca="1">OFFSET('All Equipment'!$B$1,ROW()-1,0)&amp;""</f>
        <v>2H Mace</v>
      </c>
      <c r="AG45" s="52" t="str">
        <f t="shared" ca="1" si="0"/>
        <v>2H</v>
      </c>
      <c r="AH45" s="51" t="str">
        <f ca="1">IF($AE45="","",IF(OFFSET('All Equipment'!$A$1,ROW()-1,2)="","--- Empty ---",OFFSET('All Equipment'!$A$1,ROW()-1,2)))</f>
        <v>Maul of the Redeemed Crusader</v>
      </c>
      <c r="AI45" s="52">
        <f ca="1">IF($AF45="","",OFFSET('All Equipment'!$E$1,ROW()-1,0))</f>
        <v>6</v>
      </c>
      <c r="AJ45" s="52">
        <f ca="1">IF($AE45="","",OFFSET('All Equipment'!$M$1,ROW()-1,0))</f>
        <v>0</v>
      </c>
      <c r="AK45" s="107">
        <f ca="1">IF($AE45="","",IF($AH45="--- Empty ---",0,OFFSET('All Equipment'!$P$1,ROW()-1,0)))</f>
        <v>37.719148936170214</v>
      </c>
      <c r="AL45" s="107">
        <f ca="1">IF($AE45="","",IF(AND($AE45="Off-Hand",$AH45="--- Empty ---"),1000,IF($AG45="1H",SUM($AK45,MAX(Optimization!$I$5:$K$5)),$AK45)))</f>
        <v>37.719148936170214</v>
      </c>
      <c r="AM45" s="134" t="str">
        <f ca="1">IF($AH45="","",IF(AND($AH45&lt;&gt;"--- Empty ---",OR($AI45&gt;$AD$2,OFFSET('All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" s="52" t="str">
        <f t="shared" ca="1" si="1"/>
        <v>Yes</v>
      </c>
      <c r="AO45" s="52">
        <f t="shared" ca="1" si="6"/>
        <v>45</v>
      </c>
      <c r="AQ45" s="51" t="str">
        <f t="shared" ca="1" si="2"/>
        <v>n/a</v>
      </c>
      <c r="AR45" s="51" t="str">
        <f t="shared" ca="1" si="3"/>
        <v>n/a</v>
      </c>
      <c r="AS45" s="52" t="str">
        <f t="shared" ca="1" si="7"/>
        <v>n/a</v>
      </c>
      <c r="AT45" s="52" t="str">
        <f ca="1">IF(OR(AQ45="",AQ45="n/a"),AQ45,IF(AND($AR45&lt;&gt;"--- Empty ---",AR45=IF(AQ45="Finger1",Settings!$AB$4,Settings!$AB$6),ISERROR(MATCH(AR45,Settings!$AB$9:$AB$14,0))),"No","Yes"))</f>
        <v>n/a</v>
      </c>
      <c r="AV45" s="51" t="str">
        <f t="shared" ca="1" si="4"/>
        <v>n/a</v>
      </c>
      <c r="AW45" s="51" t="str">
        <f t="shared" ca="1" si="5"/>
        <v>n/a</v>
      </c>
      <c r="AX45" s="52" t="str">
        <f t="shared" ca="1" si="8"/>
        <v>n/a</v>
      </c>
      <c r="AY45" s="52" t="str">
        <f ca="1">IF(OR(AV45="",AV45="n/a"),AV45,IF(AND($AW45&lt;&gt;"--- Empty ---",AW45=IF(AV45="Finger2",Settings!$AB$3,Settings!$AB$5),ISERROR(MATCH(AW45,Settings!$AB$9:$AB$14,0))),"No","Yes"))</f>
        <v>n/a</v>
      </c>
    </row>
    <row r="46" spans="1:51" x14ac:dyDescent="0.25">
      <c r="A46" s="343" t="s">
        <v>1172</v>
      </c>
      <c r="B46" s="46">
        <v>0.144696666666666</v>
      </c>
      <c r="C46" s="46">
        <v>0.57140000000000002</v>
      </c>
      <c r="D46" s="46">
        <v>8.6818000000000008</v>
      </c>
      <c r="E46" s="46">
        <v>11.848000000000001</v>
      </c>
      <c r="F46" s="46">
        <v>0</v>
      </c>
      <c r="H46" s="46">
        <v>14.5</v>
      </c>
      <c r="I46" s="46">
        <v>30.5</v>
      </c>
      <c r="J46" s="46">
        <v>52.5</v>
      </c>
      <c r="K46" s="46">
        <v>74</v>
      </c>
      <c r="L46" s="46">
        <v>115.5</v>
      </c>
      <c r="M46" s="46">
        <v>157.5</v>
      </c>
      <c r="N46" s="46">
        <v>209.5</v>
      </c>
      <c r="O46" s="46">
        <v>262.5</v>
      </c>
      <c r="AE46" s="51" t="str">
        <f ca="1">OFFSET('All Equipment'!$A$1,ROW()-1,0)&amp;""</f>
        <v>Weapon</v>
      </c>
      <c r="AF46" s="51" t="str">
        <f ca="1">OFFSET('All Equipment'!$B$1,ROW()-1,0)&amp;""</f>
        <v>Dagger</v>
      </c>
      <c r="AG46" s="52" t="str">
        <f t="shared" ca="1" si="0"/>
        <v>1H</v>
      </c>
      <c r="AH46" s="51" t="str">
        <f ca="1">IF($AE46="","",IF(OFFSET('All Equipment'!$A$1,ROW()-1,2)="","--- Empty ---",OFFSET('All Equipment'!$A$1,ROW()-1,2)))</f>
        <v>Midnight Haze</v>
      </c>
      <c r="AI46" s="52">
        <f ca="1">IF($AF46="","",OFFSET('All Equipment'!$E$1,ROW()-1,0))</f>
        <v>6</v>
      </c>
      <c r="AJ46" s="52">
        <f ca="1">IF($AE46="","",OFFSET('All Equipment'!$M$1,ROW()-1,0))</f>
        <v>0</v>
      </c>
      <c r="AK46" s="107">
        <f ca="1">IF($AE46="","",IF($AH46="--- Empty ---",0,OFFSET('All Equipment'!$P$1,ROW()-1,0)))</f>
        <v>86.3595744680851</v>
      </c>
      <c r="AL46" s="107">
        <f ca="1">IF($AE46="","",IF(AND($AE46="Off-Hand",$AH46="--- Empty ---"),1000,IF($AG46="1H",SUM($AK46,MAX(Optimization!$I$5:$K$5)),$AK46)))</f>
        <v>133.65957446808511</v>
      </c>
      <c r="AM46" s="134" t="str">
        <f ca="1">IF($AH46="","",IF(AND($AH46&lt;&gt;"--- Empty ---",OR($AI46&gt;$AD$2,OFFSET('All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" s="52" t="str">
        <f t="shared" ca="1" si="1"/>
        <v>Yes</v>
      </c>
      <c r="AO46" s="52">
        <f t="shared" ca="1" si="6"/>
        <v>46</v>
      </c>
      <c r="AQ46" s="51" t="str">
        <f t="shared" ca="1" si="2"/>
        <v>n/a</v>
      </c>
      <c r="AR46" s="51" t="str">
        <f t="shared" ca="1" si="3"/>
        <v>n/a</v>
      </c>
      <c r="AS46" s="52" t="str">
        <f t="shared" ca="1" si="7"/>
        <v>n/a</v>
      </c>
      <c r="AT46" s="52" t="str">
        <f ca="1">IF(OR(AQ46="",AQ46="n/a"),AQ46,IF(AND($AR46&lt;&gt;"--- Empty ---",AR46=IF(AQ46="Finger1",Settings!$AB$4,Settings!$AB$6),ISERROR(MATCH(AR46,Settings!$AB$9:$AB$14,0))),"No","Yes"))</f>
        <v>n/a</v>
      </c>
      <c r="AV46" s="51" t="str">
        <f t="shared" ca="1" si="4"/>
        <v>n/a</v>
      </c>
      <c r="AW46" s="51" t="str">
        <f t="shared" ca="1" si="5"/>
        <v>n/a</v>
      </c>
      <c r="AX46" s="52" t="str">
        <f t="shared" ca="1" si="8"/>
        <v>n/a</v>
      </c>
      <c r="AY46" s="52" t="str">
        <f ca="1">IF(OR(AV46="",AV46="n/a"),AV46,IF(AND($AW46&lt;&gt;"--- Empty ---",AW46=IF(AV46="Finger2",Settings!$AB$3,Settings!$AB$5),ISERROR(MATCH(AW46,Settings!$AB$9:$AB$14,0))),"No","Yes"))</f>
        <v>n/a</v>
      </c>
    </row>
    <row r="47" spans="1:51" x14ac:dyDescent="0.25">
      <c r="A47" s="343" t="s">
        <v>1208</v>
      </c>
      <c r="B47" s="46">
        <v>8.824118181818183E-2</v>
      </c>
      <c r="C47" s="46">
        <v>0.57140000000000002</v>
      </c>
      <c r="D47" s="46">
        <v>5.2944709090909097</v>
      </c>
      <c r="E47" s="46">
        <v>12.509589626470591</v>
      </c>
      <c r="F47" s="46">
        <v>0</v>
      </c>
      <c r="H47" s="46">
        <v>14.5</v>
      </c>
      <c r="I47" s="46">
        <v>30.5</v>
      </c>
      <c r="J47" s="46">
        <v>52.5</v>
      </c>
      <c r="K47" s="46">
        <v>74</v>
      </c>
      <c r="L47" s="46">
        <v>115.5</v>
      </c>
      <c r="M47" s="46">
        <v>157.5</v>
      </c>
      <c r="N47" s="46">
        <v>209.5</v>
      </c>
      <c r="O47" s="46">
        <v>262.5</v>
      </c>
      <c r="AE47" s="51" t="str">
        <f ca="1">OFFSET('All Equipment'!$A$1,ROW()-1,0)&amp;""</f>
        <v>Weapon</v>
      </c>
      <c r="AF47" s="51" t="str">
        <f ca="1">OFFSET('All Equipment'!$B$1,ROW()-1,0)&amp;""</f>
        <v>Dagger</v>
      </c>
      <c r="AG47" s="52" t="str">
        <f t="shared" ca="1" si="0"/>
        <v>1H</v>
      </c>
      <c r="AH47" s="51" t="str">
        <f ca="1">IF($AE47="","",IF(OFFSET('All Equipment'!$A$1,ROW()-1,2)="","--- Empty ---",OFFSET('All Equipment'!$A$1,ROW()-1,2)))</f>
        <v>Mindfang</v>
      </c>
      <c r="AI47" s="52">
        <f ca="1">IF($AF47="","",OFFSET('All Equipment'!$E$1,ROW()-1,0))</f>
        <v>3</v>
      </c>
      <c r="AJ47" s="52">
        <f ca="1">IF($AE47="","",OFFSET('All Equipment'!$M$1,ROW()-1,0))</f>
        <v>0</v>
      </c>
      <c r="AK47" s="107">
        <f ca="1">IF($AE47="","",IF($AH47="--- Empty ---",0,OFFSET('All Equipment'!$P$1,ROW()-1,0)))</f>
        <v>36.797872340425535</v>
      </c>
      <c r="AL47" s="107">
        <f ca="1">IF($AE47="","",IF(AND($AE47="Off-Hand",$AH47="--- Empty ---"),1000,IF($AG47="1H",SUM($AK47,MAX(Optimization!$I$5:$K$5)),$AK47)))</f>
        <v>84.097872340425539</v>
      </c>
      <c r="AM47" s="134" t="str">
        <f ca="1">IF($AH47="","",IF(AND($AH47&lt;&gt;"--- Empty ---",OR($AI47&gt;$AD$2,OFFSET('All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7" s="52" t="str">
        <f t="shared" ca="1" si="1"/>
        <v>Yes</v>
      </c>
      <c r="AO47" s="52">
        <f t="shared" ca="1" si="6"/>
        <v>47</v>
      </c>
      <c r="AQ47" s="51" t="str">
        <f t="shared" ca="1" si="2"/>
        <v>n/a</v>
      </c>
      <c r="AR47" s="51" t="str">
        <f t="shared" ca="1" si="3"/>
        <v>n/a</v>
      </c>
      <c r="AS47" s="52" t="str">
        <f t="shared" ca="1" si="7"/>
        <v>n/a</v>
      </c>
      <c r="AT47" s="52" t="str">
        <f ca="1">IF(OR(AQ47="",AQ47="n/a"),AQ47,IF(AND($AR47&lt;&gt;"--- Empty ---",AR47=IF(AQ47="Finger1",Settings!$AB$4,Settings!$AB$6),ISERROR(MATCH(AR47,Settings!$AB$9:$AB$14,0))),"No","Yes"))</f>
        <v>n/a</v>
      </c>
      <c r="AV47" s="51" t="str">
        <f t="shared" ca="1" si="4"/>
        <v>n/a</v>
      </c>
      <c r="AW47" s="51" t="str">
        <f t="shared" ca="1" si="5"/>
        <v>n/a</v>
      </c>
      <c r="AX47" s="52" t="str">
        <f t="shared" ca="1" si="8"/>
        <v>n/a</v>
      </c>
      <c r="AY47" s="52" t="str">
        <f ca="1">IF(OR(AV47="",AV47="n/a"),AV47,IF(AND($AW47&lt;&gt;"--- Empty ---",AW47=IF(AV47="Finger2",Settings!$AB$3,Settings!$AB$5),ISERROR(MATCH(AW47,Settings!$AB$9:$AB$14,0))),"No","Yes"))</f>
        <v>n/a</v>
      </c>
    </row>
    <row r="48" spans="1:51" x14ac:dyDescent="0.25">
      <c r="A48" s="343" t="s">
        <v>1173</v>
      </c>
      <c r="B48" s="46">
        <v>0.144696666666666</v>
      </c>
      <c r="C48" s="46">
        <v>0.123</v>
      </c>
      <c r="D48" s="46">
        <v>8.6818000000000008</v>
      </c>
      <c r="E48" s="46">
        <v>11.848000000000001</v>
      </c>
      <c r="F48" s="46">
        <v>0</v>
      </c>
      <c r="H48" s="46">
        <v>14.5</v>
      </c>
      <c r="I48" s="46">
        <v>30.5</v>
      </c>
      <c r="J48" s="46">
        <v>52.5</v>
      </c>
      <c r="K48" s="46">
        <v>74</v>
      </c>
      <c r="L48" s="46">
        <v>115.5</v>
      </c>
      <c r="M48" s="46">
        <v>157.5</v>
      </c>
      <c r="N48" s="46">
        <v>209.5</v>
      </c>
      <c r="O48" s="46">
        <v>262.5</v>
      </c>
      <c r="AE48" s="51" t="str">
        <f ca="1">OFFSET('All Equipment'!$A$1,ROW()-1,0)&amp;""</f>
        <v>Weapon</v>
      </c>
      <c r="AF48" s="51" t="str">
        <f ca="1">OFFSET('All Equipment'!$B$1,ROW()-1,0)&amp;""</f>
        <v>Staff</v>
      </c>
      <c r="AG48" s="52" t="str">
        <f t="shared" ca="1" si="0"/>
        <v>2H</v>
      </c>
      <c r="AH48" s="51" t="str">
        <f ca="1">IF($AE48="","",IF(OFFSET('All Equipment'!$A$1,ROW()-1,2)="","--- Empty ---",OFFSET('All Equipment'!$A$1,ROW()-1,2)))</f>
        <v>Moonshadow Stave</v>
      </c>
      <c r="AI48" s="52">
        <f ca="1">IF($AF48="","",OFFSET('All Equipment'!$E$1,ROW()-1,0))</f>
        <v>3</v>
      </c>
      <c r="AJ48" s="52">
        <f ca="1">IF($AE48="","",OFFSET('All Equipment'!$M$1,ROW()-1,0))</f>
        <v>0</v>
      </c>
      <c r="AK48" s="107">
        <f ca="1">IF($AE48="","",IF($AH48="--- Empty ---",0,OFFSET('All Equipment'!$P$1,ROW()-1,0)))</f>
        <v>24.797872340425535</v>
      </c>
      <c r="AL48" s="107">
        <f ca="1">IF($AE48="","",IF(AND($AE48="Off-Hand",$AH48="--- Empty ---"),1000,IF($AG48="1H",SUM($AK48,MAX(Optimization!$I$5:$K$5)),$AK48)))</f>
        <v>24.797872340425535</v>
      </c>
      <c r="AM48" s="134" t="str">
        <f ca="1">IF($AH48="","",IF(AND($AH48&lt;&gt;"--- Empty ---",OR($AI48&gt;$AD$2,OFFSET('All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" s="52" t="str">
        <f t="shared" ca="1" si="1"/>
        <v>Yes</v>
      </c>
      <c r="AO48" s="52">
        <f t="shared" ca="1" si="6"/>
        <v>48</v>
      </c>
      <c r="AQ48" s="51" t="str">
        <f t="shared" ca="1" si="2"/>
        <v>n/a</v>
      </c>
      <c r="AR48" s="51" t="str">
        <f t="shared" ca="1" si="3"/>
        <v>n/a</v>
      </c>
      <c r="AS48" s="52" t="str">
        <f t="shared" ca="1" si="7"/>
        <v>n/a</v>
      </c>
      <c r="AT48" s="52" t="str">
        <f ca="1">IF(OR(AQ48="",AQ48="n/a"),AQ48,IF(AND($AR48&lt;&gt;"--- Empty ---",AR48=IF(AQ48="Finger1",Settings!$AB$4,Settings!$AB$6),ISERROR(MATCH(AR48,Settings!$AB$9:$AB$14,0))),"No","Yes"))</f>
        <v>n/a</v>
      </c>
      <c r="AV48" s="51" t="str">
        <f t="shared" ca="1" si="4"/>
        <v>n/a</v>
      </c>
      <c r="AW48" s="51" t="str">
        <f t="shared" ca="1" si="5"/>
        <v>n/a</v>
      </c>
      <c r="AX48" s="52" t="str">
        <f t="shared" ca="1" si="8"/>
        <v>n/a</v>
      </c>
      <c r="AY48" s="52" t="str">
        <f ca="1">IF(OR(AV48="",AV48="n/a"),AV48,IF(AND($AW48&lt;&gt;"--- Empty ---",AW48=IF(AV48="Finger2",Settings!$AB$3,Settings!$AB$5),ISERROR(MATCH(AW48,Settings!$AB$9:$AB$14,0))),"No","Yes"))</f>
        <v>n/a</v>
      </c>
    </row>
    <row r="49" spans="1:51" x14ac:dyDescent="0.25">
      <c r="A49" s="343" t="s">
        <v>1174</v>
      </c>
      <c r="B49" s="46">
        <v>0.144696666666666</v>
      </c>
      <c r="C49" s="46">
        <v>0.23100000000000001</v>
      </c>
      <c r="D49" s="46">
        <v>8.6818000000000008</v>
      </c>
      <c r="E49" s="46">
        <v>11.848000000000001</v>
      </c>
      <c r="F49" s="46">
        <v>0</v>
      </c>
      <c r="H49" s="46">
        <v>14.5</v>
      </c>
      <c r="I49" s="46">
        <v>30.5</v>
      </c>
      <c r="J49" s="46">
        <v>52.5</v>
      </c>
      <c r="K49" s="46">
        <v>74</v>
      </c>
      <c r="L49" s="46">
        <v>115.5</v>
      </c>
      <c r="M49" s="46">
        <v>157.5</v>
      </c>
      <c r="N49" s="46">
        <v>209.5</v>
      </c>
      <c r="O49" s="46">
        <v>262.5</v>
      </c>
      <c r="AE49" s="51" t="str">
        <f ca="1">OFFSET('All Equipment'!$A$1,ROW()-1,0)&amp;""</f>
        <v>Weapon</v>
      </c>
      <c r="AF49" s="51" t="str">
        <f ca="1">OFFSET('All Equipment'!$B$1,ROW()-1,0)&amp;""</f>
        <v>Staff</v>
      </c>
      <c r="AG49" s="52" t="str">
        <f t="shared" ca="1" si="0"/>
        <v>2H</v>
      </c>
      <c r="AH49" s="51" t="str">
        <f ca="1">IF($AE49="","",IF(OFFSET('All Equipment'!$A$1,ROW()-1,2)="","--- Empty ---",OFFSET('All Equipment'!$A$1,ROW()-1,2)))</f>
        <v>Rod of the Ogre Magi</v>
      </c>
      <c r="AI49" s="52">
        <f ca="1">IF($AF49="","",OFFSET('All Equipment'!$E$1,ROW()-1,0))</f>
        <v>1</v>
      </c>
      <c r="AJ49" s="52">
        <f ca="1">IF($AE49="","",OFFSET('All Equipment'!$M$1,ROW()-1,0))</f>
        <v>0</v>
      </c>
      <c r="AK49" s="107">
        <f ca="1">IF($AE49="","",IF($AH49="--- Empty ---",0,OFFSET('All Equipment'!$P$1,ROW()-1,0)))</f>
        <v>31.384042553191492</v>
      </c>
      <c r="AL49" s="107">
        <f ca="1">IF($AE49="","",IF(AND($AE49="Off-Hand",$AH49="--- Empty ---"),1000,IF($AG49="1H",SUM($AK49,MAX(Optimization!$I$5:$K$5)),$AK49)))</f>
        <v>31.384042553191492</v>
      </c>
      <c r="AM49" s="134" t="str">
        <f ca="1">IF($AH49="","",IF(AND($AH49&lt;&gt;"--- Empty ---",OR($AI49&gt;$AD$2,OFFSET('All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" s="52" t="str">
        <f t="shared" ca="1" si="1"/>
        <v>Yes</v>
      </c>
      <c r="AO49" s="52">
        <f t="shared" ca="1" si="6"/>
        <v>49</v>
      </c>
      <c r="AQ49" s="51" t="str">
        <f t="shared" ca="1" si="2"/>
        <v>n/a</v>
      </c>
      <c r="AR49" s="51" t="str">
        <f t="shared" ca="1" si="3"/>
        <v>n/a</v>
      </c>
      <c r="AS49" s="52" t="str">
        <f t="shared" ca="1" si="7"/>
        <v>n/a</v>
      </c>
      <c r="AT49" s="52" t="str">
        <f ca="1">IF(OR(AQ49="",AQ49="n/a"),AQ49,IF(AND($AR49&lt;&gt;"--- Empty ---",AR49=IF(AQ49="Finger1",Settings!$AB$4,Settings!$AB$6),ISERROR(MATCH(AR49,Settings!$AB$9:$AB$14,0))),"No","Yes"))</f>
        <v>n/a</v>
      </c>
      <c r="AV49" s="51" t="str">
        <f t="shared" ca="1" si="4"/>
        <v>n/a</v>
      </c>
      <c r="AW49" s="51" t="str">
        <f t="shared" ca="1" si="5"/>
        <v>n/a</v>
      </c>
      <c r="AX49" s="52" t="str">
        <f t="shared" ca="1" si="8"/>
        <v>n/a</v>
      </c>
      <c r="AY49" s="52" t="str">
        <f ca="1">IF(OR(AV49="",AV49="n/a"),AV49,IF(AND($AW49&lt;&gt;"--- Empty ---",AW49=IF(AV49="Finger2",Settings!$AB$3,Settings!$AB$5),ISERROR(MATCH(AW49,Settings!$AB$9:$AB$14,0))),"No","Yes"))</f>
        <v>n/a</v>
      </c>
    </row>
    <row r="50" spans="1:51" x14ac:dyDescent="0.25">
      <c r="A50" s="343" t="s">
        <v>1175</v>
      </c>
      <c r="B50" s="46">
        <v>0.144696666666666</v>
      </c>
      <c r="C50" s="46">
        <v>0.443</v>
      </c>
      <c r="D50" s="46">
        <v>8.6818000000000008</v>
      </c>
      <c r="E50" s="46">
        <v>11.848000000000001</v>
      </c>
      <c r="F50" s="46">
        <v>0</v>
      </c>
      <c r="H50" s="46">
        <v>14.5</v>
      </c>
      <c r="I50" s="46">
        <v>30.5</v>
      </c>
      <c r="J50" s="46">
        <v>52.5</v>
      </c>
      <c r="K50" s="46">
        <v>74</v>
      </c>
      <c r="L50" s="46">
        <v>115.5</v>
      </c>
      <c r="M50" s="46">
        <v>157.5</v>
      </c>
      <c r="N50" s="46">
        <v>209.5</v>
      </c>
      <c r="O50" s="46">
        <v>262.5</v>
      </c>
      <c r="AE50" s="51" t="str">
        <f ca="1">OFFSET('All Equipment'!$A$1,ROW()-1,0)&amp;""</f>
        <v>Weapon</v>
      </c>
      <c r="AF50" s="51" t="str">
        <f ca="1">OFFSET('All Equipment'!$B$1,ROW()-1,0)&amp;""</f>
        <v>Dagger</v>
      </c>
      <c r="AG50" s="52" t="str">
        <f t="shared" ca="1" si="0"/>
        <v>1H</v>
      </c>
      <c r="AH50" s="51" t="str">
        <f ca="1">IF($AE50="","",IF(OFFSET('All Equipment'!$A$1,ROW()-1,2)="","--- Empty ---",OFFSET('All Equipment'!$A$1,ROW()-1,2)))</f>
        <v>Sageclaw</v>
      </c>
      <c r="AI50" s="52">
        <f ca="1">IF($AF50="","",OFFSET('All Equipment'!$E$1,ROW()-1,0))</f>
        <v>3</v>
      </c>
      <c r="AJ50" s="52">
        <f ca="1">IF($AE50="","",OFFSET('All Equipment'!$M$1,ROW()-1,0))</f>
        <v>0</v>
      </c>
      <c r="AK50" s="107">
        <f ca="1">IF($AE50="","",IF($AH50="--- Empty ---",0,OFFSET('All Equipment'!$P$1,ROW()-1,0)))</f>
        <v>36.797872340425535</v>
      </c>
      <c r="AL50" s="107">
        <f ca="1">IF($AE50="","",IF(AND($AE50="Off-Hand",$AH50="--- Empty ---"),1000,IF($AG50="1H",SUM($AK50,MAX(Optimization!$I$5:$K$5)),$AK50)))</f>
        <v>84.097872340425539</v>
      </c>
      <c r="AM50" s="134" t="str">
        <f ca="1">IF($AH50="","",IF(AND($AH50&lt;&gt;"--- Empty ---",OR($AI50&gt;$AD$2,OFFSET('All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" s="52" t="str">
        <f t="shared" ca="1" si="1"/>
        <v>Yes</v>
      </c>
      <c r="AO50" s="52">
        <f t="shared" ca="1" si="6"/>
        <v>50</v>
      </c>
      <c r="AQ50" s="51" t="str">
        <f t="shared" ca="1" si="2"/>
        <v>n/a</v>
      </c>
      <c r="AR50" s="51" t="str">
        <f t="shared" ca="1" si="3"/>
        <v>n/a</v>
      </c>
      <c r="AS50" s="52" t="str">
        <f t="shared" ca="1" si="7"/>
        <v>n/a</v>
      </c>
      <c r="AT50" s="52" t="str">
        <f ca="1">IF(OR(AQ50="",AQ50="n/a"),AQ50,IF(AND($AR50&lt;&gt;"--- Empty ---",AR50=IF(AQ50="Finger1",Settings!$AB$4,Settings!$AB$6),ISERROR(MATCH(AR50,Settings!$AB$9:$AB$14,0))),"No","Yes"))</f>
        <v>n/a</v>
      </c>
      <c r="AV50" s="51" t="str">
        <f t="shared" ca="1" si="4"/>
        <v>n/a</v>
      </c>
      <c r="AW50" s="51" t="str">
        <f t="shared" ca="1" si="5"/>
        <v>n/a</v>
      </c>
      <c r="AX50" s="52" t="str">
        <f t="shared" ca="1" si="8"/>
        <v>n/a</v>
      </c>
      <c r="AY50" s="52" t="str">
        <f ca="1">IF(OR(AV50="",AV50="n/a"),AV50,IF(AND($AW50&lt;&gt;"--- Empty ---",AW50=IF(AV50="Finger2",Settings!$AB$3,Settings!$AB$5),ISERROR(MATCH(AW50,Settings!$AB$9:$AB$14,0))),"No","Yes"))</f>
        <v>n/a</v>
      </c>
    </row>
    <row r="51" spans="1:51" x14ac:dyDescent="0.25">
      <c r="A51" s="343" t="s">
        <v>1176</v>
      </c>
      <c r="B51" s="46">
        <v>0.144696666666666</v>
      </c>
      <c r="C51" s="46">
        <v>0.57140000000000002</v>
      </c>
      <c r="D51" s="46">
        <v>8.6818000000000008</v>
      </c>
      <c r="E51" s="46">
        <v>11.848000000000001</v>
      </c>
      <c r="F51" s="46">
        <v>0</v>
      </c>
      <c r="H51" s="46">
        <v>14.5</v>
      </c>
      <c r="I51" s="46">
        <v>30.5</v>
      </c>
      <c r="J51" s="46">
        <v>52.5</v>
      </c>
      <c r="K51" s="46">
        <v>74</v>
      </c>
      <c r="L51" s="46">
        <v>115.5</v>
      </c>
      <c r="M51" s="46">
        <v>157.5</v>
      </c>
      <c r="N51" s="46">
        <v>209.5</v>
      </c>
      <c r="O51" s="46">
        <v>262.5</v>
      </c>
      <c r="AE51" s="51" t="str">
        <f ca="1">OFFSET('All Equipment'!$A$1,ROW()-1,0)&amp;""</f>
        <v>Weapon</v>
      </c>
      <c r="AF51" s="51" t="str">
        <f ca="1">OFFSET('All Equipment'!$B$1,ROW()-1,0)&amp;""</f>
        <v>Staff</v>
      </c>
      <c r="AG51" s="52" t="str">
        <f t="shared" ca="1" si="0"/>
        <v>2H</v>
      </c>
      <c r="AH51" s="51" t="str">
        <f ca="1">IF($AE51="","",IF(OFFSET('All Equipment'!$A$1,ROW()-1,2)="","--- Empty ---",OFFSET('All Equipment'!$A$1,ROW()-1,2)))</f>
        <v>Shadow Wing Focus Staff</v>
      </c>
      <c r="AI51" s="52">
        <f ca="1">IF($AF51="","",OFFSET('All Equipment'!$E$1,ROW()-1,0))</f>
        <v>3</v>
      </c>
      <c r="AJ51" s="52">
        <f ca="1">IF($AE51="","",OFFSET('All Equipment'!$M$1,ROW()-1,0))</f>
        <v>0</v>
      </c>
      <c r="AK51" s="107">
        <f ca="1">IF($AE51="","",IF($AH51="--- Empty ---",0,OFFSET('All Equipment'!$P$1,ROW()-1,0)))</f>
        <v>60.531914893617021</v>
      </c>
      <c r="AL51" s="107">
        <f ca="1">IF($AE51="","",IF(AND($AE51="Off-Hand",$AH51="--- Empty ---"),1000,IF($AG51="1H",SUM($AK51,MAX(Optimization!$I$5:$K$5)),$AK51)))</f>
        <v>60.531914893617021</v>
      </c>
      <c r="AM51" s="134" t="str">
        <f ca="1">IF($AH51="","",IF(AND($AH51&lt;&gt;"--- Empty ---",OR($AI51&gt;$AD$2,OFFSET('All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" s="52" t="str">
        <f t="shared" ca="1" si="1"/>
        <v>Yes</v>
      </c>
      <c r="AO51" s="52">
        <f t="shared" ca="1" si="6"/>
        <v>51</v>
      </c>
      <c r="AQ51" s="51" t="str">
        <f t="shared" ca="1" si="2"/>
        <v>n/a</v>
      </c>
      <c r="AR51" s="51" t="str">
        <f t="shared" ca="1" si="3"/>
        <v>n/a</v>
      </c>
      <c r="AS51" s="52" t="str">
        <f t="shared" ca="1" si="7"/>
        <v>n/a</v>
      </c>
      <c r="AT51" s="52" t="str">
        <f ca="1">IF(OR(AQ51="",AQ51="n/a"),AQ51,IF(AND($AR51&lt;&gt;"--- Empty ---",AR51=IF(AQ51="Finger1",Settings!$AB$4,Settings!$AB$6),ISERROR(MATCH(AR51,Settings!$AB$9:$AB$14,0))),"No","Yes"))</f>
        <v>n/a</v>
      </c>
      <c r="AV51" s="51" t="str">
        <f t="shared" ca="1" si="4"/>
        <v>n/a</v>
      </c>
      <c r="AW51" s="51" t="str">
        <f t="shared" ca="1" si="5"/>
        <v>n/a</v>
      </c>
      <c r="AX51" s="52" t="str">
        <f t="shared" ca="1" si="8"/>
        <v>n/a</v>
      </c>
      <c r="AY51" s="52" t="str">
        <f ca="1">IF(OR(AV51="",AV51="n/a"),AV51,IF(AND($AW51&lt;&gt;"--- Empty ---",AW51=IF(AV51="Finger2",Settings!$AB$3,Settings!$AB$5),ISERROR(MATCH(AW51,Settings!$AB$9:$AB$14,0))),"No","Yes"))</f>
        <v>n/a</v>
      </c>
    </row>
    <row r="52" spans="1:51" x14ac:dyDescent="0.25">
      <c r="A52" s="343" t="s">
        <v>1177</v>
      </c>
      <c r="B52" s="46">
        <v>0.144696666666666</v>
      </c>
      <c r="C52" s="46">
        <v>0.57140000000000002</v>
      </c>
      <c r="D52" s="46">
        <v>8.6818000000000008</v>
      </c>
      <c r="E52" s="46">
        <v>11.848000000000001</v>
      </c>
      <c r="F52" s="46">
        <v>0</v>
      </c>
      <c r="H52" s="46">
        <v>14.5</v>
      </c>
      <c r="I52" s="46">
        <v>30.5</v>
      </c>
      <c r="J52" s="46">
        <v>52.5</v>
      </c>
      <c r="K52" s="46">
        <v>74</v>
      </c>
      <c r="L52" s="46">
        <v>115.5</v>
      </c>
      <c r="M52" s="46">
        <v>157.5</v>
      </c>
      <c r="N52" s="46">
        <v>209.5</v>
      </c>
      <c r="O52" s="46">
        <v>262.5</v>
      </c>
      <c r="AE52" s="51" t="str">
        <f ca="1">OFFSET('All Equipment'!$A$1,ROW()-1,0)&amp;""</f>
        <v>Weapon</v>
      </c>
      <c r="AF52" s="51" t="str">
        <f ca="1">OFFSET('All Equipment'!$B$1,ROW()-1,0)&amp;""</f>
        <v>Dagger</v>
      </c>
      <c r="AG52" s="52" t="str">
        <f t="shared" ca="1" si="0"/>
        <v>1H</v>
      </c>
      <c r="AH52" s="51" t="str">
        <f ca="1">IF($AE52="","",IF(OFFSET('All Equipment'!$A$1,ROW()-1,2)="","--- Empty ---",OFFSET('All Equipment'!$A$1,ROW()-1,2)))</f>
        <v>Shivsprocket's Shiv</v>
      </c>
      <c r="AI52" s="52">
        <f ca="1">IF($AF52="","",OFFSET('All Equipment'!$E$1,ROW()-1,0))</f>
        <v>5</v>
      </c>
      <c r="AJ52" s="52">
        <f ca="1">IF($AE52="","",OFFSET('All Equipment'!$M$1,ROW()-1,0))</f>
        <v>0</v>
      </c>
      <c r="AK52" s="107">
        <f ca="1">IF($AE52="","",IF($AH52="--- Empty ---",0,OFFSET('All Equipment'!$P$1,ROW()-1,0)))</f>
        <v>13</v>
      </c>
      <c r="AL52" s="107">
        <f ca="1">IF($AE52="","",IF(AND($AE52="Off-Hand",$AH52="--- Empty ---"),1000,IF($AG52="1H",SUM($AK52,MAX(Optimization!$I$5:$K$5)),$AK52)))</f>
        <v>60.3</v>
      </c>
      <c r="AM52" s="134" t="str">
        <f ca="1">IF($AH52="","",IF(AND($AH52&lt;&gt;"--- Empty ---",OR($AI52&gt;$AD$2,OFFSET('All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" s="52" t="str">
        <f t="shared" ca="1" si="1"/>
        <v>Yes</v>
      </c>
      <c r="AO52" s="52">
        <f t="shared" ca="1" si="6"/>
        <v>52</v>
      </c>
      <c r="AQ52" s="51" t="str">
        <f t="shared" ca="1" si="2"/>
        <v>n/a</v>
      </c>
      <c r="AR52" s="51" t="str">
        <f t="shared" ca="1" si="3"/>
        <v>n/a</v>
      </c>
      <c r="AS52" s="52" t="str">
        <f t="shared" ca="1" si="7"/>
        <v>n/a</v>
      </c>
      <c r="AT52" s="52" t="str">
        <f ca="1">IF(OR(AQ52="",AQ52="n/a"),AQ52,IF(AND($AR52&lt;&gt;"--- Empty ---",AR52=IF(AQ52="Finger1",Settings!$AB$4,Settings!$AB$6),ISERROR(MATCH(AR52,Settings!$AB$9:$AB$14,0))),"No","Yes"))</f>
        <v>n/a</v>
      </c>
      <c r="AV52" s="51" t="str">
        <f t="shared" ca="1" si="4"/>
        <v>n/a</v>
      </c>
      <c r="AW52" s="51" t="str">
        <f t="shared" ca="1" si="5"/>
        <v>n/a</v>
      </c>
      <c r="AX52" s="52" t="str">
        <f t="shared" ca="1" si="8"/>
        <v>n/a</v>
      </c>
      <c r="AY52" s="52" t="str">
        <f ca="1">IF(OR(AV52="",AV52="n/a"),AV52,IF(AND($AW52&lt;&gt;"--- Empty ---",AW52=IF(AV52="Finger2",Settings!$AB$3,Settings!$AB$5),ISERROR(MATCH(AW52,Settings!$AB$9:$AB$14,0))),"No","Yes"))</f>
        <v>n/a</v>
      </c>
    </row>
    <row r="53" spans="1:51" x14ac:dyDescent="0.25">
      <c r="A53" s="343" t="s">
        <v>1178</v>
      </c>
      <c r="B53" s="46">
        <v>7.2322671957671961E-2</v>
      </c>
      <c r="C53" s="46">
        <v>0.57140000000000002</v>
      </c>
      <c r="D53" s="46">
        <v>4.3393603174603177</v>
      </c>
      <c r="E53" s="46">
        <v>12.845210885294122</v>
      </c>
      <c r="F53" s="46">
        <v>0</v>
      </c>
      <c r="H53" s="46">
        <v>14.5</v>
      </c>
      <c r="I53" s="46">
        <v>30.5</v>
      </c>
      <c r="J53" s="46">
        <v>52.5</v>
      </c>
      <c r="K53" s="46">
        <v>74</v>
      </c>
      <c r="L53" s="46">
        <v>115.5</v>
      </c>
      <c r="M53" s="46">
        <v>157.5</v>
      </c>
      <c r="N53" s="46">
        <v>209.5</v>
      </c>
      <c r="O53" s="46">
        <v>262.5</v>
      </c>
      <c r="AE53" s="51" t="str">
        <f ca="1">OFFSET('All Equipment'!$A$1,ROW()-1,0)&amp;""</f>
        <v>Weapon</v>
      </c>
      <c r="AF53" s="51" t="str">
        <f ca="1">OFFSET('All Equipment'!$B$1,ROW()-1,0)&amp;""</f>
        <v>Staff</v>
      </c>
      <c r="AG53" s="52" t="str">
        <f t="shared" ca="1" si="0"/>
        <v>2H</v>
      </c>
      <c r="AH53" s="51" t="str">
        <f ca="1">IF($AE53="","",IF(OFFSET('All Equipment'!$A$1,ROW()-1,2)="","--- Empty ---",OFFSET('All Equipment'!$A$1,ROW()-1,2)))</f>
        <v>Solstice Staff of Arcane Wrath</v>
      </c>
      <c r="AI53" s="52">
        <f ca="1">IF($AF53="","",OFFSET('All Equipment'!$E$1,ROW()-1,0))</f>
        <v>1</v>
      </c>
      <c r="AJ53" s="52">
        <f ca="1">IF($AE53="","",OFFSET('All Equipment'!$M$1,ROW()-1,0))</f>
        <v>0</v>
      </c>
      <c r="AK53" s="107">
        <f ca="1">IF($AE53="","",IF($AH53="--- Empty ---",0,OFFSET('All Equipment'!$P$1,ROW()-1,0)))</f>
        <v>37</v>
      </c>
      <c r="AL53" s="107">
        <f ca="1">IF($AE53="","",IF(AND($AE53="Off-Hand",$AH53="--- Empty ---"),1000,IF($AG53="1H",SUM($AK53,MAX(Optimization!$I$5:$K$5)),$AK53)))</f>
        <v>37</v>
      </c>
      <c r="AM53" s="134" t="str">
        <f ca="1">IF($AH53="","",IF(AND($AH53&lt;&gt;"--- Empty ---",OR($AI53&gt;$AD$2,OFFSET('All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" s="52" t="str">
        <f t="shared" ca="1" si="1"/>
        <v>Yes</v>
      </c>
      <c r="AO53" s="52">
        <f t="shared" ca="1" si="6"/>
        <v>53</v>
      </c>
      <c r="AQ53" s="51" t="str">
        <f t="shared" ca="1" si="2"/>
        <v>n/a</v>
      </c>
      <c r="AR53" s="51" t="str">
        <f t="shared" ca="1" si="3"/>
        <v>n/a</v>
      </c>
      <c r="AS53" s="52" t="str">
        <f t="shared" ca="1" si="7"/>
        <v>n/a</v>
      </c>
      <c r="AT53" s="52" t="str">
        <f ca="1">IF(OR(AQ53="",AQ53="n/a"),AQ53,IF(AND($AR53&lt;&gt;"--- Empty ---",AR53=IF(AQ53="Finger1",Settings!$AB$4,Settings!$AB$6),ISERROR(MATCH(AR53,Settings!$AB$9:$AB$14,0))),"No","Yes"))</f>
        <v>n/a</v>
      </c>
      <c r="AV53" s="51" t="str">
        <f t="shared" ca="1" si="4"/>
        <v>n/a</v>
      </c>
      <c r="AW53" s="51" t="str">
        <f t="shared" ca="1" si="5"/>
        <v>n/a</v>
      </c>
      <c r="AX53" s="52" t="str">
        <f t="shared" ca="1" si="8"/>
        <v>n/a</v>
      </c>
      <c r="AY53" s="52" t="str">
        <f ca="1">IF(OR(AV53="",AV53="n/a"),AV53,IF(AND($AW53&lt;&gt;"--- Empty ---",AW53=IF(AV53="Finger2",Settings!$AB$3,Settings!$AB$5),ISERROR(MATCH(AW53,Settings!$AB$9:$AB$14,0))),"No","Yes"))</f>
        <v>n/a</v>
      </c>
    </row>
    <row r="54" spans="1:51" x14ac:dyDescent="0.25">
      <c r="A54" s="343" t="s">
        <v>1179</v>
      </c>
      <c r="B54" s="46">
        <v>0.144696666666666</v>
      </c>
      <c r="C54" s="46">
        <v>0.57140000000000002</v>
      </c>
      <c r="D54" s="46">
        <v>8.6818000000000008</v>
      </c>
      <c r="E54" s="46">
        <v>11.848000000000001</v>
      </c>
      <c r="F54" s="46">
        <v>0</v>
      </c>
      <c r="H54" s="46">
        <v>14.5</v>
      </c>
      <c r="I54" s="46">
        <v>30.5</v>
      </c>
      <c r="J54" s="46">
        <v>52.5</v>
      </c>
      <c r="K54" s="46">
        <v>74</v>
      </c>
      <c r="L54" s="46">
        <v>115.5</v>
      </c>
      <c r="M54" s="46">
        <v>157.5</v>
      </c>
      <c r="N54" s="46">
        <v>209.5</v>
      </c>
      <c r="O54" s="46">
        <v>262.5</v>
      </c>
      <c r="AE54" s="51" t="str">
        <f ca="1">OFFSET('All Equipment'!$A$1,ROW()-1,0)&amp;""</f>
        <v>Weapon</v>
      </c>
      <c r="AF54" s="51" t="str">
        <f ca="1">OFFSET('All Equipment'!$B$1,ROW()-1,0)&amp;""</f>
        <v>Staff</v>
      </c>
      <c r="AG54" s="52" t="str">
        <f t="shared" ca="1" si="0"/>
        <v>2H</v>
      </c>
      <c r="AH54" s="51" t="str">
        <f ca="1">IF($AE54="","",IF(OFFSET('All Equipment'!$A$1,ROW()-1,2)="","--- Empty ---",OFFSET('All Equipment'!$A$1,ROW()-1,2)))</f>
        <v>Solstice Staff of Nature's Wrath</v>
      </c>
      <c r="AI54" s="52">
        <f ca="1">IF($AF54="","",OFFSET('All Equipment'!$E$1,ROW()-1,0))</f>
        <v>1</v>
      </c>
      <c r="AJ54" s="52">
        <f ca="1">IF($AE54="","",OFFSET('All Equipment'!$M$1,ROW()-1,0))</f>
        <v>0</v>
      </c>
      <c r="AK54" s="107">
        <f ca="1">IF($AE54="","",IF($AH54="--- Empty ---",0,OFFSET('All Equipment'!$P$1,ROW()-1,0)))</f>
        <v>37</v>
      </c>
      <c r="AL54" s="107">
        <f ca="1">IF($AE54="","",IF(AND($AE54="Off-Hand",$AH54="--- Empty ---"),1000,IF($AG54="1H",SUM($AK54,MAX(Optimization!$I$5:$K$5)),$AK54)))</f>
        <v>37</v>
      </c>
      <c r="AM54" s="134" t="str">
        <f ca="1">IF($AH54="","",IF(AND($AH54&lt;&gt;"--- Empty ---",OR($AI54&gt;$AD$2,OFFSET('All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54" s="52" t="str">
        <f t="shared" ca="1" si="1"/>
        <v>Yes</v>
      </c>
      <c r="AO54" s="52">
        <f t="shared" ca="1" si="6"/>
        <v>54</v>
      </c>
      <c r="AQ54" s="51" t="str">
        <f t="shared" ca="1" si="2"/>
        <v>n/a</v>
      </c>
      <c r="AR54" s="51" t="str">
        <f t="shared" ca="1" si="3"/>
        <v>n/a</v>
      </c>
      <c r="AS54" s="52" t="str">
        <f t="shared" ca="1" si="7"/>
        <v>n/a</v>
      </c>
      <c r="AT54" s="52" t="str">
        <f ca="1">IF(OR(AQ54="",AQ54="n/a"),AQ54,IF(AND($AR54&lt;&gt;"--- Empty ---",AR54=IF(AQ54="Finger1",Settings!$AB$4,Settings!$AB$6),ISERROR(MATCH(AR54,Settings!$AB$9:$AB$14,0))),"No","Yes"))</f>
        <v>n/a</v>
      </c>
      <c r="AV54" s="51" t="str">
        <f t="shared" ca="1" si="4"/>
        <v>n/a</v>
      </c>
      <c r="AW54" s="51" t="str">
        <f t="shared" ca="1" si="5"/>
        <v>n/a</v>
      </c>
      <c r="AX54" s="52" t="str">
        <f t="shared" ca="1" si="8"/>
        <v>n/a</v>
      </c>
      <c r="AY54" s="52" t="str">
        <f ca="1">IF(OR(AV54="",AV54="n/a"),AV54,IF(AND($AW54&lt;&gt;"--- Empty ---",AW54=IF(AV54="Finger2",Settings!$AB$3,Settings!$AB$5),ISERROR(MATCH(AW54,Settings!$AB$9:$AB$14,0))),"No","Yes"))</f>
        <v>n/a</v>
      </c>
    </row>
    <row r="55" spans="1:51" x14ac:dyDescent="0.25">
      <c r="A55" s="343" t="s">
        <v>1209</v>
      </c>
      <c r="B55" s="46">
        <v>0.144696666666666</v>
      </c>
      <c r="C55" s="46">
        <v>0.57140000000000002</v>
      </c>
      <c r="D55" s="46">
        <v>8.6818000000000008</v>
      </c>
      <c r="E55" s="46">
        <v>11.848000000000001</v>
      </c>
      <c r="F55" s="46">
        <v>0</v>
      </c>
      <c r="H55" s="46">
        <v>14.5</v>
      </c>
      <c r="I55" s="46">
        <v>30.5</v>
      </c>
      <c r="J55" s="46">
        <v>52.5</v>
      </c>
      <c r="K55" s="46">
        <v>74</v>
      </c>
      <c r="L55" s="46">
        <v>115.5</v>
      </c>
      <c r="M55" s="46">
        <v>157.5</v>
      </c>
      <c r="N55" s="46">
        <v>209.5</v>
      </c>
      <c r="O55" s="46">
        <v>262.5</v>
      </c>
      <c r="AE55" s="51" t="str">
        <f ca="1">OFFSET('All Equipment'!$A$1,ROW()-1,0)&amp;""</f>
        <v>Weapon</v>
      </c>
      <c r="AF55" s="51" t="str">
        <f ca="1">OFFSET('All Equipment'!$B$1,ROW()-1,0)&amp;""</f>
        <v>Dagger</v>
      </c>
      <c r="AG55" s="52" t="str">
        <f t="shared" ca="1" si="0"/>
        <v>1H</v>
      </c>
      <c r="AH55" s="51" t="str">
        <f ca="1">IF($AE55="","",IF(OFFSET('All Equipment'!$A$1,ROW()-1,2)="","--- Empty ---",OFFSET('All Equipment'!$A$1,ROW()-1,2)))</f>
        <v>Sorcerous Dagger</v>
      </c>
      <c r="AI55" s="52">
        <f ca="1">IF($AF55="","",OFFSET('All Equipment'!$E$1,ROW()-1,0))</f>
        <v>1</v>
      </c>
      <c r="AJ55" s="52">
        <f ca="1">IF($AE55="","",OFFSET('All Equipment'!$M$1,ROW()-1,0))</f>
        <v>0</v>
      </c>
      <c r="AK55" s="107">
        <f ca="1">IF($AE55="","",IF($AH55="--- Empty ---",0,OFFSET('All Equipment'!$P$1,ROW()-1,0)))</f>
        <v>21.926063829787235</v>
      </c>
      <c r="AL55" s="107">
        <f ca="1">IF($AE55="","",IF(AND($AE55="Off-Hand",$AH55="--- Empty ---"),1000,IF($AG55="1H",SUM($AK55,MAX(Optimization!$I$5:$K$5)),$AK55)))</f>
        <v>69.226063829787236</v>
      </c>
      <c r="AM55" s="134" t="str">
        <f ca="1">IF($AH55="","",IF(AND($AH55&lt;&gt;"--- Empty ---",OR($AI55&gt;$AD$2,OFFSET('All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" s="52" t="str">
        <f t="shared" ca="1" si="1"/>
        <v>Yes</v>
      </c>
      <c r="AO55" s="52">
        <f t="shared" ca="1" si="6"/>
        <v>55</v>
      </c>
      <c r="AQ55" s="51" t="str">
        <f t="shared" ca="1" si="2"/>
        <v>n/a</v>
      </c>
      <c r="AR55" s="51" t="str">
        <f t="shared" ca="1" si="3"/>
        <v>n/a</v>
      </c>
      <c r="AS55" s="52" t="str">
        <f t="shared" ca="1" si="7"/>
        <v>n/a</v>
      </c>
      <c r="AT55" s="52" t="str">
        <f ca="1">IF(OR(AQ55="",AQ55="n/a"),AQ55,IF(AND($AR55&lt;&gt;"--- Empty ---",AR55=IF(AQ55="Finger1",Settings!$AB$4,Settings!$AB$6),ISERROR(MATCH(AR55,Settings!$AB$9:$AB$14,0))),"No","Yes"))</f>
        <v>n/a</v>
      </c>
      <c r="AV55" s="51" t="str">
        <f t="shared" ca="1" si="4"/>
        <v>n/a</v>
      </c>
      <c r="AW55" s="51" t="str">
        <f t="shared" ca="1" si="5"/>
        <v>n/a</v>
      </c>
      <c r="AX55" s="52" t="str">
        <f t="shared" ca="1" si="8"/>
        <v>n/a</v>
      </c>
      <c r="AY55" s="52" t="str">
        <f ca="1">IF(OR(AV55="",AV55="n/a"),AV55,IF(AND($AW55&lt;&gt;"--- Empty ---",AW55=IF(AV55="Finger2",Settings!$AB$3,Settings!$AB$5),ISERROR(MATCH(AW55,Settings!$AB$9:$AB$14,0))),"No","Yes"))</f>
        <v>n/a</v>
      </c>
    </row>
    <row r="56" spans="1:51" x14ac:dyDescent="0.25">
      <c r="A56" s="343" t="s">
        <v>1180</v>
      </c>
      <c r="B56" s="46">
        <v>0.144696666666666</v>
      </c>
      <c r="C56" s="46">
        <v>0.123</v>
      </c>
      <c r="D56" s="46">
        <v>8.6818000000000008</v>
      </c>
      <c r="E56" s="46">
        <v>11.848000000000001</v>
      </c>
      <c r="F56" s="46">
        <v>0</v>
      </c>
      <c r="H56" s="46">
        <v>14.5</v>
      </c>
      <c r="I56" s="46">
        <v>30.5</v>
      </c>
      <c r="J56" s="46">
        <v>52.5</v>
      </c>
      <c r="K56" s="46">
        <v>74</v>
      </c>
      <c r="L56" s="46">
        <v>115.5</v>
      </c>
      <c r="M56" s="46">
        <v>157.5</v>
      </c>
      <c r="N56" s="46">
        <v>209.5</v>
      </c>
      <c r="O56" s="46">
        <v>262.5</v>
      </c>
      <c r="AE56" s="51" t="str">
        <f ca="1">OFFSET('All Equipment'!$A$1,ROW()-1,0)&amp;""</f>
        <v>Weapon</v>
      </c>
      <c r="AF56" s="51" t="str">
        <f ca="1">OFFSET('All Equipment'!$B$1,ROW()-1,0)&amp;""</f>
        <v>Staff</v>
      </c>
      <c r="AG56" s="52" t="str">
        <f t="shared" ca="1" si="0"/>
        <v>2H</v>
      </c>
      <c r="AH56" s="51" t="str">
        <f ca="1">IF($AE56="","",IF(OFFSET('All Equipment'!$A$1,ROW()-1,2)="","--- Empty ---",OFFSET('All Equipment'!$A$1,ROW()-1,2)))</f>
        <v>Soulseeker</v>
      </c>
      <c r="AI56" s="52">
        <f ca="1">IF($AF56="","",OFFSET('All Equipment'!$E$1,ROW()-1,0))</f>
        <v>6</v>
      </c>
      <c r="AJ56" s="52">
        <f ca="1">IF($AE56="","",OFFSET('All Equipment'!$M$1,ROW()-1,0))</f>
        <v>0</v>
      </c>
      <c r="AK56" s="107">
        <f ca="1">IF($AE56="","",IF($AH56="--- Empty ---",0,OFFSET('All Equipment'!$P$1,ROW()-1,0)))</f>
        <v>143.10797872340424</v>
      </c>
      <c r="AL56" s="107">
        <f ca="1">IF($AE56="","",IF(AND($AE56="Off-Hand",$AH56="--- Empty ---"),1000,IF($AG56="1H",SUM($AK56,MAX(Optimization!$I$5:$K$5)),$AK56)))</f>
        <v>143.10797872340424</v>
      </c>
      <c r="AM56" s="134" t="str">
        <f ca="1">IF($AH56="","",IF(AND($AH56&lt;&gt;"--- Empty ---",OR($AI56&gt;$AD$2,OFFSET('All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" s="52" t="str">
        <f t="shared" ca="1" si="1"/>
        <v>Yes</v>
      </c>
      <c r="AO56" s="52">
        <f t="shared" ca="1" si="6"/>
        <v>56</v>
      </c>
      <c r="AQ56" s="51" t="str">
        <f t="shared" ca="1" si="2"/>
        <v>n/a</v>
      </c>
      <c r="AR56" s="51" t="str">
        <f t="shared" ca="1" si="3"/>
        <v>n/a</v>
      </c>
      <c r="AS56" s="52" t="str">
        <f t="shared" ca="1" si="7"/>
        <v>n/a</v>
      </c>
      <c r="AT56" s="52" t="str">
        <f ca="1">IF(OR(AQ56="",AQ56="n/a"),AQ56,IF(AND($AR56&lt;&gt;"--- Empty ---",AR56=IF(AQ56="Finger1",Settings!$AB$4,Settings!$AB$6),ISERROR(MATCH(AR56,Settings!$AB$9:$AB$14,0))),"No","Yes"))</f>
        <v>n/a</v>
      </c>
      <c r="AV56" s="51" t="str">
        <f t="shared" ca="1" si="4"/>
        <v>n/a</v>
      </c>
      <c r="AW56" s="51" t="str">
        <f t="shared" ca="1" si="5"/>
        <v>n/a</v>
      </c>
      <c r="AX56" s="52" t="str">
        <f t="shared" ca="1" si="8"/>
        <v>n/a</v>
      </c>
      <c r="AY56" s="52" t="str">
        <f ca="1">IF(OR(AV56="",AV56="n/a"),AV56,IF(AND($AW56&lt;&gt;"--- Empty ---",AW56=IF(AV56="Finger2",Settings!$AB$3,Settings!$AB$5),ISERROR(MATCH(AW56,Settings!$AB$9:$AB$14,0))),"No","Yes"))</f>
        <v>n/a</v>
      </c>
    </row>
    <row r="57" spans="1:51" x14ac:dyDescent="0.25">
      <c r="A57" s="343" t="s">
        <v>1181</v>
      </c>
      <c r="B57" s="46">
        <v>0.144696666666666</v>
      </c>
      <c r="C57" s="46">
        <v>0.23100000000000001</v>
      </c>
      <c r="D57" s="46">
        <v>8.6818000000000008</v>
      </c>
      <c r="E57" s="46">
        <v>11.848000000000001</v>
      </c>
      <c r="F57" s="46">
        <v>0</v>
      </c>
      <c r="H57" s="46">
        <v>14.5</v>
      </c>
      <c r="I57" s="46">
        <v>30.5</v>
      </c>
      <c r="J57" s="46">
        <v>52.5</v>
      </c>
      <c r="K57" s="46">
        <v>74</v>
      </c>
      <c r="L57" s="46">
        <v>115.5</v>
      </c>
      <c r="M57" s="46">
        <v>157.5</v>
      </c>
      <c r="N57" s="46">
        <v>209.5</v>
      </c>
      <c r="O57" s="46">
        <v>262.5</v>
      </c>
      <c r="AE57" s="51" t="str">
        <f ca="1">OFFSET('All Equipment'!$A$1,ROW()-1,0)&amp;""</f>
        <v>Weapon</v>
      </c>
      <c r="AF57" s="51" t="str">
        <f ca="1">OFFSET('All Equipment'!$B$1,ROW()-1,0)&amp;""</f>
        <v>Staff</v>
      </c>
      <c r="AG57" s="52" t="str">
        <f t="shared" ca="1" si="0"/>
        <v>2H</v>
      </c>
      <c r="AH57" s="51" t="str">
        <f ca="1">IF($AE57="","",IF(OFFSET('All Equipment'!$A$1,ROW()-1,2)="","--- Empty ---",OFFSET('All Equipment'!$A$1,ROW()-1,2)))</f>
        <v>Staff of Balzaphon</v>
      </c>
      <c r="AI57" s="52">
        <f ca="1">IF($AF57="","",OFFSET('All Equipment'!$E$1,ROW()-1,0))</f>
        <v>6</v>
      </c>
      <c r="AJ57" s="52">
        <f ca="1">IF($AE57="","",OFFSET('All Equipment'!$M$1,ROW()-1,0))</f>
        <v>0</v>
      </c>
      <c r="AK57" s="107">
        <f ca="1">IF($AE57="","",IF($AH57="--- Empty ---",0,OFFSET('All Equipment'!$P$1,ROW()-1,0)))</f>
        <v>36.930851063829792</v>
      </c>
      <c r="AL57" s="107">
        <f ca="1">IF($AE57="","",IF(AND($AE57="Off-Hand",$AH57="--- Empty ---"),1000,IF($AG57="1H",SUM($AK57,MAX(Optimization!$I$5:$K$5)),$AK57)))</f>
        <v>36.930851063829792</v>
      </c>
      <c r="AM57" s="134" t="str">
        <f ca="1">IF($AH57="","",IF(AND($AH57&lt;&gt;"--- Empty ---",OR($AI57&gt;$AD$2,OFFSET('All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" s="52" t="str">
        <f t="shared" ca="1" si="1"/>
        <v>Yes</v>
      </c>
      <c r="AO57" s="52">
        <f t="shared" ca="1" si="6"/>
        <v>57</v>
      </c>
      <c r="AQ57" s="51" t="str">
        <f t="shared" ca="1" si="2"/>
        <v>n/a</v>
      </c>
      <c r="AR57" s="51" t="str">
        <f t="shared" ca="1" si="3"/>
        <v>n/a</v>
      </c>
      <c r="AS57" s="52" t="str">
        <f t="shared" ca="1" si="7"/>
        <v>n/a</v>
      </c>
      <c r="AT57" s="52" t="str">
        <f ca="1">IF(OR(AQ57="",AQ57="n/a"),AQ57,IF(AND($AR57&lt;&gt;"--- Empty ---",AR57=IF(AQ57="Finger1",Settings!$AB$4,Settings!$AB$6),ISERROR(MATCH(AR57,Settings!$AB$9:$AB$14,0))),"No","Yes"))</f>
        <v>n/a</v>
      </c>
      <c r="AV57" s="51" t="str">
        <f t="shared" ca="1" si="4"/>
        <v>n/a</v>
      </c>
      <c r="AW57" s="51" t="str">
        <f t="shared" ca="1" si="5"/>
        <v>n/a</v>
      </c>
      <c r="AX57" s="52" t="str">
        <f t="shared" ca="1" si="8"/>
        <v>n/a</v>
      </c>
      <c r="AY57" s="52" t="str">
        <f ca="1">IF(OR(AV57="",AV57="n/a"),AV57,IF(AND($AW57&lt;&gt;"--- Empty ---",AW57=IF(AV57="Finger2",Settings!$AB$3,Settings!$AB$5),ISERROR(MATCH(AW57,Settings!$AB$9:$AB$14,0))),"No","Yes"))</f>
        <v>n/a</v>
      </c>
    </row>
    <row r="58" spans="1:51" x14ac:dyDescent="0.25">
      <c r="A58" s="343" t="s">
        <v>1182</v>
      </c>
      <c r="B58" s="46">
        <v>0.144696666666666</v>
      </c>
      <c r="C58" s="46">
        <v>0.443</v>
      </c>
      <c r="D58" s="46">
        <v>8.6818000000000008</v>
      </c>
      <c r="E58" s="46">
        <v>11.848000000000001</v>
      </c>
      <c r="F58" s="46">
        <v>0</v>
      </c>
      <c r="H58" s="46">
        <v>14.5</v>
      </c>
      <c r="I58" s="46">
        <v>30.5</v>
      </c>
      <c r="J58" s="46">
        <v>52.5</v>
      </c>
      <c r="K58" s="46">
        <v>74</v>
      </c>
      <c r="L58" s="46">
        <v>115.5</v>
      </c>
      <c r="M58" s="46">
        <v>157.5</v>
      </c>
      <c r="N58" s="46">
        <v>209.5</v>
      </c>
      <c r="O58" s="46">
        <v>262.5</v>
      </c>
      <c r="AE58" s="51" t="str">
        <f ca="1">OFFSET('All Equipment'!$A$1,ROW()-1,0)&amp;""</f>
        <v>Weapon</v>
      </c>
      <c r="AF58" s="51" t="str">
        <f ca="1">OFFSET('All Equipment'!$B$1,ROW()-1,0)&amp;""</f>
        <v>Staff</v>
      </c>
      <c r="AG58" s="52" t="str">
        <f t="shared" ca="1" si="0"/>
        <v>2H</v>
      </c>
      <c r="AH58" s="51" t="str">
        <f ca="1">IF($AE58="","",IF(OFFSET('All Equipment'!$A$1,ROW()-1,2)="","--- Empty ---",OFFSET('All Equipment'!$A$1,ROW()-1,2)))</f>
        <v>Staff of Dominance</v>
      </c>
      <c r="AI58" s="52">
        <f ca="1">IF($AF58="","",OFFSET('All Equipment'!$E$1,ROW()-1,0))</f>
        <v>1</v>
      </c>
      <c r="AJ58" s="52">
        <f ca="1">IF($AE58="","",OFFSET('All Equipment'!$M$1,ROW()-1,0))</f>
        <v>0</v>
      </c>
      <c r="AK58" s="107">
        <f ca="1">IF($AE58="","",IF($AH58="--- Empty ---",0,OFFSET('All Equipment'!$P$1,ROW()-1,0)))</f>
        <v>50.989893617021281</v>
      </c>
      <c r="AL58" s="107">
        <f ca="1">IF($AE58="","",IF(AND($AE58="Off-Hand",$AH58="--- Empty ---"),1000,IF($AG58="1H",SUM($AK58,MAX(Optimization!$I$5:$K$5)),$AK58)))</f>
        <v>50.989893617021281</v>
      </c>
      <c r="AM58" s="134" t="str">
        <f ca="1">IF($AH58="","",IF(AND($AH58&lt;&gt;"--- Empty ---",OR($AI58&gt;$AD$2,OFFSET('All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" s="52" t="str">
        <f t="shared" ca="1" si="1"/>
        <v>Yes</v>
      </c>
      <c r="AO58" s="52">
        <f t="shared" ca="1" si="6"/>
        <v>58</v>
      </c>
      <c r="AQ58" s="51" t="str">
        <f t="shared" ca="1" si="2"/>
        <v>n/a</v>
      </c>
      <c r="AR58" s="51" t="str">
        <f t="shared" ca="1" si="3"/>
        <v>n/a</v>
      </c>
      <c r="AS58" s="52" t="str">
        <f t="shared" ca="1" si="7"/>
        <v>n/a</v>
      </c>
      <c r="AT58" s="52" t="str">
        <f ca="1">IF(OR(AQ58="",AQ58="n/a"),AQ58,IF(AND($AR58&lt;&gt;"--- Empty ---",AR58=IF(AQ58="Finger1",Settings!$AB$4,Settings!$AB$6),ISERROR(MATCH(AR58,Settings!$AB$9:$AB$14,0))),"No","Yes"))</f>
        <v>n/a</v>
      </c>
      <c r="AV58" s="51" t="str">
        <f t="shared" ca="1" si="4"/>
        <v>n/a</v>
      </c>
      <c r="AW58" s="51" t="str">
        <f t="shared" ca="1" si="5"/>
        <v>n/a</v>
      </c>
      <c r="AX58" s="52" t="str">
        <f t="shared" ca="1" si="8"/>
        <v>n/a</v>
      </c>
      <c r="AY58" s="52" t="str">
        <f ca="1">IF(OR(AV58="",AV58="n/a"),AV58,IF(AND($AW58&lt;&gt;"--- Empty ---",AW58=IF(AV58="Finger2",Settings!$AB$3,Settings!$AB$5),ISERROR(MATCH(AW58,Settings!$AB$9:$AB$14,0))),"No","Yes"))</f>
        <v>n/a</v>
      </c>
    </row>
    <row r="59" spans="1:51" x14ac:dyDescent="0.25">
      <c r="A59" s="343" t="s">
        <v>1183</v>
      </c>
      <c r="B59" s="46">
        <v>0.144696666666666</v>
      </c>
      <c r="C59" s="46">
        <v>0.57140000000000002</v>
      </c>
      <c r="D59" s="46">
        <v>8.6818000000000008</v>
      </c>
      <c r="E59" s="46">
        <v>11.848000000000001</v>
      </c>
      <c r="F59" s="46">
        <v>0</v>
      </c>
      <c r="H59" s="46">
        <v>14.5</v>
      </c>
      <c r="I59" s="46">
        <v>30.5</v>
      </c>
      <c r="J59" s="46">
        <v>52.5</v>
      </c>
      <c r="K59" s="46">
        <v>74</v>
      </c>
      <c r="L59" s="46">
        <v>115.5</v>
      </c>
      <c r="M59" s="46">
        <v>157.5</v>
      </c>
      <c r="N59" s="46">
        <v>209.5</v>
      </c>
      <c r="O59" s="46">
        <v>262.5</v>
      </c>
      <c r="AE59" s="51" t="str">
        <f ca="1">OFFSET('All Equipment'!$A$1,ROW()-1,0)&amp;""</f>
        <v>Weapon</v>
      </c>
      <c r="AF59" s="51" t="str">
        <f ca="1">OFFSET('All Equipment'!$B$1,ROW()-1,0)&amp;""</f>
        <v>Staff</v>
      </c>
      <c r="AG59" s="52" t="str">
        <f t="shared" ca="1" si="0"/>
        <v>2H</v>
      </c>
      <c r="AH59" s="51" t="str">
        <f ca="1">IF($AE59="","",IF(OFFSET('All Equipment'!$A$1,ROW()-1,2)="","--- Empty ---",OFFSET('All Equipment'!$A$1,ROW()-1,2)))</f>
        <v>Staff of the Qiraji Prophets</v>
      </c>
      <c r="AI59" s="52">
        <f ca="1">IF($AF59="","",OFFSET('All Equipment'!$E$1,ROW()-1,0))</f>
        <v>5</v>
      </c>
      <c r="AJ59" s="52">
        <f ca="1">IF($AE59="","",OFFSET('All Equipment'!$M$1,ROW()-1,0))</f>
        <v>0</v>
      </c>
      <c r="AK59" s="107">
        <f ca="1">IF($AE59="","",IF($AH59="--- Empty ---",0,OFFSET('All Equipment'!$P$1,ROW()-1,0)))</f>
        <v>58.945744680851064</v>
      </c>
      <c r="AL59" s="107">
        <f ca="1">IF($AE59="","",IF(AND($AE59="Off-Hand",$AH59="--- Empty ---"),1000,IF($AG59="1H",SUM($AK59,MAX(Optimization!$I$5:$K$5)),$AK59)))</f>
        <v>58.945744680851064</v>
      </c>
      <c r="AM59" s="134" t="str">
        <f ca="1">IF($AH59="","",IF(AND($AH59&lt;&gt;"--- Empty ---",OR($AI59&gt;$AD$2,OFFSET('All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" s="52" t="str">
        <f t="shared" ca="1" si="1"/>
        <v>Yes</v>
      </c>
      <c r="AO59" s="52">
        <f t="shared" ca="1" si="6"/>
        <v>59</v>
      </c>
      <c r="AQ59" s="51" t="str">
        <f t="shared" ca="1" si="2"/>
        <v>n/a</v>
      </c>
      <c r="AR59" s="51" t="str">
        <f t="shared" ca="1" si="3"/>
        <v>n/a</v>
      </c>
      <c r="AS59" s="52" t="str">
        <f t="shared" ca="1" si="7"/>
        <v>n/a</v>
      </c>
      <c r="AT59" s="52" t="str">
        <f ca="1">IF(OR(AQ59="",AQ59="n/a"),AQ59,IF(AND($AR59&lt;&gt;"--- Empty ---",AR59=IF(AQ59="Finger1",Settings!$AB$4,Settings!$AB$6),ISERROR(MATCH(AR59,Settings!$AB$9:$AB$14,0))),"No","Yes"))</f>
        <v>n/a</v>
      </c>
      <c r="AV59" s="51" t="str">
        <f t="shared" ca="1" si="4"/>
        <v>n/a</v>
      </c>
      <c r="AW59" s="51" t="str">
        <f t="shared" ca="1" si="5"/>
        <v>n/a</v>
      </c>
      <c r="AX59" s="52" t="str">
        <f t="shared" ca="1" si="8"/>
        <v>n/a</v>
      </c>
      <c r="AY59" s="52" t="str">
        <f ca="1">IF(OR(AV59="",AV59="n/a"),AV59,IF(AND($AW59&lt;&gt;"--- Empty ---",AW59=IF(AV59="Finger2",Settings!$AB$3,Settings!$AB$5),ISERROR(MATCH(AW59,Settings!$AB$9:$AB$14,0))),"No","Yes"))</f>
        <v>n/a</v>
      </c>
    </row>
    <row r="60" spans="1:51" x14ac:dyDescent="0.25">
      <c r="A60" s="343" t="s">
        <v>1184</v>
      </c>
      <c r="B60" s="46">
        <v>0.144696666666666</v>
      </c>
      <c r="C60" s="46">
        <v>0.57140000000000002</v>
      </c>
      <c r="D60" s="46">
        <v>8.6818000000000008</v>
      </c>
      <c r="E60" s="46">
        <v>11.848000000000001</v>
      </c>
      <c r="F60" s="46">
        <v>0</v>
      </c>
      <c r="H60" s="46">
        <v>14.5</v>
      </c>
      <c r="I60" s="46">
        <v>30.5</v>
      </c>
      <c r="J60" s="46">
        <v>52.5</v>
      </c>
      <c r="K60" s="46">
        <v>74</v>
      </c>
      <c r="L60" s="46">
        <v>115.5</v>
      </c>
      <c r="M60" s="46">
        <v>157.5</v>
      </c>
      <c r="N60" s="46">
        <v>209.5</v>
      </c>
      <c r="O60" s="46">
        <v>262.5</v>
      </c>
      <c r="AE60" s="51" t="str">
        <f ca="1">OFFSET('All Equipment'!$A$1,ROW()-1,0)&amp;""</f>
        <v>Weapon</v>
      </c>
      <c r="AF60" s="51" t="str">
        <f ca="1">OFFSET('All Equipment'!$B$1,ROW()-1,0)&amp;""</f>
        <v>Staff</v>
      </c>
      <c r="AG60" s="52" t="str">
        <f t="shared" ca="1" si="0"/>
        <v>2H</v>
      </c>
      <c r="AH60" s="51" t="str">
        <f ca="1">IF($AE60="","",IF(OFFSET('All Equipment'!$A$1,ROW()-1,2)="","--- Empty ---",OFFSET('All Equipment'!$A$1,ROW()-1,2)))</f>
        <v>Staff of the Ruins</v>
      </c>
      <c r="AI60" s="52">
        <f ca="1">IF($AF60="","",OFFSET('All Equipment'!$E$1,ROW()-1,0))</f>
        <v>5</v>
      </c>
      <c r="AJ60" s="52">
        <f ca="1">IF($AE60="","",OFFSET('All Equipment'!$M$1,ROW()-1,0))</f>
        <v>1</v>
      </c>
      <c r="AK60" s="107">
        <f ca="1">IF($AE60="","",IF($AH60="--- Empty ---",0,OFFSET('All Equipment'!$P$1,ROW()-1,0)))</f>
        <v>82.999468085106386</v>
      </c>
      <c r="AL60" s="107">
        <f ca="1">IF($AE60="","",IF(AND($AE60="Off-Hand",$AH60="--- Empty ---"),1000,IF($AG60="1H",SUM($AK60,MAX(Optimization!$I$5:$K$5)),$AK60)))</f>
        <v>82.999468085106386</v>
      </c>
      <c r="AM60" s="134" t="str">
        <f ca="1">IF($AH60="","",IF(AND($AH60&lt;&gt;"--- Empty ---",OR($AI60&gt;$AD$2,OFFSET('All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" s="52" t="str">
        <f t="shared" ca="1" si="1"/>
        <v>Yes</v>
      </c>
      <c r="AO60" s="52">
        <f t="shared" ca="1" si="6"/>
        <v>60</v>
      </c>
      <c r="AQ60" s="51" t="str">
        <f t="shared" ca="1" si="2"/>
        <v>n/a</v>
      </c>
      <c r="AR60" s="51" t="str">
        <f t="shared" ca="1" si="3"/>
        <v>n/a</v>
      </c>
      <c r="AS60" s="52" t="str">
        <f t="shared" ca="1" si="7"/>
        <v>n/a</v>
      </c>
      <c r="AT60" s="52" t="str">
        <f ca="1">IF(OR(AQ60="",AQ60="n/a"),AQ60,IF(AND($AR60&lt;&gt;"--- Empty ---",AR60=IF(AQ60="Finger1",Settings!$AB$4,Settings!$AB$6),ISERROR(MATCH(AR60,Settings!$AB$9:$AB$14,0))),"No","Yes"))</f>
        <v>n/a</v>
      </c>
      <c r="AV60" s="51" t="str">
        <f t="shared" ca="1" si="4"/>
        <v>n/a</v>
      </c>
      <c r="AW60" s="51" t="str">
        <f t="shared" ca="1" si="5"/>
        <v>n/a</v>
      </c>
      <c r="AX60" s="52" t="str">
        <f t="shared" ca="1" si="8"/>
        <v>n/a</v>
      </c>
      <c r="AY60" s="52" t="str">
        <f ca="1">IF(OR(AV60="",AV60="n/a"),AV60,IF(AND($AW60&lt;&gt;"--- Empty ---",AW60=IF(AV60="Finger2",Settings!$AB$3,Settings!$AB$5),ISERROR(MATCH(AW60,Settings!$AB$9:$AB$14,0))),"No","Yes"))</f>
        <v>n/a</v>
      </c>
    </row>
    <row r="61" spans="1:51" x14ac:dyDescent="0.25">
      <c r="A61" s="343" t="s">
        <v>1185</v>
      </c>
      <c r="B61" s="46">
        <v>0.144696666666666</v>
      </c>
      <c r="C61" s="46">
        <v>0.57140000000000002</v>
      </c>
      <c r="D61" s="46">
        <v>8.6818000000000008</v>
      </c>
      <c r="E61" s="46">
        <v>11.848000000000001</v>
      </c>
      <c r="F61" s="46">
        <v>0</v>
      </c>
      <c r="H61" s="46">
        <v>14.5</v>
      </c>
      <c r="I61" s="46">
        <v>30.5</v>
      </c>
      <c r="J61" s="46">
        <v>52.5</v>
      </c>
      <c r="K61" s="46">
        <v>74</v>
      </c>
      <c r="L61" s="46">
        <v>115.5</v>
      </c>
      <c r="M61" s="46">
        <v>157.5</v>
      </c>
      <c r="N61" s="46">
        <v>209.5</v>
      </c>
      <c r="O61" s="46">
        <v>262.5</v>
      </c>
      <c r="AE61" s="51" t="str">
        <f ca="1">OFFSET('All Equipment'!$A$1,ROW()-1,0)&amp;""</f>
        <v>Weapon</v>
      </c>
      <c r="AF61" s="51" t="str">
        <f ca="1">OFFSET('All Equipment'!$B$1,ROW()-1,0)&amp;""</f>
        <v>Staff</v>
      </c>
      <c r="AG61" s="52" t="str">
        <f t="shared" ca="1" si="0"/>
        <v>2H</v>
      </c>
      <c r="AH61" s="51" t="str">
        <f ca="1">IF($AE61="","",IF(OFFSET('All Equipment'!$A$1,ROW()-1,2)="","--- Empty ---",OFFSET('All Equipment'!$A$1,ROW()-1,2)))</f>
        <v>Staff of the Shadow Flame</v>
      </c>
      <c r="AI61" s="52">
        <f ca="1">IF($AF61="","",OFFSET('All Equipment'!$E$1,ROW()-1,0))</f>
        <v>3</v>
      </c>
      <c r="AJ61" s="52">
        <f ca="1">IF($AE61="","",OFFSET('All Equipment'!$M$1,ROW()-1,0))</f>
        <v>0</v>
      </c>
      <c r="AK61" s="107">
        <f ca="1">IF($AE61="","",IF($AH61="--- Empty ---",0,OFFSET('All Equipment'!$P$1,ROW()-1,0)))</f>
        <v>100.88138297872341</v>
      </c>
      <c r="AL61" s="107">
        <f ca="1">IF($AE61="","",IF(AND($AE61="Off-Hand",$AH61="--- Empty ---"),1000,IF($AG61="1H",SUM($AK61,MAX(Optimization!$I$5:$K$5)),$AK61)))</f>
        <v>100.88138297872341</v>
      </c>
      <c r="AM61" s="134" t="str">
        <f ca="1">IF($AH61="","",IF(AND($AH61&lt;&gt;"--- Empty ---",OR($AI61&gt;$AD$2,OFFSET('All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" s="52" t="str">
        <f t="shared" ca="1" si="1"/>
        <v>Yes</v>
      </c>
      <c r="AO61" s="52">
        <f t="shared" ca="1" si="6"/>
        <v>61</v>
      </c>
      <c r="AQ61" s="51" t="str">
        <f t="shared" ca="1" si="2"/>
        <v>n/a</v>
      </c>
      <c r="AR61" s="51" t="str">
        <f t="shared" ca="1" si="3"/>
        <v>n/a</v>
      </c>
      <c r="AS61" s="52" t="str">
        <f t="shared" ca="1" si="7"/>
        <v>n/a</v>
      </c>
      <c r="AT61" s="52" t="str">
        <f ca="1">IF(OR(AQ61="",AQ61="n/a"),AQ61,IF(AND($AR61&lt;&gt;"--- Empty ---",AR61=IF(AQ61="Finger1",Settings!$AB$4,Settings!$AB$6),ISERROR(MATCH(AR61,Settings!$AB$9:$AB$14,0))),"No","Yes"))</f>
        <v>n/a</v>
      </c>
      <c r="AV61" s="51" t="str">
        <f t="shared" ca="1" si="4"/>
        <v>n/a</v>
      </c>
      <c r="AW61" s="51" t="str">
        <f t="shared" ca="1" si="5"/>
        <v>n/a</v>
      </c>
      <c r="AX61" s="52" t="str">
        <f t="shared" ca="1" si="8"/>
        <v>n/a</v>
      </c>
      <c r="AY61" s="52" t="str">
        <f ca="1">IF(OR(AV61="",AV61="n/a"),AV61,IF(AND($AW61&lt;&gt;"--- Empty ---",AW61=IF(AV61="Finger2",Settings!$AB$3,Settings!$AB$5),ISERROR(MATCH(AW61,Settings!$AB$9:$AB$14,0))),"No","Yes"))</f>
        <v>n/a</v>
      </c>
    </row>
    <row r="62" spans="1:51" x14ac:dyDescent="0.25">
      <c r="A62" s="343" t="s">
        <v>1186</v>
      </c>
      <c r="B62" s="46">
        <v>0.144696666666666</v>
      </c>
      <c r="C62" s="46">
        <v>0.57140000000000002</v>
      </c>
      <c r="D62" s="46">
        <v>8.6818000000000008</v>
      </c>
      <c r="E62" s="46">
        <v>11.848000000000001</v>
      </c>
      <c r="F62" s="46">
        <v>0</v>
      </c>
      <c r="H62" s="46">
        <v>14.5</v>
      </c>
      <c r="I62" s="46">
        <v>30.5</v>
      </c>
      <c r="J62" s="46">
        <v>52.5</v>
      </c>
      <c r="K62" s="46">
        <v>74</v>
      </c>
      <c r="L62" s="46">
        <v>115.5</v>
      </c>
      <c r="M62" s="46">
        <v>157.5</v>
      </c>
      <c r="N62" s="46">
        <v>209.5</v>
      </c>
      <c r="O62" s="46">
        <v>262.5</v>
      </c>
      <c r="AE62" s="51" t="str">
        <f ca="1">OFFSET('All Equipment'!$A$1,ROW()-1,0)&amp;""</f>
        <v>Weapon</v>
      </c>
      <c r="AF62" s="51" t="str">
        <f ca="1">OFFSET('All Equipment'!$B$1,ROW()-1,0)&amp;""</f>
        <v>1H Mace</v>
      </c>
      <c r="AG62" s="52" t="str">
        <f t="shared" ca="1" si="0"/>
        <v>1H</v>
      </c>
      <c r="AH62" s="51" t="str">
        <f ca="1">IF($AE62="","",IF(OFFSET('All Equipment'!$A$1,ROW()-1,2)="","--- Empty ---",OFFSET('All Equipment'!$A$1,ROW()-1,2)))</f>
        <v>Stinger of Ayamiss</v>
      </c>
      <c r="AI62" s="52">
        <f ca="1">IF($AF62="","",OFFSET('All Equipment'!$E$1,ROW()-1,0))</f>
        <v>5</v>
      </c>
      <c r="AJ62" s="52">
        <f ca="1">IF($AE62="","",OFFSET('All Equipment'!$M$1,ROW()-1,0))</f>
        <v>0</v>
      </c>
      <c r="AK62" s="107">
        <f ca="1">IF($AE62="","",IF($AH62="--- Empty ---",0,OFFSET('All Equipment'!$P$1,ROW()-1,0)))</f>
        <v>43.590957446808517</v>
      </c>
      <c r="AL62" s="107">
        <f ca="1">IF($AE62="","",IF(AND($AE62="Off-Hand",$AH62="--- Empty ---"),1000,IF($AG62="1H",SUM($AK62,MAX(Optimization!$I$5:$K$5)),$AK62)))</f>
        <v>90.890957446808514</v>
      </c>
      <c r="AM62" s="134" t="str">
        <f ca="1">IF($AH62="","",IF(AND($AH62&lt;&gt;"--- Empty ---",OR($AI62&gt;$AD$2,OFFSET('All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" s="52" t="str">
        <f t="shared" ca="1" si="1"/>
        <v>Yes</v>
      </c>
      <c r="AO62" s="52">
        <f t="shared" ca="1" si="6"/>
        <v>62</v>
      </c>
      <c r="AQ62" s="51" t="str">
        <f t="shared" ca="1" si="2"/>
        <v>n/a</v>
      </c>
      <c r="AR62" s="51" t="str">
        <f t="shared" ca="1" si="3"/>
        <v>n/a</v>
      </c>
      <c r="AS62" s="52" t="str">
        <f t="shared" ca="1" si="7"/>
        <v>n/a</v>
      </c>
      <c r="AT62" s="52" t="str">
        <f ca="1">IF(OR(AQ62="",AQ62="n/a"),AQ62,IF(AND($AR62&lt;&gt;"--- Empty ---",AR62=IF(AQ62="Finger1",Settings!$AB$4,Settings!$AB$6),ISERROR(MATCH(AR62,Settings!$AB$9:$AB$14,0))),"No","Yes"))</f>
        <v>n/a</v>
      </c>
      <c r="AV62" s="51" t="str">
        <f t="shared" ca="1" si="4"/>
        <v>n/a</v>
      </c>
      <c r="AW62" s="51" t="str">
        <f t="shared" ca="1" si="5"/>
        <v>n/a</v>
      </c>
      <c r="AX62" s="52" t="str">
        <f t="shared" ca="1" si="8"/>
        <v>n/a</v>
      </c>
      <c r="AY62" s="52" t="str">
        <f ca="1">IF(OR(AV62="",AV62="n/a"),AV62,IF(AND($AW62&lt;&gt;"--- Empty ---",AW62=IF(AV62="Finger2",Settings!$AB$3,Settings!$AB$5),ISERROR(MATCH(AW62,Settings!$AB$9:$AB$14,0))),"No","Yes"))</f>
        <v>n/a</v>
      </c>
    </row>
    <row r="63" spans="1:51" x14ac:dyDescent="0.25">
      <c r="A63" s="343" t="s">
        <v>1210</v>
      </c>
      <c r="B63" s="46">
        <v>0.144696666666666</v>
      </c>
      <c r="C63" s="46">
        <v>0.57140000000000002</v>
      </c>
      <c r="D63" s="46">
        <v>8.6818000000000008</v>
      </c>
      <c r="E63" s="46">
        <v>11.848000000000001</v>
      </c>
      <c r="F63" s="46">
        <v>0</v>
      </c>
      <c r="H63" s="46">
        <v>14.5</v>
      </c>
      <c r="I63" s="46">
        <v>30.5</v>
      </c>
      <c r="J63" s="46">
        <v>52.5</v>
      </c>
      <c r="K63" s="46">
        <v>74</v>
      </c>
      <c r="L63" s="46">
        <v>115.5</v>
      </c>
      <c r="M63" s="46">
        <v>157.5</v>
      </c>
      <c r="N63" s="46">
        <v>209.5</v>
      </c>
      <c r="O63" s="46">
        <v>262.5</v>
      </c>
      <c r="AE63" s="51" t="str">
        <f ca="1">OFFSET('All Equipment'!$A$1,ROW()-1,0)&amp;""</f>
        <v>Weapon</v>
      </c>
      <c r="AF63" s="51" t="str">
        <f ca="1">OFFSET('All Equipment'!$B$1,ROW()-1,0)&amp;""</f>
        <v>Staff</v>
      </c>
      <c r="AG63" s="52" t="str">
        <f t="shared" ca="1" si="0"/>
        <v>2H</v>
      </c>
      <c r="AH63" s="51" t="str">
        <f ca="1">IF($AE63="","",IF(OFFSET('All Equipment'!$A$1,ROW()-1,2)="","--- Empty ---",OFFSET('All Equipment'!$A$1,ROW()-1,2)))</f>
        <v>Stoneflower Staff</v>
      </c>
      <c r="AI63" s="52">
        <f ca="1">IF($AF63="","",OFFSET('All Equipment'!$E$1,ROW()-1,0))</f>
        <v>1</v>
      </c>
      <c r="AJ63" s="52">
        <f ca="1">IF($AE63="","",OFFSET('All Equipment'!$M$1,ROW()-1,0))</f>
        <v>0</v>
      </c>
      <c r="AK63" s="107">
        <f ca="1">IF($AE63="","",IF($AH63="--- Empty ---",0,OFFSET('All Equipment'!$P$1,ROW()-1,0)))</f>
        <v>9.5170212765957487</v>
      </c>
      <c r="AL63" s="107">
        <f ca="1">IF($AE63="","",IF(AND($AE63="Off-Hand",$AH63="--- Empty ---"),1000,IF($AG63="1H",SUM($AK63,MAX(Optimization!$I$5:$K$5)),$AK63)))</f>
        <v>9.5170212765957487</v>
      </c>
      <c r="AM63" s="134" t="str">
        <f ca="1">IF($AH63="","",IF(AND($AH63&lt;&gt;"--- Empty ---",OR($AI63&gt;$AD$2,OFFSET('All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" s="52" t="str">
        <f t="shared" ca="1" si="1"/>
        <v>Yes</v>
      </c>
      <c r="AO63" s="52">
        <f t="shared" ca="1" si="6"/>
        <v>63</v>
      </c>
      <c r="AQ63" s="51" t="str">
        <f t="shared" ca="1" si="2"/>
        <v>n/a</v>
      </c>
      <c r="AR63" s="51" t="str">
        <f t="shared" ca="1" si="3"/>
        <v>n/a</v>
      </c>
      <c r="AS63" s="52" t="str">
        <f t="shared" ca="1" si="7"/>
        <v>n/a</v>
      </c>
      <c r="AT63" s="52" t="str">
        <f ca="1">IF(OR(AQ63="",AQ63="n/a"),AQ63,IF(AND($AR63&lt;&gt;"--- Empty ---",AR63=IF(AQ63="Finger1",Settings!$AB$4,Settings!$AB$6),ISERROR(MATCH(AR63,Settings!$AB$9:$AB$14,0))),"No","Yes"))</f>
        <v>n/a</v>
      </c>
      <c r="AV63" s="51" t="str">
        <f t="shared" ca="1" si="4"/>
        <v>n/a</v>
      </c>
      <c r="AW63" s="51" t="str">
        <f t="shared" ca="1" si="5"/>
        <v>n/a</v>
      </c>
      <c r="AX63" s="52" t="str">
        <f t="shared" ca="1" si="8"/>
        <v>n/a</v>
      </c>
      <c r="AY63" s="52" t="str">
        <f ca="1">IF(OR(AV63="",AV63="n/a"),AV63,IF(AND($AW63&lt;&gt;"--- Empty ---",AW63=IF(AV63="Finger2",Settings!$AB$3,Settings!$AB$5),ISERROR(MATCH(AW63,Settings!$AB$9:$AB$14,0))),"No","Yes"))</f>
        <v>n/a</v>
      </c>
    </row>
    <row r="64" spans="1:51" x14ac:dyDescent="0.25">
      <c r="A64" s="343" t="s">
        <v>1187</v>
      </c>
      <c r="B64" s="46">
        <v>0.144696666666666</v>
      </c>
      <c r="C64" s="46">
        <v>0.123</v>
      </c>
      <c r="D64" s="46">
        <v>8.6818000000000008</v>
      </c>
      <c r="E64" s="46">
        <v>11.848000000000001</v>
      </c>
      <c r="F64" s="46">
        <v>0</v>
      </c>
      <c r="H64" s="46">
        <v>14.5</v>
      </c>
      <c r="I64" s="46">
        <v>30.5</v>
      </c>
      <c r="J64" s="46">
        <v>52.5</v>
      </c>
      <c r="K64" s="46">
        <v>74</v>
      </c>
      <c r="L64" s="46">
        <v>115.5</v>
      </c>
      <c r="M64" s="46">
        <v>157.5</v>
      </c>
      <c r="N64" s="46">
        <v>209.5</v>
      </c>
      <c r="O64" s="46">
        <v>262.5</v>
      </c>
      <c r="AE64" s="51" t="str">
        <f ca="1">OFFSET('All Equipment'!$A$1,ROW()-1,0)&amp;""</f>
        <v>Weapon</v>
      </c>
      <c r="AF64" s="51" t="str">
        <f ca="1">OFFSET('All Equipment'!$B$1,ROW()-1,0)&amp;""</f>
        <v>1H Mace</v>
      </c>
      <c r="AG64" s="52" t="str">
        <f t="shared" ca="1" si="0"/>
        <v>1H</v>
      </c>
      <c r="AH64" s="51" t="str">
        <f ca="1">IF($AE64="","",IF(OFFSET('All Equipment'!$A$1,ROW()-1,2)="","--- Empty ---",OFFSET('All Equipment'!$A$1,ROW()-1,2)))</f>
        <v>The End of Dreams</v>
      </c>
      <c r="AI64" s="52">
        <f ca="1">IF($AF64="","",OFFSET('All Equipment'!$E$1,ROW()-1,0))</f>
        <v>6</v>
      </c>
      <c r="AJ64" s="52">
        <f ca="1">IF($AE64="","",OFFSET('All Equipment'!$M$1,ROW()-1,0))</f>
        <v>0</v>
      </c>
      <c r="AK64" s="107">
        <f ca="1">IF($AE64="","",IF($AH64="--- Empty ---",0,OFFSET('All Equipment'!$P$1,ROW()-1,0)))</f>
        <v>97.039361702127664</v>
      </c>
      <c r="AL64" s="107">
        <f ca="1">IF($AE64="","",IF(AND($AE64="Off-Hand",$AH64="--- Empty ---"),1000,IF($AG64="1H",SUM($AK64,MAX(Optimization!$I$5:$K$5)),$AK64)))</f>
        <v>144.33936170212766</v>
      </c>
      <c r="AM64" s="134" t="str">
        <f ca="1">IF($AH64="","",IF(AND($AH64&lt;&gt;"--- Empty ---",OR($AI64&gt;$AD$2,OFFSET('All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" s="52" t="str">
        <f t="shared" ca="1" si="1"/>
        <v>Yes</v>
      </c>
      <c r="AO64" s="52">
        <f t="shared" ca="1" si="6"/>
        <v>64</v>
      </c>
      <c r="AQ64" s="51" t="str">
        <f t="shared" ca="1" si="2"/>
        <v>n/a</v>
      </c>
      <c r="AR64" s="51" t="str">
        <f t="shared" ca="1" si="3"/>
        <v>n/a</v>
      </c>
      <c r="AS64" s="52" t="str">
        <f t="shared" ca="1" si="7"/>
        <v>n/a</v>
      </c>
      <c r="AT64" s="52" t="str">
        <f ca="1">IF(OR(AQ64="",AQ64="n/a"),AQ64,IF(AND($AR64&lt;&gt;"--- Empty ---",AR64=IF(AQ64="Finger1",Settings!$AB$4,Settings!$AB$6),ISERROR(MATCH(AR64,Settings!$AB$9:$AB$14,0))),"No","Yes"))</f>
        <v>n/a</v>
      </c>
      <c r="AV64" s="51" t="str">
        <f t="shared" ca="1" si="4"/>
        <v>n/a</v>
      </c>
      <c r="AW64" s="51" t="str">
        <f t="shared" ca="1" si="5"/>
        <v>n/a</v>
      </c>
      <c r="AX64" s="52" t="str">
        <f t="shared" ca="1" si="8"/>
        <v>n/a</v>
      </c>
      <c r="AY64" s="52" t="str">
        <f ca="1">IF(OR(AV64="",AV64="n/a"),AV64,IF(AND($AW64&lt;&gt;"--- Empty ---",AW64=IF(AV64="Finger2",Settings!$AB$3,Settings!$AB$5),ISERROR(MATCH(AW64,Settings!$AB$9:$AB$14,0))),"No","Yes"))</f>
        <v>n/a</v>
      </c>
    </row>
    <row r="65" spans="1:51" x14ac:dyDescent="0.25">
      <c r="A65" s="343" t="s">
        <v>1188</v>
      </c>
      <c r="B65" s="46">
        <v>0.144696666666666</v>
      </c>
      <c r="C65" s="46">
        <v>0.23100000000000001</v>
      </c>
      <c r="D65" s="46">
        <v>8.6818000000000008</v>
      </c>
      <c r="E65" s="46">
        <v>11.848000000000001</v>
      </c>
      <c r="F65" s="46">
        <v>0</v>
      </c>
      <c r="H65" s="46">
        <v>14.5</v>
      </c>
      <c r="I65" s="46">
        <v>30.5</v>
      </c>
      <c r="J65" s="46">
        <v>52.5</v>
      </c>
      <c r="K65" s="46">
        <v>74</v>
      </c>
      <c r="L65" s="46">
        <v>115.5</v>
      </c>
      <c r="M65" s="46">
        <v>157.5</v>
      </c>
      <c r="N65" s="46">
        <v>209.5</v>
      </c>
      <c r="O65" s="46">
        <v>262.5</v>
      </c>
      <c r="AE65" s="51" t="str">
        <f ca="1">OFFSET('All Equipment'!$A$1,ROW()-1,0)&amp;""</f>
        <v>Weapon</v>
      </c>
      <c r="AF65" s="51" t="str">
        <f ca="1">OFFSET('All Equipment'!$B$1,ROW()-1,0)&amp;""</f>
        <v>Dagger</v>
      </c>
      <c r="AG65" s="52" t="str">
        <f t="shared" ca="1" si="0"/>
        <v>1H</v>
      </c>
      <c r="AH65" s="51" t="str">
        <f ca="1">IF($AE65="","",IF(OFFSET('All Equipment'!$A$1,ROW()-1,2)="","--- Empty ---",OFFSET('All Equipment'!$A$1,ROW()-1,2)))</f>
        <v>The Lost Kris of Zedd</v>
      </c>
      <c r="AI65" s="52">
        <f ca="1">IF($AF65="","",OFFSET('All Equipment'!$E$1,ROW()-1,0))</f>
        <v>5</v>
      </c>
      <c r="AJ65" s="52">
        <f ca="1">IF($AE65="","",OFFSET('All Equipment'!$M$1,ROW()-1,0))</f>
        <v>0</v>
      </c>
      <c r="AK65" s="107">
        <f ca="1">IF($AE65="","",IF($AH65="--- Empty ---",0,OFFSET('All Equipment'!$P$1,ROW()-1,0)))</f>
        <v>20.797872340425535</v>
      </c>
      <c r="AL65" s="107">
        <f ca="1">IF($AE65="","",IF(AND($AE65="Off-Hand",$AH65="--- Empty ---"),1000,IF($AG65="1H",SUM($AK65,MAX(Optimization!$I$5:$K$5)),$AK65)))</f>
        <v>68.097872340425539</v>
      </c>
      <c r="AM65" s="134" t="str">
        <f ca="1">IF($AH65="","",IF(AND($AH65&lt;&gt;"--- Empty ---",OR($AI65&gt;$AD$2,OFFSET('All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" s="52" t="str">
        <f t="shared" ca="1" si="1"/>
        <v>Yes</v>
      </c>
      <c r="AO65" s="52">
        <f t="shared" ca="1" si="6"/>
        <v>65</v>
      </c>
      <c r="AQ65" s="51" t="str">
        <f t="shared" ca="1" si="2"/>
        <v>n/a</v>
      </c>
      <c r="AR65" s="51" t="str">
        <f t="shared" ca="1" si="3"/>
        <v>n/a</v>
      </c>
      <c r="AS65" s="52" t="str">
        <f t="shared" ca="1" si="7"/>
        <v>n/a</v>
      </c>
      <c r="AT65" s="52" t="str">
        <f ca="1">IF(OR(AQ65="",AQ65="n/a"),AQ65,IF(AND($AR65&lt;&gt;"--- Empty ---",AR65=IF(AQ65="Finger1",Settings!$AB$4,Settings!$AB$6),ISERROR(MATCH(AR65,Settings!$AB$9:$AB$14,0))),"No","Yes"))</f>
        <v>n/a</v>
      </c>
      <c r="AV65" s="51" t="str">
        <f t="shared" ca="1" si="4"/>
        <v>n/a</v>
      </c>
      <c r="AW65" s="51" t="str">
        <f t="shared" ca="1" si="5"/>
        <v>n/a</v>
      </c>
      <c r="AX65" s="52" t="str">
        <f t="shared" ca="1" si="8"/>
        <v>n/a</v>
      </c>
      <c r="AY65" s="52" t="str">
        <f ca="1">IF(OR(AV65="",AV65="n/a"),AV65,IF(AND($AW65&lt;&gt;"--- Empty ---",AW65=IF(AV65="Finger2",Settings!$AB$3,Settings!$AB$5),ISERROR(MATCH(AW65,Settings!$AB$9:$AB$14,0))),"No","Yes"))</f>
        <v>n/a</v>
      </c>
    </row>
    <row r="66" spans="1:51" x14ac:dyDescent="0.25">
      <c r="A66" s="343" t="s">
        <v>1189</v>
      </c>
      <c r="B66" s="46">
        <v>0.144696666666666</v>
      </c>
      <c r="C66" s="46">
        <v>0.443</v>
      </c>
      <c r="D66" s="46">
        <v>8.6818000000000008</v>
      </c>
      <c r="E66" s="46">
        <v>11.848000000000001</v>
      </c>
      <c r="F66" s="46">
        <v>0</v>
      </c>
      <c r="H66" s="46">
        <v>14.5</v>
      </c>
      <c r="I66" s="46">
        <v>30.5</v>
      </c>
      <c r="J66" s="46">
        <v>52.5</v>
      </c>
      <c r="K66" s="46">
        <v>74</v>
      </c>
      <c r="L66" s="46">
        <v>115.5</v>
      </c>
      <c r="M66" s="46">
        <v>157.5</v>
      </c>
      <c r="N66" s="46">
        <v>209.5</v>
      </c>
      <c r="O66" s="46">
        <v>262.5</v>
      </c>
      <c r="AE66" s="51" t="str">
        <f ca="1">OFFSET('All Equipment'!$A$1,ROW()-1,0)&amp;""</f>
        <v>Weapon</v>
      </c>
      <c r="AF66" s="51" t="str">
        <f ca="1">OFFSET('All Equipment'!$B$1,ROW()-1,0)&amp;""</f>
        <v>Staff</v>
      </c>
      <c r="AG66" s="52" t="str">
        <f t="shared" ref="AG66:AG129" ca="1" si="10">IF(ISNUMBER(MATCH($AH66,$R$1:$R$100,0)),INDEX($Q$1:$Q$100,MATCH($AH66,$R$1:$R$100,0)),IF(AND($AE66="Weapon",$AF66&lt;&gt;""),IF(OR($AF66="Staff",LEFT($AF66,2)="2H"),"2H","1H"),IF(AND($AE66="Finger",ISNUMBER(MATCH($AH66,$AB$9:$AB$14,0))),"Except","")))</f>
        <v>2H</v>
      </c>
      <c r="AH66" s="51" t="str">
        <f ca="1">IF($AE66="","",IF(OFFSET('All Equipment'!$A$1,ROW()-1,2)="","--- Empty ---",OFFSET('All Equipment'!$A$1,ROW()-1,2)))</f>
        <v>Trindlehaven Staff</v>
      </c>
      <c r="AI66" s="52">
        <f ca="1">IF($AF66="","",OFFSET('All Equipment'!$E$1,ROW()-1,0))</f>
        <v>1</v>
      </c>
      <c r="AJ66" s="52">
        <f ca="1">IF($AE66="","",OFFSET('All Equipment'!$M$1,ROW()-1,0))</f>
        <v>0</v>
      </c>
      <c r="AK66" s="107">
        <f ca="1">IF($AE66="","",IF($AH66="--- Empty ---",0,OFFSET('All Equipment'!$P$1,ROW()-1,0)))</f>
        <v>16.832446808510639</v>
      </c>
      <c r="AL66" s="107">
        <f ca="1">IF($AE66="","",IF(AND($AE66="Off-Hand",$AH66="--- Empty ---"),1000,IF($AG66="1H",SUM($AK66,MAX(Optimization!$I$5:$K$5)),$AK66)))</f>
        <v>16.832446808510639</v>
      </c>
      <c r="AM66" s="134" t="str">
        <f ca="1">IF($AH66="","",IF(AND($AH66&lt;&gt;"--- Empty ---",OR($AI66&gt;$AD$2,OFFSET('All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6" s="52" t="str">
        <f t="shared" ref="AN66:AN129" ca="1" si="11">IF($AE66="","",IF(AND($AE66="Off-Hand",$AH66&lt;&gt;"--- Empty ---",$AB$2="2H"),"No","Yes"))</f>
        <v>Yes</v>
      </c>
      <c r="AO66" s="52">
        <f t="shared" ca="1" si="6"/>
        <v>66</v>
      </c>
      <c r="AQ66" s="51" t="str">
        <f t="shared" ref="AQ66:AQ129" ca="1" si="12">IF($AE66="","",IF(AND($AE66&lt;&gt;"Finger",$AE66&lt;&gt;"Trinket"),"n/a",$AE66&amp;1))</f>
        <v>n/a</v>
      </c>
      <c r="AR66" s="51" t="str">
        <f t="shared" ref="AR66:AR129" ca="1" si="13">IF(OR(AQ66="",AQ66="n/a"),AQ66,$AH66)</f>
        <v>n/a</v>
      </c>
      <c r="AS66" s="52" t="str">
        <f t="shared" ca="1" si="7"/>
        <v>n/a</v>
      </c>
      <c r="AT66" s="52" t="str">
        <f ca="1">IF(OR(AQ66="",AQ66="n/a"),AQ66,IF(AND($AR66&lt;&gt;"--- Empty ---",AR66=IF(AQ66="Finger1",Settings!$AB$4,Settings!$AB$6),ISERROR(MATCH(AR66,Settings!$AB$9:$AB$14,0))),"No","Yes"))</f>
        <v>n/a</v>
      </c>
      <c r="AV66" s="51" t="str">
        <f t="shared" ref="AV66:AV129" ca="1" si="14">IF($AE66="","",IF(AND($AE66&lt;&gt;"Finger",$AE66&lt;&gt;"Trinket"),"n/a",$AE66&amp;2))</f>
        <v>n/a</v>
      </c>
      <c r="AW66" s="51" t="str">
        <f t="shared" ref="AW66:AW129" ca="1" si="15">IF(OR(AV66="",AV66="n/a"),AV66,$AH66)</f>
        <v>n/a</v>
      </c>
      <c r="AX66" s="52" t="str">
        <f t="shared" ca="1" si="8"/>
        <v>n/a</v>
      </c>
      <c r="AY66" s="52" t="str">
        <f ca="1">IF(OR(AV66="",AV66="n/a"),AV66,IF(AND($AW66&lt;&gt;"--- Empty ---",AW66=IF(AV66="Finger2",Settings!$AB$3,Settings!$AB$5),ISERROR(MATCH(AW66,Settings!$AB$9:$AB$14,0))),"No","Yes"))</f>
        <v>n/a</v>
      </c>
    </row>
    <row r="67" spans="1:51" x14ac:dyDescent="0.25">
      <c r="A67" s="343" t="s">
        <v>1190</v>
      </c>
      <c r="B67" s="46">
        <v>0.144696666666666</v>
      </c>
      <c r="C67" s="46">
        <v>0.57140000000000002</v>
      </c>
      <c r="D67" s="46">
        <v>8.6818000000000008</v>
      </c>
      <c r="E67" s="46">
        <v>11.848000000000001</v>
      </c>
      <c r="F67" s="46">
        <v>0</v>
      </c>
      <c r="H67" s="46">
        <v>14.5</v>
      </c>
      <c r="I67" s="46">
        <v>30.5</v>
      </c>
      <c r="J67" s="46">
        <v>52.5</v>
      </c>
      <c r="K67" s="46">
        <v>74</v>
      </c>
      <c r="L67" s="46">
        <v>115.5</v>
      </c>
      <c r="M67" s="46">
        <v>157.5</v>
      </c>
      <c r="N67" s="46">
        <v>209.5</v>
      </c>
      <c r="O67" s="46">
        <v>262.5</v>
      </c>
      <c r="AE67" s="51" t="str">
        <f ca="1">OFFSET('All Equipment'!$A$1,ROW()-1,0)&amp;""</f>
        <v>Weapon</v>
      </c>
      <c r="AF67" s="51" t="str">
        <f ca="1">OFFSET('All Equipment'!$B$1,ROW()-1,0)&amp;""</f>
        <v>Dagger</v>
      </c>
      <c r="AG67" s="52" t="str">
        <f t="shared" ca="1" si="10"/>
        <v>1H</v>
      </c>
      <c r="AH67" s="51" t="str">
        <f ca="1">IF($AE67="","",IF(OFFSET('All Equipment'!$A$1,ROW()-1,2)="","--- Empty ---",OFFSET('All Equipment'!$A$1,ROW()-1,2)))</f>
        <v>Verimonde's Last Resort</v>
      </c>
      <c r="AI67" s="52">
        <f ca="1">IF($AF67="","",OFFSET('All Equipment'!$E$1,ROW()-1,0))</f>
        <v>6</v>
      </c>
      <c r="AJ67" s="52">
        <f ca="1">IF($AE67="","",OFFSET('All Equipment'!$M$1,ROW()-1,0))</f>
        <v>0</v>
      </c>
      <c r="AK67" s="107">
        <f ca="1">IF($AE67="","",IF($AH67="--- Empty ---",0,OFFSET('All Equipment'!$P$1,ROW()-1,0)))</f>
        <v>19.906382978723403</v>
      </c>
      <c r="AL67" s="107">
        <f ca="1">IF($AE67="","",IF(AND($AE67="Off-Hand",$AH67="--- Empty ---"),1000,IF($AG67="1H",SUM($AK67,MAX(Optimization!$I$5:$K$5)),$AK67)))</f>
        <v>67.206382978723397</v>
      </c>
      <c r="AM67" s="134" t="str">
        <f ca="1">IF($AH67="","",IF(AND($AH67&lt;&gt;"--- Empty ---",OR($AI67&gt;$AD$2,OFFSET('All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7" s="52" t="str">
        <f t="shared" ca="1" si="11"/>
        <v>Yes</v>
      </c>
      <c r="AO67" s="52">
        <f t="shared" ref="AO67:AO130" ca="1" si="16">IF($AH67="","",ROW())</f>
        <v>67</v>
      </c>
      <c r="AQ67" s="51" t="str">
        <f t="shared" ca="1" si="12"/>
        <v>n/a</v>
      </c>
      <c r="AR67" s="51" t="str">
        <f t="shared" ca="1" si="13"/>
        <v>n/a</v>
      </c>
      <c r="AS67" s="52" t="str">
        <f t="shared" ref="AS67:AS130" ca="1" si="17">IF(OR(AQ67="",AQ67="n/a"),AQ67,$AM67)</f>
        <v>n/a</v>
      </c>
      <c r="AT67" s="52" t="str">
        <f ca="1">IF(OR(AQ67="",AQ67="n/a"),AQ67,IF(AND($AR67&lt;&gt;"--- Empty ---",AR67=IF(AQ67="Finger1",Settings!$AB$4,Settings!$AB$6),ISERROR(MATCH(AR67,Settings!$AB$9:$AB$14,0))),"No","Yes"))</f>
        <v>n/a</v>
      </c>
      <c r="AV67" s="51" t="str">
        <f t="shared" ca="1" si="14"/>
        <v>n/a</v>
      </c>
      <c r="AW67" s="51" t="str">
        <f t="shared" ca="1" si="15"/>
        <v>n/a</v>
      </c>
      <c r="AX67" s="52" t="str">
        <f t="shared" ref="AX67:AX130" ca="1" si="18">IF(OR(AV67="",AV67="n/a"),AV67,$AM67)</f>
        <v>n/a</v>
      </c>
      <c r="AY67" s="52" t="str">
        <f ca="1">IF(OR(AV67="",AV67="n/a"),AV67,IF(AND($AW67&lt;&gt;"--- Empty ---",AW67=IF(AV67="Finger2",Settings!$AB$3,Settings!$AB$5),ISERROR(MATCH(AW67,Settings!$AB$9:$AB$14,0))),"No","Yes"))</f>
        <v>n/a</v>
      </c>
    </row>
    <row r="68" spans="1:51" x14ac:dyDescent="0.25">
      <c r="A68" s="343" t="s">
        <v>1191</v>
      </c>
      <c r="B68" s="46">
        <v>0.144696666666666</v>
      </c>
      <c r="C68" s="46">
        <v>0.57140000000000002</v>
      </c>
      <c r="D68" s="46">
        <v>8.6818000000000008</v>
      </c>
      <c r="E68" s="46">
        <v>11.848000000000001</v>
      </c>
      <c r="F68" s="46">
        <v>0</v>
      </c>
      <c r="H68" s="46">
        <v>14.5</v>
      </c>
      <c r="I68" s="46">
        <v>30.5</v>
      </c>
      <c r="J68" s="46">
        <v>52.5</v>
      </c>
      <c r="K68" s="46">
        <v>74</v>
      </c>
      <c r="L68" s="46">
        <v>115.5</v>
      </c>
      <c r="M68" s="46">
        <v>157.5</v>
      </c>
      <c r="N68" s="46">
        <v>209.5</v>
      </c>
      <c r="O68" s="46">
        <v>262.5</v>
      </c>
      <c r="AE68" s="51" t="str">
        <f ca="1">OFFSET('All Equipment'!$A$1,ROW()-1,0)&amp;""</f>
        <v>Weapon</v>
      </c>
      <c r="AF68" s="51" t="str">
        <f ca="1">OFFSET('All Equipment'!$B$1,ROW()-1,0)&amp;""</f>
        <v>Staff</v>
      </c>
      <c r="AG68" s="52" t="str">
        <f t="shared" ca="1" si="10"/>
        <v>2H</v>
      </c>
      <c r="AH68" s="51" t="str">
        <f ca="1">IF($AE68="","",IF(OFFSET('All Equipment'!$A$1,ROW()-1,2)="","--- Empty ---",OFFSET('All Equipment'!$A$1,ROW()-1,2)))</f>
        <v>Whiteout Staff</v>
      </c>
      <c r="AI68" s="52">
        <f ca="1">IF($AF68="","",OFFSET('All Equipment'!$E$1,ROW()-1,0))</f>
        <v>2</v>
      </c>
      <c r="AJ68" s="52">
        <f ca="1">IF($AE68="","",OFFSET('All Equipment'!$M$1,ROW()-1,0))</f>
        <v>0</v>
      </c>
      <c r="AK68" s="107">
        <f ca="1">IF($AE68="","",IF($AH68="--- Empty ---",0,OFFSET('All Equipment'!$P$1,ROW()-1,0)))</f>
        <v>16.81276595744681</v>
      </c>
      <c r="AL68" s="107">
        <f ca="1">IF($AE68="","",IF(AND($AE68="Off-Hand",$AH68="--- Empty ---"),1000,IF($AG68="1H",SUM($AK68,MAX(Optimization!$I$5:$K$5)),$AK68)))</f>
        <v>16.81276595744681</v>
      </c>
      <c r="AM68" s="134" t="str">
        <f ca="1">IF($AH68="","",IF(AND($AH68&lt;&gt;"--- Empty ---",OR($AI68&gt;$AD$2,OFFSET('All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8" s="52" t="str">
        <f t="shared" ca="1" si="11"/>
        <v>Yes</v>
      </c>
      <c r="AO68" s="52">
        <f t="shared" ca="1" si="16"/>
        <v>68</v>
      </c>
      <c r="AQ68" s="51" t="str">
        <f t="shared" ca="1" si="12"/>
        <v>n/a</v>
      </c>
      <c r="AR68" s="51" t="str">
        <f t="shared" ca="1" si="13"/>
        <v>n/a</v>
      </c>
      <c r="AS68" s="52" t="str">
        <f t="shared" ca="1" si="17"/>
        <v>n/a</v>
      </c>
      <c r="AT68" s="52" t="str">
        <f ca="1">IF(OR(AQ68="",AQ68="n/a"),AQ68,IF(AND($AR68&lt;&gt;"--- Empty ---",AR68=IF(AQ68="Finger1",Settings!$AB$4,Settings!$AB$6),ISERROR(MATCH(AR68,Settings!$AB$9:$AB$14,0))),"No","Yes"))</f>
        <v>n/a</v>
      </c>
      <c r="AV68" s="51" t="str">
        <f t="shared" ca="1" si="14"/>
        <v>n/a</v>
      </c>
      <c r="AW68" s="51" t="str">
        <f t="shared" ca="1" si="15"/>
        <v>n/a</v>
      </c>
      <c r="AX68" s="52" t="str">
        <f t="shared" ca="1" si="18"/>
        <v>n/a</v>
      </c>
      <c r="AY68" s="52" t="str">
        <f ca="1">IF(OR(AV68="",AV68="n/a"),AV68,IF(AND($AW68&lt;&gt;"--- Empty ---",AW68=IF(AV68="Finger2",Settings!$AB$3,Settings!$AB$5),ISERROR(MATCH(AW68,Settings!$AB$9:$AB$14,0))),"No","Yes"))</f>
        <v>n/a</v>
      </c>
    </row>
    <row r="69" spans="1:51" x14ac:dyDescent="0.25">
      <c r="A69" s="343" t="s">
        <v>1192</v>
      </c>
      <c r="B69" s="46">
        <v>0.144696666666666</v>
      </c>
      <c r="C69" s="46">
        <v>0.57140000000000002</v>
      </c>
      <c r="D69" s="46">
        <v>8.6818000000000008</v>
      </c>
      <c r="E69" s="46">
        <v>11.848000000000001</v>
      </c>
      <c r="F69" s="46">
        <v>0</v>
      </c>
      <c r="H69" s="46">
        <v>14.5</v>
      </c>
      <c r="I69" s="46">
        <v>30.5</v>
      </c>
      <c r="J69" s="46">
        <v>52.5</v>
      </c>
      <c r="K69" s="46">
        <v>74</v>
      </c>
      <c r="L69" s="46">
        <v>115.5</v>
      </c>
      <c r="M69" s="46">
        <v>157.5</v>
      </c>
      <c r="N69" s="46">
        <v>209.5</v>
      </c>
      <c r="O69" s="46">
        <v>262.5</v>
      </c>
      <c r="AE69" s="51" t="str">
        <f ca="1">OFFSET('All Equipment'!$A$1,ROW()-1,0)&amp;""</f>
        <v>Weapon</v>
      </c>
      <c r="AF69" s="51" t="str">
        <f ca="1">OFFSET('All Equipment'!$B$1,ROW()-1,0)&amp;""</f>
        <v>Dagger</v>
      </c>
      <c r="AG69" s="52" t="str">
        <f t="shared" ca="1" si="10"/>
        <v>1H</v>
      </c>
      <c r="AH69" s="51" t="str">
        <f ca="1">IF($AE69="","",IF(OFFSET('All Equipment'!$A$1,ROW()-1,2)="","--- Empty ---",OFFSET('All Equipment'!$A$1,ROW()-1,2)))</f>
        <v>Witchblade</v>
      </c>
      <c r="AI69" s="52">
        <f ca="1">IF($AF69="","",OFFSET('All Equipment'!$E$1,ROW()-1,0))</f>
        <v>1</v>
      </c>
      <c r="AJ69" s="52">
        <f ca="1">IF($AE69="","",OFFSET('All Equipment'!$M$1,ROW()-1,0))</f>
        <v>0</v>
      </c>
      <c r="AK69" s="107">
        <f ca="1">IF($AE69="","",IF($AH69="--- Empty ---",0,OFFSET('All Equipment'!$P$1,ROW()-1,0)))</f>
        <v>14.906382978723405</v>
      </c>
      <c r="AL69" s="107">
        <f ca="1">IF($AE69="","",IF(AND($AE69="Off-Hand",$AH69="--- Empty ---"),1000,IF($AG69="1H",SUM($AK69,MAX(Optimization!$I$5:$K$5)),$AK69)))</f>
        <v>62.206382978723404</v>
      </c>
      <c r="AM69" s="134" t="str">
        <f ca="1">IF($AH69="","",IF(AND($AH69&lt;&gt;"--- Empty ---",OR($AI69&gt;$AD$2,OFFSET('All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9" s="52" t="str">
        <f t="shared" ca="1" si="11"/>
        <v>Yes</v>
      </c>
      <c r="AO69" s="52">
        <f t="shared" ca="1" si="16"/>
        <v>69</v>
      </c>
      <c r="AQ69" s="51" t="str">
        <f t="shared" ca="1" si="12"/>
        <v>n/a</v>
      </c>
      <c r="AR69" s="51" t="str">
        <f t="shared" ca="1" si="13"/>
        <v>n/a</v>
      </c>
      <c r="AS69" s="52" t="str">
        <f t="shared" ca="1" si="17"/>
        <v>n/a</v>
      </c>
      <c r="AT69" s="52" t="str">
        <f ca="1">IF(OR(AQ69="",AQ69="n/a"),AQ69,IF(AND($AR69&lt;&gt;"--- Empty ---",AR69=IF(AQ69="Finger1",Settings!$AB$4,Settings!$AB$6),ISERROR(MATCH(AR69,Settings!$AB$9:$AB$14,0))),"No","Yes"))</f>
        <v>n/a</v>
      </c>
      <c r="AV69" s="51" t="str">
        <f t="shared" ca="1" si="14"/>
        <v>n/a</v>
      </c>
      <c r="AW69" s="51" t="str">
        <f t="shared" ca="1" si="15"/>
        <v>n/a</v>
      </c>
      <c r="AX69" s="52" t="str">
        <f t="shared" ca="1" si="18"/>
        <v>n/a</v>
      </c>
      <c r="AY69" s="52" t="str">
        <f ca="1">IF(OR(AV69="",AV69="n/a"),AV69,IF(AND($AW69&lt;&gt;"--- Empty ---",AW69=IF(AV69="Finger2",Settings!$AB$3,Settings!$AB$5),ISERROR(MATCH(AW69,Settings!$AB$9:$AB$14,0))),"No","Yes"))</f>
        <v>n/a</v>
      </c>
    </row>
    <row r="70" spans="1:51" x14ac:dyDescent="0.25">
      <c r="A70" s="343" t="s">
        <v>1193</v>
      </c>
      <c r="B70" s="46">
        <v>0.144696666666666</v>
      </c>
      <c r="C70" s="46">
        <v>0.57140000000000002</v>
      </c>
      <c r="D70" s="46">
        <v>8.6818000000000008</v>
      </c>
      <c r="E70" s="46">
        <v>11.848000000000001</v>
      </c>
      <c r="F70" s="46">
        <v>0</v>
      </c>
      <c r="H70" s="46">
        <v>14.5</v>
      </c>
      <c r="I70" s="46">
        <v>30.5</v>
      </c>
      <c r="J70" s="46">
        <v>52.5</v>
      </c>
      <c r="K70" s="46">
        <v>74</v>
      </c>
      <c r="L70" s="46">
        <v>115.5</v>
      </c>
      <c r="M70" s="46">
        <v>157.5</v>
      </c>
      <c r="N70" s="46">
        <v>209.5</v>
      </c>
      <c r="O70" s="46">
        <v>262.5</v>
      </c>
      <c r="AE70" s="51" t="str">
        <f ca="1">OFFSET('All Equipment'!$A$1,ROW()-1,0)&amp;""</f>
        <v>Weapon</v>
      </c>
      <c r="AF70" s="51" t="str">
        <f ca="1">OFFSET('All Equipment'!$B$1,ROW()-1,0)&amp;""</f>
        <v>Staff</v>
      </c>
      <c r="AG70" s="52" t="str">
        <f t="shared" ca="1" si="10"/>
        <v>2H</v>
      </c>
      <c r="AH70" s="51" t="str">
        <f ca="1">IF($AE70="","",IF(OFFSET('All Equipment'!$A$1,ROW()-1,2)="","--- Empty ---",OFFSET('All Equipment'!$A$1,ROW()-1,2)))</f>
        <v>Zulian Ceremonial Staff</v>
      </c>
      <c r="AI70" s="52">
        <f ca="1">IF($AF70="","",OFFSET('All Equipment'!$E$1,ROW()-1,0))</f>
        <v>4</v>
      </c>
      <c r="AJ70" s="52">
        <f ca="1">IF($AE70="","",OFFSET('All Equipment'!$M$1,ROW()-1,0))</f>
        <v>0</v>
      </c>
      <c r="AK70" s="107">
        <f ca="1">IF($AE70="","",IF($AH70="--- Empty ---",0,OFFSET('All Equipment'!$P$1,ROW()-1,0)))</f>
        <v>33.812765957446807</v>
      </c>
      <c r="AL70" s="107">
        <f ca="1">IF($AE70="","",IF(AND($AE70="Off-Hand",$AH70="--- Empty ---"),1000,IF($AG70="1H",SUM($AK70,MAX(Optimization!$I$5:$K$5)),$AK70)))</f>
        <v>33.812765957446807</v>
      </c>
      <c r="AM70" s="134" t="str">
        <f ca="1">IF($AH70="","",IF(AND($AH70&lt;&gt;"--- Empty ---",OR($AI70&gt;$AD$2,OFFSET('All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0" s="52" t="str">
        <f t="shared" ca="1" si="11"/>
        <v>Yes</v>
      </c>
      <c r="AO70" s="52">
        <f t="shared" ca="1" si="16"/>
        <v>70</v>
      </c>
      <c r="AQ70" s="51" t="str">
        <f t="shared" ca="1" si="12"/>
        <v>n/a</v>
      </c>
      <c r="AR70" s="51" t="str">
        <f t="shared" ca="1" si="13"/>
        <v>n/a</v>
      </c>
      <c r="AS70" s="52" t="str">
        <f t="shared" ca="1" si="17"/>
        <v>n/a</v>
      </c>
      <c r="AT70" s="52" t="str">
        <f ca="1">IF(OR(AQ70="",AQ70="n/a"),AQ70,IF(AND($AR70&lt;&gt;"--- Empty ---",AR70=IF(AQ70="Finger1",Settings!$AB$4,Settings!$AB$6),ISERROR(MATCH(AR70,Settings!$AB$9:$AB$14,0))),"No","Yes"))</f>
        <v>n/a</v>
      </c>
      <c r="AV70" s="51" t="str">
        <f t="shared" ca="1" si="14"/>
        <v>n/a</v>
      </c>
      <c r="AW70" s="51" t="str">
        <f t="shared" ca="1" si="15"/>
        <v>n/a</v>
      </c>
      <c r="AX70" s="52" t="str">
        <f t="shared" ca="1" si="18"/>
        <v>n/a</v>
      </c>
      <c r="AY70" s="52" t="str">
        <f ca="1">IF(OR(AV70="",AV70="n/a"),AV70,IF(AND($AW70&lt;&gt;"--- Empty ---",AW70=IF(AV70="Finger2",Settings!$AB$3,Settings!$AB$5),ISERROR(MATCH(AW70,Settings!$AB$9:$AB$14,0))),"No","Yes"))</f>
        <v>n/a</v>
      </c>
    </row>
    <row r="71" spans="1:51" x14ac:dyDescent="0.25">
      <c r="A71" s="343" t="s">
        <v>1211</v>
      </c>
      <c r="B71" s="46">
        <v>0.144696666666666</v>
      </c>
      <c r="C71" s="46">
        <v>0.57140000000000002</v>
      </c>
      <c r="D71" s="46">
        <v>8.6818000000000008</v>
      </c>
      <c r="E71" s="46">
        <v>11.848000000000001</v>
      </c>
      <c r="F71" s="46">
        <v>0</v>
      </c>
      <c r="H71" s="46">
        <v>14.5</v>
      </c>
      <c r="I71" s="46">
        <v>30.5</v>
      </c>
      <c r="J71" s="46">
        <v>52.5</v>
      </c>
      <c r="K71" s="46">
        <v>74</v>
      </c>
      <c r="L71" s="46">
        <v>115.5</v>
      </c>
      <c r="M71" s="46">
        <v>157.5</v>
      </c>
      <c r="N71" s="46">
        <v>209.5</v>
      </c>
      <c r="O71" s="46">
        <v>262.5</v>
      </c>
      <c r="AE71" s="51" t="str">
        <f ca="1">OFFSET('All Equipment'!$A$1,ROW()-1,0)&amp;""</f>
        <v/>
      </c>
      <c r="AF71" s="51" t="str">
        <f ca="1">OFFSET('All Equipment'!$B$1,ROW()-1,0)&amp;""</f>
        <v/>
      </c>
      <c r="AG71" s="52" t="str">
        <f t="shared" ca="1" si="10"/>
        <v/>
      </c>
      <c r="AH71" s="51" t="str">
        <f ca="1">IF($AE71="","",IF(OFFSET('All Equipment'!$A$1,ROW()-1,2)="","--- Empty ---",OFFSET('All Equipment'!$A$1,ROW()-1,2)))</f>
        <v/>
      </c>
      <c r="AI71" s="52" t="str">
        <f ca="1">IF($AF71="","",OFFSET('All Equipment'!$E$1,ROW()-1,0))</f>
        <v/>
      </c>
      <c r="AJ71" s="52" t="str">
        <f ca="1">IF($AE71="","",OFFSET('All Equipment'!$M$1,ROW()-1,0))</f>
        <v/>
      </c>
      <c r="AK71" s="107" t="str">
        <f ca="1">IF($AE71="","",IF($AH71="--- Empty ---",0,OFFSET('All Equipment'!$P$1,ROW()-1,0)))</f>
        <v/>
      </c>
      <c r="AL71" s="107" t="str">
        <f ca="1">IF($AE71="","",IF(AND($AE71="Off-Hand",$AH71="--- Empty ---"),1000,IF($AG71="1H",SUM($AK71,MAX(Optimization!$I$5:$K$5)),$AK71)))</f>
        <v/>
      </c>
      <c r="AM71" s="134" t="str">
        <f ca="1">IF($AH71="","",IF(AND($AH71&lt;&gt;"--- Empty ---",OR($AI71&gt;$AD$2,OFFSET('All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" s="52" t="str">
        <f t="shared" ca="1" si="11"/>
        <v/>
      </c>
      <c r="AO71" s="52" t="str">
        <f t="shared" ca="1" si="16"/>
        <v/>
      </c>
      <c r="AQ71" s="51" t="str">
        <f t="shared" ca="1" si="12"/>
        <v/>
      </c>
      <c r="AR71" s="51" t="str">
        <f t="shared" ca="1" si="13"/>
        <v/>
      </c>
      <c r="AS71" s="52" t="str">
        <f t="shared" ca="1" si="17"/>
        <v/>
      </c>
      <c r="AT71" s="52" t="str">
        <f ca="1">IF(OR(AQ71="",AQ71="n/a"),AQ71,IF(AND($AR71&lt;&gt;"--- Empty ---",AR71=IF(AQ71="Finger1",Settings!$AB$4,Settings!$AB$6),ISERROR(MATCH(AR71,Settings!$AB$9:$AB$14,0))),"No","Yes"))</f>
        <v/>
      </c>
      <c r="AV71" s="51" t="str">
        <f t="shared" ca="1" si="14"/>
        <v/>
      </c>
      <c r="AW71" s="51" t="str">
        <f t="shared" ca="1" si="15"/>
        <v/>
      </c>
      <c r="AX71" s="52" t="str">
        <f t="shared" ca="1" si="18"/>
        <v/>
      </c>
      <c r="AY71" s="52" t="str">
        <f ca="1">IF(OR(AV71="",AV71="n/a"),AV71,IF(AND($AW71&lt;&gt;"--- Empty ---",AW71=IF(AV71="Finger2",Settings!$AB$3,Settings!$AB$5),ISERROR(MATCH(AW71,Settings!$AB$9:$AB$14,0))),"No","Yes"))</f>
        <v/>
      </c>
    </row>
    <row r="72" spans="1:51" x14ac:dyDescent="0.25">
      <c r="A72" s="343" t="s">
        <v>1194</v>
      </c>
      <c r="B72" s="46">
        <v>0.144696666666666</v>
      </c>
      <c r="C72" s="46">
        <v>0.123</v>
      </c>
      <c r="D72" s="46">
        <v>8.6818000000000008</v>
      </c>
      <c r="E72" s="46">
        <v>11.848000000000001</v>
      </c>
      <c r="F72" s="46">
        <v>0</v>
      </c>
      <c r="H72" s="46">
        <v>14.5</v>
      </c>
      <c r="I72" s="46">
        <v>30.5</v>
      </c>
      <c r="J72" s="46">
        <v>52.5</v>
      </c>
      <c r="K72" s="46">
        <v>74</v>
      </c>
      <c r="L72" s="46">
        <v>115.5</v>
      </c>
      <c r="M72" s="46">
        <v>157.5</v>
      </c>
      <c r="N72" s="46">
        <v>209.5</v>
      </c>
      <c r="O72" s="46">
        <v>262.5</v>
      </c>
      <c r="AE72" s="51" t="str">
        <f ca="1">OFFSET('All Equipment'!$A$1,ROW()-1,0)&amp;""</f>
        <v>Weapon Enchant</v>
      </c>
      <c r="AF72" s="51" t="str">
        <f ca="1">OFFSET('All Equipment'!$B$1,ROW()-1,0)&amp;""</f>
        <v/>
      </c>
      <c r="AG72" s="52" t="str">
        <f t="shared" ca="1" si="10"/>
        <v/>
      </c>
      <c r="AH72" s="51" t="str">
        <f ca="1">IF($AE72="","",IF(OFFSET('All Equipment'!$A$1,ROW()-1,2)="","--- Empty ---",OFFSET('All Equipment'!$A$1,ROW()-1,2)))</f>
        <v>--- Empty ---</v>
      </c>
      <c r="AI72" s="52" t="str">
        <f ca="1">IF($AF72="","",OFFSET('All Equipment'!$E$1,ROW()-1,0))</f>
        <v/>
      </c>
      <c r="AJ72" s="52">
        <f ca="1">IF($AE72="","",OFFSET('All Equipment'!$M$1,ROW()-1,0))</f>
        <v>0</v>
      </c>
      <c r="AK72" s="107">
        <f ca="1">IF($AE72="","",IF($AH72="--- Empty ---",0,OFFSET('All Equipment'!$P$1,ROW()-1,0)))</f>
        <v>0</v>
      </c>
      <c r="AL72" s="107">
        <f ca="1">IF($AE72="","",IF(AND($AE72="Off-Hand",$AH72="--- Empty ---"),1000,IF($AG72="1H",SUM($AK72,MAX(Optimization!$I$5:$K$5)),$AK72)))</f>
        <v>0</v>
      </c>
      <c r="AM72" s="134" t="str">
        <f ca="1">IF($AH72="","",IF(AND($AH72&lt;&gt;"--- Empty ---",OR($AI72&gt;$AD$2,OFFSET('All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2" s="52" t="str">
        <f t="shared" ca="1" si="11"/>
        <v>Yes</v>
      </c>
      <c r="AO72" s="52">
        <f t="shared" ca="1" si="16"/>
        <v>72</v>
      </c>
      <c r="AQ72" s="51" t="str">
        <f t="shared" ca="1" si="12"/>
        <v>n/a</v>
      </c>
      <c r="AR72" s="51" t="str">
        <f t="shared" ca="1" si="13"/>
        <v>n/a</v>
      </c>
      <c r="AS72" s="52" t="str">
        <f t="shared" ca="1" si="17"/>
        <v>n/a</v>
      </c>
      <c r="AT72" s="52" t="str">
        <f ca="1">IF(OR(AQ72="",AQ72="n/a"),AQ72,IF(AND($AR72&lt;&gt;"--- Empty ---",AR72=IF(AQ72="Finger1",Settings!$AB$4,Settings!$AB$6),ISERROR(MATCH(AR72,Settings!$AB$9:$AB$14,0))),"No","Yes"))</f>
        <v>n/a</v>
      </c>
      <c r="AV72" s="51" t="str">
        <f t="shared" ca="1" si="14"/>
        <v>n/a</v>
      </c>
      <c r="AW72" s="51" t="str">
        <f t="shared" ca="1" si="15"/>
        <v>n/a</v>
      </c>
      <c r="AX72" s="52" t="str">
        <f t="shared" ca="1" si="18"/>
        <v>n/a</v>
      </c>
      <c r="AY72" s="52" t="str">
        <f ca="1">IF(OR(AV72="",AV72="n/a"),AV72,IF(AND($AW72&lt;&gt;"--- Empty ---",AW72=IF(AV72="Finger2",Settings!$AB$3,Settings!$AB$5),ISERROR(MATCH(AW72,Settings!$AB$9:$AB$14,0))),"No","Yes"))</f>
        <v>n/a</v>
      </c>
    </row>
    <row r="73" spans="1:51" x14ac:dyDescent="0.25">
      <c r="A73" s="343" t="s">
        <v>1195</v>
      </c>
      <c r="B73" s="46">
        <v>0.144696666666666</v>
      </c>
      <c r="C73" s="46">
        <v>0.23100000000000001</v>
      </c>
      <c r="D73" s="46">
        <v>8.6818000000000008</v>
      </c>
      <c r="E73" s="46">
        <v>11.848000000000001</v>
      </c>
      <c r="F73" s="46">
        <v>0</v>
      </c>
      <c r="H73" s="46">
        <v>14.5</v>
      </c>
      <c r="I73" s="46">
        <v>30.5</v>
      </c>
      <c r="J73" s="46">
        <v>52.5</v>
      </c>
      <c r="K73" s="46">
        <v>74</v>
      </c>
      <c r="L73" s="46">
        <v>115.5</v>
      </c>
      <c r="M73" s="46">
        <v>157.5</v>
      </c>
      <c r="N73" s="46">
        <v>209.5</v>
      </c>
      <c r="O73" s="46">
        <v>262.5</v>
      </c>
      <c r="AE73" s="51" t="str">
        <f ca="1">OFFSET('All Equipment'!$A$1,ROW()-1,0)&amp;""</f>
        <v>Weapon Enchant</v>
      </c>
      <c r="AF73" s="51" t="str">
        <f ca="1">OFFSET('All Equipment'!$B$1,ROW()-1,0)&amp;""</f>
        <v>Enchant</v>
      </c>
      <c r="AG73" s="52" t="str">
        <f t="shared" ca="1" si="10"/>
        <v/>
      </c>
      <c r="AH73" s="51" t="str">
        <f ca="1">IF($AE73="","",IF(OFFSET('All Equipment'!$A$1,ROW()-1,2)="","--- Empty ---",OFFSET('All Equipment'!$A$1,ROW()-1,2)))</f>
        <v>Enchant Weapon - Spell Power</v>
      </c>
      <c r="AI73" s="52">
        <f ca="1">IF($AF73="","",OFFSET('All Equipment'!$E$1,ROW()-1,0))</f>
        <v>1</v>
      </c>
      <c r="AJ73" s="52">
        <f ca="1">IF($AE73="","",OFFSET('All Equipment'!$M$1,ROW()-1,0))</f>
        <v>0</v>
      </c>
      <c r="AK73" s="107">
        <f ca="1">IF($AE73="","",IF($AH73="--- Empty ---",0,OFFSET('All Equipment'!$P$1,ROW()-1,0)))</f>
        <v>30</v>
      </c>
      <c r="AL73" s="107">
        <f ca="1">IF($AE73="","",IF(AND($AE73="Off-Hand",$AH73="--- Empty ---"),1000,IF($AG73="1H",SUM($AK73,MAX(Optimization!$I$5:$K$5)),$AK73)))</f>
        <v>30</v>
      </c>
      <c r="AM73" s="134" t="str">
        <f ca="1">IF($AH73="","",IF(AND($AH73&lt;&gt;"--- Empty ---",OR($AI73&gt;$AD$2,OFFSET('All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3" s="52" t="str">
        <f t="shared" ca="1" si="11"/>
        <v>Yes</v>
      </c>
      <c r="AO73" s="52">
        <f t="shared" ca="1" si="16"/>
        <v>73</v>
      </c>
      <c r="AQ73" s="51" t="str">
        <f t="shared" ca="1" si="12"/>
        <v>n/a</v>
      </c>
      <c r="AR73" s="51" t="str">
        <f t="shared" ca="1" si="13"/>
        <v>n/a</v>
      </c>
      <c r="AS73" s="52" t="str">
        <f t="shared" ca="1" si="17"/>
        <v>n/a</v>
      </c>
      <c r="AT73" s="52" t="str">
        <f ca="1">IF(OR(AQ73="",AQ73="n/a"),AQ73,IF(AND($AR73&lt;&gt;"--- Empty ---",AR73=IF(AQ73="Finger1",Settings!$AB$4,Settings!$AB$6),ISERROR(MATCH(AR73,Settings!$AB$9:$AB$14,0))),"No","Yes"))</f>
        <v>n/a</v>
      </c>
      <c r="AV73" s="51" t="str">
        <f t="shared" ca="1" si="14"/>
        <v>n/a</v>
      </c>
      <c r="AW73" s="51" t="str">
        <f t="shared" ca="1" si="15"/>
        <v>n/a</v>
      </c>
      <c r="AX73" s="52" t="str">
        <f t="shared" ca="1" si="18"/>
        <v>n/a</v>
      </c>
      <c r="AY73" s="52" t="str">
        <f ca="1">IF(OR(AV73="",AV73="n/a"),AV73,IF(AND($AW73&lt;&gt;"--- Empty ---",AW73=IF(AV73="Finger2",Settings!$AB$3,Settings!$AB$5),ISERROR(MATCH(AW73,Settings!$AB$9:$AB$14,0))),"No","Yes"))</f>
        <v>n/a</v>
      </c>
    </row>
    <row r="74" spans="1:51" x14ac:dyDescent="0.25">
      <c r="A74" s="343" t="s">
        <v>1196</v>
      </c>
      <c r="B74" s="46">
        <v>0.144696666666666</v>
      </c>
      <c r="C74" s="46">
        <v>0.443</v>
      </c>
      <c r="D74" s="46">
        <v>8.6818000000000008</v>
      </c>
      <c r="E74" s="46">
        <v>11.848000000000001</v>
      </c>
      <c r="F74" s="46">
        <v>0</v>
      </c>
      <c r="H74" s="46">
        <v>14.5</v>
      </c>
      <c r="I74" s="46">
        <v>30.5</v>
      </c>
      <c r="J74" s="46">
        <v>52.5</v>
      </c>
      <c r="K74" s="46">
        <v>74</v>
      </c>
      <c r="L74" s="46">
        <v>115.5</v>
      </c>
      <c r="M74" s="46">
        <v>157.5</v>
      </c>
      <c r="N74" s="46">
        <v>209.5</v>
      </c>
      <c r="O74" s="46">
        <v>262.5</v>
      </c>
      <c r="AE74" s="51" t="str">
        <f ca="1">OFFSET('All Equipment'!$A$1,ROW()-1,0)&amp;""</f>
        <v>Weapon Enchant</v>
      </c>
      <c r="AF74" s="51" t="str">
        <f ca="1">OFFSET('All Equipment'!$B$1,ROW()-1,0)&amp;""</f>
        <v>Enchant</v>
      </c>
      <c r="AG74" s="52" t="str">
        <f t="shared" ca="1" si="10"/>
        <v/>
      </c>
      <c r="AH74" s="51" t="str">
        <f ca="1">IF($AE74="","",IF(OFFSET('All Equipment'!$A$1,ROW()-1,2)="","--- Empty ---",OFFSET('All Equipment'!$A$1,ROW()-1,2)))</f>
        <v>Enchant Weapon - Mighty Intellect</v>
      </c>
      <c r="AI74" s="52">
        <f ca="1">IF($AF74="","",OFFSET('All Equipment'!$E$1,ROW()-1,0))</f>
        <v>1</v>
      </c>
      <c r="AJ74" s="52">
        <f ca="1">IF($AE74="","",OFFSET('All Equipment'!$M$1,ROW()-1,0))</f>
        <v>0</v>
      </c>
      <c r="AK74" s="107">
        <f ca="1">IF($AE74="","",IF($AH74="--- Empty ---",0,OFFSET('All Equipment'!$P$1,ROW()-1,0)))</f>
        <v>2.4925531914893626</v>
      </c>
      <c r="AL74" s="107">
        <f ca="1">IF($AE74="","",IF(AND($AE74="Off-Hand",$AH74="--- Empty ---"),1000,IF($AG74="1H",SUM($AK74,MAX(Optimization!$I$5:$K$5)),$AK74)))</f>
        <v>2.4925531914893626</v>
      </c>
      <c r="AM74" s="134" t="str">
        <f ca="1">IF($AH74="","",IF(AND($AH74&lt;&gt;"--- Empty ---",OR($AI74&gt;$AD$2,OFFSET('All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4" s="52" t="str">
        <f t="shared" ca="1" si="11"/>
        <v>Yes</v>
      </c>
      <c r="AO74" s="52">
        <f t="shared" ca="1" si="16"/>
        <v>74</v>
      </c>
      <c r="AQ74" s="51" t="str">
        <f t="shared" ca="1" si="12"/>
        <v>n/a</v>
      </c>
      <c r="AR74" s="51" t="str">
        <f t="shared" ca="1" si="13"/>
        <v>n/a</v>
      </c>
      <c r="AS74" s="52" t="str">
        <f t="shared" ca="1" si="17"/>
        <v>n/a</v>
      </c>
      <c r="AT74" s="52" t="str">
        <f ca="1">IF(OR(AQ74="",AQ74="n/a"),AQ74,IF(AND($AR74&lt;&gt;"--- Empty ---",AR74=IF(AQ74="Finger1",Settings!$AB$4,Settings!$AB$6),ISERROR(MATCH(AR74,Settings!$AB$9:$AB$14,0))),"No","Yes"))</f>
        <v>n/a</v>
      </c>
      <c r="AV74" s="51" t="str">
        <f t="shared" ca="1" si="14"/>
        <v>n/a</v>
      </c>
      <c r="AW74" s="51" t="str">
        <f t="shared" ca="1" si="15"/>
        <v>n/a</v>
      </c>
      <c r="AX74" s="52" t="str">
        <f t="shared" ca="1" si="18"/>
        <v>n/a</v>
      </c>
      <c r="AY74" s="52" t="str">
        <f ca="1">IF(OR(AV74="",AV74="n/a"),AV74,IF(AND($AW74&lt;&gt;"--- Empty ---",AW74=IF(AV74="Finger2",Settings!$AB$3,Settings!$AB$5),ISERROR(MATCH(AW74,Settings!$AB$9:$AB$14,0))),"No","Yes"))</f>
        <v>n/a</v>
      </c>
    </row>
    <row r="75" spans="1:51" x14ac:dyDescent="0.25">
      <c r="A75" s="343" t="s">
        <v>1197</v>
      </c>
      <c r="B75" s="46">
        <v>0.144696666666666</v>
      </c>
      <c r="C75" s="46">
        <v>0.57140000000000002</v>
      </c>
      <c r="D75" s="46">
        <v>8.6818000000000008</v>
      </c>
      <c r="E75" s="46">
        <v>11.848000000000001</v>
      </c>
      <c r="F75" s="46">
        <v>0</v>
      </c>
      <c r="H75" s="46">
        <v>14.5</v>
      </c>
      <c r="I75" s="46">
        <v>30.5</v>
      </c>
      <c r="J75" s="46">
        <v>52.5</v>
      </c>
      <c r="K75" s="46">
        <v>74</v>
      </c>
      <c r="L75" s="46">
        <v>115.5</v>
      </c>
      <c r="M75" s="46">
        <v>157.5</v>
      </c>
      <c r="N75" s="46">
        <v>209.5</v>
      </c>
      <c r="O75" s="46">
        <v>262.5</v>
      </c>
      <c r="AE75" s="51" t="str">
        <f ca="1">OFFSET('All Equipment'!$A$1,ROW()-1,0)&amp;""</f>
        <v/>
      </c>
      <c r="AF75" s="51" t="str">
        <f ca="1">OFFSET('All Equipment'!$B$1,ROW()-1,0)&amp;""</f>
        <v/>
      </c>
      <c r="AG75" s="52" t="str">
        <f t="shared" ca="1" si="10"/>
        <v/>
      </c>
      <c r="AH75" s="51" t="str">
        <f ca="1">IF($AE75="","",IF(OFFSET('All Equipment'!$A$1,ROW()-1,2)="","--- Empty ---",OFFSET('All Equipment'!$A$1,ROW()-1,2)))</f>
        <v/>
      </c>
      <c r="AI75" s="52" t="str">
        <f ca="1">IF($AF75="","",OFFSET('All Equipment'!$E$1,ROW()-1,0))</f>
        <v/>
      </c>
      <c r="AJ75" s="52" t="str">
        <f ca="1">IF($AE75="","",OFFSET('All Equipment'!$M$1,ROW()-1,0))</f>
        <v/>
      </c>
      <c r="AK75" s="107" t="str">
        <f ca="1">IF($AE75="","",IF($AH75="--- Empty ---",0,OFFSET('All Equipment'!$P$1,ROW()-1,0)))</f>
        <v/>
      </c>
      <c r="AL75" s="107" t="str">
        <f ca="1">IF($AE75="","",IF(AND($AE75="Off-Hand",$AH75="--- Empty ---"),1000,IF($AG75="1H",SUM($AK75,MAX(Optimization!$I$5:$K$5)),$AK75)))</f>
        <v/>
      </c>
      <c r="AM75" s="134" t="str">
        <f ca="1">IF($AH75="","",IF(AND($AH75&lt;&gt;"--- Empty ---",OR($AI75&gt;$AD$2,OFFSET('All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" s="52" t="str">
        <f t="shared" ca="1" si="11"/>
        <v/>
      </c>
      <c r="AO75" s="52" t="str">
        <f t="shared" ca="1" si="16"/>
        <v/>
      </c>
      <c r="AQ75" s="51" t="str">
        <f t="shared" ca="1" si="12"/>
        <v/>
      </c>
      <c r="AR75" s="51" t="str">
        <f t="shared" ca="1" si="13"/>
        <v/>
      </c>
      <c r="AS75" s="52" t="str">
        <f t="shared" ca="1" si="17"/>
        <v/>
      </c>
      <c r="AT75" s="52" t="str">
        <f ca="1">IF(OR(AQ75="",AQ75="n/a"),AQ75,IF(AND($AR75&lt;&gt;"--- Empty ---",AR75=IF(AQ75="Finger1",Settings!$AB$4,Settings!$AB$6),ISERROR(MATCH(AR75,Settings!$AB$9:$AB$14,0))),"No","Yes"))</f>
        <v/>
      </c>
      <c r="AV75" s="51" t="str">
        <f t="shared" ca="1" si="14"/>
        <v/>
      </c>
      <c r="AW75" s="51" t="str">
        <f t="shared" ca="1" si="15"/>
        <v/>
      </c>
      <c r="AX75" s="52" t="str">
        <f t="shared" ca="1" si="18"/>
        <v/>
      </c>
      <c r="AY75" s="52" t="str">
        <f ca="1">IF(OR(AV75="",AV75="n/a"),AV75,IF(AND($AW75&lt;&gt;"--- Empty ---",AW75=IF(AV75="Finger2",Settings!$AB$3,Settings!$AB$5),ISERROR(MATCH(AW75,Settings!$AB$9:$AB$14,0))),"No","Yes"))</f>
        <v/>
      </c>
    </row>
    <row r="76" spans="1:51" x14ac:dyDescent="0.25">
      <c r="A76" s="343" t="s">
        <v>1198</v>
      </c>
      <c r="B76" s="46">
        <v>0.144696666666666</v>
      </c>
      <c r="C76" s="46">
        <v>0.57140000000000002</v>
      </c>
      <c r="D76" s="46">
        <v>8.6818000000000008</v>
      </c>
      <c r="E76" s="46">
        <v>11.848000000000001</v>
      </c>
      <c r="F76" s="46">
        <v>0</v>
      </c>
      <c r="H76" s="46">
        <v>14.5</v>
      </c>
      <c r="I76" s="46">
        <v>30.5</v>
      </c>
      <c r="J76" s="46">
        <v>52.5</v>
      </c>
      <c r="K76" s="46">
        <v>74</v>
      </c>
      <c r="L76" s="46">
        <v>115.5</v>
      </c>
      <c r="M76" s="46">
        <v>157.5</v>
      </c>
      <c r="N76" s="46">
        <v>209.5</v>
      </c>
      <c r="O76" s="46">
        <v>262.5</v>
      </c>
      <c r="AE76" s="51" t="str">
        <f ca="1">OFFSET('All Equipment'!$A$1,ROW()-1,0)&amp;""</f>
        <v>Weapon Attachment</v>
      </c>
      <c r="AF76" s="51" t="str">
        <f ca="1">OFFSET('All Equipment'!$B$1,ROW()-1,0)&amp;""</f>
        <v/>
      </c>
      <c r="AG76" s="52" t="str">
        <f t="shared" ca="1" si="10"/>
        <v/>
      </c>
      <c r="AH76" s="51" t="str">
        <f ca="1">IF($AE76="","",IF(OFFSET('All Equipment'!$A$1,ROW()-1,2)="","--- Empty ---",OFFSET('All Equipment'!$A$1,ROW()-1,2)))</f>
        <v>--- Empty ---</v>
      </c>
      <c r="AI76" s="52" t="str">
        <f ca="1">IF($AF76="","",OFFSET('All Equipment'!$E$1,ROW()-1,0))</f>
        <v/>
      </c>
      <c r="AJ76" s="52">
        <f ca="1">IF($AE76="","",OFFSET('All Equipment'!$M$1,ROW()-1,0))</f>
        <v>0</v>
      </c>
      <c r="AK76" s="107">
        <f ca="1">IF($AE76="","",IF($AH76="--- Empty ---",0,OFFSET('All Equipment'!$P$1,ROW()-1,0)))</f>
        <v>0</v>
      </c>
      <c r="AL76" s="107">
        <f ca="1">IF($AE76="","",IF(AND($AE76="Off-Hand",$AH76="--- Empty ---"),1000,IF($AG76="1H",SUM($AK76,MAX(Optimization!$I$5:$K$5)),$AK76)))</f>
        <v>0</v>
      </c>
      <c r="AM76" s="134" t="str">
        <f ca="1">IF($AH76="","",IF(AND($AH76&lt;&gt;"--- Empty ---",OR($AI76&gt;$AD$2,OFFSET('All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6" s="52" t="str">
        <f t="shared" ca="1" si="11"/>
        <v>Yes</v>
      </c>
      <c r="AO76" s="52">
        <f t="shared" ca="1" si="16"/>
        <v>76</v>
      </c>
      <c r="AQ76" s="51" t="str">
        <f t="shared" ca="1" si="12"/>
        <v>n/a</v>
      </c>
      <c r="AR76" s="51" t="str">
        <f t="shared" ca="1" si="13"/>
        <v>n/a</v>
      </c>
      <c r="AS76" s="52" t="str">
        <f t="shared" ca="1" si="17"/>
        <v>n/a</v>
      </c>
      <c r="AT76" s="52" t="str">
        <f ca="1">IF(OR(AQ76="",AQ76="n/a"),AQ76,IF(AND($AR76&lt;&gt;"--- Empty ---",AR76=IF(AQ76="Finger1",Settings!$AB$4,Settings!$AB$6),ISERROR(MATCH(AR76,Settings!$AB$9:$AB$14,0))),"No","Yes"))</f>
        <v>n/a</v>
      </c>
      <c r="AV76" s="51" t="str">
        <f t="shared" ca="1" si="14"/>
        <v>n/a</v>
      </c>
      <c r="AW76" s="51" t="str">
        <f t="shared" ca="1" si="15"/>
        <v>n/a</v>
      </c>
      <c r="AX76" s="52" t="str">
        <f t="shared" ca="1" si="18"/>
        <v>n/a</v>
      </c>
      <c r="AY76" s="52" t="str">
        <f ca="1">IF(OR(AV76="",AV76="n/a"),AV76,IF(AND($AW76&lt;&gt;"--- Empty ---",AW76=IF(AV76="Finger2",Settings!$AB$3,Settings!$AB$5),ISERROR(MATCH(AW76,Settings!$AB$9:$AB$14,0))),"No","Yes"))</f>
        <v>n/a</v>
      </c>
    </row>
    <row r="77" spans="1:51" x14ac:dyDescent="0.25">
      <c r="A77" s="343" t="s">
        <v>1199</v>
      </c>
      <c r="B77" s="46">
        <v>0.144696666666666</v>
      </c>
      <c r="C77" s="46">
        <v>0.57140000000000002</v>
      </c>
      <c r="D77" s="46">
        <v>8.6818000000000008</v>
      </c>
      <c r="E77" s="46">
        <v>11.848000000000001</v>
      </c>
      <c r="F77" s="46">
        <v>0</v>
      </c>
      <c r="H77" s="46">
        <v>14.5</v>
      </c>
      <c r="I77" s="46">
        <v>30.5</v>
      </c>
      <c r="J77" s="46">
        <v>52.5</v>
      </c>
      <c r="K77" s="46">
        <v>74</v>
      </c>
      <c r="L77" s="46">
        <v>115.5</v>
      </c>
      <c r="M77" s="46">
        <v>157.5</v>
      </c>
      <c r="N77" s="46">
        <v>209.5</v>
      </c>
      <c r="O77" s="46">
        <v>262.5</v>
      </c>
      <c r="AE77" s="51" t="str">
        <f ca="1">OFFSET('All Equipment'!$A$1,ROW()-1,0)&amp;""</f>
        <v>Weapon Attachment</v>
      </c>
      <c r="AF77" s="51" t="str">
        <f ca="1">OFFSET('All Equipment'!$B$1,ROW()-1,0)&amp;""</f>
        <v>Enchant</v>
      </c>
      <c r="AG77" s="52" t="str">
        <f t="shared" ca="1" si="10"/>
        <v/>
      </c>
      <c r="AH77" s="51" t="str">
        <f ca="1">IF($AE77="","",IF(OFFSET('All Equipment'!$A$1,ROW()-1,2)="","--- Empty ---",OFFSET('All Equipment'!$A$1,ROW()-1,2)))</f>
        <v>Blessed Wizard Oil</v>
      </c>
      <c r="AI77" s="52">
        <f ca="1">IF($AF77="","",OFFSET('All Equipment'!$E$1,ROW()-1,0))</f>
        <v>6</v>
      </c>
      <c r="AJ77" s="52">
        <f ca="1">IF($AE77="","",OFFSET('All Equipment'!$M$1,ROW()-1,0))</f>
        <v>0</v>
      </c>
      <c r="AK77" s="107">
        <f ca="1">IF($AE77="","",IF($AH77="--- Empty ---",0,OFFSET('All Equipment'!$P$1,ROW()-1,0)))</f>
        <v>60</v>
      </c>
      <c r="AL77" s="107">
        <f ca="1">IF($AE77="","",IF(AND($AE77="Off-Hand",$AH77="--- Empty ---"),1000,IF($AG77="1H",SUM($AK77,MAX(Optimization!$I$5:$K$5)),$AK77)))</f>
        <v>60</v>
      </c>
      <c r="AM77" s="134" t="str">
        <f ca="1">IF($AH77="","",IF(AND($AH77&lt;&gt;"--- Empty ---",OR($AI77&gt;$AD$2,OFFSET('All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7" s="52" t="str">
        <f t="shared" ca="1" si="11"/>
        <v>Yes</v>
      </c>
      <c r="AO77" s="52">
        <f t="shared" ca="1" si="16"/>
        <v>77</v>
      </c>
      <c r="AQ77" s="51" t="str">
        <f t="shared" ca="1" si="12"/>
        <v>n/a</v>
      </c>
      <c r="AR77" s="51" t="str">
        <f t="shared" ca="1" si="13"/>
        <v>n/a</v>
      </c>
      <c r="AS77" s="52" t="str">
        <f t="shared" ca="1" si="17"/>
        <v>n/a</v>
      </c>
      <c r="AT77" s="52" t="str">
        <f ca="1">IF(OR(AQ77="",AQ77="n/a"),AQ77,IF(AND($AR77&lt;&gt;"--- Empty ---",AR77=IF(AQ77="Finger1",Settings!$AB$4,Settings!$AB$6),ISERROR(MATCH(AR77,Settings!$AB$9:$AB$14,0))),"No","Yes"))</f>
        <v>n/a</v>
      </c>
      <c r="AV77" s="51" t="str">
        <f t="shared" ca="1" si="14"/>
        <v>n/a</v>
      </c>
      <c r="AW77" s="51" t="str">
        <f t="shared" ca="1" si="15"/>
        <v>n/a</v>
      </c>
      <c r="AX77" s="52" t="str">
        <f t="shared" ca="1" si="18"/>
        <v>n/a</v>
      </c>
      <c r="AY77" s="52" t="str">
        <f ca="1">IF(OR(AV77="",AV77="n/a"),AV77,IF(AND($AW77&lt;&gt;"--- Empty ---",AW77=IF(AV77="Finger2",Settings!$AB$3,Settings!$AB$5),ISERROR(MATCH(AW77,Settings!$AB$9:$AB$14,0))),"No","Yes"))</f>
        <v>n/a</v>
      </c>
    </row>
    <row r="78" spans="1:51" x14ac:dyDescent="0.25">
      <c r="A78" s="343" t="s">
        <v>1200</v>
      </c>
      <c r="B78" s="46">
        <v>0.144696666666666</v>
      </c>
      <c r="C78" s="46">
        <v>0.57140000000000002</v>
      </c>
      <c r="D78" s="46">
        <v>8.6818000000000008</v>
      </c>
      <c r="E78" s="46">
        <v>11.848000000000001</v>
      </c>
      <c r="F78" s="46">
        <v>0</v>
      </c>
      <c r="H78" s="46">
        <v>14.5</v>
      </c>
      <c r="I78" s="46">
        <v>30.5</v>
      </c>
      <c r="J78" s="46">
        <v>52.5</v>
      </c>
      <c r="K78" s="46">
        <v>74</v>
      </c>
      <c r="L78" s="46">
        <v>115.5</v>
      </c>
      <c r="M78" s="46">
        <v>157.5</v>
      </c>
      <c r="N78" s="46">
        <v>209.5</v>
      </c>
      <c r="O78" s="46">
        <v>262.5</v>
      </c>
      <c r="AE78" s="51" t="str">
        <f ca="1">OFFSET('All Equipment'!$A$1,ROW()-1,0)&amp;""</f>
        <v>Weapon Attachment</v>
      </c>
      <c r="AF78" s="51" t="str">
        <f ca="1">OFFSET('All Equipment'!$B$1,ROW()-1,0)&amp;""</f>
        <v>Enchant</v>
      </c>
      <c r="AG78" s="52" t="str">
        <f t="shared" ca="1" si="10"/>
        <v/>
      </c>
      <c r="AH78" s="51" t="str">
        <f ca="1">IF($AE78="","",IF(OFFSET('All Equipment'!$A$1,ROW()-1,2)="","--- Empty ---",OFFSET('All Equipment'!$A$1,ROW()-1,2)))</f>
        <v>Brilliant Wizard Oil</v>
      </c>
      <c r="AI78" s="52">
        <f ca="1">IF($AF78="","",OFFSET('All Equipment'!$E$1,ROW()-1,0))</f>
        <v>5</v>
      </c>
      <c r="AJ78" s="52">
        <f ca="1">IF($AE78="","",OFFSET('All Equipment'!$M$1,ROW()-1,0))</f>
        <v>0</v>
      </c>
      <c r="AK78" s="107">
        <f ca="1">IF($AE78="","",IF($AH78="--- Empty ---",0,OFFSET('All Equipment'!$P$1,ROW()-1,0)))</f>
        <v>42.797872340425535</v>
      </c>
      <c r="AL78" s="107">
        <f ca="1">IF($AE78="","",IF(AND($AE78="Off-Hand",$AH78="--- Empty ---"),1000,IF($AG78="1H",SUM($AK78,MAX(Optimization!$I$5:$K$5)),$AK78)))</f>
        <v>42.797872340425535</v>
      </c>
      <c r="AM78" s="134" t="str">
        <f ca="1">IF($AH78="","",IF(AND($AH78&lt;&gt;"--- Empty ---",OR($AI78&gt;$AD$2,OFFSET('All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8" s="52" t="str">
        <f t="shared" ca="1" si="11"/>
        <v>Yes</v>
      </c>
      <c r="AO78" s="52">
        <f t="shared" ca="1" si="16"/>
        <v>78</v>
      </c>
      <c r="AQ78" s="51" t="str">
        <f t="shared" ca="1" si="12"/>
        <v>n/a</v>
      </c>
      <c r="AR78" s="51" t="str">
        <f t="shared" ca="1" si="13"/>
        <v>n/a</v>
      </c>
      <c r="AS78" s="52" t="str">
        <f t="shared" ca="1" si="17"/>
        <v>n/a</v>
      </c>
      <c r="AT78" s="52" t="str">
        <f ca="1">IF(OR(AQ78="",AQ78="n/a"),AQ78,IF(AND($AR78&lt;&gt;"--- Empty ---",AR78=IF(AQ78="Finger1",Settings!$AB$4,Settings!$AB$6),ISERROR(MATCH(AR78,Settings!$AB$9:$AB$14,0))),"No","Yes"))</f>
        <v>n/a</v>
      </c>
      <c r="AV78" s="51" t="str">
        <f t="shared" ca="1" si="14"/>
        <v>n/a</v>
      </c>
      <c r="AW78" s="51" t="str">
        <f t="shared" ca="1" si="15"/>
        <v>n/a</v>
      </c>
      <c r="AX78" s="52" t="str">
        <f t="shared" ca="1" si="18"/>
        <v>n/a</v>
      </c>
      <c r="AY78" s="52" t="str">
        <f ca="1">IF(OR(AV78="",AV78="n/a"),AV78,IF(AND($AW78&lt;&gt;"--- Empty ---",AW78=IF(AV78="Finger2",Settings!$AB$3,Settings!$AB$5),ISERROR(MATCH(AW78,Settings!$AB$9:$AB$14,0))),"No","Yes"))</f>
        <v>n/a</v>
      </c>
    </row>
    <row r="79" spans="1:51" x14ac:dyDescent="0.25">
      <c r="A79" s="343" t="s">
        <v>1212</v>
      </c>
      <c r="B79" s="46">
        <v>9.8529262086514011E-2</v>
      </c>
      <c r="C79" s="46">
        <v>0.57140000000000002</v>
      </c>
      <c r="D79" s="46">
        <v>5.911755725190841</v>
      </c>
      <c r="E79" s="46">
        <v>8.9016091954023011</v>
      </c>
      <c r="F79" s="46">
        <v>0</v>
      </c>
      <c r="H79" s="46">
        <v>14.5</v>
      </c>
      <c r="I79" s="46">
        <v>30.5</v>
      </c>
      <c r="J79" s="46">
        <v>52.5</v>
      </c>
      <c r="K79" s="46">
        <v>74</v>
      </c>
      <c r="L79" s="46">
        <v>115.5</v>
      </c>
      <c r="M79" s="46">
        <v>157.5</v>
      </c>
      <c r="N79" s="46">
        <v>209.5</v>
      </c>
      <c r="O79" s="46">
        <v>262.5</v>
      </c>
      <c r="AE79" s="51" t="str">
        <f ca="1">OFFSET('All Equipment'!$A$1,ROW()-1,0)&amp;""</f>
        <v>Weapon Attachment</v>
      </c>
      <c r="AF79" s="51" t="str">
        <f ca="1">OFFSET('All Equipment'!$B$1,ROW()-1,0)&amp;""</f>
        <v>Enchant</v>
      </c>
      <c r="AG79" s="52" t="str">
        <f t="shared" ca="1" si="10"/>
        <v/>
      </c>
      <c r="AH79" s="51" t="str">
        <f ca="1">IF($AE79="","",IF(OFFSET('All Equipment'!$A$1,ROW()-1,2)="","--- Empty ---",OFFSET('All Equipment'!$A$1,ROW()-1,2)))</f>
        <v>Wizard Oil</v>
      </c>
      <c r="AI79" s="52">
        <f ca="1">IF($AF79="","",OFFSET('All Equipment'!$E$1,ROW()-1,0))</f>
        <v>5</v>
      </c>
      <c r="AJ79" s="52">
        <f ca="1">IF($AE79="","",OFFSET('All Equipment'!$M$1,ROW()-1,0))</f>
        <v>0</v>
      </c>
      <c r="AK79" s="107">
        <f ca="1">IF($AE79="","",IF($AH79="--- Empty ---",0,OFFSET('All Equipment'!$P$1,ROW()-1,0)))</f>
        <v>24</v>
      </c>
      <c r="AL79" s="107">
        <f ca="1">IF($AE79="","",IF(AND($AE79="Off-Hand",$AH79="--- Empty ---"),1000,IF($AG79="1H",SUM($AK79,MAX(Optimization!$I$5:$K$5)),$AK79)))</f>
        <v>24</v>
      </c>
      <c r="AM79" s="134" t="str">
        <f ca="1">IF($AH79="","",IF(AND($AH79&lt;&gt;"--- Empty ---",OR($AI79&gt;$AD$2,OFFSET('All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9" s="52" t="str">
        <f t="shared" ca="1" si="11"/>
        <v>Yes</v>
      </c>
      <c r="AO79" s="52">
        <f t="shared" ca="1" si="16"/>
        <v>79</v>
      </c>
      <c r="AQ79" s="51" t="str">
        <f t="shared" ca="1" si="12"/>
        <v>n/a</v>
      </c>
      <c r="AR79" s="51" t="str">
        <f t="shared" ca="1" si="13"/>
        <v>n/a</v>
      </c>
      <c r="AS79" s="52" t="str">
        <f t="shared" ca="1" si="17"/>
        <v>n/a</v>
      </c>
      <c r="AT79" s="52" t="str">
        <f ca="1">IF(OR(AQ79="",AQ79="n/a"),AQ79,IF(AND($AR79&lt;&gt;"--- Empty ---",AR79=IF(AQ79="Finger1",Settings!$AB$4,Settings!$AB$6),ISERROR(MATCH(AR79,Settings!$AB$9:$AB$14,0))),"No","Yes"))</f>
        <v>n/a</v>
      </c>
      <c r="AV79" s="51" t="str">
        <f t="shared" ca="1" si="14"/>
        <v>n/a</v>
      </c>
      <c r="AW79" s="51" t="str">
        <f t="shared" ca="1" si="15"/>
        <v>n/a</v>
      </c>
      <c r="AX79" s="52" t="str">
        <f t="shared" ca="1" si="18"/>
        <v>n/a</v>
      </c>
      <c r="AY79" s="52" t="str">
        <f ca="1">IF(OR(AV79="",AV79="n/a"),AV79,IF(AND($AW79&lt;&gt;"--- Empty ---",AW79=IF(AV79="Finger2",Settings!$AB$3,Settings!$AB$5),ISERROR(MATCH(AW79,Settings!$AB$9:$AB$14,0))),"No","Yes"))</f>
        <v>n/a</v>
      </c>
    </row>
    <row r="80" spans="1:51" x14ac:dyDescent="0.25">
      <c r="A80" s="343" t="s">
        <v>1201</v>
      </c>
      <c r="B80" s="46">
        <v>0.144696666666666</v>
      </c>
      <c r="C80" s="46">
        <v>0.123</v>
      </c>
      <c r="D80" s="46">
        <v>8.6818000000000008</v>
      </c>
      <c r="E80" s="46">
        <v>11.848000000000001</v>
      </c>
      <c r="F80" s="46">
        <v>0</v>
      </c>
      <c r="H80" s="46">
        <v>14.5</v>
      </c>
      <c r="I80" s="46">
        <v>30.5</v>
      </c>
      <c r="J80" s="46">
        <v>52.5</v>
      </c>
      <c r="K80" s="46">
        <v>74</v>
      </c>
      <c r="L80" s="46">
        <v>115.5</v>
      </c>
      <c r="M80" s="46">
        <v>157.5</v>
      </c>
      <c r="N80" s="46">
        <v>209.5</v>
      </c>
      <c r="O80" s="46">
        <v>262.5</v>
      </c>
      <c r="AE80" s="51" t="str">
        <f ca="1">OFFSET('All Equipment'!$A$1,ROW()-1,0)&amp;""</f>
        <v>Weapon Attachment</v>
      </c>
      <c r="AF80" s="51" t="str">
        <f ca="1">OFFSET('All Equipment'!$B$1,ROW()-1,0)&amp;""</f>
        <v>Enchant</v>
      </c>
      <c r="AG80" s="52" t="str">
        <f t="shared" ca="1" si="10"/>
        <v/>
      </c>
      <c r="AH80" s="51" t="str">
        <f ca="1">IF($AE80="","",IF(OFFSET('All Equipment'!$A$1,ROW()-1,2)="","--- Empty ---",OFFSET('All Equipment'!$A$1,ROW()-1,2)))</f>
        <v>Lesser Wizard Oil</v>
      </c>
      <c r="AI80" s="52">
        <f ca="1">IF($AF80="","",OFFSET('All Equipment'!$E$1,ROW()-1,0))</f>
        <v>5</v>
      </c>
      <c r="AJ80" s="52">
        <f ca="1">IF($AE80="","",OFFSET('All Equipment'!$M$1,ROW()-1,0))</f>
        <v>0</v>
      </c>
      <c r="AK80" s="107">
        <f ca="1">IF($AE80="","",IF($AH80="--- Empty ---",0,OFFSET('All Equipment'!$P$1,ROW()-1,0)))</f>
        <v>16</v>
      </c>
      <c r="AL80" s="107">
        <f ca="1">IF($AE80="","",IF(AND($AE80="Off-Hand",$AH80="--- Empty ---"),1000,IF($AG80="1H",SUM($AK80,MAX(Optimization!$I$5:$K$5)),$AK80)))</f>
        <v>16</v>
      </c>
      <c r="AM80" s="134" t="str">
        <f ca="1">IF($AH80="","",IF(AND($AH80&lt;&gt;"--- Empty ---",OR($AI80&gt;$AD$2,OFFSET('All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0" s="52" t="str">
        <f t="shared" ca="1" si="11"/>
        <v>Yes</v>
      </c>
      <c r="AO80" s="52">
        <f t="shared" ca="1" si="16"/>
        <v>80</v>
      </c>
      <c r="AQ80" s="51" t="str">
        <f t="shared" ca="1" si="12"/>
        <v>n/a</v>
      </c>
      <c r="AR80" s="51" t="str">
        <f t="shared" ca="1" si="13"/>
        <v>n/a</v>
      </c>
      <c r="AS80" s="52" t="str">
        <f t="shared" ca="1" si="17"/>
        <v>n/a</v>
      </c>
      <c r="AT80" s="52" t="str">
        <f ca="1">IF(OR(AQ80="",AQ80="n/a"),AQ80,IF(AND($AR80&lt;&gt;"--- Empty ---",AR80=IF(AQ80="Finger1",Settings!$AB$4,Settings!$AB$6),ISERROR(MATCH(AR80,Settings!$AB$9:$AB$14,0))),"No","Yes"))</f>
        <v>n/a</v>
      </c>
      <c r="AV80" s="51" t="str">
        <f t="shared" ca="1" si="14"/>
        <v>n/a</v>
      </c>
      <c r="AW80" s="51" t="str">
        <f t="shared" ca="1" si="15"/>
        <v>n/a</v>
      </c>
      <c r="AX80" s="52" t="str">
        <f t="shared" ca="1" si="18"/>
        <v>n/a</v>
      </c>
      <c r="AY80" s="52" t="str">
        <f ca="1">IF(OR(AV80="",AV80="n/a"),AV80,IF(AND($AW80&lt;&gt;"--- Empty ---",AW80=IF(AV80="Finger2",Settings!$AB$3,Settings!$AB$5),ISERROR(MATCH(AW80,Settings!$AB$9:$AB$14,0))),"No","Yes"))</f>
        <v>n/a</v>
      </c>
    </row>
    <row r="81" spans="1:51" x14ac:dyDescent="0.25">
      <c r="A81" s="343" t="s">
        <v>1202</v>
      </c>
      <c r="B81" s="46">
        <v>0.144696666666666</v>
      </c>
      <c r="C81" s="46">
        <v>0.23100000000000001</v>
      </c>
      <c r="D81" s="46">
        <v>8.6818000000000008</v>
      </c>
      <c r="E81" s="46">
        <v>11.848000000000001</v>
      </c>
      <c r="F81" s="46">
        <v>0</v>
      </c>
      <c r="H81" s="46">
        <v>14.5</v>
      </c>
      <c r="I81" s="46">
        <v>30.5</v>
      </c>
      <c r="J81" s="46">
        <v>52.5</v>
      </c>
      <c r="K81" s="46">
        <v>74</v>
      </c>
      <c r="L81" s="46">
        <v>115.5</v>
      </c>
      <c r="M81" s="46">
        <v>157.5</v>
      </c>
      <c r="N81" s="46">
        <v>209.5</v>
      </c>
      <c r="O81" s="46">
        <v>262.5</v>
      </c>
      <c r="AE81" s="51" t="str">
        <f ca="1">OFFSET('All Equipment'!$A$1,ROW()-1,0)&amp;""</f>
        <v>Weapon Attachment</v>
      </c>
      <c r="AF81" s="51" t="str">
        <f ca="1">OFFSET('All Equipment'!$B$1,ROW()-1,0)&amp;""</f>
        <v>Enchant</v>
      </c>
      <c r="AG81" s="52" t="str">
        <f t="shared" ca="1" si="10"/>
        <v/>
      </c>
      <c r="AH81" s="51" t="str">
        <f ca="1">IF($AE81="","",IF(OFFSET('All Equipment'!$A$1,ROW()-1,2)="","--- Empty ---",OFFSET('All Equipment'!$A$1,ROW()-1,2)))</f>
        <v>Minor Wizard Oil</v>
      </c>
      <c r="AI81" s="52">
        <f ca="1">IF($AF81="","",OFFSET('All Equipment'!$E$1,ROW()-1,0))</f>
        <v>5</v>
      </c>
      <c r="AJ81" s="52">
        <f ca="1">IF($AE81="","",OFFSET('All Equipment'!$M$1,ROW()-1,0))</f>
        <v>0</v>
      </c>
      <c r="AK81" s="107">
        <f ca="1">IF($AE81="","",IF($AH81="--- Empty ---",0,OFFSET('All Equipment'!$P$1,ROW()-1,0)))</f>
        <v>8</v>
      </c>
      <c r="AL81" s="107">
        <f ca="1">IF($AE81="","",IF(AND($AE81="Off-Hand",$AH81="--- Empty ---"),1000,IF($AG81="1H",SUM($AK81,MAX(Optimization!$I$5:$K$5)),$AK81)))</f>
        <v>8</v>
      </c>
      <c r="AM81" s="134" t="str">
        <f ca="1">IF($AH81="","",IF(AND($AH81&lt;&gt;"--- Empty ---",OR($AI81&gt;$AD$2,OFFSET('All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1" s="52" t="str">
        <f t="shared" ca="1" si="11"/>
        <v>Yes</v>
      </c>
      <c r="AO81" s="52">
        <f t="shared" ca="1" si="16"/>
        <v>81</v>
      </c>
      <c r="AQ81" s="51" t="str">
        <f t="shared" ca="1" si="12"/>
        <v>n/a</v>
      </c>
      <c r="AR81" s="51" t="str">
        <f t="shared" ca="1" si="13"/>
        <v>n/a</v>
      </c>
      <c r="AS81" s="52" t="str">
        <f t="shared" ca="1" si="17"/>
        <v>n/a</v>
      </c>
      <c r="AT81" s="52" t="str">
        <f ca="1">IF(OR(AQ81="",AQ81="n/a"),AQ81,IF(AND($AR81&lt;&gt;"--- Empty ---",AR81=IF(AQ81="Finger1",Settings!$AB$4,Settings!$AB$6),ISERROR(MATCH(AR81,Settings!$AB$9:$AB$14,0))),"No","Yes"))</f>
        <v>n/a</v>
      </c>
      <c r="AV81" s="51" t="str">
        <f t="shared" ca="1" si="14"/>
        <v>n/a</v>
      </c>
      <c r="AW81" s="51" t="str">
        <f t="shared" ca="1" si="15"/>
        <v>n/a</v>
      </c>
      <c r="AX81" s="52" t="str">
        <f t="shared" ca="1" si="18"/>
        <v>n/a</v>
      </c>
      <c r="AY81" s="52" t="str">
        <f ca="1">IF(OR(AV81="",AV81="n/a"),AV81,IF(AND($AW81&lt;&gt;"--- Empty ---",AW81=IF(AV81="Finger2",Settings!$AB$3,Settings!$AB$5),ISERROR(MATCH(AW81,Settings!$AB$9:$AB$14,0))),"No","Yes"))</f>
        <v>n/a</v>
      </c>
    </row>
    <row r="82" spans="1:51" x14ac:dyDescent="0.25">
      <c r="A82" s="343" t="s">
        <v>1203</v>
      </c>
      <c r="B82" s="46">
        <v>0.144696666666666</v>
      </c>
      <c r="C82" s="46">
        <v>0.443</v>
      </c>
      <c r="D82" s="46">
        <v>8.6818000000000008</v>
      </c>
      <c r="E82" s="46">
        <v>11.848000000000001</v>
      </c>
      <c r="F82" s="46">
        <v>0</v>
      </c>
      <c r="H82" s="46">
        <v>14.5</v>
      </c>
      <c r="I82" s="46">
        <v>30.5</v>
      </c>
      <c r="J82" s="46">
        <v>52.5</v>
      </c>
      <c r="K82" s="46">
        <v>74</v>
      </c>
      <c r="L82" s="46">
        <v>115.5</v>
      </c>
      <c r="M82" s="46">
        <v>157.5</v>
      </c>
      <c r="N82" s="46">
        <v>209.5</v>
      </c>
      <c r="O82" s="46">
        <v>262.5</v>
      </c>
      <c r="AE82" s="51" t="str">
        <f ca="1">OFFSET('All Equipment'!$A$1,ROW()-1,0)&amp;""</f>
        <v/>
      </c>
      <c r="AF82" s="51" t="str">
        <f ca="1">OFFSET('All Equipment'!$B$1,ROW()-1,0)&amp;""</f>
        <v/>
      </c>
      <c r="AG82" s="52" t="str">
        <f t="shared" ca="1" si="10"/>
        <v/>
      </c>
      <c r="AH82" s="51" t="str">
        <f ca="1">IF($AE82="","",IF(OFFSET('All Equipment'!$A$1,ROW()-1,2)="","--- Empty ---",OFFSET('All Equipment'!$A$1,ROW()-1,2)))</f>
        <v/>
      </c>
      <c r="AI82" s="52" t="str">
        <f ca="1">IF($AF82="","",OFFSET('All Equipment'!$E$1,ROW()-1,0))</f>
        <v/>
      </c>
      <c r="AJ82" s="52" t="str">
        <f ca="1">IF($AE82="","",OFFSET('All Equipment'!$M$1,ROW()-1,0))</f>
        <v/>
      </c>
      <c r="AK82" s="107" t="str">
        <f ca="1">IF($AE82="","",IF($AH82="--- Empty ---",0,OFFSET('All Equipment'!$P$1,ROW()-1,0)))</f>
        <v/>
      </c>
      <c r="AL82" s="107" t="str">
        <f ca="1">IF($AE82="","",IF(AND($AE82="Off-Hand",$AH82="--- Empty ---"),1000,IF($AG82="1H",SUM($AK82,MAX(Optimization!$I$5:$K$5)),$AK82)))</f>
        <v/>
      </c>
      <c r="AM82" s="134" t="str">
        <f ca="1">IF($AH82="","",IF(AND($AH82&lt;&gt;"--- Empty ---",OR($AI82&gt;$AD$2,OFFSET('All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" s="52" t="str">
        <f t="shared" ca="1" si="11"/>
        <v/>
      </c>
      <c r="AO82" s="52" t="str">
        <f t="shared" ca="1" si="16"/>
        <v/>
      </c>
      <c r="AQ82" s="51" t="str">
        <f t="shared" ca="1" si="12"/>
        <v/>
      </c>
      <c r="AR82" s="51" t="str">
        <f t="shared" ca="1" si="13"/>
        <v/>
      </c>
      <c r="AS82" s="52" t="str">
        <f t="shared" ca="1" si="17"/>
        <v/>
      </c>
      <c r="AT82" s="52" t="str">
        <f ca="1">IF(OR(AQ82="",AQ82="n/a"),AQ82,IF(AND($AR82&lt;&gt;"--- Empty ---",AR82=IF(AQ82="Finger1",Settings!$AB$4,Settings!$AB$6),ISERROR(MATCH(AR82,Settings!$AB$9:$AB$14,0))),"No","Yes"))</f>
        <v/>
      </c>
      <c r="AV82" s="51" t="str">
        <f t="shared" ca="1" si="14"/>
        <v/>
      </c>
      <c r="AW82" s="51" t="str">
        <f t="shared" ca="1" si="15"/>
        <v/>
      </c>
      <c r="AX82" s="52" t="str">
        <f t="shared" ca="1" si="18"/>
        <v/>
      </c>
      <c r="AY82" s="52" t="str">
        <f ca="1">IF(OR(AV82="",AV82="n/a"),AV82,IF(AND($AW82&lt;&gt;"--- Empty ---",AW82=IF(AV82="Finger2",Settings!$AB$3,Settings!$AB$5),ISERROR(MATCH(AW82,Settings!$AB$9:$AB$14,0))),"No","Yes"))</f>
        <v/>
      </c>
    </row>
    <row r="83" spans="1:51" x14ac:dyDescent="0.25">
      <c r="A83" s="343" t="s">
        <v>1204</v>
      </c>
      <c r="B83" s="46">
        <v>0.144696666666666</v>
      </c>
      <c r="C83" s="46">
        <v>0.57140000000000002</v>
      </c>
      <c r="D83" s="46">
        <v>8.6818000000000008</v>
      </c>
      <c r="E83" s="46">
        <v>11.848000000000001</v>
      </c>
      <c r="F83" s="46">
        <v>0</v>
      </c>
      <c r="H83" s="46">
        <v>14.5</v>
      </c>
      <c r="I83" s="46">
        <v>30.5</v>
      </c>
      <c r="J83" s="46">
        <v>52.5</v>
      </c>
      <c r="K83" s="46">
        <v>74</v>
      </c>
      <c r="L83" s="46">
        <v>115.5</v>
      </c>
      <c r="M83" s="46">
        <v>157.5</v>
      </c>
      <c r="N83" s="46">
        <v>209.5</v>
      </c>
      <c r="O83" s="46">
        <v>262.5</v>
      </c>
      <c r="AE83" s="51" t="str">
        <f ca="1">OFFSET('All Equipment'!$A$1,ROW()-1,0)&amp;""</f>
        <v>Off-Hand</v>
      </c>
      <c r="AF83" s="51" t="str">
        <f ca="1">OFFSET('All Equipment'!$B$1,ROW()-1,0)&amp;""</f>
        <v/>
      </c>
      <c r="AG83" s="52" t="str">
        <f t="shared" ca="1" si="10"/>
        <v/>
      </c>
      <c r="AH83" s="51" t="str">
        <f ca="1">IF($AE83="","",IF(OFFSET('All Equipment'!$A$1,ROW()-1,2)="","--- Empty ---",OFFSET('All Equipment'!$A$1,ROW()-1,2)))</f>
        <v>--- Empty ---</v>
      </c>
      <c r="AI83" s="52" t="str">
        <f ca="1">IF($AF83="","",OFFSET('All Equipment'!$E$1,ROW()-1,0))</f>
        <v/>
      </c>
      <c r="AJ83" s="52">
        <f ca="1">IF($AE83="","",OFFSET('All Equipment'!$M$1,ROW()-1,0))</f>
        <v>0</v>
      </c>
      <c r="AK83" s="107">
        <f ca="1">IF($AE83="","",IF($AH83="--- Empty ---",0,OFFSET('All Equipment'!$P$1,ROW()-1,0)))</f>
        <v>0</v>
      </c>
      <c r="AL83" s="107">
        <f ca="1">IF($AE83="","",IF(AND($AE83="Off-Hand",$AH83="--- Empty ---"),1000,IF($AG83="1H",SUM($AK83,MAX(Optimization!$I$5:$K$5)),$AK83)))</f>
        <v>1000</v>
      </c>
      <c r="AM83" s="134" t="str">
        <f ca="1">IF($AH83="","",IF(AND($AH83&lt;&gt;"--- Empty ---",OR($AI83&gt;$AD$2,OFFSET('All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3" s="52" t="str">
        <f t="shared" ca="1" si="11"/>
        <v>Yes</v>
      </c>
      <c r="AO83" s="52">
        <f t="shared" ca="1" si="16"/>
        <v>83</v>
      </c>
      <c r="AQ83" s="51" t="str">
        <f t="shared" ca="1" si="12"/>
        <v>n/a</v>
      </c>
      <c r="AR83" s="51" t="str">
        <f t="shared" ca="1" si="13"/>
        <v>n/a</v>
      </c>
      <c r="AS83" s="52" t="str">
        <f t="shared" ca="1" si="17"/>
        <v>n/a</v>
      </c>
      <c r="AT83" s="52" t="str">
        <f ca="1">IF(OR(AQ83="",AQ83="n/a"),AQ83,IF(AND($AR83&lt;&gt;"--- Empty ---",AR83=IF(AQ83="Finger1",Settings!$AB$4,Settings!$AB$6),ISERROR(MATCH(AR83,Settings!$AB$9:$AB$14,0))),"No","Yes"))</f>
        <v>n/a</v>
      </c>
      <c r="AV83" s="51" t="str">
        <f t="shared" ca="1" si="14"/>
        <v>n/a</v>
      </c>
      <c r="AW83" s="51" t="str">
        <f t="shared" ca="1" si="15"/>
        <v>n/a</v>
      </c>
      <c r="AX83" s="52" t="str">
        <f t="shared" ca="1" si="18"/>
        <v>n/a</v>
      </c>
      <c r="AY83" s="52" t="str">
        <f ca="1">IF(OR(AV83="",AV83="n/a"),AV83,IF(AND($AW83&lt;&gt;"--- Empty ---",AW83=IF(AV83="Finger2",Settings!$AB$3,Settings!$AB$5),ISERROR(MATCH(AW83,Settings!$AB$9:$AB$14,0))),"No","Yes"))</f>
        <v>n/a</v>
      </c>
    </row>
    <row r="84" spans="1:51" x14ac:dyDescent="0.25">
      <c r="A84" s="343" t="s">
        <v>1205</v>
      </c>
      <c r="B84" s="46">
        <v>0.144696666666666</v>
      </c>
      <c r="C84" s="46">
        <v>0.57140000000000002</v>
      </c>
      <c r="D84" s="46">
        <v>8.6818000000000008</v>
      </c>
      <c r="E84" s="46">
        <v>11.848000000000001</v>
      </c>
      <c r="F84" s="46">
        <v>0</v>
      </c>
      <c r="H84" s="46">
        <v>14.5</v>
      </c>
      <c r="I84" s="46">
        <v>30.5</v>
      </c>
      <c r="J84" s="46">
        <v>52.5</v>
      </c>
      <c r="K84" s="46">
        <v>74</v>
      </c>
      <c r="L84" s="46">
        <v>115.5</v>
      </c>
      <c r="M84" s="46">
        <v>157.5</v>
      </c>
      <c r="N84" s="46">
        <v>209.5</v>
      </c>
      <c r="O84" s="46">
        <v>262.5</v>
      </c>
      <c r="AE84" s="51" t="str">
        <f ca="1">OFFSET('All Equipment'!$A$1,ROW()-1,0)&amp;""</f>
        <v>Off-Hand</v>
      </c>
      <c r="AF84" s="51" t="str">
        <f ca="1">OFFSET('All Equipment'!$B$1,ROW()-1,0)&amp;""</f>
        <v>Off-Hand</v>
      </c>
      <c r="AG84" s="52" t="str">
        <f t="shared" ca="1" si="10"/>
        <v/>
      </c>
      <c r="AH84" s="51" t="str">
        <f ca="1">IF($AE84="","",IF(OFFSET('All Equipment'!$A$1,ROW()-1,2)="","--- Empty ---",OFFSET('All Equipment'!$A$1,ROW()-1,2)))</f>
        <v>Arachnidian Branch of Arcane Wrath</v>
      </c>
      <c r="AI84" s="52">
        <f ca="1">IF($AF84="","",OFFSET('All Equipment'!$E$1,ROW()-1,0))</f>
        <v>1</v>
      </c>
      <c r="AJ84" s="52">
        <f ca="1">IF($AE84="","",OFFSET('All Equipment'!$M$1,ROW()-1,0))</f>
        <v>0</v>
      </c>
      <c r="AK84" s="107">
        <f ca="1">IF($AE84="","",IF($AH84="--- Empty ---",0,OFFSET('All Equipment'!$P$1,ROW()-1,0)))</f>
        <v>20</v>
      </c>
      <c r="AL84" s="107">
        <f ca="1">IF($AE84="","",IF(AND($AE84="Off-Hand",$AH84="--- Empty ---"),1000,IF($AG84="1H",SUM($AK84,MAX(Optimization!$I$5:$K$5)),$AK84)))</f>
        <v>20</v>
      </c>
      <c r="AM84" s="134" t="str">
        <f ca="1">IF($AH84="","",IF(AND($AH84&lt;&gt;"--- Empty ---",OR($AI84&gt;$AD$2,OFFSET('All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4" s="52" t="str">
        <f t="shared" ca="1" si="11"/>
        <v>No</v>
      </c>
      <c r="AO84" s="52">
        <f t="shared" ca="1" si="16"/>
        <v>84</v>
      </c>
      <c r="AQ84" s="51" t="str">
        <f t="shared" ca="1" si="12"/>
        <v>n/a</v>
      </c>
      <c r="AR84" s="51" t="str">
        <f t="shared" ca="1" si="13"/>
        <v>n/a</v>
      </c>
      <c r="AS84" s="52" t="str">
        <f t="shared" ca="1" si="17"/>
        <v>n/a</v>
      </c>
      <c r="AT84" s="52" t="str">
        <f ca="1">IF(OR(AQ84="",AQ84="n/a"),AQ84,IF(AND($AR84&lt;&gt;"--- Empty ---",AR84=IF(AQ84="Finger1",Settings!$AB$4,Settings!$AB$6),ISERROR(MATCH(AR84,Settings!$AB$9:$AB$14,0))),"No","Yes"))</f>
        <v>n/a</v>
      </c>
      <c r="AV84" s="51" t="str">
        <f t="shared" ca="1" si="14"/>
        <v>n/a</v>
      </c>
      <c r="AW84" s="51" t="str">
        <f t="shared" ca="1" si="15"/>
        <v>n/a</v>
      </c>
      <c r="AX84" s="52" t="str">
        <f t="shared" ca="1" si="18"/>
        <v>n/a</v>
      </c>
      <c r="AY84" s="52" t="str">
        <f ca="1">IF(OR(AV84="",AV84="n/a"),AV84,IF(AND($AW84&lt;&gt;"--- Empty ---",AW84=IF(AV84="Finger2",Settings!$AB$3,Settings!$AB$5),ISERROR(MATCH(AW84,Settings!$AB$9:$AB$14,0))),"No","Yes"))</f>
        <v>n/a</v>
      </c>
    </row>
    <row r="85" spans="1:51" x14ac:dyDescent="0.25">
      <c r="A85" s="343" t="s">
        <v>1206</v>
      </c>
      <c r="B85" s="46">
        <v>0.144696666666666</v>
      </c>
      <c r="C85" s="46">
        <v>0.57140000000000002</v>
      </c>
      <c r="D85" s="46">
        <v>8.6818000000000008</v>
      </c>
      <c r="E85" s="46">
        <v>11.848000000000001</v>
      </c>
      <c r="F85" s="46">
        <v>0</v>
      </c>
      <c r="H85" s="46">
        <v>14.5</v>
      </c>
      <c r="I85" s="46">
        <v>30.5</v>
      </c>
      <c r="J85" s="46">
        <v>52.5</v>
      </c>
      <c r="K85" s="46">
        <v>74</v>
      </c>
      <c r="L85" s="46">
        <v>115.5</v>
      </c>
      <c r="M85" s="46">
        <v>157.5</v>
      </c>
      <c r="N85" s="46">
        <v>209.5</v>
      </c>
      <c r="O85" s="46">
        <v>262.5</v>
      </c>
      <c r="AE85" s="51" t="str">
        <f ca="1">OFFSET('All Equipment'!$A$1,ROW()-1,0)&amp;""</f>
        <v>Off-Hand</v>
      </c>
      <c r="AF85" s="51" t="str">
        <f ca="1">OFFSET('All Equipment'!$B$1,ROW()-1,0)&amp;""</f>
        <v>Off-Hand</v>
      </c>
      <c r="AG85" s="52" t="str">
        <f t="shared" ca="1" si="10"/>
        <v/>
      </c>
      <c r="AH85" s="51" t="str">
        <f ca="1">IF($AE85="","",IF(OFFSET('All Equipment'!$A$1,ROW()-1,2)="","--- Empty ---",OFFSET('All Equipment'!$A$1,ROW()-1,2)))</f>
        <v>Arlokk's Hoodoo Stick</v>
      </c>
      <c r="AI85" s="52">
        <f ca="1">IF($AF85="","",OFFSET('All Equipment'!$E$1,ROW()-1,0))</f>
        <v>4</v>
      </c>
      <c r="AJ85" s="52">
        <f ca="1">IF($AE85="","",OFFSET('All Equipment'!$M$1,ROW()-1,0))</f>
        <v>0</v>
      </c>
      <c r="AK85" s="107">
        <f ca="1">IF($AE85="","",IF($AH85="--- Empty ---",0,OFFSET('All Equipment'!$P$1,ROW()-1,0)))</f>
        <v>6.7978723404255339</v>
      </c>
      <c r="AL85" s="107">
        <f ca="1">IF($AE85="","",IF(AND($AE85="Off-Hand",$AH85="--- Empty ---"),1000,IF($AG85="1H",SUM($AK85,MAX(Optimization!$I$5:$K$5)),$AK85)))</f>
        <v>6.7978723404255339</v>
      </c>
      <c r="AM85" s="134" t="str">
        <f ca="1">IF($AH85="","",IF(AND($AH85&lt;&gt;"--- Empty ---",OR($AI85&gt;$AD$2,OFFSET('All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5" s="52" t="str">
        <f t="shared" ca="1" si="11"/>
        <v>No</v>
      </c>
      <c r="AO85" s="52">
        <f t="shared" ca="1" si="16"/>
        <v>85</v>
      </c>
      <c r="AQ85" s="51" t="str">
        <f t="shared" ca="1" si="12"/>
        <v>n/a</v>
      </c>
      <c r="AR85" s="51" t="str">
        <f t="shared" ca="1" si="13"/>
        <v>n/a</v>
      </c>
      <c r="AS85" s="52" t="str">
        <f t="shared" ca="1" si="17"/>
        <v>n/a</v>
      </c>
      <c r="AT85" s="52" t="str">
        <f ca="1">IF(OR(AQ85="",AQ85="n/a"),AQ85,IF(AND($AR85&lt;&gt;"--- Empty ---",AR85=IF(AQ85="Finger1",Settings!$AB$4,Settings!$AB$6),ISERROR(MATCH(AR85,Settings!$AB$9:$AB$14,0))),"No","Yes"))</f>
        <v>n/a</v>
      </c>
      <c r="AV85" s="51" t="str">
        <f t="shared" ca="1" si="14"/>
        <v>n/a</v>
      </c>
      <c r="AW85" s="51" t="str">
        <f t="shared" ca="1" si="15"/>
        <v>n/a</v>
      </c>
      <c r="AX85" s="52" t="str">
        <f t="shared" ca="1" si="18"/>
        <v>n/a</v>
      </c>
      <c r="AY85" s="52" t="str">
        <f ca="1">IF(OR(AV85="",AV85="n/a"),AV85,IF(AND($AW85&lt;&gt;"--- Empty ---",AW85=IF(AV85="Finger2",Settings!$AB$3,Settings!$AB$5),ISERROR(MATCH(AW85,Settings!$AB$9:$AB$14,0))),"No","Yes"))</f>
        <v>n/a</v>
      </c>
    </row>
    <row r="86" spans="1:51" x14ac:dyDescent="0.25">
      <c r="A86" s="343" t="s">
        <v>1207</v>
      </c>
      <c r="B86" s="46">
        <v>0.144696666666666</v>
      </c>
      <c r="C86" s="46">
        <v>0.57140000000000002</v>
      </c>
      <c r="D86" s="46">
        <v>8.6818000000000008</v>
      </c>
      <c r="E86" s="46">
        <v>11.848000000000001</v>
      </c>
      <c r="F86" s="46">
        <v>0</v>
      </c>
      <c r="H86" s="46">
        <v>14.5</v>
      </c>
      <c r="I86" s="46">
        <v>30.5</v>
      </c>
      <c r="J86" s="46">
        <v>52.5</v>
      </c>
      <c r="K86" s="46">
        <v>74</v>
      </c>
      <c r="L86" s="46">
        <v>115.5</v>
      </c>
      <c r="M86" s="46">
        <v>157.5</v>
      </c>
      <c r="N86" s="46">
        <v>209.5</v>
      </c>
      <c r="O86" s="46">
        <v>262.5</v>
      </c>
      <c r="AE86" s="51" t="str">
        <f ca="1">OFFSET('All Equipment'!$A$1,ROW()-1,0)&amp;""</f>
        <v>Off-Hand</v>
      </c>
      <c r="AF86" s="51" t="str">
        <f ca="1">OFFSET('All Equipment'!$B$1,ROW()-1,0)&amp;""</f>
        <v>Off-Hand</v>
      </c>
      <c r="AG86" s="52" t="str">
        <f t="shared" ca="1" si="10"/>
        <v/>
      </c>
      <c r="AH86" s="51" t="str">
        <f ca="1">IF($AE86="","",IF(OFFSET('All Equipment'!$A$1,ROW()-1,2)="","--- Empty ---",OFFSET('All Equipment'!$A$1,ROW()-1,2)))</f>
        <v>Astral Orb of Arcane Wrath</v>
      </c>
      <c r="AI86" s="52">
        <f ca="1">IF($AF86="","",OFFSET('All Equipment'!$E$1,ROW()-1,0))</f>
        <v>1</v>
      </c>
      <c r="AJ86" s="52">
        <f ca="1">IF($AE86="","",OFFSET('All Equipment'!$M$1,ROW()-1,0))</f>
        <v>0</v>
      </c>
      <c r="AK86" s="107">
        <f ca="1">IF($AE86="","",IF($AH86="--- Empty ---",0,OFFSET('All Equipment'!$P$1,ROW()-1,0)))</f>
        <v>21</v>
      </c>
      <c r="AL86" s="107">
        <f ca="1">IF($AE86="","",IF(AND($AE86="Off-Hand",$AH86="--- Empty ---"),1000,IF($AG86="1H",SUM($AK86,MAX(Optimization!$I$5:$K$5)),$AK86)))</f>
        <v>21</v>
      </c>
      <c r="AM86" s="134" t="str">
        <f ca="1">IF($AH86="","",IF(AND($AH86&lt;&gt;"--- Empty ---",OR($AI86&gt;$AD$2,OFFSET('All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6" s="52" t="str">
        <f t="shared" ca="1" si="11"/>
        <v>No</v>
      </c>
      <c r="AO86" s="52">
        <f t="shared" ca="1" si="16"/>
        <v>86</v>
      </c>
      <c r="AQ86" s="51" t="str">
        <f t="shared" ca="1" si="12"/>
        <v>n/a</v>
      </c>
      <c r="AR86" s="51" t="str">
        <f t="shared" ca="1" si="13"/>
        <v>n/a</v>
      </c>
      <c r="AS86" s="52" t="str">
        <f t="shared" ca="1" si="17"/>
        <v>n/a</v>
      </c>
      <c r="AT86" s="52" t="str">
        <f ca="1">IF(OR(AQ86="",AQ86="n/a"),AQ86,IF(AND($AR86&lt;&gt;"--- Empty ---",AR86=IF(AQ86="Finger1",Settings!$AB$4,Settings!$AB$6),ISERROR(MATCH(AR86,Settings!$AB$9:$AB$14,0))),"No","Yes"))</f>
        <v>n/a</v>
      </c>
      <c r="AV86" s="51" t="str">
        <f t="shared" ca="1" si="14"/>
        <v>n/a</v>
      </c>
      <c r="AW86" s="51" t="str">
        <f t="shared" ca="1" si="15"/>
        <v>n/a</v>
      </c>
      <c r="AX86" s="52" t="str">
        <f t="shared" ca="1" si="18"/>
        <v>n/a</v>
      </c>
      <c r="AY86" s="52" t="str">
        <f ca="1">IF(OR(AV86="",AV86="n/a"),AV86,IF(AND($AW86&lt;&gt;"--- Empty ---",AW86=IF(AV86="Finger2",Settings!$AB$3,Settings!$AB$5),ISERROR(MATCH(AW86,Settings!$AB$9:$AB$14,0))),"No","Yes"))</f>
        <v>n/a</v>
      </c>
    </row>
    <row r="87" spans="1:51" x14ac:dyDescent="0.25">
      <c r="A87" s="343" t="s">
        <v>1213</v>
      </c>
      <c r="B87" s="46">
        <v>0.10605992537313433</v>
      </c>
      <c r="C87" s="46">
        <v>0.57140000000000002</v>
      </c>
      <c r="D87" s="46">
        <v>6.36359552238806</v>
      </c>
      <c r="E87" s="46">
        <v>9.690020454545456</v>
      </c>
      <c r="F87" s="46">
        <v>0</v>
      </c>
      <c r="H87" s="46">
        <v>14.5</v>
      </c>
      <c r="I87" s="46">
        <v>30.5</v>
      </c>
      <c r="J87" s="46">
        <v>52.5</v>
      </c>
      <c r="K87" s="46">
        <v>74</v>
      </c>
      <c r="L87" s="46">
        <v>115.5</v>
      </c>
      <c r="M87" s="46">
        <v>157.5</v>
      </c>
      <c r="N87" s="46">
        <v>209.5</v>
      </c>
      <c r="O87" s="46">
        <v>262.5</v>
      </c>
      <c r="AE87" s="51" t="str">
        <f ca="1">OFFSET('All Equipment'!$A$1,ROW()-1,0)&amp;""</f>
        <v>Off-Hand</v>
      </c>
      <c r="AF87" s="51" t="str">
        <f ca="1">OFFSET('All Equipment'!$B$1,ROW()-1,0)&amp;""</f>
        <v>Off-Hand</v>
      </c>
      <c r="AG87" s="52" t="str">
        <f t="shared" ca="1" si="10"/>
        <v/>
      </c>
      <c r="AH87" s="51" t="str">
        <f ca="1">IF($AE87="","",IF(OFFSET('All Equipment'!$A$1,ROW()-1,2)="","--- Empty ---",OFFSET('All Equipment'!$A$1,ROW()-1,2)))</f>
        <v>Blackwood's Thigh</v>
      </c>
      <c r="AI87" s="52">
        <f ca="1">IF($AF87="","",OFFSET('All Equipment'!$E$1,ROW()-1,0))</f>
        <v>6</v>
      </c>
      <c r="AJ87" s="52">
        <f ca="1">IF($AE87="","",OFFSET('All Equipment'!$M$1,ROW()-1,0))</f>
        <v>0</v>
      </c>
      <c r="AK87" s="107">
        <f ca="1">IF($AE87="","",IF($AH87="--- Empty ---",0,OFFSET('All Equipment'!$P$1,ROW()-1,0)))</f>
        <v>10.472872340425532</v>
      </c>
      <c r="AL87" s="107">
        <f ca="1">IF($AE87="","",IF(AND($AE87="Off-Hand",$AH87="--- Empty ---"),1000,IF($AG87="1H",SUM($AK87,MAX(Optimization!$I$5:$K$5)),$AK87)))</f>
        <v>10.472872340425532</v>
      </c>
      <c r="AM87" s="134" t="str">
        <f ca="1">IF($AH87="","",IF(AND($AH87&lt;&gt;"--- Empty ---",OR($AI87&gt;$AD$2,OFFSET('All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7" s="52" t="str">
        <f t="shared" ca="1" si="11"/>
        <v>No</v>
      </c>
      <c r="AO87" s="52">
        <f t="shared" ca="1" si="16"/>
        <v>87</v>
      </c>
      <c r="AQ87" s="51" t="str">
        <f t="shared" ca="1" si="12"/>
        <v>n/a</v>
      </c>
      <c r="AR87" s="51" t="str">
        <f t="shared" ca="1" si="13"/>
        <v>n/a</v>
      </c>
      <c r="AS87" s="52" t="str">
        <f t="shared" ca="1" si="17"/>
        <v>n/a</v>
      </c>
      <c r="AT87" s="52" t="str">
        <f ca="1">IF(OR(AQ87="",AQ87="n/a"),AQ87,IF(AND($AR87&lt;&gt;"--- Empty ---",AR87=IF(AQ87="Finger1",Settings!$AB$4,Settings!$AB$6),ISERROR(MATCH(AR87,Settings!$AB$9:$AB$14,0))),"No","Yes"))</f>
        <v>n/a</v>
      </c>
      <c r="AV87" s="51" t="str">
        <f t="shared" ca="1" si="14"/>
        <v>n/a</v>
      </c>
      <c r="AW87" s="51" t="str">
        <f t="shared" ca="1" si="15"/>
        <v>n/a</v>
      </c>
      <c r="AX87" s="52" t="str">
        <f t="shared" ca="1" si="18"/>
        <v>n/a</v>
      </c>
      <c r="AY87" s="52" t="str">
        <f ca="1">IF(OR(AV87="",AV87="n/a"),AV87,IF(AND($AW87&lt;&gt;"--- Empty ---",AW87=IF(AV87="Finger2",Settings!$AB$3,Settings!$AB$5),ISERROR(MATCH(AW87,Settings!$AB$9:$AB$14,0))),"No","Yes"))</f>
        <v>n/a</v>
      </c>
    </row>
    <row r="88" spans="1:51" x14ac:dyDescent="0.25">
      <c r="AE88" s="51" t="str">
        <f ca="1">OFFSET('All Equipment'!$A$1,ROW()-1,0)&amp;""</f>
        <v>Off-Hand</v>
      </c>
      <c r="AF88" s="51" t="str">
        <f ca="1">OFFSET('All Equipment'!$B$1,ROW()-1,0)&amp;""</f>
        <v>Off-Hand</v>
      </c>
      <c r="AG88" s="52" t="str">
        <f t="shared" ca="1" si="10"/>
        <v/>
      </c>
      <c r="AH88" s="51" t="str">
        <f ca="1">IF($AE88="","",IF(OFFSET('All Equipment'!$A$1,ROW()-1,2)="","--- Empty ---",OFFSET('All Equipment'!$A$1,ROW()-1,2)))</f>
        <v>Bonecaster's Star of Arcane Wrath</v>
      </c>
      <c r="AI88" s="52">
        <f ca="1">IF($AF88="","",OFFSET('All Equipment'!$E$1,ROW()-1,0))</f>
        <v>1</v>
      </c>
      <c r="AJ88" s="52">
        <f ca="1">IF($AE88="","",OFFSET('All Equipment'!$M$1,ROW()-1,0))</f>
        <v>0</v>
      </c>
      <c r="AK88" s="107">
        <f ca="1">IF($AE88="","",IF($AH88="--- Empty ---",0,OFFSET('All Equipment'!$P$1,ROW()-1,0)))</f>
        <v>21</v>
      </c>
      <c r="AL88" s="107">
        <f ca="1">IF($AE88="","",IF(AND($AE88="Off-Hand",$AH88="--- Empty ---"),1000,IF($AG88="1H",SUM($AK88,MAX(Optimization!$I$5:$K$5)),$AK88)))</f>
        <v>21</v>
      </c>
      <c r="AM88" s="134" t="str">
        <f ca="1">IF($AH88="","",IF(AND($AH88&lt;&gt;"--- Empty ---",OR($AI88&gt;$AD$2,OFFSET('All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8" s="52" t="str">
        <f t="shared" ca="1" si="11"/>
        <v>No</v>
      </c>
      <c r="AO88" s="52">
        <f t="shared" ca="1" si="16"/>
        <v>88</v>
      </c>
      <c r="AQ88" s="51" t="str">
        <f t="shared" ca="1" si="12"/>
        <v>n/a</v>
      </c>
      <c r="AR88" s="51" t="str">
        <f t="shared" ca="1" si="13"/>
        <v>n/a</v>
      </c>
      <c r="AS88" s="52" t="str">
        <f t="shared" ca="1" si="17"/>
        <v>n/a</v>
      </c>
      <c r="AT88" s="52" t="str">
        <f ca="1">IF(OR(AQ88="",AQ88="n/a"),AQ88,IF(AND($AR88&lt;&gt;"--- Empty ---",AR88=IF(AQ88="Finger1",Settings!$AB$4,Settings!$AB$6),ISERROR(MATCH(AR88,Settings!$AB$9:$AB$14,0))),"No","Yes"))</f>
        <v>n/a</v>
      </c>
      <c r="AV88" s="51" t="str">
        <f t="shared" ca="1" si="14"/>
        <v>n/a</v>
      </c>
      <c r="AW88" s="51" t="str">
        <f t="shared" ca="1" si="15"/>
        <v>n/a</v>
      </c>
      <c r="AX88" s="52" t="str">
        <f t="shared" ca="1" si="18"/>
        <v>n/a</v>
      </c>
      <c r="AY88" s="52" t="str">
        <f ca="1">IF(OR(AV88="",AV88="n/a"),AV88,IF(AND($AW88&lt;&gt;"--- Empty ---",AW88=IF(AV88="Finger2",Settings!$AB$3,Settings!$AB$5),ISERROR(MATCH(AW88,Settings!$AB$9:$AB$14,0))),"No","Yes"))</f>
        <v>n/a</v>
      </c>
    </row>
    <row r="89" spans="1:51" x14ac:dyDescent="0.25">
      <c r="AE89" s="51" t="str">
        <f ca="1">OFFSET('All Equipment'!$A$1,ROW()-1,0)&amp;""</f>
        <v>Off-Hand</v>
      </c>
      <c r="AF89" s="51" t="str">
        <f ca="1">OFFSET('All Equipment'!$B$1,ROW()-1,0)&amp;""</f>
        <v>Off-Hand</v>
      </c>
      <c r="AG89" s="52" t="str">
        <f t="shared" ca="1" si="10"/>
        <v/>
      </c>
      <c r="AH89" s="51" t="str">
        <f ca="1">IF($AE89="","",IF(OFFSET('All Equipment'!$A$1,ROW()-1,2)="","--- Empty ---",OFFSET('All Equipment'!$A$1,ROW()-1,2)))</f>
        <v>Councillor's Scepter of Arcane Wrath</v>
      </c>
      <c r="AI89" s="52">
        <f ca="1">IF($AF89="","",OFFSET('All Equipment'!$E$1,ROW()-1,0))</f>
        <v>1</v>
      </c>
      <c r="AJ89" s="52">
        <f ca="1">IF($AE89="","",OFFSET('All Equipment'!$M$1,ROW()-1,0))</f>
        <v>0</v>
      </c>
      <c r="AK89" s="107">
        <f ca="1">IF($AE89="","",IF($AH89="--- Empty ---",0,OFFSET('All Equipment'!$P$1,ROW()-1,0)))</f>
        <v>21</v>
      </c>
      <c r="AL89" s="107">
        <f ca="1">IF($AE89="","",IF(AND($AE89="Off-Hand",$AH89="--- Empty ---"),1000,IF($AG89="1H",SUM($AK89,MAX(Optimization!$I$5:$K$5)),$AK89)))</f>
        <v>21</v>
      </c>
      <c r="AM89" s="134" t="str">
        <f ca="1">IF($AH89="","",IF(AND($AH89&lt;&gt;"--- Empty ---",OR($AI89&gt;$AD$2,OFFSET('All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9" s="52" t="str">
        <f t="shared" ca="1" si="11"/>
        <v>No</v>
      </c>
      <c r="AO89" s="52">
        <f t="shared" ca="1" si="16"/>
        <v>89</v>
      </c>
      <c r="AQ89" s="51" t="str">
        <f t="shared" ca="1" si="12"/>
        <v>n/a</v>
      </c>
      <c r="AR89" s="51" t="str">
        <f t="shared" ca="1" si="13"/>
        <v>n/a</v>
      </c>
      <c r="AS89" s="52" t="str">
        <f t="shared" ca="1" si="17"/>
        <v>n/a</v>
      </c>
      <c r="AT89" s="52" t="str">
        <f ca="1">IF(OR(AQ89="",AQ89="n/a"),AQ89,IF(AND($AR89&lt;&gt;"--- Empty ---",AR89=IF(AQ89="Finger1",Settings!$AB$4,Settings!$AB$6),ISERROR(MATCH(AR89,Settings!$AB$9:$AB$14,0))),"No","Yes"))</f>
        <v>n/a</v>
      </c>
      <c r="AV89" s="51" t="str">
        <f t="shared" ca="1" si="14"/>
        <v>n/a</v>
      </c>
      <c r="AW89" s="51" t="str">
        <f t="shared" ca="1" si="15"/>
        <v>n/a</v>
      </c>
      <c r="AX89" s="52" t="str">
        <f t="shared" ca="1" si="18"/>
        <v>n/a</v>
      </c>
      <c r="AY89" s="52" t="str">
        <f ca="1">IF(OR(AV89="",AV89="n/a"),AV89,IF(AND($AW89&lt;&gt;"--- Empty ---",AW89=IF(AV89="Finger2",Settings!$AB$3,Settings!$AB$5),ISERROR(MATCH(AW89,Settings!$AB$9:$AB$14,0))),"No","Yes"))</f>
        <v>n/a</v>
      </c>
    </row>
    <row r="90" spans="1:51" x14ac:dyDescent="0.25">
      <c r="AE90" s="51" t="str">
        <f ca="1">OFFSET('All Equipment'!$A$1,ROW()-1,0)&amp;""</f>
        <v>Off-Hand</v>
      </c>
      <c r="AF90" s="51" t="str">
        <f ca="1">OFFSET('All Equipment'!$B$1,ROW()-1,0)&amp;""</f>
        <v>Off-Hand</v>
      </c>
      <c r="AG90" s="52" t="str">
        <f t="shared" ca="1" si="10"/>
        <v/>
      </c>
      <c r="AH90" s="51" t="str">
        <f ca="1">IF($AE90="","",IF(OFFSET('All Equipment'!$A$1,ROW()-1,2)="","--- Empty ---",OFFSET('All Equipment'!$A$1,ROW()-1,2)))</f>
        <v>Drakestone of Arcane Wrath</v>
      </c>
      <c r="AI90" s="52">
        <f ca="1">IF($AF90="","",OFFSET('All Equipment'!$E$1,ROW()-1,0))</f>
        <v>1</v>
      </c>
      <c r="AJ90" s="52">
        <f ca="1">IF($AE90="","",OFFSET('All Equipment'!$M$1,ROW()-1,0))</f>
        <v>0</v>
      </c>
      <c r="AK90" s="107">
        <f ca="1">IF($AE90="","",IF($AH90="--- Empty ---",0,OFFSET('All Equipment'!$P$1,ROW()-1,0)))</f>
        <v>28</v>
      </c>
      <c r="AL90" s="107">
        <f ca="1">IF($AE90="","",IF(AND($AE90="Off-Hand",$AH90="--- Empty ---"),1000,IF($AG90="1H",SUM($AK90,MAX(Optimization!$I$5:$K$5)),$AK90)))</f>
        <v>28</v>
      </c>
      <c r="AM90" s="134" t="str">
        <f ca="1">IF($AH90="","",IF(AND($AH90&lt;&gt;"--- Empty ---",OR($AI90&gt;$AD$2,OFFSET('All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0" s="52" t="str">
        <f t="shared" ca="1" si="11"/>
        <v>No</v>
      </c>
      <c r="AO90" s="52">
        <f t="shared" ca="1" si="16"/>
        <v>90</v>
      </c>
      <c r="AQ90" s="51" t="str">
        <f t="shared" ca="1" si="12"/>
        <v>n/a</v>
      </c>
      <c r="AR90" s="51" t="str">
        <f t="shared" ca="1" si="13"/>
        <v>n/a</v>
      </c>
      <c r="AS90" s="52" t="str">
        <f t="shared" ca="1" si="17"/>
        <v>n/a</v>
      </c>
      <c r="AT90" s="52" t="str">
        <f ca="1">IF(OR(AQ90="",AQ90="n/a"),AQ90,IF(AND($AR90&lt;&gt;"--- Empty ---",AR90=IF(AQ90="Finger1",Settings!$AB$4,Settings!$AB$6),ISERROR(MATCH(AR90,Settings!$AB$9:$AB$14,0))),"No","Yes"))</f>
        <v>n/a</v>
      </c>
      <c r="AV90" s="51" t="str">
        <f t="shared" ca="1" si="14"/>
        <v>n/a</v>
      </c>
      <c r="AW90" s="51" t="str">
        <f t="shared" ca="1" si="15"/>
        <v>n/a</v>
      </c>
      <c r="AX90" s="52" t="str">
        <f t="shared" ca="1" si="18"/>
        <v>n/a</v>
      </c>
      <c r="AY90" s="52" t="str">
        <f ca="1">IF(OR(AV90="",AV90="n/a"),AV90,IF(AND($AW90&lt;&gt;"--- Empty ---",AW90=IF(AV90="Finger2",Settings!$AB$3,Settings!$AB$5),ISERROR(MATCH(AW90,Settings!$AB$9:$AB$14,0))),"No","Yes"))</f>
        <v>n/a</v>
      </c>
    </row>
    <row r="91" spans="1:51" x14ac:dyDescent="0.25">
      <c r="AE91" s="51" t="str">
        <f ca="1">OFFSET('All Equipment'!$A$1,ROW()-1,0)&amp;""</f>
        <v>Off-Hand</v>
      </c>
      <c r="AF91" s="51" t="str">
        <f ca="1">OFFSET('All Equipment'!$B$1,ROW()-1,0)&amp;""</f>
        <v>Off-Hand</v>
      </c>
      <c r="AG91" s="52" t="str">
        <f t="shared" ca="1" si="10"/>
        <v/>
      </c>
      <c r="AH91" s="51" t="str">
        <f ca="1">IF($AE91="","",IF(OFFSET('All Equipment'!$A$1,ROW()-1,2)="","--- Empty ---",OFFSET('All Equipment'!$A$1,ROW()-1,2)))</f>
        <v>Duskwoven Branch of Arcane Wrath</v>
      </c>
      <c r="AI91" s="52">
        <f ca="1">IF($AF91="","",OFFSET('All Equipment'!$E$1,ROW()-1,0))</f>
        <v>1</v>
      </c>
      <c r="AJ91" s="52">
        <f ca="1">IF($AE91="","",OFFSET('All Equipment'!$M$1,ROW()-1,0))</f>
        <v>0</v>
      </c>
      <c r="AK91" s="107">
        <f ca="1">IF($AE91="","",IF($AH91="--- Empty ---",0,OFFSET('All Equipment'!$P$1,ROW()-1,0)))</f>
        <v>20</v>
      </c>
      <c r="AL91" s="107">
        <f ca="1">IF($AE91="","",IF(AND($AE91="Off-Hand",$AH91="--- Empty ---"),1000,IF($AG91="1H",SUM($AK91,MAX(Optimization!$I$5:$K$5)),$AK91)))</f>
        <v>20</v>
      </c>
      <c r="AM91" s="134" t="str">
        <f ca="1">IF($AH91="","",IF(AND($AH91&lt;&gt;"--- Empty ---",OR($AI91&gt;$AD$2,OFFSET('All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1" s="52" t="str">
        <f t="shared" ca="1" si="11"/>
        <v>No</v>
      </c>
      <c r="AO91" s="52">
        <f t="shared" ca="1" si="16"/>
        <v>91</v>
      </c>
      <c r="AQ91" s="51" t="str">
        <f t="shared" ca="1" si="12"/>
        <v>n/a</v>
      </c>
      <c r="AR91" s="51" t="str">
        <f t="shared" ca="1" si="13"/>
        <v>n/a</v>
      </c>
      <c r="AS91" s="52" t="str">
        <f t="shared" ca="1" si="17"/>
        <v>n/a</v>
      </c>
      <c r="AT91" s="52" t="str">
        <f ca="1">IF(OR(AQ91="",AQ91="n/a"),AQ91,IF(AND($AR91&lt;&gt;"--- Empty ---",AR91=IF(AQ91="Finger1",Settings!$AB$4,Settings!$AB$6),ISERROR(MATCH(AR91,Settings!$AB$9:$AB$14,0))),"No","Yes"))</f>
        <v>n/a</v>
      </c>
      <c r="AV91" s="51" t="str">
        <f t="shared" ca="1" si="14"/>
        <v>n/a</v>
      </c>
      <c r="AW91" s="51" t="str">
        <f t="shared" ca="1" si="15"/>
        <v>n/a</v>
      </c>
      <c r="AX91" s="52" t="str">
        <f t="shared" ca="1" si="18"/>
        <v>n/a</v>
      </c>
      <c r="AY91" s="52" t="str">
        <f ca="1">IF(OR(AV91="",AV91="n/a"),AV91,IF(AND($AW91&lt;&gt;"--- Empty ---",AW91=IF(AV91="Finger2",Settings!$AB$3,Settings!$AB$5),ISERROR(MATCH(AW91,Settings!$AB$9:$AB$14,0))),"No","Yes"))</f>
        <v>n/a</v>
      </c>
    </row>
    <row r="92" spans="1:51" x14ac:dyDescent="0.25">
      <c r="AE92" s="51" t="str">
        <f ca="1">OFFSET('All Equipment'!$A$1,ROW()-1,0)&amp;""</f>
        <v>Off-Hand</v>
      </c>
      <c r="AF92" s="51" t="str">
        <f ca="1">OFFSET('All Equipment'!$B$1,ROW()-1,0)&amp;""</f>
        <v>Off-Hand</v>
      </c>
      <c r="AG92" s="52" t="str">
        <f t="shared" ca="1" si="10"/>
        <v/>
      </c>
      <c r="AH92" s="51" t="str">
        <f ca="1">IF($AE92="","",IF(OFFSET('All Equipment'!$A$1,ROW()-1,2)="","--- Empty ---",OFFSET('All Equipment'!$A$1,ROW()-1,2)))</f>
        <v>Elegant Scepter of Arcane Wrath</v>
      </c>
      <c r="AI92" s="52">
        <f ca="1">IF($AF92="","",OFFSET('All Equipment'!$E$1,ROW()-1,0))</f>
        <v>1</v>
      </c>
      <c r="AJ92" s="52">
        <f ca="1">IF($AE92="","",OFFSET('All Equipment'!$M$1,ROW()-1,0))</f>
        <v>0</v>
      </c>
      <c r="AK92" s="107">
        <f ca="1">IF($AE92="","",IF($AH92="--- Empty ---",0,OFFSET('All Equipment'!$P$1,ROW()-1,0)))</f>
        <v>21</v>
      </c>
      <c r="AL92" s="107">
        <f ca="1">IF($AE92="","",IF(AND($AE92="Off-Hand",$AH92="--- Empty ---"),1000,IF($AG92="1H",SUM($AK92,MAX(Optimization!$I$5:$K$5)),$AK92)))</f>
        <v>21</v>
      </c>
      <c r="AM92" s="134" t="str">
        <f ca="1">IF($AH92="","",IF(AND($AH92&lt;&gt;"--- Empty ---",OR($AI92&gt;$AD$2,OFFSET('All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2" s="52" t="str">
        <f t="shared" ca="1" si="11"/>
        <v>No</v>
      </c>
      <c r="AO92" s="52">
        <f t="shared" ca="1" si="16"/>
        <v>92</v>
      </c>
      <c r="AQ92" s="51" t="str">
        <f t="shared" ca="1" si="12"/>
        <v>n/a</v>
      </c>
      <c r="AR92" s="51" t="str">
        <f t="shared" ca="1" si="13"/>
        <v>n/a</v>
      </c>
      <c r="AS92" s="52" t="str">
        <f t="shared" ca="1" si="17"/>
        <v>n/a</v>
      </c>
      <c r="AT92" s="52" t="str">
        <f ca="1">IF(OR(AQ92="",AQ92="n/a"),AQ92,IF(AND($AR92&lt;&gt;"--- Empty ---",AR92=IF(AQ92="Finger1",Settings!$AB$4,Settings!$AB$6),ISERROR(MATCH(AR92,Settings!$AB$9:$AB$14,0))),"No","Yes"))</f>
        <v>n/a</v>
      </c>
      <c r="AV92" s="51" t="str">
        <f t="shared" ca="1" si="14"/>
        <v>n/a</v>
      </c>
      <c r="AW92" s="51" t="str">
        <f t="shared" ca="1" si="15"/>
        <v>n/a</v>
      </c>
      <c r="AX92" s="52" t="str">
        <f t="shared" ca="1" si="18"/>
        <v>n/a</v>
      </c>
      <c r="AY92" s="52" t="str">
        <f ca="1">IF(OR(AV92="",AV92="n/a"),AV92,IF(AND($AW92&lt;&gt;"--- Empty ---",AW92=IF(AV92="Finger2",Settings!$AB$3,Settings!$AB$5),ISERROR(MATCH(AW92,Settings!$AB$9:$AB$14,0))),"No","Yes"))</f>
        <v>n/a</v>
      </c>
    </row>
    <row r="93" spans="1:51" x14ac:dyDescent="0.25">
      <c r="AE93" s="51" t="str">
        <f ca="1">OFFSET('All Equipment'!$A$1,ROW()-1,0)&amp;""</f>
        <v>Off-Hand</v>
      </c>
      <c r="AF93" s="51" t="str">
        <f ca="1">OFFSET('All Equipment'!$B$1,ROW()-1,0)&amp;""</f>
        <v>Off-Hand</v>
      </c>
      <c r="AG93" s="52" t="str">
        <f t="shared" ca="1" si="10"/>
        <v/>
      </c>
      <c r="AH93" s="51" t="str">
        <f ca="1">IF($AE93="","",IF(OFFSET('All Equipment'!$A$1,ROW()-1,2)="","--- Empty ---",OFFSET('All Equipment'!$A$1,ROW()-1,2)))</f>
        <v>Eternal Rod of Arcane Wrath</v>
      </c>
      <c r="AI93" s="52">
        <f ca="1">IF($AF93="","",OFFSET('All Equipment'!$E$1,ROW()-1,0))</f>
        <v>1</v>
      </c>
      <c r="AJ93" s="52">
        <f ca="1">IF($AE93="","",OFFSET('All Equipment'!$M$1,ROW()-1,0))</f>
        <v>0</v>
      </c>
      <c r="AK93" s="107">
        <f ca="1">IF($AE93="","",IF($AH93="--- Empty ---",0,OFFSET('All Equipment'!$P$1,ROW()-1,0)))</f>
        <v>23</v>
      </c>
      <c r="AL93" s="107">
        <f ca="1">IF($AE93="","",IF(AND($AE93="Off-Hand",$AH93="--- Empty ---"),1000,IF($AG93="1H",SUM($AK93,MAX(Optimization!$I$5:$K$5)),$AK93)))</f>
        <v>23</v>
      </c>
      <c r="AM93" s="134" t="str">
        <f ca="1">IF($AH93="","",IF(AND($AH93&lt;&gt;"--- Empty ---",OR($AI93&gt;$AD$2,OFFSET('All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3" s="52" t="str">
        <f t="shared" ca="1" si="11"/>
        <v>No</v>
      </c>
      <c r="AO93" s="52">
        <f t="shared" ca="1" si="16"/>
        <v>93</v>
      </c>
      <c r="AQ93" s="51" t="str">
        <f t="shared" ca="1" si="12"/>
        <v>n/a</v>
      </c>
      <c r="AR93" s="51" t="str">
        <f t="shared" ca="1" si="13"/>
        <v>n/a</v>
      </c>
      <c r="AS93" s="52" t="str">
        <f t="shared" ca="1" si="17"/>
        <v>n/a</v>
      </c>
      <c r="AT93" s="52" t="str">
        <f ca="1">IF(OR(AQ93="",AQ93="n/a"),AQ93,IF(AND($AR93&lt;&gt;"--- Empty ---",AR93=IF(AQ93="Finger1",Settings!$AB$4,Settings!$AB$6),ISERROR(MATCH(AR93,Settings!$AB$9:$AB$14,0))),"No","Yes"))</f>
        <v>n/a</v>
      </c>
      <c r="AV93" s="51" t="str">
        <f t="shared" ca="1" si="14"/>
        <v>n/a</v>
      </c>
      <c r="AW93" s="51" t="str">
        <f t="shared" ca="1" si="15"/>
        <v>n/a</v>
      </c>
      <c r="AX93" s="52" t="str">
        <f t="shared" ca="1" si="18"/>
        <v>n/a</v>
      </c>
      <c r="AY93" s="52" t="str">
        <f ca="1">IF(OR(AV93="",AV93="n/a"),AV93,IF(AND($AW93&lt;&gt;"--- Empty ---",AW93=IF(AV93="Finger2",Settings!$AB$3,Settings!$AB$5),ISERROR(MATCH(AW93,Settings!$AB$9:$AB$14,0))),"No","Yes"))</f>
        <v>n/a</v>
      </c>
    </row>
    <row r="94" spans="1:51" x14ac:dyDescent="0.25">
      <c r="AE94" s="51" t="str">
        <f ca="1">OFFSET('All Equipment'!$A$1,ROW()-1,0)&amp;""</f>
        <v>Off-Hand</v>
      </c>
      <c r="AF94" s="51" t="str">
        <f ca="1">OFFSET('All Equipment'!$B$1,ROW()-1,0)&amp;""</f>
        <v>Off-Hand</v>
      </c>
      <c r="AG94" s="52" t="str">
        <f t="shared" ca="1" si="10"/>
        <v/>
      </c>
      <c r="AH94" s="51" t="str">
        <f ca="1">IF($AE94="","",IF(OFFSET('All Equipment'!$A$1,ROW()-1,2)="","--- Empty ---",OFFSET('All Equipment'!$A$1,ROW()-1,2)))</f>
        <v>Fire Runed Grimoire</v>
      </c>
      <c r="AI94" s="52">
        <f ca="1">IF($AF94="","",OFFSET('All Equipment'!$E$1,ROW()-1,0))</f>
        <v>1</v>
      </c>
      <c r="AJ94" s="52">
        <f ca="1">IF($AE94="","",OFFSET('All Equipment'!$M$1,ROW()-1,0))</f>
        <v>0</v>
      </c>
      <c r="AK94" s="107">
        <f ca="1">IF($AE94="","",IF($AH94="--- Empty ---",0,OFFSET('All Equipment'!$P$1,ROW()-1,0)))</f>
        <v>13.379255319148937</v>
      </c>
      <c r="AL94" s="107">
        <f ca="1">IF($AE94="","",IF(AND($AE94="Off-Hand",$AH94="--- Empty ---"),1000,IF($AG94="1H",SUM($AK94,MAX(Optimization!$I$5:$K$5)),$AK94)))</f>
        <v>13.379255319148937</v>
      </c>
      <c r="AM94" s="134" t="str">
        <f ca="1">IF($AH94="","",IF(AND($AH94&lt;&gt;"--- Empty ---",OR($AI94&gt;$AD$2,OFFSET('All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4" s="52" t="str">
        <f t="shared" ca="1" si="11"/>
        <v>No</v>
      </c>
      <c r="AO94" s="52">
        <f t="shared" ca="1" si="16"/>
        <v>94</v>
      </c>
      <c r="AQ94" s="51" t="str">
        <f t="shared" ca="1" si="12"/>
        <v>n/a</v>
      </c>
      <c r="AR94" s="51" t="str">
        <f t="shared" ca="1" si="13"/>
        <v>n/a</v>
      </c>
      <c r="AS94" s="52" t="str">
        <f t="shared" ca="1" si="17"/>
        <v>n/a</v>
      </c>
      <c r="AT94" s="52" t="str">
        <f ca="1">IF(OR(AQ94="",AQ94="n/a"),AQ94,IF(AND($AR94&lt;&gt;"--- Empty ---",AR94=IF(AQ94="Finger1",Settings!$AB$4,Settings!$AB$6),ISERROR(MATCH(AR94,Settings!$AB$9:$AB$14,0))),"No","Yes"))</f>
        <v>n/a</v>
      </c>
      <c r="AV94" s="51" t="str">
        <f t="shared" ca="1" si="14"/>
        <v>n/a</v>
      </c>
      <c r="AW94" s="51" t="str">
        <f t="shared" ca="1" si="15"/>
        <v>n/a</v>
      </c>
      <c r="AX94" s="52" t="str">
        <f t="shared" ca="1" si="18"/>
        <v>n/a</v>
      </c>
      <c r="AY94" s="52" t="str">
        <f ca="1">IF(OR(AV94="",AV94="n/a"),AV94,IF(AND($AW94&lt;&gt;"--- Empty ---",AW94=IF(AV94="Finger2",Settings!$AB$3,Settings!$AB$5),ISERROR(MATCH(AW94,Settings!$AB$9:$AB$14,0))),"No","Yes"))</f>
        <v>n/a</v>
      </c>
    </row>
    <row r="95" spans="1:51" x14ac:dyDescent="0.25">
      <c r="AE95" s="51" t="str">
        <f ca="1">OFFSET('All Equipment'!$A$1,ROW()-1,0)&amp;""</f>
        <v>Off-Hand</v>
      </c>
      <c r="AF95" s="51" t="str">
        <f ca="1">OFFSET('All Equipment'!$B$1,ROW()-1,0)&amp;""</f>
        <v>Off-Hand</v>
      </c>
      <c r="AG95" s="52" t="str">
        <f t="shared" ca="1" si="10"/>
        <v/>
      </c>
      <c r="AH95" s="51" t="str">
        <f ca="1">IF($AE95="","",IF(OFFSET('All Equipment'!$A$1,ROW()-1,2)="","--- Empty ---",OFFSET('All Equipment'!$A$1,ROW()-1,2)))</f>
        <v>Flask of Forest Mojo</v>
      </c>
      <c r="AI95" s="52">
        <f ca="1">IF($AF95="","",OFFSET('All Equipment'!$E$1,ROW()-1,0))</f>
        <v>1</v>
      </c>
      <c r="AJ95" s="52">
        <f ca="1">IF($AE95="","",OFFSET('All Equipment'!$M$1,ROW()-1,0))</f>
        <v>0</v>
      </c>
      <c r="AK95" s="107">
        <f ca="1">IF($AE95="","",IF($AH95="--- Empty ---",0,OFFSET('All Equipment'!$P$1,ROW()-1,0)))</f>
        <v>9.9063829787234052</v>
      </c>
      <c r="AL95" s="107">
        <f ca="1">IF($AE95="","",IF(AND($AE95="Off-Hand",$AH95="--- Empty ---"),1000,IF($AG95="1H",SUM($AK95,MAX(Optimization!$I$5:$K$5)),$AK95)))</f>
        <v>9.9063829787234052</v>
      </c>
      <c r="AM95" s="134" t="str">
        <f ca="1">IF($AH95="","",IF(AND($AH95&lt;&gt;"--- Empty ---",OR($AI95&gt;$AD$2,OFFSET('All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5" s="52" t="str">
        <f t="shared" ca="1" si="11"/>
        <v>No</v>
      </c>
      <c r="AO95" s="52">
        <f t="shared" ca="1" si="16"/>
        <v>95</v>
      </c>
      <c r="AQ95" s="51" t="str">
        <f t="shared" ca="1" si="12"/>
        <v>n/a</v>
      </c>
      <c r="AR95" s="51" t="str">
        <f t="shared" ca="1" si="13"/>
        <v>n/a</v>
      </c>
      <c r="AS95" s="52" t="str">
        <f t="shared" ca="1" si="17"/>
        <v>n/a</v>
      </c>
      <c r="AT95" s="52" t="str">
        <f ca="1">IF(OR(AQ95="",AQ95="n/a"),AQ95,IF(AND($AR95&lt;&gt;"--- Empty ---",AR95=IF(AQ95="Finger1",Settings!$AB$4,Settings!$AB$6),ISERROR(MATCH(AR95,Settings!$AB$9:$AB$14,0))),"No","Yes"))</f>
        <v>n/a</v>
      </c>
      <c r="AV95" s="51" t="str">
        <f t="shared" ca="1" si="14"/>
        <v>n/a</v>
      </c>
      <c r="AW95" s="51" t="str">
        <f t="shared" ca="1" si="15"/>
        <v>n/a</v>
      </c>
      <c r="AX95" s="52" t="str">
        <f t="shared" ca="1" si="18"/>
        <v>n/a</v>
      </c>
      <c r="AY95" s="52" t="str">
        <f ca="1">IF(OR(AV95="",AV95="n/a"),AV95,IF(AND($AW95&lt;&gt;"--- Empty ---",AW95=IF(AV95="Finger2",Settings!$AB$3,Settings!$AB$5),ISERROR(MATCH(AW95,Settings!$AB$9:$AB$14,0))),"No","Yes"))</f>
        <v>n/a</v>
      </c>
    </row>
    <row r="96" spans="1:51" x14ac:dyDescent="0.25">
      <c r="AE96" s="51" t="str">
        <f ca="1">OFFSET('All Equipment'!$A$1,ROW()-1,0)&amp;""</f>
        <v>Off-Hand</v>
      </c>
      <c r="AF96" s="51" t="str">
        <f ca="1">OFFSET('All Equipment'!$B$1,ROW()-1,0)&amp;""</f>
        <v>Off-Hand</v>
      </c>
      <c r="AG96" s="52" t="str">
        <f t="shared" ca="1" si="10"/>
        <v/>
      </c>
      <c r="AH96" s="51" t="str">
        <f ca="1">IF($AE96="","",IF(OFFSET('All Equipment'!$A$1,ROW()-1,2)="","--- Empty ---",OFFSET('All Equipment'!$A$1,ROW()-1,2)))</f>
        <v>Gem of Nerubis</v>
      </c>
      <c r="AI96" s="52">
        <f ca="1">IF($AF96="","",OFFSET('All Equipment'!$E$1,ROW()-1,0))</f>
        <v>6</v>
      </c>
      <c r="AJ96" s="52">
        <f ca="1">IF($AE96="","",OFFSET('All Equipment'!$M$1,ROW()-1,0))</f>
        <v>0</v>
      </c>
      <c r="AK96" s="107">
        <f ca="1">IF($AE96="","",IF($AH96="--- Empty ---",0,OFFSET('All Equipment'!$P$1,ROW()-1,0)))</f>
        <v>26.132978723404257</v>
      </c>
      <c r="AL96" s="107">
        <f ca="1">IF($AE96="","",IF(AND($AE96="Off-Hand",$AH96="--- Empty ---"),1000,IF($AG96="1H",SUM($AK96,MAX(Optimization!$I$5:$K$5)),$AK96)))</f>
        <v>26.132978723404257</v>
      </c>
      <c r="AM96" s="134" t="str">
        <f ca="1">IF($AH96="","",IF(AND($AH96&lt;&gt;"--- Empty ---",OR($AI96&gt;$AD$2,OFFSET('All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6" s="52" t="str">
        <f t="shared" ca="1" si="11"/>
        <v>No</v>
      </c>
      <c r="AO96" s="52">
        <f t="shared" ca="1" si="16"/>
        <v>96</v>
      </c>
      <c r="AQ96" s="51" t="str">
        <f t="shared" ca="1" si="12"/>
        <v>n/a</v>
      </c>
      <c r="AR96" s="51" t="str">
        <f t="shared" ca="1" si="13"/>
        <v>n/a</v>
      </c>
      <c r="AS96" s="52" t="str">
        <f t="shared" ca="1" si="17"/>
        <v>n/a</v>
      </c>
      <c r="AT96" s="52" t="str">
        <f ca="1">IF(OR(AQ96="",AQ96="n/a"),AQ96,IF(AND($AR96&lt;&gt;"--- Empty ---",AR96=IF(AQ96="Finger1",Settings!$AB$4,Settings!$AB$6),ISERROR(MATCH(AR96,Settings!$AB$9:$AB$14,0))),"No","Yes"))</f>
        <v>n/a</v>
      </c>
      <c r="AV96" s="51" t="str">
        <f t="shared" ca="1" si="14"/>
        <v>n/a</v>
      </c>
      <c r="AW96" s="51" t="str">
        <f t="shared" ca="1" si="15"/>
        <v>n/a</v>
      </c>
      <c r="AX96" s="52" t="str">
        <f t="shared" ca="1" si="18"/>
        <v>n/a</v>
      </c>
      <c r="AY96" s="52" t="str">
        <f ca="1">IF(OR(AV96="",AV96="n/a"),AV96,IF(AND($AW96&lt;&gt;"--- Empty ---",AW96=IF(AV96="Finger2",Settings!$AB$3,Settings!$AB$5),ISERROR(MATCH(AW96,Settings!$AB$9:$AB$14,0))),"No","Yes"))</f>
        <v>n/a</v>
      </c>
    </row>
    <row r="97" spans="31:51" x14ac:dyDescent="0.25">
      <c r="AE97" s="51" t="str">
        <f ca="1">OFFSET('All Equipment'!$A$1,ROW()-1,0)&amp;""</f>
        <v>Off-Hand</v>
      </c>
      <c r="AF97" s="51" t="str">
        <f ca="1">OFFSET('All Equipment'!$B$1,ROW()-1,0)&amp;""</f>
        <v>Off-Hand</v>
      </c>
      <c r="AG97" s="52" t="str">
        <f t="shared" ca="1" si="10"/>
        <v/>
      </c>
      <c r="AH97" s="51" t="str">
        <f ca="1">IF($AE97="","",IF(OFFSET('All Equipment'!$A$1,ROW()-1,2)="","--- Empty ---",OFFSET('All Equipment'!$A$1,ROW()-1,2)))</f>
        <v>Glowing Black Orb</v>
      </c>
      <c r="AI97" s="52">
        <f ca="1">IF($AF97="","",OFFSET('All Equipment'!$E$1,ROW()-1,0))</f>
        <v>4</v>
      </c>
      <c r="AJ97" s="52">
        <f ca="1">IF($AE97="","",OFFSET('All Equipment'!$M$1,ROW()-1,0))</f>
        <v>0</v>
      </c>
      <c r="AK97" s="107">
        <f ca="1">IF($AE97="","",IF($AH97="--- Empty ---",0,OFFSET('All Equipment'!$P$1,ROW()-1,0)))</f>
        <v>13.132978723404255</v>
      </c>
      <c r="AL97" s="107">
        <f ca="1">IF($AE97="","",IF(AND($AE97="Off-Hand",$AH97="--- Empty ---"),1000,IF($AG97="1H",SUM($AK97,MAX(Optimization!$I$5:$K$5)),$AK97)))</f>
        <v>13.132978723404255</v>
      </c>
      <c r="AM97" s="134" t="str">
        <f ca="1">IF($AH97="","",IF(AND($AH97&lt;&gt;"--- Empty ---",OR($AI97&gt;$AD$2,OFFSET('All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7" s="52" t="str">
        <f t="shared" ca="1" si="11"/>
        <v>No</v>
      </c>
      <c r="AO97" s="52">
        <f t="shared" ca="1" si="16"/>
        <v>97</v>
      </c>
      <c r="AQ97" s="51" t="str">
        <f t="shared" ca="1" si="12"/>
        <v>n/a</v>
      </c>
      <c r="AR97" s="51" t="str">
        <f t="shared" ca="1" si="13"/>
        <v>n/a</v>
      </c>
      <c r="AS97" s="52" t="str">
        <f t="shared" ca="1" si="17"/>
        <v>n/a</v>
      </c>
      <c r="AT97" s="52" t="str">
        <f ca="1">IF(OR(AQ97="",AQ97="n/a"),AQ97,IF(AND($AR97&lt;&gt;"--- Empty ---",AR97=IF(AQ97="Finger1",Settings!$AB$4,Settings!$AB$6),ISERROR(MATCH(AR97,Settings!$AB$9:$AB$14,0))),"No","Yes"))</f>
        <v>n/a</v>
      </c>
      <c r="AV97" s="51" t="str">
        <f t="shared" ca="1" si="14"/>
        <v>n/a</v>
      </c>
      <c r="AW97" s="51" t="str">
        <f t="shared" ca="1" si="15"/>
        <v>n/a</v>
      </c>
      <c r="AX97" s="52" t="str">
        <f t="shared" ca="1" si="18"/>
        <v>n/a</v>
      </c>
      <c r="AY97" s="52" t="str">
        <f ca="1">IF(OR(AV97="",AV97="n/a"),AV97,IF(AND($AW97&lt;&gt;"--- Empty ---",AW97=IF(AV97="Finger2",Settings!$AB$3,Settings!$AB$5),ISERROR(MATCH(AW97,Settings!$AB$9:$AB$14,0))),"No","Yes"))</f>
        <v>n/a</v>
      </c>
    </row>
    <row r="98" spans="31:51" x14ac:dyDescent="0.25">
      <c r="AE98" s="51" t="str">
        <f ca="1">OFFSET('All Equipment'!$A$1,ROW()-1,0)&amp;""</f>
        <v>Off-Hand</v>
      </c>
      <c r="AF98" s="51" t="str">
        <f ca="1">OFFSET('All Equipment'!$B$1,ROW()-1,0)&amp;""</f>
        <v>Off-Hand</v>
      </c>
      <c r="AG98" s="52" t="str">
        <f t="shared" ca="1" si="10"/>
        <v/>
      </c>
      <c r="AH98" s="51" t="str">
        <f ca="1">IF($AE98="","",IF(OFFSET('All Equipment'!$A$1,ROW()-1,2)="","--- Empty ---",OFFSET('All Equipment'!$A$1,ROW()-1,2)))</f>
        <v>Grand Marshal's Tome of Power</v>
      </c>
      <c r="AI98" s="52">
        <f ca="1">IF($AF98="","",OFFSET('All Equipment'!$E$1,ROW()-1,0))</f>
        <v>2</v>
      </c>
      <c r="AJ98" s="52">
        <f ca="1">IF($AE98="","",OFFSET('All Equipment'!$M$1,ROW()-1,0))</f>
        <v>0</v>
      </c>
      <c r="AK98" s="107">
        <f ca="1">IF($AE98="","",IF($AH98="--- Empty ---",0,OFFSET('All Equipment'!$P$1,ROW()-1,0)))</f>
        <v>21.81276595744681</v>
      </c>
      <c r="AL98" s="107">
        <f ca="1">IF($AE98="","",IF(AND($AE98="Off-Hand",$AH98="--- Empty ---"),1000,IF($AG98="1H",SUM($AK98,MAX(Optimization!$I$5:$K$5)),$AK98)))</f>
        <v>21.81276595744681</v>
      </c>
      <c r="AM98" s="134" t="str">
        <f ca="1">IF($AH98="","",IF(AND($AH98&lt;&gt;"--- Empty ---",OR($AI98&gt;$AD$2,OFFSET('All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8" s="52" t="str">
        <f t="shared" ca="1" si="11"/>
        <v>No</v>
      </c>
      <c r="AO98" s="52">
        <f t="shared" ca="1" si="16"/>
        <v>98</v>
      </c>
      <c r="AQ98" s="51" t="str">
        <f t="shared" ca="1" si="12"/>
        <v>n/a</v>
      </c>
      <c r="AR98" s="51" t="str">
        <f t="shared" ca="1" si="13"/>
        <v>n/a</v>
      </c>
      <c r="AS98" s="52" t="str">
        <f t="shared" ca="1" si="17"/>
        <v>n/a</v>
      </c>
      <c r="AT98" s="52" t="str">
        <f ca="1">IF(OR(AQ98="",AQ98="n/a"),AQ98,IF(AND($AR98&lt;&gt;"--- Empty ---",AR98=IF(AQ98="Finger1",Settings!$AB$4,Settings!$AB$6),ISERROR(MATCH(AR98,Settings!$AB$9:$AB$14,0))),"No","Yes"))</f>
        <v>n/a</v>
      </c>
      <c r="AV98" s="51" t="str">
        <f t="shared" ca="1" si="14"/>
        <v>n/a</v>
      </c>
      <c r="AW98" s="51" t="str">
        <f t="shared" ca="1" si="15"/>
        <v>n/a</v>
      </c>
      <c r="AX98" s="52" t="str">
        <f t="shared" ca="1" si="18"/>
        <v>n/a</v>
      </c>
      <c r="AY98" s="52" t="str">
        <f ca="1">IF(OR(AV98="",AV98="n/a"),AV98,IF(AND($AW98&lt;&gt;"--- Empty ---",AW98=IF(AV98="Finger2",Settings!$AB$3,Settings!$AB$5),ISERROR(MATCH(AW98,Settings!$AB$9:$AB$14,0))),"No","Yes"))</f>
        <v>n/a</v>
      </c>
    </row>
    <row r="99" spans="31:51" x14ac:dyDescent="0.25">
      <c r="AE99" s="51" t="str">
        <f ca="1">OFFSET('All Equipment'!$A$1,ROW()-1,0)&amp;""</f>
        <v>Off-Hand</v>
      </c>
      <c r="AF99" s="51" t="str">
        <f ca="1">OFFSET('All Equipment'!$B$1,ROW()-1,0)&amp;""</f>
        <v>Off-Hand</v>
      </c>
      <c r="AG99" s="52" t="str">
        <f t="shared" ca="1" si="10"/>
        <v/>
      </c>
      <c r="AH99" s="51" t="str">
        <f ca="1">IF($AE99="","",IF(OFFSET('All Equipment'!$A$1,ROW()-1,2)="","--- Empty ---",OFFSET('All Equipment'!$A$1,ROW()-1,2)))</f>
        <v>High Councillor's Scepter of Arcane Wrath</v>
      </c>
      <c r="AI99" s="52">
        <f ca="1">IF($AF99="","",OFFSET('All Equipment'!$E$1,ROW()-1,0))</f>
        <v>1</v>
      </c>
      <c r="AJ99" s="52">
        <f ca="1">IF($AE99="","",OFFSET('All Equipment'!$M$1,ROW()-1,0))</f>
        <v>0</v>
      </c>
      <c r="AK99" s="107">
        <f ca="1">IF($AE99="","",IF($AH99="--- Empty ---",0,OFFSET('All Equipment'!$P$1,ROW()-1,0)))</f>
        <v>23</v>
      </c>
      <c r="AL99" s="107">
        <f ca="1">IF($AE99="","",IF(AND($AE99="Off-Hand",$AH99="--- Empty ---"),1000,IF($AG99="1H",SUM($AK99,MAX(Optimization!$I$5:$K$5)),$AK99)))</f>
        <v>23</v>
      </c>
      <c r="AM99" s="134" t="str">
        <f ca="1">IF($AH99="","",IF(AND($AH99&lt;&gt;"--- Empty ---",OR($AI99&gt;$AD$2,OFFSET('All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9" s="52" t="str">
        <f t="shared" ca="1" si="11"/>
        <v>No</v>
      </c>
      <c r="AO99" s="52">
        <f t="shared" ca="1" si="16"/>
        <v>99</v>
      </c>
      <c r="AQ99" s="51" t="str">
        <f t="shared" ca="1" si="12"/>
        <v>n/a</v>
      </c>
      <c r="AR99" s="51" t="str">
        <f t="shared" ca="1" si="13"/>
        <v>n/a</v>
      </c>
      <c r="AS99" s="52" t="str">
        <f t="shared" ca="1" si="17"/>
        <v>n/a</v>
      </c>
      <c r="AT99" s="52" t="str">
        <f ca="1">IF(OR(AQ99="",AQ99="n/a"),AQ99,IF(AND($AR99&lt;&gt;"--- Empty ---",AR99=IF(AQ99="Finger1",Settings!$AB$4,Settings!$AB$6),ISERROR(MATCH(AR99,Settings!$AB$9:$AB$14,0))),"No","Yes"))</f>
        <v>n/a</v>
      </c>
      <c r="AV99" s="51" t="str">
        <f t="shared" ca="1" si="14"/>
        <v>n/a</v>
      </c>
      <c r="AW99" s="51" t="str">
        <f t="shared" ca="1" si="15"/>
        <v>n/a</v>
      </c>
      <c r="AX99" s="52" t="str">
        <f t="shared" ca="1" si="18"/>
        <v>n/a</v>
      </c>
      <c r="AY99" s="52" t="str">
        <f ca="1">IF(OR(AV99="",AV99="n/a"),AV99,IF(AND($AW99&lt;&gt;"--- Empty ---",AW99=IF(AV99="Finger2",Settings!$AB$3,Settings!$AB$5),ISERROR(MATCH(AW99,Settings!$AB$9:$AB$14,0))),"No","Yes"))</f>
        <v>n/a</v>
      </c>
    </row>
    <row r="100" spans="31:51" x14ac:dyDescent="0.25">
      <c r="AE100" s="51" t="str">
        <f ca="1">OFFSET('All Equipment'!$A$1,ROW()-1,0)&amp;""</f>
        <v>Off-Hand</v>
      </c>
      <c r="AF100" s="51" t="str">
        <f ca="1">OFFSET('All Equipment'!$B$1,ROW()-1,0)&amp;""</f>
        <v>Off-Hand</v>
      </c>
      <c r="AG100" s="52" t="str">
        <f t="shared" ca="1" si="10"/>
        <v/>
      </c>
      <c r="AH100" s="51" t="str">
        <f ca="1">IF($AE100="","",IF(OFFSET('All Equipment'!$A$1,ROW()-1,2)="","--- Empty ---",OFFSET('All Equipment'!$A$1,ROW()-1,2)))</f>
        <v>High Warlord's Tome of Destruction</v>
      </c>
      <c r="AI100" s="52">
        <f ca="1">IF($AF100="","",OFFSET('All Equipment'!$E$1,ROW()-1,0))</f>
        <v>2</v>
      </c>
      <c r="AJ100" s="52">
        <f ca="1">IF($AE100="","",OFFSET('All Equipment'!$M$1,ROW()-1,0))</f>
        <v>0</v>
      </c>
      <c r="AK100" s="107">
        <f ca="1">IF($AE100="","",IF($AH100="--- Empty ---",0,OFFSET('All Equipment'!$P$1,ROW()-1,0)))</f>
        <v>21.81276595744681</v>
      </c>
      <c r="AL100" s="107">
        <f ca="1">IF($AE100="","",IF(AND($AE100="Off-Hand",$AH100="--- Empty ---"),1000,IF($AG100="1H",SUM($AK100,MAX(Optimization!$I$5:$K$5)),$AK100)))</f>
        <v>21.81276595744681</v>
      </c>
      <c r="AM100" s="134" t="str">
        <f ca="1">IF($AH100="","",IF(AND($AH100&lt;&gt;"--- Empty ---",OR($AI100&gt;$AD$2,OFFSET('All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00" s="52" t="str">
        <f t="shared" ca="1" si="11"/>
        <v>No</v>
      </c>
      <c r="AO100" s="52">
        <f t="shared" ca="1" si="16"/>
        <v>100</v>
      </c>
      <c r="AQ100" s="51" t="str">
        <f t="shared" ca="1" si="12"/>
        <v>n/a</v>
      </c>
      <c r="AR100" s="51" t="str">
        <f t="shared" ca="1" si="13"/>
        <v>n/a</v>
      </c>
      <c r="AS100" s="52" t="str">
        <f t="shared" ca="1" si="17"/>
        <v>n/a</v>
      </c>
      <c r="AT100" s="52" t="str">
        <f ca="1">IF(OR(AQ100="",AQ100="n/a"),AQ100,IF(AND($AR100&lt;&gt;"--- Empty ---",AR100=IF(AQ100="Finger1",Settings!$AB$4,Settings!$AB$6),ISERROR(MATCH(AR100,Settings!$AB$9:$AB$14,0))),"No","Yes"))</f>
        <v>n/a</v>
      </c>
      <c r="AV100" s="51" t="str">
        <f t="shared" ca="1" si="14"/>
        <v>n/a</v>
      </c>
      <c r="AW100" s="51" t="str">
        <f t="shared" ca="1" si="15"/>
        <v>n/a</v>
      </c>
      <c r="AX100" s="52" t="str">
        <f t="shared" ca="1" si="18"/>
        <v>n/a</v>
      </c>
      <c r="AY100" s="52" t="str">
        <f ca="1">IF(OR(AV100="",AV100="n/a"),AV100,IF(AND($AW100&lt;&gt;"--- Empty ---",AW100=IF(AV100="Finger2",Settings!$AB$3,Settings!$AB$5),ISERROR(MATCH(AW100,Settings!$AB$9:$AB$14,0))),"No","Yes"))</f>
        <v>n/a</v>
      </c>
    </row>
    <row r="101" spans="31:51" x14ac:dyDescent="0.25">
      <c r="AE101" s="51" t="str">
        <f ca="1">OFFSET('All Equipment'!$A$1,ROW()-1,0)&amp;""</f>
        <v>Off-Hand</v>
      </c>
      <c r="AF101" s="51" t="str">
        <f ca="1">OFFSET('All Equipment'!$B$1,ROW()-1,0)&amp;""</f>
        <v>Off-Hand</v>
      </c>
      <c r="AG101" s="52" t="str">
        <f t="shared" ca="1" si="10"/>
        <v/>
      </c>
      <c r="AH101" s="51" t="str">
        <f ca="1">IF($AE101="","",IF(OFFSET('All Equipment'!$A$1,ROW()-1,2)="","--- Empty ---",OFFSET('All Equipment'!$A$1,ROW()-1,2)))</f>
        <v>Jin'do's Bag of Whammies</v>
      </c>
      <c r="AI101" s="52">
        <f ca="1">IF($AF101="","",OFFSET('All Equipment'!$E$1,ROW()-1,0))</f>
        <v>4</v>
      </c>
      <c r="AJ101" s="52">
        <f ca="1">IF($AE101="","",OFFSET('All Equipment'!$M$1,ROW()-1,0))</f>
        <v>1</v>
      </c>
      <c r="AK101" s="107">
        <f ca="1">IF($AE101="","",IF($AH101="--- Empty ---",0,OFFSET('All Equipment'!$P$1,ROW()-1,0)))</f>
        <v>32.842021276595744</v>
      </c>
      <c r="AL101" s="107">
        <f ca="1">IF($AE101="","",IF(AND($AE101="Off-Hand",$AH101="--- Empty ---"),1000,IF($AG101="1H",SUM($AK101,MAX(Optimization!$I$5:$K$5)),$AK101)))</f>
        <v>32.842021276595744</v>
      </c>
      <c r="AM101" s="134" t="str">
        <f ca="1">IF($AH101="","",IF(AND($AH101&lt;&gt;"--- Empty ---",OR($AI101&gt;$AD$2,OFFSET('All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1" s="52" t="str">
        <f t="shared" ca="1" si="11"/>
        <v>No</v>
      </c>
      <c r="AO101" s="52">
        <f t="shared" ca="1" si="16"/>
        <v>101</v>
      </c>
      <c r="AQ101" s="51" t="str">
        <f t="shared" ca="1" si="12"/>
        <v>n/a</v>
      </c>
      <c r="AR101" s="51" t="str">
        <f t="shared" ca="1" si="13"/>
        <v>n/a</v>
      </c>
      <c r="AS101" s="52" t="str">
        <f t="shared" ca="1" si="17"/>
        <v>n/a</v>
      </c>
      <c r="AT101" s="52" t="str">
        <f ca="1">IF(OR(AQ101="",AQ101="n/a"),AQ101,IF(AND($AR101&lt;&gt;"--- Empty ---",AR101=IF(AQ101="Finger1",Settings!$AB$4,Settings!$AB$6),ISERROR(MATCH(AR101,Settings!$AB$9:$AB$14,0))),"No","Yes"))</f>
        <v>n/a</v>
      </c>
      <c r="AV101" s="51" t="str">
        <f t="shared" ca="1" si="14"/>
        <v>n/a</v>
      </c>
      <c r="AW101" s="51" t="str">
        <f t="shared" ca="1" si="15"/>
        <v>n/a</v>
      </c>
      <c r="AX101" s="52" t="str">
        <f t="shared" ca="1" si="18"/>
        <v>n/a</v>
      </c>
      <c r="AY101" s="52" t="str">
        <f ca="1">IF(OR(AV101="",AV101="n/a"),AV101,IF(AND($AW101&lt;&gt;"--- Empty ---",AW101=IF(AV101="Finger2",Settings!$AB$3,Settings!$AB$5),ISERROR(MATCH(AW101,Settings!$AB$9:$AB$14,0))),"No","Yes"))</f>
        <v>n/a</v>
      </c>
    </row>
    <row r="102" spans="31:51" x14ac:dyDescent="0.25">
      <c r="AE102" s="51" t="str">
        <f ca="1">OFFSET('All Equipment'!$A$1,ROW()-1,0)&amp;""</f>
        <v>Off-Hand</v>
      </c>
      <c r="AF102" s="51" t="str">
        <f ca="1">OFFSET('All Equipment'!$B$1,ROW()-1,0)&amp;""</f>
        <v>Off-Hand</v>
      </c>
      <c r="AG102" s="52" t="str">
        <f t="shared" ca="1" si="10"/>
        <v/>
      </c>
      <c r="AH102" s="51" t="str">
        <f ca="1">IF($AE102="","",IF(OFFSET('All Equipment'!$A$1,ROW()-1,2)="","--- Empty ---",OFFSET('All Equipment'!$A$1,ROW()-1,2)))</f>
        <v>Master Dragonslayer's Orb</v>
      </c>
      <c r="AI102" s="52">
        <f ca="1">IF($AF102="","",OFFSET('All Equipment'!$E$1,ROW()-1,0))</f>
        <v>3</v>
      </c>
      <c r="AJ102" s="52">
        <f ca="1">IF($AE102="","",OFFSET('All Equipment'!$M$1,ROW()-1,0))</f>
        <v>0</v>
      </c>
      <c r="AK102" s="107">
        <f ca="1">IF($AE102="","",IF($AH102="--- Empty ---",0,OFFSET('All Equipment'!$P$1,ROW()-1,0)))</f>
        <v>29.586170212765957</v>
      </c>
      <c r="AL102" s="107">
        <f ca="1">IF($AE102="","",IF(AND($AE102="Off-Hand",$AH102="--- Empty ---"),1000,IF($AG102="1H",SUM($AK102,MAX(Optimization!$I$5:$K$5)),$AK102)))</f>
        <v>29.586170212765957</v>
      </c>
      <c r="AM102" s="134" t="str">
        <f ca="1">IF($AH102="","",IF(AND($AH102&lt;&gt;"--- Empty ---",OR($AI102&gt;$AD$2,OFFSET('All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2" s="52" t="str">
        <f t="shared" ca="1" si="11"/>
        <v>No</v>
      </c>
      <c r="AO102" s="52">
        <f t="shared" ca="1" si="16"/>
        <v>102</v>
      </c>
      <c r="AQ102" s="51" t="str">
        <f t="shared" ca="1" si="12"/>
        <v>n/a</v>
      </c>
      <c r="AR102" s="51" t="str">
        <f t="shared" ca="1" si="13"/>
        <v>n/a</v>
      </c>
      <c r="AS102" s="52" t="str">
        <f t="shared" ca="1" si="17"/>
        <v>n/a</v>
      </c>
      <c r="AT102" s="52" t="str">
        <f ca="1">IF(OR(AQ102="",AQ102="n/a"),AQ102,IF(AND($AR102&lt;&gt;"--- Empty ---",AR102=IF(AQ102="Finger1",Settings!$AB$4,Settings!$AB$6),ISERROR(MATCH(AR102,Settings!$AB$9:$AB$14,0))),"No","Yes"))</f>
        <v>n/a</v>
      </c>
      <c r="AV102" s="51" t="str">
        <f t="shared" ca="1" si="14"/>
        <v>n/a</v>
      </c>
      <c r="AW102" s="51" t="str">
        <f t="shared" ca="1" si="15"/>
        <v>n/a</v>
      </c>
      <c r="AX102" s="52" t="str">
        <f t="shared" ca="1" si="18"/>
        <v>n/a</v>
      </c>
      <c r="AY102" s="52" t="str">
        <f ca="1">IF(OR(AV102="",AV102="n/a"),AV102,IF(AND($AW102&lt;&gt;"--- Empty ---",AW102=IF(AV102="Finger2",Settings!$AB$3,Settings!$AB$5),ISERROR(MATCH(AW102,Settings!$AB$9:$AB$14,0))),"No","Yes"))</f>
        <v>n/a</v>
      </c>
    </row>
    <row r="103" spans="31:51" x14ac:dyDescent="0.25">
      <c r="AE103" s="51" t="str">
        <f ca="1">OFFSET('All Equipment'!$A$1,ROW()-1,0)&amp;""</f>
        <v>Off-Hand</v>
      </c>
      <c r="AF103" s="51" t="str">
        <f ca="1">OFFSET('All Equipment'!$B$1,ROW()-1,0)&amp;""</f>
        <v>Off-Hand</v>
      </c>
      <c r="AG103" s="52" t="str">
        <f t="shared" ca="1" si="10"/>
        <v/>
      </c>
      <c r="AH103" s="51" t="str">
        <f ca="1">IF($AE103="","",IF(OFFSET('All Equipment'!$A$1,ROW()-1,2)="","--- Empty ---",OFFSET('All Equipment'!$A$1,ROW()-1,2)))</f>
        <v>Master's Rod of Arcane Wrath</v>
      </c>
      <c r="AI103" s="52">
        <f ca="1">IF($AF103="","",OFFSET('All Equipment'!$E$1,ROW()-1,0))</f>
        <v>1</v>
      </c>
      <c r="AJ103" s="52">
        <f ca="1">IF($AE103="","",OFFSET('All Equipment'!$M$1,ROW()-1,0))</f>
        <v>0</v>
      </c>
      <c r="AK103" s="107">
        <f ca="1">IF($AE103="","",IF($AH103="--- Empty ---",0,OFFSET('All Equipment'!$P$1,ROW()-1,0)))</f>
        <v>23</v>
      </c>
      <c r="AL103" s="107">
        <f ca="1">IF($AE103="","",IF(AND($AE103="Off-Hand",$AH103="--- Empty ---"),1000,IF($AG103="1H",SUM($AK103,MAX(Optimization!$I$5:$K$5)),$AK103)))</f>
        <v>23</v>
      </c>
      <c r="AM103" s="134" t="str">
        <f ca="1">IF($AH103="","",IF(AND($AH103&lt;&gt;"--- Empty ---",OR($AI103&gt;$AD$2,OFFSET('All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3" s="52" t="str">
        <f t="shared" ca="1" si="11"/>
        <v>No</v>
      </c>
      <c r="AO103" s="52">
        <f t="shared" ca="1" si="16"/>
        <v>103</v>
      </c>
      <c r="AQ103" s="51" t="str">
        <f t="shared" ca="1" si="12"/>
        <v>n/a</v>
      </c>
      <c r="AR103" s="51" t="str">
        <f t="shared" ca="1" si="13"/>
        <v>n/a</v>
      </c>
      <c r="AS103" s="52" t="str">
        <f t="shared" ca="1" si="17"/>
        <v>n/a</v>
      </c>
      <c r="AT103" s="52" t="str">
        <f ca="1">IF(OR(AQ103="",AQ103="n/a"),AQ103,IF(AND($AR103&lt;&gt;"--- Empty ---",AR103=IF(AQ103="Finger1",Settings!$AB$4,Settings!$AB$6),ISERROR(MATCH(AR103,Settings!$AB$9:$AB$14,0))),"No","Yes"))</f>
        <v>n/a</v>
      </c>
      <c r="AV103" s="51" t="str">
        <f t="shared" ca="1" si="14"/>
        <v>n/a</v>
      </c>
      <c r="AW103" s="51" t="str">
        <f t="shared" ca="1" si="15"/>
        <v>n/a</v>
      </c>
      <c r="AX103" s="52" t="str">
        <f t="shared" ca="1" si="18"/>
        <v>n/a</v>
      </c>
      <c r="AY103" s="52" t="str">
        <f ca="1">IF(OR(AV103="",AV103="n/a"),AV103,IF(AND($AW103&lt;&gt;"--- Empty ---",AW103=IF(AV103="Finger2",Settings!$AB$3,Settings!$AB$5),ISERROR(MATCH(AW103,Settings!$AB$9:$AB$14,0))),"No","Yes"))</f>
        <v>n/a</v>
      </c>
    </row>
    <row r="104" spans="31:51" x14ac:dyDescent="0.25">
      <c r="AE104" s="51" t="str">
        <f ca="1">OFFSET('All Equipment'!$A$1,ROW()-1,0)&amp;""</f>
        <v>Off-Hand</v>
      </c>
      <c r="AF104" s="51" t="str">
        <f ca="1">OFFSET('All Equipment'!$B$1,ROW()-1,0)&amp;""</f>
        <v>Off-Hand</v>
      </c>
      <c r="AG104" s="52" t="str">
        <f t="shared" ca="1" si="10"/>
        <v/>
      </c>
      <c r="AH104" s="51" t="str">
        <f ca="1">IF($AE104="","",IF(OFFSET('All Equipment'!$A$1,ROW()-1,2)="","--- Empty ---",OFFSET('All Equipment'!$A$1,ROW()-1,2)))</f>
        <v>Mystical Orb of Arcane Wrath</v>
      </c>
      <c r="AI104" s="52">
        <f ca="1">IF($AF104="","",OFFSET('All Equipment'!$E$1,ROW()-1,0))</f>
        <v>1</v>
      </c>
      <c r="AJ104" s="52">
        <f ca="1">IF($AE104="","",OFFSET('All Equipment'!$M$1,ROW()-1,0))</f>
        <v>0</v>
      </c>
      <c r="AK104" s="107">
        <f ca="1">IF($AE104="","",IF($AH104="--- Empty ---",0,OFFSET('All Equipment'!$P$1,ROW()-1,0)))</f>
        <v>21</v>
      </c>
      <c r="AL104" s="107">
        <f ca="1">IF($AE104="","",IF(AND($AE104="Off-Hand",$AH104="--- Empty ---"),1000,IF($AG104="1H",SUM($AK104,MAX(Optimization!$I$5:$K$5)),$AK104)))</f>
        <v>21</v>
      </c>
      <c r="AM104" s="134" t="str">
        <f ca="1">IF($AH104="","",IF(AND($AH104&lt;&gt;"--- Empty ---",OR($AI104&gt;$AD$2,OFFSET('All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4" s="52" t="str">
        <f t="shared" ca="1" si="11"/>
        <v>No</v>
      </c>
      <c r="AO104" s="52">
        <f t="shared" ca="1" si="16"/>
        <v>104</v>
      </c>
      <c r="AQ104" s="51" t="str">
        <f t="shared" ca="1" si="12"/>
        <v>n/a</v>
      </c>
      <c r="AR104" s="51" t="str">
        <f t="shared" ca="1" si="13"/>
        <v>n/a</v>
      </c>
      <c r="AS104" s="52" t="str">
        <f t="shared" ca="1" si="17"/>
        <v>n/a</v>
      </c>
      <c r="AT104" s="52" t="str">
        <f ca="1">IF(OR(AQ104="",AQ104="n/a"),AQ104,IF(AND($AR104&lt;&gt;"--- Empty ---",AR104=IF(AQ104="Finger1",Settings!$AB$4,Settings!$AB$6),ISERROR(MATCH(AR104,Settings!$AB$9:$AB$14,0))),"No","Yes"))</f>
        <v>n/a</v>
      </c>
      <c r="AV104" s="51" t="str">
        <f t="shared" ca="1" si="14"/>
        <v>n/a</v>
      </c>
      <c r="AW104" s="51" t="str">
        <f t="shared" ca="1" si="15"/>
        <v>n/a</v>
      </c>
      <c r="AX104" s="52" t="str">
        <f t="shared" ca="1" si="18"/>
        <v>n/a</v>
      </c>
      <c r="AY104" s="52" t="str">
        <f ca="1">IF(OR(AV104="",AV104="n/a"),AV104,IF(AND($AW104&lt;&gt;"--- Empty ---",AW104=IF(AV104="Finger2",Settings!$AB$3,Settings!$AB$5),ISERROR(MATCH(AW104,Settings!$AB$9:$AB$14,0))),"No","Yes"))</f>
        <v>n/a</v>
      </c>
    </row>
    <row r="105" spans="31:51" x14ac:dyDescent="0.25">
      <c r="AE105" s="51" t="str">
        <f ca="1">OFFSET('All Equipment'!$A$1,ROW()-1,0)&amp;""</f>
        <v>Off-Hand</v>
      </c>
      <c r="AF105" s="51" t="str">
        <f ca="1">OFFSET('All Equipment'!$B$1,ROW()-1,0)&amp;""</f>
        <v>Off-Hand</v>
      </c>
      <c r="AG105" s="52" t="str">
        <f t="shared" ca="1" si="10"/>
        <v/>
      </c>
      <c r="AH105" s="51" t="str">
        <f ca="1">IF($AE105="","",IF(OFFSET('All Equipment'!$A$1,ROW()-1,2)="","--- Empty ---",OFFSET('All Equipment'!$A$1,ROW()-1,2)))</f>
        <v>Omega Orb</v>
      </c>
      <c r="AI105" s="52">
        <f ca="1">IF($AF105="","",OFFSET('All Equipment'!$E$1,ROW()-1,0))</f>
        <v>1</v>
      </c>
      <c r="AJ105" s="52">
        <f ca="1">IF($AE105="","",OFFSET('All Equipment'!$M$1,ROW()-1,0))</f>
        <v>0</v>
      </c>
      <c r="AK105" s="107">
        <f ca="1">IF($AE105="","",IF($AH105="--- Empty ---",0,OFFSET('All Equipment'!$P$1,ROW()-1,0)))</f>
        <v>11</v>
      </c>
      <c r="AL105" s="107">
        <f ca="1">IF($AE105="","",IF(AND($AE105="Off-Hand",$AH105="--- Empty ---"),1000,IF($AG105="1H",SUM($AK105,MAX(Optimization!$I$5:$K$5)),$AK105)))</f>
        <v>11</v>
      </c>
      <c r="AM105" s="134" t="str">
        <f ca="1">IF($AH105="","",IF(AND($AH105&lt;&gt;"--- Empty ---",OR($AI105&gt;$AD$2,OFFSET('All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5" s="52" t="str">
        <f t="shared" ca="1" si="11"/>
        <v>No</v>
      </c>
      <c r="AO105" s="52">
        <f t="shared" ca="1" si="16"/>
        <v>105</v>
      </c>
      <c r="AQ105" s="51" t="str">
        <f t="shared" ca="1" si="12"/>
        <v>n/a</v>
      </c>
      <c r="AR105" s="51" t="str">
        <f t="shared" ca="1" si="13"/>
        <v>n/a</v>
      </c>
      <c r="AS105" s="52" t="str">
        <f t="shared" ca="1" si="17"/>
        <v>n/a</v>
      </c>
      <c r="AT105" s="52" t="str">
        <f ca="1">IF(OR(AQ105="",AQ105="n/a"),AQ105,IF(AND($AR105&lt;&gt;"--- Empty ---",AR105=IF(AQ105="Finger1",Settings!$AB$4,Settings!$AB$6),ISERROR(MATCH(AR105,Settings!$AB$9:$AB$14,0))),"No","Yes"))</f>
        <v>n/a</v>
      </c>
      <c r="AV105" s="51" t="str">
        <f t="shared" ca="1" si="14"/>
        <v>n/a</v>
      </c>
      <c r="AW105" s="51" t="str">
        <f t="shared" ca="1" si="15"/>
        <v>n/a</v>
      </c>
      <c r="AX105" s="52" t="str">
        <f t="shared" ca="1" si="18"/>
        <v>n/a</v>
      </c>
      <c r="AY105" s="52" t="str">
        <f ca="1">IF(OR(AV105="",AV105="n/a"),AV105,IF(AND($AW105&lt;&gt;"--- Empty ---",AW105=IF(AV105="Finger2",Settings!$AB$3,Settings!$AB$5),ISERROR(MATCH(AW105,Settings!$AB$9:$AB$14,0))),"No","Yes"))</f>
        <v>n/a</v>
      </c>
    </row>
    <row r="106" spans="31:51" x14ac:dyDescent="0.25">
      <c r="AE106" s="51" t="str">
        <f ca="1">OFFSET('All Equipment'!$A$1,ROW()-1,0)&amp;""</f>
        <v>Off-Hand</v>
      </c>
      <c r="AF106" s="51" t="str">
        <f ca="1">OFFSET('All Equipment'!$B$1,ROW()-1,0)&amp;""</f>
        <v>Off-Hand</v>
      </c>
      <c r="AG106" s="52" t="str">
        <f t="shared" ca="1" si="10"/>
        <v/>
      </c>
      <c r="AH106" s="51" t="str">
        <f ca="1">IF($AE106="","",IF(OFFSET('All Equipment'!$A$1,ROW()-1,2)="","--- Empty ---",OFFSET('All Equipment'!$A$1,ROW()-1,2)))</f>
        <v>Opulent Scepter of Arcane Wrath</v>
      </c>
      <c r="AI106" s="52">
        <f ca="1">IF($AF106="","",OFFSET('All Equipment'!$E$1,ROW()-1,0))</f>
        <v>1</v>
      </c>
      <c r="AJ106" s="52">
        <f ca="1">IF($AE106="","",OFFSET('All Equipment'!$M$1,ROW()-1,0))</f>
        <v>0</v>
      </c>
      <c r="AK106" s="107">
        <f ca="1">IF($AE106="","",IF($AH106="--- Empty ---",0,OFFSET('All Equipment'!$P$1,ROW()-1,0)))</f>
        <v>20</v>
      </c>
      <c r="AL106" s="107">
        <f ca="1">IF($AE106="","",IF(AND($AE106="Off-Hand",$AH106="--- Empty ---"),1000,IF($AG106="1H",SUM($AK106,MAX(Optimization!$I$5:$K$5)),$AK106)))</f>
        <v>20</v>
      </c>
      <c r="AM106" s="134" t="str">
        <f ca="1">IF($AH106="","",IF(AND($AH106&lt;&gt;"--- Empty ---",OR($AI106&gt;$AD$2,OFFSET('All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6" s="52" t="str">
        <f t="shared" ca="1" si="11"/>
        <v>No</v>
      </c>
      <c r="AO106" s="52">
        <f t="shared" ca="1" si="16"/>
        <v>106</v>
      </c>
      <c r="AQ106" s="51" t="str">
        <f t="shared" ca="1" si="12"/>
        <v>n/a</v>
      </c>
      <c r="AR106" s="51" t="str">
        <f t="shared" ca="1" si="13"/>
        <v>n/a</v>
      </c>
      <c r="AS106" s="52" t="str">
        <f t="shared" ca="1" si="17"/>
        <v>n/a</v>
      </c>
      <c r="AT106" s="52" t="str">
        <f ca="1">IF(OR(AQ106="",AQ106="n/a"),AQ106,IF(AND($AR106&lt;&gt;"--- Empty ---",AR106=IF(AQ106="Finger1",Settings!$AB$4,Settings!$AB$6),ISERROR(MATCH(AR106,Settings!$AB$9:$AB$14,0))),"No","Yes"))</f>
        <v>n/a</v>
      </c>
      <c r="AV106" s="51" t="str">
        <f t="shared" ca="1" si="14"/>
        <v>n/a</v>
      </c>
      <c r="AW106" s="51" t="str">
        <f t="shared" ca="1" si="15"/>
        <v>n/a</v>
      </c>
      <c r="AX106" s="52" t="str">
        <f t="shared" ca="1" si="18"/>
        <v>n/a</v>
      </c>
      <c r="AY106" s="52" t="str">
        <f ca="1">IF(OR(AV106="",AV106="n/a"),AV106,IF(AND($AW106&lt;&gt;"--- Empty ---",AW106=IF(AV106="Finger2",Settings!$AB$3,Settings!$AB$5),ISERROR(MATCH(AW106,Settings!$AB$9:$AB$14,0))),"No","Yes"))</f>
        <v>n/a</v>
      </c>
    </row>
    <row r="107" spans="31:51" x14ac:dyDescent="0.25">
      <c r="AE107" s="51" t="str">
        <f ca="1">OFFSET('All Equipment'!$A$1,ROW()-1,0)&amp;""</f>
        <v>Off-Hand</v>
      </c>
      <c r="AF107" s="51" t="str">
        <f ca="1">OFFSET('All Equipment'!$B$1,ROW()-1,0)&amp;""</f>
        <v>Off-Hand</v>
      </c>
      <c r="AG107" s="52" t="str">
        <f t="shared" ca="1" si="10"/>
        <v/>
      </c>
      <c r="AH107" s="51" t="str">
        <f ca="1">IF($AE107="","",IF(OFFSET('All Equipment'!$A$1,ROW()-1,2)="","--- Empty ---",OFFSET('All Equipment'!$A$1,ROW()-1,2)))</f>
        <v>Resplendent Orb of Arcane Wrath</v>
      </c>
      <c r="AI107" s="52">
        <f ca="1">IF($AF107="","",OFFSET('All Equipment'!$E$1,ROW()-1,0))</f>
        <v>1</v>
      </c>
      <c r="AJ107" s="52">
        <f ca="1">IF($AE107="","",OFFSET('All Equipment'!$M$1,ROW()-1,0))</f>
        <v>0</v>
      </c>
      <c r="AK107" s="107">
        <f ca="1">IF($AE107="","",IF($AH107="--- Empty ---",0,OFFSET('All Equipment'!$P$1,ROW()-1,0)))</f>
        <v>21</v>
      </c>
      <c r="AL107" s="107">
        <f ca="1">IF($AE107="","",IF(AND($AE107="Off-Hand",$AH107="--- Empty ---"),1000,IF($AG107="1H",SUM($AK107,MAX(Optimization!$I$5:$K$5)),$AK107)))</f>
        <v>21</v>
      </c>
      <c r="AM107" s="134" t="str">
        <f ca="1">IF($AH107="","",IF(AND($AH107&lt;&gt;"--- Empty ---",OR($AI107&gt;$AD$2,OFFSET('All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7" s="52" t="str">
        <f t="shared" ca="1" si="11"/>
        <v>No</v>
      </c>
      <c r="AO107" s="52">
        <f t="shared" ca="1" si="16"/>
        <v>107</v>
      </c>
      <c r="AQ107" s="51" t="str">
        <f t="shared" ca="1" si="12"/>
        <v>n/a</v>
      </c>
      <c r="AR107" s="51" t="str">
        <f t="shared" ca="1" si="13"/>
        <v>n/a</v>
      </c>
      <c r="AS107" s="52" t="str">
        <f t="shared" ca="1" si="17"/>
        <v>n/a</v>
      </c>
      <c r="AT107" s="52" t="str">
        <f ca="1">IF(OR(AQ107="",AQ107="n/a"),AQ107,IF(AND($AR107&lt;&gt;"--- Empty ---",AR107=IF(AQ107="Finger1",Settings!$AB$4,Settings!$AB$6),ISERROR(MATCH(AR107,Settings!$AB$9:$AB$14,0))),"No","Yes"))</f>
        <v>n/a</v>
      </c>
      <c r="AV107" s="51" t="str">
        <f t="shared" ca="1" si="14"/>
        <v>n/a</v>
      </c>
      <c r="AW107" s="51" t="str">
        <f t="shared" ca="1" si="15"/>
        <v>n/a</v>
      </c>
      <c r="AX107" s="52" t="str">
        <f t="shared" ca="1" si="18"/>
        <v>n/a</v>
      </c>
      <c r="AY107" s="52" t="str">
        <f ca="1">IF(OR(AV107="",AV107="n/a"),AV107,IF(AND($AW107&lt;&gt;"--- Empty ---",AW107=IF(AV107="Finger2",Settings!$AB$3,Settings!$AB$5),ISERROR(MATCH(AW107,Settings!$AB$9:$AB$14,0))),"No","Yes"))</f>
        <v>n/a</v>
      </c>
    </row>
    <row r="108" spans="31:51" x14ac:dyDescent="0.25">
      <c r="AE108" s="51" t="str">
        <f ca="1">OFFSET('All Equipment'!$A$1,ROW()-1,0)&amp;""</f>
        <v>Off-Hand</v>
      </c>
      <c r="AF108" s="51" t="str">
        <f ca="1">OFFSET('All Equipment'!$B$1,ROW()-1,0)&amp;""</f>
        <v>Off-Hand</v>
      </c>
      <c r="AG108" s="52" t="str">
        <f t="shared" ca="1" si="10"/>
        <v/>
      </c>
      <c r="AH108" s="51" t="str">
        <f ca="1">IF($AE108="","",IF(OFFSET('All Equipment'!$A$1,ROW()-1,2)="","--- Empty ---",OFFSET('All Equipment'!$A$1,ROW()-1,2)))</f>
        <v>Royal Scepter of Vek'lor</v>
      </c>
      <c r="AI108" s="52">
        <f ca="1">IF($AF108="","",OFFSET('All Equipment'!$E$1,ROW()-1,0))</f>
        <v>5</v>
      </c>
      <c r="AJ108" s="52">
        <f ca="1">IF($AE108="","",OFFSET('All Equipment'!$M$1,ROW()-1,0))</f>
        <v>1</v>
      </c>
      <c r="AK108" s="107">
        <f ca="1">IF($AE108="","",IF($AH108="--- Empty ---",0,OFFSET('All Equipment'!$P$1,ROW()-1,0)))</f>
        <v>41.413297872340436</v>
      </c>
      <c r="AL108" s="107">
        <f ca="1">IF($AE108="","",IF(AND($AE108="Off-Hand",$AH108="--- Empty ---"),1000,IF($AG108="1H",SUM($AK108,MAX(Optimization!$I$5:$K$5)),$AK108)))</f>
        <v>41.413297872340436</v>
      </c>
      <c r="AM108" s="134" t="str">
        <f ca="1">IF($AH108="","",IF(AND($AH108&lt;&gt;"--- Empty ---",OR($AI108&gt;$AD$2,OFFSET('All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8" s="52" t="str">
        <f t="shared" ca="1" si="11"/>
        <v>No</v>
      </c>
      <c r="AO108" s="52">
        <f t="shared" ca="1" si="16"/>
        <v>108</v>
      </c>
      <c r="AQ108" s="51" t="str">
        <f t="shared" ca="1" si="12"/>
        <v>n/a</v>
      </c>
      <c r="AR108" s="51" t="str">
        <f t="shared" ca="1" si="13"/>
        <v>n/a</v>
      </c>
      <c r="AS108" s="52" t="str">
        <f t="shared" ca="1" si="17"/>
        <v>n/a</v>
      </c>
      <c r="AT108" s="52" t="str">
        <f ca="1">IF(OR(AQ108="",AQ108="n/a"),AQ108,IF(AND($AR108&lt;&gt;"--- Empty ---",AR108=IF(AQ108="Finger1",Settings!$AB$4,Settings!$AB$6),ISERROR(MATCH(AR108,Settings!$AB$9:$AB$14,0))),"No","Yes"))</f>
        <v>n/a</v>
      </c>
      <c r="AV108" s="51" t="str">
        <f t="shared" ca="1" si="14"/>
        <v>n/a</v>
      </c>
      <c r="AW108" s="51" t="str">
        <f t="shared" ca="1" si="15"/>
        <v>n/a</v>
      </c>
      <c r="AX108" s="52" t="str">
        <f t="shared" ca="1" si="18"/>
        <v>n/a</v>
      </c>
      <c r="AY108" s="52" t="str">
        <f ca="1">IF(OR(AV108="",AV108="n/a"),AV108,IF(AND($AW108&lt;&gt;"--- Empty ---",AW108=IF(AV108="Finger2",Settings!$AB$3,Settings!$AB$5),ISERROR(MATCH(AW108,Settings!$AB$9:$AB$14,0))),"No","Yes"))</f>
        <v>n/a</v>
      </c>
    </row>
    <row r="109" spans="31:51" x14ac:dyDescent="0.25">
      <c r="AE109" s="51" t="str">
        <f ca="1">OFFSET('All Equipment'!$A$1,ROW()-1,0)&amp;""</f>
        <v>Off-Hand</v>
      </c>
      <c r="AF109" s="51" t="str">
        <f ca="1">OFFSET('All Equipment'!$B$1,ROW()-1,0)&amp;""</f>
        <v>Off-Hand</v>
      </c>
      <c r="AG109" s="52" t="str">
        <f t="shared" ca="1" si="10"/>
        <v/>
      </c>
      <c r="AH109" s="51" t="str">
        <f ca="1">IF($AE109="","",IF(OFFSET('All Equipment'!$A$1,ROW()-1,2)="","--- Empty ---",OFFSET('All Equipment'!$A$1,ROW()-1,2)))</f>
        <v>Sapphiron's Left Eye</v>
      </c>
      <c r="AI109" s="52">
        <f ca="1">IF($AF109="","",OFFSET('All Equipment'!$E$1,ROW()-1,0))</f>
        <v>6</v>
      </c>
      <c r="AJ109" s="52">
        <f ca="1">IF($AE109="","",OFFSET('All Equipment'!$M$1,ROW()-1,0))</f>
        <v>1</v>
      </c>
      <c r="AK109" s="107">
        <f ca="1">IF($AE109="","",IF($AH109="--- Empty ---",0,OFFSET('All Equipment'!$P$1,ROW()-1,0)))</f>
        <v>47.3</v>
      </c>
      <c r="AL109" s="107">
        <f ca="1">IF($AE109="","",IF(AND($AE109="Off-Hand",$AH109="--- Empty ---"),1000,IF($AG109="1H",SUM($AK109,MAX(Optimization!$I$5:$K$5)),$AK109)))</f>
        <v>47.3</v>
      </c>
      <c r="AM109" s="134" t="str">
        <f ca="1">IF($AH109="","",IF(AND($AH109&lt;&gt;"--- Empty ---",OR($AI109&gt;$AD$2,OFFSET('All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9" s="52" t="str">
        <f t="shared" ca="1" si="11"/>
        <v>No</v>
      </c>
      <c r="AO109" s="52">
        <f t="shared" ca="1" si="16"/>
        <v>109</v>
      </c>
      <c r="AQ109" s="51" t="str">
        <f t="shared" ca="1" si="12"/>
        <v>n/a</v>
      </c>
      <c r="AR109" s="51" t="str">
        <f t="shared" ca="1" si="13"/>
        <v>n/a</v>
      </c>
      <c r="AS109" s="52" t="str">
        <f t="shared" ca="1" si="17"/>
        <v>n/a</v>
      </c>
      <c r="AT109" s="52" t="str">
        <f ca="1">IF(OR(AQ109="",AQ109="n/a"),AQ109,IF(AND($AR109&lt;&gt;"--- Empty ---",AR109=IF(AQ109="Finger1",Settings!$AB$4,Settings!$AB$6),ISERROR(MATCH(AR109,Settings!$AB$9:$AB$14,0))),"No","Yes"))</f>
        <v>n/a</v>
      </c>
      <c r="AV109" s="51" t="str">
        <f t="shared" ca="1" si="14"/>
        <v>n/a</v>
      </c>
      <c r="AW109" s="51" t="str">
        <f t="shared" ca="1" si="15"/>
        <v>n/a</v>
      </c>
      <c r="AX109" s="52" t="str">
        <f t="shared" ca="1" si="18"/>
        <v>n/a</v>
      </c>
      <c r="AY109" s="52" t="str">
        <f ca="1">IF(OR(AV109="",AV109="n/a"),AV109,IF(AND($AW109&lt;&gt;"--- Empty ---",AW109=IF(AV109="Finger2",Settings!$AB$3,Settings!$AB$5),ISERROR(MATCH(AW109,Settings!$AB$9:$AB$14,0))),"No","Yes"))</f>
        <v>n/a</v>
      </c>
    </row>
    <row r="110" spans="31:51" x14ac:dyDescent="0.25">
      <c r="AE110" s="51" t="str">
        <f ca="1">OFFSET('All Equipment'!$A$1,ROW()-1,0)&amp;""</f>
        <v>Off-Hand</v>
      </c>
      <c r="AF110" s="51" t="str">
        <f ca="1">OFFSET('All Equipment'!$B$1,ROW()-1,0)&amp;""</f>
        <v>Off-Hand</v>
      </c>
      <c r="AG110" s="52" t="str">
        <f t="shared" ca="1" si="10"/>
        <v/>
      </c>
      <c r="AH110" s="51" t="str">
        <f ca="1">IF($AE110="","",IF(OFFSET('All Equipment'!$A$1,ROW()-1,2)="","--- Empty ---",OFFSET('All Equipment'!$A$1,ROW()-1,2)))</f>
        <v>Scepter of Interminable Focus</v>
      </c>
      <c r="AI110" s="52">
        <f ca="1">IF($AF110="","",OFFSET('All Equipment'!$E$1,ROW()-1,0))</f>
        <v>5</v>
      </c>
      <c r="AJ110" s="52">
        <f ca="1">IF($AE110="","",OFFSET('All Equipment'!$M$1,ROW()-1,0))</f>
        <v>1</v>
      </c>
      <c r="AK110" s="107">
        <f ca="1">IF($AE110="","",IF($AH110="--- Empty ---",0,OFFSET('All Equipment'!$P$1,ROW()-1,0)))</f>
        <v>29.393617021276601</v>
      </c>
      <c r="AL110" s="107">
        <f ca="1">IF($AE110="","",IF(AND($AE110="Off-Hand",$AH110="--- Empty ---"),1000,IF($AG110="1H",SUM($AK110,MAX(Optimization!$I$5:$K$5)),$AK110)))</f>
        <v>29.393617021276601</v>
      </c>
      <c r="AM110" s="134" t="str">
        <f ca="1">IF($AH110="","",IF(AND($AH110&lt;&gt;"--- Empty ---",OR($AI110&gt;$AD$2,OFFSET('All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0" s="52" t="str">
        <f t="shared" ca="1" si="11"/>
        <v>No</v>
      </c>
      <c r="AO110" s="52">
        <f t="shared" ca="1" si="16"/>
        <v>110</v>
      </c>
      <c r="AQ110" s="51" t="str">
        <f t="shared" ca="1" si="12"/>
        <v>n/a</v>
      </c>
      <c r="AR110" s="51" t="str">
        <f t="shared" ca="1" si="13"/>
        <v>n/a</v>
      </c>
      <c r="AS110" s="52" t="str">
        <f t="shared" ca="1" si="17"/>
        <v>n/a</v>
      </c>
      <c r="AT110" s="52" t="str">
        <f ca="1">IF(OR(AQ110="",AQ110="n/a"),AQ110,IF(AND($AR110&lt;&gt;"--- Empty ---",AR110=IF(AQ110="Finger1",Settings!$AB$4,Settings!$AB$6),ISERROR(MATCH(AR110,Settings!$AB$9:$AB$14,0))),"No","Yes"))</f>
        <v>n/a</v>
      </c>
      <c r="AV110" s="51" t="str">
        <f t="shared" ca="1" si="14"/>
        <v>n/a</v>
      </c>
      <c r="AW110" s="51" t="str">
        <f t="shared" ca="1" si="15"/>
        <v>n/a</v>
      </c>
      <c r="AX110" s="52" t="str">
        <f t="shared" ca="1" si="18"/>
        <v>n/a</v>
      </c>
      <c r="AY110" s="52" t="str">
        <f ca="1">IF(OR(AV110="",AV110="n/a"),AV110,IF(AND($AW110&lt;&gt;"--- Empty ---",AW110=IF(AV110="Finger2",Settings!$AB$3,Settings!$AB$5),ISERROR(MATCH(AW110,Settings!$AB$9:$AB$14,0))),"No","Yes"))</f>
        <v>n/a</v>
      </c>
    </row>
    <row r="111" spans="31:51" x14ac:dyDescent="0.25">
      <c r="AE111" s="51" t="str">
        <f ca="1">OFFSET('All Equipment'!$A$1,ROW()-1,0)&amp;""</f>
        <v>Off-Hand</v>
      </c>
      <c r="AF111" s="51" t="str">
        <f ca="1">OFFSET('All Equipment'!$B$1,ROW()-1,0)&amp;""</f>
        <v>Off-Hand</v>
      </c>
      <c r="AG111" s="52" t="str">
        <f t="shared" ca="1" si="10"/>
        <v/>
      </c>
      <c r="AH111" s="51" t="str">
        <f ca="1">IF($AE111="","",IF(OFFSET('All Equipment'!$A$1,ROW()-1,2)="","--- Empty ---",OFFSET('All Equipment'!$A$1,ROW()-1,2)))</f>
        <v>Spirit of Aquementas</v>
      </c>
      <c r="AI111" s="52">
        <f ca="1">IF($AF111="","",OFFSET('All Equipment'!$E$1,ROW()-1,0))</f>
        <v>1</v>
      </c>
      <c r="AJ111" s="52">
        <f ca="1">IF($AE111="","",OFFSET('All Equipment'!$M$1,ROW()-1,0))</f>
        <v>0</v>
      </c>
      <c r="AK111" s="107">
        <f ca="1">IF($AE111="","",IF($AH111="--- Empty ---",0,OFFSET('All Equipment'!$P$1,ROW()-1,0)))</f>
        <v>20</v>
      </c>
      <c r="AL111" s="107">
        <f ca="1">IF($AE111="","",IF(AND($AE111="Off-Hand",$AH111="--- Empty ---"),1000,IF($AG111="1H",SUM($AK111,MAX(Optimization!$I$5:$K$5)),$AK111)))</f>
        <v>20</v>
      </c>
      <c r="AM111" s="134" t="str">
        <f ca="1">IF($AH111="","",IF(AND($AH111&lt;&gt;"--- Empty ---",OR($AI111&gt;$AD$2,OFFSET('All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1" s="52" t="str">
        <f t="shared" ca="1" si="11"/>
        <v>No</v>
      </c>
      <c r="AO111" s="52">
        <f t="shared" ca="1" si="16"/>
        <v>111</v>
      </c>
      <c r="AQ111" s="51" t="str">
        <f t="shared" ca="1" si="12"/>
        <v>n/a</v>
      </c>
      <c r="AR111" s="51" t="str">
        <f t="shared" ca="1" si="13"/>
        <v>n/a</v>
      </c>
      <c r="AS111" s="52" t="str">
        <f t="shared" ca="1" si="17"/>
        <v>n/a</v>
      </c>
      <c r="AT111" s="52" t="str">
        <f ca="1">IF(OR(AQ111="",AQ111="n/a"),AQ111,IF(AND($AR111&lt;&gt;"--- Empty ---",AR111=IF(AQ111="Finger1",Settings!$AB$4,Settings!$AB$6),ISERROR(MATCH(AR111,Settings!$AB$9:$AB$14,0))),"No","Yes"))</f>
        <v>n/a</v>
      </c>
      <c r="AV111" s="51" t="str">
        <f t="shared" ca="1" si="14"/>
        <v>n/a</v>
      </c>
      <c r="AW111" s="51" t="str">
        <f t="shared" ca="1" si="15"/>
        <v>n/a</v>
      </c>
      <c r="AX111" s="52" t="str">
        <f t="shared" ca="1" si="18"/>
        <v>n/a</v>
      </c>
      <c r="AY111" s="52" t="str">
        <f ca="1">IF(OR(AV111="",AV111="n/a"),AV111,IF(AND($AW111&lt;&gt;"--- Empty ---",AW111=IF(AV111="Finger2",Settings!$AB$3,Settings!$AB$5),ISERROR(MATCH(AW111,Settings!$AB$9:$AB$14,0))),"No","Yes"))</f>
        <v>n/a</v>
      </c>
    </row>
    <row r="112" spans="31:51" x14ac:dyDescent="0.25">
      <c r="AE112" s="51" t="str">
        <f ca="1">OFFSET('All Equipment'!$A$1,ROW()-1,0)&amp;""</f>
        <v>Off-Hand</v>
      </c>
      <c r="AF112" s="51" t="str">
        <f ca="1">OFFSET('All Equipment'!$B$1,ROW()-1,0)&amp;""</f>
        <v>Off-Hand</v>
      </c>
      <c r="AG112" s="52" t="str">
        <f t="shared" ca="1" si="10"/>
        <v/>
      </c>
      <c r="AH112" s="51" t="str">
        <f ca="1">IF($AE112="","",IF(OFFSET('All Equipment'!$A$1,ROW()-1,2)="","--- Empty ---",OFFSET('All Equipment'!$A$1,ROW()-1,2)))</f>
        <v>Talon of Furious Concentration</v>
      </c>
      <c r="AI112" s="52">
        <f ca="1">IF($AF112="","",OFFSET('All Equipment'!$E$1,ROW()-1,0))</f>
        <v>5</v>
      </c>
      <c r="AJ112" s="52">
        <f ca="1">IF($AE112="","",OFFSET('All Equipment'!$M$1,ROW()-1,0))</f>
        <v>0</v>
      </c>
      <c r="AK112" s="107">
        <f ca="1">IF($AE112="","",IF($AH112="--- Empty ---",0,OFFSET('All Equipment'!$P$1,ROW()-1,0)))</f>
        <v>28.704255319148938</v>
      </c>
      <c r="AL112" s="107">
        <f ca="1">IF($AE112="","",IF(AND($AE112="Off-Hand",$AH112="--- Empty ---"),1000,IF($AG112="1H",SUM($AK112,MAX(Optimization!$I$5:$K$5)),$AK112)))</f>
        <v>28.704255319148938</v>
      </c>
      <c r="AM112" s="134" t="str">
        <f ca="1">IF($AH112="","",IF(AND($AH112&lt;&gt;"--- Empty ---",OR($AI112&gt;$AD$2,OFFSET('All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2" s="52" t="str">
        <f t="shared" ca="1" si="11"/>
        <v>No</v>
      </c>
      <c r="AO112" s="52">
        <f t="shared" ca="1" si="16"/>
        <v>112</v>
      </c>
      <c r="AQ112" s="51" t="str">
        <f t="shared" ca="1" si="12"/>
        <v>n/a</v>
      </c>
      <c r="AR112" s="51" t="str">
        <f t="shared" ca="1" si="13"/>
        <v>n/a</v>
      </c>
      <c r="AS112" s="52" t="str">
        <f t="shared" ca="1" si="17"/>
        <v>n/a</v>
      </c>
      <c r="AT112" s="52" t="str">
        <f ca="1">IF(OR(AQ112="",AQ112="n/a"),AQ112,IF(AND($AR112&lt;&gt;"--- Empty ---",AR112=IF(AQ112="Finger1",Settings!$AB$4,Settings!$AB$6),ISERROR(MATCH(AR112,Settings!$AB$9:$AB$14,0))),"No","Yes"))</f>
        <v>n/a</v>
      </c>
      <c r="AV112" s="51" t="str">
        <f t="shared" ca="1" si="14"/>
        <v>n/a</v>
      </c>
      <c r="AW112" s="51" t="str">
        <f t="shared" ca="1" si="15"/>
        <v>n/a</v>
      </c>
      <c r="AX112" s="52" t="str">
        <f t="shared" ca="1" si="18"/>
        <v>n/a</v>
      </c>
      <c r="AY112" s="52" t="str">
        <f ca="1">IF(OR(AV112="",AV112="n/a"),AV112,IF(AND($AW112&lt;&gt;"--- Empty ---",AW112=IF(AV112="Finger2",Settings!$AB$3,Settings!$AB$5),ISERROR(MATCH(AW112,Settings!$AB$9:$AB$14,0))),"No","Yes"))</f>
        <v>n/a</v>
      </c>
    </row>
    <row r="113" spans="31:51" x14ac:dyDescent="0.25">
      <c r="AE113" s="51" t="str">
        <f ca="1">OFFSET('All Equipment'!$A$1,ROW()-1,0)&amp;""</f>
        <v>Off-Hand</v>
      </c>
      <c r="AF113" s="51" t="str">
        <f ca="1">OFFSET('All Equipment'!$B$1,ROW()-1,0)&amp;""</f>
        <v>Off-Hand</v>
      </c>
      <c r="AG113" s="52" t="str">
        <f t="shared" ca="1" si="10"/>
        <v/>
      </c>
      <c r="AH113" s="51" t="str">
        <f ca="1">IF($AE113="","",IF(OFFSET('All Equipment'!$A$1,ROW()-1,2)="","--- Empty ---",OFFSET('All Equipment'!$A$1,ROW()-1,2)))</f>
        <v>Therazane's Touch</v>
      </c>
      <c r="AI113" s="52">
        <f ca="1">IF($AF113="","",OFFSET('All Equipment'!$E$1,ROW()-1,0))</f>
        <v>2</v>
      </c>
      <c r="AJ113" s="52">
        <f ca="1">IF($AE113="","",OFFSET('All Equipment'!$M$1,ROW()-1,0))</f>
        <v>0</v>
      </c>
      <c r="AK113" s="107">
        <f ca="1">IF($AE113="","",IF($AH113="--- Empty ---",0,OFFSET('All Equipment'!$P$1,ROW()-1,0)))</f>
        <v>33</v>
      </c>
      <c r="AL113" s="107">
        <f ca="1">IF($AE113="","",IF(AND($AE113="Off-Hand",$AH113="--- Empty ---"),1000,IF($AG113="1H",SUM($AK113,MAX(Optimization!$I$5:$K$5)),$AK113)))</f>
        <v>33</v>
      </c>
      <c r="AM113" s="134" t="str">
        <f ca="1">IF($AH113="","",IF(AND($AH113&lt;&gt;"--- Empty ---",OR($AI113&gt;$AD$2,OFFSET('All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3" s="52" t="str">
        <f t="shared" ca="1" si="11"/>
        <v>No</v>
      </c>
      <c r="AO113" s="52">
        <f t="shared" ca="1" si="16"/>
        <v>113</v>
      </c>
      <c r="AQ113" s="51" t="str">
        <f t="shared" ca="1" si="12"/>
        <v>n/a</v>
      </c>
      <c r="AR113" s="51" t="str">
        <f t="shared" ca="1" si="13"/>
        <v>n/a</v>
      </c>
      <c r="AS113" s="52" t="str">
        <f t="shared" ca="1" si="17"/>
        <v>n/a</v>
      </c>
      <c r="AT113" s="52" t="str">
        <f ca="1">IF(OR(AQ113="",AQ113="n/a"),AQ113,IF(AND($AR113&lt;&gt;"--- Empty ---",AR113=IF(AQ113="Finger1",Settings!$AB$4,Settings!$AB$6),ISERROR(MATCH(AR113,Settings!$AB$9:$AB$14,0))),"No","Yes"))</f>
        <v>n/a</v>
      </c>
      <c r="AV113" s="51" t="str">
        <f t="shared" ca="1" si="14"/>
        <v>n/a</v>
      </c>
      <c r="AW113" s="51" t="str">
        <f t="shared" ca="1" si="15"/>
        <v>n/a</v>
      </c>
      <c r="AX113" s="52" t="str">
        <f t="shared" ca="1" si="18"/>
        <v>n/a</v>
      </c>
      <c r="AY113" s="52" t="str">
        <f ca="1">IF(OR(AV113="",AV113="n/a"),AV113,IF(AND($AW113&lt;&gt;"--- Empty ---",AW113=IF(AV113="Finger2",Settings!$AB$3,Settings!$AB$5),ISERROR(MATCH(AW113,Settings!$AB$9:$AB$14,0))),"No","Yes"))</f>
        <v>n/a</v>
      </c>
    </row>
    <row r="114" spans="31:51" x14ac:dyDescent="0.25">
      <c r="AE114" s="51" t="str">
        <f ca="1">OFFSET('All Equipment'!$A$1,ROW()-1,0)&amp;""</f>
        <v>Off-Hand</v>
      </c>
      <c r="AF114" s="51" t="str">
        <f ca="1">OFFSET('All Equipment'!$B$1,ROW()-1,0)&amp;""</f>
        <v>Off-Hand</v>
      </c>
      <c r="AG114" s="52" t="str">
        <f t="shared" ca="1" si="10"/>
        <v/>
      </c>
      <c r="AH114" s="51" t="str">
        <f ca="1">IF($AE114="","",IF(OFFSET('All Equipment'!$A$1,ROW()-1,2)="","--- Empty ---",OFFSET('All Equipment'!$A$1,ROW()-1,2)))</f>
        <v>Tome of Arcane Domination</v>
      </c>
      <c r="AI114" s="52">
        <f ca="1">IF($AF114="","",OFFSET('All Equipment'!$E$1,ROW()-1,0))</f>
        <v>2</v>
      </c>
      <c r="AJ114" s="52">
        <f ca="1">IF($AE114="","",OFFSET('All Equipment'!$M$1,ROW()-1,0))</f>
        <v>0</v>
      </c>
      <c r="AK114" s="107">
        <f ca="1">IF($AE114="","",IF($AH114="--- Empty ---",0,OFFSET('All Equipment'!$P$1,ROW()-1,0)))</f>
        <v>34</v>
      </c>
      <c r="AL114" s="107">
        <f ca="1">IF($AE114="","",IF(AND($AE114="Off-Hand",$AH114="--- Empty ---"),1000,IF($AG114="1H",SUM($AK114,MAX(Optimization!$I$5:$K$5)),$AK114)))</f>
        <v>34</v>
      </c>
      <c r="AM114" s="134" t="str">
        <f ca="1">IF($AH114="","",IF(AND($AH114&lt;&gt;"--- Empty ---",OR($AI114&gt;$AD$2,OFFSET('All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4" s="52" t="str">
        <f t="shared" ca="1" si="11"/>
        <v>No</v>
      </c>
      <c r="AO114" s="52">
        <f t="shared" ca="1" si="16"/>
        <v>114</v>
      </c>
      <c r="AQ114" s="51" t="str">
        <f t="shared" ca="1" si="12"/>
        <v>n/a</v>
      </c>
      <c r="AR114" s="51" t="str">
        <f t="shared" ca="1" si="13"/>
        <v>n/a</v>
      </c>
      <c r="AS114" s="52" t="str">
        <f t="shared" ca="1" si="17"/>
        <v>n/a</v>
      </c>
      <c r="AT114" s="52" t="str">
        <f ca="1">IF(OR(AQ114="",AQ114="n/a"),AQ114,IF(AND($AR114&lt;&gt;"--- Empty ---",AR114=IF(AQ114="Finger1",Settings!$AB$4,Settings!$AB$6),ISERROR(MATCH(AR114,Settings!$AB$9:$AB$14,0))),"No","Yes"))</f>
        <v>n/a</v>
      </c>
      <c r="AV114" s="51" t="str">
        <f t="shared" ca="1" si="14"/>
        <v>n/a</v>
      </c>
      <c r="AW114" s="51" t="str">
        <f t="shared" ca="1" si="15"/>
        <v>n/a</v>
      </c>
      <c r="AX114" s="52" t="str">
        <f t="shared" ca="1" si="18"/>
        <v>n/a</v>
      </c>
      <c r="AY114" s="52" t="str">
        <f ca="1">IF(OR(AV114="",AV114="n/a"),AV114,IF(AND($AW114&lt;&gt;"--- Empty ---",AW114=IF(AV114="Finger2",Settings!$AB$3,Settings!$AB$5),ISERROR(MATCH(AW114,Settings!$AB$9:$AB$14,0))),"No","Yes"))</f>
        <v>n/a</v>
      </c>
    </row>
    <row r="115" spans="31:51" x14ac:dyDescent="0.25">
      <c r="AE115" s="51" t="str">
        <f ca="1">OFFSET('All Equipment'!$A$1,ROW()-1,0)&amp;""</f>
        <v>Off-Hand</v>
      </c>
      <c r="AF115" s="51" t="str">
        <f ca="1">OFFSET('All Equipment'!$B$1,ROW()-1,0)&amp;""</f>
        <v>Off-Hand</v>
      </c>
      <c r="AG115" s="52" t="str">
        <f t="shared" ca="1" si="10"/>
        <v/>
      </c>
      <c r="AH115" s="51" t="str">
        <f ca="1">IF($AE115="","",IF(OFFSET('All Equipment'!$A$1,ROW()-1,2)="","--- Empty ---",OFFSET('All Equipment'!$A$1,ROW()-1,2)))</f>
        <v>Tome of the Lost</v>
      </c>
      <c r="AI115" s="52">
        <f ca="1">IF($AF115="","",OFFSET('All Equipment'!$E$1,ROW()-1,0))</f>
        <v>5</v>
      </c>
      <c r="AJ115" s="52">
        <f ca="1">IF($AE115="","",OFFSET('All Equipment'!$M$1,ROW()-1,0))</f>
        <v>0</v>
      </c>
      <c r="AK115" s="107">
        <f ca="1">IF($AE115="","",IF($AH115="--- Empty ---",0,OFFSET('All Equipment'!$P$1,ROW()-1,0)))</f>
        <v>18.793085106382978</v>
      </c>
      <c r="AL115" s="107">
        <f ca="1">IF($AE115="","",IF(AND($AE115="Off-Hand",$AH115="--- Empty ---"),1000,IF($AG115="1H",SUM($AK115,MAX(Optimization!$I$5:$K$5)),$AK115)))</f>
        <v>18.793085106382978</v>
      </c>
      <c r="AM115" s="134" t="str">
        <f ca="1">IF($AH115="","",IF(AND($AH115&lt;&gt;"--- Empty ---",OR($AI115&gt;$AD$2,OFFSET('All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5" s="52" t="str">
        <f t="shared" ca="1" si="11"/>
        <v>No</v>
      </c>
      <c r="AO115" s="52">
        <f t="shared" ca="1" si="16"/>
        <v>115</v>
      </c>
      <c r="AQ115" s="51" t="str">
        <f t="shared" ca="1" si="12"/>
        <v>n/a</v>
      </c>
      <c r="AR115" s="51" t="str">
        <f t="shared" ca="1" si="13"/>
        <v>n/a</v>
      </c>
      <c r="AS115" s="52" t="str">
        <f t="shared" ca="1" si="17"/>
        <v>n/a</v>
      </c>
      <c r="AT115" s="52" t="str">
        <f ca="1">IF(OR(AQ115="",AQ115="n/a"),AQ115,IF(AND($AR115&lt;&gt;"--- Empty ---",AR115=IF(AQ115="Finger1",Settings!$AB$4,Settings!$AB$6),ISERROR(MATCH(AR115,Settings!$AB$9:$AB$14,0))),"No","Yes"))</f>
        <v>n/a</v>
      </c>
      <c r="AV115" s="51" t="str">
        <f t="shared" ca="1" si="14"/>
        <v>n/a</v>
      </c>
      <c r="AW115" s="51" t="str">
        <f t="shared" ca="1" si="15"/>
        <v>n/a</v>
      </c>
      <c r="AX115" s="52" t="str">
        <f t="shared" ca="1" si="18"/>
        <v>n/a</v>
      </c>
      <c r="AY115" s="52" t="str">
        <f ca="1">IF(OR(AV115="",AV115="n/a"),AV115,IF(AND($AW115&lt;&gt;"--- Empty ---",AW115=IF(AV115="Finger2",Settings!$AB$3,Settings!$AB$5),ISERROR(MATCH(AW115,Settings!$AB$9:$AB$14,0))),"No","Yes"))</f>
        <v>n/a</v>
      </c>
    </row>
    <row r="116" spans="31:51" x14ac:dyDescent="0.25">
      <c r="AE116" s="51" t="str">
        <f ca="1">OFFSET('All Equipment'!$A$1,ROW()-1,0)&amp;""</f>
        <v>Off-Hand</v>
      </c>
      <c r="AF116" s="51" t="str">
        <f ca="1">OFFSET('All Equipment'!$B$1,ROW()-1,0)&amp;""</f>
        <v>Off-Hand</v>
      </c>
      <c r="AG116" s="52" t="str">
        <f t="shared" ca="1" si="10"/>
        <v/>
      </c>
      <c r="AH116" s="51" t="str">
        <f ca="1">IF($AE116="","",IF(OFFSET('All Equipment'!$A$1,ROW()-1,2)="","--- Empty ---",OFFSET('All Equipment'!$A$1,ROW()-1,2)))</f>
        <v>Trance Stone</v>
      </c>
      <c r="AI116" s="52">
        <f ca="1">IF($AF116="","",OFFSET('All Equipment'!$E$1,ROW()-1,0))</f>
        <v>4</v>
      </c>
      <c r="AJ116" s="52">
        <f ca="1">IF($AE116="","",OFFSET('All Equipment'!$M$1,ROW()-1,0))</f>
        <v>0</v>
      </c>
      <c r="AK116" s="107">
        <f ca="1">IF($AE116="","",IF($AH116="--- Empty ---",0,OFFSET('All Equipment'!$P$1,ROW()-1,0)))</f>
        <v>25.906382978723403</v>
      </c>
      <c r="AL116" s="107">
        <f ca="1">IF($AE116="","",IF(AND($AE116="Off-Hand",$AH116="--- Empty ---"),1000,IF($AG116="1H",SUM($AK116,MAX(Optimization!$I$5:$K$5)),$AK116)))</f>
        <v>25.906382978723403</v>
      </c>
      <c r="AM116" s="134" t="str">
        <f ca="1">IF($AH116="","",IF(AND($AH116&lt;&gt;"--- Empty ---",OR($AI116&gt;$AD$2,OFFSET('All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6" s="52" t="str">
        <f t="shared" ca="1" si="11"/>
        <v>No</v>
      </c>
      <c r="AO116" s="52">
        <f t="shared" ca="1" si="16"/>
        <v>116</v>
      </c>
      <c r="AQ116" s="51" t="str">
        <f t="shared" ca="1" si="12"/>
        <v>n/a</v>
      </c>
      <c r="AR116" s="51" t="str">
        <f t="shared" ca="1" si="13"/>
        <v>n/a</v>
      </c>
      <c r="AS116" s="52" t="str">
        <f t="shared" ca="1" si="17"/>
        <v>n/a</v>
      </c>
      <c r="AT116" s="52" t="str">
        <f ca="1">IF(OR(AQ116="",AQ116="n/a"),AQ116,IF(AND($AR116&lt;&gt;"--- Empty ---",AR116=IF(AQ116="Finger1",Settings!$AB$4,Settings!$AB$6),ISERROR(MATCH(AR116,Settings!$AB$9:$AB$14,0))),"No","Yes"))</f>
        <v>n/a</v>
      </c>
      <c r="AV116" s="51" t="str">
        <f t="shared" ca="1" si="14"/>
        <v>n/a</v>
      </c>
      <c r="AW116" s="51" t="str">
        <f t="shared" ca="1" si="15"/>
        <v>n/a</v>
      </c>
      <c r="AX116" s="52" t="str">
        <f t="shared" ca="1" si="18"/>
        <v>n/a</v>
      </c>
      <c r="AY116" s="52" t="str">
        <f ca="1">IF(OR(AV116="",AV116="n/a"),AV116,IF(AND($AW116&lt;&gt;"--- Empty ---",AW116=IF(AV116="Finger2",Settings!$AB$3,Settings!$AB$5),ISERROR(MATCH(AW116,Settings!$AB$9:$AB$14,0))),"No","Yes"))</f>
        <v>n/a</v>
      </c>
    </row>
    <row r="117" spans="31:51" x14ac:dyDescent="0.25">
      <c r="AE117" s="51" t="str">
        <f ca="1">OFFSET('All Equipment'!$A$1,ROW()-1,0)&amp;""</f>
        <v/>
      </c>
      <c r="AF117" s="51" t="str">
        <f ca="1">OFFSET('All Equipment'!$B$1,ROW()-1,0)&amp;""</f>
        <v/>
      </c>
      <c r="AG117" s="52" t="str">
        <f t="shared" ca="1" si="10"/>
        <v/>
      </c>
      <c r="AH117" s="51" t="str">
        <f ca="1">IF($AE117="","",IF(OFFSET('All Equipment'!$A$1,ROW()-1,2)="","--- Empty ---",OFFSET('All Equipment'!$A$1,ROW()-1,2)))</f>
        <v/>
      </c>
      <c r="AI117" s="52" t="str">
        <f ca="1">IF($AF117="","",OFFSET('All Equipment'!$E$1,ROW()-1,0))</f>
        <v/>
      </c>
      <c r="AJ117" s="52" t="str">
        <f ca="1">IF($AE117="","",OFFSET('All Equipment'!$M$1,ROW()-1,0))</f>
        <v/>
      </c>
      <c r="AK117" s="107" t="str">
        <f ca="1">IF($AE117="","",IF($AH117="--- Empty ---",0,OFFSET('All Equipment'!$P$1,ROW()-1,0)))</f>
        <v/>
      </c>
      <c r="AL117" s="107" t="str">
        <f ca="1">IF($AE117="","",IF(AND($AE117="Off-Hand",$AH117="--- Empty ---"),1000,IF($AG117="1H",SUM($AK117,MAX(Optimization!$I$5:$K$5)),$AK117)))</f>
        <v/>
      </c>
      <c r="AM117" s="134" t="str">
        <f ca="1">IF($AH117="","",IF(AND($AH117&lt;&gt;"--- Empty ---",OR($AI117&gt;$AD$2,OFFSET('All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" s="52" t="str">
        <f t="shared" ca="1" si="11"/>
        <v/>
      </c>
      <c r="AO117" s="52" t="str">
        <f t="shared" ca="1" si="16"/>
        <v/>
      </c>
      <c r="AQ117" s="51" t="str">
        <f t="shared" ca="1" si="12"/>
        <v/>
      </c>
      <c r="AR117" s="51" t="str">
        <f t="shared" ca="1" si="13"/>
        <v/>
      </c>
      <c r="AS117" s="52" t="str">
        <f t="shared" ca="1" si="17"/>
        <v/>
      </c>
      <c r="AT117" s="52" t="str">
        <f ca="1">IF(OR(AQ117="",AQ117="n/a"),AQ117,IF(AND($AR117&lt;&gt;"--- Empty ---",AR117=IF(AQ117="Finger1",Settings!$AB$4,Settings!$AB$6),ISERROR(MATCH(AR117,Settings!$AB$9:$AB$14,0))),"No","Yes"))</f>
        <v/>
      </c>
      <c r="AV117" s="51" t="str">
        <f t="shared" ca="1" si="14"/>
        <v/>
      </c>
      <c r="AW117" s="51" t="str">
        <f t="shared" ca="1" si="15"/>
        <v/>
      </c>
      <c r="AX117" s="52" t="str">
        <f t="shared" ca="1" si="18"/>
        <v/>
      </c>
      <c r="AY117" s="52" t="str">
        <f ca="1">IF(OR(AV117="",AV117="n/a"),AV117,IF(AND($AW117&lt;&gt;"--- Empty ---",AW117=IF(AV117="Finger2",Settings!$AB$3,Settings!$AB$5),ISERROR(MATCH(AW117,Settings!$AB$9:$AB$14,0))),"No","Yes"))</f>
        <v/>
      </c>
    </row>
    <row r="118" spans="31:51" x14ac:dyDescent="0.25">
      <c r="AE118" s="51" t="str">
        <f ca="1">OFFSET('All Equipment'!$A$1,ROW()-1,0)&amp;""</f>
        <v>Idol</v>
      </c>
      <c r="AF118" s="51" t="str">
        <f ca="1">OFFSET('All Equipment'!$B$1,ROW()-1,0)&amp;""</f>
        <v/>
      </c>
      <c r="AG118" s="52" t="str">
        <f t="shared" ca="1" si="10"/>
        <v/>
      </c>
      <c r="AH118" s="51" t="str">
        <f ca="1">IF($AE118="","",IF(OFFSET('All Equipment'!$A$1,ROW()-1,2)="","--- Empty ---",OFFSET('All Equipment'!$A$1,ROW()-1,2)))</f>
        <v>--- Empty ---</v>
      </c>
      <c r="AI118" s="52" t="str">
        <f ca="1">IF($AF118="","",OFFSET('All Equipment'!$E$1,ROW()-1,0))</f>
        <v/>
      </c>
      <c r="AJ118" s="52">
        <f ca="1">IF($AE118="","",OFFSET('All Equipment'!$M$1,ROW()-1,0))</f>
        <v>0</v>
      </c>
      <c r="AK118" s="107">
        <f ca="1">IF($AE118="","",IF($AH118="--- Empty ---",0,OFFSET('All Equipment'!$P$1,ROW()-1,0)))</f>
        <v>0</v>
      </c>
      <c r="AL118" s="107">
        <f ca="1">IF($AE118="","",IF(AND($AE118="Off-Hand",$AH118="--- Empty ---"),1000,IF($AG118="1H",SUM($AK118,MAX(Optimization!$I$5:$K$5)),$AK118)))</f>
        <v>0</v>
      </c>
      <c r="AM118" s="134" t="str">
        <f ca="1">IF($AH118="","",IF(AND($AH118&lt;&gt;"--- Empty ---",OR($AI118&gt;$AD$2,OFFSET('All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8" s="52" t="str">
        <f t="shared" ca="1" si="11"/>
        <v>Yes</v>
      </c>
      <c r="AO118" s="52">
        <f t="shared" ca="1" si="16"/>
        <v>118</v>
      </c>
      <c r="AQ118" s="51" t="str">
        <f t="shared" ca="1" si="12"/>
        <v>n/a</v>
      </c>
      <c r="AR118" s="51" t="str">
        <f t="shared" ca="1" si="13"/>
        <v>n/a</v>
      </c>
      <c r="AS118" s="52" t="str">
        <f t="shared" ca="1" si="17"/>
        <v>n/a</v>
      </c>
      <c r="AT118" s="52" t="str">
        <f ca="1">IF(OR(AQ118="",AQ118="n/a"),AQ118,IF(AND($AR118&lt;&gt;"--- Empty ---",AR118=IF(AQ118="Finger1",Settings!$AB$4,Settings!$AB$6),ISERROR(MATCH(AR118,Settings!$AB$9:$AB$14,0))),"No","Yes"))</f>
        <v>n/a</v>
      </c>
      <c r="AV118" s="51" t="str">
        <f t="shared" ca="1" si="14"/>
        <v>n/a</v>
      </c>
      <c r="AW118" s="51" t="str">
        <f t="shared" ca="1" si="15"/>
        <v>n/a</v>
      </c>
      <c r="AX118" s="52" t="str">
        <f t="shared" ca="1" si="18"/>
        <v>n/a</v>
      </c>
      <c r="AY118" s="52" t="str">
        <f ca="1">IF(OR(AV118="",AV118="n/a"),AV118,IF(AND($AW118&lt;&gt;"--- Empty ---",AW118=IF(AV118="Finger2",Settings!$AB$3,Settings!$AB$5),ISERROR(MATCH(AW118,Settings!$AB$9:$AB$14,0))),"No","Yes"))</f>
        <v>n/a</v>
      </c>
    </row>
    <row r="119" spans="31:51" x14ac:dyDescent="0.25">
      <c r="AE119" s="51" t="str">
        <f ca="1">OFFSET('All Equipment'!$A$1,ROW()-1,0)&amp;""</f>
        <v>Idol</v>
      </c>
      <c r="AF119" s="51" t="str">
        <f ca="1">OFFSET('All Equipment'!$B$1,ROW()-1,0)&amp;""</f>
        <v>Idol</v>
      </c>
      <c r="AG119" s="52" t="str">
        <f t="shared" ca="1" si="10"/>
        <v/>
      </c>
      <c r="AH119" s="51" t="str">
        <f ca="1">IF($AE119="","",IF(OFFSET('All Equipment'!$A$1,ROW()-1,2)="","--- Empty ---",OFFSET('All Equipment'!$A$1,ROW()-1,2)))</f>
        <v>Idol of the Moon</v>
      </c>
      <c r="AI119" s="52">
        <f ca="1">IF($AF119="","",OFFSET('All Equipment'!$E$1,ROW()-1,0))</f>
        <v>5</v>
      </c>
      <c r="AJ119" s="52">
        <f ca="1">IF($AE119="","",OFFSET('All Equipment'!$M$1,ROW()-1,0))</f>
        <v>0</v>
      </c>
      <c r="AK119" s="107">
        <f ca="1">IF($AE119="","",IF($AH119="--- Empty ---",0,OFFSET('All Equipment'!$P$1,ROW()-1,0)))</f>
        <v>0</v>
      </c>
      <c r="AL119" s="107">
        <f ca="1">IF($AE119="","",IF(AND($AE119="Off-Hand",$AH119="--- Empty ---"),1000,IF($AG119="1H",SUM($AK119,MAX(Optimization!$I$5:$K$5)),$AK119)))</f>
        <v>0</v>
      </c>
      <c r="AM119" s="134" t="str">
        <f ca="1">IF($AH119="","",IF(AND($AH119&lt;&gt;"--- Empty ---",OR($AI119&gt;$AD$2,OFFSET('All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9" s="52" t="str">
        <f t="shared" ca="1" si="11"/>
        <v>Yes</v>
      </c>
      <c r="AO119" s="52">
        <f t="shared" ca="1" si="16"/>
        <v>119</v>
      </c>
      <c r="AQ119" s="51" t="str">
        <f t="shared" ca="1" si="12"/>
        <v>n/a</v>
      </c>
      <c r="AR119" s="51" t="str">
        <f t="shared" ca="1" si="13"/>
        <v>n/a</v>
      </c>
      <c r="AS119" s="52" t="str">
        <f t="shared" ca="1" si="17"/>
        <v>n/a</v>
      </c>
      <c r="AT119" s="52" t="str">
        <f ca="1">IF(OR(AQ119="",AQ119="n/a"),AQ119,IF(AND($AR119&lt;&gt;"--- Empty ---",AR119=IF(AQ119="Finger1",Settings!$AB$4,Settings!$AB$6),ISERROR(MATCH(AR119,Settings!$AB$9:$AB$14,0))),"No","Yes"))</f>
        <v>n/a</v>
      </c>
      <c r="AV119" s="51" t="str">
        <f t="shared" ca="1" si="14"/>
        <v>n/a</v>
      </c>
      <c r="AW119" s="51" t="str">
        <f t="shared" ca="1" si="15"/>
        <v>n/a</v>
      </c>
      <c r="AX119" s="52" t="str">
        <f t="shared" ca="1" si="18"/>
        <v>n/a</v>
      </c>
      <c r="AY119" s="52" t="str">
        <f ca="1">IF(OR(AV119="",AV119="n/a"),AV119,IF(AND($AW119&lt;&gt;"--- Empty ---",AW119=IF(AV119="Finger2",Settings!$AB$3,Settings!$AB$5),ISERROR(MATCH(AW119,Settings!$AB$9:$AB$14,0))),"No","Yes"))</f>
        <v>n/a</v>
      </c>
    </row>
    <row r="120" spans="31:51" x14ac:dyDescent="0.25">
      <c r="AE120" s="51" t="str">
        <f ca="1">OFFSET('All Equipment'!$A$1,ROW()-1,0)&amp;""</f>
        <v/>
      </c>
      <c r="AF120" s="51" t="str">
        <f ca="1">OFFSET('All Equipment'!$B$1,ROW()-1,0)&amp;""</f>
        <v/>
      </c>
      <c r="AG120" s="52" t="str">
        <f t="shared" ca="1" si="10"/>
        <v/>
      </c>
      <c r="AH120" s="51" t="str">
        <f ca="1">IF($AE120="","",IF(OFFSET('All Equipment'!$A$1,ROW()-1,2)="","--- Empty ---",OFFSET('All Equipment'!$A$1,ROW()-1,2)))</f>
        <v/>
      </c>
      <c r="AI120" s="52" t="str">
        <f ca="1">IF($AF120="","",OFFSET('All Equipment'!$E$1,ROW()-1,0))</f>
        <v/>
      </c>
      <c r="AJ120" s="52" t="str">
        <f ca="1">IF($AE120="","",OFFSET('All Equipment'!$M$1,ROW()-1,0))</f>
        <v/>
      </c>
      <c r="AK120" s="107" t="str">
        <f ca="1">IF($AE120="","",IF($AH120="--- Empty ---",0,OFFSET('All Equipment'!$P$1,ROW()-1,0)))</f>
        <v/>
      </c>
      <c r="AL120" s="107" t="str">
        <f ca="1">IF($AE120="","",IF(AND($AE120="Off-Hand",$AH120="--- Empty ---"),1000,IF($AG120="1H",SUM($AK120,MAX(Optimization!$I$5:$K$5)),$AK120)))</f>
        <v/>
      </c>
      <c r="AM120" s="134" t="str">
        <f ca="1">IF($AH120="","",IF(AND($AH120&lt;&gt;"--- Empty ---",OR($AI120&gt;$AD$2,OFFSET('All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20" s="52" t="str">
        <f t="shared" ca="1" si="11"/>
        <v/>
      </c>
      <c r="AO120" s="52" t="str">
        <f t="shared" ca="1" si="16"/>
        <v/>
      </c>
      <c r="AQ120" s="51" t="str">
        <f t="shared" ca="1" si="12"/>
        <v/>
      </c>
      <c r="AR120" s="51" t="str">
        <f t="shared" ca="1" si="13"/>
        <v/>
      </c>
      <c r="AS120" s="52" t="str">
        <f t="shared" ca="1" si="17"/>
        <v/>
      </c>
      <c r="AT120" s="52" t="str">
        <f ca="1">IF(OR(AQ120="",AQ120="n/a"),AQ120,IF(AND($AR120&lt;&gt;"--- Empty ---",AR120=IF(AQ120="Finger1",Settings!$AB$4,Settings!$AB$6),ISERROR(MATCH(AR120,Settings!$AB$9:$AB$14,0))),"No","Yes"))</f>
        <v/>
      </c>
      <c r="AV120" s="51" t="str">
        <f t="shared" ca="1" si="14"/>
        <v/>
      </c>
      <c r="AW120" s="51" t="str">
        <f t="shared" ca="1" si="15"/>
        <v/>
      </c>
      <c r="AX120" s="52" t="str">
        <f t="shared" ca="1" si="18"/>
        <v/>
      </c>
      <c r="AY120" s="52" t="str">
        <f ca="1">IF(OR(AV120="",AV120="n/a"),AV120,IF(AND($AW120&lt;&gt;"--- Empty ---",AW120=IF(AV120="Finger2",Settings!$AB$3,Settings!$AB$5),ISERROR(MATCH(AW120,Settings!$AB$9:$AB$14,0))),"No","Yes"))</f>
        <v/>
      </c>
    </row>
    <row r="121" spans="31:51" x14ac:dyDescent="0.25">
      <c r="AE121" s="51" t="str">
        <f ca="1">OFFSET('All Equipment'!$A$1,ROW()-1,0)&amp;""</f>
        <v>Head</v>
      </c>
      <c r="AF121" s="51" t="str">
        <f ca="1">OFFSET('All Equipment'!$B$1,ROW()-1,0)&amp;""</f>
        <v/>
      </c>
      <c r="AG121" s="52" t="str">
        <f t="shared" ca="1" si="10"/>
        <v/>
      </c>
      <c r="AH121" s="51" t="str">
        <f ca="1">IF($AE121="","",IF(OFFSET('All Equipment'!$A$1,ROW()-1,2)="","--- Empty ---",OFFSET('All Equipment'!$A$1,ROW()-1,2)))</f>
        <v>--- Empty ---</v>
      </c>
      <c r="AI121" s="52" t="str">
        <f ca="1">IF($AF121="","",OFFSET('All Equipment'!$E$1,ROW()-1,0))</f>
        <v/>
      </c>
      <c r="AJ121" s="52">
        <f ca="1">IF($AE121="","",OFFSET('All Equipment'!$M$1,ROW()-1,0))</f>
        <v>0</v>
      </c>
      <c r="AK121" s="107">
        <f ca="1">IF($AE121="","",IF($AH121="--- Empty ---",0,OFFSET('All Equipment'!$P$1,ROW()-1,0)))</f>
        <v>0</v>
      </c>
      <c r="AL121" s="107">
        <f ca="1">IF($AE121="","",IF(AND($AE121="Off-Hand",$AH121="--- Empty ---"),1000,IF($AG121="1H",SUM($AK121,MAX(Optimization!$I$5:$K$5)),$AK121)))</f>
        <v>0</v>
      </c>
      <c r="AM121" s="134" t="str">
        <f ca="1">IF($AH121="","",IF(AND($AH121&lt;&gt;"--- Empty ---",OR($AI121&gt;$AD$2,OFFSET('All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1" s="52" t="str">
        <f t="shared" ca="1" si="11"/>
        <v>Yes</v>
      </c>
      <c r="AO121" s="52">
        <f t="shared" ca="1" si="16"/>
        <v>121</v>
      </c>
      <c r="AQ121" s="51" t="str">
        <f t="shared" ca="1" si="12"/>
        <v>n/a</v>
      </c>
      <c r="AR121" s="51" t="str">
        <f t="shared" ca="1" si="13"/>
        <v>n/a</v>
      </c>
      <c r="AS121" s="52" t="str">
        <f t="shared" ca="1" si="17"/>
        <v>n/a</v>
      </c>
      <c r="AT121" s="52" t="str">
        <f ca="1">IF(OR(AQ121="",AQ121="n/a"),AQ121,IF(AND($AR121&lt;&gt;"--- Empty ---",AR121=IF(AQ121="Finger1",Settings!$AB$4,Settings!$AB$6),ISERROR(MATCH(AR121,Settings!$AB$9:$AB$14,0))),"No","Yes"))</f>
        <v>n/a</v>
      </c>
      <c r="AV121" s="51" t="str">
        <f t="shared" ca="1" si="14"/>
        <v>n/a</v>
      </c>
      <c r="AW121" s="51" t="str">
        <f t="shared" ca="1" si="15"/>
        <v>n/a</v>
      </c>
      <c r="AX121" s="52" t="str">
        <f t="shared" ca="1" si="18"/>
        <v>n/a</v>
      </c>
      <c r="AY121" s="52" t="str">
        <f ca="1">IF(OR(AV121="",AV121="n/a"),AV121,IF(AND($AW121&lt;&gt;"--- Empty ---",AW121=IF(AV121="Finger2",Settings!$AB$3,Settings!$AB$5),ISERROR(MATCH(AW121,Settings!$AB$9:$AB$14,0))),"No","Yes"))</f>
        <v>n/a</v>
      </c>
    </row>
    <row r="122" spans="31:51" x14ac:dyDescent="0.25">
      <c r="AE122" s="51" t="str">
        <f ca="1">OFFSET('All Equipment'!$A$1,ROW()-1,0)&amp;""</f>
        <v>Head</v>
      </c>
      <c r="AF122" s="51" t="str">
        <f ca="1">OFFSET('All Equipment'!$B$1,ROW()-1,0)&amp;""</f>
        <v>Head</v>
      </c>
      <c r="AG122" s="52" t="str">
        <f t="shared" ca="1" si="10"/>
        <v/>
      </c>
      <c r="AH122" s="51" t="str">
        <f ca="1">IF($AE122="","",IF(OFFSET('All Equipment'!$A$1,ROW()-1,2)="","--- Empty ---",OFFSET('All Equipment'!$A$1,ROW()-1,2)))</f>
        <v>Adventurer's Bandana of Arcane Wrath</v>
      </c>
      <c r="AI122" s="52">
        <f ca="1">IF($AF122="","",OFFSET('All Equipment'!$E$1,ROW()-1,0))</f>
        <v>1</v>
      </c>
      <c r="AJ122" s="52">
        <f ca="1">IF($AE122="","",OFFSET('All Equipment'!$M$1,ROW()-1,0))</f>
        <v>0</v>
      </c>
      <c r="AK122" s="107">
        <f ca="1">IF($AE122="","",IF($AH122="--- Empty ---",0,OFFSET('All Equipment'!$P$1,ROW()-1,0)))</f>
        <v>40</v>
      </c>
      <c r="AL122" s="107">
        <f ca="1">IF($AE122="","",IF(AND($AE122="Off-Hand",$AH122="--- Empty ---"),1000,IF($AG122="1H",SUM($AK122,MAX(Optimization!$I$5:$K$5)),$AK122)))</f>
        <v>40</v>
      </c>
      <c r="AM122" s="134" t="str">
        <f ca="1">IF($AH122="","",IF(AND($AH122&lt;&gt;"--- Empty ---",OR($AI122&gt;$AD$2,OFFSET('All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2" s="52" t="str">
        <f t="shared" ca="1" si="11"/>
        <v>Yes</v>
      </c>
      <c r="AO122" s="52">
        <f t="shared" ca="1" si="16"/>
        <v>122</v>
      </c>
      <c r="AQ122" s="51" t="str">
        <f t="shared" ca="1" si="12"/>
        <v>n/a</v>
      </c>
      <c r="AR122" s="51" t="str">
        <f t="shared" ca="1" si="13"/>
        <v>n/a</v>
      </c>
      <c r="AS122" s="52" t="str">
        <f t="shared" ca="1" si="17"/>
        <v>n/a</v>
      </c>
      <c r="AT122" s="52" t="str">
        <f ca="1">IF(OR(AQ122="",AQ122="n/a"),AQ122,IF(AND($AR122&lt;&gt;"--- Empty ---",AR122=IF(AQ122="Finger1",Settings!$AB$4,Settings!$AB$6),ISERROR(MATCH(AR122,Settings!$AB$9:$AB$14,0))),"No","Yes"))</f>
        <v>n/a</v>
      </c>
      <c r="AV122" s="51" t="str">
        <f t="shared" ca="1" si="14"/>
        <v>n/a</v>
      </c>
      <c r="AW122" s="51" t="str">
        <f t="shared" ca="1" si="15"/>
        <v>n/a</v>
      </c>
      <c r="AX122" s="52" t="str">
        <f t="shared" ca="1" si="18"/>
        <v>n/a</v>
      </c>
      <c r="AY122" s="52" t="str">
        <f ca="1">IF(OR(AV122="",AV122="n/a"),AV122,IF(AND($AW122&lt;&gt;"--- Empty ---",AW122=IF(AV122="Finger2",Settings!$AB$3,Settings!$AB$5),ISERROR(MATCH(AW122,Settings!$AB$9:$AB$14,0))),"No","Yes"))</f>
        <v>n/a</v>
      </c>
    </row>
    <row r="123" spans="31:51" x14ac:dyDescent="0.25">
      <c r="AE123" s="51" t="str">
        <f ca="1">OFFSET('All Equipment'!$A$1,ROW()-1,0)&amp;""</f>
        <v>Head</v>
      </c>
      <c r="AF123" s="51" t="str">
        <f ca="1">OFFSET('All Equipment'!$B$1,ROW()-1,0)&amp;""</f>
        <v>Head</v>
      </c>
      <c r="AG123" s="52" t="str">
        <f t="shared" ca="1" si="10"/>
        <v/>
      </c>
      <c r="AH123" s="51" t="str">
        <f ca="1">IF($AE123="","",IF(OFFSET('All Equipment'!$A$1,ROW()-1,2)="","--- Empty ---",OFFSET('All Equipment'!$A$1,ROW()-1,2)))</f>
        <v>Adventurer's Bandana of Nature's Wrath</v>
      </c>
      <c r="AI123" s="52">
        <f ca="1">IF($AF123="","",OFFSET('All Equipment'!$E$1,ROW()-1,0))</f>
        <v>1</v>
      </c>
      <c r="AJ123" s="52">
        <f ca="1">IF($AE123="","",OFFSET('All Equipment'!$M$1,ROW()-1,0))</f>
        <v>0</v>
      </c>
      <c r="AK123" s="107">
        <f ca="1">IF($AE123="","",IF($AH123="--- Empty ---",0,OFFSET('All Equipment'!$P$1,ROW()-1,0)))</f>
        <v>40</v>
      </c>
      <c r="AL123" s="107">
        <f ca="1">IF($AE123="","",IF(AND($AE123="Off-Hand",$AH123="--- Empty ---"),1000,IF($AG123="1H",SUM($AK123,MAX(Optimization!$I$5:$K$5)),$AK123)))</f>
        <v>40</v>
      </c>
      <c r="AM123" s="134" t="str">
        <f ca="1">IF($AH123="","",IF(AND($AH123&lt;&gt;"--- Empty ---",OR($AI123&gt;$AD$2,OFFSET('All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23" s="52" t="str">
        <f t="shared" ca="1" si="11"/>
        <v>Yes</v>
      </c>
      <c r="AO123" s="52">
        <f t="shared" ca="1" si="16"/>
        <v>123</v>
      </c>
      <c r="AQ123" s="51" t="str">
        <f t="shared" ca="1" si="12"/>
        <v>n/a</v>
      </c>
      <c r="AR123" s="51" t="str">
        <f t="shared" ca="1" si="13"/>
        <v>n/a</v>
      </c>
      <c r="AS123" s="52" t="str">
        <f t="shared" ca="1" si="17"/>
        <v>n/a</v>
      </c>
      <c r="AT123" s="52" t="str">
        <f ca="1">IF(OR(AQ123="",AQ123="n/a"),AQ123,IF(AND($AR123&lt;&gt;"--- Empty ---",AR123=IF(AQ123="Finger1",Settings!$AB$4,Settings!$AB$6),ISERROR(MATCH(AR123,Settings!$AB$9:$AB$14,0))),"No","Yes"))</f>
        <v>n/a</v>
      </c>
      <c r="AV123" s="51" t="str">
        <f t="shared" ca="1" si="14"/>
        <v>n/a</v>
      </c>
      <c r="AW123" s="51" t="str">
        <f t="shared" ca="1" si="15"/>
        <v>n/a</v>
      </c>
      <c r="AX123" s="52" t="str">
        <f t="shared" ca="1" si="18"/>
        <v>n/a</v>
      </c>
      <c r="AY123" s="52" t="str">
        <f ca="1">IF(OR(AV123="",AV123="n/a"),AV123,IF(AND($AW123&lt;&gt;"--- Empty ---",AW123=IF(AV123="Finger2",Settings!$AB$3,Settings!$AB$5),ISERROR(MATCH(AW123,Settings!$AB$9:$AB$14,0))),"No","Yes"))</f>
        <v>n/a</v>
      </c>
    </row>
    <row r="124" spans="31:51" x14ac:dyDescent="0.25">
      <c r="AE124" s="51" t="str">
        <f ca="1">OFFSET('All Equipment'!$A$1,ROW()-1,0)&amp;""</f>
        <v>Head</v>
      </c>
      <c r="AF124" s="51" t="str">
        <f ca="1">OFFSET('All Equipment'!$B$1,ROW()-1,0)&amp;""</f>
        <v>Head</v>
      </c>
      <c r="AG124" s="52" t="str">
        <f t="shared" ca="1" si="10"/>
        <v/>
      </c>
      <c r="AH124" s="51" t="str">
        <f ca="1">IF($AE124="","",IF(OFFSET('All Equipment'!$A$1,ROW()-1,2)="","--- Empty ---",OFFSET('All Equipment'!$A$1,ROW()-1,2)))</f>
        <v>Arachnidian Circlet of Arcane Wrath</v>
      </c>
      <c r="AI124" s="52">
        <f ca="1">IF($AF124="","",OFFSET('All Equipment'!$E$1,ROW()-1,0))</f>
        <v>1</v>
      </c>
      <c r="AJ124" s="52">
        <f ca="1">IF($AE124="","",OFFSET('All Equipment'!$M$1,ROW()-1,0))</f>
        <v>0</v>
      </c>
      <c r="AK124" s="107">
        <f ca="1">IF($AE124="","",IF($AH124="--- Empty ---",0,OFFSET('All Equipment'!$P$1,ROW()-1,0)))</f>
        <v>36</v>
      </c>
      <c r="AL124" s="107">
        <f ca="1">IF($AE124="","",IF(AND($AE124="Off-Hand",$AH124="--- Empty ---"),1000,IF($AG124="1H",SUM($AK124,MAX(Optimization!$I$5:$K$5)),$AK124)))</f>
        <v>36</v>
      </c>
      <c r="AM124" s="134" t="str">
        <f ca="1">IF($AH124="","",IF(AND($AH124&lt;&gt;"--- Empty ---",OR($AI124&gt;$AD$2,OFFSET('All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4" s="52" t="str">
        <f t="shared" ca="1" si="11"/>
        <v>Yes</v>
      </c>
      <c r="AO124" s="52">
        <f t="shared" ca="1" si="16"/>
        <v>124</v>
      </c>
      <c r="AQ124" s="51" t="str">
        <f t="shared" ca="1" si="12"/>
        <v>n/a</v>
      </c>
      <c r="AR124" s="51" t="str">
        <f t="shared" ca="1" si="13"/>
        <v>n/a</v>
      </c>
      <c r="AS124" s="52" t="str">
        <f t="shared" ca="1" si="17"/>
        <v>n/a</v>
      </c>
      <c r="AT124" s="52" t="str">
        <f ca="1">IF(OR(AQ124="",AQ124="n/a"),AQ124,IF(AND($AR124&lt;&gt;"--- Empty ---",AR124=IF(AQ124="Finger1",Settings!$AB$4,Settings!$AB$6),ISERROR(MATCH(AR124,Settings!$AB$9:$AB$14,0))),"No","Yes"))</f>
        <v>n/a</v>
      </c>
      <c r="AV124" s="51" t="str">
        <f t="shared" ca="1" si="14"/>
        <v>n/a</v>
      </c>
      <c r="AW124" s="51" t="str">
        <f t="shared" ca="1" si="15"/>
        <v>n/a</v>
      </c>
      <c r="AX124" s="52" t="str">
        <f t="shared" ca="1" si="18"/>
        <v>n/a</v>
      </c>
      <c r="AY124" s="52" t="str">
        <f ca="1">IF(OR(AV124="",AV124="n/a"),AV124,IF(AND($AW124&lt;&gt;"--- Empty ---",AW124=IF(AV124="Finger2",Settings!$AB$3,Settings!$AB$5),ISERROR(MATCH(AW124,Settings!$AB$9:$AB$14,0))),"No","Yes"))</f>
        <v>n/a</v>
      </c>
    </row>
    <row r="125" spans="31:51" x14ac:dyDescent="0.25">
      <c r="AE125" s="51" t="str">
        <f ca="1">OFFSET('All Equipment'!$A$1,ROW()-1,0)&amp;""</f>
        <v>Head</v>
      </c>
      <c r="AF125" s="51" t="str">
        <f ca="1">OFFSET('All Equipment'!$B$1,ROW()-1,0)&amp;""</f>
        <v>Head</v>
      </c>
      <c r="AG125" s="52" t="str">
        <f t="shared" ca="1" si="10"/>
        <v/>
      </c>
      <c r="AH125" s="51" t="str">
        <f ca="1">IF($AE125="","",IF(OFFSET('All Equipment'!$A$1,ROW()-1,2)="","--- Empty ---",OFFSET('All Equipment'!$A$1,ROW()-1,2)))</f>
        <v>Bloodvine Goggles</v>
      </c>
      <c r="AI125" s="52">
        <f ca="1">IF($AF125="","",OFFSET('All Equipment'!$E$1,ROW()-1,0))</f>
        <v>4</v>
      </c>
      <c r="AJ125" s="52">
        <f ca="1">IF($AE125="","",OFFSET('All Equipment'!$M$1,ROW()-1,0))</f>
        <v>2</v>
      </c>
      <c r="AK125" s="107">
        <f ca="1">IF($AE125="","",IF($AH125="--- Empty ---",0,OFFSET('All Equipment'!$P$1,ROW()-1,0)))</f>
        <v>33.989361702127667</v>
      </c>
      <c r="AL125" s="107">
        <f ca="1">IF($AE125="","",IF(AND($AE125="Off-Hand",$AH125="--- Empty ---"),1000,IF($AG125="1H",SUM($AK125,MAX(Optimization!$I$5:$K$5)),$AK125)))</f>
        <v>33.989361702127667</v>
      </c>
      <c r="AM125" s="134" t="str">
        <f ca="1">IF($AH125="","",IF(AND($AH125&lt;&gt;"--- Empty ---",OR($AI125&gt;$AD$2,OFFSET('All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5" s="52" t="str">
        <f t="shared" ca="1" si="11"/>
        <v>Yes</v>
      </c>
      <c r="AO125" s="52">
        <f t="shared" ca="1" si="16"/>
        <v>125</v>
      </c>
      <c r="AQ125" s="51" t="str">
        <f t="shared" ca="1" si="12"/>
        <v>n/a</v>
      </c>
      <c r="AR125" s="51" t="str">
        <f t="shared" ca="1" si="13"/>
        <v>n/a</v>
      </c>
      <c r="AS125" s="52" t="str">
        <f t="shared" ca="1" si="17"/>
        <v>n/a</v>
      </c>
      <c r="AT125" s="52" t="str">
        <f ca="1">IF(OR(AQ125="",AQ125="n/a"),AQ125,IF(AND($AR125&lt;&gt;"--- Empty ---",AR125=IF(AQ125="Finger1",Settings!$AB$4,Settings!$AB$6),ISERROR(MATCH(AR125,Settings!$AB$9:$AB$14,0))),"No","Yes"))</f>
        <v>n/a</v>
      </c>
      <c r="AV125" s="51" t="str">
        <f t="shared" ca="1" si="14"/>
        <v>n/a</v>
      </c>
      <c r="AW125" s="51" t="str">
        <f t="shared" ca="1" si="15"/>
        <v>n/a</v>
      </c>
      <c r="AX125" s="52" t="str">
        <f t="shared" ca="1" si="18"/>
        <v>n/a</v>
      </c>
      <c r="AY125" s="52" t="str">
        <f ca="1">IF(OR(AV125="",AV125="n/a"),AV125,IF(AND($AW125&lt;&gt;"--- Empty ---",AW125=IF(AV125="Finger2",Settings!$AB$3,Settings!$AB$5),ISERROR(MATCH(AW125,Settings!$AB$9:$AB$14,0))),"No","Yes"))</f>
        <v>n/a</v>
      </c>
    </row>
    <row r="126" spans="31:51" x14ac:dyDescent="0.25">
      <c r="AE126" s="51" t="str">
        <f ca="1">OFFSET('All Equipment'!$A$1,ROW()-1,0)&amp;""</f>
        <v>Head</v>
      </c>
      <c r="AF126" s="51" t="str">
        <f ca="1">OFFSET('All Equipment'!$B$1,ROW()-1,0)&amp;""</f>
        <v>Head</v>
      </c>
      <c r="AG126" s="52" t="str">
        <f t="shared" ca="1" si="10"/>
        <v/>
      </c>
      <c r="AH126" s="51" t="str">
        <f ca="1">IF($AE126="","",IF(OFFSET('All Equipment'!$A$1,ROW()-1,2)="","--- Empty ---",OFFSET('All Equipment'!$A$1,ROW()-1,2)))</f>
        <v>Bonecaster's Crown of Arcane Wrath</v>
      </c>
      <c r="AI126" s="52">
        <f ca="1">IF($AF126="","",OFFSET('All Equipment'!$E$1,ROW()-1,0))</f>
        <v>1</v>
      </c>
      <c r="AJ126" s="52">
        <f ca="1">IF($AE126="","",OFFSET('All Equipment'!$M$1,ROW()-1,0))</f>
        <v>0</v>
      </c>
      <c r="AK126" s="107">
        <f ca="1">IF($AE126="","",IF($AH126="--- Empty ---",0,OFFSET('All Equipment'!$P$1,ROW()-1,0)))</f>
        <v>37</v>
      </c>
      <c r="AL126" s="107">
        <f ca="1">IF($AE126="","",IF(AND($AE126="Off-Hand",$AH126="--- Empty ---"),1000,IF($AG126="1H",SUM($AK126,MAX(Optimization!$I$5:$K$5)),$AK126)))</f>
        <v>37</v>
      </c>
      <c r="AM126" s="134" t="str">
        <f ca="1">IF($AH126="","",IF(AND($AH126&lt;&gt;"--- Empty ---",OR($AI126&gt;$AD$2,OFFSET('All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6" s="52" t="str">
        <f t="shared" ca="1" si="11"/>
        <v>Yes</v>
      </c>
      <c r="AO126" s="52">
        <f t="shared" ca="1" si="16"/>
        <v>126</v>
      </c>
      <c r="AQ126" s="51" t="str">
        <f t="shared" ca="1" si="12"/>
        <v>n/a</v>
      </c>
      <c r="AR126" s="51" t="str">
        <f t="shared" ca="1" si="13"/>
        <v>n/a</v>
      </c>
      <c r="AS126" s="52" t="str">
        <f t="shared" ca="1" si="17"/>
        <v>n/a</v>
      </c>
      <c r="AT126" s="52" t="str">
        <f ca="1">IF(OR(AQ126="",AQ126="n/a"),AQ126,IF(AND($AR126&lt;&gt;"--- Empty ---",AR126=IF(AQ126="Finger1",Settings!$AB$4,Settings!$AB$6),ISERROR(MATCH(AR126,Settings!$AB$9:$AB$14,0))),"No","Yes"))</f>
        <v>n/a</v>
      </c>
      <c r="AV126" s="51" t="str">
        <f t="shared" ca="1" si="14"/>
        <v>n/a</v>
      </c>
      <c r="AW126" s="51" t="str">
        <f t="shared" ca="1" si="15"/>
        <v>n/a</v>
      </c>
      <c r="AX126" s="52" t="str">
        <f t="shared" ca="1" si="18"/>
        <v>n/a</v>
      </c>
      <c r="AY126" s="52" t="str">
        <f ca="1">IF(OR(AV126="",AV126="n/a"),AV126,IF(AND($AW126&lt;&gt;"--- Empty ---",AW126=IF(AV126="Finger2",Settings!$AB$3,Settings!$AB$5),ISERROR(MATCH(AW126,Settings!$AB$9:$AB$14,0))),"No","Yes"))</f>
        <v>n/a</v>
      </c>
    </row>
    <row r="127" spans="31:51" x14ac:dyDescent="0.25">
      <c r="AE127" s="51" t="str">
        <f ca="1">OFFSET('All Equipment'!$A$1,ROW()-1,0)&amp;""</f>
        <v>Head</v>
      </c>
      <c r="AF127" s="51" t="str">
        <f ca="1">OFFSET('All Equipment'!$B$1,ROW()-1,0)&amp;""</f>
        <v>Head</v>
      </c>
      <c r="AG127" s="52" t="str">
        <f t="shared" ca="1" si="10"/>
        <v/>
      </c>
      <c r="AH127" s="51" t="str">
        <f ca="1">IF($AE127="","",IF(OFFSET('All Equipment'!$A$1,ROW()-1,2)="","--- Empty ---",OFFSET('All Equipment'!$A$1,ROW()-1,2)))</f>
        <v>Cap of the Scarlet Savant</v>
      </c>
      <c r="AI127" s="52">
        <f ca="1">IF($AF127="","",OFFSET('All Equipment'!$E$1,ROW()-1,0))</f>
        <v>1</v>
      </c>
      <c r="AJ127" s="52">
        <f ca="1">IF($AE127="","",OFFSET('All Equipment'!$M$1,ROW()-1,0))</f>
        <v>0</v>
      </c>
      <c r="AK127" s="107">
        <f ca="1">IF($AE127="","",IF($AH127="--- Empty ---",0,OFFSET('All Equipment'!$P$1,ROW()-1,0)))</f>
        <v>15.86170212765958</v>
      </c>
      <c r="AL127" s="107">
        <f ca="1">IF($AE127="","",IF(AND($AE127="Off-Hand",$AH127="--- Empty ---"),1000,IF($AG127="1H",SUM($AK127,MAX(Optimization!$I$5:$K$5)),$AK127)))</f>
        <v>15.86170212765958</v>
      </c>
      <c r="AM127" s="134" t="str">
        <f ca="1">IF($AH127="","",IF(AND($AH127&lt;&gt;"--- Empty ---",OR($AI127&gt;$AD$2,OFFSET('All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7" s="52" t="str">
        <f t="shared" ca="1" si="11"/>
        <v>Yes</v>
      </c>
      <c r="AO127" s="52">
        <f t="shared" ca="1" si="16"/>
        <v>127</v>
      </c>
      <c r="AQ127" s="51" t="str">
        <f t="shared" ca="1" si="12"/>
        <v>n/a</v>
      </c>
      <c r="AR127" s="51" t="str">
        <f t="shared" ca="1" si="13"/>
        <v>n/a</v>
      </c>
      <c r="AS127" s="52" t="str">
        <f t="shared" ca="1" si="17"/>
        <v>n/a</v>
      </c>
      <c r="AT127" s="52" t="str">
        <f ca="1">IF(OR(AQ127="",AQ127="n/a"),AQ127,IF(AND($AR127&lt;&gt;"--- Empty ---",AR127=IF(AQ127="Finger1",Settings!$AB$4,Settings!$AB$6),ISERROR(MATCH(AR127,Settings!$AB$9:$AB$14,0))),"No","Yes"))</f>
        <v>n/a</v>
      </c>
      <c r="AV127" s="51" t="str">
        <f t="shared" ca="1" si="14"/>
        <v>n/a</v>
      </c>
      <c r="AW127" s="51" t="str">
        <f t="shared" ca="1" si="15"/>
        <v>n/a</v>
      </c>
      <c r="AX127" s="52" t="str">
        <f t="shared" ca="1" si="18"/>
        <v>n/a</v>
      </c>
      <c r="AY127" s="52" t="str">
        <f ca="1">IF(OR(AV127="",AV127="n/a"),AV127,IF(AND($AW127&lt;&gt;"--- Empty ---",AW127=IF(AV127="Finger2",Settings!$AB$3,Settings!$AB$5),ISERROR(MATCH(AW127,Settings!$AB$9:$AB$14,0))),"No","Yes"))</f>
        <v>n/a</v>
      </c>
    </row>
    <row r="128" spans="31:51" x14ac:dyDescent="0.25">
      <c r="AE128" s="51" t="str">
        <f ca="1">OFFSET('All Equipment'!$A$1,ROW()-1,0)&amp;""</f>
        <v>Head</v>
      </c>
      <c r="AF128" s="51" t="str">
        <f ca="1">OFFSET('All Equipment'!$B$1,ROW()-1,0)&amp;""</f>
        <v>Head</v>
      </c>
      <c r="AG128" s="52" t="str">
        <f t="shared" ca="1" si="10"/>
        <v/>
      </c>
      <c r="AH128" s="51" t="str">
        <f ca="1">IF($AE128="","",IF(OFFSET('All Equipment'!$A$1,ROW()-1,2)="","--- Empty ---",OFFSET('All Equipment'!$A$1,ROW()-1,2)))</f>
        <v>Celestial Crown of Arcane Wrath</v>
      </c>
      <c r="AI128" s="52">
        <f ca="1">IF($AF128="","",OFFSET('All Equipment'!$E$1,ROW()-1,0))</f>
        <v>1</v>
      </c>
      <c r="AJ128" s="52">
        <f ca="1">IF($AE128="","",OFFSET('All Equipment'!$M$1,ROW()-1,0))</f>
        <v>0</v>
      </c>
      <c r="AK128" s="107">
        <f ca="1">IF($AE128="","",IF($AH128="--- Empty ---",0,OFFSET('All Equipment'!$P$1,ROW()-1,0)))</f>
        <v>40</v>
      </c>
      <c r="AL128" s="107">
        <f ca="1">IF($AE128="","",IF(AND($AE128="Off-Hand",$AH128="--- Empty ---"),1000,IF($AG128="1H",SUM($AK128,MAX(Optimization!$I$5:$K$5)),$AK128)))</f>
        <v>40</v>
      </c>
      <c r="AM128" s="134" t="str">
        <f ca="1">IF($AH128="","",IF(AND($AH128&lt;&gt;"--- Empty ---",OR($AI128&gt;$AD$2,OFFSET('All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8" s="52" t="str">
        <f t="shared" ca="1" si="11"/>
        <v>Yes</v>
      </c>
      <c r="AO128" s="52">
        <f t="shared" ca="1" si="16"/>
        <v>128</v>
      </c>
      <c r="AQ128" s="51" t="str">
        <f t="shared" ca="1" si="12"/>
        <v>n/a</v>
      </c>
      <c r="AR128" s="51" t="str">
        <f t="shared" ca="1" si="13"/>
        <v>n/a</v>
      </c>
      <c r="AS128" s="52" t="str">
        <f t="shared" ca="1" si="17"/>
        <v>n/a</v>
      </c>
      <c r="AT128" s="52" t="str">
        <f ca="1">IF(OR(AQ128="",AQ128="n/a"),AQ128,IF(AND($AR128&lt;&gt;"--- Empty ---",AR128=IF(AQ128="Finger1",Settings!$AB$4,Settings!$AB$6),ISERROR(MATCH(AR128,Settings!$AB$9:$AB$14,0))),"No","Yes"))</f>
        <v>n/a</v>
      </c>
      <c r="AV128" s="51" t="str">
        <f t="shared" ca="1" si="14"/>
        <v>n/a</v>
      </c>
      <c r="AW128" s="51" t="str">
        <f t="shared" ca="1" si="15"/>
        <v>n/a</v>
      </c>
      <c r="AX128" s="52" t="str">
        <f t="shared" ca="1" si="18"/>
        <v>n/a</v>
      </c>
      <c r="AY128" s="52" t="str">
        <f ca="1">IF(OR(AV128="",AV128="n/a"),AV128,IF(AND($AW128&lt;&gt;"--- Empty ---",AW128=IF(AV128="Finger2",Settings!$AB$3,Settings!$AB$5),ISERROR(MATCH(AW128,Settings!$AB$9:$AB$14,0))),"No","Yes"))</f>
        <v>n/a</v>
      </c>
    </row>
    <row r="129" spans="31:51" x14ac:dyDescent="0.25">
      <c r="AE129" s="51" t="str">
        <f ca="1">OFFSET('All Equipment'!$A$1,ROW()-1,0)&amp;""</f>
        <v>Head</v>
      </c>
      <c r="AF129" s="51" t="str">
        <f ca="1">OFFSET('All Equipment'!$B$1,ROW()-1,0)&amp;""</f>
        <v>Head</v>
      </c>
      <c r="AG129" s="52" t="str">
        <f t="shared" ca="1" si="10"/>
        <v/>
      </c>
      <c r="AH129" s="51" t="str">
        <f ca="1">IF($AE129="","",IF(OFFSET('All Equipment'!$A$1,ROW()-1,2)="","--- Empty ---",OFFSET('All Equipment'!$A$1,ROW()-1,2)))</f>
        <v>Cenarion Helm</v>
      </c>
      <c r="AI129" s="52">
        <f ca="1">IF($AF129="","",OFFSET('All Equipment'!$E$1,ROW()-1,0))</f>
        <v>1</v>
      </c>
      <c r="AJ129" s="52">
        <f ca="1">IF($AE129="","",OFFSET('All Equipment'!$M$1,ROW()-1,0))</f>
        <v>0</v>
      </c>
      <c r="AK129" s="107">
        <f ca="1">IF($AE129="","",IF($AH129="--- Empty ---",0,OFFSET('All Equipment'!$P$1,ROW()-1,0)))</f>
        <v>15.172340425531916</v>
      </c>
      <c r="AL129" s="107">
        <f ca="1">IF($AE129="","",IF(AND($AE129="Off-Hand",$AH129="--- Empty ---"),1000,IF($AG129="1H",SUM($AK129,MAX(Optimization!$I$5:$K$5)),$AK129)))</f>
        <v>15.172340425531916</v>
      </c>
      <c r="AM129" s="134" t="str">
        <f ca="1">IF($AH129="","",IF(AND($AH129&lt;&gt;"--- Empty ---",OR($AI129&gt;$AD$2,OFFSET('All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9" s="52" t="str">
        <f t="shared" ca="1" si="11"/>
        <v>Yes</v>
      </c>
      <c r="AO129" s="52">
        <f t="shared" ca="1" si="16"/>
        <v>129</v>
      </c>
      <c r="AQ129" s="51" t="str">
        <f t="shared" ca="1" si="12"/>
        <v>n/a</v>
      </c>
      <c r="AR129" s="51" t="str">
        <f t="shared" ca="1" si="13"/>
        <v>n/a</v>
      </c>
      <c r="AS129" s="52" t="str">
        <f t="shared" ca="1" si="17"/>
        <v>n/a</v>
      </c>
      <c r="AT129" s="52" t="str">
        <f ca="1">IF(OR(AQ129="",AQ129="n/a"),AQ129,IF(AND($AR129&lt;&gt;"--- Empty ---",AR129=IF(AQ129="Finger1",Settings!$AB$4,Settings!$AB$6),ISERROR(MATCH(AR129,Settings!$AB$9:$AB$14,0))),"No","Yes"))</f>
        <v>n/a</v>
      </c>
      <c r="AV129" s="51" t="str">
        <f t="shared" ca="1" si="14"/>
        <v>n/a</v>
      </c>
      <c r="AW129" s="51" t="str">
        <f t="shared" ca="1" si="15"/>
        <v>n/a</v>
      </c>
      <c r="AX129" s="52" t="str">
        <f t="shared" ca="1" si="18"/>
        <v>n/a</v>
      </c>
      <c r="AY129" s="52" t="str">
        <f ca="1">IF(OR(AV129="",AV129="n/a"),AV129,IF(AND($AW129&lt;&gt;"--- Empty ---",AW129=IF(AV129="Finger2",Settings!$AB$3,Settings!$AB$5),ISERROR(MATCH(AW129,Settings!$AB$9:$AB$14,0))),"No","Yes"))</f>
        <v>n/a</v>
      </c>
    </row>
    <row r="130" spans="31:51" x14ac:dyDescent="0.25">
      <c r="AE130" s="51" t="str">
        <f ca="1">OFFSET('All Equipment'!$A$1,ROW()-1,0)&amp;""</f>
        <v>Head</v>
      </c>
      <c r="AF130" s="51" t="str">
        <f ca="1">OFFSET('All Equipment'!$B$1,ROW()-1,0)&amp;""</f>
        <v>Head</v>
      </c>
      <c r="AG130" s="52" t="str">
        <f t="shared" ref="AG130:AG193" ca="1" si="19">IF(ISNUMBER(MATCH($AH130,$R$1:$R$100,0)),INDEX($Q$1:$Q$100,MATCH($AH130,$R$1:$R$100,0)),IF(AND($AE130="Weapon",$AF130&lt;&gt;""),IF(OR($AF130="Staff",LEFT($AF130,2)="2H"),"2H","1H"),IF(AND($AE130="Finger",ISNUMBER(MATCH($AH130,$AB$9:$AB$14,0))),"Except","")))</f>
        <v/>
      </c>
      <c r="AH130" s="51" t="str">
        <f ca="1">IF($AE130="","",IF(OFFSET('All Equipment'!$A$1,ROW()-1,2)="","--- Empty ---",OFFSET('All Equipment'!$A$1,ROW()-1,2)))</f>
        <v>Champion's Dragonhide Headguard</v>
      </c>
      <c r="AI130" s="52">
        <f ca="1">IF($AF130="","",OFFSET('All Equipment'!$E$1,ROW()-1,0))</f>
        <v>2</v>
      </c>
      <c r="AJ130" s="52">
        <f ca="1">IF($AE130="","",OFFSET('All Equipment'!$M$1,ROW()-1,0))</f>
        <v>0</v>
      </c>
      <c r="AK130" s="107">
        <f ca="1">IF($AE130="","",IF($AH130="--- Empty ---",0,OFFSET('All Equipment'!$P$1,ROW()-1,0)))</f>
        <v>19.81276595744681</v>
      </c>
      <c r="AL130" s="107">
        <f ca="1">IF($AE130="","",IF(AND($AE130="Off-Hand",$AH130="--- Empty ---"),1000,IF($AG130="1H",SUM($AK130,MAX(Optimization!$I$5:$K$5)),$AK130)))</f>
        <v>19.81276595744681</v>
      </c>
      <c r="AM130" s="134" t="str">
        <f ca="1">IF($AH130="","",IF(AND($AH130&lt;&gt;"--- Empty ---",OR($AI130&gt;$AD$2,OFFSET('All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30" s="52" t="str">
        <f t="shared" ref="AN130:AN193" ca="1" si="20">IF($AE130="","",IF(AND($AE130="Off-Hand",$AH130&lt;&gt;"--- Empty ---",$AB$2="2H"),"No","Yes"))</f>
        <v>Yes</v>
      </c>
      <c r="AO130" s="52">
        <f t="shared" ca="1" si="16"/>
        <v>130</v>
      </c>
      <c r="AQ130" s="51" t="str">
        <f t="shared" ref="AQ130:AQ193" ca="1" si="21">IF($AE130="","",IF(AND($AE130&lt;&gt;"Finger",$AE130&lt;&gt;"Trinket"),"n/a",$AE130&amp;1))</f>
        <v>n/a</v>
      </c>
      <c r="AR130" s="51" t="str">
        <f t="shared" ref="AR130:AR193" ca="1" si="22">IF(OR(AQ130="",AQ130="n/a"),AQ130,$AH130)</f>
        <v>n/a</v>
      </c>
      <c r="AS130" s="52" t="str">
        <f t="shared" ca="1" si="17"/>
        <v>n/a</v>
      </c>
      <c r="AT130" s="52" t="str">
        <f ca="1">IF(OR(AQ130="",AQ130="n/a"),AQ130,IF(AND($AR130&lt;&gt;"--- Empty ---",AR130=IF(AQ130="Finger1",Settings!$AB$4,Settings!$AB$6),ISERROR(MATCH(AR130,Settings!$AB$9:$AB$14,0))),"No","Yes"))</f>
        <v>n/a</v>
      </c>
      <c r="AV130" s="51" t="str">
        <f t="shared" ref="AV130:AV193" ca="1" si="23">IF($AE130="","",IF(AND($AE130&lt;&gt;"Finger",$AE130&lt;&gt;"Trinket"),"n/a",$AE130&amp;2))</f>
        <v>n/a</v>
      </c>
      <c r="AW130" s="51" t="str">
        <f t="shared" ref="AW130:AW193" ca="1" si="24">IF(OR(AV130="",AV130="n/a"),AV130,$AH130)</f>
        <v>n/a</v>
      </c>
      <c r="AX130" s="52" t="str">
        <f t="shared" ca="1" si="18"/>
        <v>n/a</v>
      </c>
      <c r="AY130" s="52" t="str">
        <f ca="1">IF(OR(AV130="",AV130="n/a"),AV130,IF(AND($AW130&lt;&gt;"--- Empty ---",AW130=IF(AV130="Finger2",Settings!$AB$3,Settings!$AB$5),ISERROR(MATCH(AW130,Settings!$AB$9:$AB$14,0))),"No","Yes"))</f>
        <v>n/a</v>
      </c>
    </row>
    <row r="131" spans="31:51" x14ac:dyDescent="0.25">
      <c r="AE131" s="51" t="str">
        <f ca="1">OFFSET('All Equipment'!$A$1,ROW()-1,0)&amp;""</f>
        <v>Head</v>
      </c>
      <c r="AF131" s="51" t="str">
        <f ca="1">OFFSET('All Equipment'!$B$1,ROW()-1,0)&amp;""</f>
        <v>Head</v>
      </c>
      <c r="AG131" s="52" t="str">
        <f t="shared" ca="1" si="19"/>
        <v/>
      </c>
      <c r="AH131" s="51" t="str">
        <f ca="1">IF($AE131="","",IF(OFFSET('All Equipment'!$A$1,ROW()-1,2)="","--- Empty ---",OFFSET('All Equipment'!$A$1,ROW()-1,2)))</f>
        <v>Crimson Felt Hat</v>
      </c>
      <c r="AI131" s="52">
        <f ca="1">IF($AF131="","",OFFSET('All Equipment'!$E$1,ROW()-1,0))</f>
        <v>1</v>
      </c>
      <c r="AJ131" s="52">
        <f ca="1">IF($AE131="","",OFFSET('All Equipment'!$M$1,ROW()-1,0))</f>
        <v>0</v>
      </c>
      <c r="AK131" s="107">
        <f ca="1">IF($AE131="","",IF($AH131="--- Empty ---",0,OFFSET('All Equipment'!$P$1,ROW()-1,0)))</f>
        <v>30.906382978723403</v>
      </c>
      <c r="AL131" s="107">
        <f ca="1">IF($AE131="","",IF(AND($AE131="Off-Hand",$AH131="--- Empty ---"),1000,IF($AG131="1H",SUM($AK131,MAX(Optimization!$I$5:$K$5)),$AK131)))</f>
        <v>30.906382978723403</v>
      </c>
      <c r="AM131" s="134" t="str">
        <f ca="1">IF($AH131="","",IF(AND($AH131&lt;&gt;"--- Empty ---",OR($AI131&gt;$AD$2,OFFSET('All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1" s="52" t="str">
        <f t="shared" ca="1" si="20"/>
        <v>Yes</v>
      </c>
      <c r="AO131" s="52">
        <f t="shared" ref="AO131:AO194" ca="1" si="25">IF($AH131="","",ROW())</f>
        <v>131</v>
      </c>
      <c r="AQ131" s="51" t="str">
        <f t="shared" ca="1" si="21"/>
        <v>n/a</v>
      </c>
      <c r="AR131" s="51" t="str">
        <f t="shared" ca="1" si="22"/>
        <v>n/a</v>
      </c>
      <c r="AS131" s="52" t="str">
        <f t="shared" ref="AS131:AS194" ca="1" si="26">IF(OR(AQ131="",AQ131="n/a"),AQ131,$AM131)</f>
        <v>n/a</v>
      </c>
      <c r="AT131" s="52" t="str">
        <f ca="1">IF(OR(AQ131="",AQ131="n/a"),AQ131,IF(AND($AR131&lt;&gt;"--- Empty ---",AR131=IF(AQ131="Finger1",Settings!$AB$4,Settings!$AB$6),ISERROR(MATCH(AR131,Settings!$AB$9:$AB$14,0))),"No","Yes"))</f>
        <v>n/a</v>
      </c>
      <c r="AV131" s="51" t="str">
        <f t="shared" ca="1" si="23"/>
        <v>n/a</v>
      </c>
      <c r="AW131" s="51" t="str">
        <f t="shared" ca="1" si="24"/>
        <v>n/a</v>
      </c>
      <c r="AX131" s="52" t="str">
        <f t="shared" ref="AX131:AX194" ca="1" si="27">IF(OR(AV131="",AV131="n/a"),AV131,$AM131)</f>
        <v>n/a</v>
      </c>
      <c r="AY131" s="52" t="str">
        <f ca="1">IF(OR(AV131="",AV131="n/a"),AV131,IF(AND($AW131&lt;&gt;"--- Empty ---",AW131=IF(AV131="Finger2",Settings!$AB$3,Settings!$AB$5),ISERROR(MATCH(AW131,Settings!$AB$9:$AB$14,0))),"No","Yes"))</f>
        <v>n/a</v>
      </c>
    </row>
    <row r="132" spans="31:51" x14ac:dyDescent="0.25">
      <c r="AE132" s="51" t="str">
        <f ca="1">OFFSET('All Equipment'!$A$1,ROW()-1,0)&amp;""</f>
        <v>Head</v>
      </c>
      <c r="AF132" s="51" t="str">
        <f ca="1">OFFSET('All Equipment'!$B$1,ROW()-1,0)&amp;""</f>
        <v>Head</v>
      </c>
      <c r="AG132" s="52" t="str">
        <f t="shared" ca="1" si="19"/>
        <v/>
      </c>
      <c r="AH132" s="51" t="str">
        <f ca="1">IF($AE132="","",IF(OFFSET('All Equipment'!$A$1,ROW()-1,2)="","--- Empty ---",OFFSET('All Equipment'!$A$1,ROW()-1,2)))</f>
        <v>Crown of the Ogre King</v>
      </c>
      <c r="AI132" s="52">
        <f ca="1">IF($AF132="","",OFFSET('All Equipment'!$E$1,ROW()-1,0))</f>
        <v>1</v>
      </c>
      <c r="AJ132" s="52">
        <f ca="1">IF($AE132="","",OFFSET('All Equipment'!$M$1,ROW()-1,0))</f>
        <v>0</v>
      </c>
      <c r="AK132" s="107">
        <f ca="1">IF($AE132="","",IF($AH132="--- Empty ---",0,OFFSET('All Equipment'!$P$1,ROW()-1,0)))</f>
        <v>8.8372340425531952</v>
      </c>
      <c r="AL132" s="107">
        <f ca="1">IF($AE132="","",IF(AND($AE132="Off-Hand",$AH132="--- Empty ---"),1000,IF($AG132="1H",SUM($AK132,MAX(Optimization!$I$5:$K$5)),$AK132)))</f>
        <v>8.8372340425531952</v>
      </c>
      <c r="AM132" s="134" t="str">
        <f ca="1">IF($AH132="","",IF(AND($AH132&lt;&gt;"--- Empty ---",OR($AI132&gt;$AD$2,OFFSET('All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2" s="52" t="str">
        <f t="shared" ca="1" si="20"/>
        <v>Yes</v>
      </c>
      <c r="AO132" s="52">
        <f t="shared" ca="1" si="25"/>
        <v>132</v>
      </c>
      <c r="AQ132" s="51" t="str">
        <f t="shared" ca="1" si="21"/>
        <v>n/a</v>
      </c>
      <c r="AR132" s="51" t="str">
        <f t="shared" ca="1" si="22"/>
        <v>n/a</v>
      </c>
      <c r="AS132" s="52" t="str">
        <f t="shared" ca="1" si="26"/>
        <v>n/a</v>
      </c>
      <c r="AT132" s="52" t="str">
        <f ca="1">IF(OR(AQ132="",AQ132="n/a"),AQ132,IF(AND($AR132&lt;&gt;"--- Empty ---",AR132=IF(AQ132="Finger1",Settings!$AB$4,Settings!$AB$6),ISERROR(MATCH(AR132,Settings!$AB$9:$AB$14,0))),"No","Yes"))</f>
        <v>n/a</v>
      </c>
      <c r="AV132" s="51" t="str">
        <f t="shared" ca="1" si="23"/>
        <v>n/a</v>
      </c>
      <c r="AW132" s="51" t="str">
        <f t="shared" ca="1" si="24"/>
        <v>n/a</v>
      </c>
      <c r="AX132" s="52" t="str">
        <f t="shared" ca="1" si="27"/>
        <v>n/a</v>
      </c>
      <c r="AY132" s="52" t="str">
        <f ca="1">IF(OR(AV132="",AV132="n/a"),AV132,IF(AND($AW132&lt;&gt;"--- Empty ---",AW132=IF(AV132="Finger2",Settings!$AB$3,Settings!$AB$5),ISERROR(MATCH(AW132,Settings!$AB$9:$AB$14,0))),"No","Yes"))</f>
        <v>n/a</v>
      </c>
    </row>
    <row r="133" spans="31:51" x14ac:dyDescent="0.25">
      <c r="AE133" s="51" t="str">
        <f ca="1">OFFSET('All Equipment'!$A$1,ROW()-1,0)&amp;""</f>
        <v>Head</v>
      </c>
      <c r="AF133" s="51" t="str">
        <f ca="1">OFFSET('All Equipment'!$B$1,ROW()-1,0)&amp;""</f>
        <v>Head</v>
      </c>
      <c r="AG133" s="52" t="str">
        <f t="shared" ca="1" si="19"/>
        <v/>
      </c>
      <c r="AH133" s="51" t="str">
        <f ca="1">IF($AE133="","",IF(OFFSET('All Equipment'!$A$1,ROW()-1,2)="","--- Empty ---",OFFSET('All Equipment'!$A$1,ROW()-1,2)))</f>
        <v>Deviate Growth Cap</v>
      </c>
      <c r="AI133" s="52">
        <f ca="1">IF($AF133="","",OFFSET('All Equipment'!$E$1,ROW()-1,0))</f>
        <v>4</v>
      </c>
      <c r="AJ133" s="52">
        <f ca="1">IF($AE133="","",OFFSET('All Equipment'!$M$1,ROW()-1,0))</f>
        <v>0</v>
      </c>
      <c r="AK133" s="107">
        <f ca="1">IF($AE133="","",IF($AH133="--- Empty ---",0,OFFSET('All Equipment'!$P$1,ROW()-1,0)))</f>
        <v>8.3840425531914917</v>
      </c>
      <c r="AL133" s="107">
        <f ca="1">IF($AE133="","",IF(AND($AE133="Off-Hand",$AH133="--- Empty ---"),1000,IF($AG133="1H",SUM($AK133,MAX(Optimization!$I$5:$K$5)),$AK133)))</f>
        <v>8.3840425531914917</v>
      </c>
      <c r="AM133" s="134" t="str">
        <f ca="1">IF($AH133="","",IF(AND($AH133&lt;&gt;"--- Empty ---",OR($AI133&gt;$AD$2,OFFSET('All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3" s="52" t="str">
        <f t="shared" ca="1" si="20"/>
        <v>Yes</v>
      </c>
      <c r="AO133" s="52">
        <f t="shared" ca="1" si="25"/>
        <v>133</v>
      </c>
      <c r="AQ133" s="51" t="str">
        <f t="shared" ca="1" si="21"/>
        <v>n/a</v>
      </c>
      <c r="AR133" s="51" t="str">
        <f t="shared" ca="1" si="22"/>
        <v>n/a</v>
      </c>
      <c r="AS133" s="52" t="str">
        <f t="shared" ca="1" si="26"/>
        <v>n/a</v>
      </c>
      <c r="AT133" s="52" t="str">
        <f ca="1">IF(OR(AQ133="",AQ133="n/a"),AQ133,IF(AND($AR133&lt;&gt;"--- Empty ---",AR133=IF(AQ133="Finger1",Settings!$AB$4,Settings!$AB$6),ISERROR(MATCH(AR133,Settings!$AB$9:$AB$14,0))),"No","Yes"))</f>
        <v>n/a</v>
      </c>
      <c r="AV133" s="51" t="str">
        <f t="shared" ca="1" si="23"/>
        <v>n/a</v>
      </c>
      <c r="AW133" s="51" t="str">
        <f t="shared" ca="1" si="24"/>
        <v>n/a</v>
      </c>
      <c r="AX133" s="52" t="str">
        <f t="shared" ca="1" si="27"/>
        <v>n/a</v>
      </c>
      <c r="AY133" s="52" t="str">
        <f ca="1">IF(OR(AV133="",AV133="n/a"),AV133,IF(AND($AW133&lt;&gt;"--- Empty ---",AW133=IF(AV133="Finger2",Settings!$AB$3,Settings!$AB$5),ISERROR(MATCH(AW133,Settings!$AB$9:$AB$14,0))),"No","Yes"))</f>
        <v>n/a</v>
      </c>
    </row>
    <row r="134" spans="31:51" x14ac:dyDescent="0.25">
      <c r="AE134" s="51" t="str">
        <f ca="1">OFFSET('All Equipment'!$A$1,ROW()-1,0)&amp;""</f>
        <v>Head</v>
      </c>
      <c r="AF134" s="51" t="str">
        <f ca="1">OFFSET('All Equipment'!$B$1,ROW()-1,0)&amp;""</f>
        <v>Head</v>
      </c>
      <c r="AG134" s="52" t="str">
        <f t="shared" ca="1" si="19"/>
        <v/>
      </c>
      <c r="AH134" s="51" t="str">
        <f ca="1">IF($AE134="","",IF(OFFSET('All Equipment'!$A$1,ROW()-1,2)="","--- Empty ---",OFFSET('All Equipment'!$A$1,ROW()-1,2)))</f>
        <v>Dragonskin Cowl</v>
      </c>
      <c r="AI134" s="52">
        <f ca="1">IF($AF134="","",OFFSET('All Equipment'!$E$1,ROW()-1,0))</f>
        <v>5</v>
      </c>
      <c r="AJ134" s="52">
        <f ca="1">IF($AE134="","",OFFSET('All Equipment'!$M$1,ROW()-1,0))</f>
        <v>0</v>
      </c>
      <c r="AK134" s="107">
        <f ca="1">IF($AE134="","",IF($AH134="--- Empty ---",0,OFFSET('All Equipment'!$P$1,ROW()-1,0)))</f>
        <v>19.699468085106382</v>
      </c>
      <c r="AL134" s="107">
        <f ca="1">IF($AE134="","",IF(AND($AE134="Off-Hand",$AH134="--- Empty ---"),1000,IF($AG134="1H",SUM($AK134,MAX(Optimization!$I$5:$K$5)),$AK134)))</f>
        <v>19.699468085106382</v>
      </c>
      <c r="AM134" s="134" t="str">
        <f ca="1">IF($AH134="","",IF(AND($AH134&lt;&gt;"--- Empty ---",OR($AI134&gt;$AD$2,OFFSET('All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4" s="52" t="str">
        <f t="shared" ca="1" si="20"/>
        <v>Yes</v>
      </c>
      <c r="AO134" s="52">
        <f t="shared" ca="1" si="25"/>
        <v>134</v>
      </c>
      <c r="AQ134" s="51" t="str">
        <f t="shared" ca="1" si="21"/>
        <v>n/a</v>
      </c>
      <c r="AR134" s="51" t="str">
        <f t="shared" ca="1" si="22"/>
        <v>n/a</v>
      </c>
      <c r="AS134" s="52" t="str">
        <f t="shared" ca="1" si="26"/>
        <v>n/a</v>
      </c>
      <c r="AT134" s="52" t="str">
        <f ca="1">IF(OR(AQ134="",AQ134="n/a"),AQ134,IF(AND($AR134&lt;&gt;"--- Empty ---",AR134=IF(AQ134="Finger1",Settings!$AB$4,Settings!$AB$6),ISERROR(MATCH(AR134,Settings!$AB$9:$AB$14,0))),"No","Yes"))</f>
        <v>n/a</v>
      </c>
      <c r="AV134" s="51" t="str">
        <f t="shared" ca="1" si="23"/>
        <v>n/a</v>
      </c>
      <c r="AW134" s="51" t="str">
        <f t="shared" ca="1" si="24"/>
        <v>n/a</v>
      </c>
      <c r="AX134" s="52" t="str">
        <f t="shared" ca="1" si="27"/>
        <v>n/a</v>
      </c>
      <c r="AY134" s="52" t="str">
        <f ca="1">IF(OR(AV134="",AV134="n/a"),AV134,IF(AND($AW134&lt;&gt;"--- Empty ---",AW134=IF(AV134="Finger2",Settings!$AB$3,Settings!$AB$5),ISERROR(MATCH(AW134,Settings!$AB$9:$AB$14,0))),"No","Yes"))</f>
        <v>n/a</v>
      </c>
    </row>
    <row r="135" spans="31:51" x14ac:dyDescent="0.25">
      <c r="AE135" s="51" t="str">
        <f ca="1">OFFSET('All Equipment'!$A$1,ROW()-1,0)&amp;""</f>
        <v>Head</v>
      </c>
      <c r="AF135" s="51" t="str">
        <f ca="1">OFFSET('All Equipment'!$B$1,ROW()-1,0)&amp;""</f>
        <v>Head</v>
      </c>
      <c r="AG135" s="52" t="str">
        <f t="shared" ca="1" si="19"/>
        <v/>
      </c>
      <c r="AH135" s="51" t="str">
        <f ca="1">IF($AE135="","",IF(OFFSET('All Equipment'!$A$1,ROW()-1,2)="","--- Empty ---",OFFSET('All Equipment'!$A$1,ROW()-1,2)))</f>
        <v>Dreamweave Circlet</v>
      </c>
      <c r="AI135" s="52">
        <f ca="1">IF($AF135="","",OFFSET('All Equipment'!$E$1,ROW()-1,0))</f>
        <v>1</v>
      </c>
      <c r="AJ135" s="52">
        <f ca="1">IF($AE135="","",OFFSET('All Equipment'!$M$1,ROW()-1,0))</f>
        <v>0</v>
      </c>
      <c r="AK135" s="107">
        <f ca="1">IF($AE135="","",IF($AH135="--- Empty ---",0,OFFSET('All Equipment'!$P$1,ROW()-1,0)))</f>
        <v>22.132978723404257</v>
      </c>
      <c r="AL135" s="107">
        <f ca="1">IF($AE135="","",IF(AND($AE135="Off-Hand",$AH135="--- Empty ---"),1000,IF($AG135="1H",SUM($AK135,MAX(Optimization!$I$5:$K$5)),$AK135)))</f>
        <v>22.132978723404257</v>
      </c>
      <c r="AM135" s="134" t="str">
        <f ca="1">IF($AH135="","",IF(AND($AH135&lt;&gt;"--- Empty ---",OR($AI135&gt;$AD$2,OFFSET('All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5" s="52" t="str">
        <f t="shared" ca="1" si="20"/>
        <v>Yes</v>
      </c>
      <c r="AO135" s="52">
        <f t="shared" ca="1" si="25"/>
        <v>135</v>
      </c>
      <c r="AQ135" s="51" t="str">
        <f t="shared" ca="1" si="21"/>
        <v>n/a</v>
      </c>
      <c r="AR135" s="51" t="str">
        <f t="shared" ca="1" si="22"/>
        <v>n/a</v>
      </c>
      <c r="AS135" s="52" t="str">
        <f t="shared" ca="1" si="26"/>
        <v>n/a</v>
      </c>
      <c r="AT135" s="52" t="str">
        <f ca="1">IF(OR(AQ135="",AQ135="n/a"),AQ135,IF(AND($AR135&lt;&gt;"--- Empty ---",AR135=IF(AQ135="Finger1",Settings!$AB$4,Settings!$AB$6),ISERROR(MATCH(AR135,Settings!$AB$9:$AB$14,0))),"No","Yes"))</f>
        <v>n/a</v>
      </c>
      <c r="AV135" s="51" t="str">
        <f t="shared" ca="1" si="23"/>
        <v>n/a</v>
      </c>
      <c r="AW135" s="51" t="str">
        <f t="shared" ca="1" si="24"/>
        <v>n/a</v>
      </c>
      <c r="AX135" s="52" t="str">
        <f t="shared" ca="1" si="27"/>
        <v>n/a</v>
      </c>
      <c r="AY135" s="52" t="str">
        <f ca="1">IF(OR(AV135="",AV135="n/a"),AV135,IF(AND($AW135&lt;&gt;"--- Empty ---",AW135=IF(AV135="Finger2",Settings!$AB$3,Settings!$AB$5),ISERROR(MATCH(AW135,Settings!$AB$9:$AB$14,0))),"No","Yes"))</f>
        <v>n/a</v>
      </c>
    </row>
    <row r="136" spans="31:51" x14ac:dyDescent="0.25">
      <c r="AE136" s="51" t="str">
        <f ca="1">OFFSET('All Equipment'!$A$1,ROW()-1,0)&amp;""</f>
        <v>Head</v>
      </c>
      <c r="AF136" s="51" t="str">
        <f ca="1">OFFSET('All Equipment'!$B$1,ROW()-1,0)&amp;""</f>
        <v>Head</v>
      </c>
      <c r="AG136" s="52" t="str">
        <f t="shared" ca="1" si="19"/>
        <v/>
      </c>
      <c r="AH136" s="51" t="str">
        <f ca="1">IF($AE136="","",IF(OFFSET('All Equipment'!$A$1,ROW()-1,2)="","--- Empty ---",OFFSET('All Equipment'!$A$1,ROW()-1,2)))</f>
        <v>Duskwoven Turban of Arcane Wrath</v>
      </c>
      <c r="AI136" s="52">
        <f ca="1">IF($AF136="","",OFFSET('All Equipment'!$E$1,ROW()-1,0))</f>
        <v>1</v>
      </c>
      <c r="AJ136" s="52">
        <f ca="1">IF($AE136="","",OFFSET('All Equipment'!$M$1,ROW()-1,0))</f>
        <v>0</v>
      </c>
      <c r="AK136" s="107">
        <f ca="1">IF($AE136="","",IF($AH136="--- Empty ---",0,OFFSET('All Equipment'!$P$1,ROW()-1,0)))</f>
        <v>31</v>
      </c>
      <c r="AL136" s="107">
        <f ca="1">IF($AE136="","",IF(AND($AE136="Off-Hand",$AH136="--- Empty ---"),1000,IF($AG136="1H",SUM($AK136,MAX(Optimization!$I$5:$K$5)),$AK136)))</f>
        <v>31</v>
      </c>
      <c r="AM136" s="134" t="str">
        <f ca="1">IF($AH136="","",IF(AND($AH136&lt;&gt;"--- Empty ---",OR($AI136&gt;$AD$2,OFFSET('All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6" s="52" t="str">
        <f t="shared" ca="1" si="20"/>
        <v>Yes</v>
      </c>
      <c r="AO136" s="52">
        <f t="shared" ca="1" si="25"/>
        <v>136</v>
      </c>
      <c r="AQ136" s="51" t="str">
        <f t="shared" ca="1" si="21"/>
        <v>n/a</v>
      </c>
      <c r="AR136" s="51" t="str">
        <f t="shared" ca="1" si="22"/>
        <v>n/a</v>
      </c>
      <c r="AS136" s="52" t="str">
        <f t="shared" ca="1" si="26"/>
        <v>n/a</v>
      </c>
      <c r="AT136" s="52" t="str">
        <f ca="1">IF(OR(AQ136="",AQ136="n/a"),AQ136,IF(AND($AR136&lt;&gt;"--- Empty ---",AR136=IF(AQ136="Finger1",Settings!$AB$4,Settings!$AB$6),ISERROR(MATCH(AR136,Settings!$AB$9:$AB$14,0))),"No","Yes"))</f>
        <v>n/a</v>
      </c>
      <c r="AV136" s="51" t="str">
        <f t="shared" ca="1" si="23"/>
        <v>n/a</v>
      </c>
      <c r="AW136" s="51" t="str">
        <f t="shared" ca="1" si="24"/>
        <v>n/a</v>
      </c>
      <c r="AX136" s="52" t="str">
        <f t="shared" ca="1" si="27"/>
        <v>n/a</v>
      </c>
      <c r="AY136" s="52" t="str">
        <f ca="1">IF(OR(AV136="",AV136="n/a"),AV136,IF(AND($AW136&lt;&gt;"--- Empty ---",AW136=IF(AV136="Finger2",Settings!$AB$3,Settings!$AB$5),ISERROR(MATCH(AW136,Settings!$AB$9:$AB$14,0))),"No","Yes"))</f>
        <v>n/a</v>
      </c>
    </row>
    <row r="137" spans="31:51" x14ac:dyDescent="0.25">
      <c r="AE137" s="51" t="str">
        <f ca="1">OFFSET('All Equipment'!$A$1,ROW()-1,0)&amp;""</f>
        <v>Head</v>
      </c>
      <c r="AF137" s="51" t="str">
        <f ca="1">OFFSET('All Equipment'!$B$1,ROW()-1,0)&amp;""</f>
        <v>Head</v>
      </c>
      <c r="AG137" s="52" t="str">
        <f t="shared" ca="1" si="19"/>
        <v/>
      </c>
      <c r="AH137" s="51" t="str">
        <f ca="1">IF($AE137="","",IF(OFFSET('All Equipment'!$A$1,ROW()-1,2)="","--- Empty ---",OFFSET('All Equipment'!$A$1,ROW()-1,2)))</f>
        <v>Dustwind Turban</v>
      </c>
      <c r="AI137" s="52">
        <f ca="1">IF($AF137="","",OFFSET('All Equipment'!$E$1,ROW()-1,0))</f>
        <v>5</v>
      </c>
      <c r="AJ137" s="52">
        <f ca="1">IF($AE137="","",OFFSET('All Equipment'!$M$1,ROW()-1,0))</f>
        <v>0</v>
      </c>
      <c r="AK137" s="107">
        <f ca="1">IF($AE137="","",IF($AH137="--- Empty ---",0,OFFSET('All Equipment'!$P$1,ROW()-1,0)))</f>
        <v>10.083510638297875</v>
      </c>
      <c r="AL137" s="107">
        <f ca="1">IF($AE137="","",IF(AND($AE137="Off-Hand",$AH137="--- Empty ---"),1000,IF($AG137="1H",SUM($AK137,MAX(Optimization!$I$5:$K$5)),$AK137)))</f>
        <v>10.083510638297875</v>
      </c>
      <c r="AM137" s="134" t="str">
        <f ca="1">IF($AH137="","",IF(AND($AH137&lt;&gt;"--- Empty ---",OR($AI137&gt;$AD$2,OFFSET('All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7" s="52" t="str">
        <f t="shared" ca="1" si="20"/>
        <v>Yes</v>
      </c>
      <c r="AO137" s="52">
        <f t="shared" ca="1" si="25"/>
        <v>137</v>
      </c>
      <c r="AQ137" s="51" t="str">
        <f t="shared" ca="1" si="21"/>
        <v>n/a</v>
      </c>
      <c r="AR137" s="51" t="str">
        <f t="shared" ca="1" si="22"/>
        <v>n/a</v>
      </c>
      <c r="AS137" s="52" t="str">
        <f t="shared" ca="1" si="26"/>
        <v>n/a</v>
      </c>
      <c r="AT137" s="52" t="str">
        <f ca="1">IF(OR(AQ137="",AQ137="n/a"),AQ137,IF(AND($AR137&lt;&gt;"--- Empty ---",AR137=IF(AQ137="Finger1",Settings!$AB$4,Settings!$AB$6),ISERROR(MATCH(AR137,Settings!$AB$9:$AB$14,0))),"No","Yes"))</f>
        <v>n/a</v>
      </c>
      <c r="AV137" s="51" t="str">
        <f t="shared" ca="1" si="23"/>
        <v>n/a</v>
      </c>
      <c r="AW137" s="51" t="str">
        <f t="shared" ca="1" si="24"/>
        <v>n/a</v>
      </c>
      <c r="AX137" s="52" t="str">
        <f t="shared" ca="1" si="27"/>
        <v>n/a</v>
      </c>
      <c r="AY137" s="52" t="str">
        <f ca="1">IF(OR(AV137="",AV137="n/a"),AV137,IF(AND($AW137&lt;&gt;"--- Empty ---",AW137=IF(AV137="Finger2",Settings!$AB$3,Settings!$AB$5),ISERROR(MATCH(AW137,Settings!$AB$9:$AB$14,0))),"No","Yes"))</f>
        <v>n/a</v>
      </c>
    </row>
    <row r="138" spans="31:51" x14ac:dyDescent="0.25">
      <c r="AE138" s="51" t="str">
        <f ca="1">OFFSET('All Equipment'!$A$1,ROW()-1,0)&amp;""</f>
        <v>Head</v>
      </c>
      <c r="AF138" s="51" t="str">
        <f ca="1">OFFSET('All Equipment'!$B$1,ROW()-1,0)&amp;""</f>
        <v>Head</v>
      </c>
      <c r="AG138" s="52" t="str">
        <f t="shared" ca="1" si="19"/>
        <v/>
      </c>
      <c r="AH138" s="51" t="str">
        <f ca="1">IF($AE138="","",IF(OFFSET('All Equipment'!$A$1,ROW()-1,2)="","--- Empty ---",OFFSET('All Equipment'!$A$1,ROW()-1,2)))</f>
        <v>Elegant Circlet of Arcane Wrath</v>
      </c>
      <c r="AI138" s="52">
        <f ca="1">IF($AF138="","",OFFSET('All Equipment'!$E$1,ROW()-1,0))</f>
        <v>1</v>
      </c>
      <c r="AJ138" s="52">
        <f ca="1">IF($AE138="","",OFFSET('All Equipment'!$M$1,ROW()-1,0))</f>
        <v>0</v>
      </c>
      <c r="AK138" s="107">
        <f ca="1">IF($AE138="","",IF($AH138="--- Empty ---",0,OFFSET('All Equipment'!$P$1,ROW()-1,0)))</f>
        <v>37</v>
      </c>
      <c r="AL138" s="107">
        <f ca="1">IF($AE138="","",IF(AND($AE138="Off-Hand",$AH138="--- Empty ---"),1000,IF($AG138="1H",SUM($AK138,MAX(Optimization!$I$5:$K$5)),$AK138)))</f>
        <v>37</v>
      </c>
      <c r="AM138" s="134" t="str">
        <f ca="1">IF($AH138="","",IF(AND($AH138&lt;&gt;"--- Empty ---",OR($AI138&gt;$AD$2,OFFSET('All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8" s="52" t="str">
        <f t="shared" ca="1" si="20"/>
        <v>Yes</v>
      </c>
      <c r="AO138" s="52">
        <f t="shared" ca="1" si="25"/>
        <v>138</v>
      </c>
      <c r="AQ138" s="51" t="str">
        <f t="shared" ca="1" si="21"/>
        <v>n/a</v>
      </c>
      <c r="AR138" s="51" t="str">
        <f t="shared" ca="1" si="22"/>
        <v>n/a</v>
      </c>
      <c r="AS138" s="52" t="str">
        <f t="shared" ca="1" si="26"/>
        <v>n/a</v>
      </c>
      <c r="AT138" s="52" t="str">
        <f ca="1">IF(OR(AQ138="",AQ138="n/a"),AQ138,IF(AND($AR138&lt;&gt;"--- Empty ---",AR138=IF(AQ138="Finger1",Settings!$AB$4,Settings!$AB$6),ISERROR(MATCH(AR138,Settings!$AB$9:$AB$14,0))),"No","Yes"))</f>
        <v>n/a</v>
      </c>
      <c r="AV138" s="51" t="str">
        <f t="shared" ca="1" si="23"/>
        <v>n/a</v>
      </c>
      <c r="AW138" s="51" t="str">
        <f t="shared" ca="1" si="24"/>
        <v>n/a</v>
      </c>
      <c r="AX138" s="52" t="str">
        <f t="shared" ca="1" si="27"/>
        <v>n/a</v>
      </c>
      <c r="AY138" s="52" t="str">
        <f ca="1">IF(OR(AV138="",AV138="n/a"),AV138,IF(AND($AW138&lt;&gt;"--- Empty ---",AW138=IF(AV138="Finger2",Settings!$AB$3,Settings!$AB$5),ISERROR(MATCH(AW138,Settings!$AB$9:$AB$14,0))),"No","Yes"))</f>
        <v>n/a</v>
      </c>
    </row>
    <row r="139" spans="31:51" x14ac:dyDescent="0.25">
      <c r="AE139" s="51" t="str">
        <f ca="1">OFFSET('All Equipment'!$A$1,ROW()-1,0)&amp;""</f>
        <v>Head</v>
      </c>
      <c r="AF139" s="51" t="str">
        <f ca="1">OFFSET('All Equipment'!$B$1,ROW()-1,0)&amp;""</f>
        <v>Head</v>
      </c>
      <c r="AG139" s="52" t="str">
        <f t="shared" ca="1" si="19"/>
        <v/>
      </c>
      <c r="AH139" s="51" t="str">
        <f ca="1">IF($AE139="","",IF(OFFSET('All Equipment'!$A$1,ROW()-1,2)="","--- Empty ---",OFFSET('All Equipment'!$A$1,ROW()-1,2)))</f>
        <v>Eternal Crown of Arcane Wrath</v>
      </c>
      <c r="AI139" s="52">
        <f ca="1">IF($AF139="","",OFFSET('All Equipment'!$E$1,ROW()-1,0))</f>
        <v>1</v>
      </c>
      <c r="AJ139" s="52">
        <f ca="1">IF($AE139="","",OFFSET('All Equipment'!$M$1,ROW()-1,0))</f>
        <v>0</v>
      </c>
      <c r="AK139" s="107">
        <f ca="1">IF($AE139="","",IF($AH139="--- Empty ---",0,OFFSET('All Equipment'!$P$1,ROW()-1,0)))</f>
        <v>41</v>
      </c>
      <c r="AL139" s="107">
        <f ca="1">IF($AE139="","",IF(AND($AE139="Off-Hand",$AH139="--- Empty ---"),1000,IF($AG139="1H",SUM($AK139,MAX(Optimization!$I$5:$K$5)),$AK139)))</f>
        <v>41</v>
      </c>
      <c r="AM139" s="134" t="str">
        <f ca="1">IF($AH139="","",IF(AND($AH139&lt;&gt;"--- Empty ---",OR($AI139&gt;$AD$2,OFFSET('All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9" s="52" t="str">
        <f t="shared" ca="1" si="20"/>
        <v>Yes</v>
      </c>
      <c r="AO139" s="52">
        <f t="shared" ca="1" si="25"/>
        <v>139</v>
      </c>
      <c r="AQ139" s="51" t="str">
        <f t="shared" ca="1" si="21"/>
        <v>n/a</v>
      </c>
      <c r="AR139" s="51" t="str">
        <f t="shared" ca="1" si="22"/>
        <v>n/a</v>
      </c>
      <c r="AS139" s="52" t="str">
        <f t="shared" ca="1" si="26"/>
        <v>n/a</v>
      </c>
      <c r="AT139" s="52" t="str">
        <f ca="1">IF(OR(AQ139="",AQ139="n/a"),AQ139,IF(AND($AR139&lt;&gt;"--- Empty ---",AR139=IF(AQ139="Finger1",Settings!$AB$4,Settings!$AB$6),ISERROR(MATCH(AR139,Settings!$AB$9:$AB$14,0))),"No","Yes"))</f>
        <v>n/a</v>
      </c>
      <c r="AV139" s="51" t="str">
        <f t="shared" ca="1" si="23"/>
        <v>n/a</v>
      </c>
      <c r="AW139" s="51" t="str">
        <f t="shared" ca="1" si="24"/>
        <v>n/a</v>
      </c>
      <c r="AX139" s="52" t="str">
        <f t="shared" ca="1" si="27"/>
        <v>n/a</v>
      </c>
      <c r="AY139" s="52" t="str">
        <f ca="1">IF(OR(AV139="",AV139="n/a"),AV139,IF(AND($AW139&lt;&gt;"--- Empty ---",AW139=IF(AV139="Finger2",Settings!$AB$3,Settings!$AB$5),ISERROR(MATCH(AW139,Settings!$AB$9:$AB$14,0))),"No","Yes"))</f>
        <v>n/a</v>
      </c>
    </row>
    <row r="140" spans="31:51" x14ac:dyDescent="0.25">
      <c r="AE140" s="51" t="str">
        <f ca="1">OFFSET('All Equipment'!$A$1,ROW()-1,0)&amp;""</f>
        <v>Head</v>
      </c>
      <c r="AF140" s="51" t="str">
        <f ca="1">OFFSET('All Equipment'!$B$1,ROW()-1,0)&amp;""</f>
        <v>Head</v>
      </c>
      <c r="AG140" s="52" t="str">
        <f t="shared" ca="1" si="19"/>
        <v/>
      </c>
      <c r="AH140" s="51" t="str">
        <f ca="1">IF($AE140="","",IF(OFFSET('All Equipment'!$A$1,ROW()-1,2)="","--- Empty ---",OFFSET('All Equipment'!$A$1,ROW()-1,2)))</f>
        <v>Feralheart Cowl</v>
      </c>
      <c r="AI140" s="52">
        <f ca="1">IF($AF140="","",OFFSET('All Equipment'!$E$1,ROW()-1,0))</f>
        <v>5</v>
      </c>
      <c r="AJ140" s="52">
        <f ca="1">IF($AE140="","",OFFSET('All Equipment'!$M$1,ROW()-1,0))</f>
        <v>0</v>
      </c>
      <c r="AK140" s="107">
        <f ca="1">IF($AE140="","",IF($AH140="--- Empty ---",0,OFFSET('All Equipment'!$P$1,ROW()-1,0)))</f>
        <v>17.926063829787235</v>
      </c>
      <c r="AL140" s="107">
        <f ca="1">IF($AE140="","",IF(AND($AE140="Off-Hand",$AH140="--- Empty ---"),1000,IF($AG140="1H",SUM($AK140,MAX(Optimization!$I$5:$K$5)),$AK140)))</f>
        <v>17.926063829787235</v>
      </c>
      <c r="AM140" s="134" t="str">
        <f ca="1">IF($AH140="","",IF(AND($AH140&lt;&gt;"--- Empty ---",OR($AI140&gt;$AD$2,OFFSET('All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0" s="52" t="str">
        <f t="shared" ca="1" si="20"/>
        <v>Yes</v>
      </c>
      <c r="AO140" s="52">
        <f t="shared" ca="1" si="25"/>
        <v>140</v>
      </c>
      <c r="AQ140" s="51" t="str">
        <f t="shared" ca="1" si="21"/>
        <v>n/a</v>
      </c>
      <c r="AR140" s="51" t="str">
        <f t="shared" ca="1" si="22"/>
        <v>n/a</v>
      </c>
      <c r="AS140" s="52" t="str">
        <f t="shared" ca="1" si="26"/>
        <v>n/a</v>
      </c>
      <c r="AT140" s="52" t="str">
        <f ca="1">IF(OR(AQ140="",AQ140="n/a"),AQ140,IF(AND($AR140&lt;&gt;"--- Empty ---",AR140=IF(AQ140="Finger1",Settings!$AB$4,Settings!$AB$6),ISERROR(MATCH(AR140,Settings!$AB$9:$AB$14,0))),"No","Yes"))</f>
        <v>n/a</v>
      </c>
      <c r="AV140" s="51" t="str">
        <f t="shared" ca="1" si="23"/>
        <v>n/a</v>
      </c>
      <c r="AW140" s="51" t="str">
        <f t="shared" ca="1" si="24"/>
        <v>n/a</v>
      </c>
      <c r="AX140" s="52" t="str">
        <f t="shared" ca="1" si="27"/>
        <v>n/a</v>
      </c>
      <c r="AY140" s="52" t="str">
        <f ca="1">IF(OR(AV140="",AV140="n/a"),AV140,IF(AND($AW140&lt;&gt;"--- Empty ---",AW140=IF(AV140="Finger2",Settings!$AB$3,Settings!$AB$5),ISERROR(MATCH(AW140,Settings!$AB$9:$AB$14,0))),"No","Yes"))</f>
        <v>n/a</v>
      </c>
    </row>
    <row r="141" spans="31:51" x14ac:dyDescent="0.25">
      <c r="AE141" s="51" t="str">
        <f ca="1">OFFSET('All Equipment'!$A$1,ROW()-1,0)&amp;""</f>
        <v>Head</v>
      </c>
      <c r="AF141" s="51" t="str">
        <f ca="1">OFFSET('All Equipment'!$B$1,ROW()-1,0)&amp;""</f>
        <v>Head</v>
      </c>
      <c r="AG141" s="52" t="str">
        <f t="shared" ca="1" si="19"/>
        <v/>
      </c>
      <c r="AH141" s="51" t="str">
        <f ca="1">IF($AE141="","",IF(OFFSET('All Equipment'!$A$1,ROW()-1,2)="","--- Empty ---",OFFSET('All Equipment'!$A$1,ROW()-1,2)))</f>
        <v>Field Marshal's Dragonhide Helmet</v>
      </c>
      <c r="AI141" s="52">
        <f ca="1">IF($AF141="","",OFFSET('All Equipment'!$E$1,ROW()-1,0))</f>
        <v>2</v>
      </c>
      <c r="AJ141" s="52">
        <f ca="1">IF($AE141="","",OFFSET('All Equipment'!$M$1,ROW()-1,0))</f>
        <v>0</v>
      </c>
      <c r="AK141" s="107">
        <f ca="1">IF($AE141="","",IF($AH141="--- Empty ---",0,OFFSET('All Equipment'!$P$1,ROW()-1,0)))</f>
        <v>26.497340425531917</v>
      </c>
      <c r="AL141" s="107">
        <f ca="1">IF($AE141="","",IF(AND($AE141="Off-Hand",$AH141="--- Empty ---"),1000,IF($AG141="1H",SUM($AK141,MAX(Optimization!$I$5:$K$5)),$AK141)))</f>
        <v>26.497340425531917</v>
      </c>
      <c r="AM141" s="134" t="str">
        <f ca="1">IF($AH141="","",IF(AND($AH141&lt;&gt;"--- Empty ---",OR($AI141&gt;$AD$2,OFFSET('All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1" s="52" t="str">
        <f t="shared" ca="1" si="20"/>
        <v>Yes</v>
      </c>
      <c r="AO141" s="52">
        <f t="shared" ca="1" si="25"/>
        <v>141</v>
      </c>
      <c r="AQ141" s="51" t="str">
        <f t="shared" ca="1" si="21"/>
        <v>n/a</v>
      </c>
      <c r="AR141" s="51" t="str">
        <f t="shared" ca="1" si="22"/>
        <v>n/a</v>
      </c>
      <c r="AS141" s="52" t="str">
        <f t="shared" ca="1" si="26"/>
        <v>n/a</v>
      </c>
      <c r="AT141" s="52" t="str">
        <f ca="1">IF(OR(AQ141="",AQ141="n/a"),AQ141,IF(AND($AR141&lt;&gt;"--- Empty ---",AR141=IF(AQ141="Finger1",Settings!$AB$4,Settings!$AB$6),ISERROR(MATCH(AR141,Settings!$AB$9:$AB$14,0))),"No","Yes"))</f>
        <v>n/a</v>
      </c>
      <c r="AV141" s="51" t="str">
        <f t="shared" ca="1" si="23"/>
        <v>n/a</v>
      </c>
      <c r="AW141" s="51" t="str">
        <f t="shared" ca="1" si="24"/>
        <v>n/a</v>
      </c>
      <c r="AX141" s="52" t="str">
        <f t="shared" ca="1" si="27"/>
        <v>n/a</v>
      </c>
      <c r="AY141" s="52" t="str">
        <f ca="1">IF(OR(AV141="",AV141="n/a"),AV141,IF(AND($AW141&lt;&gt;"--- Empty ---",AW141=IF(AV141="Finger2",Settings!$AB$3,Settings!$AB$5),ISERROR(MATCH(AW141,Settings!$AB$9:$AB$14,0))),"No","Yes"))</f>
        <v>n/a</v>
      </c>
    </row>
    <row r="142" spans="31:51" x14ac:dyDescent="0.25">
      <c r="AE142" s="51" t="str">
        <f ca="1">OFFSET('All Equipment'!$A$1,ROW()-1,0)&amp;""</f>
        <v>Head</v>
      </c>
      <c r="AF142" s="51" t="str">
        <f ca="1">OFFSET('All Equipment'!$B$1,ROW()-1,0)&amp;""</f>
        <v>Head</v>
      </c>
      <c r="AG142" s="52" t="str">
        <f t="shared" ca="1" si="19"/>
        <v/>
      </c>
      <c r="AH142" s="51" t="str">
        <f ca="1">IF($AE142="","",IF(OFFSET('All Equipment'!$A$1,ROW()-1,2)="","--- Empty ---",OFFSET('All Equipment'!$A$1,ROW()-1,2)))</f>
        <v>Genesis Helm</v>
      </c>
      <c r="AI142" s="52">
        <f ca="1">IF($AF142="","",OFFSET('All Equipment'!$E$1,ROW()-1,0))</f>
        <v>5</v>
      </c>
      <c r="AJ142" s="52">
        <f ca="1">IF($AE142="","",OFFSET('All Equipment'!$M$1,ROW()-1,0))</f>
        <v>0</v>
      </c>
      <c r="AK142" s="107">
        <f ca="1">IF($AE142="","",IF($AH142="--- Empty ---",0,OFFSET('All Equipment'!$P$1,ROW()-1,0)))</f>
        <v>29.492553191489364</v>
      </c>
      <c r="AL142" s="107">
        <f ca="1">IF($AE142="","",IF(AND($AE142="Off-Hand",$AH142="--- Empty ---"),1000,IF($AG142="1H",SUM($AK142,MAX(Optimization!$I$5:$K$5)),$AK142)))</f>
        <v>29.492553191489364</v>
      </c>
      <c r="AM142" s="134" t="str">
        <f ca="1">IF($AH142="","",IF(AND($AH142&lt;&gt;"--- Empty ---",OR($AI142&gt;$AD$2,OFFSET('All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2" s="52" t="str">
        <f t="shared" ca="1" si="20"/>
        <v>Yes</v>
      </c>
      <c r="AO142" s="52">
        <f t="shared" ca="1" si="25"/>
        <v>142</v>
      </c>
      <c r="AQ142" s="51" t="str">
        <f t="shared" ca="1" si="21"/>
        <v>n/a</v>
      </c>
      <c r="AR142" s="51" t="str">
        <f t="shared" ca="1" si="22"/>
        <v>n/a</v>
      </c>
      <c r="AS142" s="52" t="str">
        <f t="shared" ca="1" si="26"/>
        <v>n/a</v>
      </c>
      <c r="AT142" s="52" t="str">
        <f ca="1">IF(OR(AQ142="",AQ142="n/a"),AQ142,IF(AND($AR142&lt;&gt;"--- Empty ---",AR142=IF(AQ142="Finger1",Settings!$AB$4,Settings!$AB$6),ISERROR(MATCH(AR142,Settings!$AB$9:$AB$14,0))),"No","Yes"))</f>
        <v>n/a</v>
      </c>
      <c r="AV142" s="51" t="str">
        <f t="shared" ca="1" si="23"/>
        <v>n/a</v>
      </c>
      <c r="AW142" s="51" t="str">
        <f t="shared" ca="1" si="24"/>
        <v>n/a</v>
      </c>
      <c r="AX142" s="52" t="str">
        <f t="shared" ca="1" si="27"/>
        <v>n/a</v>
      </c>
      <c r="AY142" s="52" t="str">
        <f ca="1">IF(OR(AV142="",AV142="n/a"),AV142,IF(AND($AW142&lt;&gt;"--- Empty ---",AW142=IF(AV142="Finger2",Settings!$AB$3,Settings!$AB$5),ISERROR(MATCH(AW142,Settings!$AB$9:$AB$14,0))),"No","Yes"))</f>
        <v>n/a</v>
      </c>
    </row>
    <row r="143" spans="31:51" x14ac:dyDescent="0.25">
      <c r="AE143" s="51" t="str">
        <f ca="1">OFFSET('All Equipment'!$A$1,ROW()-1,0)&amp;""</f>
        <v>Head</v>
      </c>
      <c r="AF143" s="51" t="str">
        <f ca="1">OFFSET('All Equipment'!$B$1,ROW()-1,0)&amp;""</f>
        <v>Head</v>
      </c>
      <c r="AG143" s="52" t="str">
        <f t="shared" ca="1" si="19"/>
        <v/>
      </c>
      <c r="AH143" s="51" t="str">
        <f ca="1">IF($AE143="","",IF(OFFSET('All Equipment'!$A$1,ROW()-1,2)="","--- Empty ---",OFFSET('All Equipment'!$A$1,ROW()-1,2)))</f>
        <v>Glacial Headdress</v>
      </c>
      <c r="AI143" s="52">
        <f ca="1">IF($AF143="","",OFFSET('All Equipment'!$E$1,ROW()-1,0))</f>
        <v>6</v>
      </c>
      <c r="AJ143" s="52">
        <f ca="1">IF($AE143="","",OFFSET('All Equipment'!$M$1,ROW()-1,0))</f>
        <v>0</v>
      </c>
      <c r="AK143" s="107">
        <f ca="1">IF($AE143="","",IF($AH143="--- Empty ---",0,OFFSET('All Equipment'!$P$1,ROW()-1,0)))</f>
        <v>20.379255319148939</v>
      </c>
      <c r="AL143" s="107">
        <f ca="1">IF($AE143="","",IF(AND($AE143="Off-Hand",$AH143="--- Empty ---"),1000,IF($AG143="1H",SUM($AK143,MAX(Optimization!$I$5:$K$5)),$AK143)))</f>
        <v>20.379255319148939</v>
      </c>
      <c r="AM143" s="134" t="str">
        <f ca="1">IF($AH143="","",IF(AND($AH143&lt;&gt;"--- Empty ---",OR($AI143&gt;$AD$2,OFFSET('All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3" s="52" t="str">
        <f t="shared" ca="1" si="20"/>
        <v>Yes</v>
      </c>
      <c r="AO143" s="52">
        <f t="shared" ca="1" si="25"/>
        <v>143</v>
      </c>
      <c r="AQ143" s="51" t="str">
        <f t="shared" ca="1" si="21"/>
        <v>n/a</v>
      </c>
      <c r="AR143" s="51" t="str">
        <f t="shared" ca="1" si="22"/>
        <v>n/a</v>
      </c>
      <c r="AS143" s="52" t="str">
        <f t="shared" ca="1" si="26"/>
        <v>n/a</v>
      </c>
      <c r="AT143" s="52" t="str">
        <f ca="1">IF(OR(AQ143="",AQ143="n/a"),AQ143,IF(AND($AR143&lt;&gt;"--- Empty ---",AR143=IF(AQ143="Finger1",Settings!$AB$4,Settings!$AB$6),ISERROR(MATCH(AR143,Settings!$AB$9:$AB$14,0))),"No","Yes"))</f>
        <v>n/a</v>
      </c>
      <c r="AV143" s="51" t="str">
        <f t="shared" ca="1" si="23"/>
        <v>n/a</v>
      </c>
      <c r="AW143" s="51" t="str">
        <f t="shared" ca="1" si="24"/>
        <v>n/a</v>
      </c>
      <c r="AX143" s="52" t="str">
        <f t="shared" ca="1" si="27"/>
        <v>n/a</v>
      </c>
      <c r="AY143" s="52" t="str">
        <f ca="1">IF(OR(AV143="",AV143="n/a"),AV143,IF(AND($AW143&lt;&gt;"--- Empty ---",AW143=IF(AV143="Finger2",Settings!$AB$3,Settings!$AB$5),ISERROR(MATCH(AW143,Settings!$AB$9:$AB$14,0))),"No","Yes"))</f>
        <v>n/a</v>
      </c>
    </row>
    <row r="144" spans="31:51" x14ac:dyDescent="0.25">
      <c r="AE144" s="51" t="str">
        <f ca="1">OFFSET('All Equipment'!$A$1,ROW()-1,0)&amp;""</f>
        <v>Head</v>
      </c>
      <c r="AF144" s="51" t="str">
        <f ca="1">OFFSET('All Equipment'!$B$1,ROW()-1,0)&amp;""</f>
        <v>Head</v>
      </c>
      <c r="AG144" s="52" t="str">
        <f t="shared" ca="1" si="19"/>
        <v/>
      </c>
      <c r="AH144" s="51" t="str">
        <f ca="1">IF($AE144="","",IF(OFFSET('All Equipment'!$A$1,ROW()-1,2)="","--- Empty ---",OFFSET('All Equipment'!$A$1,ROW()-1,2)))</f>
        <v>Grand Crown of Arcane Wrath</v>
      </c>
      <c r="AI144" s="52">
        <f ca="1">IF($AF144="","",OFFSET('All Equipment'!$E$1,ROW()-1,0))</f>
        <v>1</v>
      </c>
      <c r="AJ144" s="52">
        <f ca="1">IF($AE144="","",OFFSET('All Equipment'!$M$1,ROW()-1,0))</f>
        <v>0</v>
      </c>
      <c r="AK144" s="107">
        <f ca="1">IF($AE144="","",IF($AH144="--- Empty ---",0,OFFSET('All Equipment'!$P$1,ROW()-1,0)))</f>
        <v>40</v>
      </c>
      <c r="AL144" s="107">
        <f ca="1">IF($AE144="","",IF(AND($AE144="Off-Hand",$AH144="--- Empty ---"),1000,IF($AG144="1H",SUM($AK144,MAX(Optimization!$I$5:$K$5)),$AK144)))</f>
        <v>40</v>
      </c>
      <c r="AM144" s="134" t="str">
        <f ca="1">IF($AH144="","",IF(AND($AH144&lt;&gt;"--- Empty ---",OR($AI144&gt;$AD$2,OFFSET('All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4" s="52" t="str">
        <f t="shared" ca="1" si="20"/>
        <v>Yes</v>
      </c>
      <c r="AO144" s="52">
        <f t="shared" ca="1" si="25"/>
        <v>144</v>
      </c>
      <c r="AQ144" s="51" t="str">
        <f t="shared" ca="1" si="21"/>
        <v>n/a</v>
      </c>
      <c r="AR144" s="51" t="str">
        <f t="shared" ca="1" si="22"/>
        <v>n/a</v>
      </c>
      <c r="AS144" s="52" t="str">
        <f t="shared" ca="1" si="26"/>
        <v>n/a</v>
      </c>
      <c r="AT144" s="52" t="str">
        <f ca="1">IF(OR(AQ144="",AQ144="n/a"),AQ144,IF(AND($AR144&lt;&gt;"--- Empty ---",AR144=IF(AQ144="Finger1",Settings!$AB$4,Settings!$AB$6),ISERROR(MATCH(AR144,Settings!$AB$9:$AB$14,0))),"No","Yes"))</f>
        <v>n/a</v>
      </c>
      <c r="AV144" s="51" t="str">
        <f t="shared" ca="1" si="23"/>
        <v>n/a</v>
      </c>
      <c r="AW144" s="51" t="str">
        <f t="shared" ca="1" si="24"/>
        <v>n/a</v>
      </c>
      <c r="AX144" s="52" t="str">
        <f t="shared" ca="1" si="27"/>
        <v>n/a</v>
      </c>
      <c r="AY144" s="52" t="str">
        <f ca="1">IF(OR(AV144="",AV144="n/a"),AV144,IF(AND($AW144&lt;&gt;"--- Empty ---",AW144=IF(AV144="Finger2",Settings!$AB$3,Settings!$AB$5),ISERROR(MATCH(AW144,Settings!$AB$9:$AB$14,0))),"No","Yes"))</f>
        <v>n/a</v>
      </c>
    </row>
    <row r="145" spans="31:51" x14ac:dyDescent="0.25">
      <c r="AE145" s="51" t="str">
        <f ca="1">OFFSET('All Equipment'!$A$1,ROW()-1,0)&amp;""</f>
        <v>Head</v>
      </c>
      <c r="AF145" s="51" t="str">
        <f ca="1">OFFSET('All Equipment'!$B$1,ROW()-1,0)&amp;""</f>
        <v>Head</v>
      </c>
      <c r="AG145" s="52" t="str">
        <f t="shared" ca="1" si="19"/>
        <v/>
      </c>
      <c r="AH145" s="51" t="str">
        <f ca="1">IF($AE145="","",IF(OFFSET('All Equipment'!$A$1,ROW()-1,2)="","--- Empty ---",OFFSET('All Equipment'!$A$1,ROW()-1,2)))</f>
        <v>Grand Crown of Nature's Wrath</v>
      </c>
      <c r="AI145" s="52">
        <f ca="1">IF($AF145="","",OFFSET('All Equipment'!$E$1,ROW()-1,0))</f>
        <v>1</v>
      </c>
      <c r="AJ145" s="52">
        <f ca="1">IF($AE145="","",OFFSET('All Equipment'!$M$1,ROW()-1,0))</f>
        <v>0</v>
      </c>
      <c r="AK145" s="107">
        <f ca="1">IF($AE145="","",IF($AH145="--- Empty ---",0,OFFSET('All Equipment'!$P$1,ROW()-1,0)))</f>
        <v>40</v>
      </c>
      <c r="AL145" s="107">
        <f ca="1">IF($AE145="","",IF(AND($AE145="Off-Hand",$AH145="--- Empty ---"),1000,IF($AG145="1H",SUM($AK145,MAX(Optimization!$I$5:$K$5)),$AK145)))</f>
        <v>40</v>
      </c>
      <c r="AM145" s="134" t="str">
        <f ca="1">IF($AH145="","",IF(AND($AH145&lt;&gt;"--- Empty ---",OR($AI145&gt;$AD$2,OFFSET('All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45" s="52" t="str">
        <f t="shared" ca="1" si="20"/>
        <v>Yes</v>
      </c>
      <c r="AO145" s="52">
        <f t="shared" ca="1" si="25"/>
        <v>145</v>
      </c>
      <c r="AQ145" s="51" t="str">
        <f t="shared" ca="1" si="21"/>
        <v>n/a</v>
      </c>
      <c r="AR145" s="51" t="str">
        <f t="shared" ca="1" si="22"/>
        <v>n/a</v>
      </c>
      <c r="AS145" s="52" t="str">
        <f t="shared" ca="1" si="26"/>
        <v>n/a</v>
      </c>
      <c r="AT145" s="52" t="str">
        <f ca="1">IF(OR(AQ145="",AQ145="n/a"),AQ145,IF(AND($AR145&lt;&gt;"--- Empty ---",AR145=IF(AQ145="Finger1",Settings!$AB$4,Settings!$AB$6),ISERROR(MATCH(AR145,Settings!$AB$9:$AB$14,0))),"No","Yes"))</f>
        <v>n/a</v>
      </c>
      <c r="AV145" s="51" t="str">
        <f t="shared" ca="1" si="23"/>
        <v>n/a</v>
      </c>
      <c r="AW145" s="51" t="str">
        <f t="shared" ca="1" si="24"/>
        <v>n/a</v>
      </c>
      <c r="AX145" s="52" t="str">
        <f t="shared" ca="1" si="27"/>
        <v>n/a</v>
      </c>
      <c r="AY145" s="52" t="str">
        <f ca="1">IF(OR(AV145="",AV145="n/a"),AV145,IF(AND($AW145&lt;&gt;"--- Empty ---",AW145=IF(AV145="Finger2",Settings!$AB$3,Settings!$AB$5),ISERROR(MATCH(AW145,Settings!$AB$9:$AB$14,0))),"No","Yes"))</f>
        <v>n/a</v>
      </c>
    </row>
    <row r="146" spans="31:51" x14ac:dyDescent="0.25">
      <c r="AE146" s="51" t="str">
        <f ca="1">OFFSET('All Equipment'!$A$1,ROW()-1,0)&amp;""</f>
        <v>Head</v>
      </c>
      <c r="AF146" s="51" t="str">
        <f ca="1">OFFSET('All Equipment'!$B$1,ROW()-1,0)&amp;""</f>
        <v>Head</v>
      </c>
      <c r="AG146" s="52" t="str">
        <f t="shared" ca="1" si="19"/>
        <v/>
      </c>
      <c r="AH146" s="51" t="str">
        <f ca="1">IF($AE146="","",IF(OFFSET('All Equipment'!$A$1,ROW()-1,2)="","--- Empty ---",OFFSET('All Equipment'!$A$1,ROW()-1,2)))</f>
        <v>Helm of the New Moon</v>
      </c>
      <c r="AI146" s="52">
        <f ca="1">IF($AF146="","",OFFSET('All Equipment'!$E$1,ROW()-1,0))</f>
        <v>5</v>
      </c>
      <c r="AJ146" s="52">
        <f ca="1">IF($AE146="","",OFFSET('All Equipment'!$M$1,ROW()-1,0))</f>
        <v>0</v>
      </c>
      <c r="AK146" s="107">
        <f ca="1">IF($AE146="","",IF($AH146="--- Empty ---",0,OFFSET('All Equipment'!$P$1,ROW()-1,0)))</f>
        <v>24.472872340425532</v>
      </c>
      <c r="AL146" s="107">
        <f ca="1">IF($AE146="","",IF(AND($AE146="Off-Hand",$AH146="--- Empty ---"),1000,IF($AG146="1H",SUM($AK146,MAX(Optimization!$I$5:$K$5)),$AK146)))</f>
        <v>24.472872340425532</v>
      </c>
      <c r="AM146" s="134" t="str">
        <f ca="1">IF($AH146="","",IF(AND($AH146&lt;&gt;"--- Empty ---",OR($AI146&gt;$AD$2,OFFSET('All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6" s="52" t="str">
        <f t="shared" ca="1" si="20"/>
        <v>Yes</v>
      </c>
      <c r="AO146" s="52">
        <f t="shared" ca="1" si="25"/>
        <v>146</v>
      </c>
      <c r="AQ146" s="51" t="str">
        <f t="shared" ca="1" si="21"/>
        <v>n/a</v>
      </c>
      <c r="AR146" s="51" t="str">
        <f t="shared" ca="1" si="22"/>
        <v>n/a</v>
      </c>
      <c r="AS146" s="52" t="str">
        <f t="shared" ca="1" si="26"/>
        <v>n/a</v>
      </c>
      <c r="AT146" s="52" t="str">
        <f ca="1">IF(OR(AQ146="",AQ146="n/a"),AQ146,IF(AND($AR146&lt;&gt;"--- Empty ---",AR146=IF(AQ146="Finger1",Settings!$AB$4,Settings!$AB$6),ISERROR(MATCH(AR146,Settings!$AB$9:$AB$14,0))),"No","Yes"))</f>
        <v>n/a</v>
      </c>
      <c r="AV146" s="51" t="str">
        <f t="shared" ca="1" si="23"/>
        <v>n/a</v>
      </c>
      <c r="AW146" s="51" t="str">
        <f t="shared" ca="1" si="24"/>
        <v>n/a</v>
      </c>
      <c r="AX146" s="52" t="str">
        <f t="shared" ca="1" si="27"/>
        <v>n/a</v>
      </c>
      <c r="AY146" s="52" t="str">
        <f ca="1">IF(OR(AV146="",AV146="n/a"),AV146,IF(AND($AW146&lt;&gt;"--- Empty ---",AW146=IF(AV146="Finger2",Settings!$AB$3,Settings!$AB$5),ISERROR(MATCH(AW146,Settings!$AB$9:$AB$14,0))),"No","Yes"))</f>
        <v>n/a</v>
      </c>
    </row>
    <row r="147" spans="31:51" x14ac:dyDescent="0.25">
      <c r="AE147" s="51" t="str">
        <f ca="1">OFFSET('All Equipment'!$A$1,ROW()-1,0)&amp;""</f>
        <v>Head</v>
      </c>
      <c r="AF147" s="51" t="str">
        <f ca="1">OFFSET('All Equipment'!$B$1,ROW()-1,0)&amp;""</f>
        <v>Head</v>
      </c>
      <c r="AG147" s="52" t="str">
        <f t="shared" ca="1" si="19"/>
        <v/>
      </c>
      <c r="AH147" s="51" t="str">
        <f ca="1">IF($AE147="","",IF(OFFSET('All Equipment'!$A$1,ROW()-1,2)="","--- Empty ---",OFFSET('All Equipment'!$A$1,ROW()-1,2)))</f>
        <v>High Councillor's Circlet of Arcane Wrath</v>
      </c>
      <c r="AI147" s="52">
        <f ca="1">IF($AF147="","",OFFSET('All Equipment'!$E$1,ROW()-1,0))</f>
        <v>1</v>
      </c>
      <c r="AJ147" s="52">
        <f ca="1">IF($AE147="","",OFFSET('All Equipment'!$M$1,ROW()-1,0))</f>
        <v>0</v>
      </c>
      <c r="AK147" s="107">
        <f ca="1">IF($AE147="","",IF($AH147="--- Empty ---",0,OFFSET('All Equipment'!$P$1,ROW()-1,0)))</f>
        <v>40</v>
      </c>
      <c r="AL147" s="107">
        <f ca="1">IF($AE147="","",IF(AND($AE147="Off-Hand",$AH147="--- Empty ---"),1000,IF($AG147="1H",SUM($AK147,MAX(Optimization!$I$5:$K$5)),$AK147)))</f>
        <v>40</v>
      </c>
      <c r="AM147" s="134" t="str">
        <f ca="1">IF($AH147="","",IF(AND($AH147&lt;&gt;"--- Empty ---",OR($AI147&gt;$AD$2,OFFSET('All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7" s="52" t="str">
        <f t="shared" ca="1" si="20"/>
        <v>Yes</v>
      </c>
      <c r="AO147" s="52">
        <f t="shared" ca="1" si="25"/>
        <v>147</v>
      </c>
      <c r="AQ147" s="51" t="str">
        <f t="shared" ca="1" si="21"/>
        <v>n/a</v>
      </c>
      <c r="AR147" s="51" t="str">
        <f t="shared" ca="1" si="22"/>
        <v>n/a</v>
      </c>
      <c r="AS147" s="52" t="str">
        <f t="shared" ca="1" si="26"/>
        <v>n/a</v>
      </c>
      <c r="AT147" s="52" t="str">
        <f ca="1">IF(OR(AQ147="",AQ147="n/a"),AQ147,IF(AND($AR147&lt;&gt;"--- Empty ---",AR147=IF(AQ147="Finger1",Settings!$AB$4,Settings!$AB$6),ISERROR(MATCH(AR147,Settings!$AB$9:$AB$14,0))),"No","Yes"))</f>
        <v>n/a</v>
      </c>
      <c r="AV147" s="51" t="str">
        <f t="shared" ca="1" si="23"/>
        <v>n/a</v>
      </c>
      <c r="AW147" s="51" t="str">
        <f t="shared" ca="1" si="24"/>
        <v>n/a</v>
      </c>
      <c r="AX147" s="52" t="str">
        <f t="shared" ca="1" si="27"/>
        <v>n/a</v>
      </c>
      <c r="AY147" s="52" t="str">
        <f ca="1">IF(OR(AV147="",AV147="n/a"),AV147,IF(AND($AW147&lt;&gt;"--- Empty ---",AW147=IF(AV147="Finger2",Settings!$AB$3,Settings!$AB$5),ISERROR(MATCH(AW147,Settings!$AB$9:$AB$14,0))),"No","Yes"))</f>
        <v>n/a</v>
      </c>
    </row>
    <row r="148" spans="31:51" x14ac:dyDescent="0.25">
      <c r="AE148" s="51" t="str">
        <f ca="1">OFFSET('All Equipment'!$A$1,ROW()-1,0)&amp;""</f>
        <v>Head</v>
      </c>
      <c r="AF148" s="51" t="str">
        <f ca="1">OFFSET('All Equipment'!$B$1,ROW()-1,0)&amp;""</f>
        <v>Head</v>
      </c>
      <c r="AG148" s="52" t="str">
        <f t="shared" ca="1" si="19"/>
        <v/>
      </c>
      <c r="AH148" s="51" t="str">
        <f ca="1">IF($AE148="","",IF(OFFSET('All Equipment'!$A$1,ROW()-1,2)="","--- Empty ---",OFFSET('All Equipment'!$A$1,ROW()-1,2)))</f>
        <v>Insightful Hood</v>
      </c>
      <c r="AI148" s="52">
        <f ca="1">IF($AF148="","",OFFSET('All Equipment'!$E$1,ROW()-1,0))</f>
        <v>1</v>
      </c>
      <c r="AJ148" s="52">
        <f ca="1">IF($AE148="","",OFFSET('All Equipment'!$M$1,ROW()-1,0))</f>
        <v>0</v>
      </c>
      <c r="AK148" s="107">
        <f ca="1">IF($AE148="","",IF($AH148="--- Empty ---",0,OFFSET('All Equipment'!$P$1,ROW()-1,0)))</f>
        <v>8.4973404255319167</v>
      </c>
      <c r="AL148" s="107">
        <f ca="1">IF($AE148="","",IF(AND($AE148="Off-Hand",$AH148="--- Empty ---"),1000,IF($AG148="1H",SUM($AK148,MAX(Optimization!$I$5:$K$5)),$AK148)))</f>
        <v>8.4973404255319167</v>
      </c>
      <c r="AM148" s="134" t="str">
        <f ca="1">IF($AH148="","",IF(AND($AH148&lt;&gt;"--- Empty ---",OR($AI148&gt;$AD$2,OFFSET('All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8" s="52" t="str">
        <f t="shared" ca="1" si="20"/>
        <v>Yes</v>
      </c>
      <c r="AO148" s="52">
        <f t="shared" ca="1" si="25"/>
        <v>148</v>
      </c>
      <c r="AQ148" s="51" t="str">
        <f t="shared" ca="1" si="21"/>
        <v>n/a</v>
      </c>
      <c r="AR148" s="51" t="str">
        <f t="shared" ca="1" si="22"/>
        <v>n/a</v>
      </c>
      <c r="AS148" s="52" t="str">
        <f t="shared" ca="1" si="26"/>
        <v>n/a</v>
      </c>
      <c r="AT148" s="52" t="str">
        <f ca="1">IF(OR(AQ148="",AQ148="n/a"),AQ148,IF(AND($AR148&lt;&gt;"--- Empty ---",AR148=IF(AQ148="Finger1",Settings!$AB$4,Settings!$AB$6),ISERROR(MATCH(AR148,Settings!$AB$9:$AB$14,0))),"No","Yes"))</f>
        <v>n/a</v>
      </c>
      <c r="AV148" s="51" t="str">
        <f t="shared" ca="1" si="23"/>
        <v>n/a</v>
      </c>
      <c r="AW148" s="51" t="str">
        <f t="shared" ca="1" si="24"/>
        <v>n/a</v>
      </c>
      <c r="AX148" s="52" t="str">
        <f t="shared" ca="1" si="27"/>
        <v>n/a</v>
      </c>
      <c r="AY148" s="52" t="str">
        <f ca="1">IF(OR(AV148="",AV148="n/a"),AV148,IF(AND($AW148&lt;&gt;"--- Empty ---",AW148=IF(AV148="Finger2",Settings!$AB$3,Settings!$AB$5),ISERROR(MATCH(AW148,Settings!$AB$9:$AB$14,0))),"No","Yes"))</f>
        <v>n/a</v>
      </c>
    </row>
    <row r="149" spans="31:51" x14ac:dyDescent="0.25">
      <c r="AE149" s="51" t="str">
        <f ca="1">OFFSET('All Equipment'!$A$1,ROW()-1,0)&amp;""</f>
        <v>Head</v>
      </c>
      <c r="AF149" s="51" t="str">
        <f ca="1">OFFSET('All Equipment'!$B$1,ROW()-1,0)&amp;""</f>
        <v>Head</v>
      </c>
      <c r="AG149" s="52" t="str">
        <f t="shared" ca="1" si="19"/>
        <v/>
      </c>
      <c r="AH149" s="51" t="str">
        <f ca="1">IF($AE149="","",IF(OFFSET('All Equipment'!$A$1,ROW()-1,2)="","--- Empty ---",OFFSET('All Equipment'!$A$1,ROW()-1,2)))</f>
        <v>Jadefire Cap of Arcane Wrath</v>
      </c>
      <c r="AI149" s="52">
        <f ca="1">IF($AF149="","",OFFSET('All Equipment'!$E$1,ROW()-1,0))</f>
        <v>1</v>
      </c>
      <c r="AJ149" s="52">
        <f ca="1">IF($AE149="","",OFFSET('All Equipment'!$M$1,ROW()-1,0))</f>
        <v>0</v>
      </c>
      <c r="AK149" s="107">
        <f ca="1">IF($AE149="","",IF($AH149="--- Empty ---",0,OFFSET('All Equipment'!$P$1,ROW()-1,0)))</f>
        <v>36</v>
      </c>
      <c r="AL149" s="107">
        <f ca="1">IF($AE149="","",IF(AND($AE149="Off-Hand",$AH149="--- Empty ---"),1000,IF($AG149="1H",SUM($AK149,MAX(Optimization!$I$5:$K$5)),$AK149)))</f>
        <v>36</v>
      </c>
      <c r="AM149" s="134" t="str">
        <f ca="1">IF($AH149="","",IF(AND($AH149&lt;&gt;"--- Empty ---",OR($AI149&gt;$AD$2,OFFSET('All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9" s="52" t="str">
        <f t="shared" ca="1" si="20"/>
        <v>Yes</v>
      </c>
      <c r="AO149" s="52">
        <f t="shared" ca="1" si="25"/>
        <v>149</v>
      </c>
      <c r="AQ149" s="51" t="str">
        <f t="shared" ca="1" si="21"/>
        <v>n/a</v>
      </c>
      <c r="AR149" s="51" t="str">
        <f t="shared" ca="1" si="22"/>
        <v>n/a</v>
      </c>
      <c r="AS149" s="52" t="str">
        <f t="shared" ca="1" si="26"/>
        <v>n/a</v>
      </c>
      <c r="AT149" s="52" t="str">
        <f ca="1">IF(OR(AQ149="",AQ149="n/a"),AQ149,IF(AND($AR149&lt;&gt;"--- Empty ---",AR149=IF(AQ149="Finger1",Settings!$AB$4,Settings!$AB$6),ISERROR(MATCH(AR149,Settings!$AB$9:$AB$14,0))),"No","Yes"))</f>
        <v>n/a</v>
      </c>
      <c r="AV149" s="51" t="str">
        <f t="shared" ca="1" si="23"/>
        <v>n/a</v>
      </c>
      <c r="AW149" s="51" t="str">
        <f t="shared" ca="1" si="24"/>
        <v>n/a</v>
      </c>
      <c r="AX149" s="52" t="str">
        <f t="shared" ca="1" si="27"/>
        <v>n/a</v>
      </c>
      <c r="AY149" s="52" t="str">
        <f ca="1">IF(OR(AV149="",AV149="n/a"),AV149,IF(AND($AW149&lt;&gt;"--- Empty ---",AW149=IF(AV149="Finger2",Settings!$AB$3,Settings!$AB$5),ISERROR(MATCH(AW149,Settings!$AB$9:$AB$14,0))),"No","Yes"))</f>
        <v>n/a</v>
      </c>
    </row>
    <row r="150" spans="31:51" x14ac:dyDescent="0.25">
      <c r="AE150" s="51" t="str">
        <f ca="1">OFFSET('All Equipment'!$A$1,ROW()-1,0)&amp;""</f>
        <v>Head</v>
      </c>
      <c r="AF150" s="51" t="str">
        <f ca="1">OFFSET('All Equipment'!$B$1,ROW()-1,0)&amp;""</f>
        <v>Head</v>
      </c>
      <c r="AG150" s="52" t="str">
        <f t="shared" ca="1" si="19"/>
        <v/>
      </c>
      <c r="AH150" s="51" t="str">
        <f ca="1">IF($AE150="","",IF(OFFSET('All Equipment'!$A$1,ROW()-1,2)="","--- Empty ---",OFFSET('All Equipment'!$A$1,ROW()-1,2)))</f>
        <v>Jadefire Cap of Nature's Wrath</v>
      </c>
      <c r="AI150" s="52">
        <f ca="1">IF($AF150="","",OFFSET('All Equipment'!$E$1,ROW()-1,0))</f>
        <v>1</v>
      </c>
      <c r="AJ150" s="52">
        <f ca="1">IF($AE150="","",OFFSET('All Equipment'!$M$1,ROW()-1,0))</f>
        <v>0</v>
      </c>
      <c r="AK150" s="107">
        <f ca="1">IF($AE150="","",IF($AH150="--- Empty ---",0,OFFSET('All Equipment'!$P$1,ROW()-1,0)))</f>
        <v>36</v>
      </c>
      <c r="AL150" s="107">
        <f ca="1">IF($AE150="","",IF(AND($AE150="Off-Hand",$AH150="--- Empty ---"),1000,IF($AG150="1H",SUM($AK150,MAX(Optimization!$I$5:$K$5)),$AK150)))</f>
        <v>36</v>
      </c>
      <c r="AM150" s="134" t="str">
        <f ca="1">IF($AH150="","",IF(AND($AH150&lt;&gt;"--- Empty ---",OR($AI150&gt;$AD$2,OFFSET('All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50" s="52" t="str">
        <f t="shared" ca="1" si="20"/>
        <v>Yes</v>
      </c>
      <c r="AO150" s="52">
        <f t="shared" ca="1" si="25"/>
        <v>150</v>
      </c>
      <c r="AQ150" s="51" t="str">
        <f t="shared" ca="1" si="21"/>
        <v>n/a</v>
      </c>
      <c r="AR150" s="51" t="str">
        <f t="shared" ca="1" si="22"/>
        <v>n/a</v>
      </c>
      <c r="AS150" s="52" t="str">
        <f t="shared" ca="1" si="26"/>
        <v>n/a</v>
      </c>
      <c r="AT150" s="52" t="str">
        <f ca="1">IF(OR(AQ150="",AQ150="n/a"),AQ150,IF(AND($AR150&lt;&gt;"--- Empty ---",AR150=IF(AQ150="Finger1",Settings!$AB$4,Settings!$AB$6),ISERROR(MATCH(AR150,Settings!$AB$9:$AB$14,0))),"No","Yes"))</f>
        <v>n/a</v>
      </c>
      <c r="AV150" s="51" t="str">
        <f t="shared" ca="1" si="23"/>
        <v>n/a</v>
      </c>
      <c r="AW150" s="51" t="str">
        <f t="shared" ca="1" si="24"/>
        <v>n/a</v>
      </c>
      <c r="AX150" s="52" t="str">
        <f t="shared" ca="1" si="27"/>
        <v>n/a</v>
      </c>
      <c r="AY150" s="52" t="str">
        <f ca="1">IF(OR(AV150="",AV150="n/a"),AV150,IF(AND($AW150&lt;&gt;"--- Empty ---",AW150=IF(AV150="Finger2",Settings!$AB$3,Settings!$AB$5),ISERROR(MATCH(AW150,Settings!$AB$9:$AB$14,0))),"No","Yes"))</f>
        <v>n/a</v>
      </c>
    </row>
    <row r="151" spans="31:51" x14ac:dyDescent="0.25">
      <c r="AE151" s="51" t="str">
        <f ca="1">OFFSET('All Equipment'!$A$1,ROW()-1,0)&amp;""</f>
        <v>Head</v>
      </c>
      <c r="AF151" s="51" t="str">
        <f ca="1">OFFSET('All Equipment'!$B$1,ROW()-1,0)&amp;""</f>
        <v>Head</v>
      </c>
      <c r="AG151" s="52" t="str">
        <f t="shared" ca="1" si="19"/>
        <v/>
      </c>
      <c r="AH151" s="51" t="str">
        <f ca="1">IF($AE151="","",IF(OFFSET('All Equipment'!$A$1,ROW()-1,2)="","--- Empty ---",OFFSET('All Equipment'!$A$1,ROW()-1,2)))</f>
        <v>Lieutenant Commander's Dragonhide Headguard</v>
      </c>
      <c r="AI151" s="52">
        <f ca="1">IF($AF151="","",OFFSET('All Equipment'!$E$1,ROW()-1,0))</f>
        <v>2</v>
      </c>
      <c r="AJ151" s="52">
        <f ca="1">IF($AE151="","",OFFSET('All Equipment'!$M$1,ROW()-1,0))</f>
        <v>0</v>
      </c>
      <c r="AK151" s="107">
        <f ca="1">IF($AE151="","",IF($AH151="--- Empty ---",0,OFFSET('All Equipment'!$P$1,ROW()-1,0)))</f>
        <v>19.81276595744681</v>
      </c>
      <c r="AL151" s="107">
        <f ca="1">IF($AE151="","",IF(AND($AE151="Off-Hand",$AH151="--- Empty ---"),1000,IF($AG151="1H",SUM($AK151,MAX(Optimization!$I$5:$K$5)),$AK151)))</f>
        <v>19.81276595744681</v>
      </c>
      <c r="AM151" s="134" t="str">
        <f ca="1">IF($AH151="","",IF(AND($AH151&lt;&gt;"--- Empty ---",OR($AI151&gt;$AD$2,OFFSET('All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1" s="52" t="str">
        <f t="shared" ca="1" si="20"/>
        <v>Yes</v>
      </c>
      <c r="AO151" s="52">
        <f t="shared" ca="1" si="25"/>
        <v>151</v>
      </c>
      <c r="AQ151" s="51" t="str">
        <f t="shared" ca="1" si="21"/>
        <v>n/a</v>
      </c>
      <c r="AR151" s="51" t="str">
        <f t="shared" ca="1" si="22"/>
        <v>n/a</v>
      </c>
      <c r="AS151" s="52" t="str">
        <f t="shared" ca="1" si="26"/>
        <v>n/a</v>
      </c>
      <c r="AT151" s="52" t="str">
        <f ca="1">IF(OR(AQ151="",AQ151="n/a"),AQ151,IF(AND($AR151&lt;&gt;"--- Empty ---",AR151=IF(AQ151="Finger1",Settings!$AB$4,Settings!$AB$6),ISERROR(MATCH(AR151,Settings!$AB$9:$AB$14,0))),"No","Yes"))</f>
        <v>n/a</v>
      </c>
      <c r="AV151" s="51" t="str">
        <f t="shared" ca="1" si="23"/>
        <v>n/a</v>
      </c>
      <c r="AW151" s="51" t="str">
        <f t="shared" ca="1" si="24"/>
        <v>n/a</v>
      </c>
      <c r="AX151" s="52" t="str">
        <f t="shared" ca="1" si="27"/>
        <v>n/a</v>
      </c>
      <c r="AY151" s="52" t="str">
        <f ca="1">IF(OR(AV151="",AV151="n/a"),AV151,IF(AND($AW151&lt;&gt;"--- Empty ---",AW151=IF(AV151="Finger2",Settings!$AB$3,Settings!$AB$5),ISERROR(MATCH(AW151,Settings!$AB$9:$AB$14,0))),"No","Yes"))</f>
        <v>n/a</v>
      </c>
    </row>
    <row r="152" spans="31:51" x14ac:dyDescent="0.25">
      <c r="AE152" s="51" t="str">
        <f ca="1">OFFSET('All Equipment'!$A$1,ROW()-1,0)&amp;""</f>
        <v>Head</v>
      </c>
      <c r="AF152" s="51" t="str">
        <f ca="1">OFFSET('All Equipment'!$B$1,ROW()-1,0)&amp;""</f>
        <v>Head</v>
      </c>
      <c r="AG152" s="52" t="str">
        <f t="shared" ca="1" si="19"/>
        <v/>
      </c>
      <c r="AH152" s="51" t="str">
        <f ca="1">IF($AE152="","",IF(OFFSET('All Equipment'!$A$1,ROW()-1,2)="","--- Empty ---",OFFSET('All Equipment'!$A$1,ROW()-1,2)))</f>
        <v>Master's Hat of Arcane Wrath</v>
      </c>
      <c r="AI152" s="52">
        <f ca="1">IF($AF152="","",OFFSET('All Equipment'!$E$1,ROW()-1,0))</f>
        <v>1</v>
      </c>
      <c r="AJ152" s="52">
        <f ca="1">IF($AE152="","",OFFSET('All Equipment'!$M$1,ROW()-1,0))</f>
        <v>0</v>
      </c>
      <c r="AK152" s="107">
        <f ca="1">IF($AE152="","",IF($AH152="--- Empty ---",0,OFFSET('All Equipment'!$P$1,ROW()-1,0)))</f>
        <v>40</v>
      </c>
      <c r="AL152" s="107">
        <f ca="1">IF($AE152="","",IF(AND($AE152="Off-Hand",$AH152="--- Empty ---"),1000,IF($AG152="1H",SUM($AK152,MAX(Optimization!$I$5:$K$5)),$AK152)))</f>
        <v>40</v>
      </c>
      <c r="AM152" s="134" t="str">
        <f ca="1">IF($AH152="","",IF(AND($AH152&lt;&gt;"--- Empty ---",OR($AI152&gt;$AD$2,OFFSET('All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2" s="52" t="str">
        <f t="shared" ca="1" si="20"/>
        <v>Yes</v>
      </c>
      <c r="AO152" s="52">
        <f t="shared" ca="1" si="25"/>
        <v>152</v>
      </c>
      <c r="AQ152" s="51" t="str">
        <f t="shared" ca="1" si="21"/>
        <v>n/a</v>
      </c>
      <c r="AR152" s="51" t="str">
        <f t="shared" ca="1" si="22"/>
        <v>n/a</v>
      </c>
      <c r="AS152" s="52" t="str">
        <f t="shared" ca="1" si="26"/>
        <v>n/a</v>
      </c>
      <c r="AT152" s="52" t="str">
        <f ca="1">IF(OR(AQ152="",AQ152="n/a"),AQ152,IF(AND($AR152&lt;&gt;"--- Empty ---",AR152=IF(AQ152="Finger1",Settings!$AB$4,Settings!$AB$6),ISERROR(MATCH(AR152,Settings!$AB$9:$AB$14,0))),"No","Yes"))</f>
        <v>n/a</v>
      </c>
      <c r="AV152" s="51" t="str">
        <f t="shared" ca="1" si="23"/>
        <v>n/a</v>
      </c>
      <c r="AW152" s="51" t="str">
        <f t="shared" ca="1" si="24"/>
        <v>n/a</v>
      </c>
      <c r="AX152" s="52" t="str">
        <f t="shared" ca="1" si="27"/>
        <v>n/a</v>
      </c>
      <c r="AY152" s="52" t="str">
        <f ca="1">IF(OR(AV152="",AV152="n/a"),AV152,IF(AND($AW152&lt;&gt;"--- Empty ---",AW152=IF(AV152="Finger2",Settings!$AB$3,Settings!$AB$5),ISERROR(MATCH(AW152,Settings!$AB$9:$AB$14,0))),"No","Yes"))</f>
        <v>n/a</v>
      </c>
    </row>
    <row r="153" spans="31:51" x14ac:dyDescent="0.25">
      <c r="AE153" s="51" t="str">
        <f ca="1">OFFSET('All Equipment'!$A$1,ROW()-1,0)&amp;""</f>
        <v>Head</v>
      </c>
      <c r="AF153" s="51" t="str">
        <f ca="1">OFFSET('All Equipment'!$B$1,ROW()-1,0)&amp;""</f>
        <v>Head</v>
      </c>
      <c r="AG153" s="52" t="str">
        <f t="shared" ca="1" si="19"/>
        <v/>
      </c>
      <c r="AH153" s="51" t="str">
        <f ca="1">IF($AE153="","",IF(OFFSET('All Equipment'!$A$1,ROW()-1,2)="","--- Empty ---",OFFSET('All Equipment'!$A$1,ROW()-1,2)))</f>
        <v>Mighty Helmet of Arcane Wrath</v>
      </c>
      <c r="AI153" s="52">
        <f ca="1">IF($AF153="","",OFFSET('All Equipment'!$E$1,ROW()-1,0))</f>
        <v>1</v>
      </c>
      <c r="AJ153" s="52">
        <f ca="1">IF($AE153="","",OFFSET('All Equipment'!$M$1,ROW()-1,0))</f>
        <v>0</v>
      </c>
      <c r="AK153" s="107">
        <f ca="1">IF($AE153="","",IF($AH153="--- Empty ---",0,OFFSET('All Equipment'!$P$1,ROW()-1,0)))</f>
        <v>40</v>
      </c>
      <c r="AL153" s="107">
        <f ca="1">IF($AE153="","",IF(AND($AE153="Off-Hand",$AH153="--- Empty ---"),1000,IF($AG153="1H",SUM($AK153,MAX(Optimization!$I$5:$K$5)),$AK153)))</f>
        <v>40</v>
      </c>
      <c r="AM153" s="134" t="str">
        <f ca="1">IF($AH153="","",IF(AND($AH153&lt;&gt;"--- Empty ---",OR($AI153&gt;$AD$2,OFFSET('All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3" s="52" t="str">
        <f t="shared" ca="1" si="20"/>
        <v>Yes</v>
      </c>
      <c r="AO153" s="52">
        <f t="shared" ca="1" si="25"/>
        <v>153</v>
      </c>
      <c r="AQ153" s="51" t="str">
        <f t="shared" ca="1" si="21"/>
        <v>n/a</v>
      </c>
      <c r="AR153" s="51" t="str">
        <f t="shared" ca="1" si="22"/>
        <v>n/a</v>
      </c>
      <c r="AS153" s="52" t="str">
        <f t="shared" ca="1" si="26"/>
        <v>n/a</v>
      </c>
      <c r="AT153" s="52" t="str">
        <f ca="1">IF(OR(AQ153="",AQ153="n/a"),AQ153,IF(AND($AR153&lt;&gt;"--- Empty ---",AR153=IF(AQ153="Finger1",Settings!$AB$4,Settings!$AB$6),ISERROR(MATCH(AR153,Settings!$AB$9:$AB$14,0))),"No","Yes"))</f>
        <v>n/a</v>
      </c>
      <c r="AV153" s="51" t="str">
        <f t="shared" ca="1" si="23"/>
        <v>n/a</v>
      </c>
      <c r="AW153" s="51" t="str">
        <f t="shared" ca="1" si="24"/>
        <v>n/a</v>
      </c>
      <c r="AX153" s="52" t="str">
        <f t="shared" ca="1" si="27"/>
        <v>n/a</v>
      </c>
      <c r="AY153" s="52" t="str">
        <f ca="1">IF(OR(AV153="",AV153="n/a"),AV153,IF(AND($AW153&lt;&gt;"--- Empty ---",AW153=IF(AV153="Finger2",Settings!$AB$3,Settings!$AB$5),ISERROR(MATCH(AW153,Settings!$AB$9:$AB$14,0))),"No","Yes"))</f>
        <v>n/a</v>
      </c>
    </row>
    <row r="154" spans="31:51" x14ac:dyDescent="0.25">
      <c r="AE154" s="51" t="str">
        <f ca="1">OFFSET('All Equipment'!$A$1,ROW()-1,0)&amp;""</f>
        <v>Head</v>
      </c>
      <c r="AF154" s="51" t="str">
        <f ca="1">OFFSET('All Equipment'!$B$1,ROW()-1,0)&amp;""</f>
        <v>Head</v>
      </c>
      <c r="AG154" s="52" t="str">
        <f t="shared" ca="1" si="19"/>
        <v/>
      </c>
      <c r="AH154" s="51" t="str">
        <f ca="1">IF($AE154="","",IF(OFFSET('All Equipment'!$A$1,ROW()-1,2)="","--- Empty ---",OFFSET('All Equipment'!$A$1,ROW()-1,2)))</f>
        <v>Mighty Helmet of Nature's Wrath</v>
      </c>
      <c r="AI154" s="52">
        <f ca="1">IF($AF154="","",OFFSET('All Equipment'!$E$1,ROW()-1,0))</f>
        <v>1</v>
      </c>
      <c r="AJ154" s="52">
        <f ca="1">IF($AE154="","",OFFSET('All Equipment'!$M$1,ROW()-1,0))</f>
        <v>0</v>
      </c>
      <c r="AK154" s="107">
        <f ca="1">IF($AE154="","",IF($AH154="--- Empty ---",0,OFFSET('All Equipment'!$P$1,ROW()-1,0)))</f>
        <v>40</v>
      </c>
      <c r="AL154" s="107">
        <f ca="1">IF($AE154="","",IF(AND($AE154="Off-Hand",$AH154="--- Empty ---"),1000,IF($AG154="1H",SUM($AK154,MAX(Optimization!$I$5:$K$5)),$AK154)))</f>
        <v>40</v>
      </c>
      <c r="AM154" s="134" t="str">
        <f ca="1">IF($AH154="","",IF(AND($AH154&lt;&gt;"--- Empty ---",OR($AI154&gt;$AD$2,OFFSET('All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54" s="52" t="str">
        <f t="shared" ca="1" si="20"/>
        <v>Yes</v>
      </c>
      <c r="AO154" s="52">
        <f t="shared" ca="1" si="25"/>
        <v>154</v>
      </c>
      <c r="AQ154" s="51" t="str">
        <f t="shared" ca="1" si="21"/>
        <v>n/a</v>
      </c>
      <c r="AR154" s="51" t="str">
        <f t="shared" ca="1" si="22"/>
        <v>n/a</v>
      </c>
      <c r="AS154" s="52" t="str">
        <f t="shared" ca="1" si="26"/>
        <v>n/a</v>
      </c>
      <c r="AT154" s="52" t="str">
        <f ca="1">IF(OR(AQ154="",AQ154="n/a"),AQ154,IF(AND($AR154&lt;&gt;"--- Empty ---",AR154=IF(AQ154="Finger1",Settings!$AB$4,Settings!$AB$6),ISERROR(MATCH(AR154,Settings!$AB$9:$AB$14,0))),"No","Yes"))</f>
        <v>n/a</v>
      </c>
      <c r="AV154" s="51" t="str">
        <f t="shared" ca="1" si="23"/>
        <v>n/a</v>
      </c>
      <c r="AW154" s="51" t="str">
        <f t="shared" ca="1" si="24"/>
        <v>n/a</v>
      </c>
      <c r="AX154" s="52" t="str">
        <f t="shared" ca="1" si="27"/>
        <v>n/a</v>
      </c>
      <c r="AY154" s="52" t="str">
        <f ca="1">IF(OR(AV154="",AV154="n/a"),AV154,IF(AND($AW154&lt;&gt;"--- Empty ---",AW154=IF(AV154="Finger2",Settings!$AB$3,Settings!$AB$5),ISERROR(MATCH(AW154,Settings!$AB$9:$AB$14,0))),"No","Yes"))</f>
        <v>n/a</v>
      </c>
    </row>
    <row r="155" spans="31:51" x14ac:dyDescent="0.25">
      <c r="AE155" s="51" t="str">
        <f ca="1">OFFSET('All Equipment'!$A$1,ROW()-1,0)&amp;""</f>
        <v>Head</v>
      </c>
      <c r="AF155" s="51" t="str">
        <f ca="1">OFFSET('All Equipment'!$B$1,ROW()-1,0)&amp;""</f>
        <v>Head</v>
      </c>
      <c r="AG155" s="52" t="str">
        <f t="shared" ca="1" si="19"/>
        <v/>
      </c>
      <c r="AH155" s="51" t="str">
        <f ca="1">IF($AE155="","",IF(OFFSET('All Equipment'!$A$1,ROW()-1,2)="","--- Empty ---",OFFSET('All Equipment'!$A$1,ROW()-1,2)))</f>
        <v>Mish'undare, Circlet of the Mind Flayer</v>
      </c>
      <c r="AI155" s="52">
        <f ca="1">IF($AF155="","",OFFSET('All Equipment'!$E$1,ROW()-1,0))</f>
        <v>3</v>
      </c>
      <c r="AJ155" s="52">
        <f ca="1">IF($AE155="","",OFFSET('All Equipment'!$M$1,ROW()-1,0))</f>
        <v>0</v>
      </c>
      <c r="AK155" s="107">
        <f ca="1">IF($AE155="","",IF($AH155="--- Empty ---",0,OFFSET('All Equipment'!$P$1,ROW()-1,0)))</f>
        <v>51.314893617021283</v>
      </c>
      <c r="AL155" s="107">
        <f ca="1">IF($AE155="","",IF(AND($AE155="Off-Hand",$AH155="--- Empty ---"),1000,IF($AG155="1H",SUM($AK155,MAX(Optimization!$I$5:$K$5)),$AK155)))</f>
        <v>51.314893617021283</v>
      </c>
      <c r="AM155" s="134" t="str">
        <f ca="1">IF($AH155="","",IF(AND($AH155&lt;&gt;"--- Empty ---",OR($AI155&gt;$AD$2,OFFSET('All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5" s="52" t="str">
        <f t="shared" ca="1" si="20"/>
        <v>Yes</v>
      </c>
      <c r="AO155" s="52">
        <f t="shared" ca="1" si="25"/>
        <v>155</v>
      </c>
      <c r="AQ155" s="51" t="str">
        <f t="shared" ca="1" si="21"/>
        <v>n/a</v>
      </c>
      <c r="AR155" s="51" t="str">
        <f t="shared" ca="1" si="22"/>
        <v>n/a</v>
      </c>
      <c r="AS155" s="52" t="str">
        <f t="shared" ca="1" si="26"/>
        <v>n/a</v>
      </c>
      <c r="AT155" s="52" t="str">
        <f ca="1">IF(OR(AQ155="",AQ155="n/a"),AQ155,IF(AND($AR155&lt;&gt;"--- Empty ---",AR155=IF(AQ155="Finger1",Settings!$AB$4,Settings!$AB$6),ISERROR(MATCH(AR155,Settings!$AB$9:$AB$14,0))),"No","Yes"))</f>
        <v>n/a</v>
      </c>
      <c r="AV155" s="51" t="str">
        <f t="shared" ca="1" si="23"/>
        <v>n/a</v>
      </c>
      <c r="AW155" s="51" t="str">
        <f t="shared" ca="1" si="24"/>
        <v>n/a</v>
      </c>
      <c r="AX155" s="52" t="str">
        <f t="shared" ca="1" si="27"/>
        <v>n/a</v>
      </c>
      <c r="AY155" s="52" t="str">
        <f ca="1">IF(OR(AV155="",AV155="n/a"),AV155,IF(AND($AW155&lt;&gt;"--- Empty ---",AW155=IF(AV155="Finger2",Settings!$AB$3,Settings!$AB$5),ISERROR(MATCH(AW155,Settings!$AB$9:$AB$14,0))),"No","Yes"))</f>
        <v>n/a</v>
      </c>
    </row>
    <row r="156" spans="31:51" x14ac:dyDescent="0.25">
      <c r="AE156" s="51" t="str">
        <f ca="1">OFFSET('All Equipment'!$A$1,ROW()-1,0)&amp;""</f>
        <v>Head</v>
      </c>
      <c r="AF156" s="51" t="str">
        <f ca="1">OFFSET('All Equipment'!$B$1,ROW()-1,0)&amp;""</f>
        <v>Head</v>
      </c>
      <c r="AG156" s="52" t="str">
        <f t="shared" ca="1" si="19"/>
        <v/>
      </c>
      <c r="AH156" s="51" t="str">
        <f ca="1">IF($AE156="","",IF(OFFSET('All Equipment'!$A$1,ROW()-1,2)="","--- Empty ---",OFFSET('All Equipment'!$A$1,ROW()-1,2)))</f>
        <v>Mystical Headwrap of Arcane Wrath</v>
      </c>
      <c r="AI156" s="52">
        <f ca="1">IF($AF156="","",OFFSET('All Equipment'!$E$1,ROW()-1,0))</f>
        <v>1</v>
      </c>
      <c r="AJ156" s="52">
        <f ca="1">IF($AE156="","",OFFSET('All Equipment'!$M$1,ROW()-1,0))</f>
        <v>0</v>
      </c>
      <c r="AK156" s="107">
        <f ca="1">IF($AE156="","",IF($AH156="--- Empty ---",0,OFFSET('All Equipment'!$P$1,ROW()-1,0)))</f>
        <v>36</v>
      </c>
      <c r="AL156" s="107">
        <f ca="1">IF($AE156="","",IF(AND($AE156="Off-Hand",$AH156="--- Empty ---"),1000,IF($AG156="1H",SUM($AK156,MAX(Optimization!$I$5:$K$5)),$AK156)))</f>
        <v>36</v>
      </c>
      <c r="AM156" s="134" t="str">
        <f ca="1">IF($AH156="","",IF(AND($AH156&lt;&gt;"--- Empty ---",OR($AI156&gt;$AD$2,OFFSET('All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6" s="52" t="str">
        <f t="shared" ca="1" si="20"/>
        <v>Yes</v>
      </c>
      <c r="AO156" s="52">
        <f t="shared" ca="1" si="25"/>
        <v>156</v>
      </c>
      <c r="AQ156" s="51" t="str">
        <f t="shared" ca="1" si="21"/>
        <v>n/a</v>
      </c>
      <c r="AR156" s="51" t="str">
        <f t="shared" ca="1" si="22"/>
        <v>n/a</v>
      </c>
      <c r="AS156" s="52" t="str">
        <f t="shared" ca="1" si="26"/>
        <v>n/a</v>
      </c>
      <c r="AT156" s="52" t="str">
        <f ca="1">IF(OR(AQ156="",AQ156="n/a"),AQ156,IF(AND($AR156&lt;&gt;"--- Empty ---",AR156=IF(AQ156="Finger1",Settings!$AB$4,Settings!$AB$6),ISERROR(MATCH(AR156,Settings!$AB$9:$AB$14,0))),"No","Yes"))</f>
        <v>n/a</v>
      </c>
      <c r="AV156" s="51" t="str">
        <f t="shared" ca="1" si="23"/>
        <v>n/a</v>
      </c>
      <c r="AW156" s="51" t="str">
        <f t="shared" ca="1" si="24"/>
        <v>n/a</v>
      </c>
      <c r="AX156" s="52" t="str">
        <f t="shared" ca="1" si="27"/>
        <v>n/a</v>
      </c>
      <c r="AY156" s="52" t="str">
        <f ca="1">IF(OR(AV156="",AV156="n/a"),AV156,IF(AND($AW156&lt;&gt;"--- Empty ---",AW156=IF(AV156="Finger2",Settings!$AB$3,Settings!$AB$5),ISERROR(MATCH(AW156,Settings!$AB$9:$AB$14,0))),"No","Yes"))</f>
        <v>n/a</v>
      </c>
    </row>
    <row r="157" spans="31:51" x14ac:dyDescent="0.25">
      <c r="AE157" s="51" t="str">
        <f ca="1">OFFSET('All Equipment'!$A$1,ROW()-1,0)&amp;""</f>
        <v>Head</v>
      </c>
      <c r="AF157" s="51" t="str">
        <f ca="1">OFFSET('All Equipment'!$B$1,ROW()-1,0)&amp;""</f>
        <v>Head</v>
      </c>
      <c r="AG157" s="52" t="str">
        <f t="shared" ca="1" si="19"/>
        <v/>
      </c>
      <c r="AH157" s="51" t="str">
        <f ca="1">IF($AE157="","",IF(OFFSET('All Equipment'!$A$1,ROW()-1,2)="","--- Empty ---",OFFSET('All Equipment'!$A$1,ROW()-1,2)))</f>
        <v>Nightshade Helmet of Arcane Wrath</v>
      </c>
      <c r="AI157" s="52">
        <f ca="1">IF($AF157="","",OFFSET('All Equipment'!$E$1,ROW()-1,0))</f>
        <v>1</v>
      </c>
      <c r="AJ157" s="52">
        <f ca="1">IF($AE157="","",OFFSET('All Equipment'!$M$1,ROW()-1,0))</f>
        <v>0</v>
      </c>
      <c r="AK157" s="107">
        <f ca="1">IF($AE157="","",IF($AH157="--- Empty ---",0,OFFSET('All Equipment'!$P$1,ROW()-1,0)))</f>
        <v>40</v>
      </c>
      <c r="AL157" s="107">
        <f ca="1">IF($AE157="","",IF(AND($AE157="Off-Hand",$AH157="--- Empty ---"),1000,IF($AG157="1H",SUM($AK157,MAX(Optimization!$I$5:$K$5)),$AK157)))</f>
        <v>40</v>
      </c>
      <c r="AM157" s="134" t="str">
        <f ca="1">IF($AH157="","",IF(AND($AH157&lt;&gt;"--- Empty ---",OR($AI157&gt;$AD$2,OFFSET('All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7" s="52" t="str">
        <f t="shared" ca="1" si="20"/>
        <v>Yes</v>
      </c>
      <c r="AO157" s="52">
        <f t="shared" ca="1" si="25"/>
        <v>157</v>
      </c>
      <c r="AQ157" s="51" t="str">
        <f t="shared" ca="1" si="21"/>
        <v>n/a</v>
      </c>
      <c r="AR157" s="51" t="str">
        <f t="shared" ca="1" si="22"/>
        <v>n/a</v>
      </c>
      <c r="AS157" s="52" t="str">
        <f t="shared" ca="1" si="26"/>
        <v>n/a</v>
      </c>
      <c r="AT157" s="52" t="str">
        <f ca="1">IF(OR(AQ157="",AQ157="n/a"),AQ157,IF(AND($AR157&lt;&gt;"--- Empty ---",AR157=IF(AQ157="Finger1",Settings!$AB$4,Settings!$AB$6),ISERROR(MATCH(AR157,Settings!$AB$9:$AB$14,0))),"No","Yes"))</f>
        <v>n/a</v>
      </c>
      <c r="AV157" s="51" t="str">
        <f t="shared" ca="1" si="23"/>
        <v>n/a</v>
      </c>
      <c r="AW157" s="51" t="str">
        <f t="shared" ca="1" si="24"/>
        <v>n/a</v>
      </c>
      <c r="AX157" s="52" t="str">
        <f t="shared" ca="1" si="27"/>
        <v>n/a</v>
      </c>
      <c r="AY157" s="52" t="str">
        <f ca="1">IF(OR(AV157="",AV157="n/a"),AV157,IF(AND($AW157&lt;&gt;"--- Empty ---",AW157=IF(AV157="Finger2",Settings!$AB$3,Settings!$AB$5),ISERROR(MATCH(AW157,Settings!$AB$9:$AB$14,0))),"No","Yes"))</f>
        <v>n/a</v>
      </c>
    </row>
    <row r="158" spans="31:51" x14ac:dyDescent="0.25">
      <c r="AE158" s="51" t="str">
        <f ca="1">OFFSET('All Equipment'!$A$1,ROW()-1,0)&amp;""</f>
        <v>Head</v>
      </c>
      <c r="AF158" s="51" t="str">
        <f ca="1">OFFSET('All Equipment'!$B$1,ROW()-1,0)&amp;""</f>
        <v>Head</v>
      </c>
      <c r="AG158" s="52" t="str">
        <f t="shared" ca="1" si="19"/>
        <v/>
      </c>
      <c r="AH158" s="51" t="str">
        <f ca="1">IF($AE158="","",IF(OFFSET('All Equipment'!$A$1,ROW()-1,2)="","--- Empty ---",OFFSET('All Equipment'!$A$1,ROW()-1,2)))</f>
        <v>Nightshade Helmet of Nature's Wrath</v>
      </c>
      <c r="AI158" s="52">
        <f ca="1">IF($AF158="","",OFFSET('All Equipment'!$E$1,ROW()-1,0))</f>
        <v>1</v>
      </c>
      <c r="AJ158" s="52">
        <f ca="1">IF($AE158="","",OFFSET('All Equipment'!$M$1,ROW()-1,0))</f>
        <v>0</v>
      </c>
      <c r="AK158" s="107">
        <f ca="1">IF($AE158="","",IF($AH158="--- Empty ---",0,OFFSET('All Equipment'!$P$1,ROW()-1,0)))</f>
        <v>40</v>
      </c>
      <c r="AL158" s="107">
        <f ca="1">IF($AE158="","",IF(AND($AE158="Off-Hand",$AH158="--- Empty ---"),1000,IF($AG158="1H",SUM($AK158,MAX(Optimization!$I$5:$K$5)),$AK158)))</f>
        <v>40</v>
      </c>
      <c r="AM158" s="134" t="str">
        <f ca="1">IF($AH158="","",IF(AND($AH158&lt;&gt;"--- Empty ---",OR($AI158&gt;$AD$2,OFFSET('All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58" s="52" t="str">
        <f t="shared" ca="1" si="20"/>
        <v>Yes</v>
      </c>
      <c r="AO158" s="52">
        <f t="shared" ca="1" si="25"/>
        <v>158</v>
      </c>
      <c r="AQ158" s="51" t="str">
        <f t="shared" ca="1" si="21"/>
        <v>n/a</v>
      </c>
      <c r="AR158" s="51" t="str">
        <f t="shared" ca="1" si="22"/>
        <v>n/a</v>
      </c>
      <c r="AS158" s="52" t="str">
        <f t="shared" ca="1" si="26"/>
        <v>n/a</v>
      </c>
      <c r="AT158" s="52" t="str">
        <f ca="1">IF(OR(AQ158="",AQ158="n/a"),AQ158,IF(AND($AR158&lt;&gt;"--- Empty ---",AR158=IF(AQ158="Finger1",Settings!$AB$4,Settings!$AB$6),ISERROR(MATCH(AR158,Settings!$AB$9:$AB$14,0))),"No","Yes"))</f>
        <v>n/a</v>
      </c>
      <c r="AV158" s="51" t="str">
        <f t="shared" ca="1" si="23"/>
        <v>n/a</v>
      </c>
      <c r="AW158" s="51" t="str">
        <f t="shared" ca="1" si="24"/>
        <v>n/a</v>
      </c>
      <c r="AX158" s="52" t="str">
        <f t="shared" ca="1" si="27"/>
        <v>n/a</v>
      </c>
      <c r="AY158" s="52" t="str">
        <f ca="1">IF(OR(AV158="",AV158="n/a"),AV158,IF(AND($AW158&lt;&gt;"--- Empty ---",AW158=IF(AV158="Finger2",Settings!$AB$3,Settings!$AB$5),ISERROR(MATCH(AW158,Settings!$AB$9:$AB$14,0))),"No","Yes"))</f>
        <v>n/a</v>
      </c>
    </row>
    <row r="159" spans="31:51" x14ac:dyDescent="0.25">
      <c r="AE159" s="51" t="str">
        <f ca="1">OFFSET('All Equipment'!$A$1,ROW()-1,0)&amp;""</f>
        <v>Head</v>
      </c>
      <c r="AF159" s="51" t="str">
        <f ca="1">OFFSET('All Equipment'!$B$1,ROW()-1,0)&amp;""</f>
        <v>Head</v>
      </c>
      <c r="AG159" s="52" t="str">
        <f t="shared" ca="1" si="19"/>
        <v/>
      </c>
      <c r="AH159" s="51" t="str">
        <f ca="1">IF($AE159="","",IF(OFFSET('All Equipment'!$A$1,ROW()-1,2)="","--- Empty ---",OFFSET('All Equipment'!$A$1,ROW()-1,2)))</f>
        <v>Peerless Headband of Arcane Wrath</v>
      </c>
      <c r="AI159" s="52">
        <f ca="1">IF($AF159="","",OFFSET('All Equipment'!$E$1,ROW()-1,0))</f>
        <v>1</v>
      </c>
      <c r="AJ159" s="52">
        <f ca="1">IF($AE159="","",OFFSET('All Equipment'!$M$1,ROW()-1,0))</f>
        <v>0</v>
      </c>
      <c r="AK159" s="107">
        <f ca="1">IF($AE159="","",IF($AH159="--- Empty ---",0,OFFSET('All Equipment'!$P$1,ROW()-1,0)))</f>
        <v>37</v>
      </c>
      <c r="AL159" s="107">
        <f ca="1">IF($AE159="","",IF(AND($AE159="Off-Hand",$AH159="--- Empty ---"),1000,IF($AG159="1H",SUM($AK159,MAX(Optimization!$I$5:$K$5)),$AK159)))</f>
        <v>37</v>
      </c>
      <c r="AM159" s="134" t="str">
        <f ca="1">IF($AH159="","",IF(AND($AH159&lt;&gt;"--- Empty ---",OR($AI159&gt;$AD$2,OFFSET('All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9" s="52" t="str">
        <f t="shared" ca="1" si="20"/>
        <v>Yes</v>
      </c>
      <c r="AO159" s="52">
        <f t="shared" ca="1" si="25"/>
        <v>159</v>
      </c>
      <c r="AQ159" s="51" t="str">
        <f t="shared" ca="1" si="21"/>
        <v>n/a</v>
      </c>
      <c r="AR159" s="51" t="str">
        <f t="shared" ca="1" si="22"/>
        <v>n/a</v>
      </c>
      <c r="AS159" s="52" t="str">
        <f t="shared" ca="1" si="26"/>
        <v>n/a</v>
      </c>
      <c r="AT159" s="52" t="str">
        <f ca="1">IF(OR(AQ159="",AQ159="n/a"),AQ159,IF(AND($AR159&lt;&gt;"--- Empty ---",AR159=IF(AQ159="Finger1",Settings!$AB$4,Settings!$AB$6),ISERROR(MATCH(AR159,Settings!$AB$9:$AB$14,0))),"No","Yes"))</f>
        <v>n/a</v>
      </c>
      <c r="AV159" s="51" t="str">
        <f t="shared" ca="1" si="23"/>
        <v>n/a</v>
      </c>
      <c r="AW159" s="51" t="str">
        <f t="shared" ca="1" si="24"/>
        <v>n/a</v>
      </c>
      <c r="AX159" s="52" t="str">
        <f t="shared" ca="1" si="27"/>
        <v>n/a</v>
      </c>
      <c r="AY159" s="52" t="str">
        <f ca="1">IF(OR(AV159="",AV159="n/a"),AV159,IF(AND($AW159&lt;&gt;"--- Empty ---",AW159=IF(AV159="Finger2",Settings!$AB$3,Settings!$AB$5),ISERROR(MATCH(AW159,Settings!$AB$9:$AB$14,0))),"No","Yes"))</f>
        <v>n/a</v>
      </c>
    </row>
    <row r="160" spans="31:51" x14ac:dyDescent="0.25">
      <c r="AE160" s="51" t="str">
        <f ca="1">OFFSET('All Equipment'!$A$1,ROW()-1,0)&amp;""</f>
        <v>Head</v>
      </c>
      <c r="AF160" s="51" t="str">
        <f ca="1">OFFSET('All Equipment'!$B$1,ROW()-1,0)&amp;""</f>
        <v>Head</v>
      </c>
      <c r="AG160" s="52" t="str">
        <f t="shared" ca="1" si="19"/>
        <v/>
      </c>
      <c r="AH160" s="51" t="str">
        <f ca="1">IF($AE160="","",IF(OFFSET('All Equipment'!$A$1,ROW()-1,2)="","--- Empty ---",OFFSET('All Equipment'!$A$1,ROW()-1,2)))</f>
        <v>Peerless Headband of Nature's Wrath</v>
      </c>
      <c r="AI160" s="52">
        <f ca="1">IF($AF160="","",OFFSET('All Equipment'!$E$1,ROW()-1,0))</f>
        <v>1</v>
      </c>
      <c r="AJ160" s="52">
        <f ca="1">IF($AE160="","",OFFSET('All Equipment'!$M$1,ROW()-1,0))</f>
        <v>0</v>
      </c>
      <c r="AK160" s="107">
        <f ca="1">IF($AE160="","",IF($AH160="--- Empty ---",0,OFFSET('All Equipment'!$P$1,ROW()-1,0)))</f>
        <v>37</v>
      </c>
      <c r="AL160" s="107">
        <f ca="1">IF($AE160="","",IF(AND($AE160="Off-Hand",$AH160="--- Empty ---"),1000,IF($AG160="1H",SUM($AK160,MAX(Optimization!$I$5:$K$5)),$AK160)))</f>
        <v>37</v>
      </c>
      <c r="AM160" s="134" t="str">
        <f ca="1">IF($AH160="","",IF(AND($AH160&lt;&gt;"--- Empty ---",OR($AI160&gt;$AD$2,OFFSET('All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60" s="52" t="str">
        <f t="shared" ca="1" si="20"/>
        <v>Yes</v>
      </c>
      <c r="AO160" s="52">
        <f t="shared" ca="1" si="25"/>
        <v>160</v>
      </c>
      <c r="AQ160" s="51" t="str">
        <f t="shared" ca="1" si="21"/>
        <v>n/a</v>
      </c>
      <c r="AR160" s="51" t="str">
        <f t="shared" ca="1" si="22"/>
        <v>n/a</v>
      </c>
      <c r="AS160" s="52" t="str">
        <f t="shared" ca="1" si="26"/>
        <v>n/a</v>
      </c>
      <c r="AT160" s="52" t="str">
        <f ca="1">IF(OR(AQ160="",AQ160="n/a"),AQ160,IF(AND($AR160&lt;&gt;"--- Empty ---",AR160=IF(AQ160="Finger1",Settings!$AB$4,Settings!$AB$6),ISERROR(MATCH(AR160,Settings!$AB$9:$AB$14,0))),"No","Yes"))</f>
        <v>n/a</v>
      </c>
      <c r="AV160" s="51" t="str">
        <f t="shared" ca="1" si="23"/>
        <v>n/a</v>
      </c>
      <c r="AW160" s="51" t="str">
        <f t="shared" ca="1" si="24"/>
        <v>n/a</v>
      </c>
      <c r="AX160" s="52" t="str">
        <f t="shared" ca="1" si="27"/>
        <v>n/a</v>
      </c>
      <c r="AY160" s="52" t="str">
        <f ca="1">IF(OR(AV160="",AV160="n/a"),AV160,IF(AND($AW160&lt;&gt;"--- Empty ---",AW160=IF(AV160="Finger2",Settings!$AB$3,Settings!$AB$5),ISERROR(MATCH(AW160,Settings!$AB$9:$AB$14,0))),"No","Yes"))</f>
        <v>n/a</v>
      </c>
    </row>
    <row r="161" spans="31:51" x14ac:dyDescent="0.25">
      <c r="AE161" s="51" t="str">
        <f ca="1">OFFSET('All Equipment'!$A$1,ROW()-1,0)&amp;""</f>
        <v>Head</v>
      </c>
      <c r="AF161" s="51" t="str">
        <f ca="1">OFFSET('All Equipment'!$B$1,ROW()-1,0)&amp;""</f>
        <v>Head</v>
      </c>
      <c r="AG161" s="52" t="str">
        <f t="shared" ca="1" si="19"/>
        <v/>
      </c>
      <c r="AH161" s="51" t="str">
        <f ca="1">IF($AE161="","",IF(OFFSET('All Equipment'!$A$1,ROW()-1,2)="","--- Empty ---",OFFSET('All Equipment'!$A$1,ROW()-1,2)))</f>
        <v>Praetorian Coif of Arcane Wrath</v>
      </c>
      <c r="AI161" s="52">
        <f ca="1">IF($AF161="","",OFFSET('All Equipment'!$E$1,ROW()-1,0))</f>
        <v>1</v>
      </c>
      <c r="AJ161" s="52">
        <f ca="1">IF($AE161="","",OFFSET('All Equipment'!$M$1,ROW()-1,0))</f>
        <v>0</v>
      </c>
      <c r="AK161" s="107">
        <f ca="1">IF($AE161="","",IF($AH161="--- Empty ---",0,OFFSET('All Equipment'!$P$1,ROW()-1,0)))</f>
        <v>36</v>
      </c>
      <c r="AL161" s="107">
        <f ca="1">IF($AE161="","",IF(AND($AE161="Off-Hand",$AH161="--- Empty ---"),1000,IF($AG161="1H",SUM($AK161,MAX(Optimization!$I$5:$K$5)),$AK161)))</f>
        <v>36</v>
      </c>
      <c r="AM161" s="134" t="str">
        <f ca="1">IF($AH161="","",IF(AND($AH161&lt;&gt;"--- Empty ---",OR($AI161&gt;$AD$2,OFFSET('All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1" s="52" t="str">
        <f t="shared" ca="1" si="20"/>
        <v>Yes</v>
      </c>
      <c r="AO161" s="52">
        <f t="shared" ca="1" si="25"/>
        <v>161</v>
      </c>
      <c r="AQ161" s="51" t="str">
        <f t="shared" ca="1" si="21"/>
        <v>n/a</v>
      </c>
      <c r="AR161" s="51" t="str">
        <f t="shared" ca="1" si="22"/>
        <v>n/a</v>
      </c>
      <c r="AS161" s="52" t="str">
        <f t="shared" ca="1" si="26"/>
        <v>n/a</v>
      </c>
      <c r="AT161" s="52" t="str">
        <f ca="1">IF(OR(AQ161="",AQ161="n/a"),AQ161,IF(AND($AR161&lt;&gt;"--- Empty ---",AR161=IF(AQ161="Finger1",Settings!$AB$4,Settings!$AB$6),ISERROR(MATCH(AR161,Settings!$AB$9:$AB$14,0))),"No","Yes"))</f>
        <v>n/a</v>
      </c>
      <c r="AV161" s="51" t="str">
        <f t="shared" ca="1" si="23"/>
        <v>n/a</v>
      </c>
      <c r="AW161" s="51" t="str">
        <f t="shared" ca="1" si="24"/>
        <v>n/a</v>
      </c>
      <c r="AX161" s="52" t="str">
        <f t="shared" ca="1" si="27"/>
        <v>n/a</v>
      </c>
      <c r="AY161" s="52" t="str">
        <f ca="1">IF(OR(AV161="",AV161="n/a"),AV161,IF(AND($AW161&lt;&gt;"--- Empty ---",AW161=IF(AV161="Finger2",Settings!$AB$3,Settings!$AB$5),ISERROR(MATCH(AW161,Settings!$AB$9:$AB$14,0))),"No","Yes"))</f>
        <v>n/a</v>
      </c>
    </row>
    <row r="162" spans="31:51" x14ac:dyDescent="0.25">
      <c r="AE162" s="51" t="str">
        <f ca="1">OFFSET('All Equipment'!$A$1,ROW()-1,0)&amp;""</f>
        <v>Head</v>
      </c>
      <c r="AF162" s="51" t="str">
        <f ca="1">OFFSET('All Equipment'!$B$1,ROW()-1,0)&amp;""</f>
        <v>Head</v>
      </c>
      <c r="AG162" s="52" t="str">
        <f t="shared" ca="1" si="19"/>
        <v/>
      </c>
      <c r="AH162" s="51" t="str">
        <f ca="1">IF($AE162="","",IF(OFFSET('All Equipment'!$A$1,ROW()-1,2)="","--- Empty ---",OFFSET('All Equipment'!$A$1,ROW()-1,2)))</f>
        <v>Praetorian Coif of Nature's Wrath</v>
      </c>
      <c r="AI162" s="52">
        <f ca="1">IF($AF162="","",OFFSET('All Equipment'!$E$1,ROW()-1,0))</f>
        <v>1</v>
      </c>
      <c r="AJ162" s="52">
        <f ca="1">IF($AE162="","",OFFSET('All Equipment'!$M$1,ROW()-1,0))</f>
        <v>0</v>
      </c>
      <c r="AK162" s="107">
        <f ca="1">IF($AE162="","",IF($AH162="--- Empty ---",0,OFFSET('All Equipment'!$P$1,ROW()-1,0)))</f>
        <v>36</v>
      </c>
      <c r="AL162" s="107">
        <f ca="1">IF($AE162="","",IF(AND($AE162="Off-Hand",$AH162="--- Empty ---"),1000,IF($AG162="1H",SUM($AK162,MAX(Optimization!$I$5:$K$5)),$AK162)))</f>
        <v>36</v>
      </c>
      <c r="AM162" s="134" t="str">
        <f ca="1">IF($AH162="","",IF(AND($AH162&lt;&gt;"--- Empty ---",OR($AI162&gt;$AD$2,OFFSET('All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62" s="52" t="str">
        <f t="shared" ca="1" si="20"/>
        <v>Yes</v>
      </c>
      <c r="AO162" s="52">
        <f t="shared" ca="1" si="25"/>
        <v>162</v>
      </c>
      <c r="AQ162" s="51" t="str">
        <f t="shared" ca="1" si="21"/>
        <v>n/a</v>
      </c>
      <c r="AR162" s="51" t="str">
        <f t="shared" ca="1" si="22"/>
        <v>n/a</v>
      </c>
      <c r="AS162" s="52" t="str">
        <f t="shared" ca="1" si="26"/>
        <v>n/a</v>
      </c>
      <c r="AT162" s="52" t="str">
        <f ca="1">IF(OR(AQ162="",AQ162="n/a"),AQ162,IF(AND($AR162&lt;&gt;"--- Empty ---",AR162=IF(AQ162="Finger1",Settings!$AB$4,Settings!$AB$6),ISERROR(MATCH(AR162,Settings!$AB$9:$AB$14,0))),"No","Yes"))</f>
        <v>n/a</v>
      </c>
      <c r="AV162" s="51" t="str">
        <f t="shared" ca="1" si="23"/>
        <v>n/a</v>
      </c>
      <c r="AW162" s="51" t="str">
        <f t="shared" ca="1" si="24"/>
        <v>n/a</v>
      </c>
      <c r="AX162" s="52" t="str">
        <f t="shared" ca="1" si="27"/>
        <v>n/a</v>
      </c>
      <c r="AY162" s="52" t="str">
        <f ca="1">IF(OR(AV162="",AV162="n/a"),AV162,IF(AND($AW162&lt;&gt;"--- Empty ---",AW162=IF(AV162="Finger2",Settings!$AB$3,Settings!$AB$5),ISERROR(MATCH(AW162,Settings!$AB$9:$AB$14,0))),"No","Yes"))</f>
        <v>n/a</v>
      </c>
    </row>
    <row r="163" spans="31:51" x14ac:dyDescent="0.25">
      <c r="AE163" s="51" t="str">
        <f ca="1">OFFSET('All Equipment'!$A$1,ROW()-1,0)&amp;""</f>
        <v>Head</v>
      </c>
      <c r="AF163" s="51" t="str">
        <f ca="1">OFFSET('All Equipment'!$B$1,ROW()-1,0)&amp;""</f>
        <v>Head</v>
      </c>
      <c r="AG163" s="52" t="str">
        <f t="shared" ca="1" si="19"/>
        <v/>
      </c>
      <c r="AH163" s="51" t="str">
        <f ca="1">IF($AE163="","",IF(OFFSET('All Equipment'!$A$1,ROW()-1,2)="","--- Empty ---",OFFSET('All Equipment'!$A$1,ROW()-1,2)))</f>
        <v>Preceptor's Hat</v>
      </c>
      <c r="AI163" s="52">
        <f ca="1">IF($AF163="","",OFFSET('All Equipment'!$E$1,ROW()-1,0))</f>
        <v>6</v>
      </c>
      <c r="AJ163" s="52">
        <f ca="1">IF($AE163="","",OFFSET('All Equipment'!$M$1,ROW()-1,0))</f>
        <v>0</v>
      </c>
      <c r="AK163" s="107">
        <f ca="1">IF($AE163="","",IF($AH163="--- Empty ---",0,OFFSET('All Equipment'!$P$1,ROW()-1,0)))</f>
        <v>53.719148936170214</v>
      </c>
      <c r="AL163" s="107">
        <f ca="1">IF($AE163="","",IF(AND($AE163="Off-Hand",$AH163="--- Empty ---"),1000,IF($AG163="1H",SUM($AK163,MAX(Optimization!$I$5:$K$5)),$AK163)))</f>
        <v>53.719148936170214</v>
      </c>
      <c r="AM163" s="134" t="str">
        <f ca="1">IF($AH163="","",IF(AND($AH163&lt;&gt;"--- Empty ---",OR($AI163&gt;$AD$2,OFFSET('All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3" s="52" t="str">
        <f t="shared" ca="1" si="20"/>
        <v>Yes</v>
      </c>
      <c r="AO163" s="52">
        <f t="shared" ca="1" si="25"/>
        <v>163</v>
      </c>
      <c r="AQ163" s="51" t="str">
        <f t="shared" ca="1" si="21"/>
        <v>n/a</v>
      </c>
      <c r="AR163" s="51" t="str">
        <f t="shared" ca="1" si="22"/>
        <v>n/a</v>
      </c>
      <c r="AS163" s="52" t="str">
        <f t="shared" ca="1" si="26"/>
        <v>n/a</v>
      </c>
      <c r="AT163" s="52" t="str">
        <f ca="1">IF(OR(AQ163="",AQ163="n/a"),AQ163,IF(AND($AR163&lt;&gt;"--- Empty ---",AR163=IF(AQ163="Finger1",Settings!$AB$4,Settings!$AB$6),ISERROR(MATCH(AR163,Settings!$AB$9:$AB$14,0))),"No","Yes"))</f>
        <v>n/a</v>
      </c>
      <c r="AV163" s="51" t="str">
        <f t="shared" ca="1" si="23"/>
        <v>n/a</v>
      </c>
      <c r="AW163" s="51" t="str">
        <f t="shared" ca="1" si="24"/>
        <v>n/a</v>
      </c>
      <c r="AX163" s="52" t="str">
        <f t="shared" ca="1" si="27"/>
        <v>n/a</v>
      </c>
      <c r="AY163" s="52" t="str">
        <f ca="1">IF(OR(AV163="",AV163="n/a"),AV163,IF(AND($AW163&lt;&gt;"--- Empty ---",AW163=IF(AV163="Finger2",Settings!$AB$3,Settings!$AB$5),ISERROR(MATCH(AW163,Settings!$AB$9:$AB$14,0))),"No","Yes"))</f>
        <v>n/a</v>
      </c>
    </row>
    <row r="164" spans="31:51" x14ac:dyDescent="0.25">
      <c r="AE164" s="51" t="str">
        <f ca="1">OFFSET('All Equipment'!$A$1,ROW()-1,0)&amp;""</f>
        <v>Head</v>
      </c>
      <c r="AF164" s="51" t="str">
        <f ca="1">OFFSET('All Equipment'!$B$1,ROW()-1,0)&amp;""</f>
        <v>Head</v>
      </c>
      <c r="AG164" s="52" t="str">
        <f t="shared" ca="1" si="19"/>
        <v/>
      </c>
      <c r="AH164" s="51" t="str">
        <f ca="1">IF($AE164="","",IF(OFFSET('All Equipment'!$A$1,ROW()-1,2)="","--- Empty ---",OFFSET('All Equipment'!$A$1,ROW()-1,2)))</f>
        <v>Resplendent Circlet of Arcane Wrath</v>
      </c>
      <c r="AI164" s="52">
        <f ca="1">IF($AF164="","",OFFSET('All Equipment'!$E$1,ROW()-1,0))</f>
        <v>1</v>
      </c>
      <c r="AJ164" s="52">
        <f ca="1">IF($AE164="","",OFFSET('All Equipment'!$M$1,ROW()-1,0))</f>
        <v>0</v>
      </c>
      <c r="AK164" s="107">
        <f ca="1">IF($AE164="","",IF($AH164="--- Empty ---",0,OFFSET('All Equipment'!$P$1,ROW()-1,0)))</f>
        <v>40</v>
      </c>
      <c r="AL164" s="107">
        <f ca="1">IF($AE164="","",IF(AND($AE164="Off-Hand",$AH164="--- Empty ---"),1000,IF($AG164="1H",SUM($AK164,MAX(Optimization!$I$5:$K$5)),$AK164)))</f>
        <v>40</v>
      </c>
      <c r="AM164" s="134" t="str">
        <f ca="1">IF($AH164="","",IF(AND($AH164&lt;&gt;"--- Empty ---",OR($AI164&gt;$AD$2,OFFSET('All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4" s="52" t="str">
        <f t="shared" ca="1" si="20"/>
        <v>Yes</v>
      </c>
      <c r="AO164" s="52">
        <f t="shared" ca="1" si="25"/>
        <v>164</v>
      </c>
      <c r="AQ164" s="51" t="str">
        <f t="shared" ca="1" si="21"/>
        <v>n/a</v>
      </c>
      <c r="AR164" s="51" t="str">
        <f t="shared" ca="1" si="22"/>
        <v>n/a</v>
      </c>
      <c r="AS164" s="52" t="str">
        <f t="shared" ca="1" si="26"/>
        <v>n/a</v>
      </c>
      <c r="AT164" s="52" t="str">
        <f ca="1">IF(OR(AQ164="",AQ164="n/a"),AQ164,IF(AND($AR164&lt;&gt;"--- Empty ---",AR164=IF(AQ164="Finger1",Settings!$AB$4,Settings!$AB$6),ISERROR(MATCH(AR164,Settings!$AB$9:$AB$14,0))),"No","Yes"))</f>
        <v>n/a</v>
      </c>
      <c r="AV164" s="51" t="str">
        <f t="shared" ca="1" si="23"/>
        <v>n/a</v>
      </c>
      <c r="AW164" s="51" t="str">
        <f t="shared" ca="1" si="24"/>
        <v>n/a</v>
      </c>
      <c r="AX164" s="52" t="str">
        <f t="shared" ca="1" si="27"/>
        <v>n/a</v>
      </c>
      <c r="AY164" s="52" t="str">
        <f ca="1">IF(OR(AV164="",AV164="n/a"),AV164,IF(AND($AW164&lt;&gt;"--- Empty ---",AW164=IF(AV164="Finger2",Settings!$AB$3,Settings!$AB$5),ISERROR(MATCH(AW164,Settings!$AB$9:$AB$14,0))),"No","Yes"))</f>
        <v>n/a</v>
      </c>
    </row>
    <row r="165" spans="31:51" x14ac:dyDescent="0.25">
      <c r="AE165" s="51" t="str">
        <f ca="1">OFFSET('All Equipment'!$A$1,ROW()-1,0)&amp;""</f>
        <v>Head</v>
      </c>
      <c r="AF165" s="51" t="str">
        <f ca="1">OFFSET('All Equipment'!$B$1,ROW()-1,0)&amp;""</f>
        <v>Head</v>
      </c>
      <c r="AG165" s="52" t="str">
        <f t="shared" ca="1" si="19"/>
        <v/>
      </c>
      <c r="AH165" s="51" t="str">
        <f ca="1">IF($AE165="","",IF(OFFSET('All Equipment'!$A$1,ROW()-1,2)="","--- Empty ---",OFFSET('All Equipment'!$A$1,ROW()-1,2)))</f>
        <v>Spellpower Goggles Xtreme</v>
      </c>
      <c r="AI165" s="52">
        <f ca="1">IF($AF165="","",OFFSET('All Equipment'!$E$1,ROW()-1,0))</f>
        <v>1</v>
      </c>
      <c r="AJ165" s="52">
        <f ca="1">IF($AE165="","",OFFSET('All Equipment'!$M$1,ROW()-1,0))</f>
        <v>0</v>
      </c>
      <c r="AK165" s="107">
        <f ca="1">IF($AE165="","",IF($AH165="--- Empty ---",0,OFFSET('All Equipment'!$P$1,ROW()-1,0)))</f>
        <v>21</v>
      </c>
      <c r="AL165" s="107">
        <f ca="1">IF($AE165="","",IF(AND($AE165="Off-Hand",$AH165="--- Empty ---"),1000,IF($AG165="1H",SUM($AK165,MAX(Optimization!$I$5:$K$5)),$AK165)))</f>
        <v>21</v>
      </c>
      <c r="AM165" s="134" t="str">
        <f ca="1">IF($AH165="","",IF(AND($AH165&lt;&gt;"--- Empty ---",OR($AI165&gt;$AD$2,OFFSET('All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5" s="52" t="str">
        <f t="shared" ca="1" si="20"/>
        <v>Yes</v>
      </c>
      <c r="AO165" s="52">
        <f t="shared" ca="1" si="25"/>
        <v>165</v>
      </c>
      <c r="AQ165" s="51" t="str">
        <f t="shared" ca="1" si="21"/>
        <v>n/a</v>
      </c>
      <c r="AR165" s="51" t="str">
        <f t="shared" ca="1" si="22"/>
        <v>n/a</v>
      </c>
      <c r="AS165" s="52" t="str">
        <f t="shared" ca="1" si="26"/>
        <v>n/a</v>
      </c>
      <c r="AT165" s="52" t="str">
        <f ca="1">IF(OR(AQ165="",AQ165="n/a"),AQ165,IF(AND($AR165&lt;&gt;"--- Empty ---",AR165=IF(AQ165="Finger1",Settings!$AB$4,Settings!$AB$6),ISERROR(MATCH(AR165,Settings!$AB$9:$AB$14,0))),"No","Yes"))</f>
        <v>n/a</v>
      </c>
      <c r="AV165" s="51" t="str">
        <f t="shared" ca="1" si="23"/>
        <v>n/a</v>
      </c>
      <c r="AW165" s="51" t="str">
        <f t="shared" ca="1" si="24"/>
        <v>n/a</v>
      </c>
      <c r="AX165" s="52" t="str">
        <f t="shared" ca="1" si="27"/>
        <v>n/a</v>
      </c>
      <c r="AY165" s="52" t="str">
        <f ca="1">IF(OR(AV165="",AV165="n/a"),AV165,IF(AND($AW165&lt;&gt;"--- Empty ---",AW165=IF(AV165="Finger2",Settings!$AB$3,Settings!$AB$5),ISERROR(MATCH(AW165,Settings!$AB$9:$AB$14,0))),"No","Yes"))</f>
        <v>n/a</v>
      </c>
    </row>
    <row r="166" spans="31:51" x14ac:dyDescent="0.25">
      <c r="AE166" s="51" t="str">
        <f ca="1">OFFSET('All Equipment'!$A$1,ROW()-1,0)&amp;""</f>
        <v>Head</v>
      </c>
      <c r="AF166" s="51" t="str">
        <f ca="1">OFFSET('All Equipment'!$B$1,ROW()-1,0)&amp;""</f>
        <v>Head</v>
      </c>
      <c r="AG166" s="52" t="str">
        <f t="shared" ca="1" si="19"/>
        <v/>
      </c>
      <c r="AH166" s="51" t="str">
        <f ca="1">IF($AE166="","",IF(OFFSET('All Equipment'!$A$1,ROW()-1,2)="","--- Empty ---",OFFSET('All Equipment'!$A$1,ROW()-1,2)))</f>
        <v>Spellpower Goggles Xtreme Plus</v>
      </c>
      <c r="AI166" s="52">
        <f ca="1">IF($AF166="","",OFFSET('All Equipment'!$E$1,ROW()-1,0))</f>
        <v>1</v>
      </c>
      <c r="AJ166" s="52">
        <f ca="1">IF($AE166="","",OFFSET('All Equipment'!$M$1,ROW()-1,0))</f>
        <v>0</v>
      </c>
      <c r="AK166" s="107">
        <f ca="1">IF($AE166="","",IF($AH166="--- Empty ---",0,OFFSET('All Equipment'!$P$1,ROW()-1,0)))</f>
        <v>27</v>
      </c>
      <c r="AL166" s="107">
        <f ca="1">IF($AE166="","",IF(AND($AE166="Off-Hand",$AH166="--- Empty ---"),1000,IF($AG166="1H",SUM($AK166,MAX(Optimization!$I$5:$K$5)),$AK166)))</f>
        <v>27</v>
      </c>
      <c r="AM166" s="134" t="str">
        <f ca="1">IF($AH166="","",IF(AND($AH166&lt;&gt;"--- Empty ---",OR($AI166&gt;$AD$2,OFFSET('All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6" s="52" t="str">
        <f t="shared" ca="1" si="20"/>
        <v>Yes</v>
      </c>
      <c r="AO166" s="52">
        <f t="shared" ca="1" si="25"/>
        <v>166</v>
      </c>
      <c r="AQ166" s="51" t="str">
        <f t="shared" ca="1" si="21"/>
        <v>n/a</v>
      </c>
      <c r="AR166" s="51" t="str">
        <f t="shared" ca="1" si="22"/>
        <v>n/a</v>
      </c>
      <c r="AS166" s="52" t="str">
        <f t="shared" ca="1" si="26"/>
        <v>n/a</v>
      </c>
      <c r="AT166" s="52" t="str">
        <f ca="1">IF(OR(AQ166="",AQ166="n/a"),AQ166,IF(AND($AR166&lt;&gt;"--- Empty ---",AR166=IF(AQ166="Finger1",Settings!$AB$4,Settings!$AB$6),ISERROR(MATCH(AR166,Settings!$AB$9:$AB$14,0))),"No","Yes"))</f>
        <v>n/a</v>
      </c>
      <c r="AV166" s="51" t="str">
        <f t="shared" ca="1" si="23"/>
        <v>n/a</v>
      </c>
      <c r="AW166" s="51" t="str">
        <f t="shared" ca="1" si="24"/>
        <v>n/a</v>
      </c>
      <c r="AX166" s="52" t="str">
        <f t="shared" ca="1" si="27"/>
        <v>n/a</v>
      </c>
      <c r="AY166" s="52" t="str">
        <f ca="1">IF(OR(AV166="",AV166="n/a"),AV166,IF(AND($AW166&lt;&gt;"--- Empty ---",AW166=IF(AV166="Finger2",Settings!$AB$3,Settings!$AB$5),ISERROR(MATCH(AW166,Settings!$AB$9:$AB$14,0))),"No","Yes"))</f>
        <v>n/a</v>
      </c>
    </row>
    <row r="167" spans="31:51" x14ac:dyDescent="0.25">
      <c r="AE167" s="51" t="str">
        <f ca="1">OFFSET('All Equipment'!$A$1,ROW()-1,0)&amp;""</f>
        <v>Head</v>
      </c>
      <c r="AF167" s="51" t="str">
        <f ca="1">OFFSET('All Equipment'!$B$1,ROW()-1,0)&amp;""</f>
        <v>Head</v>
      </c>
      <c r="AG167" s="52" t="str">
        <f t="shared" ca="1" si="19"/>
        <v/>
      </c>
      <c r="AH167" s="51" t="str">
        <f ca="1">IF($AE167="","",IF(OFFSET('All Equipment'!$A$1,ROW()-1,2)="","--- Empty ---",OFFSET('All Equipment'!$A$1,ROW()-1,2)))</f>
        <v>Spellweaver's Turban</v>
      </c>
      <c r="AI167" s="52">
        <f ca="1">IF($AF167="","",OFFSET('All Equipment'!$E$1,ROW()-1,0))</f>
        <v>5</v>
      </c>
      <c r="AJ167" s="52">
        <f ca="1">IF($AE167="","",OFFSET('All Equipment'!$M$1,ROW()-1,0))</f>
        <v>1</v>
      </c>
      <c r="AK167" s="107">
        <f ca="1">IF($AE167="","",IF($AH167="--- Empty ---",0,OFFSET('All Equipment'!$P$1,ROW()-1,0)))</f>
        <v>50.615425531914894</v>
      </c>
      <c r="AL167" s="107">
        <f ca="1">IF($AE167="","",IF(AND($AE167="Off-Hand",$AH167="--- Empty ---"),1000,IF($AG167="1H",SUM($AK167,MAX(Optimization!$I$5:$K$5)),$AK167)))</f>
        <v>50.615425531914894</v>
      </c>
      <c r="AM167" s="134" t="str">
        <f ca="1">IF($AH167="","",IF(AND($AH167&lt;&gt;"--- Empty ---",OR($AI167&gt;$AD$2,OFFSET('All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7" s="52" t="str">
        <f t="shared" ca="1" si="20"/>
        <v>Yes</v>
      </c>
      <c r="AO167" s="52">
        <f t="shared" ca="1" si="25"/>
        <v>167</v>
      </c>
      <c r="AQ167" s="51" t="str">
        <f t="shared" ca="1" si="21"/>
        <v>n/a</v>
      </c>
      <c r="AR167" s="51" t="str">
        <f t="shared" ca="1" si="22"/>
        <v>n/a</v>
      </c>
      <c r="AS167" s="52" t="str">
        <f t="shared" ca="1" si="26"/>
        <v>n/a</v>
      </c>
      <c r="AT167" s="52" t="str">
        <f ca="1">IF(OR(AQ167="",AQ167="n/a"),AQ167,IF(AND($AR167&lt;&gt;"--- Empty ---",AR167=IF(AQ167="Finger1",Settings!$AB$4,Settings!$AB$6),ISERROR(MATCH(AR167,Settings!$AB$9:$AB$14,0))),"No","Yes"))</f>
        <v>n/a</v>
      </c>
      <c r="AV167" s="51" t="str">
        <f t="shared" ca="1" si="23"/>
        <v>n/a</v>
      </c>
      <c r="AW167" s="51" t="str">
        <f t="shared" ca="1" si="24"/>
        <v>n/a</v>
      </c>
      <c r="AX167" s="52" t="str">
        <f t="shared" ca="1" si="27"/>
        <v>n/a</v>
      </c>
      <c r="AY167" s="52" t="str">
        <f ca="1">IF(OR(AV167="",AV167="n/a"),AV167,IF(AND($AW167&lt;&gt;"--- Empty ---",AW167=IF(AV167="Finger2",Settings!$AB$3,Settings!$AB$5),ISERROR(MATCH(AW167,Settings!$AB$9:$AB$14,0))),"No","Yes"))</f>
        <v>n/a</v>
      </c>
    </row>
    <row r="168" spans="31:51" x14ac:dyDescent="0.25">
      <c r="AE168" s="51" t="str">
        <f ca="1">OFFSET('All Equipment'!$A$1,ROW()-1,0)&amp;""</f>
        <v>Head</v>
      </c>
      <c r="AF168" s="51" t="str">
        <f ca="1">OFFSET('All Equipment'!$B$1,ROW()-1,0)&amp;""</f>
        <v>Head</v>
      </c>
      <c r="AG168" s="52" t="str">
        <f t="shared" ca="1" si="19"/>
        <v/>
      </c>
      <c r="AH168" s="51" t="str">
        <f ca="1">IF($AE168="","",IF(OFFSET('All Equipment'!$A$1,ROW()-1,2)="","--- Empty ---",OFFSET('All Equipment'!$A$1,ROW()-1,2)))</f>
        <v>Stormrage Cover</v>
      </c>
      <c r="AI168" s="52">
        <f ca="1">IF($AF168="","",OFFSET('All Equipment'!$E$1,ROW()-1,0))</f>
        <v>1</v>
      </c>
      <c r="AJ168" s="52">
        <f ca="1">IF($AE168="","",OFFSET('All Equipment'!$M$1,ROW()-1,0))</f>
        <v>0</v>
      </c>
      <c r="AK168" s="107">
        <f ca="1">IF($AE168="","",IF($AH168="--- Empty ---",0,OFFSET('All Equipment'!$P$1,ROW()-1,0)))</f>
        <v>3.5122340425531928</v>
      </c>
      <c r="AL168" s="107">
        <f ca="1">IF($AE168="","",IF(AND($AE168="Off-Hand",$AH168="--- Empty ---"),1000,IF($AG168="1H",SUM($AK168,MAX(Optimization!$I$5:$K$5)),$AK168)))</f>
        <v>3.5122340425531928</v>
      </c>
      <c r="AM168" s="134" t="str">
        <f ca="1">IF($AH168="","",IF(AND($AH168&lt;&gt;"--- Empty ---",OR($AI168&gt;$AD$2,OFFSET('All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8" s="52" t="str">
        <f t="shared" ca="1" si="20"/>
        <v>Yes</v>
      </c>
      <c r="AO168" s="52">
        <f t="shared" ca="1" si="25"/>
        <v>168</v>
      </c>
      <c r="AQ168" s="51" t="str">
        <f t="shared" ca="1" si="21"/>
        <v>n/a</v>
      </c>
      <c r="AR168" s="51" t="str">
        <f t="shared" ca="1" si="22"/>
        <v>n/a</v>
      </c>
      <c r="AS168" s="52" t="str">
        <f t="shared" ca="1" si="26"/>
        <v>n/a</v>
      </c>
      <c r="AT168" s="52" t="str">
        <f ca="1">IF(OR(AQ168="",AQ168="n/a"),AQ168,IF(AND($AR168&lt;&gt;"--- Empty ---",AR168=IF(AQ168="Finger1",Settings!$AB$4,Settings!$AB$6),ISERROR(MATCH(AR168,Settings!$AB$9:$AB$14,0))),"No","Yes"))</f>
        <v>n/a</v>
      </c>
      <c r="AV168" s="51" t="str">
        <f t="shared" ca="1" si="23"/>
        <v>n/a</v>
      </c>
      <c r="AW168" s="51" t="str">
        <f t="shared" ca="1" si="24"/>
        <v>n/a</v>
      </c>
      <c r="AX168" s="52" t="str">
        <f t="shared" ca="1" si="27"/>
        <v>n/a</v>
      </c>
      <c r="AY168" s="52" t="str">
        <f ca="1">IF(OR(AV168="",AV168="n/a"),AV168,IF(AND($AW168&lt;&gt;"--- Empty ---",AW168=IF(AV168="Finger2",Settings!$AB$3,Settings!$AB$5),ISERROR(MATCH(AW168,Settings!$AB$9:$AB$14,0))),"No","Yes"))</f>
        <v>n/a</v>
      </c>
    </row>
    <row r="169" spans="31:51" x14ac:dyDescent="0.25">
      <c r="AE169" s="51" t="str">
        <f ca="1">OFFSET('All Equipment'!$A$1,ROW()-1,0)&amp;""</f>
        <v>Head</v>
      </c>
      <c r="AF169" s="51" t="str">
        <f ca="1">OFFSET('All Equipment'!$B$1,ROW()-1,0)&amp;""</f>
        <v>Head</v>
      </c>
      <c r="AG169" s="52" t="str">
        <f t="shared" ca="1" si="19"/>
        <v/>
      </c>
      <c r="AH169" s="51" t="str">
        <f ca="1">IF($AE169="","",IF(OFFSET('All Equipment'!$A$1,ROW()-1,2)="","--- Empty ---",OFFSET('All Equipment'!$A$1,ROW()-1,2)))</f>
        <v>Supreme Crown of Arcane Wrath</v>
      </c>
      <c r="AI169" s="52">
        <f ca="1">IF($AF169="","",OFFSET('All Equipment'!$E$1,ROW()-1,0))</f>
        <v>1</v>
      </c>
      <c r="AJ169" s="52">
        <f ca="1">IF($AE169="","",OFFSET('All Equipment'!$M$1,ROW()-1,0))</f>
        <v>0</v>
      </c>
      <c r="AK169" s="107">
        <f ca="1">IF($AE169="","",IF($AH169="--- Empty ---",0,OFFSET('All Equipment'!$P$1,ROW()-1,0)))</f>
        <v>41</v>
      </c>
      <c r="AL169" s="107">
        <f ca="1">IF($AE169="","",IF(AND($AE169="Off-Hand",$AH169="--- Empty ---"),1000,IF($AG169="1H",SUM($AK169,MAX(Optimization!$I$5:$K$5)),$AK169)))</f>
        <v>41</v>
      </c>
      <c r="AM169" s="134" t="str">
        <f ca="1">IF($AH169="","",IF(AND($AH169&lt;&gt;"--- Empty ---",OR($AI169&gt;$AD$2,OFFSET('All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9" s="52" t="str">
        <f t="shared" ca="1" si="20"/>
        <v>Yes</v>
      </c>
      <c r="AO169" s="52">
        <f t="shared" ca="1" si="25"/>
        <v>169</v>
      </c>
      <c r="AQ169" s="51" t="str">
        <f t="shared" ca="1" si="21"/>
        <v>n/a</v>
      </c>
      <c r="AR169" s="51" t="str">
        <f t="shared" ca="1" si="22"/>
        <v>n/a</v>
      </c>
      <c r="AS169" s="52" t="str">
        <f t="shared" ca="1" si="26"/>
        <v>n/a</v>
      </c>
      <c r="AT169" s="52" t="str">
        <f ca="1">IF(OR(AQ169="",AQ169="n/a"),AQ169,IF(AND($AR169&lt;&gt;"--- Empty ---",AR169=IF(AQ169="Finger1",Settings!$AB$4,Settings!$AB$6),ISERROR(MATCH(AR169,Settings!$AB$9:$AB$14,0))),"No","Yes"))</f>
        <v>n/a</v>
      </c>
      <c r="AV169" s="51" t="str">
        <f t="shared" ca="1" si="23"/>
        <v>n/a</v>
      </c>
      <c r="AW169" s="51" t="str">
        <f t="shared" ca="1" si="24"/>
        <v>n/a</v>
      </c>
      <c r="AX169" s="52" t="str">
        <f t="shared" ca="1" si="27"/>
        <v>n/a</v>
      </c>
      <c r="AY169" s="52" t="str">
        <f ca="1">IF(OR(AV169="",AV169="n/a"),AV169,IF(AND($AW169&lt;&gt;"--- Empty ---",AW169=IF(AV169="Finger2",Settings!$AB$3,Settings!$AB$5),ISERROR(MATCH(AW169,Settings!$AB$9:$AB$14,0))),"No","Yes"))</f>
        <v>n/a</v>
      </c>
    </row>
    <row r="170" spans="31:51" x14ac:dyDescent="0.25">
      <c r="AE170" s="51" t="str">
        <f ca="1">OFFSET('All Equipment'!$A$1,ROW()-1,0)&amp;""</f>
        <v>Head</v>
      </c>
      <c r="AF170" s="51" t="str">
        <f ca="1">OFFSET('All Equipment'!$B$1,ROW()-1,0)&amp;""</f>
        <v>Head</v>
      </c>
      <c r="AG170" s="52" t="str">
        <f t="shared" ca="1" si="19"/>
        <v/>
      </c>
      <c r="AH170" s="51" t="str">
        <f ca="1">IF($AE170="","",IF(OFFSET('All Equipment'!$A$1,ROW()-1,2)="","--- Empty ---",OFFSET('All Equipment'!$A$1,ROW()-1,2)))</f>
        <v>Supreme Crown of Nature's Wrath</v>
      </c>
      <c r="AI170" s="52">
        <f ca="1">IF($AF170="","",OFFSET('All Equipment'!$E$1,ROW()-1,0))</f>
        <v>1</v>
      </c>
      <c r="AJ170" s="52">
        <f ca="1">IF($AE170="","",OFFSET('All Equipment'!$M$1,ROW()-1,0))</f>
        <v>0</v>
      </c>
      <c r="AK170" s="107">
        <f ca="1">IF($AE170="","",IF($AH170="--- Empty ---",0,OFFSET('All Equipment'!$P$1,ROW()-1,0)))</f>
        <v>41</v>
      </c>
      <c r="AL170" s="107">
        <f ca="1">IF($AE170="","",IF(AND($AE170="Off-Hand",$AH170="--- Empty ---"),1000,IF($AG170="1H",SUM($AK170,MAX(Optimization!$I$5:$K$5)),$AK170)))</f>
        <v>41</v>
      </c>
      <c r="AM170" s="134" t="str">
        <f ca="1">IF($AH170="","",IF(AND($AH170&lt;&gt;"--- Empty ---",OR($AI170&gt;$AD$2,OFFSET('All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70" s="52" t="str">
        <f t="shared" ca="1" si="20"/>
        <v>Yes</v>
      </c>
      <c r="AO170" s="52">
        <f t="shared" ca="1" si="25"/>
        <v>170</v>
      </c>
      <c r="AQ170" s="51" t="str">
        <f t="shared" ca="1" si="21"/>
        <v>n/a</v>
      </c>
      <c r="AR170" s="51" t="str">
        <f t="shared" ca="1" si="22"/>
        <v>n/a</v>
      </c>
      <c r="AS170" s="52" t="str">
        <f t="shared" ca="1" si="26"/>
        <v>n/a</v>
      </c>
      <c r="AT170" s="52" t="str">
        <f ca="1">IF(OR(AQ170="",AQ170="n/a"),AQ170,IF(AND($AR170&lt;&gt;"--- Empty ---",AR170=IF(AQ170="Finger1",Settings!$AB$4,Settings!$AB$6),ISERROR(MATCH(AR170,Settings!$AB$9:$AB$14,0))),"No","Yes"))</f>
        <v>n/a</v>
      </c>
      <c r="AV170" s="51" t="str">
        <f t="shared" ca="1" si="23"/>
        <v>n/a</v>
      </c>
      <c r="AW170" s="51" t="str">
        <f t="shared" ca="1" si="24"/>
        <v>n/a</v>
      </c>
      <c r="AX170" s="52" t="str">
        <f t="shared" ca="1" si="27"/>
        <v>n/a</v>
      </c>
      <c r="AY170" s="52" t="str">
        <f ca="1">IF(OR(AV170="",AV170="n/a"),AV170,IF(AND($AW170&lt;&gt;"--- Empty ---",AW170=IF(AV170="Finger2",Settings!$AB$3,Settings!$AB$5),ISERROR(MATCH(AW170,Settings!$AB$9:$AB$14,0))),"No","Yes"))</f>
        <v>n/a</v>
      </c>
    </row>
    <row r="171" spans="31:51" x14ac:dyDescent="0.25">
      <c r="AE171" s="51" t="str">
        <f ca="1">OFFSET('All Equipment'!$A$1,ROW()-1,0)&amp;""</f>
        <v>Head</v>
      </c>
      <c r="AF171" s="51" t="str">
        <f ca="1">OFFSET('All Equipment'!$B$1,ROW()-1,0)&amp;""</f>
        <v>Head</v>
      </c>
      <c r="AG171" s="52" t="str">
        <f t="shared" ca="1" si="19"/>
        <v/>
      </c>
      <c r="AH171" s="51" t="str">
        <f ca="1">IF($AE171="","",IF(OFFSET('All Equipment'!$A$1,ROW()-1,2)="","--- Empty ---",OFFSET('All Equipment'!$A$1,ROW()-1,2)))</f>
        <v>Swashbuckler's Eyepatch of Arcane Wrath</v>
      </c>
      <c r="AI171" s="52">
        <f ca="1">IF($AF171="","",OFFSET('All Equipment'!$E$1,ROW()-1,0))</f>
        <v>1</v>
      </c>
      <c r="AJ171" s="52">
        <f ca="1">IF($AE171="","",OFFSET('All Equipment'!$M$1,ROW()-1,0))</f>
        <v>0</v>
      </c>
      <c r="AK171" s="107">
        <f ca="1">IF($AE171="","",IF($AH171="--- Empty ---",0,OFFSET('All Equipment'!$P$1,ROW()-1,0)))</f>
        <v>36</v>
      </c>
      <c r="AL171" s="107">
        <f ca="1">IF($AE171="","",IF(AND($AE171="Off-Hand",$AH171="--- Empty ---"),1000,IF($AG171="1H",SUM($AK171,MAX(Optimization!$I$5:$K$5)),$AK171)))</f>
        <v>36</v>
      </c>
      <c r="AM171" s="134" t="str">
        <f ca="1">IF($AH171="","",IF(AND($AH171&lt;&gt;"--- Empty ---",OR($AI171&gt;$AD$2,OFFSET('All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71" s="52" t="str">
        <f t="shared" ca="1" si="20"/>
        <v>Yes</v>
      </c>
      <c r="AO171" s="52">
        <f t="shared" ca="1" si="25"/>
        <v>171</v>
      </c>
      <c r="AQ171" s="51" t="str">
        <f t="shared" ca="1" si="21"/>
        <v>n/a</v>
      </c>
      <c r="AR171" s="51" t="str">
        <f t="shared" ca="1" si="22"/>
        <v>n/a</v>
      </c>
      <c r="AS171" s="52" t="str">
        <f t="shared" ca="1" si="26"/>
        <v>n/a</v>
      </c>
      <c r="AT171" s="52" t="str">
        <f ca="1">IF(OR(AQ171="",AQ171="n/a"),AQ171,IF(AND($AR171&lt;&gt;"--- Empty ---",AR171=IF(AQ171="Finger1",Settings!$AB$4,Settings!$AB$6),ISERROR(MATCH(AR171,Settings!$AB$9:$AB$14,0))),"No","Yes"))</f>
        <v>n/a</v>
      </c>
      <c r="AV171" s="51" t="str">
        <f t="shared" ca="1" si="23"/>
        <v>n/a</v>
      </c>
      <c r="AW171" s="51" t="str">
        <f t="shared" ca="1" si="24"/>
        <v>n/a</v>
      </c>
      <c r="AX171" s="52" t="str">
        <f t="shared" ca="1" si="27"/>
        <v>n/a</v>
      </c>
      <c r="AY171" s="52" t="str">
        <f ca="1">IF(OR(AV171="",AV171="n/a"),AV171,IF(AND($AW171&lt;&gt;"--- Empty ---",AW171=IF(AV171="Finger2",Settings!$AB$3,Settings!$AB$5),ISERROR(MATCH(AW171,Settings!$AB$9:$AB$14,0))),"No","Yes"))</f>
        <v>n/a</v>
      </c>
    </row>
    <row r="172" spans="31:51" x14ac:dyDescent="0.25">
      <c r="AE172" s="51" t="str">
        <f ca="1">OFFSET('All Equipment'!$A$1,ROW()-1,0)&amp;""</f>
        <v>Head</v>
      </c>
      <c r="AF172" s="51" t="str">
        <f ca="1">OFFSET('All Equipment'!$B$1,ROW()-1,0)&amp;""</f>
        <v>Head</v>
      </c>
      <c r="AG172" s="52" t="str">
        <f t="shared" ca="1" si="19"/>
        <v/>
      </c>
      <c r="AH172" s="51" t="str">
        <f ca="1">IF($AE172="","",IF(OFFSET('All Equipment'!$A$1,ROW()-1,2)="","--- Empty ---",OFFSET('All Equipment'!$A$1,ROW()-1,2)))</f>
        <v>Swashbuckler's Eyepatch of Nature's Wrath</v>
      </c>
      <c r="AI172" s="52">
        <f ca="1">IF($AF172="","",OFFSET('All Equipment'!$E$1,ROW()-1,0))</f>
        <v>1</v>
      </c>
      <c r="AJ172" s="52">
        <f ca="1">IF($AE172="","",OFFSET('All Equipment'!$M$1,ROW()-1,0))</f>
        <v>0</v>
      </c>
      <c r="AK172" s="107">
        <f ca="1">IF($AE172="","",IF($AH172="--- Empty ---",0,OFFSET('All Equipment'!$P$1,ROW()-1,0)))</f>
        <v>36</v>
      </c>
      <c r="AL172" s="107">
        <f ca="1">IF($AE172="","",IF(AND($AE172="Off-Hand",$AH172="--- Empty ---"),1000,IF($AG172="1H",SUM($AK172,MAX(Optimization!$I$5:$K$5)),$AK172)))</f>
        <v>36</v>
      </c>
      <c r="AM172" s="134" t="str">
        <f ca="1">IF($AH172="","",IF(AND($AH172&lt;&gt;"--- Empty ---",OR($AI172&gt;$AD$2,OFFSET('All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72" s="52" t="str">
        <f t="shared" ca="1" si="20"/>
        <v>Yes</v>
      </c>
      <c r="AO172" s="52">
        <f t="shared" ca="1" si="25"/>
        <v>172</v>
      </c>
      <c r="AQ172" s="51" t="str">
        <f t="shared" ca="1" si="21"/>
        <v>n/a</v>
      </c>
      <c r="AR172" s="51" t="str">
        <f t="shared" ca="1" si="22"/>
        <v>n/a</v>
      </c>
      <c r="AS172" s="52" t="str">
        <f t="shared" ca="1" si="26"/>
        <v>n/a</v>
      </c>
      <c r="AT172" s="52" t="str">
        <f ca="1">IF(OR(AQ172="",AQ172="n/a"),AQ172,IF(AND($AR172&lt;&gt;"--- Empty ---",AR172=IF(AQ172="Finger1",Settings!$AB$4,Settings!$AB$6),ISERROR(MATCH(AR172,Settings!$AB$9:$AB$14,0))),"No","Yes"))</f>
        <v>n/a</v>
      </c>
      <c r="AV172" s="51" t="str">
        <f t="shared" ca="1" si="23"/>
        <v>n/a</v>
      </c>
      <c r="AW172" s="51" t="str">
        <f t="shared" ca="1" si="24"/>
        <v>n/a</v>
      </c>
      <c r="AX172" s="52" t="str">
        <f t="shared" ca="1" si="27"/>
        <v>n/a</v>
      </c>
      <c r="AY172" s="52" t="str">
        <f ca="1">IF(OR(AV172="",AV172="n/a"),AV172,IF(AND($AW172&lt;&gt;"--- Empty ---",AW172=IF(AV172="Finger2",Settings!$AB$3,Settings!$AB$5),ISERROR(MATCH(AW172,Settings!$AB$9:$AB$14,0))),"No","Yes"))</f>
        <v>n/a</v>
      </c>
    </row>
    <row r="173" spans="31:51" x14ac:dyDescent="0.25">
      <c r="AE173" s="51" t="str">
        <f ca="1">OFFSET('All Equipment'!$A$1,ROW()-1,0)&amp;""</f>
        <v>Head</v>
      </c>
      <c r="AF173" s="51" t="str">
        <f ca="1">OFFSET('All Equipment'!$B$1,ROW()-1,0)&amp;""</f>
        <v>Head</v>
      </c>
      <c r="AG173" s="52" t="str">
        <f t="shared" ca="1" si="19"/>
        <v/>
      </c>
      <c r="AH173" s="51" t="str">
        <f ca="1">IF($AE173="","",IF(OFFSET('All Equipment'!$A$1,ROW()-1,2)="","--- Empty ---",OFFSET('All Equipment'!$A$1,ROW()-1,2)))</f>
        <v>Sylvan Crown</v>
      </c>
      <c r="AI173" s="52">
        <f ca="1">IF($AF173="","",OFFSET('All Equipment'!$E$1,ROW()-1,0))</f>
        <v>6</v>
      </c>
      <c r="AJ173" s="52">
        <f ca="1">IF($AE173="","",OFFSET('All Equipment'!$M$1,ROW()-1,0))</f>
        <v>0</v>
      </c>
      <c r="AK173" s="107">
        <f ca="1">IF($AE173="","",IF($AH173="--- Empty ---",0,OFFSET('All Equipment'!$P$1,ROW()-1,0)))</f>
        <v>18</v>
      </c>
      <c r="AL173" s="107">
        <f ca="1">IF($AE173="","",IF(AND($AE173="Off-Hand",$AH173="--- Empty ---"),1000,IF($AG173="1H",SUM($AK173,MAX(Optimization!$I$5:$K$5)),$AK173)))</f>
        <v>18</v>
      </c>
      <c r="AM173" s="134" t="str">
        <f ca="1">IF($AH173="","",IF(AND($AH173&lt;&gt;"--- Empty ---",OR($AI173&gt;$AD$2,OFFSET('All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73" s="52" t="str">
        <f t="shared" ca="1" si="20"/>
        <v>Yes</v>
      </c>
      <c r="AO173" s="52">
        <f t="shared" ca="1" si="25"/>
        <v>173</v>
      </c>
      <c r="AQ173" s="51" t="str">
        <f t="shared" ca="1" si="21"/>
        <v>n/a</v>
      </c>
      <c r="AR173" s="51" t="str">
        <f t="shared" ca="1" si="22"/>
        <v>n/a</v>
      </c>
      <c r="AS173" s="52" t="str">
        <f t="shared" ca="1" si="26"/>
        <v>n/a</v>
      </c>
      <c r="AT173" s="52" t="str">
        <f ca="1">IF(OR(AQ173="",AQ173="n/a"),AQ173,IF(AND($AR173&lt;&gt;"--- Empty ---",AR173=IF(AQ173="Finger1",Settings!$AB$4,Settings!$AB$6),ISERROR(MATCH(AR173,Settings!$AB$9:$AB$14,0))),"No","Yes"))</f>
        <v>n/a</v>
      </c>
      <c r="AV173" s="51" t="str">
        <f t="shared" ca="1" si="23"/>
        <v>n/a</v>
      </c>
      <c r="AW173" s="51" t="str">
        <f t="shared" ca="1" si="24"/>
        <v>n/a</v>
      </c>
      <c r="AX173" s="52" t="str">
        <f t="shared" ca="1" si="27"/>
        <v>n/a</v>
      </c>
      <c r="AY173" s="52" t="str">
        <f ca="1">IF(OR(AV173="",AV173="n/a"),AV173,IF(AND($AW173&lt;&gt;"--- Empty ---",AW173=IF(AV173="Finger2",Settings!$AB$3,Settings!$AB$5),ISERROR(MATCH(AW173,Settings!$AB$9:$AB$14,0))),"No","Yes"))</f>
        <v>n/a</v>
      </c>
    </row>
    <row r="174" spans="31:51" x14ac:dyDescent="0.25">
      <c r="AE174" s="51" t="str">
        <f ca="1">OFFSET('All Equipment'!$A$1,ROW()-1,0)&amp;""</f>
        <v>Head</v>
      </c>
      <c r="AF174" s="51" t="str">
        <f ca="1">OFFSET('All Equipment'!$B$1,ROW()-1,0)&amp;""</f>
        <v>Head</v>
      </c>
      <c r="AG174" s="52" t="str">
        <f t="shared" ca="1" si="19"/>
        <v/>
      </c>
      <c r="AH174" s="51" t="str">
        <f ca="1">IF($AE174="","",IF(OFFSET('All Equipment'!$A$1,ROW()-1,2)="","--- Empty ---",OFFSET('All Equipment'!$A$1,ROW()-1,2)))</f>
        <v>The Hexxer's Cover</v>
      </c>
      <c r="AI174" s="52">
        <f ca="1">IF($AF174="","",OFFSET('All Equipment'!$E$1,ROW()-1,0))</f>
        <v>4</v>
      </c>
      <c r="AJ174" s="52">
        <f ca="1">IF($AE174="","",OFFSET('All Equipment'!$M$1,ROW()-1,0))</f>
        <v>0</v>
      </c>
      <c r="AK174" s="107">
        <f ca="1">IF($AE174="","",IF($AH174="--- Empty ---",0,OFFSET('All Equipment'!$P$1,ROW()-1,0)))</f>
        <v>42.132978723404257</v>
      </c>
      <c r="AL174" s="107">
        <f ca="1">IF($AE174="","",IF(AND($AE174="Off-Hand",$AH174="--- Empty ---"),1000,IF($AG174="1H",SUM($AK174,MAX(Optimization!$I$5:$K$5)),$AK174)))</f>
        <v>42.132978723404257</v>
      </c>
      <c r="AM174" s="134" t="str">
        <f ca="1">IF($AH174="","",IF(AND($AH174&lt;&gt;"--- Empty ---",OR($AI174&gt;$AD$2,OFFSET('All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74" s="52" t="str">
        <f t="shared" ca="1" si="20"/>
        <v>Yes</v>
      </c>
      <c r="AO174" s="52">
        <f t="shared" ca="1" si="25"/>
        <v>174</v>
      </c>
      <c r="AQ174" s="51" t="str">
        <f t="shared" ca="1" si="21"/>
        <v>n/a</v>
      </c>
      <c r="AR174" s="51" t="str">
        <f t="shared" ca="1" si="22"/>
        <v>n/a</v>
      </c>
      <c r="AS174" s="52" t="str">
        <f t="shared" ca="1" si="26"/>
        <v>n/a</v>
      </c>
      <c r="AT174" s="52" t="str">
        <f ca="1">IF(OR(AQ174="",AQ174="n/a"),AQ174,IF(AND($AR174&lt;&gt;"--- Empty ---",AR174=IF(AQ174="Finger1",Settings!$AB$4,Settings!$AB$6),ISERROR(MATCH(AR174,Settings!$AB$9:$AB$14,0))),"No","Yes"))</f>
        <v>n/a</v>
      </c>
      <c r="AV174" s="51" t="str">
        <f t="shared" ca="1" si="23"/>
        <v>n/a</v>
      </c>
      <c r="AW174" s="51" t="str">
        <f t="shared" ca="1" si="24"/>
        <v>n/a</v>
      </c>
      <c r="AX174" s="52" t="str">
        <f t="shared" ca="1" si="27"/>
        <v>n/a</v>
      </c>
      <c r="AY174" s="52" t="str">
        <f ca="1">IF(OR(AV174="",AV174="n/a"),AV174,IF(AND($AW174&lt;&gt;"--- Empty ---",AW174=IF(AV174="Finger2",Settings!$AB$3,Settings!$AB$5),ISERROR(MATCH(AW174,Settings!$AB$9:$AB$14,0))),"No","Yes"))</f>
        <v>n/a</v>
      </c>
    </row>
    <row r="175" spans="31:51" x14ac:dyDescent="0.25">
      <c r="AE175" s="51" t="str">
        <f ca="1">OFFSET('All Equipment'!$A$1,ROW()-1,0)&amp;""</f>
        <v>Head</v>
      </c>
      <c r="AF175" s="51" t="str">
        <f ca="1">OFFSET('All Equipment'!$B$1,ROW()-1,0)&amp;""</f>
        <v>Head</v>
      </c>
      <c r="AG175" s="52" t="str">
        <f t="shared" ca="1" si="19"/>
        <v/>
      </c>
      <c r="AH175" s="51" t="str">
        <f ca="1">IF($AE175="","",IF(OFFSET('All Equipment'!$A$1,ROW()-1,2)="","--- Empty ---",OFFSET('All Equipment'!$A$1,ROW()-1,2)))</f>
        <v>Wanderer's Hat of Arcane Wrath</v>
      </c>
      <c r="AI175" s="52">
        <f ca="1">IF($AF175="","",OFFSET('All Equipment'!$E$1,ROW()-1,0))</f>
        <v>1</v>
      </c>
      <c r="AJ175" s="52">
        <f ca="1">IF($AE175="","",OFFSET('All Equipment'!$M$1,ROW()-1,0))</f>
        <v>0</v>
      </c>
      <c r="AK175" s="107">
        <f ca="1">IF($AE175="","",IF($AH175="--- Empty ---",0,OFFSET('All Equipment'!$P$1,ROW()-1,0)))</f>
        <v>36</v>
      </c>
      <c r="AL175" s="107">
        <f ca="1">IF($AE175="","",IF(AND($AE175="Off-Hand",$AH175="--- Empty ---"),1000,IF($AG175="1H",SUM($AK175,MAX(Optimization!$I$5:$K$5)),$AK175)))</f>
        <v>36</v>
      </c>
      <c r="AM175" s="134" t="str">
        <f ca="1">IF($AH175="","",IF(AND($AH175&lt;&gt;"--- Empty ---",OR($AI175&gt;$AD$2,OFFSET('All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75" s="52" t="str">
        <f t="shared" ca="1" si="20"/>
        <v>Yes</v>
      </c>
      <c r="AO175" s="52">
        <f t="shared" ca="1" si="25"/>
        <v>175</v>
      </c>
      <c r="AQ175" s="51" t="str">
        <f t="shared" ca="1" si="21"/>
        <v>n/a</v>
      </c>
      <c r="AR175" s="51" t="str">
        <f t="shared" ca="1" si="22"/>
        <v>n/a</v>
      </c>
      <c r="AS175" s="52" t="str">
        <f t="shared" ca="1" si="26"/>
        <v>n/a</v>
      </c>
      <c r="AT175" s="52" t="str">
        <f ca="1">IF(OR(AQ175="",AQ175="n/a"),AQ175,IF(AND($AR175&lt;&gt;"--- Empty ---",AR175=IF(AQ175="Finger1",Settings!$AB$4,Settings!$AB$6),ISERROR(MATCH(AR175,Settings!$AB$9:$AB$14,0))),"No","Yes"))</f>
        <v>n/a</v>
      </c>
      <c r="AV175" s="51" t="str">
        <f t="shared" ca="1" si="23"/>
        <v>n/a</v>
      </c>
      <c r="AW175" s="51" t="str">
        <f t="shared" ca="1" si="24"/>
        <v>n/a</v>
      </c>
      <c r="AX175" s="52" t="str">
        <f t="shared" ca="1" si="27"/>
        <v>n/a</v>
      </c>
      <c r="AY175" s="52" t="str">
        <f ca="1">IF(OR(AV175="",AV175="n/a"),AV175,IF(AND($AW175&lt;&gt;"--- Empty ---",AW175=IF(AV175="Finger2",Settings!$AB$3,Settings!$AB$5),ISERROR(MATCH(AW175,Settings!$AB$9:$AB$14,0))),"No","Yes"))</f>
        <v>n/a</v>
      </c>
    </row>
    <row r="176" spans="31:51" x14ac:dyDescent="0.25">
      <c r="AE176" s="51" t="str">
        <f ca="1">OFFSET('All Equipment'!$A$1,ROW()-1,0)&amp;""</f>
        <v>Head</v>
      </c>
      <c r="AF176" s="51" t="str">
        <f ca="1">OFFSET('All Equipment'!$B$1,ROW()-1,0)&amp;""</f>
        <v>Head</v>
      </c>
      <c r="AG176" s="52" t="str">
        <f t="shared" ca="1" si="19"/>
        <v/>
      </c>
      <c r="AH176" s="51" t="str">
        <f ca="1">IF($AE176="","",IF(OFFSET('All Equipment'!$A$1,ROW()-1,2)="","--- Empty ---",OFFSET('All Equipment'!$A$1,ROW()-1,2)))</f>
        <v>Wanderer's Hat of Nature's Wrath</v>
      </c>
      <c r="AI176" s="52">
        <f ca="1">IF($AF176="","",OFFSET('All Equipment'!$E$1,ROW()-1,0))</f>
        <v>1</v>
      </c>
      <c r="AJ176" s="52">
        <f ca="1">IF($AE176="","",OFFSET('All Equipment'!$M$1,ROW()-1,0))</f>
        <v>0</v>
      </c>
      <c r="AK176" s="107">
        <f ca="1">IF($AE176="","",IF($AH176="--- Empty ---",0,OFFSET('All Equipment'!$P$1,ROW()-1,0)))</f>
        <v>36</v>
      </c>
      <c r="AL176" s="107">
        <f ca="1">IF($AE176="","",IF(AND($AE176="Off-Hand",$AH176="--- Empty ---"),1000,IF($AG176="1H",SUM($AK176,MAX(Optimization!$I$5:$K$5)),$AK176)))</f>
        <v>36</v>
      </c>
      <c r="AM176" s="134" t="str">
        <f ca="1">IF($AH176="","",IF(AND($AH176&lt;&gt;"--- Empty ---",OR($AI176&gt;$AD$2,OFFSET('All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76" s="52" t="str">
        <f t="shared" ca="1" si="20"/>
        <v>Yes</v>
      </c>
      <c r="AO176" s="52">
        <f t="shared" ca="1" si="25"/>
        <v>176</v>
      </c>
      <c r="AQ176" s="51" t="str">
        <f t="shared" ca="1" si="21"/>
        <v>n/a</v>
      </c>
      <c r="AR176" s="51" t="str">
        <f t="shared" ca="1" si="22"/>
        <v>n/a</v>
      </c>
      <c r="AS176" s="52" t="str">
        <f t="shared" ca="1" si="26"/>
        <v>n/a</v>
      </c>
      <c r="AT176" s="52" t="str">
        <f ca="1">IF(OR(AQ176="",AQ176="n/a"),AQ176,IF(AND($AR176&lt;&gt;"--- Empty ---",AR176=IF(AQ176="Finger1",Settings!$AB$4,Settings!$AB$6),ISERROR(MATCH(AR176,Settings!$AB$9:$AB$14,0))),"No","Yes"))</f>
        <v>n/a</v>
      </c>
      <c r="AV176" s="51" t="str">
        <f t="shared" ca="1" si="23"/>
        <v>n/a</v>
      </c>
      <c r="AW176" s="51" t="str">
        <f t="shared" ca="1" si="24"/>
        <v>n/a</v>
      </c>
      <c r="AX176" s="52" t="str">
        <f t="shared" ca="1" si="27"/>
        <v>n/a</v>
      </c>
      <c r="AY176" s="52" t="str">
        <f ca="1">IF(OR(AV176="",AV176="n/a"),AV176,IF(AND($AW176&lt;&gt;"--- Empty ---",AW176=IF(AV176="Finger2",Settings!$AB$3,Settings!$AB$5),ISERROR(MATCH(AW176,Settings!$AB$9:$AB$14,0))),"No","Yes"))</f>
        <v>n/a</v>
      </c>
    </row>
    <row r="177" spans="31:51" x14ac:dyDescent="0.25">
      <c r="AE177" s="51" t="str">
        <f ca="1">OFFSET('All Equipment'!$A$1,ROW()-1,0)&amp;""</f>
        <v>Head</v>
      </c>
      <c r="AF177" s="51" t="str">
        <f ca="1">OFFSET('All Equipment'!$B$1,ROW()-1,0)&amp;""</f>
        <v>Head</v>
      </c>
      <c r="AG177" s="52" t="str">
        <f t="shared" ca="1" si="19"/>
        <v/>
      </c>
      <c r="AH177" s="51" t="str">
        <f ca="1">IF($AE177="","",IF(OFFSET('All Equipment'!$A$1,ROW()-1,2)="","--- Empty ---",OFFSET('All Equipment'!$A$1,ROW()-1,2)))</f>
        <v>Warlord's Dragonhide Helmet</v>
      </c>
      <c r="AI177" s="52">
        <f ca="1">IF($AF177="","",OFFSET('All Equipment'!$E$1,ROW()-1,0))</f>
        <v>2</v>
      </c>
      <c r="AJ177" s="52">
        <f ca="1">IF($AE177="","",OFFSET('All Equipment'!$M$1,ROW()-1,0))</f>
        <v>0</v>
      </c>
      <c r="AK177" s="107">
        <f ca="1">IF($AE177="","",IF($AH177="--- Empty ---",0,OFFSET('All Equipment'!$P$1,ROW()-1,0)))</f>
        <v>26.497340425531917</v>
      </c>
      <c r="AL177" s="107">
        <f ca="1">IF($AE177="","",IF(AND($AE177="Off-Hand",$AH177="--- Empty ---"),1000,IF($AG177="1H",SUM($AK177,MAX(Optimization!$I$5:$K$5)),$AK177)))</f>
        <v>26.497340425531917</v>
      </c>
      <c r="AM177" s="134" t="str">
        <f ca="1">IF($AH177="","",IF(AND($AH177&lt;&gt;"--- Empty ---",OR($AI177&gt;$AD$2,OFFSET('All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77" s="52" t="str">
        <f t="shared" ca="1" si="20"/>
        <v>Yes</v>
      </c>
      <c r="AO177" s="52">
        <f t="shared" ca="1" si="25"/>
        <v>177</v>
      </c>
      <c r="AQ177" s="51" t="str">
        <f t="shared" ca="1" si="21"/>
        <v>n/a</v>
      </c>
      <c r="AR177" s="51" t="str">
        <f t="shared" ca="1" si="22"/>
        <v>n/a</v>
      </c>
      <c r="AS177" s="52" t="str">
        <f t="shared" ca="1" si="26"/>
        <v>n/a</v>
      </c>
      <c r="AT177" s="52" t="str">
        <f ca="1">IF(OR(AQ177="",AQ177="n/a"),AQ177,IF(AND($AR177&lt;&gt;"--- Empty ---",AR177=IF(AQ177="Finger1",Settings!$AB$4,Settings!$AB$6),ISERROR(MATCH(AR177,Settings!$AB$9:$AB$14,0))),"No","Yes"))</f>
        <v>n/a</v>
      </c>
      <c r="AV177" s="51" t="str">
        <f t="shared" ca="1" si="23"/>
        <v>n/a</v>
      </c>
      <c r="AW177" s="51" t="str">
        <f t="shared" ca="1" si="24"/>
        <v>n/a</v>
      </c>
      <c r="AX177" s="52" t="str">
        <f t="shared" ca="1" si="27"/>
        <v>n/a</v>
      </c>
      <c r="AY177" s="52" t="str">
        <f ca="1">IF(OR(AV177="",AV177="n/a"),AV177,IF(AND($AW177&lt;&gt;"--- Empty ---",AW177=IF(AV177="Finger2",Settings!$AB$3,Settings!$AB$5),ISERROR(MATCH(AW177,Settings!$AB$9:$AB$14,0))),"No","Yes"))</f>
        <v>n/a</v>
      </c>
    </row>
    <row r="178" spans="31:51" x14ac:dyDescent="0.25">
      <c r="AE178" s="51" t="str">
        <f ca="1">OFFSET('All Equipment'!$A$1,ROW()-1,0)&amp;""</f>
        <v/>
      </c>
      <c r="AF178" s="51" t="str">
        <f ca="1">OFFSET('All Equipment'!$B$1,ROW()-1,0)&amp;""</f>
        <v/>
      </c>
      <c r="AG178" s="52" t="str">
        <f t="shared" ca="1" si="19"/>
        <v/>
      </c>
      <c r="AH178" s="51" t="str">
        <f ca="1">IF($AE178="","",IF(OFFSET('All Equipment'!$A$1,ROW()-1,2)="","--- Empty ---",OFFSET('All Equipment'!$A$1,ROW()-1,2)))</f>
        <v/>
      </c>
      <c r="AI178" s="52" t="str">
        <f ca="1">IF($AF178="","",OFFSET('All Equipment'!$E$1,ROW()-1,0))</f>
        <v/>
      </c>
      <c r="AJ178" s="52" t="str">
        <f ca="1">IF($AE178="","",OFFSET('All Equipment'!$M$1,ROW()-1,0))</f>
        <v/>
      </c>
      <c r="AK178" s="107" t="str">
        <f ca="1">IF($AE178="","",IF($AH178="--- Empty ---",0,OFFSET('All Equipment'!$P$1,ROW()-1,0)))</f>
        <v/>
      </c>
      <c r="AL178" s="107" t="str">
        <f ca="1">IF($AE178="","",IF(AND($AE178="Off-Hand",$AH178="--- Empty ---"),1000,IF($AG178="1H",SUM($AK178,MAX(Optimization!$I$5:$K$5)),$AK178)))</f>
        <v/>
      </c>
      <c r="AM178" s="134" t="str">
        <f ca="1">IF($AH178="","",IF(AND($AH178&lt;&gt;"--- Empty ---",OR($AI178&gt;$AD$2,OFFSET('All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78" s="52" t="str">
        <f t="shared" ca="1" si="20"/>
        <v/>
      </c>
      <c r="AO178" s="52" t="str">
        <f t="shared" ca="1" si="25"/>
        <v/>
      </c>
      <c r="AQ178" s="51" t="str">
        <f t="shared" ca="1" si="21"/>
        <v/>
      </c>
      <c r="AR178" s="51" t="str">
        <f t="shared" ca="1" si="22"/>
        <v/>
      </c>
      <c r="AS178" s="52" t="str">
        <f t="shared" ca="1" si="26"/>
        <v/>
      </c>
      <c r="AT178" s="52" t="str">
        <f ca="1">IF(OR(AQ178="",AQ178="n/a"),AQ178,IF(AND($AR178&lt;&gt;"--- Empty ---",AR178=IF(AQ178="Finger1",Settings!$AB$4,Settings!$AB$6),ISERROR(MATCH(AR178,Settings!$AB$9:$AB$14,0))),"No","Yes"))</f>
        <v/>
      </c>
      <c r="AV178" s="51" t="str">
        <f t="shared" ca="1" si="23"/>
        <v/>
      </c>
      <c r="AW178" s="51" t="str">
        <f t="shared" ca="1" si="24"/>
        <v/>
      </c>
      <c r="AX178" s="52" t="str">
        <f t="shared" ca="1" si="27"/>
        <v/>
      </c>
      <c r="AY178" s="52" t="str">
        <f ca="1">IF(OR(AV178="",AV178="n/a"),AV178,IF(AND($AW178&lt;&gt;"--- Empty ---",AW178=IF(AV178="Finger2",Settings!$AB$3,Settings!$AB$5),ISERROR(MATCH(AW178,Settings!$AB$9:$AB$14,0))),"No","Yes"))</f>
        <v/>
      </c>
    </row>
    <row r="179" spans="31:51" x14ac:dyDescent="0.25">
      <c r="AE179" s="51" t="str">
        <f ca="1">OFFSET('All Equipment'!$A$1,ROW()-1,0)&amp;""</f>
        <v>Head Enchant</v>
      </c>
      <c r="AF179" s="51" t="str">
        <f ca="1">OFFSET('All Equipment'!$B$1,ROW()-1,0)&amp;""</f>
        <v/>
      </c>
      <c r="AG179" s="52" t="str">
        <f t="shared" ca="1" si="19"/>
        <v/>
      </c>
      <c r="AH179" s="51" t="str">
        <f ca="1">IF($AE179="","",IF(OFFSET('All Equipment'!$A$1,ROW()-1,2)="","--- Empty ---",OFFSET('All Equipment'!$A$1,ROW()-1,2)))</f>
        <v>--- Empty ---</v>
      </c>
      <c r="AI179" s="52" t="str">
        <f ca="1">IF($AF179="","",OFFSET('All Equipment'!$E$1,ROW()-1,0))</f>
        <v/>
      </c>
      <c r="AJ179" s="52">
        <f ca="1">IF($AE179="","",OFFSET('All Equipment'!$M$1,ROW()-1,0))</f>
        <v>0</v>
      </c>
      <c r="AK179" s="107">
        <f ca="1">IF($AE179="","",IF($AH179="--- Empty ---",0,OFFSET('All Equipment'!$P$1,ROW()-1,0)))</f>
        <v>0</v>
      </c>
      <c r="AL179" s="107">
        <f ca="1">IF($AE179="","",IF(AND($AE179="Off-Hand",$AH179="--- Empty ---"),1000,IF($AG179="1H",SUM($AK179,MAX(Optimization!$I$5:$K$5)),$AK179)))</f>
        <v>0</v>
      </c>
      <c r="AM179" s="134" t="str">
        <f ca="1">IF($AH179="","",IF(AND($AH179&lt;&gt;"--- Empty ---",OR($AI179&gt;$AD$2,OFFSET('All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79" s="52" t="str">
        <f t="shared" ca="1" si="20"/>
        <v>Yes</v>
      </c>
      <c r="AO179" s="52">
        <f t="shared" ca="1" si="25"/>
        <v>179</v>
      </c>
      <c r="AQ179" s="51" t="str">
        <f t="shared" ca="1" si="21"/>
        <v>n/a</v>
      </c>
      <c r="AR179" s="51" t="str">
        <f t="shared" ca="1" si="22"/>
        <v>n/a</v>
      </c>
      <c r="AS179" s="52" t="str">
        <f t="shared" ca="1" si="26"/>
        <v>n/a</v>
      </c>
      <c r="AT179" s="52" t="str">
        <f ca="1">IF(OR(AQ179="",AQ179="n/a"),AQ179,IF(AND($AR179&lt;&gt;"--- Empty ---",AR179=IF(AQ179="Finger1",Settings!$AB$4,Settings!$AB$6),ISERROR(MATCH(AR179,Settings!$AB$9:$AB$14,0))),"No","Yes"))</f>
        <v>n/a</v>
      </c>
      <c r="AV179" s="51" t="str">
        <f t="shared" ca="1" si="23"/>
        <v>n/a</v>
      </c>
      <c r="AW179" s="51" t="str">
        <f t="shared" ca="1" si="24"/>
        <v>n/a</v>
      </c>
      <c r="AX179" s="52" t="str">
        <f t="shared" ca="1" si="27"/>
        <v>n/a</v>
      </c>
      <c r="AY179" s="52" t="str">
        <f ca="1">IF(OR(AV179="",AV179="n/a"),AV179,IF(AND($AW179&lt;&gt;"--- Empty ---",AW179=IF(AV179="Finger2",Settings!$AB$3,Settings!$AB$5),ISERROR(MATCH(AW179,Settings!$AB$9:$AB$14,0))),"No","Yes"))</f>
        <v>n/a</v>
      </c>
    </row>
    <row r="180" spans="31:51" x14ac:dyDescent="0.25">
      <c r="AE180" s="51" t="str">
        <f ca="1">OFFSET('All Equipment'!$A$1,ROW()-1,0)&amp;""</f>
        <v>Head Enchant</v>
      </c>
      <c r="AF180" s="51" t="str">
        <f ca="1">OFFSET('All Equipment'!$B$1,ROW()-1,0)&amp;""</f>
        <v>Enchant</v>
      </c>
      <c r="AG180" s="52" t="str">
        <f t="shared" ca="1" si="19"/>
        <v/>
      </c>
      <c r="AH180" s="51" t="str">
        <f ca="1">IF($AE180="","",IF(OFFSET('All Equipment'!$A$1,ROW()-1,2)="","--- Empty ---",OFFSET('All Equipment'!$A$1,ROW()-1,2)))</f>
        <v>Arcanum of Focus</v>
      </c>
      <c r="AI180" s="52">
        <f ca="1">IF($AF180="","",OFFSET('All Equipment'!$E$1,ROW()-1,0))</f>
        <v>1</v>
      </c>
      <c r="AJ180" s="52">
        <f ca="1">IF($AE180="","",OFFSET('All Equipment'!$M$1,ROW()-1,0))</f>
        <v>0</v>
      </c>
      <c r="AK180" s="107">
        <f ca="1">IF($AE180="","",IF($AH180="--- Empty ---",0,OFFSET('All Equipment'!$P$1,ROW()-1,0)))</f>
        <v>8</v>
      </c>
      <c r="AL180" s="107">
        <f ca="1">IF($AE180="","",IF(AND($AE180="Off-Hand",$AH180="--- Empty ---"),1000,IF($AG180="1H",SUM($AK180,MAX(Optimization!$I$5:$K$5)),$AK180)))</f>
        <v>8</v>
      </c>
      <c r="AM180" s="134" t="str">
        <f ca="1">IF($AH180="","",IF(AND($AH180&lt;&gt;"--- Empty ---",OR($AI180&gt;$AD$2,OFFSET('All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0" s="52" t="str">
        <f t="shared" ca="1" si="20"/>
        <v>Yes</v>
      </c>
      <c r="AO180" s="52">
        <f t="shared" ca="1" si="25"/>
        <v>180</v>
      </c>
      <c r="AQ180" s="51" t="str">
        <f t="shared" ca="1" si="21"/>
        <v>n/a</v>
      </c>
      <c r="AR180" s="51" t="str">
        <f t="shared" ca="1" si="22"/>
        <v>n/a</v>
      </c>
      <c r="AS180" s="52" t="str">
        <f t="shared" ca="1" si="26"/>
        <v>n/a</v>
      </c>
      <c r="AT180" s="52" t="str">
        <f ca="1">IF(OR(AQ180="",AQ180="n/a"),AQ180,IF(AND($AR180&lt;&gt;"--- Empty ---",AR180=IF(AQ180="Finger1",Settings!$AB$4,Settings!$AB$6),ISERROR(MATCH(AR180,Settings!$AB$9:$AB$14,0))),"No","Yes"))</f>
        <v>n/a</v>
      </c>
      <c r="AV180" s="51" t="str">
        <f t="shared" ca="1" si="23"/>
        <v>n/a</v>
      </c>
      <c r="AW180" s="51" t="str">
        <f t="shared" ca="1" si="24"/>
        <v>n/a</v>
      </c>
      <c r="AX180" s="52" t="str">
        <f t="shared" ca="1" si="27"/>
        <v>n/a</v>
      </c>
      <c r="AY180" s="52" t="str">
        <f ca="1">IF(OR(AV180="",AV180="n/a"),AV180,IF(AND($AW180&lt;&gt;"--- Empty ---",AW180=IF(AV180="Finger2",Settings!$AB$3,Settings!$AB$5),ISERROR(MATCH(AW180,Settings!$AB$9:$AB$14,0))),"No","Yes"))</f>
        <v>n/a</v>
      </c>
    </row>
    <row r="181" spans="31:51" x14ac:dyDescent="0.25">
      <c r="AE181" s="51" t="str">
        <f ca="1">OFFSET('All Equipment'!$A$1,ROW()-1,0)&amp;""</f>
        <v>Head Enchant</v>
      </c>
      <c r="AF181" s="51" t="str">
        <f ca="1">OFFSET('All Equipment'!$B$1,ROW()-1,0)&amp;""</f>
        <v>Enchant</v>
      </c>
      <c r="AG181" s="52" t="str">
        <f t="shared" ca="1" si="19"/>
        <v/>
      </c>
      <c r="AH181" s="51" t="str">
        <f ca="1">IF($AE181="","",IF(OFFSET('All Equipment'!$A$1,ROW()-1,2)="","--- Empty ---",OFFSET('All Equipment'!$A$1,ROW()-1,2)))</f>
        <v>Animists's Caress</v>
      </c>
      <c r="AI181" s="52">
        <f ca="1">IF($AF181="","",OFFSET('All Equipment'!$E$1,ROW()-1,0))</f>
        <v>4</v>
      </c>
      <c r="AJ181" s="52">
        <f ca="1">IF($AE181="","",OFFSET('All Equipment'!$M$1,ROW()-1,0))</f>
        <v>0</v>
      </c>
      <c r="AK181" s="107">
        <f ca="1">IF($AE181="","",IF($AH181="--- Empty ---",0,OFFSET('All Equipment'!$P$1,ROW()-1,0)))</f>
        <v>1.1329787234042556</v>
      </c>
      <c r="AL181" s="107">
        <f ca="1">IF($AE181="","",IF(AND($AE181="Off-Hand",$AH181="--- Empty ---"),1000,IF($AG181="1H",SUM($AK181,MAX(Optimization!$I$5:$K$5)),$AK181)))</f>
        <v>1.1329787234042556</v>
      </c>
      <c r="AM181" s="134" t="str">
        <f ca="1">IF($AH181="","",IF(AND($AH181&lt;&gt;"--- Empty ---",OR($AI181&gt;$AD$2,OFFSET('All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1" s="52" t="str">
        <f t="shared" ca="1" si="20"/>
        <v>Yes</v>
      </c>
      <c r="AO181" s="52">
        <f t="shared" ca="1" si="25"/>
        <v>181</v>
      </c>
      <c r="AQ181" s="51" t="str">
        <f t="shared" ca="1" si="21"/>
        <v>n/a</v>
      </c>
      <c r="AR181" s="51" t="str">
        <f t="shared" ca="1" si="22"/>
        <v>n/a</v>
      </c>
      <c r="AS181" s="52" t="str">
        <f t="shared" ca="1" si="26"/>
        <v>n/a</v>
      </c>
      <c r="AT181" s="52" t="str">
        <f ca="1">IF(OR(AQ181="",AQ181="n/a"),AQ181,IF(AND($AR181&lt;&gt;"--- Empty ---",AR181=IF(AQ181="Finger1",Settings!$AB$4,Settings!$AB$6),ISERROR(MATCH(AR181,Settings!$AB$9:$AB$14,0))),"No","Yes"))</f>
        <v>n/a</v>
      </c>
      <c r="AV181" s="51" t="str">
        <f t="shared" ca="1" si="23"/>
        <v>n/a</v>
      </c>
      <c r="AW181" s="51" t="str">
        <f t="shared" ca="1" si="24"/>
        <v>n/a</v>
      </c>
      <c r="AX181" s="52" t="str">
        <f t="shared" ca="1" si="27"/>
        <v>n/a</v>
      </c>
      <c r="AY181" s="52" t="str">
        <f ca="1">IF(OR(AV181="",AV181="n/a"),AV181,IF(AND($AW181&lt;&gt;"--- Empty ---",AW181=IF(AV181="Finger2",Settings!$AB$3,Settings!$AB$5),ISERROR(MATCH(AW181,Settings!$AB$9:$AB$14,0))),"No","Yes"))</f>
        <v>n/a</v>
      </c>
    </row>
    <row r="182" spans="31:51" x14ac:dyDescent="0.25">
      <c r="AE182" s="51" t="str">
        <f ca="1">OFFSET('All Equipment'!$A$1,ROW()-1,0)&amp;""</f>
        <v>Head Enchant</v>
      </c>
      <c r="AF182" s="51" t="str">
        <f ca="1">OFFSET('All Equipment'!$B$1,ROW()-1,0)&amp;""</f>
        <v>Enchant</v>
      </c>
      <c r="AG182" s="52" t="str">
        <f t="shared" ca="1" si="19"/>
        <v/>
      </c>
      <c r="AH182" s="51" t="str">
        <f ca="1">IF($AE182="","",IF(OFFSET('All Equipment'!$A$1,ROW()-1,2)="","--- Empty ---",OFFSET('All Equipment'!$A$1,ROW()-1,2)))</f>
        <v>Lesser Arcanum of Voracity</v>
      </c>
      <c r="AI182" s="52">
        <f ca="1">IF($AF182="","",OFFSET('All Equipment'!$E$1,ROW()-1,0))</f>
        <v>1</v>
      </c>
      <c r="AJ182" s="52">
        <f ca="1">IF($AE182="","",OFFSET('All Equipment'!$M$1,ROW()-1,0))</f>
        <v>0</v>
      </c>
      <c r="AK182" s="107">
        <f ca="1">IF($AE182="","",IF($AH182="--- Empty ---",0,OFFSET('All Equipment'!$P$1,ROW()-1,0)))</f>
        <v>0.90638297872340456</v>
      </c>
      <c r="AL182" s="107">
        <f ca="1">IF($AE182="","",IF(AND($AE182="Off-Hand",$AH182="--- Empty ---"),1000,IF($AG182="1H",SUM($AK182,MAX(Optimization!$I$5:$K$5)),$AK182)))</f>
        <v>0.90638297872340456</v>
      </c>
      <c r="AM182" s="134" t="str">
        <f ca="1">IF($AH182="","",IF(AND($AH182&lt;&gt;"--- Empty ---",OR($AI182&gt;$AD$2,OFFSET('All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2" s="52" t="str">
        <f t="shared" ca="1" si="20"/>
        <v>Yes</v>
      </c>
      <c r="AO182" s="52">
        <f t="shared" ca="1" si="25"/>
        <v>182</v>
      </c>
      <c r="AQ182" s="51" t="str">
        <f t="shared" ca="1" si="21"/>
        <v>n/a</v>
      </c>
      <c r="AR182" s="51" t="str">
        <f t="shared" ca="1" si="22"/>
        <v>n/a</v>
      </c>
      <c r="AS182" s="52" t="str">
        <f t="shared" ca="1" si="26"/>
        <v>n/a</v>
      </c>
      <c r="AT182" s="52" t="str">
        <f ca="1">IF(OR(AQ182="",AQ182="n/a"),AQ182,IF(AND($AR182&lt;&gt;"--- Empty ---",AR182=IF(AQ182="Finger1",Settings!$AB$4,Settings!$AB$6),ISERROR(MATCH(AR182,Settings!$AB$9:$AB$14,0))),"No","Yes"))</f>
        <v>n/a</v>
      </c>
      <c r="AV182" s="51" t="str">
        <f t="shared" ca="1" si="23"/>
        <v>n/a</v>
      </c>
      <c r="AW182" s="51" t="str">
        <f t="shared" ca="1" si="24"/>
        <v>n/a</v>
      </c>
      <c r="AX182" s="52" t="str">
        <f t="shared" ca="1" si="27"/>
        <v>n/a</v>
      </c>
      <c r="AY182" s="52" t="str">
        <f ca="1">IF(OR(AV182="",AV182="n/a"),AV182,IF(AND($AW182&lt;&gt;"--- Empty ---",AW182=IF(AV182="Finger2",Settings!$AB$3,Settings!$AB$5),ISERROR(MATCH(AW182,Settings!$AB$9:$AB$14,0))),"No","Yes"))</f>
        <v>n/a</v>
      </c>
    </row>
    <row r="183" spans="31:51" x14ac:dyDescent="0.25">
      <c r="AE183" s="51" t="str">
        <f ca="1">OFFSET('All Equipment'!$A$1,ROW()-1,0)&amp;""</f>
        <v/>
      </c>
      <c r="AF183" s="51" t="str">
        <f ca="1">OFFSET('All Equipment'!$B$1,ROW()-1,0)&amp;""</f>
        <v/>
      </c>
      <c r="AG183" s="52" t="str">
        <f t="shared" ca="1" si="19"/>
        <v/>
      </c>
      <c r="AH183" s="51" t="str">
        <f ca="1">IF($AE183="","",IF(OFFSET('All Equipment'!$A$1,ROW()-1,2)="","--- Empty ---",OFFSET('All Equipment'!$A$1,ROW()-1,2)))</f>
        <v/>
      </c>
      <c r="AI183" s="52" t="str">
        <f ca="1">IF($AF183="","",OFFSET('All Equipment'!$E$1,ROW()-1,0))</f>
        <v/>
      </c>
      <c r="AJ183" s="52" t="str">
        <f ca="1">IF($AE183="","",OFFSET('All Equipment'!$M$1,ROW()-1,0))</f>
        <v/>
      </c>
      <c r="AK183" s="107" t="str">
        <f ca="1">IF($AE183="","",IF($AH183="--- Empty ---",0,OFFSET('All Equipment'!$P$1,ROW()-1,0)))</f>
        <v/>
      </c>
      <c r="AL183" s="107" t="str">
        <f ca="1">IF($AE183="","",IF(AND($AE183="Off-Hand",$AH183="--- Empty ---"),1000,IF($AG183="1H",SUM($AK183,MAX(Optimization!$I$5:$K$5)),$AK183)))</f>
        <v/>
      </c>
      <c r="AM183" s="134" t="str">
        <f ca="1">IF($AH183="","",IF(AND($AH183&lt;&gt;"--- Empty ---",OR($AI183&gt;$AD$2,OFFSET('All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83" s="52" t="str">
        <f t="shared" ca="1" si="20"/>
        <v/>
      </c>
      <c r="AO183" s="52" t="str">
        <f t="shared" ca="1" si="25"/>
        <v/>
      </c>
      <c r="AQ183" s="51" t="str">
        <f t="shared" ca="1" si="21"/>
        <v/>
      </c>
      <c r="AR183" s="51" t="str">
        <f t="shared" ca="1" si="22"/>
        <v/>
      </c>
      <c r="AS183" s="52" t="str">
        <f t="shared" ca="1" si="26"/>
        <v/>
      </c>
      <c r="AT183" s="52" t="str">
        <f ca="1">IF(OR(AQ183="",AQ183="n/a"),AQ183,IF(AND($AR183&lt;&gt;"--- Empty ---",AR183=IF(AQ183="Finger1",Settings!$AB$4,Settings!$AB$6),ISERROR(MATCH(AR183,Settings!$AB$9:$AB$14,0))),"No","Yes"))</f>
        <v/>
      </c>
      <c r="AV183" s="51" t="str">
        <f t="shared" ca="1" si="23"/>
        <v/>
      </c>
      <c r="AW183" s="51" t="str">
        <f t="shared" ca="1" si="24"/>
        <v/>
      </c>
      <c r="AX183" s="52" t="str">
        <f t="shared" ca="1" si="27"/>
        <v/>
      </c>
      <c r="AY183" s="52" t="str">
        <f ca="1">IF(OR(AV183="",AV183="n/a"),AV183,IF(AND($AW183&lt;&gt;"--- Empty ---",AW183=IF(AV183="Finger2",Settings!$AB$3,Settings!$AB$5),ISERROR(MATCH(AW183,Settings!$AB$9:$AB$14,0))),"No","Yes"))</f>
        <v/>
      </c>
    </row>
    <row r="184" spans="31:51" x14ac:dyDescent="0.25">
      <c r="AE184" s="51" t="str">
        <f ca="1">OFFSET('All Equipment'!$A$1,ROW()-1,0)&amp;""</f>
        <v>Neck</v>
      </c>
      <c r="AF184" s="51" t="str">
        <f ca="1">OFFSET('All Equipment'!$B$1,ROW()-1,0)&amp;""</f>
        <v/>
      </c>
      <c r="AG184" s="52" t="str">
        <f t="shared" ca="1" si="19"/>
        <v/>
      </c>
      <c r="AH184" s="51" t="str">
        <f ca="1">IF($AE184="","",IF(OFFSET('All Equipment'!$A$1,ROW()-1,2)="","--- Empty ---",OFFSET('All Equipment'!$A$1,ROW()-1,2)))</f>
        <v>--- Empty ---</v>
      </c>
      <c r="AI184" s="52" t="str">
        <f ca="1">IF($AF184="","",OFFSET('All Equipment'!$E$1,ROW()-1,0))</f>
        <v/>
      </c>
      <c r="AJ184" s="52">
        <f ca="1">IF($AE184="","",OFFSET('All Equipment'!$M$1,ROW()-1,0))</f>
        <v>0</v>
      </c>
      <c r="AK184" s="107">
        <f ca="1">IF($AE184="","",IF($AH184="--- Empty ---",0,OFFSET('All Equipment'!$P$1,ROW()-1,0)))</f>
        <v>0</v>
      </c>
      <c r="AL184" s="107">
        <f ca="1">IF($AE184="","",IF(AND($AE184="Off-Hand",$AH184="--- Empty ---"),1000,IF($AG184="1H",SUM($AK184,MAX(Optimization!$I$5:$K$5)),$AK184)))</f>
        <v>0</v>
      </c>
      <c r="AM184" s="134" t="str">
        <f ca="1">IF($AH184="","",IF(AND($AH184&lt;&gt;"--- Empty ---",OR($AI184&gt;$AD$2,OFFSET('All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4" s="52" t="str">
        <f t="shared" ca="1" si="20"/>
        <v>Yes</v>
      </c>
      <c r="AO184" s="52">
        <f t="shared" ca="1" si="25"/>
        <v>184</v>
      </c>
      <c r="AQ184" s="51" t="str">
        <f t="shared" ca="1" si="21"/>
        <v>n/a</v>
      </c>
      <c r="AR184" s="51" t="str">
        <f t="shared" ca="1" si="22"/>
        <v>n/a</v>
      </c>
      <c r="AS184" s="52" t="str">
        <f t="shared" ca="1" si="26"/>
        <v>n/a</v>
      </c>
      <c r="AT184" s="52" t="str">
        <f ca="1">IF(OR(AQ184="",AQ184="n/a"),AQ184,IF(AND($AR184&lt;&gt;"--- Empty ---",AR184=IF(AQ184="Finger1",Settings!$AB$4,Settings!$AB$6),ISERROR(MATCH(AR184,Settings!$AB$9:$AB$14,0))),"No","Yes"))</f>
        <v>n/a</v>
      </c>
      <c r="AV184" s="51" t="str">
        <f t="shared" ca="1" si="23"/>
        <v>n/a</v>
      </c>
      <c r="AW184" s="51" t="str">
        <f t="shared" ca="1" si="24"/>
        <v>n/a</v>
      </c>
      <c r="AX184" s="52" t="str">
        <f t="shared" ca="1" si="27"/>
        <v>n/a</v>
      </c>
      <c r="AY184" s="52" t="str">
        <f ca="1">IF(OR(AV184="",AV184="n/a"),AV184,IF(AND($AW184&lt;&gt;"--- Empty ---",AW184=IF(AV184="Finger2",Settings!$AB$3,Settings!$AB$5),ISERROR(MATCH(AW184,Settings!$AB$9:$AB$14,0))),"No","Yes"))</f>
        <v>n/a</v>
      </c>
    </row>
    <row r="185" spans="31:51" x14ac:dyDescent="0.25">
      <c r="AE185" s="51" t="str">
        <f ca="1">OFFSET('All Equipment'!$A$1,ROW()-1,0)&amp;""</f>
        <v>Neck</v>
      </c>
      <c r="AF185" s="51" t="str">
        <f ca="1">OFFSET('All Equipment'!$B$1,ROW()-1,0)&amp;""</f>
        <v>Neck</v>
      </c>
      <c r="AG185" s="52" t="str">
        <f t="shared" ca="1" si="19"/>
        <v/>
      </c>
      <c r="AH185" s="51" t="str">
        <f ca="1">IF($AE185="","",IF(OFFSET('All Equipment'!$A$1,ROW()-1,2)="","--- Empty ---",OFFSET('All Equipment'!$A$1,ROW()-1,2)))</f>
        <v>Amulet of the Dawn</v>
      </c>
      <c r="AI185" s="52">
        <f ca="1">IF($AF185="","",OFFSET('All Equipment'!$E$1,ROW()-1,0))</f>
        <v>6</v>
      </c>
      <c r="AJ185" s="52">
        <f ca="1">IF($AE185="","",OFFSET('All Equipment'!$M$1,ROW()-1,0))</f>
        <v>0</v>
      </c>
      <c r="AK185" s="107">
        <f ca="1">IF($AE185="","",IF($AH185="--- Empty ---",0,OFFSET('All Equipment'!$P$1,ROW()-1,0)))</f>
        <v>16.472872340425532</v>
      </c>
      <c r="AL185" s="107">
        <f ca="1">IF($AE185="","",IF(AND($AE185="Off-Hand",$AH185="--- Empty ---"),1000,IF($AG185="1H",SUM($AK185,MAX(Optimization!$I$5:$K$5)),$AK185)))</f>
        <v>16.472872340425532</v>
      </c>
      <c r="AM185" s="134" t="str">
        <f ca="1">IF($AH185="","",IF(AND($AH185&lt;&gt;"--- Empty ---",OR($AI185&gt;$AD$2,OFFSET('All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5" s="52" t="str">
        <f t="shared" ca="1" si="20"/>
        <v>Yes</v>
      </c>
      <c r="AO185" s="52">
        <f t="shared" ca="1" si="25"/>
        <v>185</v>
      </c>
      <c r="AQ185" s="51" t="str">
        <f t="shared" ca="1" si="21"/>
        <v>n/a</v>
      </c>
      <c r="AR185" s="51" t="str">
        <f t="shared" ca="1" si="22"/>
        <v>n/a</v>
      </c>
      <c r="AS185" s="52" t="str">
        <f t="shared" ca="1" si="26"/>
        <v>n/a</v>
      </c>
      <c r="AT185" s="52" t="str">
        <f ca="1">IF(OR(AQ185="",AQ185="n/a"),AQ185,IF(AND($AR185&lt;&gt;"--- Empty ---",AR185=IF(AQ185="Finger1",Settings!$AB$4,Settings!$AB$6),ISERROR(MATCH(AR185,Settings!$AB$9:$AB$14,0))),"No","Yes"))</f>
        <v>n/a</v>
      </c>
      <c r="AV185" s="51" t="str">
        <f t="shared" ca="1" si="23"/>
        <v>n/a</v>
      </c>
      <c r="AW185" s="51" t="str">
        <f t="shared" ca="1" si="24"/>
        <v>n/a</v>
      </c>
      <c r="AX185" s="52" t="str">
        <f t="shared" ca="1" si="27"/>
        <v>n/a</v>
      </c>
      <c r="AY185" s="52" t="str">
        <f ca="1">IF(OR(AV185="",AV185="n/a"),AV185,IF(AND($AW185&lt;&gt;"--- Empty ---",AW185=IF(AV185="Finger2",Settings!$AB$3,Settings!$AB$5),ISERROR(MATCH(AW185,Settings!$AB$9:$AB$14,0))),"No","Yes"))</f>
        <v>n/a</v>
      </c>
    </row>
    <row r="186" spans="31:51" x14ac:dyDescent="0.25">
      <c r="AE186" s="51" t="str">
        <f ca="1">OFFSET('All Equipment'!$A$1,ROW()-1,0)&amp;""</f>
        <v>Neck</v>
      </c>
      <c r="AF186" s="51" t="str">
        <f ca="1">OFFSET('All Equipment'!$B$1,ROW()-1,0)&amp;""</f>
        <v>Neck</v>
      </c>
      <c r="AG186" s="52" t="str">
        <f t="shared" ca="1" si="19"/>
        <v/>
      </c>
      <c r="AH186" s="51" t="str">
        <f ca="1">IF($AE186="","",IF(OFFSET('All Equipment'!$A$1,ROW()-1,2)="","--- Empty ---",OFFSET('All Equipment'!$A$1,ROW()-1,2)))</f>
        <v>Amulet of Vek'nilash</v>
      </c>
      <c r="AI186" s="52">
        <f ca="1">IF($AF186="","",OFFSET('All Equipment'!$E$1,ROW()-1,0))</f>
        <v>5</v>
      </c>
      <c r="AJ186" s="52">
        <f ca="1">IF($AE186="","",OFFSET('All Equipment'!$M$1,ROW()-1,0))</f>
        <v>0</v>
      </c>
      <c r="AK186" s="107">
        <f ca="1">IF($AE186="","",IF($AH186="--- Empty ---",0,OFFSET('All Equipment'!$P$1,ROW()-1,0)))</f>
        <v>34.36436170212766</v>
      </c>
      <c r="AL186" s="107">
        <f ca="1">IF($AE186="","",IF(AND($AE186="Off-Hand",$AH186="--- Empty ---"),1000,IF($AG186="1H",SUM($AK186,MAX(Optimization!$I$5:$K$5)),$AK186)))</f>
        <v>34.36436170212766</v>
      </c>
      <c r="AM186" s="134" t="str">
        <f ca="1">IF($AH186="","",IF(AND($AH186&lt;&gt;"--- Empty ---",OR($AI186&gt;$AD$2,OFFSET('All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6" s="52" t="str">
        <f t="shared" ca="1" si="20"/>
        <v>Yes</v>
      </c>
      <c r="AO186" s="52">
        <f t="shared" ca="1" si="25"/>
        <v>186</v>
      </c>
      <c r="AQ186" s="51" t="str">
        <f t="shared" ca="1" si="21"/>
        <v>n/a</v>
      </c>
      <c r="AR186" s="51" t="str">
        <f t="shared" ca="1" si="22"/>
        <v>n/a</v>
      </c>
      <c r="AS186" s="52" t="str">
        <f t="shared" ca="1" si="26"/>
        <v>n/a</v>
      </c>
      <c r="AT186" s="52" t="str">
        <f ca="1">IF(OR(AQ186="",AQ186="n/a"),AQ186,IF(AND($AR186&lt;&gt;"--- Empty ---",AR186=IF(AQ186="Finger1",Settings!$AB$4,Settings!$AB$6),ISERROR(MATCH(AR186,Settings!$AB$9:$AB$14,0))),"No","Yes"))</f>
        <v>n/a</v>
      </c>
      <c r="AV186" s="51" t="str">
        <f t="shared" ca="1" si="23"/>
        <v>n/a</v>
      </c>
      <c r="AW186" s="51" t="str">
        <f t="shared" ca="1" si="24"/>
        <v>n/a</v>
      </c>
      <c r="AX186" s="52" t="str">
        <f t="shared" ca="1" si="27"/>
        <v>n/a</v>
      </c>
      <c r="AY186" s="52" t="str">
        <f ca="1">IF(OR(AV186="",AV186="n/a"),AV186,IF(AND($AW186&lt;&gt;"--- Empty ---",AW186=IF(AV186="Finger2",Settings!$AB$3,Settings!$AB$5),ISERROR(MATCH(AW186,Settings!$AB$9:$AB$14,0))),"No","Yes"))</f>
        <v>n/a</v>
      </c>
    </row>
    <row r="187" spans="31:51" x14ac:dyDescent="0.25">
      <c r="AE187" s="51" t="str">
        <f ca="1">OFFSET('All Equipment'!$A$1,ROW()-1,0)&amp;""</f>
        <v>Neck</v>
      </c>
      <c r="AF187" s="51" t="str">
        <f ca="1">OFFSET('All Equipment'!$B$1,ROW()-1,0)&amp;""</f>
        <v>Neck</v>
      </c>
      <c r="AG187" s="52" t="str">
        <f t="shared" ca="1" si="19"/>
        <v/>
      </c>
      <c r="AH187" s="51" t="str">
        <f ca="1">IF($AE187="","",IF(OFFSET('All Equipment'!$A$1,ROW()-1,2)="","--- Empty ---",OFFSET('All Equipment'!$A$1,ROW()-1,2)))</f>
        <v>Barbed Thorn Necklace</v>
      </c>
      <c r="AI187" s="52">
        <f ca="1">IF($AF187="","",OFFSET('All Equipment'!$E$1,ROW()-1,0))</f>
        <v>1</v>
      </c>
      <c r="AJ187" s="52">
        <f ca="1">IF($AE187="","",OFFSET('All Equipment'!$M$1,ROW()-1,0))</f>
        <v>0</v>
      </c>
      <c r="AK187" s="107">
        <f ca="1">IF($AE187="","",IF($AH187="--- Empty ---",0,OFFSET('All Equipment'!$P$1,ROW()-1,0)))</f>
        <v>17.679787234042553</v>
      </c>
      <c r="AL187" s="107">
        <f ca="1">IF($AE187="","",IF(AND($AE187="Off-Hand",$AH187="--- Empty ---"),1000,IF($AG187="1H",SUM($AK187,MAX(Optimization!$I$5:$K$5)),$AK187)))</f>
        <v>17.679787234042553</v>
      </c>
      <c r="AM187" s="134" t="str">
        <f ca="1">IF($AH187="","",IF(AND($AH187&lt;&gt;"--- Empty ---",OR($AI187&gt;$AD$2,OFFSET('All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87" s="52" t="str">
        <f t="shared" ca="1" si="20"/>
        <v>Yes</v>
      </c>
      <c r="AO187" s="52">
        <f t="shared" ca="1" si="25"/>
        <v>187</v>
      </c>
      <c r="AQ187" s="51" t="str">
        <f t="shared" ca="1" si="21"/>
        <v>n/a</v>
      </c>
      <c r="AR187" s="51" t="str">
        <f t="shared" ca="1" si="22"/>
        <v>n/a</v>
      </c>
      <c r="AS187" s="52" t="str">
        <f t="shared" ca="1" si="26"/>
        <v>n/a</v>
      </c>
      <c r="AT187" s="52" t="str">
        <f ca="1">IF(OR(AQ187="",AQ187="n/a"),AQ187,IF(AND($AR187&lt;&gt;"--- Empty ---",AR187=IF(AQ187="Finger1",Settings!$AB$4,Settings!$AB$6),ISERROR(MATCH(AR187,Settings!$AB$9:$AB$14,0))),"No","Yes"))</f>
        <v>n/a</v>
      </c>
      <c r="AV187" s="51" t="str">
        <f t="shared" ca="1" si="23"/>
        <v>n/a</v>
      </c>
      <c r="AW187" s="51" t="str">
        <f t="shared" ca="1" si="24"/>
        <v>n/a</v>
      </c>
      <c r="AX187" s="52" t="str">
        <f t="shared" ca="1" si="27"/>
        <v>n/a</v>
      </c>
      <c r="AY187" s="52" t="str">
        <f ca="1">IF(OR(AV187="",AV187="n/a"),AV187,IF(AND($AW187&lt;&gt;"--- Empty ---",AW187=IF(AV187="Finger2",Settings!$AB$3,Settings!$AB$5),ISERROR(MATCH(AW187,Settings!$AB$9:$AB$14,0))),"No","Yes"))</f>
        <v>n/a</v>
      </c>
    </row>
    <row r="188" spans="31:51" x14ac:dyDescent="0.25">
      <c r="AE188" s="51" t="str">
        <f ca="1">OFFSET('All Equipment'!$A$1,ROW()-1,0)&amp;""</f>
        <v>Neck</v>
      </c>
      <c r="AF188" s="51" t="str">
        <f ca="1">OFFSET('All Equipment'!$B$1,ROW()-1,0)&amp;""</f>
        <v>Neck</v>
      </c>
      <c r="AG188" s="52" t="str">
        <f t="shared" ca="1" si="19"/>
        <v/>
      </c>
      <c r="AH188" s="51" t="str">
        <f ca="1">IF($AE188="","",IF(OFFSET('All Equipment'!$A$1,ROW()-1,2)="","--- Empty ---",OFFSET('All Equipment'!$A$1,ROW()-1,2)))</f>
        <v>Beads of Ogre Mojo</v>
      </c>
      <c r="AI188" s="52">
        <f ca="1">IF($AF188="","",OFFSET('All Equipment'!$E$1,ROW()-1,0))</f>
        <v>5</v>
      </c>
      <c r="AJ188" s="52">
        <f ca="1">IF($AE188="","",OFFSET('All Equipment'!$M$1,ROW()-1,0))</f>
        <v>0</v>
      </c>
      <c r="AK188" s="107">
        <f ca="1">IF($AE188="","",IF($AH188="--- Empty ---",0,OFFSET('All Equipment'!$P$1,ROW()-1,0)))</f>
        <v>13.793085106382978</v>
      </c>
      <c r="AL188" s="107">
        <f ca="1">IF($AE188="","",IF(AND($AE188="Off-Hand",$AH188="--- Empty ---"),1000,IF($AG188="1H",SUM($AK188,MAX(Optimization!$I$5:$K$5)),$AK188)))</f>
        <v>13.793085106382978</v>
      </c>
      <c r="AM188" s="134" t="str">
        <f ca="1">IF($AH188="","",IF(AND($AH188&lt;&gt;"--- Empty ---",OR($AI188&gt;$AD$2,OFFSET('All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8" s="52" t="str">
        <f t="shared" ca="1" si="20"/>
        <v>Yes</v>
      </c>
      <c r="AO188" s="52">
        <f t="shared" ca="1" si="25"/>
        <v>188</v>
      </c>
      <c r="AQ188" s="51" t="str">
        <f t="shared" ca="1" si="21"/>
        <v>n/a</v>
      </c>
      <c r="AR188" s="51" t="str">
        <f t="shared" ca="1" si="22"/>
        <v>n/a</v>
      </c>
      <c r="AS188" s="52" t="str">
        <f t="shared" ca="1" si="26"/>
        <v>n/a</v>
      </c>
      <c r="AT188" s="52" t="str">
        <f ca="1">IF(OR(AQ188="",AQ188="n/a"),AQ188,IF(AND($AR188&lt;&gt;"--- Empty ---",AR188=IF(AQ188="Finger1",Settings!$AB$4,Settings!$AB$6),ISERROR(MATCH(AR188,Settings!$AB$9:$AB$14,0))),"No","Yes"))</f>
        <v>n/a</v>
      </c>
      <c r="AV188" s="51" t="str">
        <f t="shared" ca="1" si="23"/>
        <v>n/a</v>
      </c>
      <c r="AW188" s="51" t="str">
        <f t="shared" ca="1" si="24"/>
        <v>n/a</v>
      </c>
      <c r="AX188" s="52" t="str">
        <f t="shared" ca="1" si="27"/>
        <v>n/a</v>
      </c>
      <c r="AY188" s="52" t="str">
        <f ca="1">IF(OR(AV188="",AV188="n/a"),AV188,IF(AND($AW188&lt;&gt;"--- Empty ---",AW188=IF(AV188="Finger2",Settings!$AB$3,Settings!$AB$5),ISERROR(MATCH(AW188,Settings!$AB$9:$AB$14,0))),"No","Yes"))</f>
        <v>n/a</v>
      </c>
    </row>
    <row r="189" spans="31:51" x14ac:dyDescent="0.25">
      <c r="AE189" s="51" t="str">
        <f ca="1">OFFSET('All Equipment'!$A$1,ROW()-1,0)&amp;""</f>
        <v>Neck</v>
      </c>
      <c r="AF189" s="51" t="str">
        <f ca="1">OFFSET('All Equipment'!$B$1,ROW()-1,0)&amp;""</f>
        <v>Neck</v>
      </c>
      <c r="AG189" s="52" t="str">
        <f t="shared" ca="1" si="19"/>
        <v/>
      </c>
      <c r="AH189" s="51" t="str">
        <f ca="1">IF($AE189="","",IF(OFFSET('All Equipment'!$A$1,ROW()-1,2)="","--- Empty ---",OFFSET('All Equipment'!$A$1,ROW()-1,2)))</f>
        <v>Chains of the Lich</v>
      </c>
      <c r="AI189" s="52">
        <f ca="1">IF($AF189="","",OFFSET('All Equipment'!$E$1,ROW()-1,0))</f>
        <v>6</v>
      </c>
      <c r="AJ189" s="52">
        <f ca="1">IF($AE189="","",OFFSET('All Equipment'!$M$1,ROW()-1,0))</f>
        <v>0</v>
      </c>
      <c r="AK189" s="107">
        <f ca="1">IF($AE189="","",IF($AH189="--- Empty ---",0,OFFSET('All Equipment'!$P$1,ROW()-1,0)))</f>
        <v>22</v>
      </c>
      <c r="AL189" s="107">
        <f ca="1">IF($AE189="","",IF(AND($AE189="Off-Hand",$AH189="--- Empty ---"),1000,IF($AG189="1H",SUM($AK189,MAX(Optimization!$I$5:$K$5)),$AK189)))</f>
        <v>22</v>
      </c>
      <c r="AM189" s="134" t="str">
        <f ca="1">IF($AH189="","",IF(AND($AH189&lt;&gt;"--- Empty ---",OR($AI189&gt;$AD$2,OFFSET('All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9" s="52" t="str">
        <f t="shared" ca="1" si="20"/>
        <v>Yes</v>
      </c>
      <c r="AO189" s="52">
        <f t="shared" ca="1" si="25"/>
        <v>189</v>
      </c>
      <c r="AQ189" s="51" t="str">
        <f t="shared" ca="1" si="21"/>
        <v>n/a</v>
      </c>
      <c r="AR189" s="51" t="str">
        <f t="shared" ca="1" si="22"/>
        <v>n/a</v>
      </c>
      <c r="AS189" s="52" t="str">
        <f t="shared" ca="1" si="26"/>
        <v>n/a</v>
      </c>
      <c r="AT189" s="52" t="str">
        <f ca="1">IF(OR(AQ189="",AQ189="n/a"),AQ189,IF(AND($AR189&lt;&gt;"--- Empty ---",AR189=IF(AQ189="Finger1",Settings!$AB$4,Settings!$AB$6),ISERROR(MATCH(AR189,Settings!$AB$9:$AB$14,0))),"No","Yes"))</f>
        <v>n/a</v>
      </c>
      <c r="AV189" s="51" t="str">
        <f t="shared" ca="1" si="23"/>
        <v>n/a</v>
      </c>
      <c r="AW189" s="51" t="str">
        <f t="shared" ca="1" si="24"/>
        <v>n/a</v>
      </c>
      <c r="AX189" s="52" t="str">
        <f t="shared" ca="1" si="27"/>
        <v>n/a</v>
      </c>
      <c r="AY189" s="52" t="str">
        <f ca="1">IF(OR(AV189="",AV189="n/a"),AV189,IF(AND($AW189&lt;&gt;"--- Empty ---",AW189=IF(AV189="Finger2",Settings!$AB$3,Settings!$AB$5),ISERROR(MATCH(AW189,Settings!$AB$9:$AB$14,0))),"No","Yes"))</f>
        <v>n/a</v>
      </c>
    </row>
    <row r="190" spans="31:51" x14ac:dyDescent="0.25">
      <c r="AE190" s="51" t="str">
        <f ca="1">OFFSET('All Equipment'!$A$1,ROW()-1,0)&amp;""</f>
        <v>Neck</v>
      </c>
      <c r="AF190" s="51" t="str">
        <f ca="1">OFFSET('All Equipment'!$B$1,ROW()-1,0)&amp;""</f>
        <v>Neck</v>
      </c>
      <c r="AG190" s="52" t="str">
        <f t="shared" ca="1" si="19"/>
        <v/>
      </c>
      <c r="AH190" s="51" t="str">
        <f ca="1">IF($AE190="","",IF(OFFSET('All Equipment'!$A$1,ROW()-1,2)="","--- Empty ---",OFFSET('All Equipment'!$A$1,ROW()-1,2)))</f>
        <v>Charm of the Shifting Sands</v>
      </c>
      <c r="AI190" s="52">
        <f ca="1">IF($AF190="","",OFFSET('All Equipment'!$E$1,ROW()-1,0))</f>
        <v>5</v>
      </c>
      <c r="AJ190" s="52">
        <f ca="1">IF($AE190="","",OFFSET('All Equipment'!$M$1,ROW()-1,0))</f>
        <v>0</v>
      </c>
      <c r="AK190" s="107">
        <f ca="1">IF($AE190="","",IF($AH190="--- Empty ---",0,OFFSET('All Equipment'!$P$1,ROW()-1,0)))</f>
        <v>26.359574468085107</v>
      </c>
      <c r="AL190" s="107">
        <f ca="1">IF($AE190="","",IF(AND($AE190="Off-Hand",$AH190="--- Empty ---"),1000,IF($AG190="1H",SUM($AK190,MAX(Optimization!$I$5:$K$5)),$AK190)))</f>
        <v>26.359574468085107</v>
      </c>
      <c r="AM190" s="134" t="str">
        <f ca="1">IF($AH190="","",IF(AND($AH190&lt;&gt;"--- Empty ---",OR($AI190&gt;$AD$2,OFFSET('All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0" s="52" t="str">
        <f t="shared" ca="1" si="20"/>
        <v>Yes</v>
      </c>
      <c r="AO190" s="52">
        <f t="shared" ca="1" si="25"/>
        <v>190</v>
      </c>
      <c r="AQ190" s="51" t="str">
        <f t="shared" ca="1" si="21"/>
        <v>n/a</v>
      </c>
      <c r="AR190" s="51" t="str">
        <f t="shared" ca="1" si="22"/>
        <v>n/a</v>
      </c>
      <c r="AS190" s="52" t="str">
        <f t="shared" ca="1" si="26"/>
        <v>n/a</v>
      </c>
      <c r="AT190" s="52" t="str">
        <f ca="1">IF(OR(AQ190="",AQ190="n/a"),AQ190,IF(AND($AR190&lt;&gt;"--- Empty ---",AR190=IF(AQ190="Finger1",Settings!$AB$4,Settings!$AB$6),ISERROR(MATCH(AR190,Settings!$AB$9:$AB$14,0))),"No","Yes"))</f>
        <v>n/a</v>
      </c>
      <c r="AV190" s="51" t="str">
        <f t="shared" ca="1" si="23"/>
        <v>n/a</v>
      </c>
      <c r="AW190" s="51" t="str">
        <f t="shared" ca="1" si="24"/>
        <v>n/a</v>
      </c>
      <c r="AX190" s="52" t="str">
        <f t="shared" ca="1" si="27"/>
        <v>n/a</v>
      </c>
      <c r="AY190" s="52" t="str">
        <f ca="1">IF(OR(AV190="",AV190="n/a"),AV190,IF(AND($AW190&lt;&gt;"--- Empty ---",AW190=IF(AV190="Finger2",Settings!$AB$3,Settings!$AB$5),ISERROR(MATCH(AW190,Settings!$AB$9:$AB$14,0))),"No","Yes"))</f>
        <v>n/a</v>
      </c>
    </row>
    <row r="191" spans="31:51" x14ac:dyDescent="0.25">
      <c r="AE191" s="51" t="str">
        <f ca="1">OFFSET('All Equipment'!$A$1,ROW()-1,0)&amp;""</f>
        <v>Neck</v>
      </c>
      <c r="AF191" s="51" t="str">
        <f ca="1">OFFSET('All Equipment'!$B$1,ROW()-1,0)&amp;""</f>
        <v>Neck</v>
      </c>
      <c r="AG191" s="52" t="str">
        <f t="shared" ca="1" si="19"/>
        <v/>
      </c>
      <c r="AH191" s="51" t="str">
        <f ca="1">IF($AE191="","",IF(OFFSET('All Equipment'!$A$1,ROW()-1,2)="","--- Empty ---",OFFSET('All Equipment'!$A$1,ROW()-1,2)))</f>
        <v>Choker of Enlightenment</v>
      </c>
      <c r="AI191" s="52">
        <f ca="1">IF($AF191="","",OFFSET('All Equipment'!$E$1,ROW()-1,0))</f>
        <v>1</v>
      </c>
      <c r="AJ191" s="52">
        <f ca="1">IF($AE191="","",OFFSET('All Equipment'!$M$1,ROW()-1,0))</f>
        <v>0</v>
      </c>
      <c r="AK191" s="107">
        <f ca="1">IF($AE191="","",IF($AH191="--- Empty ---",0,OFFSET('All Equipment'!$P$1,ROW()-1,0)))</f>
        <v>19.132978723404257</v>
      </c>
      <c r="AL191" s="107">
        <f ca="1">IF($AE191="","",IF(AND($AE191="Off-Hand",$AH191="--- Empty ---"),1000,IF($AG191="1H",SUM($AK191,MAX(Optimization!$I$5:$K$5)),$AK191)))</f>
        <v>19.132978723404257</v>
      </c>
      <c r="AM191" s="134" t="str">
        <f ca="1">IF($AH191="","",IF(AND($AH191&lt;&gt;"--- Empty ---",OR($AI191&gt;$AD$2,OFFSET('All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1" s="52" t="str">
        <f t="shared" ca="1" si="20"/>
        <v>Yes</v>
      </c>
      <c r="AO191" s="52">
        <f t="shared" ca="1" si="25"/>
        <v>191</v>
      </c>
      <c r="AQ191" s="51" t="str">
        <f t="shared" ca="1" si="21"/>
        <v>n/a</v>
      </c>
      <c r="AR191" s="51" t="str">
        <f t="shared" ca="1" si="22"/>
        <v>n/a</v>
      </c>
      <c r="AS191" s="52" t="str">
        <f t="shared" ca="1" si="26"/>
        <v>n/a</v>
      </c>
      <c r="AT191" s="52" t="str">
        <f ca="1">IF(OR(AQ191="",AQ191="n/a"),AQ191,IF(AND($AR191&lt;&gt;"--- Empty ---",AR191=IF(AQ191="Finger1",Settings!$AB$4,Settings!$AB$6),ISERROR(MATCH(AR191,Settings!$AB$9:$AB$14,0))),"No","Yes"))</f>
        <v>n/a</v>
      </c>
      <c r="AV191" s="51" t="str">
        <f t="shared" ca="1" si="23"/>
        <v>n/a</v>
      </c>
      <c r="AW191" s="51" t="str">
        <f t="shared" ca="1" si="24"/>
        <v>n/a</v>
      </c>
      <c r="AX191" s="52" t="str">
        <f t="shared" ca="1" si="27"/>
        <v>n/a</v>
      </c>
      <c r="AY191" s="52" t="str">
        <f ca="1">IF(OR(AV191="",AV191="n/a"),AV191,IF(AND($AW191&lt;&gt;"--- Empty ---",AW191=IF(AV191="Finger2",Settings!$AB$3,Settings!$AB$5),ISERROR(MATCH(AW191,Settings!$AB$9:$AB$14,0))),"No","Yes"))</f>
        <v>n/a</v>
      </c>
    </row>
    <row r="192" spans="31:51" x14ac:dyDescent="0.25">
      <c r="AE192" s="51" t="str">
        <f ca="1">OFFSET('All Equipment'!$A$1,ROW()-1,0)&amp;""</f>
        <v>Neck</v>
      </c>
      <c r="AF192" s="51" t="str">
        <f ca="1">OFFSET('All Equipment'!$B$1,ROW()-1,0)&amp;""</f>
        <v>Neck</v>
      </c>
      <c r="AG192" s="52" t="str">
        <f t="shared" ca="1" si="19"/>
        <v/>
      </c>
      <c r="AH192" s="51" t="str">
        <f ca="1">IF($AE192="","",IF(OFFSET('All Equipment'!$A$1,ROW()-1,2)="","--- Empty ---",OFFSET('All Equipment'!$A$1,ROW()-1,2)))</f>
        <v>Choker of the Fire Lord</v>
      </c>
      <c r="AI192" s="52">
        <f ca="1">IF($AF192="","",OFFSET('All Equipment'!$E$1,ROW()-1,0))</f>
        <v>1</v>
      </c>
      <c r="AJ192" s="52">
        <f ca="1">IF($AE192="","",OFFSET('All Equipment'!$M$1,ROW()-1,0))</f>
        <v>0</v>
      </c>
      <c r="AK192" s="107">
        <f ca="1">IF($AE192="","",IF($AH192="--- Empty ---",0,OFFSET('All Equipment'!$P$1,ROW()-1,0)))</f>
        <v>34.793085106382982</v>
      </c>
      <c r="AL192" s="107">
        <f ca="1">IF($AE192="","",IF(AND($AE192="Off-Hand",$AH192="--- Empty ---"),1000,IF($AG192="1H",SUM($AK192,MAX(Optimization!$I$5:$K$5)),$AK192)))</f>
        <v>34.793085106382982</v>
      </c>
      <c r="AM192" s="134" t="str">
        <f ca="1">IF($AH192="","",IF(AND($AH192&lt;&gt;"--- Empty ---",OR($AI192&gt;$AD$2,OFFSET('All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2" s="52" t="str">
        <f t="shared" ca="1" si="20"/>
        <v>Yes</v>
      </c>
      <c r="AO192" s="52">
        <f t="shared" ca="1" si="25"/>
        <v>192</v>
      </c>
      <c r="AQ192" s="51" t="str">
        <f t="shared" ca="1" si="21"/>
        <v>n/a</v>
      </c>
      <c r="AR192" s="51" t="str">
        <f t="shared" ca="1" si="22"/>
        <v>n/a</v>
      </c>
      <c r="AS192" s="52" t="str">
        <f t="shared" ca="1" si="26"/>
        <v>n/a</v>
      </c>
      <c r="AT192" s="52" t="str">
        <f ca="1">IF(OR(AQ192="",AQ192="n/a"),AQ192,IF(AND($AR192&lt;&gt;"--- Empty ---",AR192=IF(AQ192="Finger1",Settings!$AB$4,Settings!$AB$6),ISERROR(MATCH(AR192,Settings!$AB$9:$AB$14,0))),"No","Yes"))</f>
        <v>n/a</v>
      </c>
      <c r="AV192" s="51" t="str">
        <f t="shared" ca="1" si="23"/>
        <v>n/a</v>
      </c>
      <c r="AW192" s="51" t="str">
        <f t="shared" ca="1" si="24"/>
        <v>n/a</v>
      </c>
      <c r="AX192" s="52" t="str">
        <f t="shared" ca="1" si="27"/>
        <v>n/a</v>
      </c>
      <c r="AY192" s="52" t="str">
        <f ca="1">IF(OR(AV192="",AV192="n/a"),AV192,IF(AND($AW192&lt;&gt;"--- Empty ---",AW192=IF(AV192="Finger2",Settings!$AB$3,Settings!$AB$5),ISERROR(MATCH(AW192,Settings!$AB$9:$AB$14,0))),"No","Yes"))</f>
        <v>n/a</v>
      </c>
    </row>
    <row r="193" spans="31:51" x14ac:dyDescent="0.25">
      <c r="AE193" s="51" t="str">
        <f ca="1">OFFSET('All Equipment'!$A$1,ROW()-1,0)&amp;""</f>
        <v>Neck</v>
      </c>
      <c r="AF193" s="51" t="str">
        <f ca="1">OFFSET('All Equipment'!$B$1,ROW()-1,0)&amp;""</f>
        <v>Neck</v>
      </c>
      <c r="AG193" s="52" t="str">
        <f t="shared" ca="1" si="19"/>
        <v/>
      </c>
      <c r="AH193" s="51" t="str">
        <f ca="1">IF($AE193="","",IF(OFFSET('All Equipment'!$A$1,ROW()-1,2)="","--- Empty ---",OFFSET('All Equipment'!$A$1,ROW()-1,2)))</f>
        <v>Diana's Pearl Necklace</v>
      </c>
      <c r="AI193" s="52">
        <f ca="1">IF($AF193="","",OFFSET('All Equipment'!$E$1,ROW()-1,0))</f>
        <v>5</v>
      </c>
      <c r="AJ193" s="52">
        <f ca="1">IF($AE193="","",OFFSET('All Equipment'!$M$1,ROW()-1,0))</f>
        <v>1</v>
      </c>
      <c r="AK193" s="107">
        <f ca="1">IF($AE193="","",IF($AH193="--- Empty ---",0,OFFSET('All Equipment'!$P$1,ROW()-1,0)))</f>
        <v>23.502127659574469</v>
      </c>
      <c r="AL193" s="107">
        <f ca="1">IF($AE193="","",IF(AND($AE193="Off-Hand",$AH193="--- Empty ---"),1000,IF($AG193="1H",SUM($AK193,MAX(Optimization!$I$5:$K$5)),$AK193)))</f>
        <v>23.502127659574469</v>
      </c>
      <c r="AM193" s="134" t="str">
        <f ca="1">IF($AH193="","",IF(AND($AH193&lt;&gt;"--- Empty ---",OR($AI193&gt;$AD$2,OFFSET('All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3" s="52" t="str">
        <f t="shared" ca="1" si="20"/>
        <v>Yes</v>
      </c>
      <c r="AO193" s="52">
        <f t="shared" ca="1" si="25"/>
        <v>193</v>
      </c>
      <c r="AQ193" s="51" t="str">
        <f t="shared" ca="1" si="21"/>
        <v>n/a</v>
      </c>
      <c r="AR193" s="51" t="str">
        <f t="shared" ca="1" si="22"/>
        <v>n/a</v>
      </c>
      <c r="AS193" s="52" t="str">
        <f t="shared" ca="1" si="26"/>
        <v>n/a</v>
      </c>
      <c r="AT193" s="52" t="str">
        <f ca="1">IF(OR(AQ193="",AQ193="n/a"),AQ193,IF(AND($AR193&lt;&gt;"--- Empty ---",AR193=IF(AQ193="Finger1",Settings!$AB$4,Settings!$AB$6),ISERROR(MATCH(AR193,Settings!$AB$9:$AB$14,0))),"No","Yes"))</f>
        <v>n/a</v>
      </c>
      <c r="AV193" s="51" t="str">
        <f t="shared" ca="1" si="23"/>
        <v>n/a</v>
      </c>
      <c r="AW193" s="51" t="str">
        <f t="shared" ca="1" si="24"/>
        <v>n/a</v>
      </c>
      <c r="AX193" s="52" t="str">
        <f t="shared" ca="1" si="27"/>
        <v>n/a</v>
      </c>
      <c r="AY193" s="52" t="str">
        <f ca="1">IF(OR(AV193="",AV193="n/a"),AV193,IF(AND($AW193&lt;&gt;"--- Empty ---",AW193=IF(AV193="Finger2",Settings!$AB$3,Settings!$AB$5),ISERROR(MATCH(AW193,Settings!$AB$9:$AB$14,0))),"No","Yes"))</f>
        <v>n/a</v>
      </c>
    </row>
    <row r="194" spans="31:51" x14ac:dyDescent="0.25">
      <c r="AE194" s="51" t="str">
        <f ca="1">OFFSET('All Equipment'!$A$1,ROW()-1,0)&amp;""</f>
        <v>Neck</v>
      </c>
      <c r="AF194" s="51" t="str">
        <f ca="1">OFFSET('All Equipment'!$B$1,ROW()-1,0)&amp;""</f>
        <v>Neck</v>
      </c>
      <c r="AG194" s="52" t="str">
        <f t="shared" ref="AG194:AG257" ca="1" si="28">IF(ISNUMBER(MATCH($AH194,$R$1:$R$100,0)),INDEX($Q$1:$Q$100,MATCH($AH194,$R$1:$R$100,0)),IF(AND($AE194="Weapon",$AF194&lt;&gt;""),IF(OR($AF194="Staff",LEFT($AF194,2)="2H"),"2H","1H"),IF(AND($AE194="Finger",ISNUMBER(MATCH($AH194,$AB$9:$AB$14,0))),"Except","")))</f>
        <v/>
      </c>
      <c r="AH194" s="51" t="str">
        <f ca="1">IF($AE194="","",IF(OFFSET('All Equipment'!$A$1,ROW()-1,2)="","--- Empty ---",OFFSET('All Equipment'!$A$1,ROW()-1,2)))</f>
        <v>Gem of Trapped Innocents</v>
      </c>
      <c r="AI194" s="52">
        <f ca="1">IF($AF194="","",OFFSET('All Equipment'!$E$1,ROW()-1,0))</f>
        <v>6</v>
      </c>
      <c r="AJ194" s="52">
        <f ca="1">IF($AE194="","",OFFSET('All Equipment'!$M$1,ROW()-1,0))</f>
        <v>0</v>
      </c>
      <c r="AK194" s="107">
        <f ca="1">IF($AE194="","",IF($AH194="--- Empty ---",0,OFFSET('All Equipment'!$P$1,ROW()-1,0)))</f>
        <v>29.388829787234044</v>
      </c>
      <c r="AL194" s="107">
        <f ca="1">IF($AE194="","",IF(AND($AE194="Off-Hand",$AH194="--- Empty ---"),1000,IF($AG194="1H",SUM($AK194,MAX(Optimization!$I$5:$K$5)),$AK194)))</f>
        <v>29.388829787234044</v>
      </c>
      <c r="AM194" s="134" t="str">
        <f ca="1">IF($AH194="","",IF(AND($AH194&lt;&gt;"--- Empty ---",OR($AI194&gt;$AD$2,OFFSET('All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4" s="52" t="str">
        <f t="shared" ref="AN194:AN257" ca="1" si="29">IF($AE194="","",IF(AND($AE194="Off-Hand",$AH194&lt;&gt;"--- Empty ---",$AB$2="2H"),"No","Yes"))</f>
        <v>Yes</v>
      </c>
      <c r="AO194" s="52">
        <f t="shared" ca="1" si="25"/>
        <v>194</v>
      </c>
      <c r="AQ194" s="51" t="str">
        <f t="shared" ref="AQ194:AQ257" ca="1" si="30">IF($AE194="","",IF(AND($AE194&lt;&gt;"Finger",$AE194&lt;&gt;"Trinket"),"n/a",$AE194&amp;1))</f>
        <v>n/a</v>
      </c>
      <c r="AR194" s="51" t="str">
        <f t="shared" ref="AR194:AR257" ca="1" si="31">IF(OR(AQ194="",AQ194="n/a"),AQ194,$AH194)</f>
        <v>n/a</v>
      </c>
      <c r="AS194" s="52" t="str">
        <f t="shared" ca="1" si="26"/>
        <v>n/a</v>
      </c>
      <c r="AT194" s="52" t="str">
        <f ca="1">IF(OR(AQ194="",AQ194="n/a"),AQ194,IF(AND($AR194&lt;&gt;"--- Empty ---",AR194=IF(AQ194="Finger1",Settings!$AB$4,Settings!$AB$6),ISERROR(MATCH(AR194,Settings!$AB$9:$AB$14,0))),"No","Yes"))</f>
        <v>n/a</v>
      </c>
      <c r="AV194" s="51" t="str">
        <f t="shared" ref="AV194:AV257" ca="1" si="32">IF($AE194="","",IF(AND($AE194&lt;&gt;"Finger",$AE194&lt;&gt;"Trinket"),"n/a",$AE194&amp;2))</f>
        <v>n/a</v>
      </c>
      <c r="AW194" s="51" t="str">
        <f t="shared" ref="AW194:AW257" ca="1" si="33">IF(OR(AV194="",AV194="n/a"),AV194,$AH194)</f>
        <v>n/a</v>
      </c>
      <c r="AX194" s="52" t="str">
        <f t="shared" ca="1" si="27"/>
        <v>n/a</v>
      </c>
      <c r="AY194" s="52" t="str">
        <f ca="1">IF(OR(AV194="",AV194="n/a"),AV194,IF(AND($AW194&lt;&gt;"--- Empty ---",AW194=IF(AV194="Finger2",Settings!$AB$3,Settings!$AB$5),ISERROR(MATCH(AW194,Settings!$AB$9:$AB$14,0))),"No","Yes"))</f>
        <v>n/a</v>
      </c>
    </row>
    <row r="195" spans="31:51" x14ac:dyDescent="0.25">
      <c r="AE195" s="51" t="str">
        <f ca="1">OFFSET('All Equipment'!$A$1,ROW()-1,0)&amp;""</f>
        <v>Neck</v>
      </c>
      <c r="AF195" s="51" t="str">
        <f ca="1">OFFSET('All Equipment'!$B$1,ROW()-1,0)&amp;""</f>
        <v>Neck</v>
      </c>
      <c r="AG195" s="52" t="str">
        <f t="shared" ca="1" si="28"/>
        <v/>
      </c>
      <c r="AH195" s="51" t="str">
        <f ca="1">IF($AE195="","",IF(OFFSET('All Equipment'!$A$1,ROW()-1,2)="","--- Empty ---",OFFSET('All Equipment'!$A$1,ROW()-1,2)))</f>
        <v>Jeklik's Opaline Talisman</v>
      </c>
      <c r="AI195" s="52">
        <f ca="1">IF($AF195="","",OFFSET('All Equipment'!$E$1,ROW()-1,0))</f>
        <v>4</v>
      </c>
      <c r="AJ195" s="52">
        <f ca="1">IF($AE195="","",OFFSET('All Equipment'!$M$1,ROW()-1,0))</f>
        <v>0</v>
      </c>
      <c r="AK195" s="107">
        <f ca="1">IF($AE195="","",IF($AH195="--- Empty ---",0,OFFSET('All Equipment'!$P$1,ROW()-1,0)))</f>
        <v>22</v>
      </c>
      <c r="AL195" s="107">
        <f ca="1">IF($AE195="","",IF(AND($AE195="Off-Hand",$AH195="--- Empty ---"),1000,IF($AG195="1H",SUM($AK195,MAX(Optimization!$I$5:$K$5)),$AK195)))</f>
        <v>22</v>
      </c>
      <c r="AM195" s="134" t="str">
        <f ca="1">IF($AH195="","",IF(AND($AH195&lt;&gt;"--- Empty ---",OR($AI195&gt;$AD$2,OFFSET('All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5" s="52" t="str">
        <f t="shared" ca="1" si="29"/>
        <v>Yes</v>
      </c>
      <c r="AO195" s="52">
        <f t="shared" ref="AO195:AO258" ca="1" si="34">IF($AH195="","",ROW())</f>
        <v>195</v>
      </c>
      <c r="AQ195" s="51" t="str">
        <f t="shared" ca="1" si="30"/>
        <v>n/a</v>
      </c>
      <c r="AR195" s="51" t="str">
        <f t="shared" ca="1" si="31"/>
        <v>n/a</v>
      </c>
      <c r="AS195" s="52" t="str">
        <f t="shared" ref="AS195:AS258" ca="1" si="35">IF(OR(AQ195="",AQ195="n/a"),AQ195,$AM195)</f>
        <v>n/a</v>
      </c>
      <c r="AT195" s="52" t="str">
        <f ca="1">IF(OR(AQ195="",AQ195="n/a"),AQ195,IF(AND($AR195&lt;&gt;"--- Empty ---",AR195=IF(AQ195="Finger1",Settings!$AB$4,Settings!$AB$6),ISERROR(MATCH(AR195,Settings!$AB$9:$AB$14,0))),"No","Yes"))</f>
        <v>n/a</v>
      </c>
      <c r="AV195" s="51" t="str">
        <f t="shared" ca="1" si="32"/>
        <v>n/a</v>
      </c>
      <c r="AW195" s="51" t="str">
        <f t="shared" ca="1" si="33"/>
        <v>n/a</v>
      </c>
      <c r="AX195" s="52" t="str">
        <f t="shared" ref="AX195:AX258" ca="1" si="36">IF(OR(AV195="",AV195="n/a"),AV195,$AM195)</f>
        <v>n/a</v>
      </c>
      <c r="AY195" s="52" t="str">
        <f ca="1">IF(OR(AV195="",AV195="n/a"),AV195,IF(AND($AW195&lt;&gt;"--- Empty ---",AW195=IF(AV195="Finger2",Settings!$AB$3,Settings!$AB$5),ISERROR(MATCH(AW195,Settings!$AB$9:$AB$14,0))),"No","Yes"))</f>
        <v>n/a</v>
      </c>
    </row>
    <row r="196" spans="31:51" x14ac:dyDescent="0.25">
      <c r="AE196" s="51" t="str">
        <f ca="1">OFFSET('All Equipment'!$A$1,ROW()-1,0)&amp;""</f>
        <v>Neck</v>
      </c>
      <c r="AF196" s="51" t="str">
        <f ca="1">OFFSET('All Equipment'!$B$1,ROW()-1,0)&amp;""</f>
        <v>Neck</v>
      </c>
      <c r="AG196" s="52" t="str">
        <f t="shared" ca="1" si="28"/>
        <v/>
      </c>
      <c r="AH196" s="51" t="str">
        <f ca="1">IF($AE196="","",IF(OFFSET('All Equipment'!$A$1,ROW()-1,2)="","--- Empty ---",OFFSET('All Equipment'!$A$1,ROW()-1,2)))</f>
        <v>Malice Stone Pendant</v>
      </c>
      <c r="AI196" s="52">
        <f ca="1">IF($AF196="","",OFFSET('All Equipment'!$E$1,ROW()-1,0))</f>
        <v>6</v>
      </c>
      <c r="AJ196" s="52">
        <f ca="1">IF($AE196="","",OFFSET('All Equipment'!$M$1,ROW()-1,0))</f>
        <v>0</v>
      </c>
      <c r="AK196" s="107">
        <f ca="1">IF($AE196="","",IF($AH196="--- Empty ---",0,OFFSET('All Equipment'!$P$1,ROW()-1,0)))</f>
        <v>28.906382978723403</v>
      </c>
      <c r="AL196" s="107">
        <f ca="1">IF($AE196="","",IF(AND($AE196="Off-Hand",$AH196="--- Empty ---"),1000,IF($AG196="1H",SUM($AK196,MAX(Optimization!$I$5:$K$5)),$AK196)))</f>
        <v>28.906382978723403</v>
      </c>
      <c r="AM196" s="134" t="str">
        <f ca="1">IF($AH196="","",IF(AND($AH196&lt;&gt;"--- Empty ---",OR($AI196&gt;$AD$2,OFFSET('All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6" s="52" t="str">
        <f t="shared" ca="1" si="29"/>
        <v>Yes</v>
      </c>
      <c r="AO196" s="52">
        <f t="shared" ca="1" si="34"/>
        <v>196</v>
      </c>
      <c r="AQ196" s="51" t="str">
        <f t="shared" ca="1" si="30"/>
        <v>n/a</v>
      </c>
      <c r="AR196" s="51" t="str">
        <f t="shared" ca="1" si="31"/>
        <v>n/a</v>
      </c>
      <c r="AS196" s="52" t="str">
        <f t="shared" ca="1" si="35"/>
        <v>n/a</v>
      </c>
      <c r="AT196" s="52" t="str">
        <f ca="1">IF(OR(AQ196="",AQ196="n/a"),AQ196,IF(AND($AR196&lt;&gt;"--- Empty ---",AR196=IF(AQ196="Finger1",Settings!$AB$4,Settings!$AB$6),ISERROR(MATCH(AR196,Settings!$AB$9:$AB$14,0))),"No","Yes"))</f>
        <v>n/a</v>
      </c>
      <c r="AV196" s="51" t="str">
        <f t="shared" ca="1" si="32"/>
        <v>n/a</v>
      </c>
      <c r="AW196" s="51" t="str">
        <f t="shared" ca="1" si="33"/>
        <v>n/a</v>
      </c>
      <c r="AX196" s="52" t="str">
        <f t="shared" ca="1" si="36"/>
        <v>n/a</v>
      </c>
      <c r="AY196" s="52" t="str">
        <f ca="1">IF(OR(AV196="",AV196="n/a"),AV196,IF(AND($AW196&lt;&gt;"--- Empty ---",AW196=IF(AV196="Finger2",Settings!$AB$3,Settings!$AB$5),ISERROR(MATCH(AW196,Settings!$AB$9:$AB$14,0))),"No","Yes"))</f>
        <v>n/a</v>
      </c>
    </row>
    <row r="197" spans="31:51" x14ac:dyDescent="0.25">
      <c r="AE197" s="51" t="str">
        <f ca="1">OFFSET('All Equipment'!$A$1,ROW()-1,0)&amp;""</f>
        <v>Neck</v>
      </c>
      <c r="AF197" s="51" t="str">
        <f ca="1">OFFSET('All Equipment'!$B$1,ROW()-1,0)&amp;""</f>
        <v>Neck</v>
      </c>
      <c r="AG197" s="52" t="str">
        <f t="shared" ca="1" si="28"/>
        <v/>
      </c>
      <c r="AH197" s="51" t="str">
        <f ca="1">IF($AE197="","",IF(OFFSET('All Equipment'!$A$1,ROW()-1,2)="","--- Empty ---",OFFSET('All Equipment'!$A$1,ROW()-1,2)))</f>
        <v>Necklace of Purity</v>
      </c>
      <c r="AI197" s="52">
        <f ca="1">IF($AF197="","",OFFSET('All Equipment'!$E$1,ROW()-1,0))</f>
        <v>5</v>
      </c>
      <c r="AJ197" s="52">
        <f ca="1">IF($AE197="","",OFFSET('All Equipment'!$M$1,ROW()-1,0))</f>
        <v>0</v>
      </c>
      <c r="AK197" s="107">
        <f ca="1">IF($AE197="","",IF($AH197="--- Empty ---",0,OFFSET('All Equipment'!$P$1,ROW()-1,0)))</f>
        <v>9.4728723404255319</v>
      </c>
      <c r="AL197" s="107">
        <f ca="1">IF($AE197="","",IF(AND($AE197="Off-Hand",$AH197="--- Empty ---"),1000,IF($AG197="1H",SUM($AK197,MAX(Optimization!$I$5:$K$5)),$AK197)))</f>
        <v>9.4728723404255319</v>
      </c>
      <c r="AM197" s="134" t="str">
        <f ca="1">IF($AH197="","",IF(AND($AH197&lt;&gt;"--- Empty ---",OR($AI197&gt;$AD$2,OFFSET('All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7" s="52" t="str">
        <f t="shared" ca="1" si="29"/>
        <v>Yes</v>
      </c>
      <c r="AO197" s="52">
        <f t="shared" ca="1" si="34"/>
        <v>197</v>
      </c>
      <c r="AQ197" s="51" t="str">
        <f t="shared" ca="1" si="30"/>
        <v>n/a</v>
      </c>
      <c r="AR197" s="51" t="str">
        <f t="shared" ca="1" si="31"/>
        <v>n/a</v>
      </c>
      <c r="AS197" s="52" t="str">
        <f t="shared" ca="1" si="35"/>
        <v>n/a</v>
      </c>
      <c r="AT197" s="52" t="str">
        <f ca="1">IF(OR(AQ197="",AQ197="n/a"),AQ197,IF(AND($AR197&lt;&gt;"--- Empty ---",AR197=IF(AQ197="Finger1",Settings!$AB$4,Settings!$AB$6),ISERROR(MATCH(AR197,Settings!$AB$9:$AB$14,0))),"No","Yes"))</f>
        <v>n/a</v>
      </c>
      <c r="AV197" s="51" t="str">
        <f t="shared" ca="1" si="32"/>
        <v>n/a</v>
      </c>
      <c r="AW197" s="51" t="str">
        <f t="shared" ca="1" si="33"/>
        <v>n/a</v>
      </c>
      <c r="AX197" s="52" t="str">
        <f t="shared" ca="1" si="36"/>
        <v>n/a</v>
      </c>
      <c r="AY197" s="52" t="str">
        <f ca="1">IF(OR(AV197="",AV197="n/a"),AV197,IF(AND($AW197&lt;&gt;"--- Empty ---",AW197=IF(AV197="Finger2",Settings!$AB$3,Settings!$AB$5),ISERROR(MATCH(AW197,Settings!$AB$9:$AB$14,0))),"No","Yes"))</f>
        <v>n/a</v>
      </c>
    </row>
    <row r="198" spans="31:51" x14ac:dyDescent="0.25">
      <c r="AE198" s="51" t="str">
        <f ca="1">OFFSET('All Equipment'!$A$1,ROW()-1,0)&amp;""</f>
        <v>Neck</v>
      </c>
      <c r="AF198" s="51" t="str">
        <f ca="1">OFFSET('All Equipment'!$B$1,ROW()-1,0)&amp;""</f>
        <v>Neck</v>
      </c>
      <c r="AG198" s="52" t="str">
        <f t="shared" ca="1" si="28"/>
        <v/>
      </c>
      <c r="AH198" s="51" t="str">
        <f ca="1">IF($AE198="","",IF(OFFSET('All Equipment'!$A$1,ROW()-1,2)="","--- Empty ---",OFFSET('All Equipment'!$A$1,ROW()-1,2)))</f>
        <v>Orb of the Darkmoon</v>
      </c>
      <c r="AI198" s="52">
        <f ca="1">IF($AF198="","",OFFSET('All Equipment'!$E$1,ROW()-1,0))</f>
        <v>3</v>
      </c>
      <c r="AJ198" s="52">
        <f ca="1">IF($AE198="","",OFFSET('All Equipment'!$M$1,ROW()-1,0))</f>
        <v>0</v>
      </c>
      <c r="AK198" s="107">
        <f ca="1">IF($AE198="","",IF($AH198="--- Empty ---",0,OFFSET('All Equipment'!$P$1,ROW()-1,0)))</f>
        <v>22</v>
      </c>
      <c r="AL198" s="107">
        <f ca="1">IF($AE198="","",IF(AND($AE198="Off-Hand",$AH198="--- Empty ---"),1000,IF($AG198="1H",SUM($AK198,MAX(Optimization!$I$5:$K$5)),$AK198)))</f>
        <v>22</v>
      </c>
      <c r="AM198" s="134" t="str">
        <f ca="1">IF($AH198="","",IF(AND($AH198&lt;&gt;"--- Empty ---",OR($AI198&gt;$AD$2,OFFSET('All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8" s="52" t="str">
        <f t="shared" ca="1" si="29"/>
        <v>Yes</v>
      </c>
      <c r="AO198" s="52">
        <f t="shared" ca="1" si="34"/>
        <v>198</v>
      </c>
      <c r="AQ198" s="51" t="str">
        <f t="shared" ca="1" si="30"/>
        <v>n/a</v>
      </c>
      <c r="AR198" s="51" t="str">
        <f t="shared" ca="1" si="31"/>
        <v>n/a</v>
      </c>
      <c r="AS198" s="52" t="str">
        <f t="shared" ca="1" si="35"/>
        <v>n/a</v>
      </c>
      <c r="AT198" s="52" t="str">
        <f ca="1">IF(OR(AQ198="",AQ198="n/a"),AQ198,IF(AND($AR198&lt;&gt;"--- Empty ---",AR198=IF(AQ198="Finger1",Settings!$AB$4,Settings!$AB$6),ISERROR(MATCH(AR198,Settings!$AB$9:$AB$14,0))),"No","Yes"))</f>
        <v>n/a</v>
      </c>
      <c r="AV198" s="51" t="str">
        <f t="shared" ca="1" si="32"/>
        <v>n/a</v>
      </c>
      <c r="AW198" s="51" t="str">
        <f t="shared" ca="1" si="33"/>
        <v>n/a</v>
      </c>
      <c r="AX198" s="52" t="str">
        <f t="shared" ca="1" si="36"/>
        <v>n/a</v>
      </c>
      <c r="AY198" s="52" t="str">
        <f ca="1">IF(OR(AV198="",AV198="n/a"),AV198,IF(AND($AW198&lt;&gt;"--- Empty ---",AW198=IF(AV198="Finger2",Settings!$AB$3,Settings!$AB$5),ISERROR(MATCH(AW198,Settings!$AB$9:$AB$14,0))),"No","Yes"))</f>
        <v>n/a</v>
      </c>
    </row>
    <row r="199" spans="31:51" x14ac:dyDescent="0.25">
      <c r="AE199" s="51" t="str">
        <f ca="1">OFFSET('All Equipment'!$A$1,ROW()-1,0)&amp;""</f>
        <v>Neck</v>
      </c>
      <c r="AF199" s="51" t="str">
        <f ca="1">OFFSET('All Equipment'!$B$1,ROW()-1,0)&amp;""</f>
        <v>Neck</v>
      </c>
      <c r="AG199" s="52" t="str">
        <f t="shared" ca="1" si="28"/>
        <v/>
      </c>
      <c r="AH199" s="51" t="str">
        <f ca="1">IF($AE199="","",IF(OFFSET('All Equipment'!$A$1,ROW()-1,2)="","--- Empty ---",OFFSET('All Equipment'!$A$1,ROW()-1,2)))</f>
        <v>Pristine Enchanted South Seas Kelp</v>
      </c>
      <c r="AI199" s="52">
        <f ca="1">IF($AF199="","",OFFSET('All Equipment'!$E$1,ROW()-1,0))</f>
        <v>4</v>
      </c>
      <c r="AJ199" s="52">
        <f ca="1">IF($AE199="","",OFFSET('All Equipment'!$M$1,ROW()-1,0))</f>
        <v>0</v>
      </c>
      <c r="AK199" s="107">
        <f ca="1">IF($AE199="","",IF($AH199="--- Empty ---",0,OFFSET('All Equipment'!$P$1,ROW()-1,0)))</f>
        <v>14.728723404255323</v>
      </c>
      <c r="AL199" s="107">
        <f ca="1">IF($AE199="","",IF(AND($AE199="Off-Hand",$AH199="--- Empty ---"),1000,IF($AG199="1H",SUM($AK199,MAX(Optimization!$I$5:$K$5)),$AK199)))</f>
        <v>14.728723404255323</v>
      </c>
      <c r="AM199" s="134" t="str">
        <f ca="1">IF($AH199="","",IF(AND($AH199&lt;&gt;"--- Empty ---",OR($AI199&gt;$AD$2,OFFSET('All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9" s="52" t="str">
        <f t="shared" ca="1" si="29"/>
        <v>Yes</v>
      </c>
      <c r="AO199" s="52">
        <f t="shared" ca="1" si="34"/>
        <v>199</v>
      </c>
      <c r="AQ199" s="51" t="str">
        <f t="shared" ca="1" si="30"/>
        <v>n/a</v>
      </c>
      <c r="AR199" s="51" t="str">
        <f t="shared" ca="1" si="31"/>
        <v>n/a</v>
      </c>
      <c r="AS199" s="52" t="str">
        <f t="shared" ca="1" si="35"/>
        <v>n/a</v>
      </c>
      <c r="AT199" s="52" t="str">
        <f ca="1">IF(OR(AQ199="",AQ199="n/a"),AQ199,IF(AND($AR199&lt;&gt;"--- Empty ---",AR199=IF(AQ199="Finger1",Settings!$AB$4,Settings!$AB$6),ISERROR(MATCH(AR199,Settings!$AB$9:$AB$14,0))),"No","Yes"))</f>
        <v>n/a</v>
      </c>
      <c r="AV199" s="51" t="str">
        <f t="shared" ca="1" si="32"/>
        <v>n/a</v>
      </c>
      <c r="AW199" s="51" t="str">
        <f t="shared" ca="1" si="33"/>
        <v>n/a</v>
      </c>
      <c r="AX199" s="52" t="str">
        <f t="shared" ca="1" si="36"/>
        <v>n/a</v>
      </c>
      <c r="AY199" s="52" t="str">
        <f ca="1">IF(OR(AV199="",AV199="n/a"),AV199,IF(AND($AW199&lt;&gt;"--- Empty ---",AW199=IF(AV199="Finger2",Settings!$AB$3,Settings!$AB$5),ISERROR(MATCH(AW199,Settings!$AB$9:$AB$14,0))),"No","Yes"))</f>
        <v>n/a</v>
      </c>
    </row>
    <row r="200" spans="31:51" x14ac:dyDescent="0.25">
      <c r="AE200" s="51" t="str">
        <f ca="1">OFFSET('All Equipment'!$A$1,ROW()-1,0)&amp;""</f>
        <v>Neck</v>
      </c>
      <c r="AF200" s="51" t="str">
        <f ca="1">OFFSET('All Equipment'!$B$1,ROW()-1,0)&amp;""</f>
        <v>Neck</v>
      </c>
      <c r="AG200" s="52" t="str">
        <f t="shared" ca="1" si="28"/>
        <v/>
      </c>
      <c r="AH200" s="51" t="str">
        <f ca="1">IF($AE200="","",IF(OFFSET('All Equipment'!$A$1,ROW()-1,2)="","--- Empty ---",OFFSET('All Equipment'!$A$1,ROW()-1,2)))</f>
        <v>Scorn's Icy Choker</v>
      </c>
      <c r="AI200" s="52">
        <f ca="1">IF($AF200="","",OFFSET('All Equipment'!$E$1,ROW()-1,0))</f>
        <v>6</v>
      </c>
      <c r="AJ200" s="52">
        <f ca="1">IF($AE200="","",OFFSET('All Equipment'!$M$1,ROW()-1,0))</f>
        <v>0</v>
      </c>
      <c r="AK200" s="107">
        <f ca="1">IF($AE200="","",IF($AH200="--- Empty ---",0,OFFSET('All Equipment'!$P$1,ROW()-1,0)))</f>
        <v>7.6797872340425535</v>
      </c>
      <c r="AL200" s="107">
        <f ca="1">IF($AE200="","",IF(AND($AE200="Off-Hand",$AH200="--- Empty ---"),1000,IF($AG200="1H",SUM($AK200,MAX(Optimization!$I$5:$K$5)),$AK200)))</f>
        <v>7.6797872340425535</v>
      </c>
      <c r="AM200" s="134" t="str">
        <f ca="1">IF($AH200="","",IF(AND($AH200&lt;&gt;"--- Empty ---",OR($AI200&gt;$AD$2,OFFSET('All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0" s="52" t="str">
        <f t="shared" ca="1" si="29"/>
        <v>Yes</v>
      </c>
      <c r="AO200" s="52">
        <f t="shared" ca="1" si="34"/>
        <v>200</v>
      </c>
      <c r="AQ200" s="51" t="str">
        <f t="shared" ca="1" si="30"/>
        <v>n/a</v>
      </c>
      <c r="AR200" s="51" t="str">
        <f t="shared" ca="1" si="31"/>
        <v>n/a</v>
      </c>
      <c r="AS200" s="52" t="str">
        <f t="shared" ca="1" si="35"/>
        <v>n/a</v>
      </c>
      <c r="AT200" s="52" t="str">
        <f ca="1">IF(OR(AQ200="",AQ200="n/a"),AQ200,IF(AND($AR200&lt;&gt;"--- Empty ---",AR200=IF(AQ200="Finger1",Settings!$AB$4,Settings!$AB$6),ISERROR(MATCH(AR200,Settings!$AB$9:$AB$14,0))),"No","Yes"))</f>
        <v>n/a</v>
      </c>
      <c r="AV200" s="51" t="str">
        <f t="shared" ca="1" si="32"/>
        <v>n/a</v>
      </c>
      <c r="AW200" s="51" t="str">
        <f t="shared" ca="1" si="33"/>
        <v>n/a</v>
      </c>
      <c r="AX200" s="52" t="str">
        <f t="shared" ca="1" si="36"/>
        <v>n/a</v>
      </c>
      <c r="AY200" s="52" t="str">
        <f ca="1">IF(OR(AV200="",AV200="n/a"),AV200,IF(AND($AW200&lt;&gt;"--- Empty ---",AW200=IF(AV200="Finger2",Settings!$AB$3,Settings!$AB$5),ISERROR(MATCH(AW200,Settings!$AB$9:$AB$14,0))),"No","Yes"))</f>
        <v>n/a</v>
      </c>
    </row>
    <row r="201" spans="31:51" x14ac:dyDescent="0.25">
      <c r="AE201" s="51" t="str">
        <f ca="1">OFFSET('All Equipment'!$A$1,ROW()-1,0)&amp;""</f>
        <v>Neck</v>
      </c>
      <c r="AF201" s="51" t="str">
        <f ca="1">OFFSET('All Equipment'!$B$1,ROW()-1,0)&amp;""</f>
        <v>Neck</v>
      </c>
      <c r="AG201" s="52" t="str">
        <f t="shared" ca="1" si="28"/>
        <v/>
      </c>
      <c r="AH201" s="51" t="str">
        <f ca="1">IF($AE201="","",IF(OFFSET('All Equipment'!$A$1,ROW()-1,2)="","--- Empty ---",OFFSET('All Equipment'!$A$1,ROW()-1,2)))</f>
        <v>Soul Corrupter's Necklace</v>
      </c>
      <c r="AI201" s="52">
        <f ca="1">IF($AF201="","",OFFSET('All Equipment'!$E$1,ROW()-1,0))</f>
        <v>4</v>
      </c>
      <c r="AJ201" s="52">
        <f ca="1">IF($AE201="","",OFFSET('All Equipment'!$M$1,ROW()-1,0))</f>
        <v>1</v>
      </c>
      <c r="AK201" s="107">
        <f ca="1">IF($AE201="","",IF($AH201="--- Empty ---",0,OFFSET('All Equipment'!$P$1,ROW()-1,0)))</f>
        <v>15.408510638297875</v>
      </c>
      <c r="AL201" s="107">
        <f ca="1">IF($AE201="","",IF(AND($AE201="Off-Hand",$AH201="--- Empty ---"),1000,IF($AG201="1H",SUM($AK201,MAX(Optimization!$I$5:$K$5)),$AK201)))</f>
        <v>15.408510638297875</v>
      </c>
      <c r="AM201" s="134" t="str">
        <f ca="1">IF($AH201="","",IF(AND($AH201&lt;&gt;"--- Empty ---",OR($AI201&gt;$AD$2,OFFSET('All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1" s="52" t="str">
        <f t="shared" ca="1" si="29"/>
        <v>Yes</v>
      </c>
      <c r="AO201" s="52">
        <f t="shared" ca="1" si="34"/>
        <v>201</v>
      </c>
      <c r="AQ201" s="51" t="str">
        <f t="shared" ca="1" si="30"/>
        <v>n/a</v>
      </c>
      <c r="AR201" s="51" t="str">
        <f t="shared" ca="1" si="31"/>
        <v>n/a</v>
      </c>
      <c r="AS201" s="52" t="str">
        <f t="shared" ca="1" si="35"/>
        <v>n/a</v>
      </c>
      <c r="AT201" s="52" t="str">
        <f ca="1">IF(OR(AQ201="",AQ201="n/a"),AQ201,IF(AND($AR201&lt;&gt;"--- Empty ---",AR201=IF(AQ201="Finger1",Settings!$AB$4,Settings!$AB$6),ISERROR(MATCH(AR201,Settings!$AB$9:$AB$14,0))),"No","Yes"))</f>
        <v>n/a</v>
      </c>
      <c r="AV201" s="51" t="str">
        <f t="shared" ca="1" si="32"/>
        <v>n/a</v>
      </c>
      <c r="AW201" s="51" t="str">
        <f t="shared" ca="1" si="33"/>
        <v>n/a</v>
      </c>
      <c r="AX201" s="52" t="str">
        <f t="shared" ca="1" si="36"/>
        <v>n/a</v>
      </c>
      <c r="AY201" s="52" t="str">
        <f ca="1">IF(OR(AV201="",AV201="n/a"),AV201,IF(AND($AW201&lt;&gt;"--- Empty ---",AW201=IF(AV201="Finger2",Settings!$AB$3,Settings!$AB$5),ISERROR(MATCH(AW201,Settings!$AB$9:$AB$14,0))),"No","Yes"))</f>
        <v>n/a</v>
      </c>
    </row>
    <row r="202" spans="31:51" x14ac:dyDescent="0.25">
      <c r="AE202" s="51" t="str">
        <f ca="1">OFFSET('All Equipment'!$A$1,ROW()-1,0)&amp;""</f>
        <v>Neck</v>
      </c>
      <c r="AF202" s="51" t="str">
        <f ca="1">OFFSET('All Equipment'!$B$1,ROW()-1,0)&amp;""</f>
        <v>Neck</v>
      </c>
      <c r="AG202" s="52" t="str">
        <f t="shared" ca="1" si="28"/>
        <v/>
      </c>
      <c r="AH202" s="51" t="str">
        <f ca="1">IF($AE202="","",IF(OFFSET('All Equipment'!$A$1,ROW()-1,2)="","--- Empty ---",OFFSET('All Equipment'!$A$1,ROW()-1,2)))</f>
        <v>Star of Mystaria</v>
      </c>
      <c r="AI202" s="52">
        <f ca="1">IF($AF202="","",OFFSET('All Equipment'!$E$1,ROW()-1,0))</f>
        <v>1</v>
      </c>
      <c r="AJ202" s="52">
        <f ca="1">IF($AE202="","",OFFSET('All Equipment'!$M$1,ROW()-1,0))</f>
        <v>1</v>
      </c>
      <c r="AK202" s="107">
        <f ca="1">IF($AE202="","",IF($AH202="--- Empty ---",0,OFFSET('All Equipment'!$P$1,ROW()-1,0)))</f>
        <v>14.615425531914896</v>
      </c>
      <c r="AL202" s="107">
        <f ca="1">IF($AE202="","",IF(AND($AE202="Off-Hand",$AH202="--- Empty ---"),1000,IF($AG202="1H",SUM($AK202,MAX(Optimization!$I$5:$K$5)),$AK202)))</f>
        <v>14.615425531914896</v>
      </c>
      <c r="AM202" s="134" t="str">
        <f ca="1">IF($AH202="","",IF(AND($AH202&lt;&gt;"--- Empty ---",OR($AI202&gt;$AD$2,OFFSET('All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2" s="52" t="str">
        <f t="shared" ca="1" si="29"/>
        <v>Yes</v>
      </c>
      <c r="AO202" s="52">
        <f t="shared" ca="1" si="34"/>
        <v>202</v>
      </c>
      <c r="AQ202" s="51" t="str">
        <f t="shared" ca="1" si="30"/>
        <v>n/a</v>
      </c>
      <c r="AR202" s="51" t="str">
        <f t="shared" ca="1" si="31"/>
        <v>n/a</v>
      </c>
      <c r="AS202" s="52" t="str">
        <f t="shared" ca="1" si="35"/>
        <v>n/a</v>
      </c>
      <c r="AT202" s="52" t="str">
        <f ca="1">IF(OR(AQ202="",AQ202="n/a"),AQ202,IF(AND($AR202&lt;&gt;"--- Empty ---",AR202=IF(AQ202="Finger1",Settings!$AB$4,Settings!$AB$6),ISERROR(MATCH(AR202,Settings!$AB$9:$AB$14,0))),"No","Yes"))</f>
        <v>n/a</v>
      </c>
      <c r="AV202" s="51" t="str">
        <f t="shared" ca="1" si="32"/>
        <v>n/a</v>
      </c>
      <c r="AW202" s="51" t="str">
        <f t="shared" ca="1" si="33"/>
        <v>n/a</v>
      </c>
      <c r="AX202" s="52" t="str">
        <f t="shared" ca="1" si="36"/>
        <v>n/a</v>
      </c>
      <c r="AY202" s="52" t="str">
        <f ca="1">IF(OR(AV202="",AV202="n/a"),AV202,IF(AND($AW202&lt;&gt;"--- Empty ---",AW202=IF(AV202="Finger2",Settings!$AB$3,Settings!$AB$5),ISERROR(MATCH(AW202,Settings!$AB$9:$AB$14,0))),"No","Yes"))</f>
        <v>n/a</v>
      </c>
    </row>
    <row r="203" spans="31:51" x14ac:dyDescent="0.25">
      <c r="AE203" s="51" t="str">
        <f ca="1">OFFSET('All Equipment'!$A$1,ROW()-1,0)&amp;""</f>
        <v>Neck</v>
      </c>
      <c r="AF203" s="51" t="str">
        <f ca="1">OFFSET('All Equipment'!$B$1,ROW()-1,0)&amp;""</f>
        <v>Neck</v>
      </c>
      <c r="AG203" s="52" t="str">
        <f t="shared" ca="1" si="28"/>
        <v/>
      </c>
      <c r="AH203" s="51" t="str">
        <f ca="1">IF($AE203="","",IF(OFFSET('All Equipment'!$A$1,ROW()-1,2)="","--- Empty ---",OFFSET('All Equipment'!$A$1,ROW()-1,2)))</f>
        <v>Tempest Talisman</v>
      </c>
      <c r="AI203" s="52">
        <f ca="1">IF($AF203="","",OFFSET('All Equipment'!$E$1,ROW()-1,0))</f>
        <v>1</v>
      </c>
      <c r="AJ203" s="52">
        <f ca="1">IF($AE203="","",OFFSET('All Equipment'!$M$1,ROW()-1,0))</f>
        <v>0</v>
      </c>
      <c r="AK203" s="107">
        <f ca="1">IF($AE203="","",IF($AH203="--- Empty ---",0,OFFSET('All Equipment'!$P$1,ROW()-1,0)))</f>
        <v>7.5909574468085133</v>
      </c>
      <c r="AL203" s="107">
        <f ca="1">IF($AE203="","",IF(AND($AE203="Off-Hand",$AH203="--- Empty ---"),1000,IF($AG203="1H",SUM($AK203,MAX(Optimization!$I$5:$K$5)),$AK203)))</f>
        <v>7.5909574468085133</v>
      </c>
      <c r="AM203" s="134" t="str">
        <f ca="1">IF($AH203="","",IF(AND($AH203&lt;&gt;"--- Empty ---",OR($AI203&gt;$AD$2,OFFSET('All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3" s="52" t="str">
        <f t="shared" ca="1" si="29"/>
        <v>Yes</v>
      </c>
      <c r="AO203" s="52">
        <f t="shared" ca="1" si="34"/>
        <v>203</v>
      </c>
      <c r="AQ203" s="51" t="str">
        <f t="shared" ca="1" si="30"/>
        <v>n/a</v>
      </c>
      <c r="AR203" s="51" t="str">
        <f t="shared" ca="1" si="31"/>
        <v>n/a</v>
      </c>
      <c r="AS203" s="52" t="str">
        <f t="shared" ca="1" si="35"/>
        <v>n/a</v>
      </c>
      <c r="AT203" s="52" t="str">
        <f ca="1">IF(OR(AQ203="",AQ203="n/a"),AQ203,IF(AND($AR203&lt;&gt;"--- Empty ---",AR203=IF(AQ203="Finger1",Settings!$AB$4,Settings!$AB$6),ISERROR(MATCH(AR203,Settings!$AB$9:$AB$14,0))),"No","Yes"))</f>
        <v>n/a</v>
      </c>
      <c r="AV203" s="51" t="str">
        <f t="shared" ca="1" si="32"/>
        <v>n/a</v>
      </c>
      <c r="AW203" s="51" t="str">
        <f t="shared" ca="1" si="33"/>
        <v>n/a</v>
      </c>
      <c r="AX203" s="52" t="str">
        <f t="shared" ca="1" si="36"/>
        <v>n/a</v>
      </c>
      <c r="AY203" s="52" t="str">
        <f ca="1">IF(OR(AV203="",AV203="n/a"),AV203,IF(AND($AW203&lt;&gt;"--- Empty ---",AW203=IF(AV203="Finger2",Settings!$AB$3,Settings!$AB$5),ISERROR(MATCH(AW203,Settings!$AB$9:$AB$14,0))),"No","Yes"))</f>
        <v>n/a</v>
      </c>
    </row>
    <row r="204" spans="31:51" x14ac:dyDescent="0.25">
      <c r="AE204" s="51" t="str">
        <f ca="1">OFFSET('All Equipment'!$A$1,ROW()-1,0)&amp;""</f>
        <v/>
      </c>
      <c r="AF204" s="51" t="str">
        <f ca="1">OFFSET('All Equipment'!$B$1,ROW()-1,0)&amp;""</f>
        <v/>
      </c>
      <c r="AG204" s="52" t="str">
        <f t="shared" ca="1" si="28"/>
        <v/>
      </c>
      <c r="AH204" s="51" t="str">
        <f ca="1">IF($AE204="","",IF(OFFSET('All Equipment'!$A$1,ROW()-1,2)="","--- Empty ---",OFFSET('All Equipment'!$A$1,ROW()-1,2)))</f>
        <v/>
      </c>
      <c r="AI204" s="52" t="str">
        <f ca="1">IF($AF204="","",OFFSET('All Equipment'!$E$1,ROW()-1,0))</f>
        <v/>
      </c>
      <c r="AJ204" s="52" t="str">
        <f ca="1">IF($AE204="","",OFFSET('All Equipment'!$M$1,ROW()-1,0))</f>
        <v/>
      </c>
      <c r="AK204" s="107" t="str">
        <f ca="1">IF($AE204="","",IF($AH204="--- Empty ---",0,OFFSET('All Equipment'!$P$1,ROW()-1,0)))</f>
        <v/>
      </c>
      <c r="AL204" s="107" t="str">
        <f ca="1">IF($AE204="","",IF(AND($AE204="Off-Hand",$AH204="--- Empty ---"),1000,IF($AG204="1H",SUM($AK204,MAX(Optimization!$I$5:$K$5)),$AK204)))</f>
        <v/>
      </c>
      <c r="AM204" s="134" t="str">
        <f ca="1">IF($AH204="","",IF(AND($AH204&lt;&gt;"--- Empty ---",OR($AI204&gt;$AD$2,OFFSET('All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204" s="52" t="str">
        <f t="shared" ca="1" si="29"/>
        <v/>
      </c>
      <c r="AO204" s="52" t="str">
        <f t="shared" ca="1" si="34"/>
        <v/>
      </c>
      <c r="AQ204" s="51" t="str">
        <f t="shared" ca="1" si="30"/>
        <v/>
      </c>
      <c r="AR204" s="51" t="str">
        <f t="shared" ca="1" si="31"/>
        <v/>
      </c>
      <c r="AS204" s="52" t="str">
        <f t="shared" ca="1" si="35"/>
        <v/>
      </c>
      <c r="AT204" s="52" t="str">
        <f ca="1">IF(OR(AQ204="",AQ204="n/a"),AQ204,IF(AND($AR204&lt;&gt;"--- Empty ---",AR204=IF(AQ204="Finger1",Settings!$AB$4,Settings!$AB$6),ISERROR(MATCH(AR204,Settings!$AB$9:$AB$14,0))),"No","Yes"))</f>
        <v/>
      </c>
      <c r="AV204" s="51" t="str">
        <f t="shared" ca="1" si="32"/>
        <v/>
      </c>
      <c r="AW204" s="51" t="str">
        <f t="shared" ca="1" si="33"/>
        <v/>
      </c>
      <c r="AX204" s="52" t="str">
        <f t="shared" ca="1" si="36"/>
        <v/>
      </c>
      <c r="AY204" s="52" t="str">
        <f ca="1">IF(OR(AV204="",AV204="n/a"),AV204,IF(AND($AW204&lt;&gt;"--- Empty ---",AW204=IF(AV204="Finger2",Settings!$AB$3,Settings!$AB$5),ISERROR(MATCH(AW204,Settings!$AB$9:$AB$14,0))),"No","Yes"))</f>
        <v/>
      </c>
    </row>
    <row r="205" spans="31:51" x14ac:dyDescent="0.25">
      <c r="AE205" s="51" t="str">
        <f ca="1">OFFSET('All Equipment'!$A$1,ROW()-1,0)&amp;""</f>
        <v>Shoulders</v>
      </c>
      <c r="AF205" s="51" t="str">
        <f ca="1">OFFSET('All Equipment'!$B$1,ROW()-1,0)&amp;""</f>
        <v/>
      </c>
      <c r="AG205" s="52" t="str">
        <f t="shared" ca="1" si="28"/>
        <v/>
      </c>
      <c r="AH205" s="51" t="str">
        <f ca="1">IF($AE205="","",IF(OFFSET('All Equipment'!$A$1,ROW()-1,2)="","--- Empty ---",OFFSET('All Equipment'!$A$1,ROW()-1,2)))</f>
        <v>--- Empty ---</v>
      </c>
      <c r="AI205" s="52" t="str">
        <f ca="1">IF($AF205="","",OFFSET('All Equipment'!$E$1,ROW()-1,0))</f>
        <v/>
      </c>
      <c r="AJ205" s="52">
        <f ca="1">IF($AE205="","",OFFSET('All Equipment'!$M$1,ROW()-1,0))</f>
        <v>0</v>
      </c>
      <c r="AK205" s="107">
        <f ca="1">IF($AE205="","",IF($AH205="--- Empty ---",0,OFFSET('All Equipment'!$P$1,ROW()-1,0)))</f>
        <v>0</v>
      </c>
      <c r="AL205" s="107">
        <f ca="1">IF($AE205="","",IF(AND($AE205="Off-Hand",$AH205="--- Empty ---"),1000,IF($AG205="1H",SUM($AK205,MAX(Optimization!$I$5:$K$5)),$AK205)))</f>
        <v>0</v>
      </c>
      <c r="AM205" s="134" t="str">
        <f ca="1">IF($AH205="","",IF(AND($AH205&lt;&gt;"--- Empty ---",OR($AI205&gt;$AD$2,OFFSET('All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5" s="52" t="str">
        <f t="shared" ca="1" si="29"/>
        <v>Yes</v>
      </c>
      <c r="AO205" s="52">
        <f t="shared" ca="1" si="34"/>
        <v>205</v>
      </c>
      <c r="AQ205" s="51" t="str">
        <f t="shared" ca="1" si="30"/>
        <v>n/a</v>
      </c>
      <c r="AR205" s="51" t="str">
        <f t="shared" ca="1" si="31"/>
        <v>n/a</v>
      </c>
      <c r="AS205" s="52" t="str">
        <f t="shared" ca="1" si="35"/>
        <v>n/a</v>
      </c>
      <c r="AT205" s="52" t="str">
        <f ca="1">IF(OR(AQ205="",AQ205="n/a"),AQ205,IF(AND($AR205&lt;&gt;"--- Empty ---",AR205=IF(AQ205="Finger1",Settings!$AB$4,Settings!$AB$6),ISERROR(MATCH(AR205,Settings!$AB$9:$AB$14,0))),"No","Yes"))</f>
        <v>n/a</v>
      </c>
      <c r="AV205" s="51" t="str">
        <f t="shared" ca="1" si="32"/>
        <v>n/a</v>
      </c>
      <c r="AW205" s="51" t="str">
        <f t="shared" ca="1" si="33"/>
        <v>n/a</v>
      </c>
      <c r="AX205" s="52" t="str">
        <f t="shared" ca="1" si="36"/>
        <v>n/a</v>
      </c>
      <c r="AY205" s="52" t="str">
        <f ca="1">IF(OR(AV205="",AV205="n/a"),AV205,IF(AND($AW205&lt;&gt;"--- Empty ---",AW205=IF(AV205="Finger2",Settings!$AB$3,Settings!$AB$5),ISERROR(MATCH(AW205,Settings!$AB$9:$AB$14,0))),"No","Yes"))</f>
        <v>n/a</v>
      </c>
    </row>
    <row r="206" spans="31:51" x14ac:dyDescent="0.25">
      <c r="AE206" s="51" t="str">
        <f ca="1">OFFSET('All Equipment'!$A$1,ROW()-1,0)&amp;""</f>
        <v>Shoulders</v>
      </c>
      <c r="AF206" s="51" t="str">
        <f ca="1">OFFSET('All Equipment'!$B$1,ROW()-1,0)&amp;""</f>
        <v>Shoulders</v>
      </c>
      <c r="AG206" s="52" t="str">
        <f t="shared" ca="1" si="28"/>
        <v/>
      </c>
      <c r="AH206" s="51" t="str">
        <f ca="1">IF($AE206="","",IF(OFFSET('All Equipment'!$A$1,ROW()-1,2)="","--- Empty ---",OFFSET('All Equipment'!$A$1,ROW()-1,2)))</f>
        <v>Abyssal Cloth Amice of Restoration</v>
      </c>
      <c r="AI206" s="52">
        <f ca="1">IF($AF206="","",OFFSET('All Equipment'!$E$1,ROW()-1,0))</f>
        <v>4</v>
      </c>
      <c r="AJ206" s="52">
        <f ca="1">IF($AE206="","",OFFSET('All Equipment'!$M$1,ROW()-1,0))</f>
        <v>1</v>
      </c>
      <c r="AK206" s="107">
        <f ca="1">IF($AE206="","",IF($AH206="--- Empty ---",0,OFFSET('All Equipment'!$P$1,ROW()-1,0)))</f>
        <v>13.595744680851066</v>
      </c>
      <c r="AL206" s="107">
        <f ca="1">IF($AE206="","",IF(AND($AE206="Off-Hand",$AH206="--- Empty ---"),1000,IF($AG206="1H",SUM($AK206,MAX(Optimization!$I$5:$K$5)),$AK206)))</f>
        <v>13.595744680851066</v>
      </c>
      <c r="AM206" s="134" t="str">
        <f ca="1">IF($AH206="","",IF(AND($AH206&lt;&gt;"--- Empty ---",OR($AI206&gt;$AD$2,OFFSET('All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6" s="52" t="str">
        <f t="shared" ca="1" si="29"/>
        <v>Yes</v>
      </c>
      <c r="AO206" s="52">
        <f t="shared" ca="1" si="34"/>
        <v>206</v>
      </c>
      <c r="AQ206" s="51" t="str">
        <f t="shared" ca="1" si="30"/>
        <v>n/a</v>
      </c>
      <c r="AR206" s="51" t="str">
        <f t="shared" ca="1" si="31"/>
        <v>n/a</v>
      </c>
      <c r="AS206" s="52" t="str">
        <f t="shared" ca="1" si="35"/>
        <v>n/a</v>
      </c>
      <c r="AT206" s="52" t="str">
        <f ca="1">IF(OR(AQ206="",AQ206="n/a"),AQ206,IF(AND($AR206&lt;&gt;"--- Empty ---",AR206=IF(AQ206="Finger1",Settings!$AB$4,Settings!$AB$6),ISERROR(MATCH(AR206,Settings!$AB$9:$AB$14,0))),"No","Yes"))</f>
        <v>n/a</v>
      </c>
      <c r="AV206" s="51" t="str">
        <f t="shared" ca="1" si="32"/>
        <v>n/a</v>
      </c>
      <c r="AW206" s="51" t="str">
        <f t="shared" ca="1" si="33"/>
        <v>n/a</v>
      </c>
      <c r="AX206" s="52" t="str">
        <f t="shared" ca="1" si="36"/>
        <v>n/a</v>
      </c>
      <c r="AY206" s="52" t="str">
        <f ca="1">IF(OR(AV206="",AV206="n/a"),AV206,IF(AND($AW206&lt;&gt;"--- Empty ---",AW206=IF(AV206="Finger2",Settings!$AB$3,Settings!$AB$5),ISERROR(MATCH(AW206,Settings!$AB$9:$AB$14,0))),"No","Yes"))</f>
        <v>n/a</v>
      </c>
    </row>
    <row r="207" spans="31:51" x14ac:dyDescent="0.25">
      <c r="AE207" s="51" t="str">
        <f ca="1">OFFSET('All Equipment'!$A$1,ROW()-1,0)&amp;""</f>
        <v>Shoulders</v>
      </c>
      <c r="AF207" s="51" t="str">
        <f ca="1">OFFSET('All Equipment'!$B$1,ROW()-1,0)&amp;""</f>
        <v>Shoulders</v>
      </c>
      <c r="AG207" s="52" t="str">
        <f t="shared" ca="1" si="28"/>
        <v/>
      </c>
      <c r="AH207" s="51" t="str">
        <f ca="1">IF($AE207="","",IF(OFFSET('All Equipment'!$A$1,ROW()-1,2)="","--- Empty ---",OFFSET('All Equipment'!$A$1,ROW()-1,2)))</f>
        <v>Abyssal Cloth Amice of Sorcery</v>
      </c>
      <c r="AI207" s="52">
        <f ca="1">IF($AF207="","",OFFSET('All Equipment'!$E$1,ROW()-1,0))</f>
        <v>4</v>
      </c>
      <c r="AJ207" s="52">
        <f ca="1">IF($AE207="","",OFFSET('All Equipment'!$M$1,ROW()-1,0))</f>
        <v>1</v>
      </c>
      <c r="AK207" s="107">
        <f ca="1">IF($AE207="","",IF($AH207="--- Empty ---",0,OFFSET('All Equipment'!$P$1,ROW()-1,0)))</f>
        <v>30.068617021276598</v>
      </c>
      <c r="AL207" s="107">
        <f ca="1">IF($AE207="","",IF(AND($AE207="Off-Hand",$AH207="--- Empty ---"),1000,IF($AG207="1H",SUM($AK207,MAX(Optimization!$I$5:$K$5)),$AK207)))</f>
        <v>30.068617021276598</v>
      </c>
      <c r="AM207" s="134" t="str">
        <f ca="1">IF($AH207="","",IF(AND($AH207&lt;&gt;"--- Empty ---",OR($AI207&gt;$AD$2,OFFSET('All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7" s="52" t="str">
        <f t="shared" ca="1" si="29"/>
        <v>Yes</v>
      </c>
      <c r="AO207" s="52">
        <f t="shared" ca="1" si="34"/>
        <v>207</v>
      </c>
      <c r="AQ207" s="51" t="str">
        <f t="shared" ca="1" si="30"/>
        <v>n/a</v>
      </c>
      <c r="AR207" s="51" t="str">
        <f t="shared" ca="1" si="31"/>
        <v>n/a</v>
      </c>
      <c r="AS207" s="52" t="str">
        <f t="shared" ca="1" si="35"/>
        <v>n/a</v>
      </c>
      <c r="AT207" s="52" t="str">
        <f ca="1">IF(OR(AQ207="",AQ207="n/a"),AQ207,IF(AND($AR207&lt;&gt;"--- Empty ---",AR207=IF(AQ207="Finger1",Settings!$AB$4,Settings!$AB$6),ISERROR(MATCH(AR207,Settings!$AB$9:$AB$14,0))),"No","Yes"))</f>
        <v>n/a</v>
      </c>
      <c r="AV207" s="51" t="str">
        <f t="shared" ca="1" si="32"/>
        <v>n/a</v>
      </c>
      <c r="AW207" s="51" t="str">
        <f t="shared" ca="1" si="33"/>
        <v>n/a</v>
      </c>
      <c r="AX207" s="52" t="str">
        <f t="shared" ca="1" si="36"/>
        <v>n/a</v>
      </c>
      <c r="AY207" s="52" t="str">
        <f ca="1">IF(OR(AV207="",AV207="n/a"),AV207,IF(AND($AW207&lt;&gt;"--- Empty ---",AW207=IF(AV207="Finger2",Settings!$AB$3,Settings!$AB$5),ISERROR(MATCH(AW207,Settings!$AB$9:$AB$14,0))),"No","Yes"))</f>
        <v>n/a</v>
      </c>
    </row>
    <row r="208" spans="31:51" x14ac:dyDescent="0.25">
      <c r="AE208" s="51" t="str">
        <f ca="1">OFFSET('All Equipment'!$A$1,ROW()-1,0)&amp;""</f>
        <v>Shoulders</v>
      </c>
      <c r="AF208" s="51" t="str">
        <f ca="1">OFFSET('All Equipment'!$B$1,ROW()-1,0)&amp;""</f>
        <v>Shoulders</v>
      </c>
      <c r="AG208" s="52" t="str">
        <f t="shared" ca="1" si="28"/>
        <v/>
      </c>
      <c r="AH208" s="51" t="str">
        <f ca="1">IF($AE208="","",IF(OFFSET('All Equipment'!$A$1,ROW()-1,2)="","--- Empty ---",OFFSET('All Equipment'!$A$1,ROW()-1,2)))</f>
        <v>Abyssal Leather Shoulders of Sorcery</v>
      </c>
      <c r="AI208" s="52">
        <f ca="1">IF($AF208="","",OFFSET('All Equipment'!$E$1,ROW()-1,0))</f>
        <v>4</v>
      </c>
      <c r="AJ208" s="52">
        <f ca="1">IF($AE208="","",OFFSET('All Equipment'!$M$1,ROW()-1,0))</f>
        <v>0</v>
      </c>
      <c r="AK208" s="107">
        <f ca="1">IF($AE208="","",IF($AH208="--- Empty ---",0,OFFSET('All Equipment'!$P$1,ROW()-1,0)))</f>
        <v>16.472872340425532</v>
      </c>
      <c r="AL208" s="107">
        <f ca="1">IF($AE208="","",IF(AND($AE208="Off-Hand",$AH208="--- Empty ---"),1000,IF($AG208="1H",SUM($AK208,MAX(Optimization!$I$5:$K$5)),$AK208)))</f>
        <v>16.472872340425532</v>
      </c>
      <c r="AM208" s="134" t="str">
        <f ca="1">IF($AH208="","",IF(AND($AH208&lt;&gt;"--- Empty ---",OR($AI208&gt;$AD$2,OFFSET('All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8" s="52" t="str">
        <f t="shared" ca="1" si="29"/>
        <v>Yes</v>
      </c>
      <c r="AO208" s="52">
        <f t="shared" ca="1" si="34"/>
        <v>208</v>
      </c>
      <c r="AQ208" s="51" t="str">
        <f t="shared" ca="1" si="30"/>
        <v>n/a</v>
      </c>
      <c r="AR208" s="51" t="str">
        <f t="shared" ca="1" si="31"/>
        <v>n/a</v>
      </c>
      <c r="AS208" s="52" t="str">
        <f t="shared" ca="1" si="35"/>
        <v>n/a</v>
      </c>
      <c r="AT208" s="52" t="str">
        <f ca="1">IF(OR(AQ208="",AQ208="n/a"),AQ208,IF(AND($AR208&lt;&gt;"--- Empty ---",AR208=IF(AQ208="Finger1",Settings!$AB$4,Settings!$AB$6),ISERROR(MATCH(AR208,Settings!$AB$9:$AB$14,0))),"No","Yes"))</f>
        <v>n/a</v>
      </c>
      <c r="AV208" s="51" t="str">
        <f t="shared" ca="1" si="32"/>
        <v>n/a</v>
      </c>
      <c r="AW208" s="51" t="str">
        <f t="shared" ca="1" si="33"/>
        <v>n/a</v>
      </c>
      <c r="AX208" s="52" t="str">
        <f t="shared" ca="1" si="36"/>
        <v>n/a</v>
      </c>
      <c r="AY208" s="52" t="str">
        <f ca="1">IF(OR(AV208="",AV208="n/a"),AV208,IF(AND($AW208&lt;&gt;"--- Empty ---",AW208=IF(AV208="Finger2",Settings!$AB$3,Settings!$AB$5),ISERROR(MATCH(AW208,Settings!$AB$9:$AB$14,0))),"No","Yes"))</f>
        <v>n/a</v>
      </c>
    </row>
    <row r="209" spans="31:51" x14ac:dyDescent="0.25">
      <c r="AE209" s="51" t="str">
        <f ca="1">OFFSET('All Equipment'!$A$1,ROW()-1,0)&amp;""</f>
        <v>Shoulders</v>
      </c>
      <c r="AF209" s="51" t="str">
        <f ca="1">OFFSET('All Equipment'!$B$1,ROW()-1,0)&amp;""</f>
        <v>Shoulders</v>
      </c>
      <c r="AG209" s="52" t="str">
        <f t="shared" ca="1" si="28"/>
        <v/>
      </c>
      <c r="AH209" s="51" t="str">
        <f ca="1">IF($AE209="","",IF(OFFSET('All Equipment'!$A$1,ROW()-1,2)="","--- Empty ---",OFFSET('All Equipment'!$A$1,ROW()-1,2)))</f>
        <v>Adventurer's Shoulders of Nature's Wrath</v>
      </c>
      <c r="AI209" s="52">
        <f ca="1">IF($AF209="","",OFFSET('All Equipment'!$E$1,ROW()-1,0))</f>
        <v>1</v>
      </c>
      <c r="AJ209" s="52">
        <f ca="1">IF($AE209="","",OFFSET('All Equipment'!$M$1,ROW()-1,0))</f>
        <v>0</v>
      </c>
      <c r="AK209" s="107">
        <f ca="1">IF($AE209="","",IF($AH209="--- Empty ---",0,OFFSET('All Equipment'!$P$1,ROW()-1,0)))</f>
        <v>30</v>
      </c>
      <c r="AL209" s="107">
        <f ca="1">IF($AE209="","",IF(AND($AE209="Off-Hand",$AH209="--- Empty ---"),1000,IF($AG209="1H",SUM($AK209,MAX(Optimization!$I$5:$K$5)),$AK209)))</f>
        <v>30</v>
      </c>
      <c r="AM209" s="134" t="str">
        <f ca="1">IF($AH209="","",IF(AND($AH209&lt;&gt;"--- Empty ---",OR($AI209&gt;$AD$2,OFFSET('All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09" s="52" t="str">
        <f t="shared" ca="1" si="29"/>
        <v>Yes</v>
      </c>
      <c r="AO209" s="52">
        <f t="shared" ca="1" si="34"/>
        <v>209</v>
      </c>
      <c r="AQ209" s="51" t="str">
        <f t="shared" ca="1" si="30"/>
        <v>n/a</v>
      </c>
      <c r="AR209" s="51" t="str">
        <f t="shared" ca="1" si="31"/>
        <v>n/a</v>
      </c>
      <c r="AS209" s="52" t="str">
        <f t="shared" ca="1" si="35"/>
        <v>n/a</v>
      </c>
      <c r="AT209" s="52" t="str">
        <f ca="1">IF(OR(AQ209="",AQ209="n/a"),AQ209,IF(AND($AR209&lt;&gt;"--- Empty ---",AR209=IF(AQ209="Finger1",Settings!$AB$4,Settings!$AB$6),ISERROR(MATCH(AR209,Settings!$AB$9:$AB$14,0))),"No","Yes"))</f>
        <v>n/a</v>
      </c>
      <c r="AV209" s="51" t="str">
        <f t="shared" ca="1" si="32"/>
        <v>n/a</v>
      </c>
      <c r="AW209" s="51" t="str">
        <f t="shared" ca="1" si="33"/>
        <v>n/a</v>
      </c>
      <c r="AX209" s="52" t="str">
        <f t="shared" ca="1" si="36"/>
        <v>n/a</v>
      </c>
      <c r="AY209" s="52" t="str">
        <f ca="1">IF(OR(AV209="",AV209="n/a"),AV209,IF(AND($AW209&lt;&gt;"--- Empty ---",AW209=IF(AV209="Finger2",Settings!$AB$3,Settings!$AB$5),ISERROR(MATCH(AW209,Settings!$AB$9:$AB$14,0))),"No","Yes"))</f>
        <v>n/a</v>
      </c>
    </row>
    <row r="210" spans="31:51" x14ac:dyDescent="0.25">
      <c r="AE210" s="51" t="str">
        <f ca="1">OFFSET('All Equipment'!$A$1,ROW()-1,0)&amp;""</f>
        <v>Shoulders</v>
      </c>
      <c r="AF210" s="51" t="str">
        <f ca="1">OFFSET('All Equipment'!$B$1,ROW()-1,0)&amp;""</f>
        <v>Shoulders</v>
      </c>
      <c r="AG210" s="52" t="str">
        <f t="shared" ca="1" si="28"/>
        <v/>
      </c>
      <c r="AH210" s="51" t="str">
        <f ca="1">IF($AE210="","",IF(OFFSET('All Equipment'!$A$1,ROW()-1,2)="","--- Empty ---",OFFSET('All Equipment'!$A$1,ROW()-1,2)))</f>
        <v>Arachnidian Pauldrons of Arcane Wrath</v>
      </c>
      <c r="AI210" s="52">
        <f ca="1">IF($AF210="","",OFFSET('All Equipment'!$E$1,ROW()-1,0))</f>
        <v>1</v>
      </c>
      <c r="AJ210" s="52">
        <f ca="1">IF($AE210="","",OFFSET('All Equipment'!$M$1,ROW()-1,0))</f>
        <v>0</v>
      </c>
      <c r="AK210" s="107">
        <f ca="1">IF($AE210="","",IF($AH210="--- Empty ---",0,OFFSET('All Equipment'!$P$1,ROW()-1,0)))</f>
        <v>24</v>
      </c>
      <c r="AL210" s="107">
        <f ca="1">IF($AE210="","",IF(AND($AE210="Off-Hand",$AH210="--- Empty ---"),1000,IF($AG210="1H",SUM($AK210,MAX(Optimization!$I$5:$K$5)),$AK210)))</f>
        <v>24</v>
      </c>
      <c r="AM210" s="134" t="str">
        <f ca="1">IF($AH210="","",IF(AND($AH210&lt;&gt;"--- Empty ---",OR($AI210&gt;$AD$2,OFFSET('All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0" s="52" t="str">
        <f t="shared" ca="1" si="29"/>
        <v>Yes</v>
      </c>
      <c r="AO210" s="52">
        <f t="shared" ca="1" si="34"/>
        <v>210</v>
      </c>
      <c r="AQ210" s="51" t="str">
        <f t="shared" ca="1" si="30"/>
        <v>n/a</v>
      </c>
      <c r="AR210" s="51" t="str">
        <f t="shared" ca="1" si="31"/>
        <v>n/a</v>
      </c>
      <c r="AS210" s="52" t="str">
        <f t="shared" ca="1" si="35"/>
        <v>n/a</v>
      </c>
      <c r="AT210" s="52" t="str">
        <f ca="1">IF(OR(AQ210="",AQ210="n/a"),AQ210,IF(AND($AR210&lt;&gt;"--- Empty ---",AR210=IF(AQ210="Finger1",Settings!$AB$4,Settings!$AB$6),ISERROR(MATCH(AR210,Settings!$AB$9:$AB$14,0))),"No","Yes"))</f>
        <v>n/a</v>
      </c>
      <c r="AV210" s="51" t="str">
        <f t="shared" ca="1" si="32"/>
        <v>n/a</v>
      </c>
      <c r="AW210" s="51" t="str">
        <f t="shared" ca="1" si="33"/>
        <v>n/a</v>
      </c>
      <c r="AX210" s="52" t="str">
        <f t="shared" ca="1" si="36"/>
        <v>n/a</v>
      </c>
      <c r="AY210" s="52" t="str">
        <f ca="1">IF(OR(AV210="",AV210="n/a"),AV210,IF(AND($AW210&lt;&gt;"--- Empty ---",AW210=IF(AV210="Finger2",Settings!$AB$3,Settings!$AB$5),ISERROR(MATCH(AW210,Settings!$AB$9:$AB$14,0))),"No","Yes"))</f>
        <v>n/a</v>
      </c>
    </row>
    <row r="211" spans="31:51" x14ac:dyDescent="0.25">
      <c r="AE211" s="51" t="str">
        <f ca="1">OFFSET('All Equipment'!$A$1,ROW()-1,0)&amp;""</f>
        <v>Shoulders</v>
      </c>
      <c r="AF211" s="51" t="str">
        <f ca="1">OFFSET('All Equipment'!$B$1,ROW()-1,0)&amp;""</f>
        <v>Shoulders</v>
      </c>
      <c r="AG211" s="52" t="str">
        <f t="shared" ca="1" si="28"/>
        <v/>
      </c>
      <c r="AH211" s="51" t="str">
        <f ca="1">IF($AE211="","",IF(OFFSET('All Equipment'!$A$1,ROW()-1,2)="","--- Empty ---",OFFSET('All Equipment'!$A$1,ROW()-1,2)))</f>
        <v>Atal'ai Spaulders of Nature's Wrath</v>
      </c>
      <c r="AI211" s="52">
        <f ca="1">IF($AF211="","",OFFSET('All Equipment'!$E$1,ROW()-1,0))</f>
        <v>1</v>
      </c>
      <c r="AJ211" s="52">
        <f ca="1">IF($AE211="","",OFFSET('All Equipment'!$M$1,ROW()-1,0))</f>
        <v>0</v>
      </c>
      <c r="AK211" s="107">
        <f ca="1">IF($AE211="","",IF($AH211="--- Empty ---",0,OFFSET('All Equipment'!$P$1,ROW()-1,0)))</f>
        <v>29</v>
      </c>
      <c r="AL211" s="107">
        <f ca="1">IF($AE211="","",IF(AND($AE211="Off-Hand",$AH211="--- Empty ---"),1000,IF($AG211="1H",SUM($AK211,MAX(Optimization!$I$5:$K$5)),$AK211)))</f>
        <v>29</v>
      </c>
      <c r="AM211" s="134" t="str">
        <f ca="1">IF($AH211="","",IF(AND($AH211&lt;&gt;"--- Empty ---",OR($AI211&gt;$AD$2,OFFSET('All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11" s="52" t="str">
        <f t="shared" ca="1" si="29"/>
        <v>Yes</v>
      </c>
      <c r="AO211" s="52">
        <f t="shared" ca="1" si="34"/>
        <v>211</v>
      </c>
      <c r="AQ211" s="51" t="str">
        <f t="shared" ca="1" si="30"/>
        <v>n/a</v>
      </c>
      <c r="AR211" s="51" t="str">
        <f t="shared" ca="1" si="31"/>
        <v>n/a</v>
      </c>
      <c r="AS211" s="52" t="str">
        <f t="shared" ca="1" si="35"/>
        <v>n/a</v>
      </c>
      <c r="AT211" s="52" t="str">
        <f ca="1">IF(OR(AQ211="",AQ211="n/a"),AQ211,IF(AND($AR211&lt;&gt;"--- Empty ---",AR211=IF(AQ211="Finger1",Settings!$AB$4,Settings!$AB$6),ISERROR(MATCH(AR211,Settings!$AB$9:$AB$14,0))),"No","Yes"))</f>
        <v>n/a</v>
      </c>
      <c r="AV211" s="51" t="str">
        <f t="shared" ca="1" si="32"/>
        <v>n/a</v>
      </c>
      <c r="AW211" s="51" t="str">
        <f t="shared" ca="1" si="33"/>
        <v>n/a</v>
      </c>
      <c r="AX211" s="52" t="str">
        <f t="shared" ca="1" si="36"/>
        <v>n/a</v>
      </c>
      <c r="AY211" s="52" t="str">
        <f ca="1">IF(OR(AV211="",AV211="n/a"),AV211,IF(AND($AW211&lt;&gt;"--- Empty ---",AW211=IF(AV211="Finger2",Settings!$AB$3,Settings!$AB$5),ISERROR(MATCH(AW211,Settings!$AB$9:$AB$14,0))),"No","Yes"))</f>
        <v>n/a</v>
      </c>
    </row>
    <row r="212" spans="31:51" x14ac:dyDescent="0.25">
      <c r="AE212" s="51" t="str">
        <f ca="1">OFFSET('All Equipment'!$A$1,ROW()-1,0)&amp;""</f>
        <v>Shoulders</v>
      </c>
      <c r="AF212" s="51" t="str">
        <f ca="1">OFFSET('All Equipment'!$B$1,ROW()-1,0)&amp;""</f>
        <v>Shoulders</v>
      </c>
      <c r="AG212" s="52" t="str">
        <f t="shared" ca="1" si="28"/>
        <v/>
      </c>
      <c r="AH212" s="51" t="str">
        <f ca="1">IF($AE212="","",IF(OFFSET('All Equipment'!$A$1,ROW()-1,2)="","--- Empty ---",OFFSET('All Equipment'!$A$1,ROW()-1,2)))</f>
        <v>Bonecaster's Spaulders of Arcane Wrath</v>
      </c>
      <c r="AI212" s="52">
        <f ca="1">IF($AF212="","",OFFSET('All Equipment'!$E$1,ROW()-1,0))</f>
        <v>1</v>
      </c>
      <c r="AJ212" s="52">
        <f ca="1">IF($AE212="","",OFFSET('All Equipment'!$M$1,ROW()-1,0))</f>
        <v>0</v>
      </c>
      <c r="AK212" s="107">
        <f ca="1">IF($AE212="","",IF($AH212="--- Empty ---",0,OFFSET('All Equipment'!$P$1,ROW()-1,0)))</f>
        <v>26</v>
      </c>
      <c r="AL212" s="107">
        <f ca="1">IF($AE212="","",IF(AND($AE212="Off-Hand",$AH212="--- Empty ---"),1000,IF($AG212="1H",SUM($AK212,MAX(Optimization!$I$5:$K$5)),$AK212)))</f>
        <v>26</v>
      </c>
      <c r="AM212" s="134" t="str">
        <f ca="1">IF($AH212="","",IF(AND($AH212&lt;&gt;"--- Empty ---",OR($AI212&gt;$AD$2,OFFSET('All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2" s="52" t="str">
        <f t="shared" ca="1" si="29"/>
        <v>Yes</v>
      </c>
      <c r="AO212" s="52">
        <f t="shared" ca="1" si="34"/>
        <v>212</v>
      </c>
      <c r="AQ212" s="51" t="str">
        <f t="shared" ca="1" si="30"/>
        <v>n/a</v>
      </c>
      <c r="AR212" s="51" t="str">
        <f t="shared" ca="1" si="31"/>
        <v>n/a</v>
      </c>
      <c r="AS212" s="52" t="str">
        <f t="shared" ca="1" si="35"/>
        <v>n/a</v>
      </c>
      <c r="AT212" s="52" t="str">
        <f ca="1">IF(OR(AQ212="",AQ212="n/a"),AQ212,IF(AND($AR212&lt;&gt;"--- Empty ---",AR212=IF(AQ212="Finger1",Settings!$AB$4,Settings!$AB$6),ISERROR(MATCH(AR212,Settings!$AB$9:$AB$14,0))),"No","Yes"))</f>
        <v>n/a</v>
      </c>
      <c r="AV212" s="51" t="str">
        <f t="shared" ca="1" si="32"/>
        <v>n/a</v>
      </c>
      <c r="AW212" s="51" t="str">
        <f t="shared" ca="1" si="33"/>
        <v>n/a</v>
      </c>
      <c r="AX212" s="52" t="str">
        <f t="shared" ca="1" si="36"/>
        <v>n/a</v>
      </c>
      <c r="AY212" s="52" t="str">
        <f ca="1">IF(OR(AV212="",AV212="n/a"),AV212,IF(AND($AW212&lt;&gt;"--- Empty ---",AW212=IF(AV212="Finger2",Settings!$AB$3,Settings!$AB$5),ISERROR(MATCH(AW212,Settings!$AB$9:$AB$14,0))),"No","Yes"))</f>
        <v>n/a</v>
      </c>
    </row>
    <row r="213" spans="31:51" x14ac:dyDescent="0.25">
      <c r="AE213" s="51" t="str">
        <f ca="1">OFFSET('All Equipment'!$A$1,ROW()-1,0)&amp;""</f>
        <v>Shoulders</v>
      </c>
      <c r="AF213" s="51" t="str">
        <f ca="1">OFFSET('All Equipment'!$B$1,ROW()-1,0)&amp;""</f>
        <v>Shoulders</v>
      </c>
      <c r="AG213" s="52" t="str">
        <f t="shared" ca="1" si="28"/>
        <v/>
      </c>
      <c r="AH213" s="51" t="str">
        <f ca="1">IF($AE213="","",IF(OFFSET('All Equipment'!$A$1,ROW()-1,2)="","--- Empty ---",OFFSET('All Equipment'!$A$1,ROW()-1,2)))</f>
        <v>Burial Shawl</v>
      </c>
      <c r="AI213" s="52">
        <f ca="1">IF($AF213="","",OFFSET('All Equipment'!$E$1,ROW()-1,0))</f>
        <v>1</v>
      </c>
      <c r="AJ213" s="52">
        <f ca="1">IF($AE213="","",OFFSET('All Equipment'!$M$1,ROW()-1,0))</f>
        <v>0</v>
      </c>
      <c r="AK213" s="107">
        <f ca="1">IF($AE213="","",IF($AH213="--- Empty ---",0,OFFSET('All Equipment'!$P$1,ROW()-1,0)))</f>
        <v>21.81276595744681</v>
      </c>
      <c r="AL213" s="107">
        <f ca="1">IF($AE213="","",IF(AND($AE213="Off-Hand",$AH213="--- Empty ---"),1000,IF($AG213="1H",SUM($AK213,MAX(Optimization!$I$5:$K$5)),$AK213)))</f>
        <v>21.81276595744681</v>
      </c>
      <c r="AM213" s="134" t="str">
        <f ca="1">IF($AH213="","",IF(AND($AH213&lt;&gt;"--- Empty ---",OR($AI213&gt;$AD$2,OFFSET('All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3" s="52" t="str">
        <f t="shared" ca="1" si="29"/>
        <v>Yes</v>
      </c>
      <c r="AO213" s="52">
        <f t="shared" ca="1" si="34"/>
        <v>213</v>
      </c>
      <c r="AQ213" s="51" t="str">
        <f t="shared" ca="1" si="30"/>
        <v>n/a</v>
      </c>
      <c r="AR213" s="51" t="str">
        <f t="shared" ca="1" si="31"/>
        <v>n/a</v>
      </c>
      <c r="AS213" s="52" t="str">
        <f t="shared" ca="1" si="35"/>
        <v>n/a</v>
      </c>
      <c r="AT213" s="52" t="str">
        <f ca="1">IF(OR(AQ213="",AQ213="n/a"),AQ213,IF(AND($AR213&lt;&gt;"--- Empty ---",AR213=IF(AQ213="Finger1",Settings!$AB$4,Settings!$AB$6),ISERROR(MATCH(AR213,Settings!$AB$9:$AB$14,0))),"No","Yes"))</f>
        <v>n/a</v>
      </c>
      <c r="AV213" s="51" t="str">
        <f t="shared" ca="1" si="32"/>
        <v>n/a</v>
      </c>
      <c r="AW213" s="51" t="str">
        <f t="shared" ca="1" si="33"/>
        <v>n/a</v>
      </c>
      <c r="AX213" s="52" t="str">
        <f t="shared" ca="1" si="36"/>
        <v>n/a</v>
      </c>
      <c r="AY213" s="52" t="str">
        <f ca="1">IF(OR(AV213="",AV213="n/a"),AV213,IF(AND($AW213&lt;&gt;"--- Empty ---",AW213=IF(AV213="Finger2",Settings!$AB$3,Settings!$AB$5),ISERROR(MATCH(AW213,Settings!$AB$9:$AB$14,0))),"No","Yes"))</f>
        <v>n/a</v>
      </c>
    </row>
    <row r="214" spans="31:51" x14ac:dyDescent="0.25">
      <c r="AE214" s="51" t="str">
        <f ca="1">OFFSET('All Equipment'!$A$1,ROW()-1,0)&amp;""</f>
        <v>Shoulders</v>
      </c>
      <c r="AF214" s="51" t="str">
        <f ca="1">OFFSET('All Equipment'!$B$1,ROW()-1,0)&amp;""</f>
        <v>Shoulders</v>
      </c>
      <c r="AG214" s="52" t="str">
        <f t="shared" ca="1" si="28"/>
        <v/>
      </c>
      <c r="AH214" s="51" t="str">
        <f ca="1">IF($AE214="","",IF(OFFSET('All Equipment'!$A$1,ROW()-1,2)="","--- Empty ---",OFFSET('All Equipment'!$A$1,ROW()-1,2)))</f>
        <v>Celestial Pauldrons of Arcane Wrath</v>
      </c>
      <c r="AI214" s="52">
        <f ca="1">IF($AF214="","",OFFSET('All Equipment'!$E$1,ROW()-1,0))</f>
        <v>1</v>
      </c>
      <c r="AJ214" s="52">
        <f ca="1">IF($AE214="","",OFFSET('All Equipment'!$M$1,ROW()-1,0))</f>
        <v>0</v>
      </c>
      <c r="AK214" s="107">
        <f ca="1">IF($AE214="","",IF($AH214="--- Empty ---",0,OFFSET('All Equipment'!$P$1,ROW()-1,0)))</f>
        <v>29</v>
      </c>
      <c r="AL214" s="107">
        <f ca="1">IF($AE214="","",IF(AND($AE214="Off-Hand",$AH214="--- Empty ---"),1000,IF($AG214="1H",SUM($AK214,MAX(Optimization!$I$5:$K$5)),$AK214)))</f>
        <v>29</v>
      </c>
      <c r="AM214" s="134" t="str">
        <f ca="1">IF($AH214="","",IF(AND($AH214&lt;&gt;"--- Empty ---",OR($AI214&gt;$AD$2,OFFSET('All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4" s="52" t="str">
        <f t="shared" ca="1" si="29"/>
        <v>Yes</v>
      </c>
      <c r="AO214" s="52">
        <f t="shared" ca="1" si="34"/>
        <v>214</v>
      </c>
      <c r="AQ214" s="51" t="str">
        <f t="shared" ca="1" si="30"/>
        <v>n/a</v>
      </c>
      <c r="AR214" s="51" t="str">
        <f t="shared" ca="1" si="31"/>
        <v>n/a</v>
      </c>
      <c r="AS214" s="52" t="str">
        <f t="shared" ca="1" si="35"/>
        <v>n/a</v>
      </c>
      <c r="AT214" s="52" t="str">
        <f ca="1">IF(OR(AQ214="",AQ214="n/a"),AQ214,IF(AND($AR214&lt;&gt;"--- Empty ---",AR214=IF(AQ214="Finger1",Settings!$AB$4,Settings!$AB$6),ISERROR(MATCH(AR214,Settings!$AB$9:$AB$14,0))),"No","Yes"))</f>
        <v>n/a</v>
      </c>
      <c r="AV214" s="51" t="str">
        <f t="shared" ca="1" si="32"/>
        <v>n/a</v>
      </c>
      <c r="AW214" s="51" t="str">
        <f t="shared" ca="1" si="33"/>
        <v>n/a</v>
      </c>
      <c r="AX214" s="52" t="str">
        <f t="shared" ca="1" si="36"/>
        <v>n/a</v>
      </c>
      <c r="AY214" s="52" t="str">
        <f ca="1">IF(OR(AV214="",AV214="n/a"),AV214,IF(AND($AW214&lt;&gt;"--- Empty ---",AW214=IF(AV214="Finger2",Settings!$AB$3,Settings!$AB$5),ISERROR(MATCH(AW214,Settings!$AB$9:$AB$14,0))),"No","Yes"))</f>
        <v>n/a</v>
      </c>
    </row>
    <row r="215" spans="31:51" x14ac:dyDescent="0.25">
      <c r="AE215" s="51" t="str">
        <f ca="1">OFFSET('All Equipment'!$A$1,ROW()-1,0)&amp;""</f>
        <v>Shoulders</v>
      </c>
      <c r="AF215" s="51" t="str">
        <f ca="1">OFFSET('All Equipment'!$B$1,ROW()-1,0)&amp;""</f>
        <v>Shoulders</v>
      </c>
      <c r="AG215" s="52" t="str">
        <f t="shared" ca="1" si="28"/>
        <v/>
      </c>
      <c r="AH215" s="51" t="str">
        <f ca="1">IF($AE215="","",IF(OFFSET('All Equipment'!$A$1,ROW()-1,2)="","--- Empty ---",OFFSET('All Equipment'!$A$1,ROW()-1,2)))</f>
        <v>Cenarion Spaulders</v>
      </c>
      <c r="AI215" s="52">
        <f ca="1">IF($AF215="","",OFFSET('All Equipment'!$E$1,ROW()-1,0))</f>
        <v>1</v>
      </c>
      <c r="AJ215" s="52">
        <f ca="1">IF($AE215="","",OFFSET('All Equipment'!$M$1,ROW()-1,0))</f>
        <v>0</v>
      </c>
      <c r="AK215" s="107">
        <f ca="1">IF($AE215="","",IF($AH215="--- Empty ---",0,OFFSET('All Equipment'!$P$1,ROW()-1,0)))</f>
        <v>2.2659574468085113</v>
      </c>
      <c r="AL215" s="107">
        <f ca="1">IF($AE215="","",IF(AND($AE215="Off-Hand",$AH215="--- Empty ---"),1000,IF($AG215="1H",SUM($AK215,MAX(Optimization!$I$5:$K$5)),$AK215)))</f>
        <v>2.2659574468085113</v>
      </c>
      <c r="AM215" s="134" t="str">
        <f ca="1">IF($AH215="","",IF(AND($AH215&lt;&gt;"--- Empty ---",OR($AI215&gt;$AD$2,OFFSET('All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5" s="52" t="str">
        <f t="shared" ca="1" si="29"/>
        <v>Yes</v>
      </c>
      <c r="AO215" s="52">
        <f t="shared" ca="1" si="34"/>
        <v>215</v>
      </c>
      <c r="AQ215" s="51" t="str">
        <f t="shared" ca="1" si="30"/>
        <v>n/a</v>
      </c>
      <c r="AR215" s="51" t="str">
        <f t="shared" ca="1" si="31"/>
        <v>n/a</v>
      </c>
      <c r="AS215" s="52" t="str">
        <f t="shared" ca="1" si="35"/>
        <v>n/a</v>
      </c>
      <c r="AT215" s="52" t="str">
        <f ca="1">IF(OR(AQ215="",AQ215="n/a"),AQ215,IF(AND($AR215&lt;&gt;"--- Empty ---",AR215=IF(AQ215="Finger1",Settings!$AB$4,Settings!$AB$6),ISERROR(MATCH(AR215,Settings!$AB$9:$AB$14,0))),"No","Yes"))</f>
        <v>n/a</v>
      </c>
      <c r="AV215" s="51" t="str">
        <f t="shared" ca="1" si="32"/>
        <v>n/a</v>
      </c>
      <c r="AW215" s="51" t="str">
        <f t="shared" ca="1" si="33"/>
        <v>n/a</v>
      </c>
      <c r="AX215" s="52" t="str">
        <f t="shared" ca="1" si="36"/>
        <v>n/a</v>
      </c>
      <c r="AY215" s="52" t="str">
        <f ca="1">IF(OR(AV215="",AV215="n/a"),AV215,IF(AND($AW215&lt;&gt;"--- Empty ---",AW215=IF(AV215="Finger2",Settings!$AB$3,Settings!$AB$5),ISERROR(MATCH(AW215,Settings!$AB$9:$AB$14,0))),"No","Yes"))</f>
        <v>n/a</v>
      </c>
    </row>
    <row r="216" spans="31:51" x14ac:dyDescent="0.25">
      <c r="AE216" s="51" t="str">
        <f ca="1">OFFSET('All Equipment'!$A$1,ROW()-1,0)&amp;""</f>
        <v>Shoulders</v>
      </c>
      <c r="AF216" s="51" t="str">
        <f ca="1">OFFSET('All Equipment'!$B$1,ROW()-1,0)&amp;""</f>
        <v>Shoulders</v>
      </c>
      <c r="AG216" s="52" t="str">
        <f t="shared" ca="1" si="28"/>
        <v/>
      </c>
      <c r="AH216" s="51" t="str">
        <f ca="1">IF($AE216="","",IF(OFFSET('All Equipment'!$A$1,ROW()-1,2)="","--- Empty ---",OFFSET('All Equipment'!$A$1,ROW()-1,2)))</f>
        <v>Champion's Dragonhide Shoulders</v>
      </c>
      <c r="AI216" s="52">
        <f ca="1">IF($AF216="","",OFFSET('All Equipment'!$E$1,ROW()-1,0))</f>
        <v>2</v>
      </c>
      <c r="AJ216" s="52">
        <f ca="1">IF($AE216="","",OFFSET('All Equipment'!$M$1,ROW()-1,0))</f>
        <v>0</v>
      </c>
      <c r="AK216" s="107">
        <f ca="1">IF($AE216="","",IF($AH216="--- Empty ---",0,OFFSET('All Equipment'!$P$1,ROW()-1,0)))</f>
        <v>15.359574468085107</v>
      </c>
      <c r="AL216" s="107">
        <f ca="1">IF($AE216="","",IF(AND($AE216="Off-Hand",$AH216="--- Empty ---"),1000,IF($AG216="1H",SUM($AK216,MAX(Optimization!$I$5:$K$5)),$AK216)))</f>
        <v>15.359574468085107</v>
      </c>
      <c r="AM216" s="134" t="str">
        <f ca="1">IF($AH216="","",IF(AND($AH216&lt;&gt;"--- Empty ---",OR($AI216&gt;$AD$2,OFFSET('All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16" s="52" t="str">
        <f t="shared" ca="1" si="29"/>
        <v>Yes</v>
      </c>
      <c r="AO216" s="52">
        <f t="shared" ca="1" si="34"/>
        <v>216</v>
      </c>
      <c r="AQ216" s="51" t="str">
        <f t="shared" ca="1" si="30"/>
        <v>n/a</v>
      </c>
      <c r="AR216" s="51" t="str">
        <f t="shared" ca="1" si="31"/>
        <v>n/a</v>
      </c>
      <c r="AS216" s="52" t="str">
        <f t="shared" ca="1" si="35"/>
        <v>n/a</v>
      </c>
      <c r="AT216" s="52" t="str">
        <f ca="1">IF(OR(AQ216="",AQ216="n/a"),AQ216,IF(AND($AR216&lt;&gt;"--- Empty ---",AR216=IF(AQ216="Finger1",Settings!$AB$4,Settings!$AB$6),ISERROR(MATCH(AR216,Settings!$AB$9:$AB$14,0))),"No","Yes"))</f>
        <v>n/a</v>
      </c>
      <c r="AV216" s="51" t="str">
        <f t="shared" ca="1" si="32"/>
        <v>n/a</v>
      </c>
      <c r="AW216" s="51" t="str">
        <f t="shared" ca="1" si="33"/>
        <v>n/a</v>
      </c>
      <c r="AX216" s="52" t="str">
        <f t="shared" ca="1" si="36"/>
        <v>n/a</v>
      </c>
      <c r="AY216" s="52" t="str">
        <f ca="1">IF(OR(AV216="",AV216="n/a"),AV216,IF(AND($AW216&lt;&gt;"--- Empty ---",AW216=IF(AV216="Finger2",Settings!$AB$3,Settings!$AB$5),ISERROR(MATCH(AW216,Settings!$AB$9:$AB$14,0))),"No","Yes"))</f>
        <v>n/a</v>
      </c>
    </row>
    <row r="217" spans="31:51" x14ac:dyDescent="0.25">
      <c r="AE217" s="51" t="str">
        <f ca="1">OFFSET('All Equipment'!$A$1,ROW()-1,0)&amp;""</f>
        <v>Shoulders</v>
      </c>
      <c r="AF217" s="51" t="str">
        <f ca="1">OFFSET('All Equipment'!$B$1,ROW()-1,0)&amp;""</f>
        <v>Shoulders</v>
      </c>
      <c r="AG217" s="52" t="str">
        <f t="shared" ca="1" si="28"/>
        <v/>
      </c>
      <c r="AH217" s="51" t="str">
        <f ca="1">IF($AE217="","",IF(OFFSET('All Equipment'!$A$1,ROW()-1,2)="","--- Empty ---",OFFSET('All Equipment'!$A$1,ROW()-1,2)))</f>
        <v>Councillor's Shoulders of Arcane Wrath</v>
      </c>
      <c r="AI217" s="52">
        <f ca="1">IF($AF217="","",OFFSET('All Equipment'!$E$1,ROW()-1,0))</f>
        <v>1</v>
      </c>
      <c r="AJ217" s="52">
        <f ca="1">IF($AE217="","",OFFSET('All Equipment'!$M$1,ROW()-1,0))</f>
        <v>0</v>
      </c>
      <c r="AK217" s="107">
        <f ca="1">IF($AE217="","",IF($AH217="--- Empty ---",0,OFFSET('All Equipment'!$P$1,ROW()-1,0)))</f>
        <v>26</v>
      </c>
      <c r="AL217" s="107">
        <f ca="1">IF($AE217="","",IF(AND($AE217="Off-Hand",$AH217="--- Empty ---"),1000,IF($AG217="1H",SUM($AK217,MAX(Optimization!$I$5:$K$5)),$AK217)))</f>
        <v>26</v>
      </c>
      <c r="AM217" s="134" t="str">
        <f ca="1">IF($AH217="","",IF(AND($AH217&lt;&gt;"--- Empty ---",OR($AI217&gt;$AD$2,OFFSET('All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7" s="52" t="str">
        <f t="shared" ca="1" si="29"/>
        <v>Yes</v>
      </c>
      <c r="AO217" s="52">
        <f t="shared" ca="1" si="34"/>
        <v>217</v>
      </c>
      <c r="AQ217" s="51" t="str">
        <f t="shared" ca="1" si="30"/>
        <v>n/a</v>
      </c>
      <c r="AR217" s="51" t="str">
        <f t="shared" ca="1" si="31"/>
        <v>n/a</v>
      </c>
      <c r="AS217" s="52" t="str">
        <f t="shared" ca="1" si="35"/>
        <v>n/a</v>
      </c>
      <c r="AT217" s="52" t="str">
        <f ca="1">IF(OR(AQ217="",AQ217="n/a"),AQ217,IF(AND($AR217&lt;&gt;"--- Empty ---",AR217=IF(AQ217="Finger1",Settings!$AB$4,Settings!$AB$6),ISERROR(MATCH(AR217,Settings!$AB$9:$AB$14,0))),"No","Yes"))</f>
        <v>n/a</v>
      </c>
      <c r="AV217" s="51" t="str">
        <f t="shared" ca="1" si="32"/>
        <v>n/a</v>
      </c>
      <c r="AW217" s="51" t="str">
        <f t="shared" ca="1" si="33"/>
        <v>n/a</v>
      </c>
      <c r="AX217" s="52" t="str">
        <f t="shared" ca="1" si="36"/>
        <v>n/a</v>
      </c>
      <c r="AY217" s="52" t="str">
        <f ca="1">IF(OR(AV217="",AV217="n/a"),AV217,IF(AND($AW217&lt;&gt;"--- Empty ---",AW217=IF(AV217="Finger2",Settings!$AB$3,Settings!$AB$5),ISERROR(MATCH(AW217,Settings!$AB$9:$AB$14,0))),"No","Yes"))</f>
        <v>n/a</v>
      </c>
    </row>
    <row r="218" spans="31:51" x14ac:dyDescent="0.25">
      <c r="AE218" s="51" t="str">
        <f ca="1">OFFSET('All Equipment'!$A$1,ROW()-1,0)&amp;""</f>
        <v>Shoulders</v>
      </c>
      <c r="AF218" s="51" t="str">
        <f ca="1">OFFSET('All Equipment'!$B$1,ROW()-1,0)&amp;""</f>
        <v>Shoulders</v>
      </c>
      <c r="AG218" s="52" t="str">
        <f t="shared" ca="1" si="28"/>
        <v/>
      </c>
      <c r="AH218" s="51" t="str">
        <f ca="1">IF($AE218="","",IF(OFFSET('All Equipment'!$A$1,ROW()-1,2)="","--- Empty ---",OFFSET('All Equipment'!$A$1,ROW()-1,2)))</f>
        <v>Cyclone Spaulders</v>
      </c>
      <c r="AI218" s="52">
        <f ca="1">IF($AF218="","",OFFSET('All Equipment'!$E$1,ROW()-1,0))</f>
        <v>1</v>
      </c>
      <c r="AJ218" s="52">
        <f ca="1">IF($AE218="","",OFFSET('All Equipment'!$M$1,ROW()-1,0))</f>
        <v>0</v>
      </c>
      <c r="AK218" s="107">
        <f ca="1">IF($AE218="","",IF($AH218="--- Empty ---",0,OFFSET('All Equipment'!$P$1,ROW()-1,0)))</f>
        <v>15.246276595744682</v>
      </c>
      <c r="AL218" s="107">
        <f ca="1">IF($AE218="","",IF(AND($AE218="Off-Hand",$AH218="--- Empty ---"),1000,IF($AG218="1H",SUM($AK218,MAX(Optimization!$I$5:$K$5)),$AK218)))</f>
        <v>15.246276595744682</v>
      </c>
      <c r="AM218" s="134" t="str">
        <f ca="1">IF($AH218="","",IF(AND($AH218&lt;&gt;"--- Empty ---",OR($AI218&gt;$AD$2,OFFSET('All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8" s="52" t="str">
        <f t="shared" ca="1" si="29"/>
        <v>Yes</v>
      </c>
      <c r="AO218" s="52">
        <f t="shared" ca="1" si="34"/>
        <v>218</v>
      </c>
      <c r="AQ218" s="51" t="str">
        <f t="shared" ca="1" si="30"/>
        <v>n/a</v>
      </c>
      <c r="AR218" s="51" t="str">
        <f t="shared" ca="1" si="31"/>
        <v>n/a</v>
      </c>
      <c r="AS218" s="52" t="str">
        <f t="shared" ca="1" si="35"/>
        <v>n/a</v>
      </c>
      <c r="AT218" s="52" t="str">
        <f ca="1">IF(OR(AQ218="",AQ218="n/a"),AQ218,IF(AND($AR218&lt;&gt;"--- Empty ---",AR218=IF(AQ218="Finger1",Settings!$AB$4,Settings!$AB$6),ISERROR(MATCH(AR218,Settings!$AB$9:$AB$14,0))),"No","Yes"))</f>
        <v>n/a</v>
      </c>
      <c r="AV218" s="51" t="str">
        <f t="shared" ca="1" si="32"/>
        <v>n/a</v>
      </c>
      <c r="AW218" s="51" t="str">
        <f t="shared" ca="1" si="33"/>
        <v>n/a</v>
      </c>
      <c r="AX218" s="52" t="str">
        <f t="shared" ca="1" si="36"/>
        <v>n/a</v>
      </c>
      <c r="AY218" s="52" t="str">
        <f ca="1">IF(OR(AV218="",AV218="n/a"),AV218,IF(AND($AW218&lt;&gt;"--- Empty ---",AW218=IF(AV218="Finger2",Settings!$AB$3,Settings!$AB$5),ISERROR(MATCH(AW218,Settings!$AB$9:$AB$14,0))),"No","Yes"))</f>
        <v>n/a</v>
      </c>
    </row>
    <row r="219" spans="31:51" x14ac:dyDescent="0.25">
      <c r="AE219" s="51" t="str">
        <f ca="1">OFFSET('All Equipment'!$A$1,ROW()-1,0)&amp;""</f>
        <v>Shoulders</v>
      </c>
      <c r="AF219" s="51" t="str">
        <f ca="1">OFFSET('All Equipment'!$B$1,ROW()-1,0)&amp;""</f>
        <v>Shoulders</v>
      </c>
      <c r="AG219" s="52" t="str">
        <f t="shared" ca="1" si="28"/>
        <v/>
      </c>
      <c r="AH219" s="51" t="str">
        <f ca="1">IF($AE219="","",IF(OFFSET('All Equipment'!$A$1,ROW()-1,2)="","--- Empty ---",OFFSET('All Equipment'!$A$1,ROW()-1,2)))</f>
        <v>Duskwoven Amice of Arcane Wrath</v>
      </c>
      <c r="AI219" s="52">
        <f ca="1">IF($AF219="","",OFFSET('All Equipment'!$E$1,ROW()-1,0))</f>
        <v>1</v>
      </c>
      <c r="AJ219" s="52">
        <f ca="1">IF($AE219="","",OFFSET('All Equipment'!$M$1,ROW()-1,0))</f>
        <v>0</v>
      </c>
      <c r="AK219" s="107">
        <f ca="1">IF($AE219="","",IF($AH219="--- Empty ---",0,OFFSET('All Equipment'!$P$1,ROW()-1,0)))</f>
        <v>23</v>
      </c>
      <c r="AL219" s="107">
        <f ca="1">IF($AE219="","",IF(AND($AE219="Off-Hand",$AH219="--- Empty ---"),1000,IF($AG219="1H",SUM($AK219,MAX(Optimization!$I$5:$K$5)),$AK219)))</f>
        <v>23</v>
      </c>
      <c r="AM219" s="134" t="str">
        <f ca="1">IF($AH219="","",IF(AND($AH219&lt;&gt;"--- Empty ---",OR($AI219&gt;$AD$2,OFFSET('All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9" s="52" t="str">
        <f t="shared" ca="1" si="29"/>
        <v>Yes</v>
      </c>
      <c r="AO219" s="52">
        <f t="shared" ca="1" si="34"/>
        <v>219</v>
      </c>
      <c r="AQ219" s="51" t="str">
        <f t="shared" ca="1" si="30"/>
        <v>n/a</v>
      </c>
      <c r="AR219" s="51" t="str">
        <f t="shared" ca="1" si="31"/>
        <v>n/a</v>
      </c>
      <c r="AS219" s="52" t="str">
        <f t="shared" ca="1" si="35"/>
        <v>n/a</v>
      </c>
      <c r="AT219" s="52" t="str">
        <f ca="1">IF(OR(AQ219="",AQ219="n/a"),AQ219,IF(AND($AR219&lt;&gt;"--- Empty ---",AR219=IF(AQ219="Finger1",Settings!$AB$4,Settings!$AB$6),ISERROR(MATCH(AR219,Settings!$AB$9:$AB$14,0))),"No","Yes"))</f>
        <v>n/a</v>
      </c>
      <c r="AV219" s="51" t="str">
        <f t="shared" ca="1" si="32"/>
        <v>n/a</v>
      </c>
      <c r="AW219" s="51" t="str">
        <f t="shared" ca="1" si="33"/>
        <v>n/a</v>
      </c>
      <c r="AX219" s="52" t="str">
        <f t="shared" ca="1" si="36"/>
        <v>n/a</v>
      </c>
      <c r="AY219" s="52" t="str">
        <f ca="1">IF(OR(AV219="",AV219="n/a"),AV219,IF(AND($AW219&lt;&gt;"--- Empty ---",AW219=IF(AV219="Finger2",Settings!$AB$3,Settings!$AB$5),ISERROR(MATCH(AW219,Settings!$AB$9:$AB$14,0))),"No","Yes"))</f>
        <v>n/a</v>
      </c>
    </row>
    <row r="220" spans="31:51" x14ac:dyDescent="0.25">
      <c r="AE220" s="51" t="str">
        <f ca="1">OFFSET('All Equipment'!$A$1,ROW()-1,0)&amp;""</f>
        <v>Shoulders</v>
      </c>
      <c r="AF220" s="51" t="str">
        <f ca="1">OFFSET('All Equipment'!$B$1,ROW()-1,0)&amp;""</f>
        <v>Shoulders</v>
      </c>
      <c r="AG220" s="52" t="str">
        <f t="shared" ca="1" si="28"/>
        <v/>
      </c>
      <c r="AH220" s="51" t="str">
        <f ca="1">IF($AE220="","",IF(OFFSET('All Equipment'!$A$1,ROW()-1,2)="","--- Empty ---",OFFSET('All Equipment'!$A$1,ROW()-1,2)))</f>
        <v>Elder Wizard's Mantle</v>
      </c>
      <c r="AI220" s="52">
        <f ca="1">IF($AF220="","",OFFSET('All Equipment'!$E$1,ROW()-1,0))</f>
        <v>1</v>
      </c>
      <c r="AJ220" s="52">
        <f ca="1">IF($AE220="","",OFFSET('All Equipment'!$M$1,ROW()-1,0))</f>
        <v>0</v>
      </c>
      <c r="AK220" s="107">
        <f ca="1">IF($AE220="","",IF($AH220="--- Empty ---",0,OFFSET('All Equipment'!$P$1,ROW()-1,0)))</f>
        <v>13.26595744680851</v>
      </c>
      <c r="AL220" s="107">
        <f ca="1">IF($AE220="","",IF(AND($AE220="Off-Hand",$AH220="--- Empty ---"),1000,IF($AG220="1H",SUM($AK220,MAX(Optimization!$I$5:$K$5)),$AK220)))</f>
        <v>13.26595744680851</v>
      </c>
      <c r="AM220" s="134" t="str">
        <f ca="1">IF($AH220="","",IF(AND($AH220&lt;&gt;"--- Empty ---",OR($AI220&gt;$AD$2,OFFSET('All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0" s="52" t="str">
        <f t="shared" ca="1" si="29"/>
        <v>Yes</v>
      </c>
      <c r="AO220" s="52">
        <f t="shared" ca="1" si="34"/>
        <v>220</v>
      </c>
      <c r="AQ220" s="51" t="str">
        <f t="shared" ca="1" si="30"/>
        <v>n/a</v>
      </c>
      <c r="AR220" s="51" t="str">
        <f t="shared" ca="1" si="31"/>
        <v>n/a</v>
      </c>
      <c r="AS220" s="52" t="str">
        <f t="shared" ca="1" si="35"/>
        <v>n/a</v>
      </c>
      <c r="AT220" s="52" t="str">
        <f ca="1">IF(OR(AQ220="",AQ220="n/a"),AQ220,IF(AND($AR220&lt;&gt;"--- Empty ---",AR220=IF(AQ220="Finger1",Settings!$AB$4,Settings!$AB$6),ISERROR(MATCH(AR220,Settings!$AB$9:$AB$14,0))),"No","Yes"))</f>
        <v>n/a</v>
      </c>
      <c r="AV220" s="51" t="str">
        <f t="shared" ca="1" si="32"/>
        <v>n/a</v>
      </c>
      <c r="AW220" s="51" t="str">
        <f t="shared" ca="1" si="33"/>
        <v>n/a</v>
      </c>
      <c r="AX220" s="52" t="str">
        <f t="shared" ca="1" si="36"/>
        <v>n/a</v>
      </c>
      <c r="AY220" s="52" t="str">
        <f ca="1">IF(OR(AV220="",AV220="n/a"),AV220,IF(AND($AW220&lt;&gt;"--- Empty ---",AW220=IF(AV220="Finger2",Settings!$AB$3,Settings!$AB$5),ISERROR(MATCH(AW220,Settings!$AB$9:$AB$14,0))),"No","Yes"))</f>
        <v>n/a</v>
      </c>
    </row>
    <row r="221" spans="31:51" x14ac:dyDescent="0.25">
      <c r="AE221" s="51" t="str">
        <f ca="1">OFFSET('All Equipment'!$A$1,ROW()-1,0)&amp;""</f>
        <v>Shoulders</v>
      </c>
      <c r="AF221" s="51" t="str">
        <f ca="1">OFFSET('All Equipment'!$B$1,ROW()-1,0)&amp;""</f>
        <v>Shoulders</v>
      </c>
      <c r="AG221" s="52" t="str">
        <f t="shared" ca="1" si="28"/>
        <v/>
      </c>
      <c r="AH221" s="51" t="str">
        <f ca="1">IF($AE221="","",IF(OFFSET('All Equipment'!$A$1,ROW()-1,2)="","--- Empty ---",OFFSET('All Equipment'!$A$1,ROW()-1,2)))</f>
        <v>Elegant Mantle of Arcane Wrath</v>
      </c>
      <c r="AI221" s="52">
        <f ca="1">IF($AF221="","",OFFSET('All Equipment'!$E$1,ROW()-1,0))</f>
        <v>1</v>
      </c>
      <c r="AJ221" s="52">
        <f ca="1">IF($AE221="","",OFFSET('All Equipment'!$M$1,ROW()-1,0))</f>
        <v>0</v>
      </c>
      <c r="AK221" s="107">
        <f ca="1">IF($AE221="","",IF($AH221="--- Empty ---",0,OFFSET('All Equipment'!$P$1,ROW()-1,0)))</f>
        <v>29</v>
      </c>
      <c r="AL221" s="107">
        <f ca="1">IF($AE221="","",IF(AND($AE221="Off-Hand",$AH221="--- Empty ---"),1000,IF($AG221="1H",SUM($AK221,MAX(Optimization!$I$5:$K$5)),$AK221)))</f>
        <v>29</v>
      </c>
      <c r="AM221" s="134" t="str">
        <f ca="1">IF($AH221="","",IF(AND($AH221&lt;&gt;"--- Empty ---",OR($AI221&gt;$AD$2,OFFSET('All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1" s="52" t="str">
        <f t="shared" ca="1" si="29"/>
        <v>Yes</v>
      </c>
      <c r="AO221" s="52">
        <f t="shared" ca="1" si="34"/>
        <v>221</v>
      </c>
      <c r="AQ221" s="51" t="str">
        <f t="shared" ca="1" si="30"/>
        <v>n/a</v>
      </c>
      <c r="AR221" s="51" t="str">
        <f t="shared" ca="1" si="31"/>
        <v>n/a</v>
      </c>
      <c r="AS221" s="52" t="str">
        <f t="shared" ca="1" si="35"/>
        <v>n/a</v>
      </c>
      <c r="AT221" s="52" t="str">
        <f ca="1">IF(OR(AQ221="",AQ221="n/a"),AQ221,IF(AND($AR221&lt;&gt;"--- Empty ---",AR221=IF(AQ221="Finger1",Settings!$AB$4,Settings!$AB$6),ISERROR(MATCH(AR221,Settings!$AB$9:$AB$14,0))),"No","Yes"))</f>
        <v>n/a</v>
      </c>
      <c r="AV221" s="51" t="str">
        <f t="shared" ca="1" si="32"/>
        <v>n/a</v>
      </c>
      <c r="AW221" s="51" t="str">
        <f t="shared" ca="1" si="33"/>
        <v>n/a</v>
      </c>
      <c r="AX221" s="52" t="str">
        <f t="shared" ca="1" si="36"/>
        <v>n/a</v>
      </c>
      <c r="AY221" s="52" t="str">
        <f ca="1">IF(OR(AV221="",AV221="n/a"),AV221,IF(AND($AW221&lt;&gt;"--- Empty ---",AW221=IF(AV221="Finger2",Settings!$AB$3,Settings!$AB$5),ISERROR(MATCH(AW221,Settings!$AB$9:$AB$14,0))),"No","Yes"))</f>
        <v>n/a</v>
      </c>
    </row>
    <row r="222" spans="31:51" x14ac:dyDescent="0.25">
      <c r="AE222" s="51" t="str">
        <f ca="1">OFFSET('All Equipment'!$A$1,ROW()-1,0)&amp;""</f>
        <v>Shoulders</v>
      </c>
      <c r="AF222" s="51" t="str">
        <f ca="1">OFFSET('All Equipment'!$B$1,ROW()-1,0)&amp;""</f>
        <v>Shoulders</v>
      </c>
      <c r="AG222" s="52" t="str">
        <f t="shared" ca="1" si="28"/>
        <v/>
      </c>
      <c r="AH222" s="51" t="str">
        <f ca="1">IF($AE222="","",IF(OFFSET('All Equipment'!$A$1,ROW()-1,2)="","--- Empty ---",OFFSET('All Equipment'!$A$1,ROW()-1,2)))</f>
        <v>Eternal Spaulders of Arcane Wrath</v>
      </c>
      <c r="AI222" s="52">
        <f ca="1">IF($AF222="","",OFFSET('All Equipment'!$E$1,ROW()-1,0))</f>
        <v>1</v>
      </c>
      <c r="AJ222" s="52">
        <f ca="1">IF($AE222="","",OFFSET('All Equipment'!$M$1,ROW()-1,0))</f>
        <v>0</v>
      </c>
      <c r="AK222" s="107">
        <f ca="1">IF($AE222="","",IF($AH222="--- Empty ---",0,OFFSET('All Equipment'!$P$1,ROW()-1,0)))</f>
        <v>30</v>
      </c>
      <c r="AL222" s="107">
        <f ca="1">IF($AE222="","",IF(AND($AE222="Off-Hand",$AH222="--- Empty ---"),1000,IF($AG222="1H",SUM($AK222,MAX(Optimization!$I$5:$K$5)),$AK222)))</f>
        <v>30</v>
      </c>
      <c r="AM222" s="134" t="str">
        <f ca="1">IF($AH222="","",IF(AND($AH222&lt;&gt;"--- Empty ---",OR($AI222&gt;$AD$2,OFFSET('All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2" s="52" t="str">
        <f t="shared" ca="1" si="29"/>
        <v>Yes</v>
      </c>
      <c r="AO222" s="52">
        <f t="shared" ca="1" si="34"/>
        <v>222</v>
      </c>
      <c r="AQ222" s="51" t="str">
        <f t="shared" ca="1" si="30"/>
        <v>n/a</v>
      </c>
      <c r="AR222" s="51" t="str">
        <f t="shared" ca="1" si="31"/>
        <v>n/a</v>
      </c>
      <c r="AS222" s="52" t="str">
        <f t="shared" ca="1" si="35"/>
        <v>n/a</v>
      </c>
      <c r="AT222" s="52" t="str">
        <f ca="1">IF(OR(AQ222="",AQ222="n/a"),AQ222,IF(AND($AR222&lt;&gt;"--- Empty ---",AR222=IF(AQ222="Finger1",Settings!$AB$4,Settings!$AB$6),ISERROR(MATCH(AR222,Settings!$AB$9:$AB$14,0))),"No","Yes"))</f>
        <v>n/a</v>
      </c>
      <c r="AV222" s="51" t="str">
        <f t="shared" ca="1" si="32"/>
        <v>n/a</v>
      </c>
      <c r="AW222" s="51" t="str">
        <f t="shared" ca="1" si="33"/>
        <v>n/a</v>
      </c>
      <c r="AX222" s="52" t="str">
        <f t="shared" ca="1" si="36"/>
        <v>n/a</v>
      </c>
      <c r="AY222" s="52" t="str">
        <f ca="1">IF(OR(AV222="",AV222="n/a"),AV222,IF(AND($AW222&lt;&gt;"--- Empty ---",AW222=IF(AV222="Finger2",Settings!$AB$3,Settings!$AB$5),ISERROR(MATCH(AW222,Settings!$AB$9:$AB$14,0))),"No","Yes"))</f>
        <v>n/a</v>
      </c>
    </row>
    <row r="223" spans="31:51" x14ac:dyDescent="0.25">
      <c r="AE223" s="51" t="str">
        <f ca="1">OFFSET('All Equipment'!$A$1,ROW()-1,0)&amp;""</f>
        <v>Shoulders</v>
      </c>
      <c r="AF223" s="51" t="str">
        <f ca="1">OFFSET('All Equipment'!$B$1,ROW()-1,0)&amp;""</f>
        <v>Shoulders</v>
      </c>
      <c r="AG223" s="52" t="str">
        <f t="shared" ca="1" si="28"/>
        <v/>
      </c>
      <c r="AH223" s="51" t="str">
        <f ca="1">IF($AE223="","",IF(OFFSET('All Equipment'!$A$1,ROW()-1,2)="","--- Empty ---",OFFSET('All Equipment'!$A$1,ROW()-1,2)))</f>
        <v>Feralheart Spaulders</v>
      </c>
      <c r="AI223" s="52">
        <f ca="1">IF($AF223="","",OFFSET('All Equipment'!$E$1,ROW()-1,0))</f>
        <v>5</v>
      </c>
      <c r="AJ223" s="52">
        <f ca="1">IF($AE223="","",OFFSET('All Equipment'!$M$1,ROW()-1,0))</f>
        <v>0</v>
      </c>
      <c r="AK223" s="107">
        <f ca="1">IF($AE223="","",IF($AH223="--- Empty ---",0,OFFSET('All Equipment'!$P$1,ROW()-1,0)))</f>
        <v>7.8127659574468087</v>
      </c>
      <c r="AL223" s="107">
        <f ca="1">IF($AE223="","",IF(AND($AE223="Off-Hand",$AH223="--- Empty ---"),1000,IF($AG223="1H",SUM($AK223,MAX(Optimization!$I$5:$K$5)),$AK223)))</f>
        <v>7.8127659574468087</v>
      </c>
      <c r="AM223" s="134" t="str">
        <f ca="1">IF($AH223="","",IF(AND($AH223&lt;&gt;"--- Empty ---",OR($AI223&gt;$AD$2,OFFSET('All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3" s="52" t="str">
        <f t="shared" ca="1" si="29"/>
        <v>Yes</v>
      </c>
      <c r="AO223" s="52">
        <f t="shared" ca="1" si="34"/>
        <v>223</v>
      </c>
      <c r="AQ223" s="51" t="str">
        <f t="shared" ca="1" si="30"/>
        <v>n/a</v>
      </c>
      <c r="AR223" s="51" t="str">
        <f t="shared" ca="1" si="31"/>
        <v>n/a</v>
      </c>
      <c r="AS223" s="52" t="str">
        <f t="shared" ca="1" si="35"/>
        <v>n/a</v>
      </c>
      <c r="AT223" s="52" t="str">
        <f ca="1">IF(OR(AQ223="",AQ223="n/a"),AQ223,IF(AND($AR223&lt;&gt;"--- Empty ---",AR223=IF(AQ223="Finger1",Settings!$AB$4,Settings!$AB$6),ISERROR(MATCH(AR223,Settings!$AB$9:$AB$14,0))),"No","Yes"))</f>
        <v>n/a</v>
      </c>
      <c r="AV223" s="51" t="str">
        <f t="shared" ca="1" si="32"/>
        <v>n/a</v>
      </c>
      <c r="AW223" s="51" t="str">
        <f t="shared" ca="1" si="33"/>
        <v>n/a</v>
      </c>
      <c r="AX223" s="52" t="str">
        <f t="shared" ca="1" si="36"/>
        <v>n/a</v>
      </c>
      <c r="AY223" s="52" t="str">
        <f ca="1">IF(OR(AV223="",AV223="n/a"),AV223,IF(AND($AW223&lt;&gt;"--- Empty ---",AW223=IF(AV223="Finger2",Settings!$AB$3,Settings!$AB$5),ISERROR(MATCH(AW223,Settings!$AB$9:$AB$14,0))),"No","Yes"))</f>
        <v>n/a</v>
      </c>
    </row>
    <row r="224" spans="31:51" x14ac:dyDescent="0.25">
      <c r="AE224" s="51" t="str">
        <f ca="1">OFFSET('All Equipment'!$A$1,ROW()-1,0)&amp;""</f>
        <v>Shoulders</v>
      </c>
      <c r="AF224" s="51" t="str">
        <f ca="1">OFFSET('All Equipment'!$B$1,ROW()-1,0)&amp;""</f>
        <v>Shoulders</v>
      </c>
      <c r="AG224" s="52" t="str">
        <f t="shared" ca="1" si="28"/>
        <v/>
      </c>
      <c r="AH224" s="51" t="str">
        <f ca="1">IF($AE224="","",IF(OFFSET('All Equipment'!$A$1,ROW()-1,2)="","--- Empty ---",OFFSET('All Equipment'!$A$1,ROW()-1,2)))</f>
        <v>Field Marshal's Dragonhide Spaulders</v>
      </c>
      <c r="AI224" s="52">
        <f ca="1">IF($AF224="","",OFFSET('All Equipment'!$E$1,ROW()-1,0))</f>
        <v>2</v>
      </c>
      <c r="AJ224" s="52">
        <f ca="1">IF($AE224="","",OFFSET('All Equipment'!$M$1,ROW()-1,0))</f>
        <v>0</v>
      </c>
      <c r="AK224" s="107">
        <f ca="1">IF($AE224="","",IF($AH224="--- Empty ---",0,OFFSET('All Equipment'!$P$1,ROW()-1,0)))</f>
        <v>19.246276595744682</v>
      </c>
      <c r="AL224" s="107">
        <f ca="1">IF($AE224="","",IF(AND($AE224="Off-Hand",$AH224="--- Empty ---"),1000,IF($AG224="1H",SUM($AK224,MAX(Optimization!$I$5:$K$5)),$AK224)))</f>
        <v>19.246276595744682</v>
      </c>
      <c r="AM224" s="134" t="str">
        <f ca="1">IF($AH224="","",IF(AND($AH224&lt;&gt;"--- Empty ---",OR($AI224&gt;$AD$2,OFFSET('All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4" s="52" t="str">
        <f t="shared" ca="1" si="29"/>
        <v>Yes</v>
      </c>
      <c r="AO224" s="52">
        <f t="shared" ca="1" si="34"/>
        <v>224</v>
      </c>
      <c r="AQ224" s="51" t="str">
        <f t="shared" ca="1" si="30"/>
        <v>n/a</v>
      </c>
      <c r="AR224" s="51" t="str">
        <f t="shared" ca="1" si="31"/>
        <v>n/a</v>
      </c>
      <c r="AS224" s="52" t="str">
        <f t="shared" ca="1" si="35"/>
        <v>n/a</v>
      </c>
      <c r="AT224" s="52" t="str">
        <f ca="1">IF(OR(AQ224="",AQ224="n/a"),AQ224,IF(AND($AR224&lt;&gt;"--- Empty ---",AR224=IF(AQ224="Finger1",Settings!$AB$4,Settings!$AB$6),ISERROR(MATCH(AR224,Settings!$AB$9:$AB$14,0))),"No","Yes"))</f>
        <v>n/a</v>
      </c>
      <c r="AV224" s="51" t="str">
        <f t="shared" ca="1" si="32"/>
        <v>n/a</v>
      </c>
      <c r="AW224" s="51" t="str">
        <f t="shared" ca="1" si="33"/>
        <v>n/a</v>
      </c>
      <c r="AX224" s="52" t="str">
        <f t="shared" ca="1" si="36"/>
        <v>n/a</v>
      </c>
      <c r="AY224" s="52" t="str">
        <f ca="1">IF(OR(AV224="",AV224="n/a"),AV224,IF(AND($AW224&lt;&gt;"--- Empty ---",AW224=IF(AV224="Finger2",Settings!$AB$3,Settings!$AB$5),ISERROR(MATCH(AW224,Settings!$AB$9:$AB$14,0))),"No","Yes"))</f>
        <v>n/a</v>
      </c>
    </row>
    <row r="225" spans="31:51" x14ac:dyDescent="0.25">
      <c r="AE225" s="51" t="str">
        <f ca="1">OFFSET('All Equipment'!$A$1,ROW()-1,0)&amp;""</f>
        <v>Shoulders</v>
      </c>
      <c r="AF225" s="51" t="str">
        <f ca="1">OFFSET('All Equipment'!$B$1,ROW()-1,0)&amp;""</f>
        <v>Shoulders</v>
      </c>
      <c r="AG225" s="52" t="str">
        <f t="shared" ca="1" si="28"/>
        <v/>
      </c>
      <c r="AH225" s="51" t="str">
        <f ca="1">IF($AE225="","",IF(OFFSET('All Equipment'!$A$1,ROW()-1,2)="","--- Empty ---",OFFSET('All Equipment'!$A$1,ROW()-1,2)))</f>
        <v>Genesis Shoulderpads</v>
      </c>
      <c r="AI225" s="52">
        <f ca="1">IF($AF225="","",OFFSET('All Equipment'!$E$1,ROW()-1,0))</f>
        <v>5</v>
      </c>
      <c r="AJ225" s="52">
        <f ca="1">IF($AE225="","",OFFSET('All Equipment'!$M$1,ROW()-1,0))</f>
        <v>0</v>
      </c>
      <c r="AK225" s="107">
        <f ca="1">IF($AE225="","",IF($AH225="--- Empty ---",0,OFFSET('All Equipment'!$P$1,ROW()-1,0)))</f>
        <v>21.472872340425532</v>
      </c>
      <c r="AL225" s="107">
        <f ca="1">IF($AE225="","",IF(AND($AE225="Off-Hand",$AH225="--- Empty ---"),1000,IF($AG225="1H",SUM($AK225,MAX(Optimization!$I$5:$K$5)),$AK225)))</f>
        <v>21.472872340425532</v>
      </c>
      <c r="AM225" s="134" t="str">
        <f ca="1">IF($AH225="","",IF(AND($AH225&lt;&gt;"--- Empty ---",OR($AI225&gt;$AD$2,OFFSET('All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5" s="52" t="str">
        <f t="shared" ca="1" si="29"/>
        <v>Yes</v>
      </c>
      <c r="AO225" s="52">
        <f t="shared" ca="1" si="34"/>
        <v>225</v>
      </c>
      <c r="AQ225" s="51" t="str">
        <f t="shared" ca="1" si="30"/>
        <v>n/a</v>
      </c>
      <c r="AR225" s="51" t="str">
        <f t="shared" ca="1" si="31"/>
        <v>n/a</v>
      </c>
      <c r="AS225" s="52" t="str">
        <f t="shared" ca="1" si="35"/>
        <v>n/a</v>
      </c>
      <c r="AT225" s="52" t="str">
        <f ca="1">IF(OR(AQ225="",AQ225="n/a"),AQ225,IF(AND($AR225&lt;&gt;"--- Empty ---",AR225=IF(AQ225="Finger1",Settings!$AB$4,Settings!$AB$6),ISERROR(MATCH(AR225,Settings!$AB$9:$AB$14,0))),"No","Yes"))</f>
        <v>n/a</v>
      </c>
      <c r="AV225" s="51" t="str">
        <f t="shared" ca="1" si="32"/>
        <v>n/a</v>
      </c>
      <c r="AW225" s="51" t="str">
        <f t="shared" ca="1" si="33"/>
        <v>n/a</v>
      </c>
      <c r="AX225" s="52" t="str">
        <f t="shared" ca="1" si="36"/>
        <v>n/a</v>
      </c>
      <c r="AY225" s="52" t="str">
        <f ca="1">IF(OR(AV225="",AV225="n/a"),AV225,IF(AND($AW225&lt;&gt;"--- Empty ---",AW225=IF(AV225="Finger2",Settings!$AB$3,Settings!$AB$5),ISERROR(MATCH(AW225,Settings!$AB$9:$AB$14,0))),"No","Yes"))</f>
        <v>n/a</v>
      </c>
    </row>
    <row r="226" spans="31:51" x14ac:dyDescent="0.25">
      <c r="AE226" s="51" t="str">
        <f ca="1">OFFSET('All Equipment'!$A$1,ROW()-1,0)&amp;""</f>
        <v>Shoulders</v>
      </c>
      <c r="AF226" s="51" t="str">
        <f ca="1">OFFSET('All Equipment'!$B$1,ROW()-1,0)&amp;""</f>
        <v>Shoulders</v>
      </c>
      <c r="AG226" s="52" t="str">
        <f t="shared" ca="1" si="28"/>
        <v/>
      </c>
      <c r="AH226" s="51" t="str">
        <f ca="1">IF($AE226="","",IF(OFFSET('All Equipment'!$A$1,ROW()-1,2)="","--- Empty ---",OFFSET('All Equipment'!$A$1,ROW()-1,2)))</f>
        <v>Glacial Mantle</v>
      </c>
      <c r="AI226" s="52">
        <f ca="1">IF($AF226="","",OFFSET('All Equipment'!$E$1,ROW()-1,0))</f>
        <v>6</v>
      </c>
      <c r="AJ226" s="52">
        <f ca="1">IF($AE226="","",OFFSET('All Equipment'!$M$1,ROW()-1,0))</f>
        <v>0</v>
      </c>
      <c r="AK226" s="107">
        <f ca="1">IF($AE226="","",IF($AH226="--- Empty ---",0,OFFSET('All Equipment'!$P$1,ROW()-1,0)))</f>
        <v>16</v>
      </c>
      <c r="AL226" s="107">
        <f ca="1">IF($AE226="","",IF(AND($AE226="Off-Hand",$AH226="--- Empty ---"),1000,IF($AG226="1H",SUM($AK226,MAX(Optimization!$I$5:$K$5)),$AK226)))</f>
        <v>16</v>
      </c>
      <c r="AM226" s="134" t="str">
        <f ca="1">IF($AH226="","",IF(AND($AH226&lt;&gt;"--- Empty ---",OR($AI226&gt;$AD$2,OFFSET('All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6" s="52" t="str">
        <f t="shared" ca="1" si="29"/>
        <v>Yes</v>
      </c>
      <c r="AO226" s="52">
        <f t="shared" ca="1" si="34"/>
        <v>226</v>
      </c>
      <c r="AQ226" s="51" t="str">
        <f t="shared" ca="1" si="30"/>
        <v>n/a</v>
      </c>
      <c r="AR226" s="51" t="str">
        <f t="shared" ca="1" si="31"/>
        <v>n/a</v>
      </c>
      <c r="AS226" s="52" t="str">
        <f t="shared" ca="1" si="35"/>
        <v>n/a</v>
      </c>
      <c r="AT226" s="52" t="str">
        <f ca="1">IF(OR(AQ226="",AQ226="n/a"),AQ226,IF(AND($AR226&lt;&gt;"--- Empty ---",AR226=IF(AQ226="Finger1",Settings!$AB$4,Settings!$AB$6),ISERROR(MATCH(AR226,Settings!$AB$9:$AB$14,0))),"No","Yes"))</f>
        <v>n/a</v>
      </c>
      <c r="AV226" s="51" t="str">
        <f t="shared" ca="1" si="32"/>
        <v>n/a</v>
      </c>
      <c r="AW226" s="51" t="str">
        <f t="shared" ca="1" si="33"/>
        <v>n/a</v>
      </c>
      <c r="AX226" s="52" t="str">
        <f t="shared" ca="1" si="36"/>
        <v>n/a</v>
      </c>
      <c r="AY226" s="52" t="str">
        <f ca="1">IF(OR(AV226="",AV226="n/a"),AV226,IF(AND($AW226&lt;&gt;"--- Empty ---",AW226=IF(AV226="Finger2",Settings!$AB$3,Settings!$AB$5),ISERROR(MATCH(AW226,Settings!$AB$9:$AB$14,0))),"No","Yes"))</f>
        <v>n/a</v>
      </c>
    </row>
    <row r="227" spans="31:51" x14ac:dyDescent="0.25">
      <c r="AE227" s="51" t="str">
        <f ca="1">OFFSET('All Equipment'!$A$1,ROW()-1,0)&amp;""</f>
        <v>Shoulders</v>
      </c>
      <c r="AF227" s="51" t="str">
        <f ca="1">OFFSET('All Equipment'!$B$1,ROW()-1,0)&amp;""</f>
        <v>Shoulders</v>
      </c>
      <c r="AG227" s="52" t="str">
        <f t="shared" ca="1" si="28"/>
        <v/>
      </c>
      <c r="AH227" s="51" t="str">
        <f ca="1">IF($AE227="","",IF(OFFSET('All Equipment'!$A$1,ROW()-1,2)="","--- Empty ---",OFFSET('All Equipment'!$A$1,ROW()-1,2)))</f>
        <v>Grand Shoulders of Nature's Wrath</v>
      </c>
      <c r="AI227" s="52">
        <f ca="1">IF($AF227="","",OFFSET('All Equipment'!$E$1,ROW()-1,0))</f>
        <v>1</v>
      </c>
      <c r="AJ227" s="52">
        <f ca="1">IF($AE227="","",OFFSET('All Equipment'!$M$1,ROW()-1,0))</f>
        <v>0</v>
      </c>
      <c r="AK227" s="107">
        <f ca="1">IF($AE227="","",IF($AH227="--- Empty ---",0,OFFSET('All Equipment'!$P$1,ROW()-1,0)))</f>
        <v>29</v>
      </c>
      <c r="AL227" s="107">
        <f ca="1">IF($AE227="","",IF(AND($AE227="Off-Hand",$AH227="--- Empty ---"),1000,IF($AG227="1H",SUM($AK227,MAX(Optimization!$I$5:$K$5)),$AK227)))</f>
        <v>29</v>
      </c>
      <c r="AM227" s="134" t="str">
        <f ca="1">IF($AH227="","",IF(AND($AH227&lt;&gt;"--- Empty ---",OR($AI227&gt;$AD$2,OFFSET('All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27" s="52" t="str">
        <f t="shared" ca="1" si="29"/>
        <v>Yes</v>
      </c>
      <c r="AO227" s="52">
        <f t="shared" ca="1" si="34"/>
        <v>227</v>
      </c>
      <c r="AQ227" s="51" t="str">
        <f t="shared" ca="1" si="30"/>
        <v>n/a</v>
      </c>
      <c r="AR227" s="51" t="str">
        <f t="shared" ca="1" si="31"/>
        <v>n/a</v>
      </c>
      <c r="AS227" s="52" t="str">
        <f t="shared" ca="1" si="35"/>
        <v>n/a</v>
      </c>
      <c r="AT227" s="52" t="str">
        <f ca="1">IF(OR(AQ227="",AQ227="n/a"),AQ227,IF(AND($AR227&lt;&gt;"--- Empty ---",AR227=IF(AQ227="Finger1",Settings!$AB$4,Settings!$AB$6),ISERROR(MATCH(AR227,Settings!$AB$9:$AB$14,0))),"No","Yes"))</f>
        <v>n/a</v>
      </c>
      <c r="AV227" s="51" t="str">
        <f t="shared" ca="1" si="32"/>
        <v>n/a</v>
      </c>
      <c r="AW227" s="51" t="str">
        <f t="shared" ca="1" si="33"/>
        <v>n/a</v>
      </c>
      <c r="AX227" s="52" t="str">
        <f t="shared" ca="1" si="36"/>
        <v>n/a</v>
      </c>
      <c r="AY227" s="52" t="str">
        <f ca="1">IF(OR(AV227="",AV227="n/a"),AV227,IF(AND($AW227&lt;&gt;"--- Empty ---",AW227=IF(AV227="Finger2",Settings!$AB$3,Settings!$AB$5),ISERROR(MATCH(AW227,Settings!$AB$9:$AB$14,0))),"No","Yes"))</f>
        <v>n/a</v>
      </c>
    </row>
    <row r="228" spans="31:51" x14ac:dyDescent="0.25">
      <c r="AE228" s="51" t="str">
        <f ca="1">OFFSET('All Equipment'!$A$1,ROW()-1,0)&amp;""</f>
        <v>Shoulders</v>
      </c>
      <c r="AF228" s="51" t="str">
        <f ca="1">OFFSET('All Equipment'!$B$1,ROW()-1,0)&amp;""</f>
        <v>Shoulders</v>
      </c>
      <c r="AG228" s="52" t="str">
        <f t="shared" ca="1" si="28"/>
        <v/>
      </c>
      <c r="AH228" s="51" t="str">
        <f ca="1">IF($AE228="","",IF(OFFSET('All Equipment'!$A$1,ROW()-1,2)="","--- Empty ---",OFFSET('All Equipment'!$A$1,ROW()-1,2)))</f>
        <v>High Councillor's Mantle of Arcane Wrath</v>
      </c>
      <c r="AI228" s="52">
        <f ca="1">IF($AF228="","",OFFSET('All Equipment'!$E$1,ROW()-1,0))</f>
        <v>1</v>
      </c>
      <c r="AJ228" s="52">
        <f ca="1">IF($AE228="","",OFFSET('All Equipment'!$M$1,ROW()-1,0))</f>
        <v>0</v>
      </c>
      <c r="AK228" s="107">
        <f ca="1">IF($AE228="","",IF($AH228="--- Empty ---",0,OFFSET('All Equipment'!$P$1,ROW()-1,0)))</f>
        <v>30</v>
      </c>
      <c r="AL228" s="107">
        <f ca="1">IF($AE228="","",IF(AND($AE228="Off-Hand",$AH228="--- Empty ---"),1000,IF($AG228="1H",SUM($AK228,MAX(Optimization!$I$5:$K$5)),$AK228)))</f>
        <v>30</v>
      </c>
      <c r="AM228" s="134" t="str">
        <f ca="1">IF($AH228="","",IF(AND($AH228&lt;&gt;"--- Empty ---",OR($AI228&gt;$AD$2,OFFSET('All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8" s="52" t="str">
        <f t="shared" ca="1" si="29"/>
        <v>Yes</v>
      </c>
      <c r="AO228" s="52">
        <f t="shared" ca="1" si="34"/>
        <v>228</v>
      </c>
      <c r="AQ228" s="51" t="str">
        <f t="shared" ca="1" si="30"/>
        <v>n/a</v>
      </c>
      <c r="AR228" s="51" t="str">
        <f t="shared" ca="1" si="31"/>
        <v>n/a</v>
      </c>
      <c r="AS228" s="52" t="str">
        <f t="shared" ca="1" si="35"/>
        <v>n/a</v>
      </c>
      <c r="AT228" s="52" t="str">
        <f ca="1">IF(OR(AQ228="",AQ228="n/a"),AQ228,IF(AND($AR228&lt;&gt;"--- Empty ---",AR228=IF(AQ228="Finger1",Settings!$AB$4,Settings!$AB$6),ISERROR(MATCH(AR228,Settings!$AB$9:$AB$14,0))),"No","Yes"))</f>
        <v>n/a</v>
      </c>
      <c r="AV228" s="51" t="str">
        <f t="shared" ca="1" si="32"/>
        <v>n/a</v>
      </c>
      <c r="AW228" s="51" t="str">
        <f t="shared" ca="1" si="33"/>
        <v>n/a</v>
      </c>
      <c r="AX228" s="52" t="str">
        <f t="shared" ca="1" si="36"/>
        <v>n/a</v>
      </c>
      <c r="AY228" s="52" t="str">
        <f ca="1">IF(OR(AV228="",AV228="n/a"),AV228,IF(AND($AW228&lt;&gt;"--- Empty ---",AW228=IF(AV228="Finger2",Settings!$AB$3,Settings!$AB$5),ISERROR(MATCH(AW228,Settings!$AB$9:$AB$14,0))),"No","Yes"))</f>
        <v>n/a</v>
      </c>
    </row>
    <row r="229" spans="31:51" x14ac:dyDescent="0.25">
      <c r="AE229" s="51" t="str">
        <f ca="1">OFFSET('All Equipment'!$A$1,ROW()-1,0)&amp;""</f>
        <v>Shoulders</v>
      </c>
      <c r="AF229" s="51" t="str">
        <f ca="1">OFFSET('All Equipment'!$B$1,ROW()-1,0)&amp;""</f>
        <v>Shoulders</v>
      </c>
      <c r="AG229" s="52" t="str">
        <f t="shared" ca="1" si="28"/>
        <v/>
      </c>
      <c r="AH229" s="51" t="str">
        <f ca="1">IF($AE229="","",IF(OFFSET('All Equipment'!$A$1,ROW()-1,2)="","--- Empty ---",OFFSET('All Equipment'!$A$1,ROW()-1,2)))</f>
        <v>Jadefire Epaulets of Nature's Wrath</v>
      </c>
      <c r="AI229" s="52">
        <f ca="1">IF($AF229="","",OFFSET('All Equipment'!$E$1,ROW()-1,0))</f>
        <v>1</v>
      </c>
      <c r="AJ229" s="52">
        <f ca="1">IF($AE229="","",OFFSET('All Equipment'!$M$1,ROW()-1,0))</f>
        <v>0</v>
      </c>
      <c r="AK229" s="107">
        <f ca="1">IF($AE229="","",IF($AH229="--- Empty ---",0,OFFSET('All Equipment'!$P$1,ROW()-1,0)))</f>
        <v>24</v>
      </c>
      <c r="AL229" s="107">
        <f ca="1">IF($AE229="","",IF(AND($AE229="Off-Hand",$AH229="--- Empty ---"),1000,IF($AG229="1H",SUM($AK229,MAX(Optimization!$I$5:$K$5)),$AK229)))</f>
        <v>24</v>
      </c>
      <c r="AM229" s="134" t="str">
        <f ca="1">IF($AH229="","",IF(AND($AH229&lt;&gt;"--- Empty ---",OR($AI229&gt;$AD$2,OFFSET('All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29" s="52" t="str">
        <f t="shared" ca="1" si="29"/>
        <v>Yes</v>
      </c>
      <c r="AO229" s="52">
        <f t="shared" ca="1" si="34"/>
        <v>229</v>
      </c>
      <c r="AQ229" s="51" t="str">
        <f t="shared" ca="1" si="30"/>
        <v>n/a</v>
      </c>
      <c r="AR229" s="51" t="str">
        <f t="shared" ca="1" si="31"/>
        <v>n/a</v>
      </c>
      <c r="AS229" s="52" t="str">
        <f t="shared" ca="1" si="35"/>
        <v>n/a</v>
      </c>
      <c r="AT229" s="52" t="str">
        <f ca="1">IF(OR(AQ229="",AQ229="n/a"),AQ229,IF(AND($AR229&lt;&gt;"--- Empty ---",AR229=IF(AQ229="Finger1",Settings!$AB$4,Settings!$AB$6),ISERROR(MATCH(AR229,Settings!$AB$9:$AB$14,0))),"No","Yes"))</f>
        <v>n/a</v>
      </c>
      <c r="AV229" s="51" t="str">
        <f t="shared" ca="1" si="32"/>
        <v>n/a</v>
      </c>
      <c r="AW229" s="51" t="str">
        <f t="shared" ca="1" si="33"/>
        <v>n/a</v>
      </c>
      <c r="AX229" s="52" t="str">
        <f t="shared" ca="1" si="36"/>
        <v>n/a</v>
      </c>
      <c r="AY229" s="52" t="str">
        <f ca="1">IF(OR(AV229="",AV229="n/a"),AV229,IF(AND($AW229&lt;&gt;"--- Empty ---",AW229=IF(AV229="Finger2",Settings!$AB$3,Settings!$AB$5),ISERROR(MATCH(AW229,Settings!$AB$9:$AB$14,0))),"No","Yes"))</f>
        <v>n/a</v>
      </c>
    </row>
    <row r="230" spans="31:51" x14ac:dyDescent="0.25">
      <c r="AE230" s="51" t="str">
        <f ca="1">OFFSET('All Equipment'!$A$1,ROW()-1,0)&amp;""</f>
        <v>Shoulders</v>
      </c>
      <c r="AF230" s="51" t="str">
        <f ca="1">OFFSET('All Equipment'!$B$1,ROW()-1,0)&amp;""</f>
        <v>Shoulders</v>
      </c>
      <c r="AG230" s="52" t="str">
        <f t="shared" ca="1" si="28"/>
        <v/>
      </c>
      <c r="AH230" s="51" t="str">
        <f ca="1">IF($AE230="","",IF(OFFSET('All Equipment'!$A$1,ROW()-1,2)="","--- Empty ---",OFFSET('All Equipment'!$A$1,ROW()-1,2)))</f>
        <v>Kentic Amice</v>
      </c>
      <c r="AI230" s="52">
        <f ca="1">IF($AF230="","",OFFSET('All Equipment'!$E$1,ROW()-1,0))</f>
        <v>1</v>
      </c>
      <c r="AJ230" s="52">
        <f ca="1">IF($AE230="","",OFFSET('All Equipment'!$M$1,ROW()-1,0))</f>
        <v>0</v>
      </c>
      <c r="AK230" s="107">
        <f ca="1">IF($AE230="","",IF($AH230="--- Empty ---",0,OFFSET('All Equipment'!$P$1,ROW()-1,0)))</f>
        <v>15.472872340425532</v>
      </c>
      <c r="AL230" s="107">
        <f ca="1">IF($AE230="","",IF(AND($AE230="Off-Hand",$AH230="--- Empty ---"),1000,IF($AG230="1H",SUM($AK230,MAX(Optimization!$I$5:$K$5)),$AK230)))</f>
        <v>15.472872340425532</v>
      </c>
      <c r="AM230" s="134" t="str">
        <f ca="1">IF($AH230="","",IF(AND($AH230&lt;&gt;"--- Empty ---",OR($AI230&gt;$AD$2,OFFSET('All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0" s="52" t="str">
        <f t="shared" ca="1" si="29"/>
        <v>Yes</v>
      </c>
      <c r="AO230" s="52">
        <f t="shared" ca="1" si="34"/>
        <v>230</v>
      </c>
      <c r="AQ230" s="51" t="str">
        <f t="shared" ca="1" si="30"/>
        <v>n/a</v>
      </c>
      <c r="AR230" s="51" t="str">
        <f t="shared" ca="1" si="31"/>
        <v>n/a</v>
      </c>
      <c r="AS230" s="52" t="str">
        <f t="shared" ca="1" si="35"/>
        <v>n/a</v>
      </c>
      <c r="AT230" s="52" t="str">
        <f ca="1">IF(OR(AQ230="",AQ230="n/a"),AQ230,IF(AND($AR230&lt;&gt;"--- Empty ---",AR230=IF(AQ230="Finger1",Settings!$AB$4,Settings!$AB$6),ISERROR(MATCH(AR230,Settings!$AB$9:$AB$14,0))),"No","Yes"))</f>
        <v>n/a</v>
      </c>
      <c r="AV230" s="51" t="str">
        <f t="shared" ca="1" si="32"/>
        <v>n/a</v>
      </c>
      <c r="AW230" s="51" t="str">
        <f t="shared" ca="1" si="33"/>
        <v>n/a</v>
      </c>
      <c r="AX230" s="52" t="str">
        <f t="shared" ca="1" si="36"/>
        <v>n/a</v>
      </c>
      <c r="AY230" s="52" t="str">
        <f ca="1">IF(OR(AV230="",AV230="n/a"),AV230,IF(AND($AW230&lt;&gt;"--- Empty ---",AW230=IF(AV230="Finger2",Settings!$AB$3,Settings!$AB$5),ISERROR(MATCH(AW230,Settings!$AB$9:$AB$14,0))),"No","Yes"))</f>
        <v>n/a</v>
      </c>
    </row>
    <row r="231" spans="31:51" x14ac:dyDescent="0.25">
      <c r="AE231" s="51" t="str">
        <f ca="1">OFFSET('All Equipment'!$A$1,ROW()-1,0)&amp;""</f>
        <v>Shoulders</v>
      </c>
      <c r="AF231" s="51" t="str">
        <f ca="1">OFFSET('All Equipment'!$B$1,ROW()-1,0)&amp;""</f>
        <v>Shoulders</v>
      </c>
      <c r="AG231" s="52" t="str">
        <f t="shared" ca="1" si="28"/>
        <v/>
      </c>
      <c r="AH231" s="51" t="str">
        <f ca="1">IF($AE231="","",IF(OFFSET('All Equipment'!$A$1,ROW()-1,2)="","--- Empty ---",OFFSET('All Equipment'!$A$1,ROW()-1,2)))</f>
        <v>Lieutenant Commander's Dragonhide Shoulders</v>
      </c>
      <c r="AI231" s="52">
        <f ca="1">IF($AF231="","",OFFSET('All Equipment'!$E$1,ROW()-1,0))</f>
        <v>2</v>
      </c>
      <c r="AJ231" s="52">
        <f ca="1">IF($AE231="","",OFFSET('All Equipment'!$M$1,ROW()-1,0))</f>
        <v>0</v>
      </c>
      <c r="AK231" s="107">
        <f ca="1">IF($AE231="","",IF($AH231="--- Empty ---",0,OFFSET('All Equipment'!$P$1,ROW()-1,0)))</f>
        <v>15.359574468085107</v>
      </c>
      <c r="AL231" s="107">
        <f ca="1">IF($AE231="","",IF(AND($AE231="Off-Hand",$AH231="--- Empty ---"),1000,IF($AG231="1H",SUM($AK231,MAX(Optimization!$I$5:$K$5)),$AK231)))</f>
        <v>15.359574468085107</v>
      </c>
      <c r="AM231" s="134" t="str">
        <f ca="1">IF($AH231="","",IF(AND($AH231&lt;&gt;"--- Empty ---",OR($AI231&gt;$AD$2,OFFSET('All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1" s="52" t="str">
        <f t="shared" ca="1" si="29"/>
        <v>Yes</v>
      </c>
      <c r="AO231" s="52">
        <f t="shared" ca="1" si="34"/>
        <v>231</v>
      </c>
      <c r="AQ231" s="51" t="str">
        <f t="shared" ca="1" si="30"/>
        <v>n/a</v>
      </c>
      <c r="AR231" s="51" t="str">
        <f t="shared" ca="1" si="31"/>
        <v>n/a</v>
      </c>
      <c r="AS231" s="52" t="str">
        <f t="shared" ca="1" si="35"/>
        <v>n/a</v>
      </c>
      <c r="AT231" s="52" t="str">
        <f ca="1">IF(OR(AQ231="",AQ231="n/a"),AQ231,IF(AND($AR231&lt;&gt;"--- Empty ---",AR231=IF(AQ231="Finger1",Settings!$AB$4,Settings!$AB$6),ISERROR(MATCH(AR231,Settings!$AB$9:$AB$14,0))),"No","Yes"))</f>
        <v>n/a</v>
      </c>
      <c r="AV231" s="51" t="str">
        <f t="shared" ca="1" si="32"/>
        <v>n/a</v>
      </c>
      <c r="AW231" s="51" t="str">
        <f t="shared" ca="1" si="33"/>
        <v>n/a</v>
      </c>
      <c r="AX231" s="52" t="str">
        <f t="shared" ca="1" si="36"/>
        <v>n/a</v>
      </c>
      <c r="AY231" s="52" t="str">
        <f ca="1">IF(OR(AV231="",AV231="n/a"),AV231,IF(AND($AW231&lt;&gt;"--- Empty ---",AW231=IF(AV231="Finger2",Settings!$AB$3,Settings!$AB$5),ISERROR(MATCH(AW231,Settings!$AB$9:$AB$14,0))),"No","Yes"))</f>
        <v>n/a</v>
      </c>
    </row>
    <row r="232" spans="31:51" x14ac:dyDescent="0.25">
      <c r="AE232" s="51" t="str">
        <f ca="1">OFFSET('All Equipment'!$A$1,ROW()-1,0)&amp;""</f>
        <v>Shoulders</v>
      </c>
      <c r="AF232" s="51" t="str">
        <f ca="1">OFFSET('All Equipment'!$B$1,ROW()-1,0)&amp;""</f>
        <v>Shoulders</v>
      </c>
      <c r="AG232" s="52" t="str">
        <f t="shared" ca="1" si="28"/>
        <v/>
      </c>
      <c r="AH232" s="51" t="str">
        <f ca="1">IF($AE232="","",IF(OFFSET('All Equipment'!$A$1,ROW()-1,2)="","--- Empty ---",OFFSET('All Equipment'!$A$1,ROW()-1,2)))</f>
        <v>Mantle of Maz'Nadir</v>
      </c>
      <c r="AI232" s="52">
        <f ca="1">IF($AF232="","",OFFSET('All Equipment'!$E$1,ROW()-1,0))</f>
        <v>5</v>
      </c>
      <c r="AJ232" s="52">
        <f ca="1">IF($AE232="","",OFFSET('All Equipment'!$M$1,ROW()-1,0))</f>
        <v>0</v>
      </c>
      <c r="AK232" s="107">
        <f ca="1">IF($AE232="","",IF($AH232="--- Empty ---",0,OFFSET('All Equipment'!$P$1,ROW()-1,0)))</f>
        <v>22.699468085106382</v>
      </c>
      <c r="AL232" s="107">
        <f ca="1">IF($AE232="","",IF(AND($AE232="Off-Hand",$AH232="--- Empty ---"),1000,IF($AG232="1H",SUM($AK232,MAX(Optimization!$I$5:$K$5)),$AK232)))</f>
        <v>22.699468085106382</v>
      </c>
      <c r="AM232" s="134" t="str">
        <f ca="1">IF($AH232="","",IF(AND($AH232&lt;&gt;"--- Empty ---",OR($AI232&gt;$AD$2,OFFSET('All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2" s="52" t="str">
        <f t="shared" ca="1" si="29"/>
        <v>Yes</v>
      </c>
      <c r="AO232" s="52">
        <f t="shared" ca="1" si="34"/>
        <v>232</v>
      </c>
      <c r="AQ232" s="51" t="str">
        <f t="shared" ca="1" si="30"/>
        <v>n/a</v>
      </c>
      <c r="AR232" s="51" t="str">
        <f t="shared" ca="1" si="31"/>
        <v>n/a</v>
      </c>
      <c r="AS232" s="52" t="str">
        <f t="shared" ca="1" si="35"/>
        <v>n/a</v>
      </c>
      <c r="AT232" s="52" t="str">
        <f ca="1">IF(OR(AQ232="",AQ232="n/a"),AQ232,IF(AND($AR232&lt;&gt;"--- Empty ---",AR232=IF(AQ232="Finger1",Settings!$AB$4,Settings!$AB$6),ISERROR(MATCH(AR232,Settings!$AB$9:$AB$14,0))),"No","Yes"))</f>
        <v>n/a</v>
      </c>
      <c r="AV232" s="51" t="str">
        <f t="shared" ca="1" si="32"/>
        <v>n/a</v>
      </c>
      <c r="AW232" s="51" t="str">
        <f t="shared" ca="1" si="33"/>
        <v>n/a</v>
      </c>
      <c r="AX232" s="52" t="str">
        <f t="shared" ca="1" si="36"/>
        <v>n/a</v>
      </c>
      <c r="AY232" s="52" t="str">
        <f ca="1">IF(OR(AV232="",AV232="n/a"),AV232,IF(AND($AW232&lt;&gt;"--- Empty ---",AW232=IF(AV232="Finger2",Settings!$AB$3,Settings!$AB$5),ISERROR(MATCH(AW232,Settings!$AB$9:$AB$14,0))),"No","Yes"))</f>
        <v>n/a</v>
      </c>
    </row>
    <row r="233" spans="31:51" x14ac:dyDescent="0.25">
      <c r="AE233" s="51" t="str">
        <f ca="1">OFFSET('All Equipment'!$A$1,ROW()-1,0)&amp;""</f>
        <v>Shoulders</v>
      </c>
      <c r="AF233" s="51" t="str">
        <f ca="1">OFFSET('All Equipment'!$B$1,ROW()-1,0)&amp;""</f>
        <v>Shoulders</v>
      </c>
      <c r="AG233" s="52" t="str">
        <f t="shared" ca="1" si="28"/>
        <v/>
      </c>
      <c r="AH233" s="51" t="str">
        <f ca="1">IF($AE233="","",IF(OFFSET('All Equipment'!$A$1,ROW()-1,2)="","--- Empty ---",OFFSET('All Equipment'!$A$1,ROW()-1,2)))</f>
        <v>Mantle of the Blackwing Cabal</v>
      </c>
      <c r="AI233" s="52">
        <f ca="1">IF($AF233="","",OFFSET('All Equipment'!$E$1,ROW()-1,0))</f>
        <v>3</v>
      </c>
      <c r="AJ233" s="52">
        <f ca="1">IF($AE233="","",OFFSET('All Equipment'!$M$1,ROW()-1,0))</f>
        <v>0</v>
      </c>
      <c r="AK233" s="107">
        <f ca="1">IF($AE233="","",IF($AH233="--- Empty ---",0,OFFSET('All Equipment'!$P$1,ROW()-1,0)))</f>
        <v>35.812765957446807</v>
      </c>
      <c r="AL233" s="107">
        <f ca="1">IF($AE233="","",IF(AND($AE233="Off-Hand",$AH233="--- Empty ---"),1000,IF($AG233="1H",SUM($AK233,MAX(Optimization!$I$5:$K$5)),$AK233)))</f>
        <v>35.812765957446807</v>
      </c>
      <c r="AM233" s="134" t="str">
        <f ca="1">IF($AH233="","",IF(AND($AH233&lt;&gt;"--- Empty ---",OR($AI233&gt;$AD$2,OFFSET('All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3" s="52" t="str">
        <f t="shared" ca="1" si="29"/>
        <v>Yes</v>
      </c>
      <c r="AO233" s="52">
        <f t="shared" ca="1" si="34"/>
        <v>233</v>
      </c>
      <c r="AQ233" s="51" t="str">
        <f t="shared" ca="1" si="30"/>
        <v>n/a</v>
      </c>
      <c r="AR233" s="51" t="str">
        <f t="shared" ca="1" si="31"/>
        <v>n/a</v>
      </c>
      <c r="AS233" s="52" t="str">
        <f t="shared" ca="1" si="35"/>
        <v>n/a</v>
      </c>
      <c r="AT233" s="52" t="str">
        <f ca="1">IF(OR(AQ233="",AQ233="n/a"),AQ233,IF(AND($AR233&lt;&gt;"--- Empty ---",AR233=IF(AQ233="Finger1",Settings!$AB$4,Settings!$AB$6),ISERROR(MATCH(AR233,Settings!$AB$9:$AB$14,0))),"No","Yes"))</f>
        <v>n/a</v>
      </c>
      <c r="AV233" s="51" t="str">
        <f t="shared" ca="1" si="32"/>
        <v>n/a</v>
      </c>
      <c r="AW233" s="51" t="str">
        <f t="shared" ca="1" si="33"/>
        <v>n/a</v>
      </c>
      <c r="AX233" s="52" t="str">
        <f t="shared" ca="1" si="36"/>
        <v>n/a</v>
      </c>
      <c r="AY233" s="52" t="str">
        <f ca="1">IF(OR(AV233="",AV233="n/a"),AV233,IF(AND($AW233&lt;&gt;"--- Empty ---",AW233=IF(AV233="Finger2",Settings!$AB$3,Settings!$AB$5),ISERROR(MATCH(AW233,Settings!$AB$9:$AB$14,0))),"No","Yes"))</f>
        <v>n/a</v>
      </c>
    </row>
    <row r="234" spans="31:51" x14ac:dyDescent="0.25">
      <c r="AE234" s="51" t="str">
        <f ca="1">OFFSET('All Equipment'!$A$1,ROW()-1,0)&amp;""</f>
        <v>Shoulders</v>
      </c>
      <c r="AF234" s="51" t="str">
        <f ca="1">OFFSET('All Equipment'!$B$1,ROW()-1,0)&amp;""</f>
        <v>Shoulders</v>
      </c>
      <c r="AG234" s="52" t="str">
        <f t="shared" ca="1" si="28"/>
        <v/>
      </c>
      <c r="AH234" s="51" t="str">
        <f ca="1">IF($AE234="","",IF(OFFSET('All Equipment'!$A$1,ROW()-1,2)="","--- Empty ---",OFFSET('All Equipment'!$A$1,ROW()-1,2)))</f>
        <v>Master's Mantle of Arcane Wrath</v>
      </c>
      <c r="AI234" s="52">
        <f ca="1">IF($AF234="","",OFFSET('All Equipment'!$E$1,ROW()-1,0))</f>
        <v>1</v>
      </c>
      <c r="AJ234" s="52">
        <f ca="1">IF($AE234="","",OFFSET('All Equipment'!$M$1,ROW()-1,0))</f>
        <v>0</v>
      </c>
      <c r="AK234" s="107">
        <f ca="1">IF($AE234="","",IF($AH234="--- Empty ---",0,OFFSET('All Equipment'!$P$1,ROW()-1,0)))</f>
        <v>30</v>
      </c>
      <c r="AL234" s="107">
        <f ca="1">IF($AE234="","",IF(AND($AE234="Off-Hand",$AH234="--- Empty ---"),1000,IF($AG234="1H",SUM($AK234,MAX(Optimization!$I$5:$K$5)),$AK234)))</f>
        <v>30</v>
      </c>
      <c r="AM234" s="134" t="str">
        <f ca="1">IF($AH234="","",IF(AND($AH234&lt;&gt;"--- Empty ---",OR($AI234&gt;$AD$2,OFFSET('All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4" s="52" t="str">
        <f t="shared" ca="1" si="29"/>
        <v>Yes</v>
      </c>
      <c r="AO234" s="52">
        <f t="shared" ca="1" si="34"/>
        <v>234</v>
      </c>
      <c r="AQ234" s="51" t="str">
        <f t="shared" ca="1" si="30"/>
        <v>n/a</v>
      </c>
      <c r="AR234" s="51" t="str">
        <f t="shared" ca="1" si="31"/>
        <v>n/a</v>
      </c>
      <c r="AS234" s="52" t="str">
        <f t="shared" ca="1" si="35"/>
        <v>n/a</v>
      </c>
      <c r="AT234" s="52" t="str">
        <f ca="1">IF(OR(AQ234="",AQ234="n/a"),AQ234,IF(AND($AR234&lt;&gt;"--- Empty ---",AR234=IF(AQ234="Finger1",Settings!$AB$4,Settings!$AB$6),ISERROR(MATCH(AR234,Settings!$AB$9:$AB$14,0))),"No","Yes"))</f>
        <v>n/a</v>
      </c>
      <c r="AV234" s="51" t="str">
        <f t="shared" ca="1" si="32"/>
        <v>n/a</v>
      </c>
      <c r="AW234" s="51" t="str">
        <f t="shared" ca="1" si="33"/>
        <v>n/a</v>
      </c>
      <c r="AX234" s="52" t="str">
        <f t="shared" ca="1" si="36"/>
        <v>n/a</v>
      </c>
      <c r="AY234" s="52" t="str">
        <f ca="1">IF(OR(AV234="",AV234="n/a"),AV234,IF(AND($AW234&lt;&gt;"--- Empty ---",AW234=IF(AV234="Finger2",Settings!$AB$3,Settings!$AB$5),ISERROR(MATCH(AW234,Settings!$AB$9:$AB$14,0))),"No","Yes"))</f>
        <v>n/a</v>
      </c>
    </row>
    <row r="235" spans="31:51" x14ac:dyDescent="0.25">
      <c r="AE235" s="51" t="str">
        <f ca="1">OFFSET('All Equipment'!$A$1,ROW()-1,0)&amp;""</f>
        <v>Shoulders</v>
      </c>
      <c r="AF235" s="51" t="str">
        <f ca="1">OFFSET('All Equipment'!$B$1,ROW()-1,0)&amp;""</f>
        <v>Shoulders</v>
      </c>
      <c r="AG235" s="52" t="str">
        <f t="shared" ca="1" si="28"/>
        <v/>
      </c>
      <c r="AH235" s="51" t="str">
        <f ca="1">IF($AE235="","",IF(OFFSET('All Equipment'!$A$1,ROW()-1,2)="","--- Empty ---",OFFSET('All Equipment'!$A$1,ROW()-1,2)))</f>
        <v>Mighty Spaulders of Nature's Wrath</v>
      </c>
      <c r="AI235" s="52">
        <f ca="1">IF($AF235="","",OFFSET('All Equipment'!$E$1,ROW()-1,0))</f>
        <v>1</v>
      </c>
      <c r="AJ235" s="52">
        <f ca="1">IF($AE235="","",OFFSET('All Equipment'!$M$1,ROW()-1,0))</f>
        <v>0</v>
      </c>
      <c r="AK235" s="107">
        <f ca="1">IF($AE235="","",IF($AH235="--- Empty ---",0,OFFSET('All Equipment'!$P$1,ROW()-1,0)))</f>
        <v>30</v>
      </c>
      <c r="AL235" s="107">
        <f ca="1">IF($AE235="","",IF(AND($AE235="Off-Hand",$AH235="--- Empty ---"),1000,IF($AG235="1H",SUM($AK235,MAX(Optimization!$I$5:$K$5)),$AK235)))</f>
        <v>30</v>
      </c>
      <c r="AM235" s="134" t="str">
        <f ca="1">IF($AH235="","",IF(AND($AH235&lt;&gt;"--- Empty ---",OR($AI235&gt;$AD$2,OFFSET('All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35" s="52" t="str">
        <f t="shared" ca="1" si="29"/>
        <v>Yes</v>
      </c>
      <c r="AO235" s="52">
        <f t="shared" ca="1" si="34"/>
        <v>235</v>
      </c>
      <c r="AQ235" s="51" t="str">
        <f t="shared" ca="1" si="30"/>
        <v>n/a</v>
      </c>
      <c r="AR235" s="51" t="str">
        <f t="shared" ca="1" si="31"/>
        <v>n/a</v>
      </c>
      <c r="AS235" s="52" t="str">
        <f t="shared" ca="1" si="35"/>
        <v>n/a</v>
      </c>
      <c r="AT235" s="52" t="str">
        <f ca="1">IF(OR(AQ235="",AQ235="n/a"),AQ235,IF(AND($AR235&lt;&gt;"--- Empty ---",AR235=IF(AQ235="Finger1",Settings!$AB$4,Settings!$AB$6),ISERROR(MATCH(AR235,Settings!$AB$9:$AB$14,0))),"No","Yes"))</f>
        <v>n/a</v>
      </c>
      <c r="AV235" s="51" t="str">
        <f t="shared" ca="1" si="32"/>
        <v>n/a</v>
      </c>
      <c r="AW235" s="51" t="str">
        <f t="shared" ca="1" si="33"/>
        <v>n/a</v>
      </c>
      <c r="AX235" s="52" t="str">
        <f t="shared" ca="1" si="36"/>
        <v>n/a</v>
      </c>
      <c r="AY235" s="52" t="str">
        <f ca="1">IF(OR(AV235="",AV235="n/a"),AV235,IF(AND($AW235&lt;&gt;"--- Empty ---",AW235=IF(AV235="Finger2",Settings!$AB$3,Settings!$AB$5),ISERROR(MATCH(AW235,Settings!$AB$9:$AB$14,0))),"No","Yes"))</f>
        <v>n/a</v>
      </c>
    </row>
    <row r="236" spans="31:51" x14ac:dyDescent="0.25">
      <c r="AE236" s="51" t="str">
        <f ca="1">OFFSET('All Equipment'!$A$1,ROW()-1,0)&amp;""</f>
        <v>Shoulders</v>
      </c>
      <c r="AF236" s="51" t="str">
        <f ca="1">OFFSET('All Equipment'!$B$1,ROW()-1,0)&amp;""</f>
        <v>Shoulders</v>
      </c>
      <c r="AG236" s="52" t="str">
        <f t="shared" ca="1" si="28"/>
        <v/>
      </c>
      <c r="AH236" s="51" t="str">
        <f ca="1">IF($AE236="","",IF(OFFSET('All Equipment'!$A$1,ROW()-1,2)="","--- Empty ---",OFFSET('All Equipment'!$A$1,ROW()-1,2)))</f>
        <v>Mystical Mantle of Arcane Wrath</v>
      </c>
      <c r="AI236" s="52">
        <f ca="1">IF($AF236="","",OFFSET('All Equipment'!$E$1,ROW()-1,0))</f>
        <v>1</v>
      </c>
      <c r="AJ236" s="52">
        <f ca="1">IF($AE236="","",OFFSET('All Equipment'!$M$1,ROW()-1,0))</f>
        <v>0</v>
      </c>
      <c r="AK236" s="107">
        <f ca="1">IF($AE236="","",IF($AH236="--- Empty ---",0,OFFSET('All Equipment'!$P$1,ROW()-1,0)))</f>
        <v>26</v>
      </c>
      <c r="AL236" s="107">
        <f ca="1">IF($AE236="","",IF(AND($AE236="Off-Hand",$AH236="--- Empty ---"),1000,IF($AG236="1H",SUM($AK236,MAX(Optimization!$I$5:$K$5)),$AK236)))</f>
        <v>26</v>
      </c>
      <c r="AM236" s="134" t="str">
        <f ca="1">IF($AH236="","",IF(AND($AH236&lt;&gt;"--- Empty ---",OR($AI236&gt;$AD$2,OFFSET('All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6" s="52" t="str">
        <f t="shared" ca="1" si="29"/>
        <v>Yes</v>
      </c>
      <c r="AO236" s="52">
        <f t="shared" ca="1" si="34"/>
        <v>236</v>
      </c>
      <c r="AQ236" s="51" t="str">
        <f t="shared" ca="1" si="30"/>
        <v>n/a</v>
      </c>
      <c r="AR236" s="51" t="str">
        <f t="shared" ca="1" si="31"/>
        <v>n/a</v>
      </c>
      <c r="AS236" s="52" t="str">
        <f t="shared" ca="1" si="35"/>
        <v>n/a</v>
      </c>
      <c r="AT236" s="52" t="str">
        <f ca="1">IF(OR(AQ236="",AQ236="n/a"),AQ236,IF(AND($AR236&lt;&gt;"--- Empty ---",AR236=IF(AQ236="Finger1",Settings!$AB$4,Settings!$AB$6),ISERROR(MATCH(AR236,Settings!$AB$9:$AB$14,0))),"No","Yes"))</f>
        <v>n/a</v>
      </c>
      <c r="AV236" s="51" t="str">
        <f t="shared" ca="1" si="32"/>
        <v>n/a</v>
      </c>
      <c r="AW236" s="51" t="str">
        <f t="shared" ca="1" si="33"/>
        <v>n/a</v>
      </c>
      <c r="AX236" s="52" t="str">
        <f t="shared" ca="1" si="36"/>
        <v>n/a</v>
      </c>
      <c r="AY236" s="52" t="str">
        <f ca="1">IF(OR(AV236="",AV236="n/a"),AV236,IF(AND($AW236&lt;&gt;"--- Empty ---",AW236=IF(AV236="Finger2",Settings!$AB$3,Settings!$AB$5),ISERROR(MATCH(AW236,Settings!$AB$9:$AB$14,0))),"No","Yes"))</f>
        <v>n/a</v>
      </c>
    </row>
    <row r="237" spans="31:51" x14ac:dyDescent="0.25">
      <c r="AE237" s="51" t="str">
        <f ca="1">OFFSET('All Equipment'!$A$1,ROW()-1,0)&amp;""</f>
        <v>Shoulders</v>
      </c>
      <c r="AF237" s="51" t="str">
        <f ca="1">OFFSET('All Equipment'!$B$1,ROW()-1,0)&amp;""</f>
        <v>Shoulders</v>
      </c>
      <c r="AG237" s="52" t="str">
        <f t="shared" ca="1" si="28"/>
        <v/>
      </c>
      <c r="AH237" s="51" t="str">
        <f ca="1">IF($AE237="","",IF(OFFSET('All Equipment'!$A$1,ROW()-1,2)="","--- Empty ---",OFFSET('All Equipment'!$A$1,ROW()-1,2)))</f>
        <v>Nightshade Spaulders of Nature's Wrath</v>
      </c>
      <c r="AI237" s="52">
        <f ca="1">IF($AF237="","",OFFSET('All Equipment'!$E$1,ROW()-1,0))</f>
        <v>1</v>
      </c>
      <c r="AJ237" s="52">
        <f ca="1">IF($AE237="","",OFFSET('All Equipment'!$M$1,ROW()-1,0))</f>
        <v>0</v>
      </c>
      <c r="AK237" s="107">
        <f ca="1">IF($AE237="","",IF($AH237="--- Empty ---",0,OFFSET('All Equipment'!$P$1,ROW()-1,0)))</f>
        <v>29</v>
      </c>
      <c r="AL237" s="107">
        <f ca="1">IF($AE237="","",IF(AND($AE237="Off-Hand",$AH237="--- Empty ---"),1000,IF($AG237="1H",SUM($AK237,MAX(Optimization!$I$5:$K$5)),$AK237)))</f>
        <v>29</v>
      </c>
      <c r="AM237" s="134" t="str">
        <f ca="1">IF($AH237="","",IF(AND($AH237&lt;&gt;"--- Empty ---",OR($AI237&gt;$AD$2,OFFSET('All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37" s="52" t="str">
        <f t="shared" ca="1" si="29"/>
        <v>Yes</v>
      </c>
      <c r="AO237" s="52">
        <f t="shared" ca="1" si="34"/>
        <v>237</v>
      </c>
      <c r="AQ237" s="51" t="str">
        <f t="shared" ca="1" si="30"/>
        <v>n/a</v>
      </c>
      <c r="AR237" s="51" t="str">
        <f t="shared" ca="1" si="31"/>
        <v>n/a</v>
      </c>
      <c r="AS237" s="52" t="str">
        <f t="shared" ca="1" si="35"/>
        <v>n/a</v>
      </c>
      <c r="AT237" s="52" t="str">
        <f ca="1">IF(OR(AQ237="",AQ237="n/a"),AQ237,IF(AND($AR237&lt;&gt;"--- Empty ---",AR237=IF(AQ237="Finger1",Settings!$AB$4,Settings!$AB$6),ISERROR(MATCH(AR237,Settings!$AB$9:$AB$14,0))),"No","Yes"))</f>
        <v>n/a</v>
      </c>
      <c r="AV237" s="51" t="str">
        <f t="shared" ca="1" si="32"/>
        <v>n/a</v>
      </c>
      <c r="AW237" s="51" t="str">
        <f t="shared" ca="1" si="33"/>
        <v>n/a</v>
      </c>
      <c r="AX237" s="52" t="str">
        <f t="shared" ca="1" si="36"/>
        <v>n/a</v>
      </c>
      <c r="AY237" s="52" t="str">
        <f ca="1">IF(OR(AV237="",AV237="n/a"),AV237,IF(AND($AW237&lt;&gt;"--- Empty ---",AW237=IF(AV237="Finger2",Settings!$AB$3,Settings!$AB$5),ISERROR(MATCH(AW237,Settings!$AB$9:$AB$14,0))),"No","Yes"))</f>
        <v>n/a</v>
      </c>
    </row>
    <row r="238" spans="31:51" x14ac:dyDescent="0.25">
      <c r="AE238" s="51" t="str">
        <f ca="1">OFFSET('All Equipment'!$A$1,ROW()-1,0)&amp;""</f>
        <v>Shoulders</v>
      </c>
      <c r="AF238" s="51" t="str">
        <f ca="1">OFFSET('All Equipment'!$B$1,ROW()-1,0)&amp;""</f>
        <v>Shoulders</v>
      </c>
      <c r="AG238" s="52" t="str">
        <f t="shared" ca="1" si="28"/>
        <v/>
      </c>
      <c r="AH238" s="51" t="str">
        <f ca="1">IF($AE238="","",IF(OFFSET('All Equipment'!$A$1,ROW()-1,2)="","--- Empty ---",OFFSET('All Equipment'!$A$1,ROW()-1,2)))</f>
        <v>Peerless Shoulders of Nature's Wrath</v>
      </c>
      <c r="AI238" s="52">
        <f ca="1">IF($AF238="","",OFFSET('All Equipment'!$E$1,ROW()-1,0))</f>
        <v>1</v>
      </c>
      <c r="AJ238" s="52">
        <f ca="1">IF($AE238="","",OFFSET('All Equipment'!$M$1,ROW()-1,0))</f>
        <v>0</v>
      </c>
      <c r="AK238" s="107">
        <f ca="1">IF($AE238="","",IF($AH238="--- Empty ---",0,OFFSET('All Equipment'!$P$1,ROW()-1,0)))</f>
        <v>29</v>
      </c>
      <c r="AL238" s="107">
        <f ca="1">IF($AE238="","",IF(AND($AE238="Off-Hand",$AH238="--- Empty ---"),1000,IF($AG238="1H",SUM($AK238,MAX(Optimization!$I$5:$K$5)),$AK238)))</f>
        <v>29</v>
      </c>
      <c r="AM238" s="134" t="str">
        <f ca="1">IF($AH238="","",IF(AND($AH238&lt;&gt;"--- Empty ---",OR($AI238&gt;$AD$2,OFFSET('All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38" s="52" t="str">
        <f t="shared" ca="1" si="29"/>
        <v>Yes</v>
      </c>
      <c r="AO238" s="52">
        <f t="shared" ca="1" si="34"/>
        <v>238</v>
      </c>
      <c r="AQ238" s="51" t="str">
        <f t="shared" ca="1" si="30"/>
        <v>n/a</v>
      </c>
      <c r="AR238" s="51" t="str">
        <f t="shared" ca="1" si="31"/>
        <v>n/a</v>
      </c>
      <c r="AS238" s="52" t="str">
        <f t="shared" ca="1" si="35"/>
        <v>n/a</v>
      </c>
      <c r="AT238" s="52" t="str">
        <f ca="1">IF(OR(AQ238="",AQ238="n/a"),AQ238,IF(AND($AR238&lt;&gt;"--- Empty ---",AR238=IF(AQ238="Finger1",Settings!$AB$4,Settings!$AB$6),ISERROR(MATCH(AR238,Settings!$AB$9:$AB$14,0))),"No","Yes"))</f>
        <v>n/a</v>
      </c>
      <c r="AV238" s="51" t="str">
        <f t="shared" ca="1" si="32"/>
        <v>n/a</v>
      </c>
      <c r="AW238" s="51" t="str">
        <f t="shared" ca="1" si="33"/>
        <v>n/a</v>
      </c>
      <c r="AX238" s="52" t="str">
        <f t="shared" ca="1" si="36"/>
        <v>n/a</v>
      </c>
      <c r="AY238" s="52" t="str">
        <f ca="1">IF(OR(AV238="",AV238="n/a"),AV238,IF(AND($AW238&lt;&gt;"--- Empty ---",AW238=IF(AV238="Finger2",Settings!$AB$3,Settings!$AB$5),ISERROR(MATCH(AW238,Settings!$AB$9:$AB$14,0))),"No","Yes"))</f>
        <v>n/a</v>
      </c>
    </row>
    <row r="239" spans="31:51" x14ac:dyDescent="0.25">
      <c r="AE239" s="51" t="str">
        <f ca="1">OFFSET('All Equipment'!$A$1,ROW()-1,0)&amp;""</f>
        <v>Shoulders</v>
      </c>
      <c r="AF239" s="51" t="str">
        <f ca="1">OFFSET('All Equipment'!$B$1,ROW()-1,0)&amp;""</f>
        <v>Shoulders</v>
      </c>
      <c r="AG239" s="52" t="str">
        <f t="shared" ca="1" si="28"/>
        <v/>
      </c>
      <c r="AH239" s="51" t="str">
        <f ca="1">IF($AE239="","",IF(OFFSET('All Equipment'!$A$1,ROW()-1,2)="","--- Empty ---",OFFSET('All Equipment'!$A$1,ROW()-1,2)))</f>
        <v>Praetorian Pauldrons of Nature's Wrath</v>
      </c>
      <c r="AI239" s="52">
        <f ca="1">IF($AF239="","",OFFSET('All Equipment'!$E$1,ROW()-1,0))</f>
        <v>1</v>
      </c>
      <c r="AJ239" s="52">
        <f ca="1">IF($AE239="","",OFFSET('All Equipment'!$M$1,ROW()-1,0))</f>
        <v>0</v>
      </c>
      <c r="AK239" s="107">
        <f ca="1">IF($AE239="","",IF($AH239="--- Empty ---",0,OFFSET('All Equipment'!$P$1,ROW()-1,0)))</f>
        <v>24</v>
      </c>
      <c r="AL239" s="107">
        <f ca="1">IF($AE239="","",IF(AND($AE239="Off-Hand",$AH239="--- Empty ---"),1000,IF($AG239="1H",SUM($AK239,MAX(Optimization!$I$5:$K$5)),$AK239)))</f>
        <v>24</v>
      </c>
      <c r="AM239" s="134" t="str">
        <f ca="1">IF($AH239="","",IF(AND($AH239&lt;&gt;"--- Empty ---",OR($AI239&gt;$AD$2,OFFSET('All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39" s="52" t="str">
        <f t="shared" ca="1" si="29"/>
        <v>Yes</v>
      </c>
      <c r="AO239" s="52">
        <f t="shared" ca="1" si="34"/>
        <v>239</v>
      </c>
      <c r="AQ239" s="51" t="str">
        <f t="shared" ca="1" si="30"/>
        <v>n/a</v>
      </c>
      <c r="AR239" s="51" t="str">
        <f t="shared" ca="1" si="31"/>
        <v>n/a</v>
      </c>
      <c r="AS239" s="52" t="str">
        <f t="shared" ca="1" si="35"/>
        <v>n/a</v>
      </c>
      <c r="AT239" s="52" t="str">
        <f ca="1">IF(OR(AQ239="",AQ239="n/a"),AQ239,IF(AND($AR239&lt;&gt;"--- Empty ---",AR239=IF(AQ239="Finger1",Settings!$AB$4,Settings!$AB$6),ISERROR(MATCH(AR239,Settings!$AB$9:$AB$14,0))),"No","Yes"))</f>
        <v>n/a</v>
      </c>
      <c r="AV239" s="51" t="str">
        <f t="shared" ca="1" si="32"/>
        <v>n/a</v>
      </c>
      <c r="AW239" s="51" t="str">
        <f t="shared" ca="1" si="33"/>
        <v>n/a</v>
      </c>
      <c r="AX239" s="52" t="str">
        <f t="shared" ca="1" si="36"/>
        <v>n/a</v>
      </c>
      <c r="AY239" s="52" t="str">
        <f ca="1">IF(OR(AV239="",AV239="n/a"),AV239,IF(AND($AW239&lt;&gt;"--- Empty ---",AW239=IF(AV239="Finger2",Settings!$AB$3,Settings!$AB$5),ISERROR(MATCH(AW239,Settings!$AB$9:$AB$14,0))),"No","Yes"))</f>
        <v>n/a</v>
      </c>
    </row>
    <row r="240" spans="31:51" x14ac:dyDescent="0.25">
      <c r="AE240" s="51" t="str">
        <f ca="1">OFFSET('All Equipment'!$A$1,ROW()-1,0)&amp;""</f>
        <v>Shoulders</v>
      </c>
      <c r="AF240" s="51" t="str">
        <f ca="1">OFFSET('All Equipment'!$B$1,ROW()-1,0)&amp;""</f>
        <v>Shoulders</v>
      </c>
      <c r="AG240" s="52" t="str">
        <f t="shared" ca="1" si="28"/>
        <v/>
      </c>
      <c r="AH240" s="51" t="str">
        <f ca="1">IF($AE240="","",IF(OFFSET('All Equipment'!$A$1,ROW()-1,2)="","--- Empty ---",OFFSET('All Equipment'!$A$1,ROW()-1,2)))</f>
        <v>Resplendent Epaulets of Arcane Wrath</v>
      </c>
      <c r="AI240" s="52">
        <f ca="1">IF($AF240="","",OFFSET('All Equipment'!$E$1,ROW()-1,0))</f>
        <v>1</v>
      </c>
      <c r="AJ240" s="52">
        <f ca="1">IF($AE240="","",OFFSET('All Equipment'!$M$1,ROW()-1,0))</f>
        <v>0</v>
      </c>
      <c r="AK240" s="107">
        <f ca="1">IF($AE240="","",IF($AH240="--- Empty ---",0,OFFSET('All Equipment'!$P$1,ROW()-1,0)))</f>
        <v>30</v>
      </c>
      <c r="AL240" s="107">
        <f ca="1">IF($AE240="","",IF(AND($AE240="Off-Hand",$AH240="--- Empty ---"),1000,IF($AG240="1H",SUM($AK240,MAX(Optimization!$I$5:$K$5)),$AK240)))</f>
        <v>30</v>
      </c>
      <c r="AM240" s="134" t="str">
        <f ca="1">IF($AH240="","",IF(AND($AH240&lt;&gt;"--- Empty ---",OR($AI240&gt;$AD$2,OFFSET('All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0" s="52" t="str">
        <f t="shared" ca="1" si="29"/>
        <v>Yes</v>
      </c>
      <c r="AO240" s="52">
        <f t="shared" ca="1" si="34"/>
        <v>240</v>
      </c>
      <c r="AQ240" s="51" t="str">
        <f t="shared" ca="1" si="30"/>
        <v>n/a</v>
      </c>
      <c r="AR240" s="51" t="str">
        <f t="shared" ca="1" si="31"/>
        <v>n/a</v>
      </c>
      <c r="AS240" s="52" t="str">
        <f t="shared" ca="1" si="35"/>
        <v>n/a</v>
      </c>
      <c r="AT240" s="52" t="str">
        <f ca="1">IF(OR(AQ240="",AQ240="n/a"),AQ240,IF(AND($AR240&lt;&gt;"--- Empty ---",AR240=IF(AQ240="Finger1",Settings!$AB$4,Settings!$AB$6),ISERROR(MATCH(AR240,Settings!$AB$9:$AB$14,0))),"No","Yes"))</f>
        <v>n/a</v>
      </c>
      <c r="AV240" s="51" t="str">
        <f t="shared" ca="1" si="32"/>
        <v>n/a</v>
      </c>
      <c r="AW240" s="51" t="str">
        <f t="shared" ca="1" si="33"/>
        <v>n/a</v>
      </c>
      <c r="AX240" s="52" t="str">
        <f t="shared" ca="1" si="36"/>
        <v>n/a</v>
      </c>
      <c r="AY240" s="52" t="str">
        <f ca="1">IF(OR(AV240="",AV240="n/a"),AV240,IF(AND($AW240&lt;&gt;"--- Empty ---",AW240=IF(AV240="Finger2",Settings!$AB$3,Settings!$AB$5),ISERROR(MATCH(AW240,Settings!$AB$9:$AB$14,0))),"No","Yes"))</f>
        <v>n/a</v>
      </c>
    </row>
    <row r="241" spans="31:51" x14ac:dyDescent="0.25">
      <c r="AE241" s="51" t="str">
        <f ca="1">OFFSET('All Equipment'!$A$1,ROW()-1,0)&amp;""</f>
        <v>Shoulders</v>
      </c>
      <c r="AF241" s="51" t="str">
        <f ca="1">OFFSET('All Equipment'!$B$1,ROW()-1,0)&amp;""</f>
        <v>Shoulders</v>
      </c>
      <c r="AG241" s="52" t="str">
        <f t="shared" ca="1" si="28"/>
        <v/>
      </c>
      <c r="AH241" s="51" t="str">
        <f ca="1">IF($AE241="","",IF(OFFSET('All Equipment'!$A$1,ROW()-1,2)="","--- Empty ---",OFFSET('All Equipment'!$A$1,ROW()-1,2)))</f>
        <v>Rime Covered Mantle</v>
      </c>
      <c r="AI241" s="52">
        <f ca="1">IF($AF241="","",OFFSET('All Equipment'!$E$1,ROW()-1,0))</f>
        <v>6</v>
      </c>
      <c r="AJ241" s="52">
        <f ca="1">IF($AE241="","",OFFSET('All Equipment'!$M$1,ROW()-1,0))</f>
        <v>0</v>
      </c>
      <c r="AK241" s="107">
        <f ca="1">IF($AE241="","",IF($AH241="--- Empty ---",0,OFFSET('All Equipment'!$P$1,ROW()-1,0)))</f>
        <v>47.157446808510642</v>
      </c>
      <c r="AL241" s="107">
        <f ca="1">IF($AE241="","",IF(AND($AE241="Off-Hand",$AH241="--- Empty ---"),1000,IF($AG241="1H",SUM($AK241,MAX(Optimization!$I$5:$K$5)),$AK241)))</f>
        <v>47.157446808510642</v>
      </c>
      <c r="AM241" s="134" t="str">
        <f ca="1">IF($AH241="","",IF(AND($AH241&lt;&gt;"--- Empty ---",OR($AI241&gt;$AD$2,OFFSET('All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1" s="52" t="str">
        <f t="shared" ca="1" si="29"/>
        <v>Yes</v>
      </c>
      <c r="AO241" s="52">
        <f t="shared" ca="1" si="34"/>
        <v>241</v>
      </c>
      <c r="AQ241" s="51" t="str">
        <f t="shared" ca="1" si="30"/>
        <v>n/a</v>
      </c>
      <c r="AR241" s="51" t="str">
        <f t="shared" ca="1" si="31"/>
        <v>n/a</v>
      </c>
      <c r="AS241" s="52" t="str">
        <f t="shared" ca="1" si="35"/>
        <v>n/a</v>
      </c>
      <c r="AT241" s="52" t="str">
        <f ca="1">IF(OR(AQ241="",AQ241="n/a"),AQ241,IF(AND($AR241&lt;&gt;"--- Empty ---",AR241=IF(AQ241="Finger1",Settings!$AB$4,Settings!$AB$6),ISERROR(MATCH(AR241,Settings!$AB$9:$AB$14,0))),"No","Yes"))</f>
        <v>n/a</v>
      </c>
      <c r="AV241" s="51" t="str">
        <f t="shared" ca="1" si="32"/>
        <v>n/a</v>
      </c>
      <c r="AW241" s="51" t="str">
        <f t="shared" ca="1" si="33"/>
        <v>n/a</v>
      </c>
      <c r="AX241" s="52" t="str">
        <f t="shared" ca="1" si="36"/>
        <v>n/a</v>
      </c>
      <c r="AY241" s="52" t="str">
        <f ca="1">IF(OR(AV241="",AV241="n/a"),AV241,IF(AND($AW241&lt;&gt;"--- Empty ---",AW241=IF(AV241="Finger2",Settings!$AB$3,Settings!$AB$5),ISERROR(MATCH(AW241,Settings!$AB$9:$AB$14,0))),"No","Yes"))</f>
        <v>n/a</v>
      </c>
    </row>
    <row r="242" spans="31:51" x14ac:dyDescent="0.25">
      <c r="AE242" s="51" t="str">
        <f ca="1">OFFSET('All Equipment'!$A$1,ROW()-1,0)&amp;""</f>
        <v>Shoulders</v>
      </c>
      <c r="AF242" s="51" t="str">
        <f ca="1">OFFSET('All Equipment'!$B$1,ROW()-1,0)&amp;""</f>
        <v>Shoulders</v>
      </c>
      <c r="AG242" s="52" t="str">
        <f t="shared" ca="1" si="28"/>
        <v/>
      </c>
      <c r="AH242" s="51" t="str">
        <f ca="1">IF($AE242="","",IF(OFFSET('All Equipment'!$A$1,ROW()-1,2)="","--- Empty ---",OFFSET('All Equipment'!$A$1,ROW()-1,2)))</f>
        <v>Shroud of the Nathrezim</v>
      </c>
      <c r="AI242" s="52">
        <f ca="1">IF($AF242="","",OFFSET('All Equipment'!$E$1,ROW()-1,0))</f>
        <v>1</v>
      </c>
      <c r="AJ242" s="52">
        <f ca="1">IF($AE242="","",OFFSET('All Equipment'!$M$1,ROW()-1,0))</f>
        <v>0</v>
      </c>
      <c r="AK242" s="107">
        <f ca="1">IF($AE242="","",IF($AH242="--- Empty ---",0,OFFSET('All Equipment'!$P$1,ROW()-1,0)))</f>
        <v>8.6106382978723435</v>
      </c>
      <c r="AL242" s="107">
        <f ca="1">IF($AE242="","",IF(AND($AE242="Off-Hand",$AH242="--- Empty ---"),1000,IF($AG242="1H",SUM($AK242,MAX(Optimization!$I$5:$K$5)),$AK242)))</f>
        <v>8.6106382978723435</v>
      </c>
      <c r="AM242" s="134" t="str">
        <f ca="1">IF($AH242="","",IF(AND($AH242&lt;&gt;"--- Empty ---",OR($AI242&gt;$AD$2,OFFSET('All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2" s="52" t="str">
        <f t="shared" ca="1" si="29"/>
        <v>Yes</v>
      </c>
      <c r="AO242" s="52">
        <f t="shared" ca="1" si="34"/>
        <v>242</v>
      </c>
      <c r="AQ242" s="51" t="str">
        <f t="shared" ca="1" si="30"/>
        <v>n/a</v>
      </c>
      <c r="AR242" s="51" t="str">
        <f t="shared" ca="1" si="31"/>
        <v>n/a</v>
      </c>
      <c r="AS242" s="52" t="str">
        <f t="shared" ca="1" si="35"/>
        <v>n/a</v>
      </c>
      <c r="AT242" s="52" t="str">
        <f ca="1">IF(OR(AQ242="",AQ242="n/a"),AQ242,IF(AND($AR242&lt;&gt;"--- Empty ---",AR242=IF(AQ242="Finger1",Settings!$AB$4,Settings!$AB$6),ISERROR(MATCH(AR242,Settings!$AB$9:$AB$14,0))),"No","Yes"))</f>
        <v>n/a</v>
      </c>
      <c r="AV242" s="51" t="str">
        <f t="shared" ca="1" si="32"/>
        <v>n/a</v>
      </c>
      <c r="AW242" s="51" t="str">
        <f t="shared" ca="1" si="33"/>
        <v>n/a</v>
      </c>
      <c r="AX242" s="52" t="str">
        <f t="shared" ca="1" si="36"/>
        <v>n/a</v>
      </c>
      <c r="AY242" s="52" t="str">
        <f ca="1">IF(OR(AV242="",AV242="n/a"),AV242,IF(AND($AW242&lt;&gt;"--- Empty ---",AW242=IF(AV242="Finger2",Settings!$AB$3,Settings!$AB$5),ISERROR(MATCH(AW242,Settings!$AB$9:$AB$14,0))),"No","Yes"))</f>
        <v>n/a</v>
      </c>
    </row>
    <row r="243" spans="31:51" x14ac:dyDescent="0.25">
      <c r="AE243" s="51" t="str">
        <f ca="1">OFFSET('All Equipment'!$A$1,ROW()-1,0)&amp;""</f>
        <v>Shoulders</v>
      </c>
      <c r="AF243" s="51" t="str">
        <f ca="1">OFFSET('All Equipment'!$B$1,ROW()-1,0)&amp;""</f>
        <v>Shoulders</v>
      </c>
      <c r="AG243" s="52" t="str">
        <f t="shared" ca="1" si="28"/>
        <v/>
      </c>
      <c r="AH243" s="51" t="str">
        <f ca="1">IF($AE243="","",IF(OFFSET('All Equipment'!$A$1,ROW()-1,2)="","--- Empty ---",OFFSET('All Equipment'!$A$1,ROW()-1,2)))</f>
        <v>Splinthide Shoulders</v>
      </c>
      <c r="AI243" s="52">
        <f ca="1">IF($AF243="","",OFFSET('All Equipment'!$E$1,ROW()-1,0))</f>
        <v>1</v>
      </c>
      <c r="AJ243" s="52">
        <f ca="1">IF($AE243="","",OFFSET('All Equipment'!$M$1,ROW()-1,0))</f>
        <v>0</v>
      </c>
      <c r="AK243" s="107">
        <f ca="1">IF($AE243="","",IF($AH243="--- Empty ---",0,OFFSET('All Equipment'!$P$1,ROW()-1,0)))</f>
        <v>10.132978723404255</v>
      </c>
      <c r="AL243" s="107">
        <f ca="1">IF($AE243="","",IF(AND($AE243="Off-Hand",$AH243="--- Empty ---"),1000,IF($AG243="1H",SUM($AK243,MAX(Optimization!$I$5:$K$5)),$AK243)))</f>
        <v>10.132978723404255</v>
      </c>
      <c r="AM243" s="134" t="str">
        <f ca="1">IF($AH243="","",IF(AND($AH243&lt;&gt;"--- Empty ---",OR($AI243&gt;$AD$2,OFFSET('All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3" s="52" t="str">
        <f t="shared" ca="1" si="29"/>
        <v>Yes</v>
      </c>
      <c r="AO243" s="52">
        <f t="shared" ca="1" si="34"/>
        <v>243</v>
      </c>
      <c r="AQ243" s="51" t="str">
        <f t="shared" ca="1" si="30"/>
        <v>n/a</v>
      </c>
      <c r="AR243" s="51" t="str">
        <f t="shared" ca="1" si="31"/>
        <v>n/a</v>
      </c>
      <c r="AS243" s="52" t="str">
        <f t="shared" ca="1" si="35"/>
        <v>n/a</v>
      </c>
      <c r="AT243" s="52" t="str">
        <f ca="1">IF(OR(AQ243="",AQ243="n/a"),AQ243,IF(AND($AR243&lt;&gt;"--- Empty ---",AR243=IF(AQ243="Finger1",Settings!$AB$4,Settings!$AB$6),ISERROR(MATCH(AR243,Settings!$AB$9:$AB$14,0))),"No","Yes"))</f>
        <v>n/a</v>
      </c>
      <c r="AV243" s="51" t="str">
        <f t="shared" ca="1" si="32"/>
        <v>n/a</v>
      </c>
      <c r="AW243" s="51" t="str">
        <f t="shared" ca="1" si="33"/>
        <v>n/a</v>
      </c>
      <c r="AX243" s="52" t="str">
        <f t="shared" ca="1" si="36"/>
        <v>n/a</v>
      </c>
      <c r="AY243" s="52" t="str">
        <f ca="1">IF(OR(AV243="",AV243="n/a"),AV243,IF(AND($AW243&lt;&gt;"--- Empty ---",AW243=IF(AV243="Finger2",Settings!$AB$3,Settings!$AB$5),ISERROR(MATCH(AW243,Settings!$AB$9:$AB$14,0))),"No","Yes"))</f>
        <v>n/a</v>
      </c>
    </row>
    <row r="244" spans="31:51" x14ac:dyDescent="0.25">
      <c r="AE244" s="51" t="str">
        <f ca="1">OFFSET('All Equipment'!$A$1,ROW()-1,0)&amp;""</f>
        <v>Shoulders</v>
      </c>
      <c r="AF244" s="51" t="str">
        <f ca="1">OFFSET('All Equipment'!$B$1,ROW()-1,0)&amp;""</f>
        <v>Shoulders</v>
      </c>
      <c r="AG244" s="52" t="str">
        <f t="shared" ca="1" si="28"/>
        <v/>
      </c>
      <c r="AH244" s="51" t="str">
        <f ca="1">IF($AE244="","",IF(OFFSET('All Equipment'!$A$1,ROW()-1,2)="","--- Empty ---",OFFSET('All Equipment'!$A$1,ROW()-1,2)))</f>
        <v>Stormrage Pauldrons</v>
      </c>
      <c r="AI244" s="52">
        <f ca="1">IF($AF244="","",OFFSET('All Equipment'!$E$1,ROW()-1,0))</f>
        <v>3</v>
      </c>
      <c r="AJ244" s="52">
        <f ca="1">IF($AE244="","",OFFSET('All Equipment'!$M$1,ROW()-1,0))</f>
        <v>0</v>
      </c>
      <c r="AK244" s="107">
        <f ca="1">IF($AE244="","",IF($AH244="--- Empty ---",0,OFFSET('All Equipment'!$P$1,ROW()-1,0)))</f>
        <v>2.3792553191489372</v>
      </c>
      <c r="AL244" s="107">
        <f ca="1">IF($AE244="","",IF(AND($AE244="Off-Hand",$AH244="--- Empty ---"),1000,IF($AG244="1H",SUM($AK244,MAX(Optimization!$I$5:$K$5)),$AK244)))</f>
        <v>2.3792553191489372</v>
      </c>
      <c r="AM244" s="134" t="str">
        <f ca="1">IF($AH244="","",IF(AND($AH244&lt;&gt;"--- Empty ---",OR($AI244&gt;$AD$2,OFFSET('All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4" s="52" t="str">
        <f t="shared" ca="1" si="29"/>
        <v>Yes</v>
      </c>
      <c r="AO244" s="52">
        <f t="shared" ca="1" si="34"/>
        <v>244</v>
      </c>
      <c r="AQ244" s="51" t="str">
        <f t="shared" ca="1" si="30"/>
        <v>n/a</v>
      </c>
      <c r="AR244" s="51" t="str">
        <f t="shared" ca="1" si="31"/>
        <v>n/a</v>
      </c>
      <c r="AS244" s="52" t="str">
        <f t="shared" ca="1" si="35"/>
        <v>n/a</v>
      </c>
      <c r="AT244" s="52" t="str">
        <f ca="1">IF(OR(AQ244="",AQ244="n/a"),AQ244,IF(AND($AR244&lt;&gt;"--- Empty ---",AR244=IF(AQ244="Finger1",Settings!$AB$4,Settings!$AB$6),ISERROR(MATCH(AR244,Settings!$AB$9:$AB$14,0))),"No","Yes"))</f>
        <v>n/a</v>
      </c>
      <c r="AV244" s="51" t="str">
        <f t="shared" ca="1" si="32"/>
        <v>n/a</v>
      </c>
      <c r="AW244" s="51" t="str">
        <f t="shared" ca="1" si="33"/>
        <v>n/a</v>
      </c>
      <c r="AX244" s="52" t="str">
        <f t="shared" ca="1" si="36"/>
        <v>n/a</v>
      </c>
      <c r="AY244" s="52" t="str">
        <f ca="1">IF(OR(AV244="",AV244="n/a"),AV244,IF(AND($AW244&lt;&gt;"--- Empty ---",AW244=IF(AV244="Finger2",Settings!$AB$3,Settings!$AB$5),ISERROR(MATCH(AW244,Settings!$AB$9:$AB$14,0))),"No","Yes"))</f>
        <v>n/a</v>
      </c>
    </row>
    <row r="245" spans="31:51" x14ac:dyDescent="0.25">
      <c r="AE245" s="51" t="str">
        <f ca="1">OFFSET('All Equipment'!$A$1,ROW()-1,0)&amp;""</f>
        <v>Shoulders</v>
      </c>
      <c r="AF245" s="51" t="str">
        <f ca="1">OFFSET('All Equipment'!$B$1,ROW()-1,0)&amp;""</f>
        <v>Shoulders</v>
      </c>
      <c r="AG245" s="52" t="str">
        <f t="shared" ca="1" si="28"/>
        <v/>
      </c>
      <c r="AH245" s="51" t="str">
        <f ca="1">IF($AE245="","",IF(OFFSET('All Equipment'!$A$1,ROW()-1,2)="","--- Empty ---",OFFSET('All Equipment'!$A$1,ROW()-1,2)))</f>
        <v>Sunderseer Mantle</v>
      </c>
      <c r="AI245" s="52">
        <f ca="1">IF($AF245="","",OFFSET('All Equipment'!$E$1,ROW()-1,0))</f>
        <v>1</v>
      </c>
      <c r="AJ245" s="52">
        <f ca="1">IF($AE245="","",OFFSET('All Equipment'!$M$1,ROW()-1,0))</f>
        <v>0</v>
      </c>
      <c r="AK245" s="107">
        <f ca="1">IF($AE245="","",IF($AH245="--- Empty ---",0,OFFSET('All Equipment'!$P$1,ROW()-1,0)))</f>
        <v>9.9260638297872354</v>
      </c>
      <c r="AL245" s="107">
        <f ca="1">IF($AE245="","",IF(AND($AE245="Off-Hand",$AH245="--- Empty ---"),1000,IF($AG245="1H",SUM($AK245,MAX(Optimization!$I$5:$K$5)),$AK245)))</f>
        <v>9.9260638297872354</v>
      </c>
      <c r="AM245" s="134" t="str">
        <f ca="1">IF($AH245="","",IF(AND($AH245&lt;&gt;"--- Empty ---",OR($AI245&gt;$AD$2,OFFSET('All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5" s="52" t="str">
        <f t="shared" ca="1" si="29"/>
        <v>Yes</v>
      </c>
      <c r="AO245" s="52">
        <f t="shared" ca="1" si="34"/>
        <v>245</v>
      </c>
      <c r="AQ245" s="51" t="str">
        <f t="shared" ca="1" si="30"/>
        <v>n/a</v>
      </c>
      <c r="AR245" s="51" t="str">
        <f t="shared" ca="1" si="31"/>
        <v>n/a</v>
      </c>
      <c r="AS245" s="52" t="str">
        <f t="shared" ca="1" si="35"/>
        <v>n/a</v>
      </c>
      <c r="AT245" s="52" t="str">
        <f ca="1">IF(OR(AQ245="",AQ245="n/a"),AQ245,IF(AND($AR245&lt;&gt;"--- Empty ---",AR245=IF(AQ245="Finger1",Settings!$AB$4,Settings!$AB$6),ISERROR(MATCH(AR245,Settings!$AB$9:$AB$14,0))),"No","Yes"))</f>
        <v>n/a</v>
      </c>
      <c r="AV245" s="51" t="str">
        <f t="shared" ca="1" si="32"/>
        <v>n/a</v>
      </c>
      <c r="AW245" s="51" t="str">
        <f t="shared" ca="1" si="33"/>
        <v>n/a</v>
      </c>
      <c r="AX245" s="52" t="str">
        <f t="shared" ca="1" si="36"/>
        <v>n/a</v>
      </c>
      <c r="AY245" s="52" t="str">
        <f ca="1">IF(OR(AV245="",AV245="n/a"),AV245,IF(AND($AW245&lt;&gt;"--- Empty ---",AW245=IF(AV245="Finger2",Settings!$AB$3,Settings!$AB$5),ISERROR(MATCH(AW245,Settings!$AB$9:$AB$14,0))),"No","Yes"))</f>
        <v>n/a</v>
      </c>
    </row>
    <row r="246" spans="31:51" x14ac:dyDescent="0.25">
      <c r="AE246" s="51" t="str">
        <f ca="1">OFFSET('All Equipment'!$A$1,ROW()-1,0)&amp;""</f>
        <v>Shoulders</v>
      </c>
      <c r="AF246" s="51" t="str">
        <f ca="1">OFFSET('All Equipment'!$B$1,ROW()-1,0)&amp;""</f>
        <v>Shoulders</v>
      </c>
      <c r="AG246" s="52" t="str">
        <f t="shared" ca="1" si="28"/>
        <v/>
      </c>
      <c r="AH246" s="51" t="str">
        <f ca="1">IF($AE246="","",IF(OFFSET('All Equipment'!$A$1,ROW()-1,2)="","--- Empty ---",OFFSET('All Equipment'!$A$1,ROW()-1,2)))</f>
        <v>Supreme Shoulders of Nature's Wrath</v>
      </c>
      <c r="AI246" s="52">
        <f ca="1">IF($AF246="","",OFFSET('All Equipment'!$E$1,ROW()-1,0))</f>
        <v>1</v>
      </c>
      <c r="AJ246" s="52">
        <f ca="1">IF($AE246="","",OFFSET('All Equipment'!$M$1,ROW()-1,0))</f>
        <v>0</v>
      </c>
      <c r="AK246" s="107">
        <f ca="1">IF($AE246="","",IF($AH246="--- Empty ---",0,OFFSET('All Equipment'!$P$1,ROW()-1,0)))</f>
        <v>30</v>
      </c>
      <c r="AL246" s="107">
        <f ca="1">IF($AE246="","",IF(AND($AE246="Off-Hand",$AH246="--- Empty ---"),1000,IF($AG246="1H",SUM($AK246,MAX(Optimization!$I$5:$K$5)),$AK246)))</f>
        <v>30</v>
      </c>
      <c r="AM246" s="134" t="str">
        <f ca="1">IF($AH246="","",IF(AND($AH246&lt;&gt;"--- Empty ---",OR($AI246&gt;$AD$2,OFFSET('All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46" s="52" t="str">
        <f t="shared" ca="1" si="29"/>
        <v>Yes</v>
      </c>
      <c r="AO246" s="52">
        <f t="shared" ca="1" si="34"/>
        <v>246</v>
      </c>
      <c r="AQ246" s="51" t="str">
        <f t="shared" ca="1" si="30"/>
        <v>n/a</v>
      </c>
      <c r="AR246" s="51" t="str">
        <f t="shared" ca="1" si="31"/>
        <v>n/a</v>
      </c>
      <c r="AS246" s="52" t="str">
        <f t="shared" ca="1" si="35"/>
        <v>n/a</v>
      </c>
      <c r="AT246" s="52" t="str">
        <f ca="1">IF(OR(AQ246="",AQ246="n/a"),AQ246,IF(AND($AR246&lt;&gt;"--- Empty ---",AR246=IF(AQ246="Finger1",Settings!$AB$4,Settings!$AB$6),ISERROR(MATCH(AR246,Settings!$AB$9:$AB$14,0))),"No","Yes"))</f>
        <v>n/a</v>
      </c>
      <c r="AV246" s="51" t="str">
        <f t="shared" ca="1" si="32"/>
        <v>n/a</v>
      </c>
      <c r="AW246" s="51" t="str">
        <f t="shared" ca="1" si="33"/>
        <v>n/a</v>
      </c>
      <c r="AX246" s="52" t="str">
        <f t="shared" ca="1" si="36"/>
        <v>n/a</v>
      </c>
      <c r="AY246" s="52" t="str">
        <f ca="1">IF(OR(AV246="",AV246="n/a"),AV246,IF(AND($AW246&lt;&gt;"--- Empty ---",AW246=IF(AV246="Finger2",Settings!$AB$3,Settings!$AB$5),ISERROR(MATCH(AW246,Settings!$AB$9:$AB$14,0))),"No","Yes"))</f>
        <v>n/a</v>
      </c>
    </row>
    <row r="247" spans="31:51" x14ac:dyDescent="0.25">
      <c r="AE247" s="51" t="str">
        <f ca="1">OFFSET('All Equipment'!$A$1,ROW()-1,0)&amp;""</f>
        <v>Shoulders</v>
      </c>
      <c r="AF247" s="51" t="str">
        <f ca="1">OFFSET('All Equipment'!$B$1,ROW()-1,0)&amp;""</f>
        <v>Shoulders</v>
      </c>
      <c r="AG247" s="52" t="str">
        <f t="shared" ca="1" si="28"/>
        <v/>
      </c>
      <c r="AH247" s="51" t="str">
        <f ca="1">IF($AE247="","",IF(OFFSET('All Equipment'!$A$1,ROW()-1,2)="","--- Empty ---",OFFSET('All Equipment'!$A$1,ROW()-1,2)))</f>
        <v>Swashbuckler's Shoulderpads of Nature's Wrath</v>
      </c>
      <c r="AI247" s="52">
        <f ca="1">IF($AF247="","",OFFSET('All Equipment'!$E$1,ROW()-1,0))</f>
        <v>1</v>
      </c>
      <c r="AJ247" s="52">
        <f ca="1">IF($AE247="","",OFFSET('All Equipment'!$M$1,ROW()-1,0))</f>
        <v>0</v>
      </c>
      <c r="AK247" s="107">
        <f ca="1">IF($AE247="","",IF($AH247="--- Empty ---",0,OFFSET('All Equipment'!$P$1,ROW()-1,0)))</f>
        <v>26</v>
      </c>
      <c r="AL247" s="107">
        <f ca="1">IF($AE247="","",IF(AND($AE247="Off-Hand",$AH247="--- Empty ---"),1000,IF($AG247="1H",SUM($AK247,MAX(Optimization!$I$5:$K$5)),$AK247)))</f>
        <v>26</v>
      </c>
      <c r="AM247" s="134" t="str">
        <f ca="1">IF($AH247="","",IF(AND($AH247&lt;&gt;"--- Empty ---",OR($AI247&gt;$AD$2,OFFSET('All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47" s="52" t="str">
        <f t="shared" ca="1" si="29"/>
        <v>Yes</v>
      </c>
      <c r="AO247" s="52">
        <f t="shared" ca="1" si="34"/>
        <v>247</v>
      </c>
      <c r="AQ247" s="51" t="str">
        <f t="shared" ca="1" si="30"/>
        <v>n/a</v>
      </c>
      <c r="AR247" s="51" t="str">
        <f t="shared" ca="1" si="31"/>
        <v>n/a</v>
      </c>
      <c r="AS247" s="52" t="str">
        <f t="shared" ca="1" si="35"/>
        <v>n/a</v>
      </c>
      <c r="AT247" s="52" t="str">
        <f ca="1">IF(OR(AQ247="",AQ247="n/a"),AQ247,IF(AND($AR247&lt;&gt;"--- Empty ---",AR247=IF(AQ247="Finger1",Settings!$AB$4,Settings!$AB$6),ISERROR(MATCH(AR247,Settings!$AB$9:$AB$14,0))),"No","Yes"))</f>
        <v>n/a</v>
      </c>
      <c r="AV247" s="51" t="str">
        <f t="shared" ca="1" si="32"/>
        <v>n/a</v>
      </c>
      <c r="AW247" s="51" t="str">
        <f t="shared" ca="1" si="33"/>
        <v>n/a</v>
      </c>
      <c r="AX247" s="52" t="str">
        <f t="shared" ca="1" si="36"/>
        <v>n/a</v>
      </c>
      <c r="AY247" s="52" t="str">
        <f ca="1">IF(OR(AV247="",AV247="n/a"),AV247,IF(AND($AW247&lt;&gt;"--- Empty ---",AW247=IF(AV247="Finger2",Settings!$AB$3,Settings!$AB$5),ISERROR(MATCH(AW247,Settings!$AB$9:$AB$14,0))),"No","Yes"))</f>
        <v>n/a</v>
      </c>
    </row>
    <row r="248" spans="31:51" x14ac:dyDescent="0.25">
      <c r="AE248" s="51" t="str">
        <f ca="1">OFFSET('All Equipment'!$A$1,ROW()-1,0)&amp;""</f>
        <v>Shoulders</v>
      </c>
      <c r="AF248" s="51" t="str">
        <f ca="1">OFFSET('All Equipment'!$B$1,ROW()-1,0)&amp;""</f>
        <v>Shoulders</v>
      </c>
      <c r="AG248" s="52" t="str">
        <f t="shared" ca="1" si="28"/>
        <v/>
      </c>
      <c r="AH248" s="51" t="str">
        <f ca="1">IF($AE248="","",IF(OFFSET('All Equipment'!$A$1,ROW()-1,2)="","--- Empty ---",OFFSET('All Equipment'!$A$1,ROW()-1,2)))</f>
        <v>Sylvan Shoulders</v>
      </c>
      <c r="AI248" s="52">
        <f ca="1">IF($AF248="","",OFFSET('All Equipment'!$E$1,ROW()-1,0))</f>
        <v>6</v>
      </c>
      <c r="AJ248" s="52">
        <f ca="1">IF($AE248="","",OFFSET('All Equipment'!$M$1,ROW()-1,0))</f>
        <v>0</v>
      </c>
      <c r="AK248" s="107">
        <f ca="1">IF($AE248="","",IF($AH248="--- Empty ---",0,OFFSET('All Equipment'!$P$1,ROW()-1,0)))</f>
        <v>7</v>
      </c>
      <c r="AL248" s="107">
        <f ca="1">IF($AE248="","",IF(AND($AE248="Off-Hand",$AH248="--- Empty ---"),1000,IF($AG248="1H",SUM($AK248,MAX(Optimization!$I$5:$K$5)),$AK248)))</f>
        <v>7</v>
      </c>
      <c r="AM248" s="134" t="str">
        <f ca="1">IF($AH248="","",IF(AND($AH248&lt;&gt;"--- Empty ---",OR($AI248&gt;$AD$2,OFFSET('All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8" s="52" t="str">
        <f t="shared" ca="1" si="29"/>
        <v>Yes</v>
      </c>
      <c r="AO248" s="52">
        <f t="shared" ca="1" si="34"/>
        <v>248</v>
      </c>
      <c r="AQ248" s="51" t="str">
        <f t="shared" ca="1" si="30"/>
        <v>n/a</v>
      </c>
      <c r="AR248" s="51" t="str">
        <f t="shared" ca="1" si="31"/>
        <v>n/a</v>
      </c>
      <c r="AS248" s="52" t="str">
        <f t="shared" ca="1" si="35"/>
        <v>n/a</v>
      </c>
      <c r="AT248" s="52" t="str">
        <f ca="1">IF(OR(AQ248="",AQ248="n/a"),AQ248,IF(AND($AR248&lt;&gt;"--- Empty ---",AR248=IF(AQ248="Finger1",Settings!$AB$4,Settings!$AB$6),ISERROR(MATCH(AR248,Settings!$AB$9:$AB$14,0))),"No","Yes"))</f>
        <v>n/a</v>
      </c>
      <c r="AV248" s="51" t="str">
        <f t="shared" ca="1" si="32"/>
        <v>n/a</v>
      </c>
      <c r="AW248" s="51" t="str">
        <f t="shared" ca="1" si="33"/>
        <v>n/a</v>
      </c>
      <c r="AX248" s="52" t="str">
        <f t="shared" ca="1" si="36"/>
        <v>n/a</v>
      </c>
      <c r="AY248" s="52" t="str">
        <f ca="1">IF(OR(AV248="",AV248="n/a"),AV248,IF(AND($AW248&lt;&gt;"--- Empty ---",AW248=IF(AV248="Finger2",Settings!$AB$3,Settings!$AB$5),ISERROR(MATCH(AW248,Settings!$AB$9:$AB$14,0))),"No","Yes"))</f>
        <v>n/a</v>
      </c>
    </row>
    <row r="249" spans="31:51" x14ac:dyDescent="0.25">
      <c r="AE249" s="51" t="str">
        <f ca="1">OFFSET('All Equipment'!$A$1,ROW()-1,0)&amp;""</f>
        <v>Shoulders</v>
      </c>
      <c r="AF249" s="51" t="str">
        <f ca="1">OFFSET('All Equipment'!$B$1,ROW()-1,0)&amp;""</f>
        <v>Shoulders</v>
      </c>
      <c r="AG249" s="52" t="str">
        <f t="shared" ca="1" si="28"/>
        <v/>
      </c>
      <c r="AH249" s="51" t="str">
        <f ca="1">IF($AE249="","",IF(OFFSET('All Equipment'!$A$1,ROW()-1,2)="","--- Empty ---",OFFSET('All Equipment'!$A$1,ROW()-1,2)))</f>
        <v>Thuzadin Mantle</v>
      </c>
      <c r="AI249" s="52">
        <f ca="1">IF($AF249="","",OFFSET('All Equipment'!$E$1,ROW()-1,0))</f>
        <v>5</v>
      </c>
      <c r="AJ249" s="52">
        <f ca="1">IF($AE249="","",OFFSET('All Equipment'!$M$1,ROW()-1,0))</f>
        <v>0</v>
      </c>
      <c r="AK249" s="107">
        <f ca="1">IF($AE249="","",IF($AH249="--- Empty ---",0,OFFSET('All Equipment'!$P$1,ROW()-1,0)))</f>
        <v>14.03936170212766</v>
      </c>
      <c r="AL249" s="107">
        <f ca="1">IF($AE249="","",IF(AND($AE249="Off-Hand",$AH249="--- Empty ---"),1000,IF($AG249="1H",SUM($AK249,MAX(Optimization!$I$5:$K$5)),$AK249)))</f>
        <v>14.03936170212766</v>
      </c>
      <c r="AM249" s="134" t="str">
        <f ca="1">IF($AH249="","",IF(AND($AH249&lt;&gt;"--- Empty ---",OR($AI249&gt;$AD$2,OFFSET('All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9" s="52" t="str">
        <f t="shared" ca="1" si="29"/>
        <v>Yes</v>
      </c>
      <c r="AO249" s="52">
        <f t="shared" ca="1" si="34"/>
        <v>249</v>
      </c>
      <c r="AQ249" s="51" t="str">
        <f t="shared" ca="1" si="30"/>
        <v>n/a</v>
      </c>
      <c r="AR249" s="51" t="str">
        <f t="shared" ca="1" si="31"/>
        <v>n/a</v>
      </c>
      <c r="AS249" s="52" t="str">
        <f t="shared" ca="1" si="35"/>
        <v>n/a</v>
      </c>
      <c r="AT249" s="52" t="str">
        <f ca="1">IF(OR(AQ249="",AQ249="n/a"),AQ249,IF(AND($AR249&lt;&gt;"--- Empty ---",AR249=IF(AQ249="Finger1",Settings!$AB$4,Settings!$AB$6),ISERROR(MATCH(AR249,Settings!$AB$9:$AB$14,0))),"No","Yes"))</f>
        <v>n/a</v>
      </c>
      <c r="AV249" s="51" t="str">
        <f t="shared" ca="1" si="32"/>
        <v>n/a</v>
      </c>
      <c r="AW249" s="51" t="str">
        <f t="shared" ca="1" si="33"/>
        <v>n/a</v>
      </c>
      <c r="AX249" s="52" t="str">
        <f t="shared" ca="1" si="36"/>
        <v>n/a</v>
      </c>
      <c r="AY249" s="52" t="str">
        <f ca="1">IF(OR(AV249="",AV249="n/a"),AV249,IF(AND($AW249&lt;&gt;"--- Empty ---",AW249=IF(AV249="Finger2",Settings!$AB$3,Settings!$AB$5),ISERROR(MATCH(AW249,Settings!$AB$9:$AB$14,0))),"No","Yes"))</f>
        <v>n/a</v>
      </c>
    </row>
    <row r="250" spans="31:51" x14ac:dyDescent="0.25">
      <c r="AE250" s="51" t="str">
        <f ca="1">OFFSET('All Equipment'!$A$1,ROW()-1,0)&amp;""</f>
        <v>Shoulders</v>
      </c>
      <c r="AF250" s="51" t="str">
        <f ca="1">OFFSET('All Equipment'!$B$1,ROW()-1,0)&amp;""</f>
        <v>Shoulders</v>
      </c>
      <c r="AG250" s="52" t="str">
        <f t="shared" ca="1" si="28"/>
        <v/>
      </c>
      <c r="AH250" s="51" t="str">
        <f ca="1">IF($AE250="","",IF(OFFSET('All Equipment'!$A$1,ROW()-1,2)="","--- Empty ---",OFFSET('All Equipment'!$A$1,ROW()-1,2)))</f>
        <v>Wanderer's Shoulders of Nature's Wrath</v>
      </c>
      <c r="AI250" s="52">
        <f ca="1">IF($AF250="","",OFFSET('All Equipment'!$E$1,ROW()-1,0))</f>
        <v>1</v>
      </c>
      <c r="AJ250" s="52">
        <f ca="1">IF($AE250="","",OFFSET('All Equipment'!$M$1,ROW()-1,0))</f>
        <v>0</v>
      </c>
      <c r="AK250" s="107">
        <f ca="1">IF($AE250="","",IF($AH250="--- Empty ---",0,OFFSET('All Equipment'!$P$1,ROW()-1,0)))</f>
        <v>26</v>
      </c>
      <c r="AL250" s="107">
        <f ca="1">IF($AE250="","",IF(AND($AE250="Off-Hand",$AH250="--- Empty ---"),1000,IF($AG250="1H",SUM($AK250,MAX(Optimization!$I$5:$K$5)),$AK250)))</f>
        <v>26</v>
      </c>
      <c r="AM250" s="134" t="str">
        <f ca="1">IF($AH250="","",IF(AND($AH250&lt;&gt;"--- Empty ---",OR($AI250&gt;$AD$2,OFFSET('All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50" s="52" t="str">
        <f t="shared" ca="1" si="29"/>
        <v>Yes</v>
      </c>
      <c r="AO250" s="52">
        <f t="shared" ca="1" si="34"/>
        <v>250</v>
      </c>
      <c r="AQ250" s="51" t="str">
        <f t="shared" ca="1" si="30"/>
        <v>n/a</v>
      </c>
      <c r="AR250" s="51" t="str">
        <f t="shared" ca="1" si="31"/>
        <v>n/a</v>
      </c>
      <c r="AS250" s="52" t="str">
        <f t="shared" ca="1" si="35"/>
        <v>n/a</v>
      </c>
      <c r="AT250" s="52" t="str">
        <f ca="1">IF(OR(AQ250="",AQ250="n/a"),AQ250,IF(AND($AR250&lt;&gt;"--- Empty ---",AR250=IF(AQ250="Finger1",Settings!$AB$4,Settings!$AB$6),ISERROR(MATCH(AR250,Settings!$AB$9:$AB$14,0))),"No","Yes"))</f>
        <v>n/a</v>
      </c>
      <c r="AV250" s="51" t="str">
        <f t="shared" ca="1" si="32"/>
        <v>n/a</v>
      </c>
      <c r="AW250" s="51" t="str">
        <f t="shared" ca="1" si="33"/>
        <v>n/a</v>
      </c>
      <c r="AX250" s="52" t="str">
        <f t="shared" ca="1" si="36"/>
        <v>n/a</v>
      </c>
      <c r="AY250" s="52" t="str">
        <f ca="1">IF(OR(AV250="",AV250="n/a"),AV250,IF(AND($AW250&lt;&gt;"--- Empty ---",AW250=IF(AV250="Finger2",Settings!$AB$3,Settings!$AB$5),ISERROR(MATCH(AW250,Settings!$AB$9:$AB$14,0))),"No","Yes"))</f>
        <v>n/a</v>
      </c>
    </row>
    <row r="251" spans="31:51" x14ac:dyDescent="0.25">
      <c r="AE251" s="51" t="str">
        <f ca="1">OFFSET('All Equipment'!$A$1,ROW()-1,0)&amp;""</f>
        <v>Shoulders</v>
      </c>
      <c r="AF251" s="51" t="str">
        <f ca="1">OFFSET('All Equipment'!$B$1,ROW()-1,0)&amp;""</f>
        <v>Shoulders</v>
      </c>
      <c r="AG251" s="52" t="str">
        <f t="shared" ca="1" si="28"/>
        <v/>
      </c>
      <c r="AH251" s="51" t="str">
        <f ca="1">IF($AE251="","",IF(OFFSET('All Equipment'!$A$1,ROW()-1,2)="","--- Empty ---",OFFSET('All Equipment'!$A$1,ROW()-1,2)))</f>
        <v>Warlord's Dragonhide Epaulets</v>
      </c>
      <c r="AI251" s="52">
        <f ca="1">IF($AF251="","",OFFSET('All Equipment'!$E$1,ROW()-1,0))</f>
        <v>2</v>
      </c>
      <c r="AJ251" s="52">
        <f ca="1">IF($AE251="","",OFFSET('All Equipment'!$M$1,ROW()-1,0))</f>
        <v>0</v>
      </c>
      <c r="AK251" s="107">
        <f ca="1">IF($AE251="","",IF($AH251="--- Empty ---",0,OFFSET('All Equipment'!$P$1,ROW()-1,0)))</f>
        <v>19.246276595744682</v>
      </c>
      <c r="AL251" s="107">
        <f ca="1">IF($AE251="","",IF(AND($AE251="Off-Hand",$AH251="--- Empty ---"),1000,IF($AG251="1H",SUM($AK251,MAX(Optimization!$I$5:$K$5)),$AK251)))</f>
        <v>19.246276595744682</v>
      </c>
      <c r="AM251" s="134" t="str">
        <f ca="1">IF($AH251="","",IF(AND($AH251&lt;&gt;"--- Empty ---",OR($AI251&gt;$AD$2,OFFSET('All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51" s="52" t="str">
        <f t="shared" ca="1" si="29"/>
        <v>Yes</v>
      </c>
      <c r="AO251" s="52">
        <f t="shared" ca="1" si="34"/>
        <v>251</v>
      </c>
      <c r="AQ251" s="51" t="str">
        <f t="shared" ca="1" si="30"/>
        <v>n/a</v>
      </c>
      <c r="AR251" s="51" t="str">
        <f t="shared" ca="1" si="31"/>
        <v>n/a</v>
      </c>
      <c r="AS251" s="52" t="str">
        <f t="shared" ca="1" si="35"/>
        <v>n/a</v>
      </c>
      <c r="AT251" s="52" t="str">
        <f ca="1">IF(OR(AQ251="",AQ251="n/a"),AQ251,IF(AND($AR251&lt;&gt;"--- Empty ---",AR251=IF(AQ251="Finger1",Settings!$AB$4,Settings!$AB$6),ISERROR(MATCH(AR251,Settings!$AB$9:$AB$14,0))),"No","Yes"))</f>
        <v>n/a</v>
      </c>
      <c r="AV251" s="51" t="str">
        <f t="shared" ca="1" si="32"/>
        <v>n/a</v>
      </c>
      <c r="AW251" s="51" t="str">
        <f t="shared" ca="1" si="33"/>
        <v>n/a</v>
      </c>
      <c r="AX251" s="52" t="str">
        <f t="shared" ca="1" si="36"/>
        <v>n/a</v>
      </c>
      <c r="AY251" s="52" t="str">
        <f ca="1">IF(OR(AV251="",AV251="n/a"),AV251,IF(AND($AW251&lt;&gt;"--- Empty ---",AW251=IF(AV251="Finger2",Settings!$AB$3,Settings!$AB$5),ISERROR(MATCH(AW251,Settings!$AB$9:$AB$14,0))),"No","Yes"))</f>
        <v>n/a</v>
      </c>
    </row>
    <row r="252" spans="31:51" x14ac:dyDescent="0.25">
      <c r="AE252" s="51" t="str">
        <f ca="1">OFFSET('All Equipment'!$A$1,ROW()-1,0)&amp;""</f>
        <v/>
      </c>
      <c r="AF252" s="51" t="str">
        <f ca="1">OFFSET('All Equipment'!$B$1,ROW()-1,0)&amp;""</f>
        <v/>
      </c>
      <c r="AG252" s="52" t="str">
        <f t="shared" ca="1" si="28"/>
        <v/>
      </c>
      <c r="AH252" s="51" t="str">
        <f ca="1">IF($AE252="","",IF(OFFSET('All Equipment'!$A$1,ROW()-1,2)="","--- Empty ---",OFFSET('All Equipment'!$A$1,ROW()-1,2)))</f>
        <v/>
      </c>
      <c r="AI252" s="52" t="str">
        <f ca="1">IF($AF252="","",OFFSET('All Equipment'!$E$1,ROW()-1,0))</f>
        <v/>
      </c>
      <c r="AJ252" s="52" t="str">
        <f ca="1">IF($AE252="","",OFFSET('All Equipment'!$M$1,ROW()-1,0))</f>
        <v/>
      </c>
      <c r="AK252" s="107" t="str">
        <f ca="1">IF($AE252="","",IF($AH252="--- Empty ---",0,OFFSET('All Equipment'!$P$1,ROW()-1,0)))</f>
        <v/>
      </c>
      <c r="AL252" s="107" t="str">
        <f ca="1">IF($AE252="","",IF(AND($AE252="Off-Hand",$AH252="--- Empty ---"),1000,IF($AG252="1H",SUM($AK252,MAX(Optimization!$I$5:$K$5)),$AK252)))</f>
        <v/>
      </c>
      <c r="AM252" s="134" t="str">
        <f ca="1">IF($AH252="","",IF(AND($AH252&lt;&gt;"--- Empty ---",OR($AI252&gt;$AD$2,OFFSET('All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252" s="52" t="str">
        <f t="shared" ca="1" si="29"/>
        <v/>
      </c>
      <c r="AO252" s="52" t="str">
        <f t="shared" ca="1" si="34"/>
        <v/>
      </c>
      <c r="AQ252" s="51" t="str">
        <f t="shared" ca="1" si="30"/>
        <v/>
      </c>
      <c r="AR252" s="51" t="str">
        <f t="shared" ca="1" si="31"/>
        <v/>
      </c>
      <c r="AS252" s="52" t="str">
        <f t="shared" ca="1" si="35"/>
        <v/>
      </c>
      <c r="AT252" s="52" t="str">
        <f ca="1">IF(OR(AQ252="",AQ252="n/a"),AQ252,IF(AND($AR252&lt;&gt;"--- Empty ---",AR252=IF(AQ252="Finger1",Settings!$AB$4,Settings!$AB$6),ISERROR(MATCH(AR252,Settings!$AB$9:$AB$14,0))),"No","Yes"))</f>
        <v/>
      </c>
      <c r="AV252" s="51" t="str">
        <f t="shared" ca="1" si="32"/>
        <v/>
      </c>
      <c r="AW252" s="51" t="str">
        <f t="shared" ca="1" si="33"/>
        <v/>
      </c>
      <c r="AX252" s="52" t="str">
        <f t="shared" ca="1" si="36"/>
        <v/>
      </c>
      <c r="AY252" s="52" t="str">
        <f ca="1">IF(OR(AV252="",AV252="n/a"),AV252,IF(AND($AW252&lt;&gt;"--- Empty ---",AW252=IF(AV252="Finger2",Settings!$AB$3,Settings!$AB$5),ISERROR(MATCH(AW252,Settings!$AB$9:$AB$14,0))),"No","Yes"))</f>
        <v/>
      </c>
    </row>
    <row r="253" spans="31:51" x14ac:dyDescent="0.25">
      <c r="AE253" s="51" t="str">
        <f ca="1">OFFSET('All Equipment'!$A$1,ROW()-1,0)&amp;""</f>
        <v>Shoulder Enchant</v>
      </c>
      <c r="AF253" s="51" t="str">
        <f ca="1">OFFSET('All Equipment'!$B$1,ROW()-1,0)&amp;""</f>
        <v/>
      </c>
      <c r="AG253" s="52" t="str">
        <f t="shared" ca="1" si="28"/>
        <v/>
      </c>
      <c r="AH253" s="51" t="str">
        <f ca="1">IF($AE253="","",IF(OFFSET('All Equipment'!$A$1,ROW()-1,2)="","--- Empty ---",OFFSET('All Equipment'!$A$1,ROW()-1,2)))</f>
        <v>--- Empty ---</v>
      </c>
      <c r="AI253" s="52" t="str">
        <f ca="1">IF($AF253="","",OFFSET('All Equipment'!$E$1,ROW()-1,0))</f>
        <v/>
      </c>
      <c r="AJ253" s="52">
        <f ca="1">IF($AE253="","",OFFSET('All Equipment'!$M$1,ROW()-1,0))</f>
        <v>0</v>
      </c>
      <c r="AK253" s="107">
        <f ca="1">IF($AE253="","",IF($AH253="--- Empty ---",0,OFFSET('All Equipment'!$P$1,ROW()-1,0)))</f>
        <v>0</v>
      </c>
      <c r="AL253" s="107">
        <f ca="1">IF($AE253="","",IF(AND($AE253="Off-Hand",$AH253="--- Empty ---"),1000,IF($AG253="1H",SUM($AK253,MAX(Optimization!$I$5:$K$5)),$AK253)))</f>
        <v>0</v>
      </c>
      <c r="AM253" s="134" t="str">
        <f ca="1">IF($AH253="","",IF(AND($AH253&lt;&gt;"--- Empty ---",OR($AI253&gt;$AD$2,OFFSET('All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53" s="52" t="str">
        <f t="shared" ca="1" si="29"/>
        <v>Yes</v>
      </c>
      <c r="AO253" s="52">
        <f t="shared" ca="1" si="34"/>
        <v>253</v>
      </c>
      <c r="AQ253" s="51" t="str">
        <f t="shared" ca="1" si="30"/>
        <v>n/a</v>
      </c>
      <c r="AR253" s="51" t="str">
        <f t="shared" ca="1" si="31"/>
        <v>n/a</v>
      </c>
      <c r="AS253" s="52" t="str">
        <f t="shared" ca="1" si="35"/>
        <v>n/a</v>
      </c>
      <c r="AT253" s="52" t="str">
        <f ca="1">IF(OR(AQ253="",AQ253="n/a"),AQ253,IF(AND($AR253&lt;&gt;"--- Empty ---",AR253=IF(AQ253="Finger1",Settings!$AB$4,Settings!$AB$6),ISERROR(MATCH(AR253,Settings!$AB$9:$AB$14,0))),"No","Yes"))</f>
        <v>n/a</v>
      </c>
      <c r="AV253" s="51" t="str">
        <f t="shared" ca="1" si="32"/>
        <v>n/a</v>
      </c>
      <c r="AW253" s="51" t="str">
        <f t="shared" ca="1" si="33"/>
        <v>n/a</v>
      </c>
      <c r="AX253" s="52" t="str">
        <f t="shared" ca="1" si="36"/>
        <v>n/a</v>
      </c>
      <c r="AY253" s="52" t="str">
        <f ca="1">IF(OR(AV253="",AV253="n/a"),AV253,IF(AND($AW253&lt;&gt;"--- Empty ---",AW253=IF(AV253="Finger2",Settings!$AB$3,Settings!$AB$5),ISERROR(MATCH(AW253,Settings!$AB$9:$AB$14,0))),"No","Yes"))</f>
        <v>n/a</v>
      </c>
    </row>
    <row r="254" spans="31:51" x14ac:dyDescent="0.25">
      <c r="AE254" s="51" t="str">
        <f ca="1">OFFSET('All Equipment'!$A$1,ROW()-1,0)&amp;""</f>
        <v>Shoulder Enchant</v>
      </c>
      <c r="AF254" s="51" t="str">
        <f ca="1">OFFSET('All Equipment'!$B$1,ROW()-1,0)&amp;""</f>
        <v>Enchant</v>
      </c>
      <c r="AG254" s="52" t="str">
        <f t="shared" ca="1" si="28"/>
        <v/>
      </c>
      <c r="AH254" s="51" t="str">
        <f ca="1">IF($AE254="","",IF(OFFSET('All Equipment'!$A$1,ROW()-1,2)="","--- Empty ---",OFFSET('All Equipment'!$A$1,ROW()-1,2)))</f>
        <v>Power of the Scourge</v>
      </c>
      <c r="AI254" s="52">
        <f ca="1">IF($AF254="","",OFFSET('All Equipment'!$E$1,ROW()-1,0))</f>
        <v>6</v>
      </c>
      <c r="AJ254" s="52">
        <f ca="1">IF($AE254="","",OFFSET('All Equipment'!$M$1,ROW()-1,0))</f>
        <v>0</v>
      </c>
      <c r="AK254" s="107">
        <f ca="1">IF($AE254="","",IF($AH254="--- Empty ---",0,OFFSET('All Equipment'!$P$1,ROW()-1,0)))</f>
        <v>21.797872340425535</v>
      </c>
      <c r="AL254" s="107">
        <f ca="1">IF($AE254="","",IF(AND($AE254="Off-Hand",$AH254="--- Empty ---"),1000,IF($AG254="1H",SUM($AK254,MAX(Optimization!$I$5:$K$5)),$AK254)))</f>
        <v>21.797872340425535</v>
      </c>
      <c r="AM254" s="134" t="str">
        <f ca="1">IF($AH254="","",IF(AND($AH254&lt;&gt;"--- Empty ---",OR($AI254&gt;$AD$2,OFFSET('All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54" s="52" t="str">
        <f t="shared" ca="1" si="29"/>
        <v>Yes</v>
      </c>
      <c r="AO254" s="52">
        <f t="shared" ca="1" si="34"/>
        <v>254</v>
      </c>
      <c r="AQ254" s="51" t="str">
        <f t="shared" ca="1" si="30"/>
        <v>n/a</v>
      </c>
      <c r="AR254" s="51" t="str">
        <f t="shared" ca="1" si="31"/>
        <v>n/a</v>
      </c>
      <c r="AS254" s="52" t="str">
        <f t="shared" ca="1" si="35"/>
        <v>n/a</v>
      </c>
      <c r="AT254" s="52" t="str">
        <f ca="1">IF(OR(AQ254="",AQ254="n/a"),AQ254,IF(AND($AR254&lt;&gt;"--- Empty ---",AR254=IF(AQ254="Finger1",Settings!$AB$4,Settings!$AB$6),ISERROR(MATCH(AR254,Settings!$AB$9:$AB$14,0))),"No","Yes"))</f>
        <v>n/a</v>
      </c>
      <c r="AV254" s="51" t="str">
        <f t="shared" ca="1" si="32"/>
        <v>n/a</v>
      </c>
      <c r="AW254" s="51" t="str">
        <f t="shared" ca="1" si="33"/>
        <v>n/a</v>
      </c>
      <c r="AX254" s="52" t="str">
        <f t="shared" ca="1" si="36"/>
        <v>n/a</v>
      </c>
      <c r="AY254" s="52" t="str">
        <f ca="1">IF(OR(AV254="",AV254="n/a"),AV254,IF(AND($AW254&lt;&gt;"--- Empty ---",AW254=IF(AV254="Finger2",Settings!$AB$3,Settings!$AB$5),ISERROR(MATCH(AW254,Settings!$AB$9:$AB$14,0))),"No","Yes"))</f>
        <v>n/a</v>
      </c>
    </row>
    <row r="255" spans="31:51" x14ac:dyDescent="0.25">
      <c r="AE255" s="51" t="str">
        <f ca="1">OFFSET('All Equipment'!$A$1,ROW()-1,0)&amp;""</f>
        <v>Shoulder Enchant</v>
      </c>
      <c r="AF255" s="51" t="str">
        <f ca="1">OFFSET('All Equipment'!$B$1,ROW()-1,0)&amp;""</f>
        <v>Enchant</v>
      </c>
      <c r="AG255" s="52" t="str">
        <f t="shared" ca="1" si="28"/>
        <v/>
      </c>
      <c r="AH255" s="51" t="str">
        <f ca="1">IF($AE255="","",IF(OFFSET('All Equipment'!$A$1,ROW()-1,2)="","--- Empty ---",OFFSET('All Equipment'!$A$1,ROW()-1,2)))</f>
        <v>Zandalar Signet of Mojo</v>
      </c>
      <c r="AI255" s="52">
        <f ca="1">IF($AF255="","",OFFSET('All Equipment'!$E$1,ROW()-1,0))</f>
        <v>4</v>
      </c>
      <c r="AJ255" s="52">
        <f ca="1">IF($AE255="","",OFFSET('All Equipment'!$M$1,ROW()-1,0))</f>
        <v>0</v>
      </c>
      <c r="AK255" s="107">
        <f ca="1">IF($AE255="","",IF($AH255="--- Empty ---",0,OFFSET('All Equipment'!$P$1,ROW()-1,0)))</f>
        <v>18</v>
      </c>
      <c r="AL255" s="107">
        <f ca="1">IF($AE255="","",IF(AND($AE255="Off-Hand",$AH255="--- Empty ---"),1000,IF($AG255="1H",SUM($AK255,MAX(Optimization!$I$5:$K$5)),$AK255)))</f>
        <v>18</v>
      </c>
      <c r="AM255" s="134" t="str">
        <f ca="1">IF($AH255="","",IF(AND($AH255&lt;&gt;"--- Empty ---",OR($AI255&gt;$AD$2,OFFSET('All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55" s="52" t="str">
        <f t="shared" ca="1" si="29"/>
        <v>Yes</v>
      </c>
      <c r="AO255" s="52">
        <f t="shared" ca="1" si="34"/>
        <v>255</v>
      </c>
      <c r="AQ255" s="51" t="str">
        <f t="shared" ca="1" si="30"/>
        <v>n/a</v>
      </c>
      <c r="AR255" s="51" t="str">
        <f t="shared" ca="1" si="31"/>
        <v>n/a</v>
      </c>
      <c r="AS255" s="52" t="str">
        <f t="shared" ca="1" si="35"/>
        <v>n/a</v>
      </c>
      <c r="AT255" s="52" t="str">
        <f ca="1">IF(OR(AQ255="",AQ255="n/a"),AQ255,IF(AND($AR255&lt;&gt;"--- Empty ---",AR255=IF(AQ255="Finger1",Settings!$AB$4,Settings!$AB$6),ISERROR(MATCH(AR255,Settings!$AB$9:$AB$14,0))),"No","Yes"))</f>
        <v>n/a</v>
      </c>
      <c r="AV255" s="51" t="str">
        <f t="shared" ca="1" si="32"/>
        <v>n/a</v>
      </c>
      <c r="AW255" s="51" t="str">
        <f t="shared" ca="1" si="33"/>
        <v>n/a</v>
      </c>
      <c r="AX255" s="52" t="str">
        <f t="shared" ca="1" si="36"/>
        <v>n/a</v>
      </c>
      <c r="AY255" s="52" t="str">
        <f ca="1">IF(OR(AV255="",AV255="n/a"),AV255,IF(AND($AW255&lt;&gt;"--- Empty ---",AW255=IF(AV255="Finger2",Settings!$AB$3,Settings!$AB$5),ISERROR(MATCH(AW255,Settings!$AB$9:$AB$14,0))),"No","Yes"))</f>
        <v>n/a</v>
      </c>
    </row>
    <row r="256" spans="31:51" x14ac:dyDescent="0.25">
      <c r="AE256" s="51" t="str">
        <f ca="1">OFFSET('All Equipment'!$A$1,ROW()-1,0)&amp;""</f>
        <v>Shoulder Enchant</v>
      </c>
      <c r="AF256" s="51" t="str">
        <f ca="1">OFFSET('All Equipment'!$B$1,ROW()-1,0)&amp;""</f>
        <v>Enchant</v>
      </c>
      <c r="AG256" s="52" t="str">
        <f t="shared" ca="1" si="28"/>
        <v/>
      </c>
      <c r="AH256" s="51" t="str">
        <f ca="1">IF($AE256="","",IF(OFFSET('All Equipment'!$A$1,ROW()-1,2)="","--- Empty ---",OFFSET('All Equipment'!$A$1,ROW()-1,2)))</f>
        <v>Resilience of the Scourge</v>
      </c>
      <c r="AI256" s="52">
        <f ca="1">IF($AF256="","",OFFSET('All Equipment'!$E$1,ROW()-1,0))</f>
        <v>6</v>
      </c>
      <c r="AJ256" s="52">
        <f ca="1">IF($AE256="","",OFFSET('All Equipment'!$M$1,ROW()-1,0))</f>
        <v>0</v>
      </c>
      <c r="AK256" s="107">
        <f ca="1">IF($AE256="","",IF($AH256="--- Empty ---",0,OFFSET('All Equipment'!$P$1,ROW()-1,0)))</f>
        <v>11</v>
      </c>
      <c r="AL256" s="107">
        <f ca="1">IF($AE256="","",IF(AND($AE256="Off-Hand",$AH256="--- Empty ---"),1000,IF($AG256="1H",SUM($AK256,MAX(Optimization!$I$5:$K$5)),$AK256)))</f>
        <v>11</v>
      </c>
      <c r="AM256" s="134" t="str">
        <f ca="1">IF($AH256="","",IF(AND($AH256&lt;&gt;"--- Empty ---",OR($AI256&gt;$AD$2,OFFSET('All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56" s="52" t="str">
        <f t="shared" ca="1" si="29"/>
        <v>Yes</v>
      </c>
      <c r="AO256" s="52">
        <f t="shared" ca="1" si="34"/>
        <v>256</v>
      </c>
      <c r="AQ256" s="51" t="str">
        <f t="shared" ca="1" si="30"/>
        <v>n/a</v>
      </c>
      <c r="AR256" s="51" t="str">
        <f t="shared" ca="1" si="31"/>
        <v>n/a</v>
      </c>
      <c r="AS256" s="52" t="str">
        <f t="shared" ca="1" si="35"/>
        <v>n/a</v>
      </c>
      <c r="AT256" s="52" t="str">
        <f ca="1">IF(OR(AQ256="",AQ256="n/a"),AQ256,IF(AND($AR256&lt;&gt;"--- Empty ---",AR256=IF(AQ256="Finger1",Settings!$AB$4,Settings!$AB$6),ISERROR(MATCH(AR256,Settings!$AB$9:$AB$14,0))),"No","Yes"))</f>
        <v>n/a</v>
      </c>
      <c r="AV256" s="51" t="str">
        <f t="shared" ca="1" si="32"/>
        <v>n/a</v>
      </c>
      <c r="AW256" s="51" t="str">
        <f t="shared" ca="1" si="33"/>
        <v>n/a</v>
      </c>
      <c r="AX256" s="52" t="str">
        <f t="shared" ca="1" si="36"/>
        <v>n/a</v>
      </c>
      <c r="AY256" s="52" t="str">
        <f ca="1">IF(OR(AV256="",AV256="n/a"),AV256,IF(AND($AW256&lt;&gt;"--- Empty ---",AW256=IF(AV256="Finger2",Settings!$AB$3,Settings!$AB$5),ISERROR(MATCH(AW256,Settings!$AB$9:$AB$14,0))),"No","Yes"))</f>
        <v>n/a</v>
      </c>
    </row>
    <row r="257" spans="31:51" x14ac:dyDescent="0.25">
      <c r="AE257" s="51" t="str">
        <f ca="1">OFFSET('All Equipment'!$A$1,ROW()-1,0)&amp;""</f>
        <v/>
      </c>
      <c r="AF257" s="51" t="str">
        <f ca="1">OFFSET('All Equipment'!$B$1,ROW()-1,0)&amp;""</f>
        <v/>
      </c>
      <c r="AG257" s="52" t="str">
        <f t="shared" ca="1" si="28"/>
        <v/>
      </c>
      <c r="AH257" s="51" t="str">
        <f ca="1">IF($AE257="","",IF(OFFSET('All Equipment'!$A$1,ROW()-1,2)="","--- Empty ---",OFFSET('All Equipment'!$A$1,ROW()-1,2)))</f>
        <v/>
      </c>
      <c r="AI257" s="52" t="str">
        <f ca="1">IF($AF257="","",OFFSET('All Equipment'!$E$1,ROW()-1,0))</f>
        <v/>
      </c>
      <c r="AJ257" s="52" t="str">
        <f ca="1">IF($AE257="","",OFFSET('All Equipment'!$M$1,ROW()-1,0))</f>
        <v/>
      </c>
      <c r="AK257" s="107" t="str">
        <f ca="1">IF($AE257="","",IF($AH257="--- Empty ---",0,OFFSET('All Equipment'!$P$1,ROW()-1,0)))</f>
        <v/>
      </c>
      <c r="AL257" s="107" t="str">
        <f ca="1">IF($AE257="","",IF(AND($AE257="Off-Hand",$AH257="--- Empty ---"),1000,IF($AG257="1H",SUM($AK257,MAX(Optimization!$I$5:$K$5)),$AK257)))</f>
        <v/>
      </c>
      <c r="AM257" s="134" t="str">
        <f ca="1">IF($AH257="","",IF(AND($AH257&lt;&gt;"--- Empty ---",OR($AI257&gt;$AD$2,OFFSET('All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257" s="52" t="str">
        <f t="shared" ca="1" si="29"/>
        <v/>
      </c>
      <c r="AO257" s="52" t="str">
        <f t="shared" ca="1" si="34"/>
        <v/>
      </c>
      <c r="AQ257" s="51" t="str">
        <f t="shared" ca="1" si="30"/>
        <v/>
      </c>
      <c r="AR257" s="51" t="str">
        <f t="shared" ca="1" si="31"/>
        <v/>
      </c>
      <c r="AS257" s="52" t="str">
        <f t="shared" ca="1" si="35"/>
        <v/>
      </c>
      <c r="AT257" s="52" t="str">
        <f ca="1">IF(OR(AQ257="",AQ257="n/a"),AQ257,IF(AND($AR257&lt;&gt;"--- Empty ---",AR257=IF(AQ257="Finger1",Settings!$AB$4,Settings!$AB$6),ISERROR(MATCH(AR257,Settings!$AB$9:$AB$14,0))),"No","Yes"))</f>
        <v/>
      </c>
      <c r="AV257" s="51" t="str">
        <f t="shared" ca="1" si="32"/>
        <v/>
      </c>
      <c r="AW257" s="51" t="str">
        <f t="shared" ca="1" si="33"/>
        <v/>
      </c>
      <c r="AX257" s="52" t="str">
        <f t="shared" ca="1" si="36"/>
        <v/>
      </c>
      <c r="AY257" s="52" t="str">
        <f ca="1">IF(OR(AV257="",AV257="n/a"),AV257,IF(AND($AW257&lt;&gt;"--- Empty ---",AW257=IF(AV257="Finger2",Settings!$AB$3,Settings!$AB$5),ISERROR(MATCH(AW257,Settings!$AB$9:$AB$14,0))),"No","Yes"))</f>
        <v/>
      </c>
    </row>
    <row r="258" spans="31:51" x14ac:dyDescent="0.25">
      <c r="AE258" s="51" t="str">
        <f ca="1">OFFSET('All Equipment'!$A$1,ROW()-1,0)&amp;""</f>
        <v>Chest</v>
      </c>
      <c r="AF258" s="51" t="str">
        <f ca="1">OFFSET('All Equipment'!$B$1,ROW()-1,0)&amp;""</f>
        <v/>
      </c>
      <c r="AG258" s="52" t="str">
        <f t="shared" ref="AG258:AG321" ca="1" si="37">IF(ISNUMBER(MATCH($AH258,$R$1:$R$100,0)),INDEX($Q$1:$Q$100,MATCH($AH258,$R$1:$R$100,0)),IF(AND($AE258="Weapon",$AF258&lt;&gt;""),IF(OR($AF258="Staff",LEFT($AF258,2)="2H"),"2H","1H"),IF(AND($AE258="Finger",ISNUMBER(MATCH($AH258,$AB$9:$AB$14,0))),"Except","")))</f>
        <v/>
      </c>
      <c r="AH258" s="51" t="str">
        <f ca="1">IF($AE258="","",IF(OFFSET('All Equipment'!$A$1,ROW()-1,2)="","--- Empty ---",OFFSET('All Equipment'!$A$1,ROW()-1,2)))</f>
        <v>--- Empty ---</v>
      </c>
      <c r="AI258" s="52" t="str">
        <f ca="1">IF($AF258="","",OFFSET('All Equipment'!$E$1,ROW()-1,0))</f>
        <v/>
      </c>
      <c r="AJ258" s="52">
        <f ca="1">IF($AE258="","",OFFSET('All Equipment'!$M$1,ROW()-1,0))</f>
        <v>0</v>
      </c>
      <c r="AK258" s="107">
        <f ca="1">IF($AE258="","",IF($AH258="--- Empty ---",0,OFFSET('All Equipment'!$P$1,ROW()-1,0)))</f>
        <v>0</v>
      </c>
      <c r="AL258" s="107">
        <f ca="1">IF($AE258="","",IF(AND($AE258="Off-Hand",$AH258="--- Empty ---"),1000,IF($AG258="1H",SUM($AK258,MAX(Optimization!$I$5:$K$5)),$AK258)))</f>
        <v>0</v>
      </c>
      <c r="AM258" s="134" t="str">
        <f ca="1">IF($AH258="","",IF(AND($AH258&lt;&gt;"--- Empty ---",OR($AI258&gt;$AD$2,OFFSET('All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58" s="52" t="str">
        <f t="shared" ref="AN258:AN321" ca="1" si="38">IF($AE258="","",IF(AND($AE258="Off-Hand",$AH258&lt;&gt;"--- Empty ---",$AB$2="2H"),"No","Yes"))</f>
        <v>Yes</v>
      </c>
      <c r="AO258" s="52">
        <f t="shared" ca="1" si="34"/>
        <v>258</v>
      </c>
      <c r="AQ258" s="51" t="str">
        <f t="shared" ref="AQ258:AQ321" ca="1" si="39">IF($AE258="","",IF(AND($AE258&lt;&gt;"Finger",$AE258&lt;&gt;"Trinket"),"n/a",$AE258&amp;1))</f>
        <v>n/a</v>
      </c>
      <c r="AR258" s="51" t="str">
        <f t="shared" ref="AR258:AR321" ca="1" si="40">IF(OR(AQ258="",AQ258="n/a"),AQ258,$AH258)</f>
        <v>n/a</v>
      </c>
      <c r="AS258" s="52" t="str">
        <f t="shared" ca="1" si="35"/>
        <v>n/a</v>
      </c>
      <c r="AT258" s="52" t="str">
        <f ca="1">IF(OR(AQ258="",AQ258="n/a"),AQ258,IF(AND($AR258&lt;&gt;"--- Empty ---",AR258=IF(AQ258="Finger1",Settings!$AB$4,Settings!$AB$6),ISERROR(MATCH(AR258,Settings!$AB$9:$AB$14,0))),"No","Yes"))</f>
        <v>n/a</v>
      </c>
      <c r="AV258" s="51" t="str">
        <f t="shared" ref="AV258:AV321" ca="1" si="41">IF($AE258="","",IF(AND($AE258&lt;&gt;"Finger",$AE258&lt;&gt;"Trinket"),"n/a",$AE258&amp;2))</f>
        <v>n/a</v>
      </c>
      <c r="AW258" s="51" t="str">
        <f t="shared" ref="AW258:AW321" ca="1" si="42">IF(OR(AV258="",AV258="n/a"),AV258,$AH258)</f>
        <v>n/a</v>
      </c>
      <c r="AX258" s="52" t="str">
        <f t="shared" ca="1" si="36"/>
        <v>n/a</v>
      </c>
      <c r="AY258" s="52" t="str">
        <f ca="1">IF(OR(AV258="",AV258="n/a"),AV258,IF(AND($AW258&lt;&gt;"--- Empty ---",AW258=IF(AV258="Finger2",Settings!$AB$3,Settings!$AB$5),ISERROR(MATCH(AW258,Settings!$AB$9:$AB$14,0))),"No","Yes"))</f>
        <v>n/a</v>
      </c>
    </row>
    <row r="259" spans="31:51" x14ac:dyDescent="0.25">
      <c r="AE259" s="51" t="str">
        <f ca="1">OFFSET('All Equipment'!$A$1,ROW()-1,0)&amp;""</f>
        <v>Chest</v>
      </c>
      <c r="AF259" s="51" t="str">
        <f ca="1">OFFSET('All Equipment'!$B$1,ROW()-1,0)&amp;""</f>
        <v>Chest</v>
      </c>
      <c r="AG259" s="52" t="str">
        <f t="shared" ca="1" si="37"/>
        <v/>
      </c>
      <c r="AH259" s="51" t="str">
        <f ca="1">IF($AE259="","",IF(OFFSET('All Equipment'!$A$1,ROW()-1,2)="","--- Empty ---",OFFSET('All Equipment'!$A$1,ROW()-1,2)))</f>
        <v>Adventurer's Tunic of Nature's Wrath</v>
      </c>
      <c r="AI259" s="52">
        <f ca="1">IF($AF259="","",OFFSET('All Equipment'!$E$1,ROW()-1,0))</f>
        <v>1</v>
      </c>
      <c r="AJ259" s="52">
        <f ca="1">IF($AE259="","",OFFSET('All Equipment'!$M$1,ROW()-1,0))</f>
        <v>0</v>
      </c>
      <c r="AK259" s="107">
        <f ca="1">IF($AE259="","",IF($AH259="--- Empty ---",0,OFFSET('All Equipment'!$P$1,ROW()-1,0)))</f>
        <v>41</v>
      </c>
      <c r="AL259" s="107">
        <f ca="1">IF($AE259="","",IF(AND($AE259="Off-Hand",$AH259="--- Empty ---"),1000,IF($AG259="1H",SUM($AK259,MAX(Optimization!$I$5:$K$5)),$AK259)))</f>
        <v>41</v>
      </c>
      <c r="AM259" s="134" t="str">
        <f ca="1">IF($AH259="","",IF(AND($AH259&lt;&gt;"--- Empty ---",OR($AI259&gt;$AD$2,OFFSET('All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59" s="52" t="str">
        <f t="shared" ca="1" si="38"/>
        <v>Yes</v>
      </c>
      <c r="AO259" s="52">
        <f t="shared" ref="AO259:AO322" ca="1" si="43">IF($AH259="","",ROW())</f>
        <v>259</v>
      </c>
      <c r="AQ259" s="51" t="str">
        <f t="shared" ca="1" si="39"/>
        <v>n/a</v>
      </c>
      <c r="AR259" s="51" t="str">
        <f t="shared" ca="1" si="40"/>
        <v>n/a</v>
      </c>
      <c r="AS259" s="52" t="str">
        <f t="shared" ref="AS259:AS322" ca="1" si="44">IF(OR(AQ259="",AQ259="n/a"),AQ259,$AM259)</f>
        <v>n/a</v>
      </c>
      <c r="AT259" s="52" t="str">
        <f ca="1">IF(OR(AQ259="",AQ259="n/a"),AQ259,IF(AND($AR259&lt;&gt;"--- Empty ---",AR259=IF(AQ259="Finger1",Settings!$AB$4,Settings!$AB$6),ISERROR(MATCH(AR259,Settings!$AB$9:$AB$14,0))),"No","Yes"))</f>
        <v>n/a</v>
      </c>
      <c r="AV259" s="51" t="str">
        <f t="shared" ca="1" si="41"/>
        <v>n/a</v>
      </c>
      <c r="AW259" s="51" t="str">
        <f t="shared" ca="1" si="42"/>
        <v>n/a</v>
      </c>
      <c r="AX259" s="52" t="str">
        <f t="shared" ref="AX259:AX322" ca="1" si="45">IF(OR(AV259="",AV259="n/a"),AV259,$AM259)</f>
        <v>n/a</v>
      </c>
      <c r="AY259" s="52" t="str">
        <f ca="1">IF(OR(AV259="",AV259="n/a"),AV259,IF(AND($AW259&lt;&gt;"--- Empty ---",AW259=IF(AV259="Finger2",Settings!$AB$3,Settings!$AB$5),ISERROR(MATCH(AW259,Settings!$AB$9:$AB$14,0))),"No","Yes"))</f>
        <v>n/a</v>
      </c>
    </row>
    <row r="260" spans="31:51" x14ac:dyDescent="0.25">
      <c r="AE260" s="51" t="str">
        <f ca="1">OFFSET('All Equipment'!$A$1,ROW()-1,0)&amp;""</f>
        <v>Chest</v>
      </c>
      <c r="AF260" s="51" t="str">
        <f ca="1">OFFSET('All Equipment'!$B$1,ROW()-1,0)&amp;""</f>
        <v>Chest</v>
      </c>
      <c r="AG260" s="52" t="str">
        <f t="shared" ca="1" si="37"/>
        <v/>
      </c>
      <c r="AH260" s="51" t="str">
        <f ca="1">IF($AE260="","",IF(OFFSET('All Equipment'!$A$1,ROW()-1,2)="","--- Empty ---",OFFSET('All Equipment'!$A$1,ROW()-1,2)))</f>
        <v>Alanna's Embrace</v>
      </c>
      <c r="AI260" s="52">
        <f ca="1">IF($AF260="","",OFFSET('All Equipment'!$E$1,ROW()-1,0))</f>
        <v>1</v>
      </c>
      <c r="AJ260" s="52">
        <f ca="1">IF($AE260="","",OFFSET('All Equipment'!$M$1,ROW()-1,0))</f>
        <v>0</v>
      </c>
      <c r="AK260" s="107">
        <f ca="1">IF($AE260="","",IF($AH260="--- Empty ---",0,OFFSET('All Equipment'!$P$1,ROW()-1,0)))</f>
        <v>22.26595744680851</v>
      </c>
      <c r="AL260" s="107">
        <f ca="1">IF($AE260="","",IF(AND($AE260="Off-Hand",$AH260="--- Empty ---"),1000,IF($AG260="1H",SUM($AK260,MAX(Optimization!$I$5:$K$5)),$AK260)))</f>
        <v>22.26595744680851</v>
      </c>
      <c r="AM260" s="134" t="str">
        <f ca="1">IF($AH260="","",IF(AND($AH260&lt;&gt;"--- Empty ---",OR($AI260&gt;$AD$2,OFFSET('All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0" s="52" t="str">
        <f t="shared" ca="1" si="38"/>
        <v>Yes</v>
      </c>
      <c r="AO260" s="52">
        <f t="shared" ca="1" si="43"/>
        <v>260</v>
      </c>
      <c r="AQ260" s="51" t="str">
        <f t="shared" ca="1" si="39"/>
        <v>n/a</v>
      </c>
      <c r="AR260" s="51" t="str">
        <f t="shared" ca="1" si="40"/>
        <v>n/a</v>
      </c>
      <c r="AS260" s="52" t="str">
        <f t="shared" ca="1" si="44"/>
        <v>n/a</v>
      </c>
      <c r="AT260" s="52" t="str">
        <f ca="1">IF(OR(AQ260="",AQ260="n/a"),AQ260,IF(AND($AR260&lt;&gt;"--- Empty ---",AR260=IF(AQ260="Finger1",Settings!$AB$4,Settings!$AB$6),ISERROR(MATCH(AR260,Settings!$AB$9:$AB$14,0))),"No","Yes"))</f>
        <v>n/a</v>
      </c>
      <c r="AV260" s="51" t="str">
        <f t="shared" ca="1" si="41"/>
        <v>n/a</v>
      </c>
      <c r="AW260" s="51" t="str">
        <f t="shared" ca="1" si="42"/>
        <v>n/a</v>
      </c>
      <c r="AX260" s="52" t="str">
        <f t="shared" ca="1" si="45"/>
        <v>n/a</v>
      </c>
      <c r="AY260" s="52" t="str">
        <f ca="1">IF(OR(AV260="",AV260="n/a"),AV260,IF(AND($AW260&lt;&gt;"--- Empty ---",AW260=IF(AV260="Finger2",Settings!$AB$3,Settings!$AB$5),ISERROR(MATCH(AW260,Settings!$AB$9:$AB$14,0))),"No","Yes"))</f>
        <v>n/a</v>
      </c>
    </row>
    <row r="261" spans="31:51" x14ac:dyDescent="0.25">
      <c r="AE261" s="51" t="str">
        <f ca="1">OFFSET('All Equipment'!$A$1,ROW()-1,0)&amp;""</f>
        <v>Chest</v>
      </c>
      <c r="AF261" s="51" t="str">
        <f ca="1">OFFSET('All Equipment'!$B$1,ROW()-1,0)&amp;""</f>
        <v>Chest</v>
      </c>
      <c r="AG261" s="52" t="str">
        <f t="shared" ca="1" si="37"/>
        <v/>
      </c>
      <c r="AH261" s="51" t="str">
        <f ca="1">IF($AE261="","",IF(OFFSET('All Equipment'!$A$1,ROW()-1,2)="","--- Empty ---",OFFSET('All Equipment'!$A$1,ROW()-1,2)))</f>
        <v>Arachnidian Armor of Arcane Wrath</v>
      </c>
      <c r="AI261" s="52">
        <f ca="1">IF($AF261="","",OFFSET('All Equipment'!$E$1,ROW()-1,0))</f>
        <v>1</v>
      </c>
      <c r="AJ261" s="52">
        <f ca="1">IF($AE261="","",OFFSET('All Equipment'!$M$1,ROW()-1,0))</f>
        <v>0</v>
      </c>
      <c r="AK261" s="107">
        <f ca="1">IF($AE261="","",IF($AH261="--- Empty ---",0,OFFSET('All Equipment'!$P$1,ROW()-1,0)))</f>
        <v>36</v>
      </c>
      <c r="AL261" s="107">
        <f ca="1">IF($AE261="","",IF(AND($AE261="Off-Hand",$AH261="--- Empty ---"),1000,IF($AG261="1H",SUM($AK261,MAX(Optimization!$I$5:$K$5)),$AK261)))</f>
        <v>36</v>
      </c>
      <c r="AM261" s="134" t="str">
        <f ca="1">IF($AH261="","",IF(AND($AH261&lt;&gt;"--- Empty ---",OR($AI261&gt;$AD$2,OFFSET('All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1" s="52" t="str">
        <f t="shared" ca="1" si="38"/>
        <v>Yes</v>
      </c>
      <c r="AO261" s="52">
        <f t="shared" ca="1" si="43"/>
        <v>261</v>
      </c>
      <c r="AQ261" s="51" t="str">
        <f t="shared" ca="1" si="39"/>
        <v>n/a</v>
      </c>
      <c r="AR261" s="51" t="str">
        <f t="shared" ca="1" si="40"/>
        <v>n/a</v>
      </c>
      <c r="AS261" s="52" t="str">
        <f t="shared" ca="1" si="44"/>
        <v>n/a</v>
      </c>
      <c r="AT261" s="52" t="str">
        <f ca="1">IF(OR(AQ261="",AQ261="n/a"),AQ261,IF(AND($AR261&lt;&gt;"--- Empty ---",AR261=IF(AQ261="Finger1",Settings!$AB$4,Settings!$AB$6),ISERROR(MATCH(AR261,Settings!$AB$9:$AB$14,0))),"No","Yes"))</f>
        <v>n/a</v>
      </c>
      <c r="AV261" s="51" t="str">
        <f t="shared" ca="1" si="41"/>
        <v>n/a</v>
      </c>
      <c r="AW261" s="51" t="str">
        <f t="shared" ca="1" si="42"/>
        <v>n/a</v>
      </c>
      <c r="AX261" s="52" t="str">
        <f t="shared" ca="1" si="45"/>
        <v>n/a</v>
      </c>
      <c r="AY261" s="52" t="str">
        <f ca="1">IF(OR(AV261="",AV261="n/a"),AV261,IF(AND($AW261&lt;&gt;"--- Empty ---",AW261=IF(AV261="Finger2",Settings!$AB$3,Settings!$AB$5),ISERROR(MATCH(AW261,Settings!$AB$9:$AB$14,0))),"No","Yes"))</f>
        <v>n/a</v>
      </c>
    </row>
    <row r="262" spans="31:51" x14ac:dyDescent="0.25">
      <c r="AE262" s="51" t="str">
        <f ca="1">OFFSET('All Equipment'!$A$1,ROW()-1,0)&amp;""</f>
        <v>Chest</v>
      </c>
      <c r="AF262" s="51" t="str">
        <f ca="1">OFFSET('All Equipment'!$B$1,ROW()-1,0)&amp;""</f>
        <v>Chest</v>
      </c>
      <c r="AG262" s="52" t="str">
        <f t="shared" ca="1" si="37"/>
        <v/>
      </c>
      <c r="AH262" s="51" t="str">
        <f ca="1">IF($AE262="","",IF(OFFSET('All Equipment'!$A$1,ROW()-1,2)="","--- Empty ---",OFFSET('All Equipment'!$A$1,ROW()-1,2)))</f>
        <v>Arachnidian Robes of Arcane Wrath</v>
      </c>
      <c r="AI262" s="52">
        <f ca="1">IF($AF262="","",OFFSET('All Equipment'!$E$1,ROW()-1,0))</f>
        <v>1</v>
      </c>
      <c r="AJ262" s="52">
        <f ca="1">IF($AE262="","",OFFSET('All Equipment'!$M$1,ROW()-1,0))</f>
        <v>0</v>
      </c>
      <c r="AK262" s="107">
        <f ca="1">IF($AE262="","",IF($AH262="--- Empty ---",0,OFFSET('All Equipment'!$P$1,ROW()-1,0)))</f>
        <v>36</v>
      </c>
      <c r="AL262" s="107">
        <f ca="1">IF($AE262="","",IF(AND($AE262="Off-Hand",$AH262="--- Empty ---"),1000,IF($AG262="1H",SUM($AK262,MAX(Optimization!$I$5:$K$5)),$AK262)))</f>
        <v>36</v>
      </c>
      <c r="AM262" s="134" t="str">
        <f ca="1">IF($AH262="","",IF(AND($AH262&lt;&gt;"--- Empty ---",OR($AI262&gt;$AD$2,OFFSET('All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2" s="52" t="str">
        <f t="shared" ca="1" si="38"/>
        <v>Yes</v>
      </c>
      <c r="AO262" s="52">
        <f t="shared" ca="1" si="43"/>
        <v>262</v>
      </c>
      <c r="AQ262" s="51" t="str">
        <f t="shared" ca="1" si="39"/>
        <v>n/a</v>
      </c>
      <c r="AR262" s="51" t="str">
        <f t="shared" ca="1" si="40"/>
        <v>n/a</v>
      </c>
      <c r="AS262" s="52" t="str">
        <f t="shared" ca="1" si="44"/>
        <v>n/a</v>
      </c>
      <c r="AT262" s="52" t="str">
        <f ca="1">IF(OR(AQ262="",AQ262="n/a"),AQ262,IF(AND($AR262&lt;&gt;"--- Empty ---",AR262=IF(AQ262="Finger1",Settings!$AB$4,Settings!$AB$6),ISERROR(MATCH(AR262,Settings!$AB$9:$AB$14,0))),"No","Yes"))</f>
        <v>n/a</v>
      </c>
      <c r="AV262" s="51" t="str">
        <f t="shared" ca="1" si="41"/>
        <v>n/a</v>
      </c>
      <c r="AW262" s="51" t="str">
        <f t="shared" ca="1" si="42"/>
        <v>n/a</v>
      </c>
      <c r="AX262" s="52" t="str">
        <f t="shared" ca="1" si="45"/>
        <v>n/a</v>
      </c>
      <c r="AY262" s="52" t="str">
        <f ca="1">IF(OR(AV262="",AV262="n/a"),AV262,IF(AND($AW262&lt;&gt;"--- Empty ---",AW262=IF(AV262="Finger2",Settings!$AB$3,Settings!$AB$5),ISERROR(MATCH(AW262,Settings!$AB$9:$AB$14,0))),"No","Yes"))</f>
        <v>n/a</v>
      </c>
    </row>
    <row r="263" spans="31:51" x14ac:dyDescent="0.25">
      <c r="AE263" s="51" t="str">
        <f ca="1">OFFSET('All Equipment'!$A$1,ROW()-1,0)&amp;""</f>
        <v>Chest</v>
      </c>
      <c r="AF263" s="51" t="str">
        <f ca="1">OFFSET('All Equipment'!$B$1,ROW()-1,0)&amp;""</f>
        <v>Chest</v>
      </c>
      <c r="AG263" s="52" t="str">
        <f t="shared" ca="1" si="37"/>
        <v>Set 1</v>
      </c>
      <c r="AH263" s="51" t="str">
        <f ca="1">IF($AE263="","",IF(OFFSET('All Equipment'!$A$1,ROW()-1,2)="","--- Empty ---",OFFSET('All Equipment'!$A$1,ROW()-1,2)))</f>
        <v>Bloodvine Vest</v>
      </c>
      <c r="AI263" s="52">
        <f ca="1">IF($AF263="","",OFFSET('All Equipment'!$E$1,ROW()-1,0))</f>
        <v>4</v>
      </c>
      <c r="AJ263" s="52">
        <f ca="1">IF($AE263="","",OFFSET('All Equipment'!$M$1,ROW()-1,0))</f>
        <v>2</v>
      </c>
      <c r="AK263" s="107">
        <f ca="1">IF($AE263="","",IF($AH263="--- Empty ---",0,OFFSET('All Equipment'!$P$1,ROW()-1,0)))</f>
        <v>55.664361702127664</v>
      </c>
      <c r="AL263" s="107">
        <f ca="1">IF($AE263="","",IF(AND($AE263="Off-Hand",$AH263="--- Empty ---"),1000,IF($AG263="1H",SUM($AK263,MAX(Optimization!$I$5:$K$5)),$AK263)))</f>
        <v>55.664361702127664</v>
      </c>
      <c r="AM263" s="134" t="str">
        <f ca="1">IF($AH263="","",IF(AND($AH263&lt;&gt;"--- Empty ---",OR($AI263&gt;$AD$2,OFFSET('All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3" s="52" t="str">
        <f t="shared" ca="1" si="38"/>
        <v>Yes</v>
      </c>
      <c r="AO263" s="52">
        <f t="shared" ca="1" si="43"/>
        <v>263</v>
      </c>
      <c r="AQ263" s="51" t="str">
        <f t="shared" ca="1" si="39"/>
        <v>n/a</v>
      </c>
      <c r="AR263" s="51" t="str">
        <f t="shared" ca="1" si="40"/>
        <v>n/a</v>
      </c>
      <c r="AS263" s="52" t="str">
        <f t="shared" ca="1" si="44"/>
        <v>n/a</v>
      </c>
      <c r="AT263" s="52" t="str">
        <f ca="1">IF(OR(AQ263="",AQ263="n/a"),AQ263,IF(AND($AR263&lt;&gt;"--- Empty ---",AR263=IF(AQ263="Finger1",Settings!$AB$4,Settings!$AB$6),ISERROR(MATCH(AR263,Settings!$AB$9:$AB$14,0))),"No","Yes"))</f>
        <v>n/a</v>
      </c>
      <c r="AV263" s="51" t="str">
        <f t="shared" ca="1" si="41"/>
        <v>n/a</v>
      </c>
      <c r="AW263" s="51" t="str">
        <f t="shared" ca="1" si="42"/>
        <v>n/a</v>
      </c>
      <c r="AX263" s="52" t="str">
        <f t="shared" ca="1" si="45"/>
        <v>n/a</v>
      </c>
      <c r="AY263" s="52" t="str">
        <f ca="1">IF(OR(AV263="",AV263="n/a"),AV263,IF(AND($AW263&lt;&gt;"--- Empty ---",AW263=IF(AV263="Finger2",Settings!$AB$3,Settings!$AB$5),ISERROR(MATCH(AW263,Settings!$AB$9:$AB$14,0))),"No","Yes"))</f>
        <v>n/a</v>
      </c>
    </row>
    <row r="264" spans="31:51" x14ac:dyDescent="0.25">
      <c r="AE264" s="51" t="str">
        <f ca="1">OFFSET('All Equipment'!$A$1,ROW()-1,0)&amp;""</f>
        <v>Chest</v>
      </c>
      <c r="AF264" s="51" t="str">
        <f ca="1">OFFSET('All Equipment'!$B$1,ROW()-1,0)&amp;""</f>
        <v>Chest</v>
      </c>
      <c r="AG264" s="52" t="str">
        <f t="shared" ca="1" si="37"/>
        <v/>
      </c>
      <c r="AH264" s="51" t="str">
        <f ca="1">IF($AE264="","",IF(OFFSET('All Equipment'!$A$1,ROW()-1,2)="","--- Empty ---",OFFSET('All Equipment'!$A$1,ROW()-1,2)))</f>
        <v>Bonecaster's Shroud of Arcane Wrath</v>
      </c>
      <c r="AI264" s="52">
        <f ca="1">IF($AF264="","",OFFSET('All Equipment'!$E$1,ROW()-1,0))</f>
        <v>1</v>
      </c>
      <c r="AJ264" s="52">
        <f ca="1">IF($AE264="","",OFFSET('All Equipment'!$M$1,ROW()-1,0))</f>
        <v>0</v>
      </c>
      <c r="AK264" s="107">
        <f ca="1">IF($AE264="","",IF($AH264="--- Empty ---",0,OFFSET('All Equipment'!$P$1,ROW()-1,0)))</f>
        <v>37</v>
      </c>
      <c r="AL264" s="107">
        <f ca="1">IF($AE264="","",IF(AND($AE264="Off-Hand",$AH264="--- Empty ---"),1000,IF($AG264="1H",SUM($AK264,MAX(Optimization!$I$5:$K$5)),$AK264)))</f>
        <v>37</v>
      </c>
      <c r="AM264" s="134" t="str">
        <f ca="1">IF($AH264="","",IF(AND($AH264&lt;&gt;"--- Empty ---",OR($AI264&gt;$AD$2,OFFSET('All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4" s="52" t="str">
        <f t="shared" ca="1" si="38"/>
        <v>Yes</v>
      </c>
      <c r="AO264" s="52">
        <f t="shared" ca="1" si="43"/>
        <v>264</v>
      </c>
      <c r="AQ264" s="51" t="str">
        <f t="shared" ca="1" si="39"/>
        <v>n/a</v>
      </c>
      <c r="AR264" s="51" t="str">
        <f t="shared" ca="1" si="40"/>
        <v>n/a</v>
      </c>
      <c r="AS264" s="52" t="str">
        <f t="shared" ca="1" si="44"/>
        <v>n/a</v>
      </c>
      <c r="AT264" s="52" t="str">
        <f ca="1">IF(OR(AQ264="",AQ264="n/a"),AQ264,IF(AND($AR264&lt;&gt;"--- Empty ---",AR264=IF(AQ264="Finger1",Settings!$AB$4,Settings!$AB$6),ISERROR(MATCH(AR264,Settings!$AB$9:$AB$14,0))),"No","Yes"))</f>
        <v>n/a</v>
      </c>
      <c r="AV264" s="51" t="str">
        <f t="shared" ca="1" si="41"/>
        <v>n/a</v>
      </c>
      <c r="AW264" s="51" t="str">
        <f t="shared" ca="1" si="42"/>
        <v>n/a</v>
      </c>
      <c r="AX264" s="52" t="str">
        <f t="shared" ca="1" si="45"/>
        <v>n/a</v>
      </c>
      <c r="AY264" s="52" t="str">
        <f ca="1">IF(OR(AV264="",AV264="n/a"),AV264,IF(AND($AW264&lt;&gt;"--- Empty ---",AW264=IF(AV264="Finger2",Settings!$AB$3,Settings!$AB$5),ISERROR(MATCH(AW264,Settings!$AB$9:$AB$14,0))),"No","Yes"))</f>
        <v>n/a</v>
      </c>
    </row>
    <row r="265" spans="31:51" x14ac:dyDescent="0.25">
      <c r="AE265" s="51" t="str">
        <f ca="1">OFFSET('All Equipment'!$A$1,ROW()-1,0)&amp;""</f>
        <v>Chest</v>
      </c>
      <c r="AF265" s="51" t="str">
        <f ca="1">OFFSET('All Equipment'!$B$1,ROW()-1,0)&amp;""</f>
        <v>Chest</v>
      </c>
      <c r="AG265" s="52" t="str">
        <f t="shared" ca="1" si="37"/>
        <v/>
      </c>
      <c r="AH265" s="51" t="str">
        <f ca="1">IF($AE265="","",IF(OFFSET('All Equipment'!$A$1,ROW()-1,2)="","--- Empty ---",OFFSET('All Equipment'!$A$1,ROW()-1,2)))</f>
        <v>Bonecaster's Vest of Arcane Wrath</v>
      </c>
      <c r="AI265" s="52">
        <f ca="1">IF($AF265="","",OFFSET('All Equipment'!$E$1,ROW()-1,0))</f>
        <v>1</v>
      </c>
      <c r="AJ265" s="52">
        <f ca="1">IF($AE265="","",OFFSET('All Equipment'!$M$1,ROW()-1,0))</f>
        <v>0</v>
      </c>
      <c r="AK265" s="107">
        <f ca="1">IF($AE265="","",IF($AH265="--- Empty ---",0,OFFSET('All Equipment'!$P$1,ROW()-1,0)))</f>
        <v>37</v>
      </c>
      <c r="AL265" s="107">
        <f ca="1">IF($AE265="","",IF(AND($AE265="Off-Hand",$AH265="--- Empty ---"),1000,IF($AG265="1H",SUM($AK265,MAX(Optimization!$I$5:$K$5)),$AK265)))</f>
        <v>37</v>
      </c>
      <c r="AM265" s="134" t="str">
        <f ca="1">IF($AH265="","",IF(AND($AH265&lt;&gt;"--- Empty ---",OR($AI265&gt;$AD$2,OFFSET('All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5" s="52" t="str">
        <f t="shared" ca="1" si="38"/>
        <v>Yes</v>
      </c>
      <c r="AO265" s="52">
        <f t="shared" ca="1" si="43"/>
        <v>265</v>
      </c>
      <c r="AQ265" s="51" t="str">
        <f t="shared" ca="1" si="39"/>
        <v>n/a</v>
      </c>
      <c r="AR265" s="51" t="str">
        <f t="shared" ca="1" si="40"/>
        <v>n/a</v>
      </c>
      <c r="AS265" s="52" t="str">
        <f t="shared" ca="1" si="44"/>
        <v>n/a</v>
      </c>
      <c r="AT265" s="52" t="str">
        <f ca="1">IF(OR(AQ265="",AQ265="n/a"),AQ265,IF(AND($AR265&lt;&gt;"--- Empty ---",AR265=IF(AQ265="Finger1",Settings!$AB$4,Settings!$AB$6),ISERROR(MATCH(AR265,Settings!$AB$9:$AB$14,0))),"No","Yes"))</f>
        <v>n/a</v>
      </c>
      <c r="AV265" s="51" t="str">
        <f t="shared" ca="1" si="41"/>
        <v>n/a</v>
      </c>
      <c r="AW265" s="51" t="str">
        <f t="shared" ca="1" si="42"/>
        <v>n/a</v>
      </c>
      <c r="AX265" s="52" t="str">
        <f t="shared" ca="1" si="45"/>
        <v>n/a</v>
      </c>
      <c r="AY265" s="52" t="str">
        <f ca="1">IF(OR(AV265="",AV265="n/a"),AV265,IF(AND($AW265&lt;&gt;"--- Empty ---",AW265=IF(AV265="Finger2",Settings!$AB$3,Settings!$AB$5),ISERROR(MATCH(AW265,Settings!$AB$9:$AB$14,0))),"No","Yes"))</f>
        <v>n/a</v>
      </c>
    </row>
    <row r="266" spans="31:51" x14ac:dyDescent="0.25">
      <c r="AE266" s="51" t="str">
        <f ca="1">OFFSET('All Equipment'!$A$1,ROW()-1,0)&amp;""</f>
        <v>Chest</v>
      </c>
      <c r="AF266" s="51" t="str">
        <f ca="1">OFFSET('All Equipment'!$B$1,ROW()-1,0)&amp;""</f>
        <v>Chest</v>
      </c>
      <c r="AG266" s="52" t="str">
        <f t="shared" ca="1" si="37"/>
        <v/>
      </c>
      <c r="AH266" s="51" t="str">
        <f ca="1">IF($AE266="","",IF(OFFSET('All Equipment'!$A$1,ROW()-1,2)="","--- Empty ---",OFFSET('All Equipment'!$A$1,ROW()-1,2)))</f>
        <v>Celestial Silk Robes of Arcane Wrath</v>
      </c>
      <c r="AI266" s="52">
        <f ca="1">IF($AF266="","",OFFSET('All Equipment'!$E$1,ROW()-1,0))</f>
        <v>1</v>
      </c>
      <c r="AJ266" s="52">
        <f ca="1">IF($AE266="","",OFFSET('All Equipment'!$M$1,ROW()-1,0))</f>
        <v>0</v>
      </c>
      <c r="AK266" s="107">
        <f ca="1">IF($AE266="","",IF($AH266="--- Empty ---",0,OFFSET('All Equipment'!$P$1,ROW()-1,0)))</f>
        <v>40</v>
      </c>
      <c r="AL266" s="107">
        <f ca="1">IF($AE266="","",IF(AND($AE266="Off-Hand",$AH266="--- Empty ---"),1000,IF($AG266="1H",SUM($AK266,MAX(Optimization!$I$5:$K$5)),$AK266)))</f>
        <v>40</v>
      </c>
      <c r="AM266" s="134" t="str">
        <f ca="1">IF($AH266="","",IF(AND($AH266&lt;&gt;"--- Empty ---",OR($AI266&gt;$AD$2,OFFSET('All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6" s="52" t="str">
        <f t="shared" ca="1" si="38"/>
        <v>Yes</v>
      </c>
      <c r="AO266" s="52">
        <f t="shared" ca="1" si="43"/>
        <v>266</v>
      </c>
      <c r="AQ266" s="51" t="str">
        <f t="shared" ca="1" si="39"/>
        <v>n/a</v>
      </c>
      <c r="AR266" s="51" t="str">
        <f t="shared" ca="1" si="40"/>
        <v>n/a</v>
      </c>
      <c r="AS266" s="52" t="str">
        <f t="shared" ca="1" si="44"/>
        <v>n/a</v>
      </c>
      <c r="AT266" s="52" t="str">
        <f ca="1">IF(OR(AQ266="",AQ266="n/a"),AQ266,IF(AND($AR266&lt;&gt;"--- Empty ---",AR266=IF(AQ266="Finger1",Settings!$AB$4,Settings!$AB$6),ISERROR(MATCH(AR266,Settings!$AB$9:$AB$14,0))),"No","Yes"))</f>
        <v>n/a</v>
      </c>
      <c r="AV266" s="51" t="str">
        <f t="shared" ca="1" si="41"/>
        <v>n/a</v>
      </c>
      <c r="AW266" s="51" t="str">
        <f t="shared" ca="1" si="42"/>
        <v>n/a</v>
      </c>
      <c r="AX266" s="52" t="str">
        <f t="shared" ca="1" si="45"/>
        <v>n/a</v>
      </c>
      <c r="AY266" s="52" t="str">
        <f ca="1">IF(OR(AV266="",AV266="n/a"),AV266,IF(AND($AW266&lt;&gt;"--- Empty ---",AW266=IF(AV266="Finger2",Settings!$AB$3,Settings!$AB$5),ISERROR(MATCH(AW266,Settings!$AB$9:$AB$14,0))),"No","Yes"))</f>
        <v>n/a</v>
      </c>
    </row>
    <row r="267" spans="31:51" x14ac:dyDescent="0.25">
      <c r="AE267" s="51" t="str">
        <f ca="1">OFFSET('All Equipment'!$A$1,ROW()-1,0)&amp;""</f>
        <v>Chest</v>
      </c>
      <c r="AF267" s="51" t="str">
        <f ca="1">OFFSET('All Equipment'!$B$1,ROW()-1,0)&amp;""</f>
        <v>Chest</v>
      </c>
      <c r="AG267" s="52" t="str">
        <f t="shared" ca="1" si="37"/>
        <v/>
      </c>
      <c r="AH267" s="51" t="str">
        <f ca="1">IF($AE267="","",IF(OFFSET('All Equipment'!$A$1,ROW()-1,2)="","--- Empty ---",OFFSET('All Equipment'!$A$1,ROW()-1,2)))</f>
        <v>Celestial Tunic of Arcane Wrath</v>
      </c>
      <c r="AI267" s="52">
        <f ca="1">IF($AF267="","",OFFSET('All Equipment'!$E$1,ROW()-1,0))</f>
        <v>1</v>
      </c>
      <c r="AJ267" s="52">
        <f ca="1">IF($AE267="","",OFFSET('All Equipment'!$M$1,ROW()-1,0))</f>
        <v>0</v>
      </c>
      <c r="AK267" s="107">
        <f ca="1">IF($AE267="","",IF($AH267="--- Empty ---",0,OFFSET('All Equipment'!$P$1,ROW()-1,0)))</f>
        <v>40</v>
      </c>
      <c r="AL267" s="107">
        <f ca="1">IF($AE267="","",IF(AND($AE267="Off-Hand",$AH267="--- Empty ---"),1000,IF($AG267="1H",SUM($AK267,MAX(Optimization!$I$5:$K$5)),$AK267)))</f>
        <v>40</v>
      </c>
      <c r="AM267" s="134" t="str">
        <f ca="1">IF($AH267="","",IF(AND($AH267&lt;&gt;"--- Empty ---",OR($AI267&gt;$AD$2,OFFSET('All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7" s="52" t="str">
        <f t="shared" ca="1" si="38"/>
        <v>Yes</v>
      </c>
      <c r="AO267" s="52">
        <f t="shared" ca="1" si="43"/>
        <v>267</v>
      </c>
      <c r="AQ267" s="51" t="str">
        <f t="shared" ca="1" si="39"/>
        <v>n/a</v>
      </c>
      <c r="AR267" s="51" t="str">
        <f t="shared" ca="1" si="40"/>
        <v>n/a</v>
      </c>
      <c r="AS267" s="52" t="str">
        <f t="shared" ca="1" si="44"/>
        <v>n/a</v>
      </c>
      <c r="AT267" s="52" t="str">
        <f ca="1">IF(OR(AQ267="",AQ267="n/a"),AQ267,IF(AND($AR267&lt;&gt;"--- Empty ---",AR267=IF(AQ267="Finger1",Settings!$AB$4,Settings!$AB$6),ISERROR(MATCH(AR267,Settings!$AB$9:$AB$14,0))),"No","Yes"))</f>
        <v>n/a</v>
      </c>
      <c r="AV267" s="51" t="str">
        <f t="shared" ca="1" si="41"/>
        <v>n/a</v>
      </c>
      <c r="AW267" s="51" t="str">
        <f t="shared" ca="1" si="42"/>
        <v>n/a</v>
      </c>
      <c r="AX267" s="52" t="str">
        <f t="shared" ca="1" si="45"/>
        <v>n/a</v>
      </c>
      <c r="AY267" s="52" t="str">
        <f ca="1">IF(OR(AV267="",AV267="n/a"),AV267,IF(AND($AW267&lt;&gt;"--- Empty ---",AW267=IF(AV267="Finger2",Settings!$AB$3,Settings!$AB$5),ISERROR(MATCH(AW267,Settings!$AB$9:$AB$14,0))),"No","Yes"))</f>
        <v>n/a</v>
      </c>
    </row>
    <row r="268" spans="31:51" x14ac:dyDescent="0.25">
      <c r="AE268" s="51" t="str">
        <f ca="1">OFFSET('All Equipment'!$A$1,ROW()-1,0)&amp;""</f>
        <v>Chest</v>
      </c>
      <c r="AF268" s="51" t="str">
        <f ca="1">OFFSET('All Equipment'!$B$1,ROW()-1,0)&amp;""</f>
        <v>Chest</v>
      </c>
      <c r="AG268" s="52" t="str">
        <f t="shared" ca="1" si="37"/>
        <v/>
      </c>
      <c r="AH268" s="51" t="str">
        <f ca="1">IF($AE268="","",IF(OFFSET('All Equipment'!$A$1,ROW()-1,2)="","--- Empty ---",OFFSET('All Equipment'!$A$1,ROW()-1,2)))</f>
        <v>Cenarion Vestments</v>
      </c>
      <c r="AI268" s="52">
        <f ca="1">IF($AF268="","",OFFSET('All Equipment'!$E$1,ROW()-1,0))</f>
        <v>1</v>
      </c>
      <c r="AJ268" s="52">
        <f ca="1">IF($AE268="","",OFFSET('All Equipment'!$M$1,ROW()-1,0))</f>
        <v>0</v>
      </c>
      <c r="AK268" s="107">
        <f ca="1">IF($AE268="","",IF($AH268="--- Empty ---",0,OFFSET('All Equipment'!$P$1,ROW()-1,0)))</f>
        <v>2.7191489361702139</v>
      </c>
      <c r="AL268" s="107">
        <f ca="1">IF($AE268="","",IF(AND($AE268="Off-Hand",$AH268="--- Empty ---"),1000,IF($AG268="1H",SUM($AK268,MAX(Optimization!$I$5:$K$5)),$AK268)))</f>
        <v>2.7191489361702139</v>
      </c>
      <c r="AM268" s="134" t="str">
        <f ca="1">IF($AH268="","",IF(AND($AH268&lt;&gt;"--- Empty ---",OR($AI268&gt;$AD$2,OFFSET('All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8" s="52" t="str">
        <f t="shared" ca="1" si="38"/>
        <v>Yes</v>
      </c>
      <c r="AO268" s="52">
        <f t="shared" ca="1" si="43"/>
        <v>268</v>
      </c>
      <c r="AQ268" s="51" t="str">
        <f t="shared" ca="1" si="39"/>
        <v>n/a</v>
      </c>
      <c r="AR268" s="51" t="str">
        <f t="shared" ca="1" si="40"/>
        <v>n/a</v>
      </c>
      <c r="AS268" s="52" t="str">
        <f t="shared" ca="1" si="44"/>
        <v>n/a</v>
      </c>
      <c r="AT268" s="52" t="str">
        <f ca="1">IF(OR(AQ268="",AQ268="n/a"),AQ268,IF(AND($AR268&lt;&gt;"--- Empty ---",AR268=IF(AQ268="Finger1",Settings!$AB$4,Settings!$AB$6),ISERROR(MATCH(AR268,Settings!$AB$9:$AB$14,0))),"No","Yes"))</f>
        <v>n/a</v>
      </c>
      <c r="AV268" s="51" t="str">
        <f t="shared" ca="1" si="41"/>
        <v>n/a</v>
      </c>
      <c r="AW268" s="51" t="str">
        <f t="shared" ca="1" si="42"/>
        <v>n/a</v>
      </c>
      <c r="AX268" s="52" t="str">
        <f t="shared" ca="1" si="45"/>
        <v>n/a</v>
      </c>
      <c r="AY268" s="52" t="str">
        <f ca="1">IF(OR(AV268="",AV268="n/a"),AV268,IF(AND($AW268&lt;&gt;"--- Empty ---",AW268=IF(AV268="Finger2",Settings!$AB$3,Settings!$AB$5),ISERROR(MATCH(AW268,Settings!$AB$9:$AB$14,0))),"No","Yes"))</f>
        <v>n/a</v>
      </c>
    </row>
    <row r="269" spans="31:51" x14ac:dyDescent="0.25">
      <c r="AE269" s="51" t="str">
        <f ca="1">OFFSET('All Equipment'!$A$1,ROW()-1,0)&amp;""</f>
        <v>Chest</v>
      </c>
      <c r="AF269" s="51" t="str">
        <f ca="1">OFFSET('All Equipment'!$B$1,ROW()-1,0)&amp;""</f>
        <v>Chest</v>
      </c>
      <c r="AG269" s="52" t="str">
        <f t="shared" ca="1" si="37"/>
        <v/>
      </c>
      <c r="AH269" s="51" t="str">
        <f ca="1">IF($AE269="","",IF(OFFSET('All Equipment'!$A$1,ROW()-1,2)="","--- Empty ---",OFFSET('All Equipment'!$A$1,ROW()-1,2)))</f>
        <v>Chestplate of Tranquility</v>
      </c>
      <c r="AI269" s="52">
        <f ca="1">IF($AF269="","",OFFSET('All Equipment'!$E$1,ROW()-1,0))</f>
        <v>1</v>
      </c>
      <c r="AJ269" s="52">
        <f ca="1">IF($AE269="","",OFFSET('All Equipment'!$M$1,ROW()-1,0))</f>
        <v>0</v>
      </c>
      <c r="AK269" s="107">
        <f ca="1">IF($AE269="","",IF($AH269="--- Empty ---",0,OFFSET('All Equipment'!$P$1,ROW()-1,0)))</f>
        <v>25.26595744680851</v>
      </c>
      <c r="AL269" s="107">
        <f ca="1">IF($AE269="","",IF(AND($AE269="Off-Hand",$AH269="--- Empty ---"),1000,IF($AG269="1H",SUM($AK269,MAX(Optimization!$I$5:$K$5)),$AK269)))</f>
        <v>25.26595744680851</v>
      </c>
      <c r="AM269" s="134" t="str">
        <f ca="1">IF($AH269="","",IF(AND($AH269&lt;&gt;"--- Empty ---",OR($AI269&gt;$AD$2,OFFSET('All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9" s="52" t="str">
        <f t="shared" ca="1" si="38"/>
        <v>Yes</v>
      </c>
      <c r="AO269" s="52">
        <f t="shared" ca="1" si="43"/>
        <v>269</v>
      </c>
      <c r="AQ269" s="51" t="str">
        <f t="shared" ca="1" si="39"/>
        <v>n/a</v>
      </c>
      <c r="AR269" s="51" t="str">
        <f t="shared" ca="1" si="40"/>
        <v>n/a</v>
      </c>
      <c r="AS269" s="52" t="str">
        <f t="shared" ca="1" si="44"/>
        <v>n/a</v>
      </c>
      <c r="AT269" s="52" t="str">
        <f ca="1">IF(OR(AQ269="",AQ269="n/a"),AQ269,IF(AND($AR269&lt;&gt;"--- Empty ---",AR269=IF(AQ269="Finger1",Settings!$AB$4,Settings!$AB$6),ISERROR(MATCH(AR269,Settings!$AB$9:$AB$14,0))),"No","Yes"))</f>
        <v>n/a</v>
      </c>
      <c r="AV269" s="51" t="str">
        <f t="shared" ca="1" si="41"/>
        <v>n/a</v>
      </c>
      <c r="AW269" s="51" t="str">
        <f t="shared" ca="1" si="42"/>
        <v>n/a</v>
      </c>
      <c r="AX269" s="52" t="str">
        <f t="shared" ca="1" si="45"/>
        <v>n/a</v>
      </c>
      <c r="AY269" s="52" t="str">
        <f ca="1">IF(OR(AV269="",AV269="n/a"),AV269,IF(AND($AW269&lt;&gt;"--- Empty ---",AW269=IF(AV269="Finger2",Settings!$AB$3,Settings!$AB$5),ISERROR(MATCH(AW269,Settings!$AB$9:$AB$14,0))),"No","Yes"))</f>
        <v>n/a</v>
      </c>
    </row>
    <row r="270" spans="31:51" x14ac:dyDescent="0.25">
      <c r="AE270" s="51" t="str">
        <f ca="1">OFFSET('All Equipment'!$A$1,ROW()-1,0)&amp;""</f>
        <v>Chest</v>
      </c>
      <c r="AF270" s="51" t="str">
        <f ca="1">OFFSET('All Equipment'!$B$1,ROW()-1,0)&amp;""</f>
        <v>Chest</v>
      </c>
      <c r="AG270" s="52" t="str">
        <f t="shared" ca="1" si="37"/>
        <v/>
      </c>
      <c r="AH270" s="51" t="str">
        <f ca="1">IF($AE270="","",IF(OFFSET('All Equipment'!$A$1,ROW()-1,2)="","--- Empty ---",OFFSET('All Equipment'!$A$1,ROW()-1,2)))</f>
        <v>Councillor's Robes of Arcane Wrath</v>
      </c>
      <c r="AI270" s="52">
        <f ca="1">IF($AF270="","",OFFSET('All Equipment'!$E$1,ROW()-1,0))</f>
        <v>1</v>
      </c>
      <c r="AJ270" s="52">
        <f ca="1">IF($AE270="","",OFFSET('All Equipment'!$M$1,ROW()-1,0))</f>
        <v>0</v>
      </c>
      <c r="AK270" s="107">
        <f ca="1">IF($AE270="","",IF($AH270="--- Empty ---",0,OFFSET('All Equipment'!$P$1,ROW()-1,0)))</f>
        <v>37</v>
      </c>
      <c r="AL270" s="107">
        <f ca="1">IF($AE270="","",IF(AND($AE270="Off-Hand",$AH270="--- Empty ---"),1000,IF($AG270="1H",SUM($AK270,MAX(Optimization!$I$5:$K$5)),$AK270)))</f>
        <v>37</v>
      </c>
      <c r="AM270" s="134" t="str">
        <f ca="1">IF($AH270="","",IF(AND($AH270&lt;&gt;"--- Empty ---",OR($AI270&gt;$AD$2,OFFSET('All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0" s="52" t="str">
        <f t="shared" ca="1" si="38"/>
        <v>Yes</v>
      </c>
      <c r="AO270" s="52">
        <f t="shared" ca="1" si="43"/>
        <v>270</v>
      </c>
      <c r="AQ270" s="51" t="str">
        <f t="shared" ca="1" si="39"/>
        <v>n/a</v>
      </c>
      <c r="AR270" s="51" t="str">
        <f t="shared" ca="1" si="40"/>
        <v>n/a</v>
      </c>
      <c r="AS270" s="52" t="str">
        <f t="shared" ca="1" si="44"/>
        <v>n/a</v>
      </c>
      <c r="AT270" s="52" t="str">
        <f ca="1">IF(OR(AQ270="",AQ270="n/a"),AQ270,IF(AND($AR270&lt;&gt;"--- Empty ---",AR270=IF(AQ270="Finger1",Settings!$AB$4,Settings!$AB$6),ISERROR(MATCH(AR270,Settings!$AB$9:$AB$14,0))),"No","Yes"))</f>
        <v>n/a</v>
      </c>
      <c r="AV270" s="51" t="str">
        <f t="shared" ca="1" si="41"/>
        <v>n/a</v>
      </c>
      <c r="AW270" s="51" t="str">
        <f t="shared" ca="1" si="42"/>
        <v>n/a</v>
      </c>
      <c r="AX270" s="52" t="str">
        <f t="shared" ca="1" si="45"/>
        <v>n/a</v>
      </c>
      <c r="AY270" s="52" t="str">
        <f ca="1">IF(OR(AV270="",AV270="n/a"),AV270,IF(AND($AW270&lt;&gt;"--- Empty ---",AW270=IF(AV270="Finger2",Settings!$AB$3,Settings!$AB$5),ISERROR(MATCH(AW270,Settings!$AB$9:$AB$14,0))),"No","Yes"))</f>
        <v>n/a</v>
      </c>
    </row>
    <row r="271" spans="31:51" x14ac:dyDescent="0.25">
      <c r="AE271" s="51" t="str">
        <f ca="1">OFFSET('All Equipment'!$A$1,ROW()-1,0)&amp;""</f>
        <v>Chest</v>
      </c>
      <c r="AF271" s="51" t="str">
        <f ca="1">OFFSET('All Equipment'!$B$1,ROW()-1,0)&amp;""</f>
        <v>Chest</v>
      </c>
      <c r="AG271" s="52" t="str">
        <f t="shared" ca="1" si="37"/>
        <v/>
      </c>
      <c r="AH271" s="51" t="str">
        <f ca="1">IF($AE271="","",IF(OFFSET('All Equipment'!$A$1,ROW()-1,2)="","--- Empty ---",OFFSET('All Equipment'!$A$1,ROW()-1,2)))</f>
        <v>Councillor's Tunic of Arcane Wrath</v>
      </c>
      <c r="AI271" s="52">
        <f ca="1">IF($AF271="","",OFFSET('All Equipment'!$E$1,ROW()-1,0))</f>
        <v>1</v>
      </c>
      <c r="AJ271" s="52">
        <f ca="1">IF($AE271="","",OFFSET('All Equipment'!$M$1,ROW()-1,0))</f>
        <v>0</v>
      </c>
      <c r="AK271" s="107">
        <f ca="1">IF($AE271="","",IF($AH271="--- Empty ---",0,OFFSET('All Equipment'!$P$1,ROW()-1,0)))</f>
        <v>37</v>
      </c>
      <c r="AL271" s="107">
        <f ca="1">IF($AE271="","",IF(AND($AE271="Off-Hand",$AH271="--- Empty ---"),1000,IF($AG271="1H",SUM($AK271,MAX(Optimization!$I$5:$K$5)),$AK271)))</f>
        <v>37</v>
      </c>
      <c r="AM271" s="134" t="str">
        <f ca="1">IF($AH271="","",IF(AND($AH271&lt;&gt;"--- Empty ---",OR($AI271&gt;$AD$2,OFFSET('All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1" s="52" t="str">
        <f t="shared" ca="1" si="38"/>
        <v>Yes</v>
      </c>
      <c r="AO271" s="52">
        <f t="shared" ca="1" si="43"/>
        <v>271</v>
      </c>
      <c r="AQ271" s="51" t="str">
        <f t="shared" ca="1" si="39"/>
        <v>n/a</v>
      </c>
      <c r="AR271" s="51" t="str">
        <f t="shared" ca="1" si="40"/>
        <v>n/a</v>
      </c>
      <c r="AS271" s="52" t="str">
        <f t="shared" ca="1" si="44"/>
        <v>n/a</v>
      </c>
      <c r="AT271" s="52" t="str">
        <f ca="1">IF(OR(AQ271="",AQ271="n/a"),AQ271,IF(AND($AR271&lt;&gt;"--- Empty ---",AR271=IF(AQ271="Finger1",Settings!$AB$4,Settings!$AB$6),ISERROR(MATCH(AR271,Settings!$AB$9:$AB$14,0))),"No","Yes"))</f>
        <v>n/a</v>
      </c>
      <c r="AV271" s="51" t="str">
        <f t="shared" ca="1" si="41"/>
        <v>n/a</v>
      </c>
      <c r="AW271" s="51" t="str">
        <f t="shared" ca="1" si="42"/>
        <v>n/a</v>
      </c>
      <c r="AX271" s="52" t="str">
        <f t="shared" ca="1" si="45"/>
        <v>n/a</v>
      </c>
      <c r="AY271" s="52" t="str">
        <f ca="1">IF(OR(AV271="",AV271="n/a"),AV271,IF(AND($AW271&lt;&gt;"--- Empty ---",AW271=IF(AV271="Finger2",Settings!$AB$3,Settings!$AB$5),ISERROR(MATCH(AW271,Settings!$AB$9:$AB$14,0))),"No","Yes"))</f>
        <v>n/a</v>
      </c>
    </row>
    <row r="272" spans="31:51" x14ac:dyDescent="0.25">
      <c r="AE272" s="51" t="str">
        <f ca="1">OFFSET('All Equipment'!$A$1,ROW()-1,0)&amp;""</f>
        <v>Chest</v>
      </c>
      <c r="AF272" s="51" t="str">
        <f ca="1">OFFSET('All Equipment'!$B$1,ROW()-1,0)&amp;""</f>
        <v>Chest</v>
      </c>
      <c r="AG272" s="52" t="str">
        <f t="shared" ca="1" si="37"/>
        <v/>
      </c>
      <c r="AH272" s="51" t="str">
        <f ca="1">IF($AE272="","",IF(OFFSET('All Equipment'!$A$1,ROW()-1,2)="","--- Empty ---",OFFSET('All Equipment'!$A$1,ROW()-1,2)))</f>
        <v>Crystal Webbed Robe</v>
      </c>
      <c r="AI272" s="52">
        <f ca="1">IF($AF272="","",OFFSET('All Equipment'!$E$1,ROW()-1,0))</f>
        <v>6</v>
      </c>
      <c r="AJ272" s="52">
        <f ca="1">IF($AE272="","",OFFSET('All Equipment'!$M$1,ROW()-1,0))</f>
        <v>0</v>
      </c>
      <c r="AK272" s="107">
        <f ca="1">IF($AE272="","",IF($AH272="--- Empty ---",0,OFFSET('All Equipment'!$P$1,ROW()-1,0)))</f>
        <v>55.152659574468089</v>
      </c>
      <c r="AL272" s="107">
        <f ca="1">IF($AE272="","",IF(AND($AE272="Off-Hand",$AH272="--- Empty ---"),1000,IF($AG272="1H",SUM($AK272,MAX(Optimization!$I$5:$K$5)),$AK272)))</f>
        <v>55.152659574468089</v>
      </c>
      <c r="AM272" s="134" t="str">
        <f ca="1">IF($AH272="","",IF(AND($AH272&lt;&gt;"--- Empty ---",OR($AI272&gt;$AD$2,OFFSET('All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2" s="52" t="str">
        <f t="shared" ca="1" si="38"/>
        <v>Yes</v>
      </c>
      <c r="AO272" s="52">
        <f t="shared" ca="1" si="43"/>
        <v>272</v>
      </c>
      <c r="AQ272" s="51" t="str">
        <f t="shared" ca="1" si="39"/>
        <v>n/a</v>
      </c>
      <c r="AR272" s="51" t="str">
        <f t="shared" ca="1" si="40"/>
        <v>n/a</v>
      </c>
      <c r="AS272" s="52" t="str">
        <f t="shared" ca="1" si="44"/>
        <v>n/a</v>
      </c>
      <c r="AT272" s="52" t="str">
        <f ca="1">IF(OR(AQ272="",AQ272="n/a"),AQ272,IF(AND($AR272&lt;&gt;"--- Empty ---",AR272=IF(AQ272="Finger1",Settings!$AB$4,Settings!$AB$6),ISERROR(MATCH(AR272,Settings!$AB$9:$AB$14,0))),"No","Yes"))</f>
        <v>n/a</v>
      </c>
      <c r="AV272" s="51" t="str">
        <f t="shared" ca="1" si="41"/>
        <v>n/a</v>
      </c>
      <c r="AW272" s="51" t="str">
        <f t="shared" ca="1" si="42"/>
        <v>n/a</v>
      </c>
      <c r="AX272" s="52" t="str">
        <f t="shared" ca="1" si="45"/>
        <v>n/a</v>
      </c>
      <c r="AY272" s="52" t="str">
        <f ca="1">IF(OR(AV272="",AV272="n/a"),AV272,IF(AND($AW272&lt;&gt;"--- Empty ---",AW272=IF(AV272="Finger2",Settings!$AB$3,Settings!$AB$5),ISERROR(MATCH(AW272,Settings!$AB$9:$AB$14,0))),"No","Yes"))</f>
        <v>n/a</v>
      </c>
    </row>
    <row r="273" spans="31:51" x14ac:dyDescent="0.25">
      <c r="AE273" s="51" t="str">
        <f ca="1">OFFSET('All Equipment'!$A$1,ROW()-1,0)&amp;""</f>
        <v>Chest</v>
      </c>
      <c r="AF273" s="51" t="str">
        <f ca="1">OFFSET('All Equipment'!$B$1,ROW()-1,0)&amp;""</f>
        <v>Head</v>
      </c>
      <c r="AG273" s="52" t="str">
        <f t="shared" ca="1" si="37"/>
        <v/>
      </c>
      <c r="AH273" s="51" t="str">
        <f ca="1">IF($AE273="","",IF(OFFSET('All Equipment'!$A$1,ROW()-1,2)="","--- Empty ---",OFFSET('All Equipment'!$A$1,ROW()-1,2)))</f>
        <v>Dreamweave Vest</v>
      </c>
      <c r="AI273" s="52">
        <f ca="1">IF($AF273="","",OFFSET('All Equipment'!$E$1,ROW()-1,0))</f>
        <v>1</v>
      </c>
      <c r="AJ273" s="52">
        <f ca="1">IF($AE273="","",OFFSET('All Equipment'!$M$1,ROW()-1,0))</f>
        <v>0</v>
      </c>
      <c r="AK273" s="107">
        <f ca="1">IF($AE273="","",IF($AH273="--- Empty ---",0,OFFSET('All Equipment'!$P$1,ROW()-1,0)))</f>
        <v>19.019680851063832</v>
      </c>
      <c r="AL273" s="107">
        <f ca="1">IF($AE273="","",IF(AND($AE273="Off-Hand",$AH273="--- Empty ---"),1000,IF($AG273="1H",SUM($AK273,MAX(Optimization!$I$5:$K$5)),$AK273)))</f>
        <v>19.019680851063832</v>
      </c>
      <c r="AM273" s="134" t="str">
        <f ca="1">IF($AH273="","",IF(AND($AH273&lt;&gt;"--- Empty ---",OR($AI273&gt;$AD$2,OFFSET('All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3" s="52" t="str">
        <f t="shared" ca="1" si="38"/>
        <v>Yes</v>
      </c>
      <c r="AO273" s="52">
        <f t="shared" ca="1" si="43"/>
        <v>273</v>
      </c>
      <c r="AQ273" s="51" t="str">
        <f t="shared" ca="1" si="39"/>
        <v>n/a</v>
      </c>
      <c r="AR273" s="51" t="str">
        <f t="shared" ca="1" si="40"/>
        <v>n/a</v>
      </c>
      <c r="AS273" s="52" t="str">
        <f t="shared" ca="1" si="44"/>
        <v>n/a</v>
      </c>
      <c r="AT273" s="52" t="str">
        <f ca="1">IF(OR(AQ273="",AQ273="n/a"),AQ273,IF(AND($AR273&lt;&gt;"--- Empty ---",AR273=IF(AQ273="Finger1",Settings!$AB$4,Settings!$AB$6),ISERROR(MATCH(AR273,Settings!$AB$9:$AB$14,0))),"No","Yes"))</f>
        <v>n/a</v>
      </c>
      <c r="AV273" s="51" t="str">
        <f t="shared" ca="1" si="41"/>
        <v>n/a</v>
      </c>
      <c r="AW273" s="51" t="str">
        <f t="shared" ca="1" si="42"/>
        <v>n/a</v>
      </c>
      <c r="AX273" s="52" t="str">
        <f t="shared" ca="1" si="45"/>
        <v>n/a</v>
      </c>
      <c r="AY273" s="52" t="str">
        <f ca="1">IF(OR(AV273="",AV273="n/a"),AV273,IF(AND($AW273&lt;&gt;"--- Empty ---",AW273=IF(AV273="Finger2",Settings!$AB$3,Settings!$AB$5),ISERROR(MATCH(AW273,Settings!$AB$9:$AB$14,0))),"No","Yes"))</f>
        <v>n/a</v>
      </c>
    </row>
    <row r="274" spans="31:51" x14ac:dyDescent="0.25">
      <c r="AE274" s="51" t="str">
        <f ca="1">OFFSET('All Equipment'!$A$1,ROW()-1,0)&amp;""</f>
        <v>Chest</v>
      </c>
      <c r="AF274" s="51" t="str">
        <f ca="1">OFFSET('All Equipment'!$B$1,ROW()-1,0)&amp;""</f>
        <v>Chest</v>
      </c>
      <c r="AG274" s="52" t="str">
        <f t="shared" ca="1" si="37"/>
        <v/>
      </c>
      <c r="AH274" s="51" t="str">
        <f ca="1">IF($AE274="","",IF(OFFSET('All Equipment'!$A$1,ROW()-1,2)="","--- Empty ---",OFFSET('All Equipment'!$A$1,ROW()-1,2)))</f>
        <v>Duskwoven Robe of Arcane Wrath</v>
      </c>
      <c r="AI274" s="52">
        <f ca="1">IF($AF274="","",OFFSET('All Equipment'!$E$1,ROW()-1,0))</f>
        <v>1</v>
      </c>
      <c r="AJ274" s="52">
        <f ca="1">IF($AE274="","",OFFSET('All Equipment'!$M$1,ROW()-1,0))</f>
        <v>0</v>
      </c>
      <c r="AK274" s="107">
        <f ca="1">IF($AE274="","",IF($AH274="--- Empty ---",0,OFFSET('All Equipment'!$P$1,ROW()-1,0)))</f>
        <v>36</v>
      </c>
      <c r="AL274" s="107">
        <f ca="1">IF($AE274="","",IF(AND($AE274="Off-Hand",$AH274="--- Empty ---"),1000,IF($AG274="1H",SUM($AK274,MAX(Optimization!$I$5:$K$5)),$AK274)))</f>
        <v>36</v>
      </c>
      <c r="AM274" s="134" t="str">
        <f ca="1">IF($AH274="","",IF(AND($AH274&lt;&gt;"--- Empty ---",OR($AI274&gt;$AD$2,OFFSET('All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4" s="52" t="str">
        <f t="shared" ca="1" si="38"/>
        <v>Yes</v>
      </c>
      <c r="AO274" s="52">
        <f t="shared" ca="1" si="43"/>
        <v>274</v>
      </c>
      <c r="AQ274" s="51" t="str">
        <f t="shared" ca="1" si="39"/>
        <v>n/a</v>
      </c>
      <c r="AR274" s="51" t="str">
        <f t="shared" ca="1" si="40"/>
        <v>n/a</v>
      </c>
      <c r="AS274" s="52" t="str">
        <f t="shared" ca="1" si="44"/>
        <v>n/a</v>
      </c>
      <c r="AT274" s="52" t="str">
        <f ca="1">IF(OR(AQ274="",AQ274="n/a"),AQ274,IF(AND($AR274&lt;&gt;"--- Empty ---",AR274=IF(AQ274="Finger1",Settings!$AB$4,Settings!$AB$6),ISERROR(MATCH(AR274,Settings!$AB$9:$AB$14,0))),"No","Yes"))</f>
        <v>n/a</v>
      </c>
      <c r="AV274" s="51" t="str">
        <f t="shared" ca="1" si="41"/>
        <v>n/a</v>
      </c>
      <c r="AW274" s="51" t="str">
        <f t="shared" ca="1" si="42"/>
        <v>n/a</v>
      </c>
      <c r="AX274" s="52" t="str">
        <f t="shared" ca="1" si="45"/>
        <v>n/a</v>
      </c>
      <c r="AY274" s="52" t="str">
        <f ca="1">IF(OR(AV274="",AV274="n/a"),AV274,IF(AND($AW274&lt;&gt;"--- Empty ---",AW274=IF(AV274="Finger2",Settings!$AB$3,Settings!$AB$5),ISERROR(MATCH(AW274,Settings!$AB$9:$AB$14,0))),"No","Yes"))</f>
        <v>n/a</v>
      </c>
    </row>
    <row r="275" spans="31:51" x14ac:dyDescent="0.25">
      <c r="AE275" s="51" t="str">
        <f ca="1">OFFSET('All Equipment'!$A$1,ROW()-1,0)&amp;""</f>
        <v>Chest</v>
      </c>
      <c r="AF275" s="51" t="str">
        <f ca="1">OFFSET('All Equipment'!$B$1,ROW()-1,0)&amp;""</f>
        <v>Chest</v>
      </c>
      <c r="AG275" s="52" t="str">
        <f t="shared" ca="1" si="37"/>
        <v/>
      </c>
      <c r="AH275" s="51" t="str">
        <f ca="1">IF($AE275="","",IF(OFFSET('All Equipment'!$A$1,ROW()-1,2)="","--- Empty ---",OFFSET('All Equipment'!$A$1,ROW()-1,2)))</f>
        <v>Duskwoven Tunic of Arcane Wrath</v>
      </c>
      <c r="AI275" s="52">
        <f ca="1">IF($AF275="","",OFFSET('All Equipment'!$E$1,ROW()-1,0))</f>
        <v>1</v>
      </c>
      <c r="AJ275" s="52">
        <f ca="1">IF($AE275="","",OFFSET('All Equipment'!$M$1,ROW()-1,0))</f>
        <v>0</v>
      </c>
      <c r="AK275" s="107">
        <f ca="1">IF($AE275="","",IF($AH275="--- Empty ---",0,OFFSET('All Equipment'!$P$1,ROW()-1,0)))</f>
        <v>36</v>
      </c>
      <c r="AL275" s="107">
        <f ca="1">IF($AE275="","",IF(AND($AE275="Off-Hand",$AH275="--- Empty ---"),1000,IF($AG275="1H",SUM($AK275,MAX(Optimization!$I$5:$K$5)),$AK275)))</f>
        <v>36</v>
      </c>
      <c r="AM275" s="134" t="str">
        <f ca="1">IF($AH275="","",IF(AND($AH275&lt;&gt;"--- Empty ---",OR($AI275&gt;$AD$2,OFFSET('All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5" s="52" t="str">
        <f t="shared" ca="1" si="38"/>
        <v>Yes</v>
      </c>
      <c r="AO275" s="52">
        <f t="shared" ca="1" si="43"/>
        <v>275</v>
      </c>
      <c r="AQ275" s="51" t="str">
        <f t="shared" ca="1" si="39"/>
        <v>n/a</v>
      </c>
      <c r="AR275" s="51" t="str">
        <f t="shared" ca="1" si="40"/>
        <v>n/a</v>
      </c>
      <c r="AS275" s="52" t="str">
        <f t="shared" ca="1" si="44"/>
        <v>n/a</v>
      </c>
      <c r="AT275" s="52" t="str">
        <f ca="1">IF(OR(AQ275="",AQ275="n/a"),AQ275,IF(AND($AR275&lt;&gt;"--- Empty ---",AR275=IF(AQ275="Finger1",Settings!$AB$4,Settings!$AB$6),ISERROR(MATCH(AR275,Settings!$AB$9:$AB$14,0))),"No","Yes"))</f>
        <v>n/a</v>
      </c>
      <c r="AV275" s="51" t="str">
        <f t="shared" ca="1" si="41"/>
        <v>n/a</v>
      </c>
      <c r="AW275" s="51" t="str">
        <f t="shared" ca="1" si="42"/>
        <v>n/a</v>
      </c>
      <c r="AX275" s="52" t="str">
        <f t="shared" ca="1" si="45"/>
        <v>n/a</v>
      </c>
      <c r="AY275" s="52" t="str">
        <f ca="1">IF(OR(AV275="",AV275="n/a"),AV275,IF(AND($AW275&lt;&gt;"--- Empty ---",AW275=IF(AV275="Finger2",Settings!$AB$3,Settings!$AB$5),ISERROR(MATCH(AW275,Settings!$AB$9:$AB$14,0))),"No","Yes"))</f>
        <v>n/a</v>
      </c>
    </row>
    <row r="276" spans="31:51" x14ac:dyDescent="0.25">
      <c r="AE276" s="51" t="str">
        <f ca="1">OFFSET('All Equipment'!$A$1,ROW()-1,0)&amp;""</f>
        <v>Chest</v>
      </c>
      <c r="AF276" s="51" t="str">
        <f ca="1">OFFSET('All Equipment'!$B$1,ROW()-1,0)&amp;""</f>
        <v>Chest</v>
      </c>
      <c r="AG276" s="52" t="str">
        <f t="shared" ca="1" si="37"/>
        <v/>
      </c>
      <c r="AH276" s="51" t="str">
        <f ca="1">IF($AE276="","",IF(OFFSET('All Equipment'!$A$1,ROW()-1,2)="","--- Empty ---",OFFSET('All Equipment'!$A$1,ROW()-1,2)))</f>
        <v>Earthpower Vest</v>
      </c>
      <c r="AI276" s="52">
        <f ca="1">IF($AF276="","",OFFSET('All Equipment'!$E$1,ROW()-1,0))</f>
        <v>5</v>
      </c>
      <c r="AJ276" s="52">
        <f ca="1">IF($AE276="","",OFFSET('All Equipment'!$M$1,ROW()-1,0))</f>
        <v>0</v>
      </c>
      <c r="AK276" s="107">
        <f ca="1">IF($AE276="","",IF($AH276="--- Empty ---",0,OFFSET('All Equipment'!$P$1,ROW()-1,0)))</f>
        <v>34.290425531914899</v>
      </c>
      <c r="AL276" s="107">
        <f ca="1">IF($AE276="","",IF(AND($AE276="Off-Hand",$AH276="--- Empty ---"),1000,IF($AG276="1H",SUM($AK276,MAX(Optimization!$I$5:$K$5)),$AK276)))</f>
        <v>34.290425531914899</v>
      </c>
      <c r="AM276" s="134" t="str">
        <f ca="1">IF($AH276="","",IF(AND($AH276&lt;&gt;"--- Empty ---",OR($AI276&gt;$AD$2,OFFSET('All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6" s="52" t="str">
        <f t="shared" ca="1" si="38"/>
        <v>Yes</v>
      </c>
      <c r="AO276" s="52">
        <f t="shared" ca="1" si="43"/>
        <v>276</v>
      </c>
      <c r="AQ276" s="51" t="str">
        <f t="shared" ca="1" si="39"/>
        <v>n/a</v>
      </c>
      <c r="AR276" s="51" t="str">
        <f t="shared" ca="1" si="40"/>
        <v>n/a</v>
      </c>
      <c r="AS276" s="52" t="str">
        <f t="shared" ca="1" si="44"/>
        <v>n/a</v>
      </c>
      <c r="AT276" s="52" t="str">
        <f ca="1">IF(OR(AQ276="",AQ276="n/a"),AQ276,IF(AND($AR276&lt;&gt;"--- Empty ---",AR276=IF(AQ276="Finger1",Settings!$AB$4,Settings!$AB$6),ISERROR(MATCH(AR276,Settings!$AB$9:$AB$14,0))),"No","Yes"))</f>
        <v>n/a</v>
      </c>
      <c r="AV276" s="51" t="str">
        <f t="shared" ca="1" si="41"/>
        <v>n/a</v>
      </c>
      <c r="AW276" s="51" t="str">
        <f t="shared" ca="1" si="42"/>
        <v>n/a</v>
      </c>
      <c r="AX276" s="52" t="str">
        <f t="shared" ca="1" si="45"/>
        <v>n/a</v>
      </c>
      <c r="AY276" s="52" t="str">
        <f ca="1">IF(OR(AV276="",AV276="n/a"),AV276,IF(AND($AW276&lt;&gt;"--- Empty ---",AW276=IF(AV276="Finger2",Settings!$AB$3,Settings!$AB$5),ISERROR(MATCH(AW276,Settings!$AB$9:$AB$14,0))),"No","Yes"))</f>
        <v>n/a</v>
      </c>
    </row>
    <row r="277" spans="31:51" x14ac:dyDescent="0.25">
      <c r="AE277" s="51" t="str">
        <f ca="1">OFFSET('All Equipment'!$A$1,ROW()-1,0)&amp;""</f>
        <v>Chest</v>
      </c>
      <c r="AF277" s="51" t="str">
        <f ca="1">OFFSET('All Equipment'!$B$1,ROW()-1,0)&amp;""</f>
        <v>Chest</v>
      </c>
      <c r="AG277" s="52" t="str">
        <f t="shared" ca="1" si="37"/>
        <v/>
      </c>
      <c r="AH277" s="51" t="str">
        <f ca="1">IF($AE277="","",IF(OFFSET('All Equipment'!$A$1,ROW()-1,2)="","--- Empty ---",OFFSET('All Equipment'!$A$1,ROW()-1,2)))</f>
        <v>Elegant Robes of Arcane Wrath</v>
      </c>
      <c r="AI277" s="52">
        <f ca="1">IF($AF277="","",OFFSET('All Equipment'!$E$1,ROW()-1,0))</f>
        <v>1</v>
      </c>
      <c r="AJ277" s="52">
        <f ca="1">IF($AE277="","",OFFSET('All Equipment'!$M$1,ROW()-1,0))</f>
        <v>0</v>
      </c>
      <c r="AK277" s="107">
        <f ca="1">IF($AE277="","",IF($AH277="--- Empty ---",0,OFFSET('All Equipment'!$P$1,ROW()-1,0)))</f>
        <v>40</v>
      </c>
      <c r="AL277" s="107">
        <f ca="1">IF($AE277="","",IF(AND($AE277="Off-Hand",$AH277="--- Empty ---"),1000,IF($AG277="1H",SUM($AK277,MAX(Optimization!$I$5:$K$5)),$AK277)))</f>
        <v>40</v>
      </c>
      <c r="AM277" s="134" t="str">
        <f ca="1">IF($AH277="","",IF(AND($AH277&lt;&gt;"--- Empty ---",OR($AI277&gt;$AD$2,OFFSET('All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7" s="52" t="str">
        <f t="shared" ca="1" si="38"/>
        <v>Yes</v>
      </c>
      <c r="AO277" s="52">
        <f t="shared" ca="1" si="43"/>
        <v>277</v>
      </c>
      <c r="AQ277" s="51" t="str">
        <f t="shared" ca="1" si="39"/>
        <v>n/a</v>
      </c>
      <c r="AR277" s="51" t="str">
        <f t="shared" ca="1" si="40"/>
        <v>n/a</v>
      </c>
      <c r="AS277" s="52" t="str">
        <f t="shared" ca="1" si="44"/>
        <v>n/a</v>
      </c>
      <c r="AT277" s="52" t="str">
        <f ca="1">IF(OR(AQ277="",AQ277="n/a"),AQ277,IF(AND($AR277&lt;&gt;"--- Empty ---",AR277=IF(AQ277="Finger1",Settings!$AB$4,Settings!$AB$6),ISERROR(MATCH(AR277,Settings!$AB$9:$AB$14,0))),"No","Yes"))</f>
        <v>n/a</v>
      </c>
      <c r="AV277" s="51" t="str">
        <f t="shared" ca="1" si="41"/>
        <v>n/a</v>
      </c>
      <c r="AW277" s="51" t="str">
        <f t="shared" ca="1" si="42"/>
        <v>n/a</v>
      </c>
      <c r="AX277" s="52" t="str">
        <f t="shared" ca="1" si="45"/>
        <v>n/a</v>
      </c>
      <c r="AY277" s="52" t="str">
        <f ca="1">IF(OR(AV277="",AV277="n/a"),AV277,IF(AND($AW277&lt;&gt;"--- Empty ---",AW277=IF(AV277="Finger2",Settings!$AB$3,Settings!$AB$5),ISERROR(MATCH(AW277,Settings!$AB$9:$AB$14,0))),"No","Yes"))</f>
        <v>n/a</v>
      </c>
    </row>
    <row r="278" spans="31:51" x14ac:dyDescent="0.25">
      <c r="AE278" s="51" t="str">
        <f ca="1">OFFSET('All Equipment'!$A$1,ROW()-1,0)&amp;""</f>
        <v>Chest</v>
      </c>
      <c r="AF278" s="51" t="str">
        <f ca="1">OFFSET('All Equipment'!$B$1,ROW()-1,0)&amp;""</f>
        <v>Chest</v>
      </c>
      <c r="AG278" s="52" t="str">
        <f t="shared" ca="1" si="37"/>
        <v/>
      </c>
      <c r="AH278" s="51" t="str">
        <f ca="1">IF($AE278="","",IF(OFFSET('All Equipment'!$A$1,ROW()-1,2)="","--- Empty ---",OFFSET('All Equipment'!$A$1,ROW()-1,2)))</f>
        <v>Elegant Tunic of Arcane Wrath</v>
      </c>
      <c r="AI278" s="52">
        <f ca="1">IF($AF278="","",OFFSET('All Equipment'!$E$1,ROW()-1,0))</f>
        <v>1</v>
      </c>
      <c r="AJ278" s="52">
        <f ca="1">IF($AE278="","",OFFSET('All Equipment'!$M$1,ROW()-1,0))</f>
        <v>0</v>
      </c>
      <c r="AK278" s="107">
        <f ca="1">IF($AE278="","",IF($AH278="--- Empty ---",0,OFFSET('All Equipment'!$P$1,ROW()-1,0)))</f>
        <v>40</v>
      </c>
      <c r="AL278" s="107">
        <f ca="1">IF($AE278="","",IF(AND($AE278="Off-Hand",$AH278="--- Empty ---"),1000,IF($AG278="1H",SUM($AK278,MAX(Optimization!$I$5:$K$5)),$AK278)))</f>
        <v>40</v>
      </c>
      <c r="AM278" s="134" t="str">
        <f ca="1">IF($AH278="","",IF(AND($AH278&lt;&gt;"--- Empty ---",OR($AI278&gt;$AD$2,OFFSET('All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8" s="52" t="str">
        <f t="shared" ca="1" si="38"/>
        <v>Yes</v>
      </c>
      <c r="AO278" s="52">
        <f t="shared" ca="1" si="43"/>
        <v>278</v>
      </c>
      <c r="AQ278" s="51" t="str">
        <f t="shared" ca="1" si="39"/>
        <v>n/a</v>
      </c>
      <c r="AR278" s="51" t="str">
        <f t="shared" ca="1" si="40"/>
        <v>n/a</v>
      </c>
      <c r="AS278" s="52" t="str">
        <f t="shared" ca="1" si="44"/>
        <v>n/a</v>
      </c>
      <c r="AT278" s="52" t="str">
        <f ca="1">IF(OR(AQ278="",AQ278="n/a"),AQ278,IF(AND($AR278&lt;&gt;"--- Empty ---",AR278=IF(AQ278="Finger1",Settings!$AB$4,Settings!$AB$6),ISERROR(MATCH(AR278,Settings!$AB$9:$AB$14,0))),"No","Yes"))</f>
        <v>n/a</v>
      </c>
      <c r="AV278" s="51" t="str">
        <f t="shared" ca="1" si="41"/>
        <v>n/a</v>
      </c>
      <c r="AW278" s="51" t="str">
        <f t="shared" ca="1" si="42"/>
        <v>n/a</v>
      </c>
      <c r="AX278" s="52" t="str">
        <f t="shared" ca="1" si="45"/>
        <v>n/a</v>
      </c>
      <c r="AY278" s="52" t="str">
        <f ca="1">IF(OR(AV278="",AV278="n/a"),AV278,IF(AND($AW278&lt;&gt;"--- Empty ---",AW278=IF(AV278="Finger2",Settings!$AB$3,Settings!$AB$5),ISERROR(MATCH(AW278,Settings!$AB$9:$AB$14,0))),"No","Yes"))</f>
        <v>n/a</v>
      </c>
    </row>
    <row r="279" spans="31:51" x14ac:dyDescent="0.25">
      <c r="AE279" s="51" t="str">
        <f ca="1">OFFSET('All Equipment'!$A$1,ROW()-1,0)&amp;""</f>
        <v>Chest</v>
      </c>
      <c r="AF279" s="51" t="str">
        <f ca="1">OFFSET('All Equipment'!$B$1,ROW()-1,0)&amp;""</f>
        <v>Chest</v>
      </c>
      <c r="AG279" s="52" t="str">
        <f t="shared" ca="1" si="37"/>
        <v/>
      </c>
      <c r="AH279" s="51" t="str">
        <f ca="1">IF($AE279="","",IF(OFFSET('All Equipment'!$A$1,ROW()-1,2)="","--- Empty ---",OFFSET('All Equipment'!$A$1,ROW()-1,2)))</f>
        <v>Eternal Chestguard of Arcane Wrath</v>
      </c>
      <c r="AI279" s="52">
        <f ca="1">IF($AF279="","",OFFSET('All Equipment'!$E$1,ROW()-1,0))</f>
        <v>1</v>
      </c>
      <c r="AJ279" s="52">
        <f ca="1">IF($AE279="","",OFFSET('All Equipment'!$M$1,ROW()-1,0))</f>
        <v>0</v>
      </c>
      <c r="AK279" s="107">
        <f ca="1">IF($AE279="","",IF($AH279="--- Empty ---",0,OFFSET('All Equipment'!$P$1,ROW()-1,0)))</f>
        <v>41</v>
      </c>
      <c r="AL279" s="107">
        <f ca="1">IF($AE279="","",IF(AND($AE279="Off-Hand",$AH279="--- Empty ---"),1000,IF($AG279="1H",SUM($AK279,MAX(Optimization!$I$5:$K$5)),$AK279)))</f>
        <v>41</v>
      </c>
      <c r="AM279" s="134" t="str">
        <f ca="1">IF($AH279="","",IF(AND($AH279&lt;&gt;"--- Empty ---",OR($AI279&gt;$AD$2,OFFSET('All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9" s="52" t="str">
        <f t="shared" ca="1" si="38"/>
        <v>Yes</v>
      </c>
      <c r="AO279" s="52">
        <f t="shared" ca="1" si="43"/>
        <v>279</v>
      </c>
      <c r="AQ279" s="51" t="str">
        <f t="shared" ca="1" si="39"/>
        <v>n/a</v>
      </c>
      <c r="AR279" s="51" t="str">
        <f t="shared" ca="1" si="40"/>
        <v>n/a</v>
      </c>
      <c r="AS279" s="52" t="str">
        <f t="shared" ca="1" si="44"/>
        <v>n/a</v>
      </c>
      <c r="AT279" s="52" t="str">
        <f ca="1">IF(OR(AQ279="",AQ279="n/a"),AQ279,IF(AND($AR279&lt;&gt;"--- Empty ---",AR279=IF(AQ279="Finger1",Settings!$AB$4,Settings!$AB$6),ISERROR(MATCH(AR279,Settings!$AB$9:$AB$14,0))),"No","Yes"))</f>
        <v>n/a</v>
      </c>
      <c r="AV279" s="51" t="str">
        <f t="shared" ca="1" si="41"/>
        <v>n/a</v>
      </c>
      <c r="AW279" s="51" t="str">
        <f t="shared" ca="1" si="42"/>
        <v>n/a</v>
      </c>
      <c r="AX279" s="52" t="str">
        <f t="shared" ca="1" si="45"/>
        <v>n/a</v>
      </c>
      <c r="AY279" s="52" t="str">
        <f ca="1">IF(OR(AV279="",AV279="n/a"),AV279,IF(AND($AW279&lt;&gt;"--- Empty ---",AW279=IF(AV279="Finger2",Settings!$AB$3,Settings!$AB$5),ISERROR(MATCH(AW279,Settings!$AB$9:$AB$14,0))),"No","Yes"))</f>
        <v>n/a</v>
      </c>
    </row>
    <row r="280" spans="31:51" x14ac:dyDescent="0.25">
      <c r="AE280" s="51" t="str">
        <f ca="1">OFFSET('All Equipment'!$A$1,ROW()-1,0)&amp;""</f>
        <v>Chest</v>
      </c>
      <c r="AF280" s="51" t="str">
        <f ca="1">OFFSET('All Equipment'!$B$1,ROW()-1,0)&amp;""</f>
        <v>Chest</v>
      </c>
      <c r="AG280" s="52" t="str">
        <f t="shared" ca="1" si="37"/>
        <v/>
      </c>
      <c r="AH280" s="51" t="str">
        <f ca="1">IF($AE280="","",IF(OFFSET('All Equipment'!$A$1,ROW()-1,2)="","--- Empty ---",OFFSET('All Equipment'!$A$1,ROW()-1,2)))</f>
        <v>Eternal Wraps of Arcane Wrath</v>
      </c>
      <c r="AI280" s="52">
        <f ca="1">IF($AF280="","",OFFSET('All Equipment'!$E$1,ROW()-1,0))</f>
        <v>1</v>
      </c>
      <c r="AJ280" s="52">
        <f ca="1">IF($AE280="","",OFFSET('All Equipment'!$M$1,ROW()-1,0))</f>
        <v>0</v>
      </c>
      <c r="AK280" s="107">
        <f ca="1">IF($AE280="","",IF($AH280="--- Empty ---",0,OFFSET('All Equipment'!$P$1,ROW()-1,0)))</f>
        <v>41</v>
      </c>
      <c r="AL280" s="107">
        <f ca="1">IF($AE280="","",IF(AND($AE280="Off-Hand",$AH280="--- Empty ---"),1000,IF($AG280="1H",SUM($AK280,MAX(Optimization!$I$5:$K$5)),$AK280)))</f>
        <v>41</v>
      </c>
      <c r="AM280" s="134" t="str">
        <f ca="1">IF($AH280="","",IF(AND($AH280&lt;&gt;"--- Empty ---",OR($AI280&gt;$AD$2,OFFSET('All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0" s="52" t="str">
        <f t="shared" ca="1" si="38"/>
        <v>Yes</v>
      </c>
      <c r="AO280" s="52">
        <f t="shared" ca="1" si="43"/>
        <v>280</v>
      </c>
      <c r="AQ280" s="51" t="str">
        <f t="shared" ca="1" si="39"/>
        <v>n/a</v>
      </c>
      <c r="AR280" s="51" t="str">
        <f t="shared" ca="1" si="40"/>
        <v>n/a</v>
      </c>
      <c r="AS280" s="52" t="str">
        <f t="shared" ca="1" si="44"/>
        <v>n/a</v>
      </c>
      <c r="AT280" s="52" t="str">
        <f ca="1">IF(OR(AQ280="",AQ280="n/a"),AQ280,IF(AND($AR280&lt;&gt;"--- Empty ---",AR280=IF(AQ280="Finger1",Settings!$AB$4,Settings!$AB$6),ISERROR(MATCH(AR280,Settings!$AB$9:$AB$14,0))),"No","Yes"))</f>
        <v>n/a</v>
      </c>
      <c r="AV280" s="51" t="str">
        <f t="shared" ca="1" si="41"/>
        <v>n/a</v>
      </c>
      <c r="AW280" s="51" t="str">
        <f t="shared" ca="1" si="42"/>
        <v>n/a</v>
      </c>
      <c r="AX280" s="52" t="str">
        <f t="shared" ca="1" si="45"/>
        <v>n/a</v>
      </c>
      <c r="AY280" s="52" t="str">
        <f ca="1">IF(OR(AV280="",AV280="n/a"),AV280,IF(AND($AW280&lt;&gt;"--- Empty ---",AW280=IF(AV280="Finger2",Settings!$AB$3,Settings!$AB$5),ISERROR(MATCH(AW280,Settings!$AB$9:$AB$14,0))),"No","Yes"))</f>
        <v>n/a</v>
      </c>
    </row>
    <row r="281" spans="31:51" x14ac:dyDescent="0.25">
      <c r="AE281" s="51" t="str">
        <f ca="1">OFFSET('All Equipment'!$A$1,ROW()-1,0)&amp;""</f>
        <v>Chest</v>
      </c>
      <c r="AF281" s="51" t="str">
        <f ca="1">OFFSET('All Equipment'!$B$1,ROW()-1,0)&amp;""</f>
        <v>Chest</v>
      </c>
      <c r="AG281" s="52" t="str">
        <f t="shared" ca="1" si="37"/>
        <v/>
      </c>
      <c r="AH281" s="51" t="str">
        <f ca="1">IF($AE281="","",IF(OFFSET('All Equipment'!$A$1,ROW()-1,2)="","--- Empty ---",OFFSET('All Equipment'!$A$1,ROW()-1,2)))</f>
        <v>Feralheart Vest</v>
      </c>
      <c r="AI281" s="52">
        <f ca="1">IF($AF281="","",OFFSET('All Equipment'!$E$1,ROW()-1,0))</f>
        <v>5</v>
      </c>
      <c r="AJ281" s="52">
        <f ca="1">IF($AE281="","",OFFSET('All Equipment'!$M$1,ROW()-1,0))</f>
        <v>0</v>
      </c>
      <c r="AK281" s="107">
        <f ca="1">IF($AE281="","",IF($AH281="--- Empty ---",0,OFFSET('All Equipment'!$P$1,ROW()-1,0)))</f>
        <v>13.926063829787235</v>
      </c>
      <c r="AL281" s="107">
        <f ca="1">IF($AE281="","",IF(AND($AE281="Off-Hand",$AH281="--- Empty ---"),1000,IF($AG281="1H",SUM($AK281,MAX(Optimization!$I$5:$K$5)),$AK281)))</f>
        <v>13.926063829787235</v>
      </c>
      <c r="AM281" s="134" t="str">
        <f ca="1">IF($AH281="","",IF(AND($AH281&lt;&gt;"--- Empty ---",OR($AI281&gt;$AD$2,OFFSET('All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1" s="52" t="str">
        <f t="shared" ca="1" si="38"/>
        <v>Yes</v>
      </c>
      <c r="AO281" s="52">
        <f t="shared" ca="1" si="43"/>
        <v>281</v>
      </c>
      <c r="AQ281" s="51" t="str">
        <f t="shared" ca="1" si="39"/>
        <v>n/a</v>
      </c>
      <c r="AR281" s="51" t="str">
        <f t="shared" ca="1" si="40"/>
        <v>n/a</v>
      </c>
      <c r="AS281" s="52" t="str">
        <f t="shared" ca="1" si="44"/>
        <v>n/a</v>
      </c>
      <c r="AT281" s="52" t="str">
        <f ca="1">IF(OR(AQ281="",AQ281="n/a"),AQ281,IF(AND($AR281&lt;&gt;"--- Empty ---",AR281=IF(AQ281="Finger1",Settings!$AB$4,Settings!$AB$6),ISERROR(MATCH(AR281,Settings!$AB$9:$AB$14,0))),"No","Yes"))</f>
        <v>n/a</v>
      </c>
      <c r="AV281" s="51" t="str">
        <f t="shared" ca="1" si="41"/>
        <v>n/a</v>
      </c>
      <c r="AW281" s="51" t="str">
        <f t="shared" ca="1" si="42"/>
        <v>n/a</v>
      </c>
      <c r="AX281" s="52" t="str">
        <f t="shared" ca="1" si="45"/>
        <v>n/a</v>
      </c>
      <c r="AY281" s="52" t="str">
        <f ca="1">IF(OR(AV281="",AV281="n/a"),AV281,IF(AND($AW281&lt;&gt;"--- Empty ---",AW281=IF(AV281="Finger2",Settings!$AB$3,Settings!$AB$5),ISERROR(MATCH(AW281,Settings!$AB$9:$AB$14,0))),"No","Yes"))</f>
        <v>n/a</v>
      </c>
    </row>
    <row r="282" spans="31:51" x14ac:dyDescent="0.25">
      <c r="AE282" s="51" t="str">
        <f ca="1">OFFSET('All Equipment'!$A$1,ROW()-1,0)&amp;""</f>
        <v>Chest</v>
      </c>
      <c r="AF282" s="51" t="str">
        <f ca="1">OFFSET('All Equipment'!$B$1,ROW()-1,0)&amp;""</f>
        <v>Chest</v>
      </c>
      <c r="AG282" s="52" t="str">
        <f t="shared" ca="1" si="37"/>
        <v/>
      </c>
      <c r="AH282" s="51" t="str">
        <f ca="1">IF($AE282="","",IF(OFFSET('All Equipment'!$A$1,ROW()-1,2)="","--- Empty ---",OFFSET('All Equipment'!$A$1,ROW()-1,2)))</f>
        <v>Field Marshal's Dragonhide Breastplate</v>
      </c>
      <c r="AI282" s="52">
        <f ca="1">IF($AF282="","",OFFSET('All Equipment'!$E$1,ROW()-1,0))</f>
        <v>2</v>
      </c>
      <c r="AJ282" s="52">
        <f ca="1">IF($AE282="","",OFFSET('All Equipment'!$M$1,ROW()-1,0))</f>
        <v>0</v>
      </c>
      <c r="AK282" s="107">
        <f ca="1">IF($AE282="","",IF($AH282="--- Empty ---",0,OFFSET('All Equipment'!$P$1,ROW()-1,0)))</f>
        <v>29.270744680851067</v>
      </c>
      <c r="AL282" s="107">
        <f ca="1">IF($AE282="","",IF(AND($AE282="Off-Hand",$AH282="--- Empty ---"),1000,IF($AG282="1H",SUM($AK282,MAX(Optimization!$I$5:$K$5)),$AK282)))</f>
        <v>29.270744680851067</v>
      </c>
      <c r="AM282" s="134" t="str">
        <f ca="1">IF($AH282="","",IF(AND($AH282&lt;&gt;"--- Empty ---",OR($AI282&gt;$AD$2,OFFSET('All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2" s="52" t="str">
        <f t="shared" ca="1" si="38"/>
        <v>Yes</v>
      </c>
      <c r="AO282" s="52">
        <f t="shared" ca="1" si="43"/>
        <v>282</v>
      </c>
      <c r="AQ282" s="51" t="str">
        <f t="shared" ca="1" si="39"/>
        <v>n/a</v>
      </c>
      <c r="AR282" s="51" t="str">
        <f t="shared" ca="1" si="40"/>
        <v>n/a</v>
      </c>
      <c r="AS282" s="52" t="str">
        <f t="shared" ca="1" si="44"/>
        <v>n/a</v>
      </c>
      <c r="AT282" s="52" t="str">
        <f ca="1">IF(OR(AQ282="",AQ282="n/a"),AQ282,IF(AND($AR282&lt;&gt;"--- Empty ---",AR282=IF(AQ282="Finger1",Settings!$AB$4,Settings!$AB$6),ISERROR(MATCH(AR282,Settings!$AB$9:$AB$14,0))),"No","Yes"))</f>
        <v>n/a</v>
      </c>
      <c r="AV282" s="51" t="str">
        <f t="shared" ca="1" si="41"/>
        <v>n/a</v>
      </c>
      <c r="AW282" s="51" t="str">
        <f t="shared" ca="1" si="42"/>
        <v>n/a</v>
      </c>
      <c r="AX282" s="52" t="str">
        <f t="shared" ca="1" si="45"/>
        <v>n/a</v>
      </c>
      <c r="AY282" s="52" t="str">
        <f ca="1">IF(OR(AV282="",AV282="n/a"),AV282,IF(AND($AW282&lt;&gt;"--- Empty ---",AW282=IF(AV282="Finger2",Settings!$AB$3,Settings!$AB$5),ISERROR(MATCH(AW282,Settings!$AB$9:$AB$14,0))),"No","Yes"))</f>
        <v>n/a</v>
      </c>
    </row>
    <row r="283" spans="31:51" x14ac:dyDescent="0.25">
      <c r="AE283" s="51" t="str">
        <f ca="1">OFFSET('All Equipment'!$A$1,ROW()-1,0)&amp;""</f>
        <v>Chest</v>
      </c>
      <c r="AF283" s="51" t="str">
        <f ca="1">OFFSET('All Equipment'!$B$1,ROW()-1,0)&amp;""</f>
        <v>Chest</v>
      </c>
      <c r="AG283" s="52" t="str">
        <f t="shared" ca="1" si="37"/>
        <v/>
      </c>
      <c r="AH283" s="51" t="str">
        <f ca="1">IF($AE283="","",IF(OFFSET('All Equipment'!$A$1,ROW()-1,2)="","--- Empty ---",OFFSET('All Equipment'!$A$1,ROW()-1,2)))</f>
        <v>Flarecore Robe</v>
      </c>
      <c r="AI283" s="52">
        <f ca="1">IF($AF283="","",OFFSET('All Equipment'!$E$1,ROW()-1,0))</f>
        <v>3</v>
      </c>
      <c r="AJ283" s="52">
        <f ca="1">IF($AE283="","",OFFSET('All Equipment'!$M$1,ROW()-1,0))</f>
        <v>0</v>
      </c>
      <c r="AK283" s="107">
        <f ca="1">IF($AE283="","",IF($AH283="--- Empty ---",0,OFFSET('All Equipment'!$P$1,ROW()-1,0)))</f>
        <v>25</v>
      </c>
      <c r="AL283" s="107">
        <f ca="1">IF($AE283="","",IF(AND($AE283="Off-Hand",$AH283="--- Empty ---"),1000,IF($AG283="1H",SUM($AK283,MAX(Optimization!$I$5:$K$5)),$AK283)))</f>
        <v>25</v>
      </c>
      <c r="AM283" s="134" t="str">
        <f ca="1">IF($AH283="","",IF(AND($AH283&lt;&gt;"--- Empty ---",OR($AI283&gt;$AD$2,OFFSET('All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3" s="52" t="str">
        <f t="shared" ca="1" si="38"/>
        <v>Yes</v>
      </c>
      <c r="AO283" s="52">
        <f t="shared" ca="1" si="43"/>
        <v>283</v>
      </c>
      <c r="AQ283" s="51" t="str">
        <f t="shared" ca="1" si="39"/>
        <v>n/a</v>
      </c>
      <c r="AR283" s="51" t="str">
        <f t="shared" ca="1" si="40"/>
        <v>n/a</v>
      </c>
      <c r="AS283" s="52" t="str">
        <f t="shared" ca="1" si="44"/>
        <v>n/a</v>
      </c>
      <c r="AT283" s="52" t="str">
        <f ca="1">IF(OR(AQ283="",AQ283="n/a"),AQ283,IF(AND($AR283&lt;&gt;"--- Empty ---",AR283=IF(AQ283="Finger1",Settings!$AB$4,Settings!$AB$6),ISERROR(MATCH(AR283,Settings!$AB$9:$AB$14,0))),"No","Yes"))</f>
        <v>n/a</v>
      </c>
      <c r="AV283" s="51" t="str">
        <f t="shared" ca="1" si="41"/>
        <v>n/a</v>
      </c>
      <c r="AW283" s="51" t="str">
        <f t="shared" ca="1" si="42"/>
        <v>n/a</v>
      </c>
      <c r="AX283" s="52" t="str">
        <f t="shared" ca="1" si="45"/>
        <v>n/a</v>
      </c>
      <c r="AY283" s="52" t="str">
        <f ca="1">IF(OR(AV283="",AV283="n/a"),AV283,IF(AND($AW283&lt;&gt;"--- Empty ---",AW283=IF(AV283="Finger2",Settings!$AB$3,Settings!$AB$5),ISERROR(MATCH(AW283,Settings!$AB$9:$AB$14,0))),"No","Yes"))</f>
        <v>n/a</v>
      </c>
    </row>
    <row r="284" spans="31:51" x14ac:dyDescent="0.25">
      <c r="AE284" s="51" t="str">
        <f ca="1">OFFSET('All Equipment'!$A$1,ROW()-1,0)&amp;""</f>
        <v>Chest</v>
      </c>
      <c r="AF284" s="51" t="str">
        <f ca="1">OFFSET('All Equipment'!$B$1,ROW()-1,0)&amp;""</f>
        <v>Chest</v>
      </c>
      <c r="AG284" s="52" t="str">
        <f t="shared" ca="1" si="37"/>
        <v/>
      </c>
      <c r="AH284" s="51" t="str">
        <f ca="1">IF($AE284="","",IF(OFFSET('All Equipment'!$A$1,ROW()-1,2)="","--- Empty ---",OFFSET('All Equipment'!$A$1,ROW()-1,2)))</f>
        <v>Flowing Ritual Robes</v>
      </c>
      <c r="AI284" s="52">
        <f ca="1">IF($AF284="","",OFFSET('All Equipment'!$E$1,ROW()-1,0))</f>
        <v>4</v>
      </c>
      <c r="AJ284" s="52">
        <f ca="1">IF($AE284="","",OFFSET('All Equipment'!$M$1,ROW()-1,0))</f>
        <v>0</v>
      </c>
      <c r="AK284" s="107">
        <f ca="1">IF($AE284="","",IF($AH284="--- Empty ---",0,OFFSET('All Equipment'!$P$1,ROW()-1,0)))</f>
        <v>24.605851063829789</v>
      </c>
      <c r="AL284" s="107">
        <f ca="1">IF($AE284="","",IF(AND($AE284="Off-Hand",$AH284="--- Empty ---"),1000,IF($AG284="1H",SUM($AK284,MAX(Optimization!$I$5:$K$5)),$AK284)))</f>
        <v>24.605851063829789</v>
      </c>
      <c r="AM284" s="134" t="str">
        <f ca="1">IF($AH284="","",IF(AND($AH284&lt;&gt;"--- Empty ---",OR($AI284&gt;$AD$2,OFFSET('All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4" s="52" t="str">
        <f t="shared" ca="1" si="38"/>
        <v>Yes</v>
      </c>
      <c r="AO284" s="52">
        <f t="shared" ca="1" si="43"/>
        <v>284</v>
      </c>
      <c r="AQ284" s="51" t="str">
        <f t="shared" ca="1" si="39"/>
        <v>n/a</v>
      </c>
      <c r="AR284" s="51" t="str">
        <f t="shared" ca="1" si="40"/>
        <v>n/a</v>
      </c>
      <c r="AS284" s="52" t="str">
        <f t="shared" ca="1" si="44"/>
        <v>n/a</v>
      </c>
      <c r="AT284" s="52" t="str">
        <f ca="1">IF(OR(AQ284="",AQ284="n/a"),AQ284,IF(AND($AR284&lt;&gt;"--- Empty ---",AR284=IF(AQ284="Finger1",Settings!$AB$4,Settings!$AB$6),ISERROR(MATCH(AR284,Settings!$AB$9:$AB$14,0))),"No","Yes"))</f>
        <v>n/a</v>
      </c>
      <c r="AV284" s="51" t="str">
        <f t="shared" ca="1" si="41"/>
        <v>n/a</v>
      </c>
      <c r="AW284" s="51" t="str">
        <f t="shared" ca="1" si="42"/>
        <v>n/a</v>
      </c>
      <c r="AX284" s="52" t="str">
        <f t="shared" ca="1" si="45"/>
        <v>n/a</v>
      </c>
      <c r="AY284" s="52" t="str">
        <f ca="1">IF(OR(AV284="",AV284="n/a"),AV284,IF(AND($AW284&lt;&gt;"--- Empty ---",AW284=IF(AV284="Finger2",Settings!$AB$3,Settings!$AB$5),ISERROR(MATCH(AW284,Settings!$AB$9:$AB$14,0))),"No","Yes"))</f>
        <v>n/a</v>
      </c>
    </row>
    <row r="285" spans="31:51" x14ac:dyDescent="0.25">
      <c r="AE285" s="51" t="str">
        <f ca="1">OFFSET('All Equipment'!$A$1,ROW()-1,0)&amp;""</f>
        <v>Chest</v>
      </c>
      <c r="AF285" s="51" t="str">
        <f ca="1">OFFSET('All Equipment'!$B$1,ROW()-1,0)&amp;""</f>
        <v>Chest</v>
      </c>
      <c r="AG285" s="52" t="str">
        <f t="shared" ca="1" si="37"/>
        <v/>
      </c>
      <c r="AH285" s="51" t="str">
        <f ca="1">IF($AE285="","",IF(OFFSET('All Equipment'!$A$1,ROW()-1,2)="","--- Empty ---",OFFSET('All Equipment'!$A$1,ROW()-1,2)))</f>
        <v>Garb of Royal Ascension</v>
      </c>
      <c r="AI285" s="52">
        <f ca="1">IF($AF285="","",OFFSET('All Equipment'!$E$1,ROW()-1,0))</f>
        <v>5</v>
      </c>
      <c r="AJ285" s="52">
        <f ca="1">IF($AE285="","",OFFSET('All Equipment'!$M$1,ROW()-1,0))</f>
        <v>2</v>
      </c>
      <c r="AK285" s="107">
        <f ca="1">IF($AE285="","",IF($AH285="--- Empty ---",0,OFFSET('All Equipment'!$P$1,ROW()-1,0)))</f>
        <v>57.191489361702132</v>
      </c>
      <c r="AL285" s="107">
        <f ca="1">IF($AE285="","",IF(AND($AE285="Off-Hand",$AH285="--- Empty ---"),1000,IF($AG285="1H",SUM($AK285,MAX(Optimization!$I$5:$K$5)),$AK285)))</f>
        <v>57.191489361702132</v>
      </c>
      <c r="AM285" s="134" t="str">
        <f ca="1">IF($AH285="","",IF(AND($AH285&lt;&gt;"--- Empty ---",OR($AI285&gt;$AD$2,OFFSET('All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5" s="52" t="str">
        <f t="shared" ca="1" si="38"/>
        <v>Yes</v>
      </c>
      <c r="AO285" s="52">
        <f t="shared" ca="1" si="43"/>
        <v>285</v>
      </c>
      <c r="AQ285" s="51" t="str">
        <f t="shared" ca="1" si="39"/>
        <v>n/a</v>
      </c>
      <c r="AR285" s="51" t="str">
        <f t="shared" ca="1" si="40"/>
        <v>n/a</v>
      </c>
      <c r="AS285" s="52" t="str">
        <f t="shared" ca="1" si="44"/>
        <v>n/a</v>
      </c>
      <c r="AT285" s="52" t="str">
        <f ca="1">IF(OR(AQ285="",AQ285="n/a"),AQ285,IF(AND($AR285&lt;&gt;"--- Empty ---",AR285=IF(AQ285="Finger1",Settings!$AB$4,Settings!$AB$6),ISERROR(MATCH(AR285,Settings!$AB$9:$AB$14,0))),"No","Yes"))</f>
        <v>n/a</v>
      </c>
      <c r="AV285" s="51" t="str">
        <f t="shared" ca="1" si="41"/>
        <v>n/a</v>
      </c>
      <c r="AW285" s="51" t="str">
        <f t="shared" ca="1" si="42"/>
        <v>n/a</v>
      </c>
      <c r="AX285" s="52" t="str">
        <f t="shared" ca="1" si="45"/>
        <v>n/a</v>
      </c>
      <c r="AY285" s="52" t="str">
        <f ca="1">IF(OR(AV285="",AV285="n/a"),AV285,IF(AND($AW285&lt;&gt;"--- Empty ---",AW285=IF(AV285="Finger2",Settings!$AB$3,Settings!$AB$5),ISERROR(MATCH(AW285,Settings!$AB$9:$AB$14,0))),"No","Yes"))</f>
        <v>n/a</v>
      </c>
    </row>
    <row r="286" spans="31:51" x14ac:dyDescent="0.25">
      <c r="AE286" s="51" t="str">
        <f ca="1">OFFSET('All Equipment'!$A$1,ROW()-1,0)&amp;""</f>
        <v>Chest</v>
      </c>
      <c r="AF286" s="51" t="str">
        <f ca="1">OFFSET('All Equipment'!$B$1,ROW()-1,0)&amp;""</f>
        <v>Chest</v>
      </c>
      <c r="AG286" s="52" t="str">
        <f t="shared" ca="1" si="37"/>
        <v/>
      </c>
      <c r="AH286" s="51" t="str">
        <f ca="1">IF($AE286="","",IF(OFFSET('All Equipment'!$A$1,ROW()-1,2)="","--- Empty ---",OFFSET('All Equipment'!$A$1,ROW()-1,2)))</f>
        <v>Genesis Vest</v>
      </c>
      <c r="AI286" s="52">
        <f ca="1">IF($AF286="","",OFFSET('All Equipment'!$E$1,ROW()-1,0))</f>
        <v>5</v>
      </c>
      <c r="AJ286" s="52">
        <f ca="1">IF($AE286="","",OFFSET('All Equipment'!$M$1,ROW()-1,0))</f>
        <v>0</v>
      </c>
      <c r="AK286" s="107">
        <f ca="1">IF($AE286="","",IF($AH286="--- Empty ---",0,OFFSET('All Equipment'!$P$1,ROW()-1,0)))</f>
        <v>37.517021276595749</v>
      </c>
      <c r="AL286" s="107">
        <f ca="1">IF($AE286="","",IF(AND($AE286="Off-Hand",$AH286="--- Empty ---"),1000,IF($AG286="1H",SUM($AK286,MAX(Optimization!$I$5:$K$5)),$AK286)))</f>
        <v>37.517021276595749</v>
      </c>
      <c r="AM286" s="134" t="str">
        <f ca="1">IF($AH286="","",IF(AND($AH286&lt;&gt;"--- Empty ---",OR($AI286&gt;$AD$2,OFFSET('All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6" s="52" t="str">
        <f t="shared" ca="1" si="38"/>
        <v>Yes</v>
      </c>
      <c r="AO286" s="52">
        <f t="shared" ca="1" si="43"/>
        <v>286</v>
      </c>
      <c r="AQ286" s="51" t="str">
        <f t="shared" ca="1" si="39"/>
        <v>n/a</v>
      </c>
      <c r="AR286" s="51" t="str">
        <f t="shared" ca="1" si="40"/>
        <v>n/a</v>
      </c>
      <c r="AS286" s="52" t="str">
        <f t="shared" ca="1" si="44"/>
        <v>n/a</v>
      </c>
      <c r="AT286" s="52" t="str">
        <f ca="1">IF(OR(AQ286="",AQ286="n/a"),AQ286,IF(AND($AR286&lt;&gt;"--- Empty ---",AR286=IF(AQ286="Finger1",Settings!$AB$4,Settings!$AB$6),ISERROR(MATCH(AR286,Settings!$AB$9:$AB$14,0))),"No","Yes"))</f>
        <v>n/a</v>
      </c>
      <c r="AV286" s="51" t="str">
        <f t="shared" ca="1" si="41"/>
        <v>n/a</v>
      </c>
      <c r="AW286" s="51" t="str">
        <f t="shared" ca="1" si="42"/>
        <v>n/a</v>
      </c>
      <c r="AX286" s="52" t="str">
        <f t="shared" ca="1" si="45"/>
        <v>n/a</v>
      </c>
      <c r="AY286" s="52" t="str">
        <f ca="1">IF(OR(AV286="",AV286="n/a"),AV286,IF(AND($AW286&lt;&gt;"--- Empty ---",AW286=IF(AV286="Finger2",Settings!$AB$3,Settings!$AB$5),ISERROR(MATCH(AW286,Settings!$AB$9:$AB$14,0))),"No","Yes"))</f>
        <v>n/a</v>
      </c>
    </row>
    <row r="287" spans="31:51" x14ac:dyDescent="0.25">
      <c r="AE287" s="51" t="str">
        <f ca="1">OFFSET('All Equipment'!$A$1,ROW()-1,0)&amp;""</f>
        <v>Chest</v>
      </c>
      <c r="AF287" s="51" t="str">
        <f ca="1">OFFSET('All Equipment'!$B$1,ROW()-1,0)&amp;""</f>
        <v>Chest</v>
      </c>
      <c r="AG287" s="52" t="str">
        <f t="shared" ca="1" si="37"/>
        <v/>
      </c>
      <c r="AH287" s="51" t="str">
        <f ca="1">IF($AE287="","",IF(OFFSET('All Equipment'!$A$1,ROW()-1,2)="","--- Empty ---",OFFSET('All Equipment'!$A$1,ROW()-1,2)))</f>
        <v>Glacial Vest</v>
      </c>
      <c r="AI287" s="52">
        <f ca="1">IF($AF287="","",OFFSET('All Equipment'!$E$1,ROW()-1,0))</f>
        <v>6</v>
      </c>
      <c r="AJ287" s="52">
        <f ca="1">IF($AE287="","",OFFSET('All Equipment'!$M$1,ROW()-1,0))</f>
        <v>0</v>
      </c>
      <c r="AK287" s="107">
        <f ca="1">IF($AE287="","",IF($AH287="--- Empty ---",0,OFFSET('All Equipment'!$P$1,ROW()-1,0)))</f>
        <v>21</v>
      </c>
      <c r="AL287" s="107">
        <f ca="1">IF($AE287="","",IF(AND($AE287="Off-Hand",$AH287="--- Empty ---"),1000,IF($AG287="1H",SUM($AK287,MAX(Optimization!$I$5:$K$5)),$AK287)))</f>
        <v>21</v>
      </c>
      <c r="AM287" s="134" t="str">
        <f ca="1">IF($AH287="","",IF(AND($AH287&lt;&gt;"--- Empty ---",OR($AI287&gt;$AD$2,OFFSET('All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7" s="52" t="str">
        <f t="shared" ca="1" si="38"/>
        <v>Yes</v>
      </c>
      <c r="AO287" s="52">
        <f t="shared" ca="1" si="43"/>
        <v>287</v>
      </c>
      <c r="AQ287" s="51" t="str">
        <f t="shared" ca="1" si="39"/>
        <v>n/a</v>
      </c>
      <c r="AR287" s="51" t="str">
        <f t="shared" ca="1" si="40"/>
        <v>n/a</v>
      </c>
      <c r="AS287" s="52" t="str">
        <f t="shared" ca="1" si="44"/>
        <v>n/a</v>
      </c>
      <c r="AT287" s="52" t="str">
        <f ca="1">IF(OR(AQ287="",AQ287="n/a"),AQ287,IF(AND($AR287&lt;&gt;"--- Empty ---",AR287=IF(AQ287="Finger1",Settings!$AB$4,Settings!$AB$6),ISERROR(MATCH(AR287,Settings!$AB$9:$AB$14,0))),"No","Yes"))</f>
        <v>n/a</v>
      </c>
      <c r="AV287" s="51" t="str">
        <f t="shared" ca="1" si="41"/>
        <v>n/a</v>
      </c>
      <c r="AW287" s="51" t="str">
        <f t="shared" ca="1" si="42"/>
        <v>n/a</v>
      </c>
      <c r="AX287" s="52" t="str">
        <f t="shared" ca="1" si="45"/>
        <v>n/a</v>
      </c>
      <c r="AY287" s="52" t="str">
        <f ca="1">IF(OR(AV287="",AV287="n/a"),AV287,IF(AND($AW287&lt;&gt;"--- Empty ---",AW287=IF(AV287="Finger2",Settings!$AB$3,Settings!$AB$5),ISERROR(MATCH(AW287,Settings!$AB$9:$AB$14,0))),"No","Yes"))</f>
        <v>n/a</v>
      </c>
    </row>
    <row r="288" spans="31:51" x14ac:dyDescent="0.25">
      <c r="AE288" s="51" t="str">
        <f ca="1">OFFSET('All Equipment'!$A$1,ROW()-1,0)&amp;""</f>
        <v>Chest</v>
      </c>
      <c r="AF288" s="51" t="str">
        <f ca="1">OFFSET('All Equipment'!$B$1,ROW()-1,0)&amp;""</f>
        <v>Chest</v>
      </c>
      <c r="AG288" s="52" t="str">
        <f t="shared" ca="1" si="37"/>
        <v/>
      </c>
      <c r="AH288" s="51" t="str">
        <f ca="1">IF($AE288="","",IF(OFFSET('All Equipment'!$A$1,ROW()-1,2)="","--- Empty ---",OFFSET('All Equipment'!$A$1,ROW()-1,2)))</f>
        <v>Grand Breastplate of Nature's Wrath</v>
      </c>
      <c r="AI288" s="52">
        <f ca="1">IF($AF288="","",OFFSET('All Equipment'!$E$1,ROW()-1,0))</f>
        <v>1</v>
      </c>
      <c r="AJ288" s="52">
        <f ca="1">IF($AE288="","",OFFSET('All Equipment'!$M$1,ROW()-1,0))</f>
        <v>0</v>
      </c>
      <c r="AK288" s="107">
        <f ca="1">IF($AE288="","",IF($AH288="--- Empty ---",0,OFFSET('All Equipment'!$P$1,ROW()-1,0)))</f>
        <v>40</v>
      </c>
      <c r="AL288" s="107">
        <f ca="1">IF($AE288="","",IF(AND($AE288="Off-Hand",$AH288="--- Empty ---"),1000,IF($AG288="1H",SUM($AK288,MAX(Optimization!$I$5:$K$5)),$AK288)))</f>
        <v>40</v>
      </c>
      <c r="AM288" s="134" t="str">
        <f ca="1">IF($AH288="","",IF(AND($AH288&lt;&gt;"--- Empty ---",OR($AI288&gt;$AD$2,OFFSET('All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88" s="52" t="str">
        <f t="shared" ca="1" si="38"/>
        <v>Yes</v>
      </c>
      <c r="AO288" s="52">
        <f t="shared" ca="1" si="43"/>
        <v>288</v>
      </c>
      <c r="AQ288" s="51" t="str">
        <f t="shared" ca="1" si="39"/>
        <v>n/a</v>
      </c>
      <c r="AR288" s="51" t="str">
        <f t="shared" ca="1" si="40"/>
        <v>n/a</v>
      </c>
      <c r="AS288" s="52" t="str">
        <f t="shared" ca="1" si="44"/>
        <v>n/a</v>
      </c>
      <c r="AT288" s="52" t="str">
        <f ca="1">IF(OR(AQ288="",AQ288="n/a"),AQ288,IF(AND($AR288&lt;&gt;"--- Empty ---",AR288=IF(AQ288="Finger1",Settings!$AB$4,Settings!$AB$6),ISERROR(MATCH(AR288,Settings!$AB$9:$AB$14,0))),"No","Yes"))</f>
        <v>n/a</v>
      </c>
      <c r="AV288" s="51" t="str">
        <f t="shared" ca="1" si="41"/>
        <v>n/a</v>
      </c>
      <c r="AW288" s="51" t="str">
        <f t="shared" ca="1" si="42"/>
        <v>n/a</v>
      </c>
      <c r="AX288" s="52" t="str">
        <f t="shared" ca="1" si="45"/>
        <v>n/a</v>
      </c>
      <c r="AY288" s="52" t="str">
        <f ca="1">IF(OR(AV288="",AV288="n/a"),AV288,IF(AND($AW288&lt;&gt;"--- Empty ---",AW288=IF(AV288="Finger2",Settings!$AB$3,Settings!$AB$5),ISERROR(MATCH(AW288,Settings!$AB$9:$AB$14,0))),"No","Yes"))</f>
        <v>n/a</v>
      </c>
    </row>
    <row r="289" spans="31:51" x14ac:dyDescent="0.25">
      <c r="AE289" s="51" t="str">
        <f ca="1">OFFSET('All Equipment'!$A$1,ROW()-1,0)&amp;""</f>
        <v>Chest</v>
      </c>
      <c r="AF289" s="51" t="str">
        <f ca="1">OFFSET('All Equipment'!$B$1,ROW()-1,0)&amp;""</f>
        <v>Chest</v>
      </c>
      <c r="AG289" s="52" t="str">
        <f t="shared" ca="1" si="37"/>
        <v/>
      </c>
      <c r="AH289" s="51" t="str">
        <f ca="1">IF($AE289="","",IF(OFFSET('All Equipment'!$A$1,ROW()-1,2)="","--- Empty ---",OFFSET('All Equipment'!$A$1,ROW()-1,2)))</f>
        <v>High Councillor's Robe of Arcane Wrath</v>
      </c>
      <c r="AI289" s="52">
        <f ca="1">IF($AF289="","",OFFSET('All Equipment'!$E$1,ROW()-1,0))</f>
        <v>1</v>
      </c>
      <c r="AJ289" s="52">
        <f ca="1">IF($AE289="","",OFFSET('All Equipment'!$M$1,ROW()-1,0))</f>
        <v>0</v>
      </c>
      <c r="AK289" s="107">
        <f ca="1">IF($AE289="","",IF($AH289="--- Empty ---",0,OFFSET('All Equipment'!$P$1,ROW()-1,0)))</f>
        <v>41</v>
      </c>
      <c r="AL289" s="107">
        <f ca="1">IF($AE289="","",IF(AND($AE289="Off-Hand",$AH289="--- Empty ---"),1000,IF($AG289="1H",SUM($AK289,MAX(Optimization!$I$5:$K$5)),$AK289)))</f>
        <v>41</v>
      </c>
      <c r="AM289" s="134" t="str">
        <f ca="1">IF($AH289="","",IF(AND($AH289&lt;&gt;"--- Empty ---",OR($AI289&gt;$AD$2,OFFSET('All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9" s="52" t="str">
        <f t="shared" ca="1" si="38"/>
        <v>Yes</v>
      </c>
      <c r="AO289" s="52">
        <f t="shared" ca="1" si="43"/>
        <v>289</v>
      </c>
      <c r="AQ289" s="51" t="str">
        <f t="shared" ca="1" si="39"/>
        <v>n/a</v>
      </c>
      <c r="AR289" s="51" t="str">
        <f t="shared" ca="1" si="40"/>
        <v>n/a</v>
      </c>
      <c r="AS289" s="52" t="str">
        <f t="shared" ca="1" si="44"/>
        <v>n/a</v>
      </c>
      <c r="AT289" s="52" t="str">
        <f ca="1">IF(OR(AQ289="",AQ289="n/a"),AQ289,IF(AND($AR289&lt;&gt;"--- Empty ---",AR289=IF(AQ289="Finger1",Settings!$AB$4,Settings!$AB$6),ISERROR(MATCH(AR289,Settings!$AB$9:$AB$14,0))),"No","Yes"))</f>
        <v>n/a</v>
      </c>
      <c r="AV289" s="51" t="str">
        <f t="shared" ca="1" si="41"/>
        <v>n/a</v>
      </c>
      <c r="AW289" s="51" t="str">
        <f t="shared" ca="1" si="42"/>
        <v>n/a</v>
      </c>
      <c r="AX289" s="52" t="str">
        <f t="shared" ca="1" si="45"/>
        <v>n/a</v>
      </c>
      <c r="AY289" s="52" t="str">
        <f ca="1">IF(OR(AV289="",AV289="n/a"),AV289,IF(AND($AW289&lt;&gt;"--- Empty ---",AW289=IF(AV289="Finger2",Settings!$AB$3,Settings!$AB$5),ISERROR(MATCH(AW289,Settings!$AB$9:$AB$14,0))),"No","Yes"))</f>
        <v>n/a</v>
      </c>
    </row>
    <row r="290" spans="31:51" x14ac:dyDescent="0.25">
      <c r="AE290" s="51" t="str">
        <f ca="1">OFFSET('All Equipment'!$A$1,ROW()-1,0)&amp;""</f>
        <v>Chest</v>
      </c>
      <c r="AF290" s="51" t="str">
        <f ca="1">OFFSET('All Equipment'!$B$1,ROW()-1,0)&amp;""</f>
        <v>Chest</v>
      </c>
      <c r="AG290" s="52" t="str">
        <f t="shared" ca="1" si="37"/>
        <v/>
      </c>
      <c r="AH290" s="51" t="str">
        <f ca="1">IF($AE290="","",IF(OFFSET('All Equipment'!$A$1,ROW()-1,2)="","--- Empty ---",OFFSET('All Equipment'!$A$1,ROW()-1,2)))</f>
        <v>High Councillor's Tunic of Arcane Wrath</v>
      </c>
      <c r="AI290" s="52">
        <f ca="1">IF($AF290="","",OFFSET('All Equipment'!$E$1,ROW()-1,0))</f>
        <v>1</v>
      </c>
      <c r="AJ290" s="52">
        <f ca="1">IF($AE290="","",OFFSET('All Equipment'!$M$1,ROW()-1,0))</f>
        <v>0</v>
      </c>
      <c r="AK290" s="107">
        <f ca="1">IF($AE290="","",IF($AH290="--- Empty ---",0,OFFSET('All Equipment'!$P$1,ROW()-1,0)))</f>
        <v>41</v>
      </c>
      <c r="AL290" s="107">
        <f ca="1">IF($AE290="","",IF(AND($AE290="Off-Hand",$AH290="--- Empty ---"),1000,IF($AG290="1H",SUM($AK290,MAX(Optimization!$I$5:$K$5)),$AK290)))</f>
        <v>41</v>
      </c>
      <c r="AM290" s="134" t="str">
        <f ca="1">IF($AH290="","",IF(AND($AH290&lt;&gt;"--- Empty ---",OR($AI290&gt;$AD$2,OFFSET('All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0" s="52" t="str">
        <f t="shared" ca="1" si="38"/>
        <v>Yes</v>
      </c>
      <c r="AO290" s="52">
        <f t="shared" ca="1" si="43"/>
        <v>290</v>
      </c>
      <c r="AQ290" s="51" t="str">
        <f t="shared" ca="1" si="39"/>
        <v>n/a</v>
      </c>
      <c r="AR290" s="51" t="str">
        <f t="shared" ca="1" si="40"/>
        <v>n/a</v>
      </c>
      <c r="AS290" s="52" t="str">
        <f t="shared" ca="1" si="44"/>
        <v>n/a</v>
      </c>
      <c r="AT290" s="52" t="str">
        <f ca="1">IF(OR(AQ290="",AQ290="n/a"),AQ290,IF(AND($AR290&lt;&gt;"--- Empty ---",AR290=IF(AQ290="Finger1",Settings!$AB$4,Settings!$AB$6),ISERROR(MATCH(AR290,Settings!$AB$9:$AB$14,0))),"No","Yes"))</f>
        <v>n/a</v>
      </c>
      <c r="AV290" s="51" t="str">
        <f t="shared" ca="1" si="41"/>
        <v>n/a</v>
      </c>
      <c r="AW290" s="51" t="str">
        <f t="shared" ca="1" si="42"/>
        <v>n/a</v>
      </c>
      <c r="AX290" s="52" t="str">
        <f t="shared" ca="1" si="45"/>
        <v>n/a</v>
      </c>
      <c r="AY290" s="52" t="str">
        <f ca="1">IF(OR(AV290="",AV290="n/a"),AV290,IF(AND($AW290&lt;&gt;"--- Empty ---",AW290=IF(AV290="Finger2",Settings!$AB$3,Settings!$AB$5),ISERROR(MATCH(AW290,Settings!$AB$9:$AB$14,0))),"No","Yes"))</f>
        <v>n/a</v>
      </c>
    </row>
    <row r="291" spans="31:51" x14ac:dyDescent="0.25">
      <c r="AE291" s="51" t="str">
        <f ca="1">OFFSET('All Equipment'!$A$1,ROW()-1,0)&amp;""</f>
        <v>Chest</v>
      </c>
      <c r="AF291" s="51" t="str">
        <f ca="1">OFFSET('All Equipment'!$B$1,ROW()-1,0)&amp;""</f>
        <v>Chest</v>
      </c>
      <c r="AG291" s="52" t="str">
        <f t="shared" ca="1" si="37"/>
        <v/>
      </c>
      <c r="AH291" s="51" t="str">
        <f ca="1">IF($AE291="","",IF(OFFSET('All Equipment'!$A$1,ROW()-1,2)="","--- Empty ---",OFFSET('All Equipment'!$A$1,ROW()-1,2)))</f>
        <v>Jade Inlaid Vestments</v>
      </c>
      <c r="AI291" s="52">
        <f ca="1">IF($AF291="","",OFFSET('All Equipment'!$E$1,ROW()-1,0))</f>
        <v>4</v>
      </c>
      <c r="AJ291" s="52">
        <f ca="1">IF($AE291="","",OFFSET('All Equipment'!$M$1,ROW()-1,0))</f>
        <v>0</v>
      </c>
      <c r="AK291" s="107">
        <f ca="1">IF($AE291="","",IF($AH291="--- Empty ---",0,OFFSET('All Equipment'!$P$1,ROW()-1,0)))</f>
        <v>46.039361702127664</v>
      </c>
      <c r="AL291" s="107">
        <f ca="1">IF($AE291="","",IF(AND($AE291="Off-Hand",$AH291="--- Empty ---"),1000,IF($AG291="1H",SUM($AK291,MAX(Optimization!$I$5:$K$5)),$AK291)))</f>
        <v>46.039361702127664</v>
      </c>
      <c r="AM291" s="134" t="str">
        <f ca="1">IF($AH291="","",IF(AND($AH291&lt;&gt;"--- Empty ---",OR($AI291&gt;$AD$2,OFFSET('All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1" s="52" t="str">
        <f t="shared" ca="1" si="38"/>
        <v>Yes</v>
      </c>
      <c r="AO291" s="52">
        <f t="shared" ca="1" si="43"/>
        <v>291</v>
      </c>
      <c r="AQ291" s="51" t="str">
        <f t="shared" ca="1" si="39"/>
        <v>n/a</v>
      </c>
      <c r="AR291" s="51" t="str">
        <f t="shared" ca="1" si="40"/>
        <v>n/a</v>
      </c>
      <c r="AS291" s="52" t="str">
        <f t="shared" ca="1" si="44"/>
        <v>n/a</v>
      </c>
      <c r="AT291" s="52" t="str">
        <f ca="1">IF(OR(AQ291="",AQ291="n/a"),AQ291,IF(AND($AR291&lt;&gt;"--- Empty ---",AR291=IF(AQ291="Finger1",Settings!$AB$4,Settings!$AB$6),ISERROR(MATCH(AR291,Settings!$AB$9:$AB$14,0))),"No","Yes"))</f>
        <v>n/a</v>
      </c>
      <c r="AV291" s="51" t="str">
        <f t="shared" ca="1" si="41"/>
        <v>n/a</v>
      </c>
      <c r="AW291" s="51" t="str">
        <f t="shared" ca="1" si="42"/>
        <v>n/a</v>
      </c>
      <c r="AX291" s="52" t="str">
        <f t="shared" ca="1" si="45"/>
        <v>n/a</v>
      </c>
      <c r="AY291" s="52" t="str">
        <f ca="1">IF(OR(AV291="",AV291="n/a"),AV291,IF(AND($AW291&lt;&gt;"--- Empty ---",AW291=IF(AV291="Finger2",Settings!$AB$3,Settings!$AB$5),ISERROR(MATCH(AW291,Settings!$AB$9:$AB$14,0))),"No","Yes"))</f>
        <v>n/a</v>
      </c>
    </row>
    <row r="292" spans="31:51" x14ac:dyDescent="0.25">
      <c r="AE292" s="51" t="str">
        <f ca="1">OFFSET('All Equipment'!$A$1,ROW()-1,0)&amp;""</f>
        <v>Chest</v>
      </c>
      <c r="AF292" s="51" t="str">
        <f ca="1">OFFSET('All Equipment'!$B$1,ROW()-1,0)&amp;""</f>
        <v>Chest</v>
      </c>
      <c r="AG292" s="52" t="str">
        <f t="shared" ca="1" si="37"/>
        <v/>
      </c>
      <c r="AH292" s="51" t="str">
        <f ca="1">IF($AE292="","",IF(OFFSET('All Equipment'!$A$1,ROW()-1,2)="","--- Empty ---",OFFSET('All Equipment'!$A$1,ROW()-1,2)))</f>
        <v>Jadefire Chestguard of Nature's Wrath</v>
      </c>
      <c r="AI292" s="52">
        <f ca="1">IF($AF292="","",OFFSET('All Equipment'!$E$1,ROW()-1,0))</f>
        <v>1</v>
      </c>
      <c r="AJ292" s="52">
        <f ca="1">IF($AE292="","",OFFSET('All Equipment'!$M$1,ROW()-1,0))</f>
        <v>0</v>
      </c>
      <c r="AK292" s="107">
        <f ca="1">IF($AE292="","",IF($AH292="--- Empty ---",0,OFFSET('All Equipment'!$P$1,ROW()-1,0)))</f>
        <v>36</v>
      </c>
      <c r="AL292" s="107">
        <f ca="1">IF($AE292="","",IF(AND($AE292="Off-Hand",$AH292="--- Empty ---"),1000,IF($AG292="1H",SUM($AK292,MAX(Optimization!$I$5:$K$5)),$AK292)))</f>
        <v>36</v>
      </c>
      <c r="AM292" s="134" t="str">
        <f ca="1">IF($AH292="","",IF(AND($AH292&lt;&gt;"--- Empty ---",OR($AI292&gt;$AD$2,OFFSET('All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92" s="52" t="str">
        <f t="shared" ca="1" si="38"/>
        <v>Yes</v>
      </c>
      <c r="AO292" s="52">
        <f t="shared" ca="1" si="43"/>
        <v>292</v>
      </c>
      <c r="AQ292" s="51" t="str">
        <f t="shared" ca="1" si="39"/>
        <v>n/a</v>
      </c>
      <c r="AR292" s="51" t="str">
        <f t="shared" ca="1" si="40"/>
        <v>n/a</v>
      </c>
      <c r="AS292" s="52" t="str">
        <f t="shared" ca="1" si="44"/>
        <v>n/a</v>
      </c>
      <c r="AT292" s="52" t="str">
        <f ca="1">IF(OR(AQ292="",AQ292="n/a"),AQ292,IF(AND($AR292&lt;&gt;"--- Empty ---",AR292=IF(AQ292="Finger1",Settings!$AB$4,Settings!$AB$6),ISERROR(MATCH(AR292,Settings!$AB$9:$AB$14,0))),"No","Yes"))</f>
        <v>n/a</v>
      </c>
      <c r="AV292" s="51" t="str">
        <f t="shared" ca="1" si="41"/>
        <v>n/a</v>
      </c>
      <c r="AW292" s="51" t="str">
        <f t="shared" ca="1" si="42"/>
        <v>n/a</v>
      </c>
      <c r="AX292" s="52" t="str">
        <f t="shared" ca="1" si="45"/>
        <v>n/a</v>
      </c>
      <c r="AY292" s="52" t="str">
        <f ca="1">IF(OR(AV292="",AV292="n/a"),AV292,IF(AND($AW292&lt;&gt;"--- Empty ---",AW292=IF(AV292="Finger2",Settings!$AB$3,Settings!$AB$5),ISERROR(MATCH(AW292,Settings!$AB$9:$AB$14,0))),"No","Yes"))</f>
        <v>n/a</v>
      </c>
    </row>
    <row r="293" spans="31:51" x14ac:dyDescent="0.25">
      <c r="AE293" s="51" t="str">
        <f ca="1">OFFSET('All Equipment'!$A$1,ROW()-1,0)&amp;""</f>
        <v>Chest</v>
      </c>
      <c r="AF293" s="51" t="str">
        <f ca="1">OFFSET('All Equipment'!$B$1,ROW()-1,0)&amp;""</f>
        <v>Chest</v>
      </c>
      <c r="AG293" s="52" t="str">
        <f t="shared" ca="1" si="37"/>
        <v/>
      </c>
      <c r="AH293" s="51" t="str">
        <f ca="1">IF($AE293="","",IF(OFFSET('All Equipment'!$A$1,ROW()-1,2)="","--- Empty ---",OFFSET('All Equipment'!$A$1,ROW()-1,2)))</f>
        <v>Knight-Captain's Dragonhide Chestpiece</v>
      </c>
      <c r="AI293" s="52">
        <f ca="1">IF($AF293="","",OFFSET('All Equipment'!$E$1,ROW()-1,0))</f>
        <v>2</v>
      </c>
      <c r="AJ293" s="52">
        <f ca="1">IF($AE293="","",OFFSET('All Equipment'!$M$1,ROW()-1,0))</f>
        <v>0</v>
      </c>
      <c r="AK293" s="107">
        <f ca="1">IF($AE293="","",IF($AH293="--- Empty ---",0,OFFSET('All Equipment'!$P$1,ROW()-1,0)))</f>
        <v>16.359574468085107</v>
      </c>
      <c r="AL293" s="107">
        <f ca="1">IF($AE293="","",IF(AND($AE293="Off-Hand",$AH293="--- Empty ---"),1000,IF($AG293="1H",SUM($AK293,MAX(Optimization!$I$5:$K$5)),$AK293)))</f>
        <v>16.359574468085107</v>
      </c>
      <c r="AM293" s="134" t="str">
        <f ca="1">IF($AH293="","",IF(AND($AH293&lt;&gt;"--- Empty ---",OR($AI293&gt;$AD$2,OFFSET('All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3" s="52" t="str">
        <f t="shared" ca="1" si="38"/>
        <v>Yes</v>
      </c>
      <c r="AO293" s="52">
        <f t="shared" ca="1" si="43"/>
        <v>293</v>
      </c>
      <c r="AQ293" s="51" t="str">
        <f t="shared" ca="1" si="39"/>
        <v>n/a</v>
      </c>
      <c r="AR293" s="51" t="str">
        <f t="shared" ca="1" si="40"/>
        <v>n/a</v>
      </c>
      <c r="AS293" s="52" t="str">
        <f t="shared" ca="1" si="44"/>
        <v>n/a</v>
      </c>
      <c r="AT293" s="52" t="str">
        <f ca="1">IF(OR(AQ293="",AQ293="n/a"),AQ293,IF(AND($AR293&lt;&gt;"--- Empty ---",AR293=IF(AQ293="Finger1",Settings!$AB$4,Settings!$AB$6),ISERROR(MATCH(AR293,Settings!$AB$9:$AB$14,0))),"No","Yes"))</f>
        <v>n/a</v>
      </c>
      <c r="AV293" s="51" t="str">
        <f t="shared" ca="1" si="41"/>
        <v>n/a</v>
      </c>
      <c r="AW293" s="51" t="str">
        <f t="shared" ca="1" si="42"/>
        <v>n/a</v>
      </c>
      <c r="AX293" s="52" t="str">
        <f t="shared" ca="1" si="45"/>
        <v>n/a</v>
      </c>
      <c r="AY293" s="52" t="str">
        <f ca="1">IF(OR(AV293="",AV293="n/a"),AV293,IF(AND($AW293&lt;&gt;"--- Empty ---",AW293=IF(AV293="Finger2",Settings!$AB$3,Settings!$AB$5),ISERROR(MATCH(AW293,Settings!$AB$9:$AB$14,0))),"No","Yes"))</f>
        <v>n/a</v>
      </c>
    </row>
    <row r="294" spans="31:51" x14ac:dyDescent="0.25">
      <c r="AE294" s="51" t="str">
        <f ca="1">OFFSET('All Equipment'!$A$1,ROW()-1,0)&amp;""</f>
        <v>Chest</v>
      </c>
      <c r="AF294" s="51" t="str">
        <f ca="1">OFFSET('All Equipment'!$B$1,ROW()-1,0)&amp;""</f>
        <v>Chest</v>
      </c>
      <c r="AG294" s="52" t="str">
        <f t="shared" ca="1" si="37"/>
        <v/>
      </c>
      <c r="AH294" s="51" t="str">
        <f ca="1">IF($AE294="","",IF(OFFSET('All Equipment'!$A$1,ROW()-1,2)="","--- Empty ---",OFFSET('All Equipment'!$A$1,ROW()-1,2)))</f>
        <v>Legionnaire's Dragonhide Chestpiece</v>
      </c>
      <c r="AI294" s="52">
        <f ca="1">IF($AF294="","",OFFSET('All Equipment'!$E$1,ROW()-1,0))</f>
        <v>2</v>
      </c>
      <c r="AJ294" s="52">
        <f ca="1">IF($AE294="","",OFFSET('All Equipment'!$M$1,ROW()-1,0))</f>
        <v>0</v>
      </c>
      <c r="AK294" s="107">
        <f ca="1">IF($AE294="","",IF($AH294="--- Empty ---",0,OFFSET('All Equipment'!$P$1,ROW()-1,0)))</f>
        <v>16.359574468085107</v>
      </c>
      <c r="AL294" s="107">
        <f ca="1">IF($AE294="","",IF(AND($AE294="Off-Hand",$AH294="--- Empty ---"),1000,IF($AG294="1H",SUM($AK294,MAX(Optimization!$I$5:$K$5)),$AK294)))</f>
        <v>16.359574468085107</v>
      </c>
      <c r="AM294" s="134" t="str">
        <f ca="1">IF($AH294="","",IF(AND($AH294&lt;&gt;"--- Empty ---",OR($AI294&gt;$AD$2,OFFSET('All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94" s="52" t="str">
        <f t="shared" ca="1" si="38"/>
        <v>Yes</v>
      </c>
      <c r="AO294" s="52">
        <f t="shared" ca="1" si="43"/>
        <v>294</v>
      </c>
      <c r="AQ294" s="51" t="str">
        <f t="shared" ca="1" si="39"/>
        <v>n/a</v>
      </c>
      <c r="AR294" s="51" t="str">
        <f t="shared" ca="1" si="40"/>
        <v>n/a</v>
      </c>
      <c r="AS294" s="52" t="str">
        <f t="shared" ca="1" si="44"/>
        <v>n/a</v>
      </c>
      <c r="AT294" s="52" t="str">
        <f ca="1">IF(OR(AQ294="",AQ294="n/a"),AQ294,IF(AND($AR294&lt;&gt;"--- Empty ---",AR294=IF(AQ294="Finger1",Settings!$AB$4,Settings!$AB$6),ISERROR(MATCH(AR294,Settings!$AB$9:$AB$14,0))),"No","Yes"))</f>
        <v>n/a</v>
      </c>
      <c r="AV294" s="51" t="str">
        <f t="shared" ca="1" si="41"/>
        <v>n/a</v>
      </c>
      <c r="AW294" s="51" t="str">
        <f t="shared" ca="1" si="42"/>
        <v>n/a</v>
      </c>
      <c r="AX294" s="52" t="str">
        <f t="shared" ca="1" si="45"/>
        <v>n/a</v>
      </c>
      <c r="AY294" s="52" t="str">
        <f ca="1">IF(OR(AV294="",AV294="n/a"),AV294,IF(AND($AW294&lt;&gt;"--- Empty ---",AW294=IF(AV294="Finger2",Settings!$AB$3,Settings!$AB$5),ISERROR(MATCH(AW294,Settings!$AB$9:$AB$14,0))),"No","Yes"))</f>
        <v>n/a</v>
      </c>
    </row>
    <row r="295" spans="31:51" x14ac:dyDescent="0.25">
      <c r="AE295" s="51" t="str">
        <f ca="1">OFFSET('All Equipment'!$A$1,ROW()-1,0)&amp;""</f>
        <v>Chest</v>
      </c>
      <c r="AF295" s="51" t="str">
        <f ca="1">OFFSET('All Equipment'!$B$1,ROW()-1,0)&amp;""</f>
        <v>Chest</v>
      </c>
      <c r="AG295" s="52" t="str">
        <f t="shared" ca="1" si="37"/>
        <v/>
      </c>
      <c r="AH295" s="51" t="str">
        <f ca="1">IF($AE295="","",IF(OFFSET('All Equipment'!$A$1,ROW()-1,2)="","--- Empty ---",OFFSET('All Equipment'!$A$1,ROW()-1,2)))</f>
        <v>Master's Robe of Arcane Wrath</v>
      </c>
      <c r="AI295" s="52">
        <f ca="1">IF($AF295="","",OFFSET('All Equipment'!$E$1,ROW()-1,0))</f>
        <v>1</v>
      </c>
      <c r="AJ295" s="52">
        <f ca="1">IF($AE295="","",OFFSET('All Equipment'!$M$1,ROW()-1,0))</f>
        <v>0</v>
      </c>
      <c r="AK295" s="107">
        <f ca="1">IF($AE295="","",IF($AH295="--- Empty ---",0,OFFSET('All Equipment'!$P$1,ROW()-1,0)))</f>
        <v>41</v>
      </c>
      <c r="AL295" s="107">
        <f ca="1">IF($AE295="","",IF(AND($AE295="Off-Hand",$AH295="--- Empty ---"),1000,IF($AG295="1H",SUM($AK295,MAX(Optimization!$I$5:$K$5)),$AK295)))</f>
        <v>41</v>
      </c>
      <c r="AM295" s="134" t="str">
        <f ca="1">IF($AH295="","",IF(AND($AH295&lt;&gt;"--- Empty ---",OR($AI295&gt;$AD$2,OFFSET('All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5" s="52" t="str">
        <f t="shared" ca="1" si="38"/>
        <v>Yes</v>
      </c>
      <c r="AO295" s="52">
        <f t="shared" ca="1" si="43"/>
        <v>295</v>
      </c>
      <c r="AQ295" s="51" t="str">
        <f t="shared" ca="1" si="39"/>
        <v>n/a</v>
      </c>
      <c r="AR295" s="51" t="str">
        <f t="shared" ca="1" si="40"/>
        <v>n/a</v>
      </c>
      <c r="AS295" s="52" t="str">
        <f t="shared" ca="1" si="44"/>
        <v>n/a</v>
      </c>
      <c r="AT295" s="52" t="str">
        <f ca="1">IF(OR(AQ295="",AQ295="n/a"),AQ295,IF(AND($AR295&lt;&gt;"--- Empty ---",AR295=IF(AQ295="Finger1",Settings!$AB$4,Settings!$AB$6),ISERROR(MATCH(AR295,Settings!$AB$9:$AB$14,0))),"No","Yes"))</f>
        <v>n/a</v>
      </c>
      <c r="AV295" s="51" t="str">
        <f t="shared" ca="1" si="41"/>
        <v>n/a</v>
      </c>
      <c r="AW295" s="51" t="str">
        <f t="shared" ca="1" si="42"/>
        <v>n/a</v>
      </c>
      <c r="AX295" s="52" t="str">
        <f t="shared" ca="1" si="45"/>
        <v>n/a</v>
      </c>
      <c r="AY295" s="52" t="str">
        <f ca="1">IF(OR(AV295="",AV295="n/a"),AV295,IF(AND($AW295&lt;&gt;"--- Empty ---",AW295=IF(AV295="Finger2",Settings!$AB$3,Settings!$AB$5),ISERROR(MATCH(AW295,Settings!$AB$9:$AB$14,0))),"No","Yes"))</f>
        <v>n/a</v>
      </c>
    </row>
    <row r="296" spans="31:51" x14ac:dyDescent="0.25">
      <c r="AE296" s="51" t="str">
        <f ca="1">OFFSET('All Equipment'!$A$1,ROW()-1,0)&amp;""</f>
        <v>Chest</v>
      </c>
      <c r="AF296" s="51" t="str">
        <f ca="1">OFFSET('All Equipment'!$B$1,ROW()-1,0)&amp;""</f>
        <v>Chest</v>
      </c>
      <c r="AG296" s="52" t="str">
        <f t="shared" ca="1" si="37"/>
        <v/>
      </c>
      <c r="AH296" s="51" t="str">
        <f ca="1">IF($AE296="","",IF(OFFSET('All Equipment'!$A$1,ROW()-1,2)="","--- Empty ---",OFFSET('All Equipment'!$A$1,ROW()-1,2)))</f>
        <v>Master's Vest of Arcane Wrath</v>
      </c>
      <c r="AI296" s="52">
        <f ca="1">IF($AF296="","",OFFSET('All Equipment'!$E$1,ROW()-1,0))</f>
        <v>1</v>
      </c>
      <c r="AJ296" s="52">
        <f ca="1">IF($AE296="","",OFFSET('All Equipment'!$M$1,ROW()-1,0))</f>
        <v>0</v>
      </c>
      <c r="AK296" s="107">
        <f ca="1">IF($AE296="","",IF($AH296="--- Empty ---",0,OFFSET('All Equipment'!$P$1,ROW()-1,0)))</f>
        <v>41</v>
      </c>
      <c r="AL296" s="107">
        <f ca="1">IF($AE296="","",IF(AND($AE296="Off-Hand",$AH296="--- Empty ---"),1000,IF($AG296="1H",SUM($AK296,MAX(Optimization!$I$5:$K$5)),$AK296)))</f>
        <v>41</v>
      </c>
      <c r="AM296" s="134" t="str">
        <f ca="1">IF($AH296="","",IF(AND($AH296&lt;&gt;"--- Empty ---",OR($AI296&gt;$AD$2,OFFSET('All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6" s="52" t="str">
        <f t="shared" ca="1" si="38"/>
        <v>Yes</v>
      </c>
      <c r="AO296" s="52">
        <f t="shared" ca="1" si="43"/>
        <v>296</v>
      </c>
      <c r="AQ296" s="51" t="str">
        <f t="shared" ca="1" si="39"/>
        <v>n/a</v>
      </c>
      <c r="AR296" s="51" t="str">
        <f t="shared" ca="1" si="40"/>
        <v>n/a</v>
      </c>
      <c r="AS296" s="52" t="str">
        <f t="shared" ca="1" si="44"/>
        <v>n/a</v>
      </c>
      <c r="AT296" s="52" t="str">
        <f ca="1">IF(OR(AQ296="",AQ296="n/a"),AQ296,IF(AND($AR296&lt;&gt;"--- Empty ---",AR296=IF(AQ296="Finger1",Settings!$AB$4,Settings!$AB$6),ISERROR(MATCH(AR296,Settings!$AB$9:$AB$14,0))),"No","Yes"))</f>
        <v>n/a</v>
      </c>
      <c r="AV296" s="51" t="str">
        <f t="shared" ca="1" si="41"/>
        <v>n/a</v>
      </c>
      <c r="AW296" s="51" t="str">
        <f t="shared" ca="1" si="42"/>
        <v>n/a</v>
      </c>
      <c r="AX296" s="52" t="str">
        <f t="shared" ca="1" si="45"/>
        <v>n/a</v>
      </c>
      <c r="AY296" s="52" t="str">
        <f ca="1">IF(OR(AV296="",AV296="n/a"),AV296,IF(AND($AW296&lt;&gt;"--- Empty ---",AW296=IF(AV296="Finger2",Settings!$AB$3,Settings!$AB$5),ISERROR(MATCH(AW296,Settings!$AB$9:$AB$14,0))),"No","Yes"))</f>
        <v>n/a</v>
      </c>
    </row>
    <row r="297" spans="31:51" x14ac:dyDescent="0.25">
      <c r="AE297" s="51" t="str">
        <f ca="1">OFFSET('All Equipment'!$A$1,ROW()-1,0)&amp;""</f>
        <v>Chest</v>
      </c>
      <c r="AF297" s="51" t="str">
        <f ca="1">OFFSET('All Equipment'!$B$1,ROW()-1,0)&amp;""</f>
        <v>Chest</v>
      </c>
      <c r="AG297" s="52" t="str">
        <f t="shared" ca="1" si="37"/>
        <v/>
      </c>
      <c r="AH297" s="51" t="str">
        <f ca="1">IF($AE297="","",IF(OFFSET('All Equipment'!$A$1,ROW()-1,2)="","--- Empty ---",OFFSET('All Equipment'!$A$1,ROW()-1,2)))</f>
        <v>Mighty Tunic of Nature's Wrath</v>
      </c>
      <c r="AI297" s="52">
        <f ca="1">IF($AF297="","",OFFSET('All Equipment'!$E$1,ROW()-1,0))</f>
        <v>1</v>
      </c>
      <c r="AJ297" s="52">
        <f ca="1">IF($AE297="","",OFFSET('All Equipment'!$M$1,ROW()-1,0))</f>
        <v>0</v>
      </c>
      <c r="AK297" s="107">
        <f ca="1">IF($AE297="","",IF($AH297="--- Empty ---",0,OFFSET('All Equipment'!$P$1,ROW()-1,0)))</f>
        <v>41</v>
      </c>
      <c r="AL297" s="107">
        <f ca="1">IF($AE297="","",IF(AND($AE297="Off-Hand",$AH297="--- Empty ---"),1000,IF($AG297="1H",SUM($AK297,MAX(Optimization!$I$5:$K$5)),$AK297)))</f>
        <v>41</v>
      </c>
      <c r="AM297" s="134" t="str">
        <f ca="1">IF($AH297="","",IF(AND($AH297&lt;&gt;"--- Empty ---",OR($AI297&gt;$AD$2,OFFSET('All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97" s="52" t="str">
        <f t="shared" ca="1" si="38"/>
        <v>Yes</v>
      </c>
      <c r="AO297" s="52">
        <f t="shared" ca="1" si="43"/>
        <v>297</v>
      </c>
      <c r="AQ297" s="51" t="str">
        <f t="shared" ca="1" si="39"/>
        <v>n/a</v>
      </c>
      <c r="AR297" s="51" t="str">
        <f t="shared" ca="1" si="40"/>
        <v>n/a</v>
      </c>
      <c r="AS297" s="52" t="str">
        <f t="shared" ca="1" si="44"/>
        <v>n/a</v>
      </c>
      <c r="AT297" s="52" t="str">
        <f ca="1">IF(OR(AQ297="",AQ297="n/a"),AQ297,IF(AND($AR297&lt;&gt;"--- Empty ---",AR297=IF(AQ297="Finger1",Settings!$AB$4,Settings!$AB$6),ISERROR(MATCH(AR297,Settings!$AB$9:$AB$14,0))),"No","Yes"))</f>
        <v>n/a</v>
      </c>
      <c r="AV297" s="51" t="str">
        <f t="shared" ca="1" si="41"/>
        <v>n/a</v>
      </c>
      <c r="AW297" s="51" t="str">
        <f t="shared" ca="1" si="42"/>
        <v>n/a</v>
      </c>
      <c r="AX297" s="52" t="str">
        <f t="shared" ca="1" si="45"/>
        <v>n/a</v>
      </c>
      <c r="AY297" s="52" t="str">
        <f ca="1">IF(OR(AV297="",AV297="n/a"),AV297,IF(AND($AW297&lt;&gt;"--- Empty ---",AW297=IF(AV297="Finger2",Settings!$AB$3,Settings!$AB$5),ISERROR(MATCH(AW297,Settings!$AB$9:$AB$14,0))),"No","Yes"))</f>
        <v>n/a</v>
      </c>
    </row>
    <row r="298" spans="31:51" x14ac:dyDescent="0.25">
      <c r="AE298" s="51" t="str">
        <f ca="1">OFFSET('All Equipment'!$A$1,ROW()-1,0)&amp;""</f>
        <v>Chest</v>
      </c>
      <c r="AF298" s="51" t="str">
        <f ca="1">OFFSET('All Equipment'!$B$1,ROW()-1,0)&amp;""</f>
        <v>Chest</v>
      </c>
      <c r="AG298" s="52" t="str">
        <f t="shared" ca="1" si="37"/>
        <v/>
      </c>
      <c r="AH298" s="51" t="str">
        <f ca="1">IF($AE298="","",IF(OFFSET('All Equipment'!$A$1,ROW()-1,2)="","--- Empty ---",OFFSET('All Equipment'!$A$1,ROW()-1,2)))</f>
        <v>Mystical Armor of Arcane Wrath</v>
      </c>
      <c r="AI298" s="52">
        <f ca="1">IF($AF298="","",OFFSET('All Equipment'!$E$1,ROW()-1,0))</f>
        <v>1</v>
      </c>
      <c r="AJ298" s="52">
        <f ca="1">IF($AE298="","",OFFSET('All Equipment'!$M$1,ROW()-1,0))</f>
        <v>0</v>
      </c>
      <c r="AK298" s="107">
        <f ca="1">IF($AE298="","",IF($AH298="--- Empty ---",0,OFFSET('All Equipment'!$P$1,ROW()-1,0)))</f>
        <v>37</v>
      </c>
      <c r="AL298" s="107">
        <f ca="1">IF($AE298="","",IF(AND($AE298="Off-Hand",$AH298="--- Empty ---"),1000,IF($AG298="1H",SUM($AK298,MAX(Optimization!$I$5:$K$5)),$AK298)))</f>
        <v>37</v>
      </c>
      <c r="AM298" s="134" t="str">
        <f ca="1">IF($AH298="","",IF(AND($AH298&lt;&gt;"--- Empty ---",OR($AI298&gt;$AD$2,OFFSET('All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8" s="52" t="str">
        <f t="shared" ca="1" si="38"/>
        <v>Yes</v>
      </c>
      <c r="AO298" s="52">
        <f t="shared" ca="1" si="43"/>
        <v>298</v>
      </c>
      <c r="AQ298" s="51" t="str">
        <f t="shared" ca="1" si="39"/>
        <v>n/a</v>
      </c>
      <c r="AR298" s="51" t="str">
        <f t="shared" ca="1" si="40"/>
        <v>n/a</v>
      </c>
      <c r="AS298" s="52" t="str">
        <f t="shared" ca="1" si="44"/>
        <v>n/a</v>
      </c>
      <c r="AT298" s="52" t="str">
        <f ca="1">IF(OR(AQ298="",AQ298="n/a"),AQ298,IF(AND($AR298&lt;&gt;"--- Empty ---",AR298=IF(AQ298="Finger1",Settings!$AB$4,Settings!$AB$6),ISERROR(MATCH(AR298,Settings!$AB$9:$AB$14,0))),"No","Yes"))</f>
        <v>n/a</v>
      </c>
      <c r="AV298" s="51" t="str">
        <f t="shared" ca="1" si="41"/>
        <v>n/a</v>
      </c>
      <c r="AW298" s="51" t="str">
        <f t="shared" ca="1" si="42"/>
        <v>n/a</v>
      </c>
      <c r="AX298" s="52" t="str">
        <f t="shared" ca="1" si="45"/>
        <v>n/a</v>
      </c>
      <c r="AY298" s="52" t="str">
        <f ca="1">IF(OR(AV298="",AV298="n/a"),AV298,IF(AND($AW298&lt;&gt;"--- Empty ---",AW298=IF(AV298="Finger2",Settings!$AB$3,Settings!$AB$5),ISERROR(MATCH(AW298,Settings!$AB$9:$AB$14,0))),"No","Yes"))</f>
        <v>n/a</v>
      </c>
    </row>
    <row r="299" spans="31:51" x14ac:dyDescent="0.25">
      <c r="AE299" s="51" t="str">
        <f ca="1">OFFSET('All Equipment'!$A$1,ROW()-1,0)&amp;""</f>
        <v>Chest</v>
      </c>
      <c r="AF299" s="51" t="str">
        <f ca="1">OFFSET('All Equipment'!$B$1,ROW()-1,0)&amp;""</f>
        <v>Chest</v>
      </c>
      <c r="AG299" s="52" t="str">
        <f t="shared" ca="1" si="37"/>
        <v/>
      </c>
      <c r="AH299" s="51" t="str">
        <f ca="1">IF($AE299="","",IF(OFFSET('All Equipment'!$A$1,ROW()-1,2)="","--- Empty ---",OFFSET('All Equipment'!$A$1,ROW()-1,2)))</f>
        <v>Mystical Robe of Arcane Wrath</v>
      </c>
      <c r="AI299" s="52">
        <f ca="1">IF($AF299="","",OFFSET('All Equipment'!$E$1,ROW()-1,0))</f>
        <v>1</v>
      </c>
      <c r="AJ299" s="52">
        <f ca="1">IF($AE299="","",OFFSET('All Equipment'!$M$1,ROW()-1,0))</f>
        <v>0</v>
      </c>
      <c r="AK299" s="107">
        <f ca="1">IF($AE299="","",IF($AH299="--- Empty ---",0,OFFSET('All Equipment'!$P$1,ROW()-1,0)))</f>
        <v>37</v>
      </c>
      <c r="AL299" s="107">
        <f ca="1">IF($AE299="","",IF(AND($AE299="Off-Hand",$AH299="--- Empty ---"),1000,IF($AG299="1H",SUM($AK299,MAX(Optimization!$I$5:$K$5)),$AK299)))</f>
        <v>37</v>
      </c>
      <c r="AM299" s="134" t="str">
        <f ca="1">IF($AH299="","",IF(AND($AH299&lt;&gt;"--- Empty ---",OR($AI299&gt;$AD$2,OFFSET('All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9" s="52" t="str">
        <f t="shared" ca="1" si="38"/>
        <v>Yes</v>
      </c>
      <c r="AO299" s="52">
        <f t="shared" ca="1" si="43"/>
        <v>299</v>
      </c>
      <c r="AQ299" s="51" t="str">
        <f t="shared" ca="1" si="39"/>
        <v>n/a</v>
      </c>
      <c r="AR299" s="51" t="str">
        <f t="shared" ca="1" si="40"/>
        <v>n/a</v>
      </c>
      <c r="AS299" s="52" t="str">
        <f t="shared" ca="1" si="44"/>
        <v>n/a</v>
      </c>
      <c r="AT299" s="52" t="str">
        <f ca="1">IF(OR(AQ299="",AQ299="n/a"),AQ299,IF(AND($AR299&lt;&gt;"--- Empty ---",AR299=IF(AQ299="Finger1",Settings!$AB$4,Settings!$AB$6),ISERROR(MATCH(AR299,Settings!$AB$9:$AB$14,0))),"No","Yes"))</f>
        <v>n/a</v>
      </c>
      <c r="AV299" s="51" t="str">
        <f t="shared" ca="1" si="41"/>
        <v>n/a</v>
      </c>
      <c r="AW299" s="51" t="str">
        <f t="shared" ca="1" si="42"/>
        <v>n/a</v>
      </c>
      <c r="AX299" s="52" t="str">
        <f t="shared" ca="1" si="45"/>
        <v>n/a</v>
      </c>
      <c r="AY299" s="52" t="str">
        <f ca="1">IF(OR(AV299="",AV299="n/a"),AV299,IF(AND($AW299&lt;&gt;"--- Empty ---",AW299=IF(AV299="Finger2",Settings!$AB$3,Settings!$AB$5),ISERROR(MATCH(AW299,Settings!$AB$9:$AB$14,0))),"No","Yes"))</f>
        <v>n/a</v>
      </c>
    </row>
    <row r="300" spans="31:51" x14ac:dyDescent="0.25">
      <c r="AE300" s="51" t="str">
        <f ca="1">OFFSET('All Equipment'!$A$1,ROW()-1,0)&amp;""</f>
        <v>Chest</v>
      </c>
      <c r="AF300" s="51" t="str">
        <f ca="1">OFFSET('All Equipment'!$B$1,ROW()-1,0)&amp;""</f>
        <v>Chest</v>
      </c>
      <c r="AG300" s="52" t="str">
        <f t="shared" ca="1" si="37"/>
        <v/>
      </c>
      <c r="AH300" s="51" t="str">
        <f ca="1">IF($AE300="","",IF(OFFSET('All Equipment'!$A$1,ROW()-1,2)="","--- Empty ---",OFFSET('All Equipment'!$A$1,ROW()-1,2)))</f>
        <v>Necropile Robe</v>
      </c>
      <c r="AI300" s="52">
        <f ca="1">IF($AF300="","",OFFSET('All Equipment'!$E$1,ROW()-1,0))</f>
        <v>1</v>
      </c>
      <c r="AJ300" s="52">
        <f ca="1">IF($AE300="","",OFFSET('All Equipment'!$M$1,ROW()-1,0))</f>
        <v>0</v>
      </c>
      <c r="AK300" s="107">
        <f ca="1">IF($AE300="","",IF($AH300="--- Empty ---",0,OFFSET('All Equipment'!$P$1,ROW()-1,0)))</f>
        <v>9.359574468085107</v>
      </c>
      <c r="AL300" s="107">
        <f ca="1">IF($AE300="","",IF(AND($AE300="Off-Hand",$AH300="--- Empty ---"),1000,IF($AG300="1H",SUM($AK300,MAX(Optimization!$I$5:$K$5)),$AK300)))</f>
        <v>9.359574468085107</v>
      </c>
      <c r="AM300" s="134" t="str">
        <f ca="1">IF($AH300="","",IF(AND($AH300&lt;&gt;"--- Empty ---",OR($AI300&gt;$AD$2,OFFSET('All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0" s="52" t="str">
        <f t="shared" ca="1" si="38"/>
        <v>Yes</v>
      </c>
      <c r="AO300" s="52">
        <f t="shared" ca="1" si="43"/>
        <v>300</v>
      </c>
      <c r="AQ300" s="51" t="str">
        <f t="shared" ca="1" si="39"/>
        <v>n/a</v>
      </c>
      <c r="AR300" s="51" t="str">
        <f t="shared" ca="1" si="40"/>
        <v>n/a</v>
      </c>
      <c r="AS300" s="52" t="str">
        <f t="shared" ca="1" si="44"/>
        <v>n/a</v>
      </c>
      <c r="AT300" s="52" t="str">
        <f ca="1">IF(OR(AQ300="",AQ300="n/a"),AQ300,IF(AND($AR300&lt;&gt;"--- Empty ---",AR300=IF(AQ300="Finger1",Settings!$AB$4,Settings!$AB$6),ISERROR(MATCH(AR300,Settings!$AB$9:$AB$14,0))),"No","Yes"))</f>
        <v>n/a</v>
      </c>
      <c r="AV300" s="51" t="str">
        <f t="shared" ca="1" si="41"/>
        <v>n/a</v>
      </c>
      <c r="AW300" s="51" t="str">
        <f t="shared" ca="1" si="42"/>
        <v>n/a</v>
      </c>
      <c r="AX300" s="52" t="str">
        <f t="shared" ca="1" si="45"/>
        <v>n/a</v>
      </c>
      <c r="AY300" s="52" t="str">
        <f ca="1">IF(OR(AV300="",AV300="n/a"),AV300,IF(AND($AW300&lt;&gt;"--- Empty ---",AW300=IF(AV300="Finger2",Settings!$AB$3,Settings!$AB$5),ISERROR(MATCH(AW300,Settings!$AB$9:$AB$14,0))),"No","Yes"))</f>
        <v>n/a</v>
      </c>
    </row>
    <row r="301" spans="31:51" x14ac:dyDescent="0.25">
      <c r="AE301" s="51" t="str">
        <f ca="1">OFFSET('All Equipment'!$A$1,ROW()-1,0)&amp;""</f>
        <v>Chest</v>
      </c>
      <c r="AF301" s="51" t="str">
        <f ca="1">OFFSET('All Equipment'!$B$1,ROW()-1,0)&amp;""</f>
        <v>Chest</v>
      </c>
      <c r="AG301" s="52" t="str">
        <f t="shared" ca="1" si="37"/>
        <v/>
      </c>
      <c r="AH301" s="51" t="str">
        <f ca="1">IF($AE301="","",IF(OFFSET('All Equipment'!$A$1,ROW()-1,2)="","--- Empty ---",OFFSET('All Equipment'!$A$1,ROW()-1,2)))</f>
        <v>Nightshade Tunic of Nature's Wrath</v>
      </c>
      <c r="AI301" s="52">
        <f ca="1">IF($AF301="","",OFFSET('All Equipment'!$E$1,ROW()-1,0))</f>
        <v>1</v>
      </c>
      <c r="AJ301" s="52">
        <f ca="1">IF($AE301="","",OFFSET('All Equipment'!$M$1,ROW()-1,0))</f>
        <v>0</v>
      </c>
      <c r="AK301" s="107">
        <f ca="1">IF($AE301="","",IF($AH301="--- Empty ---",0,OFFSET('All Equipment'!$P$1,ROW()-1,0)))</f>
        <v>40</v>
      </c>
      <c r="AL301" s="107">
        <f ca="1">IF($AE301="","",IF(AND($AE301="Off-Hand",$AH301="--- Empty ---"),1000,IF($AG301="1H",SUM($AK301,MAX(Optimization!$I$5:$K$5)),$AK301)))</f>
        <v>40</v>
      </c>
      <c r="AM301" s="134" t="str">
        <f ca="1">IF($AH301="","",IF(AND($AH301&lt;&gt;"--- Empty ---",OR($AI301&gt;$AD$2,OFFSET('All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01" s="52" t="str">
        <f t="shared" ca="1" si="38"/>
        <v>Yes</v>
      </c>
      <c r="AO301" s="52">
        <f t="shared" ca="1" si="43"/>
        <v>301</v>
      </c>
      <c r="AQ301" s="51" t="str">
        <f t="shared" ca="1" si="39"/>
        <v>n/a</v>
      </c>
      <c r="AR301" s="51" t="str">
        <f t="shared" ca="1" si="40"/>
        <v>n/a</v>
      </c>
      <c r="AS301" s="52" t="str">
        <f t="shared" ca="1" si="44"/>
        <v>n/a</v>
      </c>
      <c r="AT301" s="52" t="str">
        <f ca="1">IF(OR(AQ301="",AQ301="n/a"),AQ301,IF(AND($AR301&lt;&gt;"--- Empty ---",AR301=IF(AQ301="Finger1",Settings!$AB$4,Settings!$AB$6),ISERROR(MATCH(AR301,Settings!$AB$9:$AB$14,0))),"No","Yes"))</f>
        <v>n/a</v>
      </c>
      <c r="AV301" s="51" t="str">
        <f t="shared" ca="1" si="41"/>
        <v>n/a</v>
      </c>
      <c r="AW301" s="51" t="str">
        <f t="shared" ca="1" si="42"/>
        <v>n/a</v>
      </c>
      <c r="AX301" s="52" t="str">
        <f t="shared" ca="1" si="45"/>
        <v>n/a</v>
      </c>
      <c r="AY301" s="52" t="str">
        <f ca="1">IF(OR(AV301="",AV301="n/a"),AV301,IF(AND($AW301&lt;&gt;"--- Empty ---",AW301=IF(AV301="Finger2",Settings!$AB$3,Settings!$AB$5),ISERROR(MATCH(AW301,Settings!$AB$9:$AB$14,0))),"No","Yes"))</f>
        <v>n/a</v>
      </c>
    </row>
    <row r="302" spans="31:51" x14ac:dyDescent="0.25">
      <c r="AE302" s="51" t="str">
        <f ca="1">OFFSET('All Equipment'!$A$1,ROW()-1,0)&amp;""</f>
        <v>Chest</v>
      </c>
      <c r="AF302" s="51" t="str">
        <f ca="1">OFFSET('All Equipment'!$B$1,ROW()-1,0)&amp;""</f>
        <v>Chest</v>
      </c>
      <c r="AG302" s="52" t="str">
        <f t="shared" ca="1" si="37"/>
        <v/>
      </c>
      <c r="AH302" s="51" t="str">
        <f ca="1">IF($AE302="","",IF(OFFSET('All Equipment'!$A$1,ROW()-1,2)="","--- Empty ---",OFFSET('All Equipment'!$A$1,ROW()-1,2)))</f>
        <v>Peerless Armor of Nature's Wrath</v>
      </c>
      <c r="AI302" s="52">
        <f ca="1">IF($AF302="","",OFFSET('All Equipment'!$E$1,ROW()-1,0))</f>
        <v>1</v>
      </c>
      <c r="AJ302" s="52">
        <f ca="1">IF($AE302="","",OFFSET('All Equipment'!$M$1,ROW()-1,0))</f>
        <v>0</v>
      </c>
      <c r="AK302" s="107">
        <f ca="1">IF($AE302="","",IF($AH302="--- Empty ---",0,OFFSET('All Equipment'!$P$1,ROW()-1,0)))</f>
        <v>40</v>
      </c>
      <c r="AL302" s="107">
        <f ca="1">IF($AE302="","",IF(AND($AE302="Off-Hand",$AH302="--- Empty ---"),1000,IF($AG302="1H",SUM($AK302,MAX(Optimization!$I$5:$K$5)),$AK302)))</f>
        <v>40</v>
      </c>
      <c r="AM302" s="134" t="str">
        <f ca="1">IF($AH302="","",IF(AND($AH302&lt;&gt;"--- Empty ---",OR($AI302&gt;$AD$2,OFFSET('All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02" s="52" t="str">
        <f t="shared" ca="1" si="38"/>
        <v>Yes</v>
      </c>
      <c r="AO302" s="52">
        <f t="shared" ca="1" si="43"/>
        <v>302</v>
      </c>
      <c r="AQ302" s="51" t="str">
        <f t="shared" ca="1" si="39"/>
        <v>n/a</v>
      </c>
      <c r="AR302" s="51" t="str">
        <f t="shared" ca="1" si="40"/>
        <v>n/a</v>
      </c>
      <c r="AS302" s="52" t="str">
        <f t="shared" ca="1" si="44"/>
        <v>n/a</v>
      </c>
      <c r="AT302" s="52" t="str">
        <f ca="1">IF(OR(AQ302="",AQ302="n/a"),AQ302,IF(AND($AR302&lt;&gt;"--- Empty ---",AR302=IF(AQ302="Finger1",Settings!$AB$4,Settings!$AB$6),ISERROR(MATCH(AR302,Settings!$AB$9:$AB$14,0))),"No","Yes"))</f>
        <v>n/a</v>
      </c>
      <c r="AV302" s="51" t="str">
        <f t="shared" ca="1" si="41"/>
        <v>n/a</v>
      </c>
      <c r="AW302" s="51" t="str">
        <f t="shared" ca="1" si="42"/>
        <v>n/a</v>
      </c>
      <c r="AX302" s="52" t="str">
        <f t="shared" ca="1" si="45"/>
        <v>n/a</v>
      </c>
      <c r="AY302" s="52" t="str">
        <f ca="1">IF(OR(AV302="",AV302="n/a"),AV302,IF(AND($AW302&lt;&gt;"--- Empty ---",AW302=IF(AV302="Finger2",Settings!$AB$3,Settings!$AB$5),ISERROR(MATCH(AW302,Settings!$AB$9:$AB$14,0))),"No","Yes"))</f>
        <v>n/a</v>
      </c>
    </row>
    <row r="303" spans="31:51" x14ac:dyDescent="0.25">
      <c r="AE303" s="51" t="str">
        <f ca="1">OFFSET('All Equipment'!$A$1,ROW()-1,0)&amp;""</f>
        <v>Chest</v>
      </c>
      <c r="AF303" s="51" t="str">
        <f ca="1">OFFSET('All Equipment'!$B$1,ROW()-1,0)&amp;""</f>
        <v>Chest</v>
      </c>
      <c r="AG303" s="52" t="str">
        <f t="shared" ca="1" si="37"/>
        <v/>
      </c>
      <c r="AH303" s="51" t="str">
        <f ca="1">IF($AE303="","",IF(OFFSET('All Equipment'!$A$1,ROW()-1,2)="","--- Empty ---",OFFSET('All Equipment'!$A$1,ROW()-1,2)))</f>
        <v>Praetorian Padded Armor of Nature's Wrath</v>
      </c>
      <c r="AI303" s="52">
        <f ca="1">IF($AF303="","",OFFSET('All Equipment'!$E$1,ROW()-1,0))</f>
        <v>1</v>
      </c>
      <c r="AJ303" s="52">
        <f ca="1">IF($AE303="","",OFFSET('All Equipment'!$M$1,ROW()-1,0))</f>
        <v>0</v>
      </c>
      <c r="AK303" s="107">
        <f ca="1">IF($AE303="","",IF($AH303="--- Empty ---",0,OFFSET('All Equipment'!$P$1,ROW()-1,0)))</f>
        <v>36</v>
      </c>
      <c r="AL303" s="107">
        <f ca="1">IF($AE303="","",IF(AND($AE303="Off-Hand",$AH303="--- Empty ---"),1000,IF($AG303="1H",SUM($AK303,MAX(Optimization!$I$5:$K$5)),$AK303)))</f>
        <v>36</v>
      </c>
      <c r="AM303" s="134" t="str">
        <f ca="1">IF($AH303="","",IF(AND($AH303&lt;&gt;"--- Empty ---",OR($AI303&gt;$AD$2,OFFSET('All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03" s="52" t="str">
        <f t="shared" ca="1" si="38"/>
        <v>Yes</v>
      </c>
      <c r="AO303" s="52">
        <f t="shared" ca="1" si="43"/>
        <v>303</v>
      </c>
      <c r="AQ303" s="51" t="str">
        <f t="shared" ca="1" si="39"/>
        <v>n/a</v>
      </c>
      <c r="AR303" s="51" t="str">
        <f t="shared" ca="1" si="40"/>
        <v>n/a</v>
      </c>
      <c r="AS303" s="52" t="str">
        <f t="shared" ca="1" si="44"/>
        <v>n/a</v>
      </c>
      <c r="AT303" s="52" t="str">
        <f ca="1">IF(OR(AQ303="",AQ303="n/a"),AQ303,IF(AND($AR303&lt;&gt;"--- Empty ---",AR303=IF(AQ303="Finger1",Settings!$AB$4,Settings!$AB$6),ISERROR(MATCH(AR303,Settings!$AB$9:$AB$14,0))),"No","Yes"))</f>
        <v>n/a</v>
      </c>
      <c r="AV303" s="51" t="str">
        <f t="shared" ca="1" si="41"/>
        <v>n/a</v>
      </c>
      <c r="AW303" s="51" t="str">
        <f t="shared" ca="1" si="42"/>
        <v>n/a</v>
      </c>
      <c r="AX303" s="52" t="str">
        <f t="shared" ca="1" si="45"/>
        <v>n/a</v>
      </c>
      <c r="AY303" s="52" t="str">
        <f ca="1">IF(OR(AV303="",AV303="n/a"),AV303,IF(AND($AW303&lt;&gt;"--- Empty ---",AW303=IF(AV303="Finger2",Settings!$AB$3,Settings!$AB$5),ISERROR(MATCH(AW303,Settings!$AB$9:$AB$14,0))),"No","Yes"))</f>
        <v>n/a</v>
      </c>
    </row>
    <row r="304" spans="31:51" x14ac:dyDescent="0.25">
      <c r="AE304" s="51" t="str">
        <f ca="1">OFFSET('All Equipment'!$A$1,ROW()-1,0)&amp;""</f>
        <v>Chest</v>
      </c>
      <c r="AF304" s="51" t="str">
        <f ca="1">OFFSET('All Equipment'!$B$1,ROW()-1,0)&amp;""</f>
        <v>Chest</v>
      </c>
      <c r="AG304" s="52" t="str">
        <f t="shared" ca="1" si="37"/>
        <v/>
      </c>
      <c r="AH304" s="51" t="str">
        <f ca="1">IF($AE304="","",IF(OFFSET('All Equipment'!$A$1,ROW()-1,2)="","--- Empty ---",OFFSET('All Equipment'!$A$1,ROW()-1,2)))</f>
        <v>Resplendent Robes of Arcane Wrath</v>
      </c>
      <c r="AI304" s="52">
        <f ca="1">IF($AF304="","",OFFSET('All Equipment'!$E$1,ROW()-1,0))</f>
        <v>1</v>
      </c>
      <c r="AJ304" s="52">
        <f ca="1">IF($AE304="","",OFFSET('All Equipment'!$M$1,ROW()-1,0))</f>
        <v>0</v>
      </c>
      <c r="AK304" s="107">
        <f ca="1">IF($AE304="","",IF($AH304="--- Empty ---",0,OFFSET('All Equipment'!$P$1,ROW()-1,0)))</f>
        <v>40</v>
      </c>
      <c r="AL304" s="107">
        <f ca="1">IF($AE304="","",IF(AND($AE304="Off-Hand",$AH304="--- Empty ---"),1000,IF($AG304="1H",SUM($AK304,MAX(Optimization!$I$5:$K$5)),$AK304)))</f>
        <v>40</v>
      </c>
      <c r="AM304" s="134" t="str">
        <f ca="1">IF($AH304="","",IF(AND($AH304&lt;&gt;"--- Empty ---",OR($AI304&gt;$AD$2,OFFSET('All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4" s="52" t="str">
        <f t="shared" ca="1" si="38"/>
        <v>Yes</v>
      </c>
      <c r="AO304" s="52">
        <f t="shared" ca="1" si="43"/>
        <v>304</v>
      </c>
      <c r="AQ304" s="51" t="str">
        <f t="shared" ca="1" si="39"/>
        <v>n/a</v>
      </c>
      <c r="AR304" s="51" t="str">
        <f t="shared" ca="1" si="40"/>
        <v>n/a</v>
      </c>
      <c r="AS304" s="52" t="str">
        <f t="shared" ca="1" si="44"/>
        <v>n/a</v>
      </c>
      <c r="AT304" s="52" t="str">
        <f ca="1">IF(OR(AQ304="",AQ304="n/a"),AQ304,IF(AND($AR304&lt;&gt;"--- Empty ---",AR304=IF(AQ304="Finger1",Settings!$AB$4,Settings!$AB$6),ISERROR(MATCH(AR304,Settings!$AB$9:$AB$14,0))),"No","Yes"))</f>
        <v>n/a</v>
      </c>
      <c r="AV304" s="51" t="str">
        <f t="shared" ca="1" si="41"/>
        <v>n/a</v>
      </c>
      <c r="AW304" s="51" t="str">
        <f t="shared" ca="1" si="42"/>
        <v>n/a</v>
      </c>
      <c r="AX304" s="52" t="str">
        <f t="shared" ca="1" si="45"/>
        <v>n/a</v>
      </c>
      <c r="AY304" s="52" t="str">
        <f ca="1">IF(OR(AV304="",AV304="n/a"),AV304,IF(AND($AW304&lt;&gt;"--- Empty ---",AW304=IF(AV304="Finger2",Settings!$AB$3,Settings!$AB$5),ISERROR(MATCH(AW304,Settings!$AB$9:$AB$14,0))),"No","Yes"))</f>
        <v>n/a</v>
      </c>
    </row>
    <row r="305" spans="31:51" x14ac:dyDescent="0.25">
      <c r="AE305" s="51" t="str">
        <f ca="1">OFFSET('All Equipment'!$A$1,ROW()-1,0)&amp;""</f>
        <v>Chest</v>
      </c>
      <c r="AF305" s="51" t="str">
        <f ca="1">OFFSET('All Equipment'!$B$1,ROW()-1,0)&amp;""</f>
        <v>Chest</v>
      </c>
      <c r="AG305" s="52" t="str">
        <f t="shared" ca="1" si="37"/>
        <v/>
      </c>
      <c r="AH305" s="51" t="str">
        <f ca="1">IF($AE305="","",IF(OFFSET('All Equipment'!$A$1,ROW()-1,2)="","--- Empty ---",OFFSET('All Equipment'!$A$1,ROW()-1,2)))</f>
        <v>Resplendent Tunic of Arcane Wrath</v>
      </c>
      <c r="AI305" s="52">
        <f ca="1">IF($AF305="","",OFFSET('All Equipment'!$E$1,ROW()-1,0))</f>
        <v>1</v>
      </c>
      <c r="AJ305" s="52">
        <f ca="1">IF($AE305="","",OFFSET('All Equipment'!$M$1,ROW()-1,0))</f>
        <v>0</v>
      </c>
      <c r="AK305" s="107">
        <f ca="1">IF($AE305="","",IF($AH305="--- Empty ---",0,OFFSET('All Equipment'!$P$1,ROW()-1,0)))</f>
        <v>40</v>
      </c>
      <c r="AL305" s="107">
        <f ca="1">IF($AE305="","",IF(AND($AE305="Off-Hand",$AH305="--- Empty ---"),1000,IF($AG305="1H",SUM($AK305,MAX(Optimization!$I$5:$K$5)),$AK305)))</f>
        <v>40</v>
      </c>
      <c r="AM305" s="134" t="str">
        <f ca="1">IF($AH305="","",IF(AND($AH305&lt;&gt;"--- Empty ---",OR($AI305&gt;$AD$2,OFFSET('All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5" s="52" t="str">
        <f t="shared" ca="1" si="38"/>
        <v>Yes</v>
      </c>
      <c r="AO305" s="52">
        <f t="shared" ca="1" si="43"/>
        <v>305</v>
      </c>
      <c r="AQ305" s="51" t="str">
        <f t="shared" ca="1" si="39"/>
        <v>n/a</v>
      </c>
      <c r="AR305" s="51" t="str">
        <f t="shared" ca="1" si="40"/>
        <v>n/a</v>
      </c>
      <c r="AS305" s="52" t="str">
        <f t="shared" ca="1" si="44"/>
        <v>n/a</v>
      </c>
      <c r="AT305" s="52" t="str">
        <f ca="1">IF(OR(AQ305="",AQ305="n/a"),AQ305,IF(AND($AR305&lt;&gt;"--- Empty ---",AR305=IF(AQ305="Finger1",Settings!$AB$4,Settings!$AB$6),ISERROR(MATCH(AR305,Settings!$AB$9:$AB$14,0))),"No","Yes"))</f>
        <v>n/a</v>
      </c>
      <c r="AV305" s="51" t="str">
        <f t="shared" ca="1" si="41"/>
        <v>n/a</v>
      </c>
      <c r="AW305" s="51" t="str">
        <f t="shared" ca="1" si="42"/>
        <v>n/a</v>
      </c>
      <c r="AX305" s="52" t="str">
        <f t="shared" ca="1" si="45"/>
        <v>n/a</v>
      </c>
      <c r="AY305" s="52" t="str">
        <f ca="1">IF(OR(AV305="",AV305="n/a"),AV305,IF(AND($AW305&lt;&gt;"--- Empty ---",AW305=IF(AV305="Finger2",Settings!$AB$3,Settings!$AB$5),ISERROR(MATCH(AW305,Settings!$AB$9:$AB$14,0))),"No","Yes"))</f>
        <v>n/a</v>
      </c>
    </row>
    <row r="306" spans="31:51" x14ac:dyDescent="0.25">
      <c r="AE306" s="51" t="str">
        <f ca="1">OFFSET('All Equipment'!$A$1,ROW()-1,0)&amp;""</f>
        <v>Chest</v>
      </c>
      <c r="AF306" s="51" t="str">
        <f ca="1">OFFSET('All Equipment'!$B$1,ROW()-1,0)&amp;""</f>
        <v>Chest</v>
      </c>
      <c r="AG306" s="52" t="str">
        <f t="shared" ca="1" si="37"/>
        <v/>
      </c>
      <c r="AH306" s="51" t="str">
        <f ca="1">IF($AE306="","",IF(OFFSET('All Equipment'!$A$1,ROW()-1,2)="","--- Empty ---",OFFSET('All Equipment'!$A$1,ROW()-1,2)))</f>
        <v>Robe of Everlasting Night</v>
      </c>
      <c r="AI306" s="52">
        <f ca="1">IF($AF306="","",OFFSET('All Equipment'!$E$1,ROW()-1,0))</f>
        <v>1</v>
      </c>
      <c r="AJ306" s="52">
        <f ca="1">IF($AE306="","",OFFSET('All Equipment'!$M$1,ROW()-1,0))</f>
        <v>0</v>
      </c>
      <c r="AK306" s="107">
        <f ca="1">IF($AE306="","",IF($AH306="--- Empty ---",0,OFFSET('All Equipment'!$P$1,ROW()-1,0)))</f>
        <v>28.472872340425532</v>
      </c>
      <c r="AL306" s="107">
        <f ca="1">IF($AE306="","",IF(AND($AE306="Off-Hand",$AH306="--- Empty ---"),1000,IF($AG306="1H",SUM($AK306,MAX(Optimization!$I$5:$K$5)),$AK306)))</f>
        <v>28.472872340425532</v>
      </c>
      <c r="AM306" s="134" t="str">
        <f ca="1">IF($AH306="","",IF(AND($AH306&lt;&gt;"--- Empty ---",OR($AI306&gt;$AD$2,OFFSET('All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6" s="52" t="str">
        <f t="shared" ca="1" si="38"/>
        <v>Yes</v>
      </c>
      <c r="AO306" s="52">
        <f t="shared" ca="1" si="43"/>
        <v>306</v>
      </c>
      <c r="AQ306" s="51" t="str">
        <f t="shared" ca="1" si="39"/>
        <v>n/a</v>
      </c>
      <c r="AR306" s="51" t="str">
        <f t="shared" ca="1" si="40"/>
        <v>n/a</v>
      </c>
      <c r="AS306" s="52" t="str">
        <f t="shared" ca="1" si="44"/>
        <v>n/a</v>
      </c>
      <c r="AT306" s="52" t="str">
        <f ca="1">IF(OR(AQ306="",AQ306="n/a"),AQ306,IF(AND($AR306&lt;&gt;"--- Empty ---",AR306=IF(AQ306="Finger1",Settings!$AB$4,Settings!$AB$6),ISERROR(MATCH(AR306,Settings!$AB$9:$AB$14,0))),"No","Yes"))</f>
        <v>n/a</v>
      </c>
      <c r="AV306" s="51" t="str">
        <f t="shared" ca="1" si="41"/>
        <v>n/a</v>
      </c>
      <c r="AW306" s="51" t="str">
        <f t="shared" ca="1" si="42"/>
        <v>n/a</v>
      </c>
      <c r="AX306" s="52" t="str">
        <f t="shared" ca="1" si="45"/>
        <v>n/a</v>
      </c>
      <c r="AY306" s="52" t="str">
        <f ca="1">IF(OR(AV306="",AV306="n/a"),AV306,IF(AND($AW306&lt;&gt;"--- Empty ---",AW306=IF(AV306="Finger2",Settings!$AB$3,Settings!$AB$5),ISERROR(MATCH(AW306,Settings!$AB$9:$AB$14,0))),"No","Yes"))</f>
        <v>n/a</v>
      </c>
    </row>
    <row r="307" spans="31:51" x14ac:dyDescent="0.25">
      <c r="AE307" s="51" t="str">
        <f ca="1">OFFSET('All Equipment'!$A$1,ROW()-1,0)&amp;""</f>
        <v>Chest</v>
      </c>
      <c r="AF307" s="51" t="str">
        <f ca="1">OFFSET('All Equipment'!$B$1,ROW()-1,0)&amp;""</f>
        <v>Chest</v>
      </c>
      <c r="AG307" s="52" t="str">
        <f t="shared" ca="1" si="37"/>
        <v/>
      </c>
      <c r="AH307" s="51" t="str">
        <f ca="1">IF($AE307="","",IF(OFFSET('All Equipment'!$A$1,ROW()-1,2)="","--- Empty ---",OFFSET('All Equipment'!$A$1,ROW()-1,2)))</f>
        <v>Robe of the Magi</v>
      </c>
      <c r="AI307" s="52">
        <f ca="1">IF($AF307="","",OFFSET('All Equipment'!$E$1,ROW()-1,0))</f>
        <v>1</v>
      </c>
      <c r="AJ307" s="52">
        <f ca="1">IF($AE307="","",OFFSET('All Equipment'!$M$1,ROW()-1,0))</f>
        <v>0</v>
      </c>
      <c r="AK307" s="107">
        <f ca="1">IF($AE307="","",IF($AH307="--- Empty ---",0,OFFSET('All Equipment'!$P$1,ROW()-1,0)))</f>
        <v>22.679787234042553</v>
      </c>
      <c r="AL307" s="107">
        <f ca="1">IF($AE307="","",IF(AND($AE307="Off-Hand",$AH307="--- Empty ---"),1000,IF($AG307="1H",SUM($AK307,MAX(Optimization!$I$5:$K$5)),$AK307)))</f>
        <v>22.679787234042553</v>
      </c>
      <c r="AM307" s="134" t="str">
        <f ca="1">IF($AH307="","",IF(AND($AH307&lt;&gt;"--- Empty ---",OR($AI307&gt;$AD$2,OFFSET('All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7" s="52" t="str">
        <f t="shared" ca="1" si="38"/>
        <v>Yes</v>
      </c>
      <c r="AO307" s="52">
        <f t="shared" ca="1" si="43"/>
        <v>307</v>
      </c>
      <c r="AQ307" s="51" t="str">
        <f t="shared" ca="1" si="39"/>
        <v>n/a</v>
      </c>
      <c r="AR307" s="51" t="str">
        <f t="shared" ca="1" si="40"/>
        <v>n/a</v>
      </c>
      <c r="AS307" s="52" t="str">
        <f t="shared" ca="1" si="44"/>
        <v>n/a</v>
      </c>
      <c r="AT307" s="52" t="str">
        <f ca="1">IF(OR(AQ307="",AQ307="n/a"),AQ307,IF(AND($AR307&lt;&gt;"--- Empty ---",AR307=IF(AQ307="Finger1",Settings!$AB$4,Settings!$AB$6),ISERROR(MATCH(AR307,Settings!$AB$9:$AB$14,0))),"No","Yes"))</f>
        <v>n/a</v>
      </c>
      <c r="AV307" s="51" t="str">
        <f t="shared" ca="1" si="41"/>
        <v>n/a</v>
      </c>
      <c r="AW307" s="51" t="str">
        <f t="shared" ca="1" si="42"/>
        <v>n/a</v>
      </c>
      <c r="AX307" s="52" t="str">
        <f t="shared" ca="1" si="45"/>
        <v>n/a</v>
      </c>
      <c r="AY307" s="52" t="str">
        <f ca="1">IF(OR(AV307="",AV307="n/a"),AV307,IF(AND($AW307&lt;&gt;"--- Empty ---",AW307=IF(AV307="Finger2",Settings!$AB$3,Settings!$AB$5),ISERROR(MATCH(AW307,Settings!$AB$9:$AB$14,0))),"No","Yes"))</f>
        <v>n/a</v>
      </c>
    </row>
    <row r="308" spans="31:51" x14ac:dyDescent="0.25">
      <c r="AE308" s="51" t="str">
        <f ca="1">OFFSET('All Equipment'!$A$1,ROW()-1,0)&amp;""</f>
        <v>Chest</v>
      </c>
      <c r="AF308" s="51" t="str">
        <f ca="1">OFFSET('All Equipment'!$B$1,ROW()-1,0)&amp;""</f>
        <v>Chest</v>
      </c>
      <c r="AG308" s="52" t="str">
        <f t="shared" ca="1" si="37"/>
        <v>Set 3</v>
      </c>
      <c r="AH308" s="51" t="str">
        <f ca="1">IF($AE308="","",IF(OFFSET('All Equipment'!$A$1,ROW()-1,2)="","--- Empty ---",OFFSET('All Equipment'!$A$1,ROW()-1,2)))</f>
        <v>Robe of Undead Cleansing</v>
      </c>
      <c r="AI308" s="52">
        <f ca="1">IF($AF308="","",OFFSET('All Equipment'!$E$1,ROW()-1,0))</f>
        <v>6</v>
      </c>
      <c r="AJ308" s="52">
        <f ca="1">IF($AE308="","",OFFSET('All Equipment'!$M$1,ROW()-1,0))</f>
        <v>0</v>
      </c>
      <c r="AK308" s="107">
        <f ca="1">IF($AE308="","",IF($AH308="--- Empty ---",0,OFFSET('All Equipment'!$P$1,ROW()-1,0)))</f>
        <v>49.472872340425532</v>
      </c>
      <c r="AL308" s="107">
        <f ca="1">IF($AE308="","",IF(AND($AE308="Off-Hand",$AH308="--- Empty ---"),1000,IF($AG308="1H",SUM($AK308,MAX(Optimization!$I$5:$K$5)),$AK308)))</f>
        <v>49.472872340425532</v>
      </c>
      <c r="AM308" s="134" t="str">
        <f ca="1">IF($AH308="","",IF(AND($AH308&lt;&gt;"--- Empty ---",OR($AI308&gt;$AD$2,OFFSET('All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8" s="52" t="str">
        <f t="shared" ca="1" si="38"/>
        <v>Yes</v>
      </c>
      <c r="AO308" s="52">
        <f t="shared" ca="1" si="43"/>
        <v>308</v>
      </c>
      <c r="AQ308" s="51" t="str">
        <f t="shared" ca="1" si="39"/>
        <v>n/a</v>
      </c>
      <c r="AR308" s="51" t="str">
        <f t="shared" ca="1" si="40"/>
        <v>n/a</v>
      </c>
      <c r="AS308" s="52" t="str">
        <f t="shared" ca="1" si="44"/>
        <v>n/a</v>
      </c>
      <c r="AT308" s="52" t="str">
        <f ca="1">IF(OR(AQ308="",AQ308="n/a"),AQ308,IF(AND($AR308&lt;&gt;"--- Empty ---",AR308=IF(AQ308="Finger1",Settings!$AB$4,Settings!$AB$6),ISERROR(MATCH(AR308,Settings!$AB$9:$AB$14,0))),"No","Yes"))</f>
        <v>n/a</v>
      </c>
      <c r="AV308" s="51" t="str">
        <f t="shared" ca="1" si="41"/>
        <v>n/a</v>
      </c>
      <c r="AW308" s="51" t="str">
        <f t="shared" ca="1" si="42"/>
        <v>n/a</v>
      </c>
      <c r="AX308" s="52" t="str">
        <f t="shared" ca="1" si="45"/>
        <v>n/a</v>
      </c>
      <c r="AY308" s="52" t="str">
        <f ca="1">IF(OR(AV308="",AV308="n/a"),AV308,IF(AND($AW308&lt;&gt;"--- Empty ---",AW308=IF(AV308="Finger2",Settings!$AB$3,Settings!$AB$5),ISERROR(MATCH(AW308,Settings!$AB$9:$AB$14,0))),"No","Yes"))</f>
        <v>n/a</v>
      </c>
    </row>
    <row r="309" spans="31:51" x14ac:dyDescent="0.25">
      <c r="AE309" s="51" t="str">
        <f ca="1">OFFSET('All Equipment'!$A$1,ROW()-1,0)&amp;""</f>
        <v>Chest</v>
      </c>
      <c r="AF309" s="51" t="str">
        <f ca="1">OFFSET('All Equipment'!$B$1,ROW()-1,0)&amp;""</f>
        <v>Chest</v>
      </c>
      <c r="AG309" s="52" t="str">
        <f t="shared" ca="1" si="37"/>
        <v/>
      </c>
      <c r="AH309" s="51" t="str">
        <f ca="1">IF($AE309="","",IF(OFFSET('All Equipment'!$A$1,ROW()-1,2)="","--- Empty ---",OFFSET('All Equipment'!$A$1,ROW()-1,2)))</f>
        <v>Robe of Volatile Power</v>
      </c>
      <c r="AI309" s="52">
        <f ca="1">IF($AF309="","",OFFSET('All Equipment'!$E$1,ROW()-1,0))</f>
        <v>1</v>
      </c>
      <c r="AJ309" s="52">
        <f ca="1">IF($AE309="","",OFFSET('All Equipment'!$M$1,ROW()-1,0))</f>
        <v>0</v>
      </c>
      <c r="AK309" s="107">
        <f ca="1">IF($AE309="","",IF($AH309="--- Empty ---",0,OFFSET('All Equipment'!$P$1,ROW()-1,0)))</f>
        <v>38.295212765957451</v>
      </c>
      <c r="AL309" s="107">
        <f ca="1">IF($AE309="","",IF(AND($AE309="Off-Hand",$AH309="--- Empty ---"),1000,IF($AG309="1H",SUM($AK309,MAX(Optimization!$I$5:$K$5)),$AK309)))</f>
        <v>38.295212765957451</v>
      </c>
      <c r="AM309" s="134" t="str">
        <f ca="1">IF($AH309="","",IF(AND($AH309&lt;&gt;"--- Empty ---",OR($AI309&gt;$AD$2,OFFSET('All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9" s="52" t="str">
        <f t="shared" ca="1" si="38"/>
        <v>Yes</v>
      </c>
      <c r="AO309" s="52">
        <f t="shared" ca="1" si="43"/>
        <v>309</v>
      </c>
      <c r="AQ309" s="51" t="str">
        <f t="shared" ca="1" si="39"/>
        <v>n/a</v>
      </c>
      <c r="AR309" s="51" t="str">
        <f t="shared" ca="1" si="40"/>
        <v>n/a</v>
      </c>
      <c r="AS309" s="52" t="str">
        <f t="shared" ca="1" si="44"/>
        <v>n/a</v>
      </c>
      <c r="AT309" s="52" t="str">
        <f ca="1">IF(OR(AQ309="",AQ309="n/a"),AQ309,IF(AND($AR309&lt;&gt;"--- Empty ---",AR309=IF(AQ309="Finger1",Settings!$AB$4,Settings!$AB$6),ISERROR(MATCH(AR309,Settings!$AB$9:$AB$14,0))),"No","Yes"))</f>
        <v>n/a</v>
      </c>
      <c r="AV309" s="51" t="str">
        <f t="shared" ca="1" si="41"/>
        <v>n/a</v>
      </c>
      <c r="AW309" s="51" t="str">
        <f t="shared" ca="1" si="42"/>
        <v>n/a</v>
      </c>
      <c r="AX309" s="52" t="str">
        <f t="shared" ca="1" si="45"/>
        <v>n/a</v>
      </c>
      <c r="AY309" s="52" t="str">
        <f ca="1">IF(OR(AV309="",AV309="n/a"),AV309,IF(AND($AW309&lt;&gt;"--- Empty ---",AW309=IF(AV309="Finger2",Settings!$AB$3,Settings!$AB$5),ISERROR(MATCH(AW309,Settings!$AB$9:$AB$14,0))),"No","Yes"))</f>
        <v>n/a</v>
      </c>
    </row>
    <row r="310" spans="31:51" x14ac:dyDescent="0.25">
      <c r="AE310" s="51" t="str">
        <f ca="1">OFFSET('All Equipment'!$A$1,ROW()-1,0)&amp;""</f>
        <v>Chest</v>
      </c>
      <c r="AF310" s="51" t="str">
        <f ca="1">OFFSET('All Equipment'!$B$1,ROW()-1,0)&amp;""</f>
        <v>Chest</v>
      </c>
      <c r="AG310" s="52" t="str">
        <f t="shared" ca="1" si="37"/>
        <v/>
      </c>
      <c r="AH310" s="51" t="str">
        <f ca="1">IF($AE310="","",IF(OFFSET('All Equipment'!$A$1,ROW()-1,2)="","--- Empty ---",OFFSET('All Equipment'!$A$1,ROW()-1,2)))</f>
        <v>Robes of the Battleguard</v>
      </c>
      <c r="AI310" s="52">
        <f ca="1">IF($AF310="","",OFFSET('All Equipment'!$E$1,ROW()-1,0))</f>
        <v>5</v>
      </c>
      <c r="AJ310" s="52">
        <f ca="1">IF($AE310="","",OFFSET('All Equipment'!$M$1,ROW()-1,0))</f>
        <v>0</v>
      </c>
      <c r="AK310" s="107">
        <f ca="1">IF($AE310="","",IF($AH310="--- Empty ---",0,OFFSET('All Equipment'!$P$1,ROW()-1,0)))</f>
        <v>37.926063829787232</v>
      </c>
      <c r="AL310" s="107">
        <f ca="1">IF($AE310="","",IF(AND($AE310="Off-Hand",$AH310="--- Empty ---"),1000,IF($AG310="1H",SUM($AK310,MAX(Optimization!$I$5:$K$5)),$AK310)))</f>
        <v>37.926063829787232</v>
      </c>
      <c r="AM310" s="134" t="str">
        <f ca="1">IF($AH310="","",IF(AND($AH310&lt;&gt;"--- Empty ---",OR($AI310&gt;$AD$2,OFFSET('All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0" s="52" t="str">
        <f t="shared" ca="1" si="38"/>
        <v>Yes</v>
      </c>
      <c r="AO310" s="52">
        <f t="shared" ca="1" si="43"/>
        <v>310</v>
      </c>
      <c r="AQ310" s="51" t="str">
        <f t="shared" ca="1" si="39"/>
        <v>n/a</v>
      </c>
      <c r="AR310" s="51" t="str">
        <f t="shared" ca="1" si="40"/>
        <v>n/a</v>
      </c>
      <c r="AS310" s="52" t="str">
        <f t="shared" ca="1" si="44"/>
        <v>n/a</v>
      </c>
      <c r="AT310" s="52" t="str">
        <f ca="1">IF(OR(AQ310="",AQ310="n/a"),AQ310,IF(AND($AR310&lt;&gt;"--- Empty ---",AR310=IF(AQ310="Finger1",Settings!$AB$4,Settings!$AB$6),ISERROR(MATCH(AR310,Settings!$AB$9:$AB$14,0))),"No","Yes"))</f>
        <v>n/a</v>
      </c>
      <c r="AV310" s="51" t="str">
        <f t="shared" ca="1" si="41"/>
        <v>n/a</v>
      </c>
      <c r="AW310" s="51" t="str">
        <f t="shared" ca="1" si="42"/>
        <v>n/a</v>
      </c>
      <c r="AX310" s="52" t="str">
        <f t="shared" ca="1" si="45"/>
        <v>n/a</v>
      </c>
      <c r="AY310" s="52" t="str">
        <f ca="1">IF(OR(AV310="",AV310="n/a"),AV310,IF(AND($AW310&lt;&gt;"--- Empty ---",AW310=IF(AV310="Finger2",Settings!$AB$3,Settings!$AB$5),ISERROR(MATCH(AW310,Settings!$AB$9:$AB$14,0))),"No","Yes"))</f>
        <v>n/a</v>
      </c>
    </row>
    <row r="311" spans="31:51" x14ac:dyDescent="0.25">
      <c r="AE311" s="51" t="str">
        <f ca="1">OFFSET('All Equipment'!$A$1,ROW()-1,0)&amp;""</f>
        <v>Chest</v>
      </c>
      <c r="AF311" s="51" t="str">
        <f ca="1">OFFSET('All Equipment'!$B$1,ROW()-1,0)&amp;""</f>
        <v>Chest</v>
      </c>
      <c r="AG311" s="52" t="str">
        <f t="shared" ca="1" si="37"/>
        <v/>
      </c>
      <c r="AH311" s="51" t="str">
        <f ca="1">IF($AE311="","",IF(OFFSET('All Equipment'!$A$1,ROW()-1,2)="","--- Empty ---",OFFSET('All Equipment'!$A$1,ROW()-1,2)))</f>
        <v>Robes of the Royal Crown</v>
      </c>
      <c r="AI311" s="52">
        <f ca="1">IF($AF311="","",OFFSET('All Equipment'!$E$1,ROW()-1,0))</f>
        <v>1</v>
      </c>
      <c r="AJ311" s="52">
        <f ca="1">IF($AE311="","",OFFSET('All Equipment'!$M$1,ROW()-1,0))</f>
        <v>0</v>
      </c>
      <c r="AK311" s="107">
        <f ca="1">IF($AE311="","",IF($AH311="--- Empty ---",0,OFFSET('All Equipment'!$P$1,ROW()-1,0)))</f>
        <v>19.359574468085107</v>
      </c>
      <c r="AL311" s="107">
        <f ca="1">IF($AE311="","",IF(AND($AE311="Off-Hand",$AH311="--- Empty ---"),1000,IF($AG311="1H",SUM($AK311,MAX(Optimization!$I$5:$K$5)),$AK311)))</f>
        <v>19.359574468085107</v>
      </c>
      <c r="AM311" s="134" t="str">
        <f ca="1">IF($AH311="","",IF(AND($AH311&lt;&gt;"--- Empty ---",OR($AI311&gt;$AD$2,OFFSET('All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1" s="52" t="str">
        <f t="shared" ca="1" si="38"/>
        <v>Yes</v>
      </c>
      <c r="AO311" s="52">
        <f t="shared" ca="1" si="43"/>
        <v>311</v>
      </c>
      <c r="AQ311" s="51" t="str">
        <f t="shared" ca="1" si="39"/>
        <v>n/a</v>
      </c>
      <c r="AR311" s="51" t="str">
        <f t="shared" ca="1" si="40"/>
        <v>n/a</v>
      </c>
      <c r="AS311" s="52" t="str">
        <f t="shared" ca="1" si="44"/>
        <v>n/a</v>
      </c>
      <c r="AT311" s="52" t="str">
        <f ca="1">IF(OR(AQ311="",AQ311="n/a"),AQ311,IF(AND($AR311&lt;&gt;"--- Empty ---",AR311=IF(AQ311="Finger1",Settings!$AB$4,Settings!$AB$6),ISERROR(MATCH(AR311,Settings!$AB$9:$AB$14,0))),"No","Yes"))</f>
        <v>n/a</v>
      </c>
      <c r="AV311" s="51" t="str">
        <f t="shared" ca="1" si="41"/>
        <v>n/a</v>
      </c>
      <c r="AW311" s="51" t="str">
        <f t="shared" ca="1" si="42"/>
        <v>n/a</v>
      </c>
      <c r="AX311" s="52" t="str">
        <f t="shared" ca="1" si="45"/>
        <v>n/a</v>
      </c>
      <c r="AY311" s="52" t="str">
        <f ca="1">IF(OR(AV311="",AV311="n/a"),AV311,IF(AND($AW311&lt;&gt;"--- Empty ---",AW311=IF(AV311="Finger2",Settings!$AB$3,Settings!$AB$5),ISERROR(MATCH(AW311,Settings!$AB$9:$AB$14,0))),"No","Yes"))</f>
        <v>n/a</v>
      </c>
    </row>
    <row r="312" spans="31:51" x14ac:dyDescent="0.25">
      <c r="AE312" s="51" t="str">
        <f ca="1">OFFSET('All Equipment'!$A$1,ROW()-1,0)&amp;""</f>
        <v>Chest</v>
      </c>
      <c r="AF312" s="51" t="str">
        <f ca="1">OFFSET('All Equipment'!$B$1,ROW()-1,0)&amp;""</f>
        <v>Chest</v>
      </c>
      <c r="AG312" s="52" t="str">
        <f t="shared" ca="1" si="37"/>
        <v/>
      </c>
      <c r="AH312" s="51" t="str">
        <f ca="1">IF($AE312="","",IF(OFFSET('All Equipment'!$A$1,ROW()-1,2)="","--- Empty ---",OFFSET('All Equipment'!$A$1,ROW()-1,2)))</f>
        <v>Stormrage Chestguard</v>
      </c>
      <c r="AI312" s="52">
        <f ca="1">IF($AF312="","",OFFSET('All Equipment'!$E$1,ROW()-1,0))</f>
        <v>3</v>
      </c>
      <c r="AJ312" s="52">
        <f ca="1">IF($AE312="","",OFFSET('All Equipment'!$M$1,ROW()-1,0))</f>
        <v>0</v>
      </c>
      <c r="AK312" s="107">
        <f ca="1">IF($AE312="","",IF($AH312="--- Empty ---",0,OFFSET('All Equipment'!$P$1,ROW()-1,0)))</f>
        <v>9.6303191489361737</v>
      </c>
      <c r="AL312" s="107">
        <f ca="1">IF($AE312="","",IF(AND($AE312="Off-Hand",$AH312="--- Empty ---"),1000,IF($AG312="1H",SUM($AK312,MAX(Optimization!$I$5:$K$5)),$AK312)))</f>
        <v>9.6303191489361737</v>
      </c>
      <c r="AM312" s="134" t="str">
        <f ca="1">IF($AH312="","",IF(AND($AH312&lt;&gt;"--- Empty ---",OR($AI312&gt;$AD$2,OFFSET('All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2" s="52" t="str">
        <f t="shared" ca="1" si="38"/>
        <v>Yes</v>
      </c>
      <c r="AO312" s="52">
        <f t="shared" ca="1" si="43"/>
        <v>312</v>
      </c>
      <c r="AQ312" s="51" t="str">
        <f t="shared" ca="1" si="39"/>
        <v>n/a</v>
      </c>
      <c r="AR312" s="51" t="str">
        <f t="shared" ca="1" si="40"/>
        <v>n/a</v>
      </c>
      <c r="AS312" s="52" t="str">
        <f t="shared" ca="1" si="44"/>
        <v>n/a</v>
      </c>
      <c r="AT312" s="52" t="str">
        <f ca="1">IF(OR(AQ312="",AQ312="n/a"),AQ312,IF(AND($AR312&lt;&gt;"--- Empty ---",AR312=IF(AQ312="Finger1",Settings!$AB$4,Settings!$AB$6),ISERROR(MATCH(AR312,Settings!$AB$9:$AB$14,0))),"No","Yes"))</f>
        <v>n/a</v>
      </c>
      <c r="AV312" s="51" t="str">
        <f t="shared" ca="1" si="41"/>
        <v>n/a</v>
      </c>
      <c r="AW312" s="51" t="str">
        <f t="shared" ca="1" si="42"/>
        <v>n/a</v>
      </c>
      <c r="AX312" s="52" t="str">
        <f t="shared" ca="1" si="45"/>
        <v>n/a</v>
      </c>
      <c r="AY312" s="52" t="str">
        <f ca="1">IF(OR(AV312="",AV312="n/a"),AV312,IF(AND($AW312&lt;&gt;"--- Empty ---",AW312=IF(AV312="Finger2",Settings!$AB$3,Settings!$AB$5),ISERROR(MATCH(AW312,Settings!$AB$9:$AB$14,0))),"No","Yes"))</f>
        <v>n/a</v>
      </c>
    </row>
    <row r="313" spans="31:51" x14ac:dyDescent="0.25">
      <c r="AE313" s="51" t="str">
        <f ca="1">OFFSET('All Equipment'!$A$1,ROW()-1,0)&amp;""</f>
        <v>Chest</v>
      </c>
      <c r="AF313" s="51" t="str">
        <f ca="1">OFFSET('All Equipment'!$B$1,ROW()-1,0)&amp;""</f>
        <v>Chest</v>
      </c>
      <c r="AG313" s="52" t="str">
        <f t="shared" ca="1" si="37"/>
        <v/>
      </c>
      <c r="AH313" s="51" t="str">
        <f ca="1">IF($AE313="","",IF(OFFSET('All Equipment'!$A$1,ROW()-1,2)="","--- Empty ---",OFFSET('All Equipment'!$A$1,ROW()-1,2)))</f>
        <v>Supreme Breastplate of Nature's Wrath</v>
      </c>
      <c r="AI313" s="52">
        <f ca="1">IF($AF313="","",OFFSET('All Equipment'!$E$1,ROW()-1,0))</f>
        <v>1</v>
      </c>
      <c r="AJ313" s="52">
        <f ca="1">IF($AE313="","",OFFSET('All Equipment'!$M$1,ROW()-1,0))</f>
        <v>0</v>
      </c>
      <c r="AK313" s="107">
        <f ca="1">IF($AE313="","",IF($AH313="--- Empty ---",0,OFFSET('All Equipment'!$P$1,ROW()-1,0)))</f>
        <v>41</v>
      </c>
      <c r="AL313" s="107">
        <f ca="1">IF($AE313="","",IF(AND($AE313="Off-Hand",$AH313="--- Empty ---"),1000,IF($AG313="1H",SUM($AK313,MAX(Optimization!$I$5:$K$5)),$AK313)))</f>
        <v>41</v>
      </c>
      <c r="AM313" s="134" t="str">
        <f ca="1">IF($AH313="","",IF(AND($AH313&lt;&gt;"--- Empty ---",OR($AI313&gt;$AD$2,OFFSET('All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13" s="52" t="str">
        <f t="shared" ca="1" si="38"/>
        <v>Yes</v>
      </c>
      <c r="AO313" s="52">
        <f t="shared" ca="1" si="43"/>
        <v>313</v>
      </c>
      <c r="AQ313" s="51" t="str">
        <f t="shared" ca="1" si="39"/>
        <v>n/a</v>
      </c>
      <c r="AR313" s="51" t="str">
        <f t="shared" ca="1" si="40"/>
        <v>n/a</v>
      </c>
      <c r="AS313" s="52" t="str">
        <f t="shared" ca="1" si="44"/>
        <v>n/a</v>
      </c>
      <c r="AT313" s="52" t="str">
        <f ca="1">IF(OR(AQ313="",AQ313="n/a"),AQ313,IF(AND($AR313&lt;&gt;"--- Empty ---",AR313=IF(AQ313="Finger1",Settings!$AB$4,Settings!$AB$6),ISERROR(MATCH(AR313,Settings!$AB$9:$AB$14,0))),"No","Yes"))</f>
        <v>n/a</v>
      </c>
      <c r="AV313" s="51" t="str">
        <f t="shared" ca="1" si="41"/>
        <v>n/a</v>
      </c>
      <c r="AW313" s="51" t="str">
        <f t="shared" ca="1" si="42"/>
        <v>n/a</v>
      </c>
      <c r="AX313" s="52" t="str">
        <f t="shared" ca="1" si="45"/>
        <v>n/a</v>
      </c>
      <c r="AY313" s="52" t="str">
        <f ca="1">IF(OR(AV313="",AV313="n/a"),AV313,IF(AND($AW313&lt;&gt;"--- Empty ---",AW313=IF(AV313="Finger2",Settings!$AB$3,Settings!$AB$5),ISERROR(MATCH(AW313,Settings!$AB$9:$AB$14,0))),"No","Yes"))</f>
        <v>n/a</v>
      </c>
    </row>
    <row r="314" spans="31:51" x14ac:dyDescent="0.25">
      <c r="AE314" s="51" t="str">
        <f ca="1">OFFSET('All Equipment'!$A$1,ROW()-1,0)&amp;""</f>
        <v>Chest</v>
      </c>
      <c r="AF314" s="51" t="str">
        <f ca="1">OFFSET('All Equipment'!$B$1,ROW()-1,0)&amp;""</f>
        <v>Chest</v>
      </c>
      <c r="AG314" s="52" t="str">
        <f t="shared" ca="1" si="37"/>
        <v/>
      </c>
      <c r="AH314" s="51" t="str">
        <f ca="1">IF($AE314="","",IF(OFFSET('All Equipment'!$A$1,ROW()-1,2)="","--- Empty ---",OFFSET('All Equipment'!$A$1,ROW()-1,2)))</f>
        <v>Swashbuckler's Breastplate of Nature's Wrath</v>
      </c>
      <c r="AI314" s="52">
        <f ca="1">IF($AF314="","",OFFSET('All Equipment'!$E$1,ROW()-1,0))</f>
        <v>1</v>
      </c>
      <c r="AJ314" s="52">
        <f ca="1">IF($AE314="","",OFFSET('All Equipment'!$M$1,ROW()-1,0))</f>
        <v>0</v>
      </c>
      <c r="AK314" s="107">
        <f ca="1">IF($AE314="","",IF($AH314="--- Empty ---",0,OFFSET('All Equipment'!$P$1,ROW()-1,0)))</f>
        <v>37</v>
      </c>
      <c r="AL314" s="107">
        <f ca="1">IF($AE314="","",IF(AND($AE314="Off-Hand",$AH314="--- Empty ---"),1000,IF($AG314="1H",SUM($AK314,MAX(Optimization!$I$5:$K$5)),$AK314)))</f>
        <v>37</v>
      </c>
      <c r="AM314" s="134" t="str">
        <f ca="1">IF($AH314="","",IF(AND($AH314&lt;&gt;"--- Empty ---",OR($AI314&gt;$AD$2,OFFSET('All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14" s="52" t="str">
        <f t="shared" ca="1" si="38"/>
        <v>Yes</v>
      </c>
      <c r="AO314" s="52">
        <f t="shared" ca="1" si="43"/>
        <v>314</v>
      </c>
      <c r="AQ314" s="51" t="str">
        <f t="shared" ca="1" si="39"/>
        <v>n/a</v>
      </c>
      <c r="AR314" s="51" t="str">
        <f t="shared" ca="1" si="40"/>
        <v>n/a</v>
      </c>
      <c r="AS314" s="52" t="str">
        <f t="shared" ca="1" si="44"/>
        <v>n/a</v>
      </c>
      <c r="AT314" s="52" t="str">
        <f ca="1">IF(OR(AQ314="",AQ314="n/a"),AQ314,IF(AND($AR314&lt;&gt;"--- Empty ---",AR314=IF(AQ314="Finger1",Settings!$AB$4,Settings!$AB$6),ISERROR(MATCH(AR314,Settings!$AB$9:$AB$14,0))),"No","Yes"))</f>
        <v>n/a</v>
      </c>
      <c r="AV314" s="51" t="str">
        <f t="shared" ca="1" si="41"/>
        <v>n/a</v>
      </c>
      <c r="AW314" s="51" t="str">
        <f t="shared" ca="1" si="42"/>
        <v>n/a</v>
      </c>
      <c r="AX314" s="52" t="str">
        <f t="shared" ca="1" si="45"/>
        <v>n/a</v>
      </c>
      <c r="AY314" s="52" t="str">
        <f ca="1">IF(OR(AV314="",AV314="n/a"),AV314,IF(AND($AW314&lt;&gt;"--- Empty ---",AW314=IF(AV314="Finger2",Settings!$AB$3,Settings!$AB$5),ISERROR(MATCH(AW314,Settings!$AB$9:$AB$14,0))),"No","Yes"))</f>
        <v>n/a</v>
      </c>
    </row>
    <row r="315" spans="31:51" x14ac:dyDescent="0.25">
      <c r="AE315" s="51" t="str">
        <f ca="1">OFFSET('All Equipment'!$A$1,ROW()-1,0)&amp;""</f>
        <v>Chest</v>
      </c>
      <c r="AF315" s="51" t="str">
        <f ca="1">OFFSET('All Equipment'!$B$1,ROW()-1,0)&amp;""</f>
        <v>Chest</v>
      </c>
      <c r="AG315" s="52" t="str">
        <f t="shared" ca="1" si="37"/>
        <v/>
      </c>
      <c r="AH315" s="51" t="str">
        <f ca="1">IF($AE315="","",IF(OFFSET('All Equipment'!$A$1,ROW()-1,2)="","--- Empty ---",OFFSET('All Equipment'!$A$1,ROW()-1,2)))</f>
        <v>Sylvan Vest</v>
      </c>
      <c r="AI315" s="52">
        <f ca="1">IF($AF315="","",OFFSET('All Equipment'!$E$1,ROW()-1,0))</f>
        <v>6</v>
      </c>
      <c r="AJ315" s="52">
        <f ca="1">IF($AE315="","",OFFSET('All Equipment'!$M$1,ROW()-1,0))</f>
        <v>0</v>
      </c>
      <c r="AK315" s="107">
        <f ca="1">IF($AE315="","",IF($AH315="--- Empty ---",0,OFFSET('All Equipment'!$P$1,ROW()-1,0)))</f>
        <v>12</v>
      </c>
      <c r="AL315" s="107">
        <f ca="1">IF($AE315="","",IF(AND($AE315="Off-Hand",$AH315="--- Empty ---"),1000,IF($AG315="1H",SUM($AK315,MAX(Optimization!$I$5:$K$5)),$AK315)))</f>
        <v>12</v>
      </c>
      <c r="AM315" s="134" t="str">
        <f ca="1">IF($AH315="","",IF(AND($AH315&lt;&gt;"--- Empty ---",OR($AI315&gt;$AD$2,OFFSET('All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5" s="52" t="str">
        <f t="shared" ca="1" si="38"/>
        <v>Yes</v>
      </c>
      <c r="AO315" s="52">
        <f t="shared" ca="1" si="43"/>
        <v>315</v>
      </c>
      <c r="AQ315" s="51" t="str">
        <f t="shared" ca="1" si="39"/>
        <v>n/a</v>
      </c>
      <c r="AR315" s="51" t="str">
        <f t="shared" ca="1" si="40"/>
        <v>n/a</v>
      </c>
      <c r="AS315" s="52" t="str">
        <f t="shared" ca="1" si="44"/>
        <v>n/a</v>
      </c>
      <c r="AT315" s="52" t="str">
        <f ca="1">IF(OR(AQ315="",AQ315="n/a"),AQ315,IF(AND($AR315&lt;&gt;"--- Empty ---",AR315=IF(AQ315="Finger1",Settings!$AB$4,Settings!$AB$6),ISERROR(MATCH(AR315,Settings!$AB$9:$AB$14,0))),"No","Yes"))</f>
        <v>n/a</v>
      </c>
      <c r="AV315" s="51" t="str">
        <f t="shared" ca="1" si="41"/>
        <v>n/a</v>
      </c>
      <c r="AW315" s="51" t="str">
        <f t="shared" ca="1" si="42"/>
        <v>n/a</v>
      </c>
      <c r="AX315" s="52" t="str">
        <f t="shared" ca="1" si="45"/>
        <v>n/a</v>
      </c>
      <c r="AY315" s="52" t="str">
        <f ca="1">IF(OR(AV315="",AV315="n/a"),AV315,IF(AND($AW315&lt;&gt;"--- Empty ---",AW315=IF(AV315="Finger2",Settings!$AB$3,Settings!$AB$5),ISERROR(MATCH(AW315,Settings!$AB$9:$AB$14,0))),"No","Yes"))</f>
        <v>n/a</v>
      </c>
    </row>
    <row r="316" spans="31:51" x14ac:dyDescent="0.25">
      <c r="AE316" s="51" t="str">
        <f ca="1">OFFSET('All Equipment'!$A$1,ROW()-1,0)&amp;""</f>
        <v>Chest</v>
      </c>
      <c r="AF316" s="51" t="str">
        <f ca="1">OFFSET('All Equipment'!$B$1,ROW()-1,0)&amp;""</f>
        <v>Chest</v>
      </c>
      <c r="AG316" s="52" t="str">
        <f t="shared" ca="1" si="37"/>
        <v/>
      </c>
      <c r="AH316" s="51" t="str">
        <f ca="1">IF($AE316="","",IF(OFFSET('All Equipment'!$A$1,ROW()-1,2)="","--- Empty ---",OFFSET('All Equipment'!$A$1,ROW()-1,2)))</f>
        <v>The Postmaster's Tunic</v>
      </c>
      <c r="AI316" s="52">
        <f ca="1">IF($AF316="","",OFFSET('All Equipment'!$E$1,ROW()-1,0))</f>
        <v>1</v>
      </c>
      <c r="AJ316" s="52">
        <f ca="1">IF($AE316="","",OFFSET('All Equipment'!$M$1,ROW()-1,0))</f>
        <v>0</v>
      </c>
      <c r="AK316" s="107">
        <f ca="1">IF($AE316="","",IF($AH316="--- Empty ---",0,OFFSET('All Equipment'!$P$1,ROW()-1,0)))</f>
        <v>17.26595744680851</v>
      </c>
      <c r="AL316" s="107">
        <f ca="1">IF($AE316="","",IF(AND($AE316="Off-Hand",$AH316="--- Empty ---"),1000,IF($AG316="1H",SUM($AK316,MAX(Optimization!$I$5:$K$5)),$AK316)))</f>
        <v>17.26595744680851</v>
      </c>
      <c r="AM316" s="134" t="str">
        <f ca="1">IF($AH316="","",IF(AND($AH316&lt;&gt;"--- Empty ---",OR($AI316&gt;$AD$2,OFFSET('All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6" s="52" t="str">
        <f t="shared" ca="1" si="38"/>
        <v>Yes</v>
      </c>
      <c r="AO316" s="52">
        <f t="shared" ca="1" si="43"/>
        <v>316</v>
      </c>
      <c r="AQ316" s="51" t="str">
        <f t="shared" ca="1" si="39"/>
        <v>n/a</v>
      </c>
      <c r="AR316" s="51" t="str">
        <f t="shared" ca="1" si="40"/>
        <v>n/a</v>
      </c>
      <c r="AS316" s="52" t="str">
        <f t="shared" ca="1" si="44"/>
        <v>n/a</v>
      </c>
      <c r="AT316" s="52" t="str">
        <f ca="1">IF(OR(AQ316="",AQ316="n/a"),AQ316,IF(AND($AR316&lt;&gt;"--- Empty ---",AR316=IF(AQ316="Finger1",Settings!$AB$4,Settings!$AB$6),ISERROR(MATCH(AR316,Settings!$AB$9:$AB$14,0))),"No","Yes"))</f>
        <v>n/a</v>
      </c>
      <c r="AV316" s="51" t="str">
        <f t="shared" ca="1" si="41"/>
        <v>n/a</v>
      </c>
      <c r="AW316" s="51" t="str">
        <f t="shared" ca="1" si="42"/>
        <v>n/a</v>
      </c>
      <c r="AX316" s="52" t="str">
        <f t="shared" ca="1" si="45"/>
        <v>n/a</v>
      </c>
      <c r="AY316" s="52" t="str">
        <f ca="1">IF(OR(AV316="",AV316="n/a"),AV316,IF(AND($AW316&lt;&gt;"--- Empty ---",AW316=IF(AV316="Finger2",Settings!$AB$3,Settings!$AB$5),ISERROR(MATCH(AW316,Settings!$AB$9:$AB$14,0))),"No","Yes"))</f>
        <v>n/a</v>
      </c>
    </row>
    <row r="317" spans="31:51" x14ac:dyDescent="0.25">
      <c r="AE317" s="51" t="str">
        <f ca="1">OFFSET('All Equipment'!$A$1,ROW()-1,0)&amp;""</f>
        <v>Chest</v>
      </c>
      <c r="AF317" s="51" t="str">
        <f ca="1">OFFSET('All Equipment'!$B$1,ROW()-1,0)&amp;""</f>
        <v>Chest</v>
      </c>
      <c r="AG317" s="52" t="str">
        <f t="shared" ca="1" si="37"/>
        <v/>
      </c>
      <c r="AH317" s="51" t="str">
        <f ca="1">IF($AE317="","",IF(OFFSET('All Equipment'!$A$1,ROW()-1,2)="","--- Empty ---",OFFSET('All Equipment'!$A$1,ROW()-1,2)))</f>
        <v>Tunic of the Crescent Moon</v>
      </c>
      <c r="AI317" s="52">
        <f ca="1">IF($AF317="","",OFFSET('All Equipment'!$E$1,ROW()-1,0))</f>
        <v>5</v>
      </c>
      <c r="AJ317" s="52">
        <f ca="1">IF($AE317="","",OFFSET('All Equipment'!$M$1,ROW()-1,0))</f>
        <v>0</v>
      </c>
      <c r="AK317" s="107">
        <f ca="1">IF($AE317="","",IF($AH317="--- Empty ---",0,OFFSET('All Equipment'!$P$1,ROW()-1,0)))</f>
        <v>23.157446808510642</v>
      </c>
      <c r="AL317" s="107">
        <f ca="1">IF($AE317="","",IF(AND($AE317="Off-Hand",$AH317="--- Empty ---"),1000,IF($AG317="1H",SUM($AK317,MAX(Optimization!$I$5:$K$5)),$AK317)))</f>
        <v>23.157446808510642</v>
      </c>
      <c r="AM317" s="134" t="str">
        <f ca="1">IF($AH317="","",IF(AND($AH317&lt;&gt;"--- Empty ---",OR($AI317&gt;$AD$2,OFFSET('All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7" s="52" t="str">
        <f t="shared" ca="1" si="38"/>
        <v>Yes</v>
      </c>
      <c r="AO317" s="52">
        <f t="shared" ca="1" si="43"/>
        <v>317</v>
      </c>
      <c r="AQ317" s="51" t="str">
        <f t="shared" ca="1" si="39"/>
        <v>n/a</v>
      </c>
      <c r="AR317" s="51" t="str">
        <f t="shared" ca="1" si="40"/>
        <v>n/a</v>
      </c>
      <c r="AS317" s="52" t="str">
        <f t="shared" ca="1" si="44"/>
        <v>n/a</v>
      </c>
      <c r="AT317" s="52" t="str">
        <f ca="1">IF(OR(AQ317="",AQ317="n/a"),AQ317,IF(AND($AR317&lt;&gt;"--- Empty ---",AR317=IF(AQ317="Finger1",Settings!$AB$4,Settings!$AB$6),ISERROR(MATCH(AR317,Settings!$AB$9:$AB$14,0))),"No","Yes"))</f>
        <v>n/a</v>
      </c>
      <c r="AV317" s="51" t="str">
        <f t="shared" ca="1" si="41"/>
        <v>n/a</v>
      </c>
      <c r="AW317" s="51" t="str">
        <f t="shared" ca="1" si="42"/>
        <v>n/a</v>
      </c>
      <c r="AX317" s="52" t="str">
        <f t="shared" ca="1" si="45"/>
        <v>n/a</v>
      </c>
      <c r="AY317" s="52" t="str">
        <f ca="1">IF(OR(AV317="",AV317="n/a"),AV317,IF(AND($AW317&lt;&gt;"--- Empty ---",AW317=IF(AV317="Finger2",Settings!$AB$3,Settings!$AB$5),ISERROR(MATCH(AW317,Settings!$AB$9:$AB$14,0))),"No","Yes"))</f>
        <v>n/a</v>
      </c>
    </row>
    <row r="318" spans="31:51" x14ac:dyDescent="0.25">
      <c r="AE318" s="51" t="str">
        <f ca="1">OFFSET('All Equipment'!$A$1,ROW()-1,0)&amp;""</f>
        <v>Chest</v>
      </c>
      <c r="AF318" s="51" t="str">
        <f ca="1">OFFSET('All Equipment'!$B$1,ROW()-1,0)&amp;""</f>
        <v>Chest</v>
      </c>
      <c r="AG318" s="52" t="str">
        <f t="shared" ca="1" si="37"/>
        <v/>
      </c>
      <c r="AH318" s="51" t="str">
        <f ca="1">IF($AE318="","",IF(OFFSET('All Equipment'!$A$1,ROW()-1,2)="","--- Empty ---",OFFSET('All Equipment'!$A$1,ROW()-1,2)))</f>
        <v>Vestments of the Shifting Sands</v>
      </c>
      <c r="AI318" s="52">
        <f ca="1">IF($AF318="","",OFFSET('All Equipment'!$E$1,ROW()-1,0))</f>
        <v>5</v>
      </c>
      <c r="AJ318" s="52">
        <f ca="1">IF($AE318="","",OFFSET('All Equipment'!$M$1,ROW()-1,0))</f>
        <v>0</v>
      </c>
      <c r="AK318" s="107">
        <f ca="1">IF($AE318="","",IF($AH318="--- Empty ---",0,OFFSET('All Equipment'!$P$1,ROW()-1,0)))</f>
        <v>40.384042553191492</v>
      </c>
      <c r="AL318" s="107">
        <f ca="1">IF($AE318="","",IF(AND($AE318="Off-Hand",$AH318="--- Empty ---"),1000,IF($AG318="1H",SUM($AK318,MAX(Optimization!$I$5:$K$5)),$AK318)))</f>
        <v>40.384042553191492</v>
      </c>
      <c r="AM318" s="134" t="str">
        <f ca="1">IF($AH318="","",IF(AND($AH318&lt;&gt;"--- Empty ---",OR($AI318&gt;$AD$2,OFFSET('All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8" s="52" t="str">
        <f t="shared" ca="1" si="38"/>
        <v>Yes</v>
      </c>
      <c r="AO318" s="52">
        <f t="shared" ca="1" si="43"/>
        <v>318</v>
      </c>
      <c r="AQ318" s="51" t="str">
        <f t="shared" ca="1" si="39"/>
        <v>n/a</v>
      </c>
      <c r="AR318" s="51" t="str">
        <f t="shared" ca="1" si="40"/>
        <v>n/a</v>
      </c>
      <c r="AS318" s="52" t="str">
        <f t="shared" ca="1" si="44"/>
        <v>n/a</v>
      </c>
      <c r="AT318" s="52" t="str">
        <f ca="1">IF(OR(AQ318="",AQ318="n/a"),AQ318,IF(AND($AR318&lt;&gt;"--- Empty ---",AR318=IF(AQ318="Finger1",Settings!$AB$4,Settings!$AB$6),ISERROR(MATCH(AR318,Settings!$AB$9:$AB$14,0))),"No","Yes"))</f>
        <v>n/a</v>
      </c>
      <c r="AV318" s="51" t="str">
        <f t="shared" ca="1" si="41"/>
        <v>n/a</v>
      </c>
      <c r="AW318" s="51" t="str">
        <f t="shared" ca="1" si="42"/>
        <v>n/a</v>
      </c>
      <c r="AX318" s="52" t="str">
        <f t="shared" ca="1" si="45"/>
        <v>n/a</v>
      </c>
      <c r="AY318" s="52" t="str">
        <f ca="1">IF(OR(AV318="",AV318="n/a"),AV318,IF(AND($AW318&lt;&gt;"--- Empty ---",AW318=IF(AV318="Finger2",Settings!$AB$3,Settings!$AB$5),ISERROR(MATCH(AW318,Settings!$AB$9:$AB$14,0))),"No","Yes"))</f>
        <v>n/a</v>
      </c>
    </row>
    <row r="319" spans="31:51" x14ac:dyDescent="0.25">
      <c r="AE319" s="51" t="str">
        <f ca="1">OFFSET('All Equipment'!$A$1,ROW()-1,0)&amp;""</f>
        <v>Chest</v>
      </c>
      <c r="AF319" s="51" t="str">
        <f ca="1">OFFSET('All Equipment'!$B$1,ROW()-1,0)&amp;""</f>
        <v>Chest</v>
      </c>
      <c r="AG319" s="52" t="str">
        <f t="shared" ca="1" si="37"/>
        <v/>
      </c>
      <c r="AH319" s="51" t="str">
        <f ca="1">IF($AE319="","",IF(OFFSET('All Equipment'!$A$1,ROW()-1,2)="","--- Empty ---",OFFSET('All Equipment'!$A$1,ROW()-1,2)))</f>
        <v>Wanderer's Armor of Nature's Wrath</v>
      </c>
      <c r="AI319" s="52">
        <f ca="1">IF($AF319="","",OFFSET('All Equipment'!$E$1,ROW()-1,0))</f>
        <v>1</v>
      </c>
      <c r="AJ319" s="52">
        <f ca="1">IF($AE319="","",OFFSET('All Equipment'!$M$1,ROW()-1,0))</f>
        <v>0</v>
      </c>
      <c r="AK319" s="107">
        <f ca="1">IF($AE319="","",IF($AH319="--- Empty ---",0,OFFSET('All Equipment'!$P$1,ROW()-1,0)))</f>
        <v>37</v>
      </c>
      <c r="AL319" s="107">
        <f ca="1">IF($AE319="","",IF(AND($AE319="Off-Hand",$AH319="--- Empty ---"),1000,IF($AG319="1H",SUM($AK319,MAX(Optimization!$I$5:$K$5)),$AK319)))</f>
        <v>37</v>
      </c>
      <c r="AM319" s="134" t="str">
        <f ca="1">IF($AH319="","",IF(AND($AH319&lt;&gt;"--- Empty ---",OR($AI319&gt;$AD$2,OFFSET('All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19" s="52" t="str">
        <f t="shared" ca="1" si="38"/>
        <v>Yes</v>
      </c>
      <c r="AO319" s="52">
        <f t="shared" ca="1" si="43"/>
        <v>319</v>
      </c>
      <c r="AQ319" s="51" t="str">
        <f t="shared" ca="1" si="39"/>
        <v>n/a</v>
      </c>
      <c r="AR319" s="51" t="str">
        <f t="shared" ca="1" si="40"/>
        <v>n/a</v>
      </c>
      <c r="AS319" s="52" t="str">
        <f t="shared" ca="1" si="44"/>
        <v>n/a</v>
      </c>
      <c r="AT319" s="52" t="str">
        <f ca="1">IF(OR(AQ319="",AQ319="n/a"),AQ319,IF(AND($AR319&lt;&gt;"--- Empty ---",AR319=IF(AQ319="Finger1",Settings!$AB$4,Settings!$AB$6),ISERROR(MATCH(AR319,Settings!$AB$9:$AB$14,0))),"No","Yes"))</f>
        <v>n/a</v>
      </c>
      <c r="AV319" s="51" t="str">
        <f t="shared" ca="1" si="41"/>
        <v>n/a</v>
      </c>
      <c r="AW319" s="51" t="str">
        <f t="shared" ca="1" si="42"/>
        <v>n/a</v>
      </c>
      <c r="AX319" s="52" t="str">
        <f t="shared" ca="1" si="45"/>
        <v>n/a</v>
      </c>
      <c r="AY319" s="52" t="str">
        <f ca="1">IF(OR(AV319="",AV319="n/a"),AV319,IF(AND($AW319&lt;&gt;"--- Empty ---",AW319=IF(AV319="Finger2",Settings!$AB$3,Settings!$AB$5),ISERROR(MATCH(AW319,Settings!$AB$9:$AB$14,0))),"No","Yes"))</f>
        <v>n/a</v>
      </c>
    </row>
    <row r="320" spans="31:51" x14ac:dyDescent="0.25">
      <c r="AE320" s="51" t="str">
        <f ca="1">OFFSET('All Equipment'!$A$1,ROW()-1,0)&amp;""</f>
        <v>Chest</v>
      </c>
      <c r="AF320" s="51" t="str">
        <f ca="1">OFFSET('All Equipment'!$B$1,ROW()-1,0)&amp;""</f>
        <v>Chest</v>
      </c>
      <c r="AG320" s="52" t="str">
        <f t="shared" ca="1" si="37"/>
        <v/>
      </c>
      <c r="AH320" s="51" t="str">
        <f ca="1">IF($AE320="","",IF(OFFSET('All Equipment'!$A$1,ROW()-1,2)="","--- Empty ---",OFFSET('All Equipment'!$A$1,ROW()-1,2)))</f>
        <v>Warlord's Dragonhide Hauberk</v>
      </c>
      <c r="AI320" s="52">
        <f ca="1">IF($AF320="","",OFFSET('All Equipment'!$E$1,ROW()-1,0))</f>
        <v>2</v>
      </c>
      <c r="AJ320" s="52">
        <f ca="1">IF($AE320="","",OFFSET('All Equipment'!$M$1,ROW()-1,0))</f>
        <v>0</v>
      </c>
      <c r="AK320" s="107">
        <f ca="1">IF($AE320="","",IF($AH320="--- Empty ---",0,OFFSET('All Equipment'!$P$1,ROW()-1,0)))</f>
        <v>29.270744680851067</v>
      </c>
      <c r="AL320" s="107">
        <f ca="1">IF($AE320="","",IF(AND($AE320="Off-Hand",$AH320="--- Empty ---"),1000,IF($AG320="1H",SUM($AK320,MAX(Optimization!$I$5:$K$5)),$AK320)))</f>
        <v>29.270744680851067</v>
      </c>
      <c r="AM320" s="134" t="str">
        <f ca="1">IF($AH320="","",IF(AND($AH320&lt;&gt;"--- Empty ---",OR($AI320&gt;$AD$2,OFFSET('All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20" s="52" t="str">
        <f t="shared" ca="1" si="38"/>
        <v>Yes</v>
      </c>
      <c r="AO320" s="52">
        <f t="shared" ca="1" si="43"/>
        <v>320</v>
      </c>
      <c r="AQ320" s="51" t="str">
        <f t="shared" ca="1" si="39"/>
        <v>n/a</v>
      </c>
      <c r="AR320" s="51" t="str">
        <f t="shared" ca="1" si="40"/>
        <v>n/a</v>
      </c>
      <c r="AS320" s="52" t="str">
        <f t="shared" ca="1" si="44"/>
        <v>n/a</v>
      </c>
      <c r="AT320" s="52" t="str">
        <f ca="1">IF(OR(AQ320="",AQ320="n/a"),AQ320,IF(AND($AR320&lt;&gt;"--- Empty ---",AR320=IF(AQ320="Finger1",Settings!$AB$4,Settings!$AB$6),ISERROR(MATCH(AR320,Settings!$AB$9:$AB$14,0))),"No","Yes"))</f>
        <v>n/a</v>
      </c>
      <c r="AV320" s="51" t="str">
        <f t="shared" ca="1" si="41"/>
        <v>n/a</v>
      </c>
      <c r="AW320" s="51" t="str">
        <f t="shared" ca="1" si="42"/>
        <v>n/a</v>
      </c>
      <c r="AX320" s="52" t="str">
        <f t="shared" ca="1" si="45"/>
        <v>n/a</v>
      </c>
      <c r="AY320" s="52" t="str">
        <f ca="1">IF(OR(AV320="",AV320="n/a"),AV320,IF(AND($AW320&lt;&gt;"--- Empty ---",AW320=IF(AV320="Finger2",Settings!$AB$3,Settings!$AB$5),ISERROR(MATCH(AW320,Settings!$AB$9:$AB$14,0))),"No","Yes"))</f>
        <v>n/a</v>
      </c>
    </row>
    <row r="321" spans="31:51" x14ac:dyDescent="0.25">
      <c r="AE321" s="51" t="str">
        <f ca="1">OFFSET('All Equipment'!$A$1,ROW()-1,0)&amp;""</f>
        <v/>
      </c>
      <c r="AF321" s="51" t="str">
        <f ca="1">OFFSET('All Equipment'!$B$1,ROW()-1,0)&amp;""</f>
        <v/>
      </c>
      <c r="AG321" s="52" t="str">
        <f t="shared" ca="1" si="37"/>
        <v/>
      </c>
      <c r="AH321" s="51" t="str">
        <f ca="1">IF($AE321="","",IF(OFFSET('All Equipment'!$A$1,ROW()-1,2)="","--- Empty ---",OFFSET('All Equipment'!$A$1,ROW()-1,2)))</f>
        <v/>
      </c>
      <c r="AI321" s="52" t="str">
        <f ca="1">IF($AF321="","",OFFSET('All Equipment'!$E$1,ROW()-1,0))</f>
        <v/>
      </c>
      <c r="AJ321" s="52" t="str">
        <f ca="1">IF($AE321="","",OFFSET('All Equipment'!$M$1,ROW()-1,0))</f>
        <v/>
      </c>
      <c r="AK321" s="107" t="str">
        <f ca="1">IF($AE321="","",IF($AH321="--- Empty ---",0,OFFSET('All Equipment'!$P$1,ROW()-1,0)))</f>
        <v/>
      </c>
      <c r="AL321" s="107" t="str">
        <f ca="1">IF($AE321="","",IF(AND($AE321="Off-Hand",$AH321="--- Empty ---"),1000,IF($AG321="1H",SUM($AK321,MAX(Optimization!$I$5:$K$5)),$AK321)))</f>
        <v/>
      </c>
      <c r="AM321" s="134" t="str">
        <f ca="1">IF($AH321="","",IF(AND($AH321&lt;&gt;"--- Empty ---",OR($AI321&gt;$AD$2,OFFSET('All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321" s="52" t="str">
        <f t="shared" ca="1" si="38"/>
        <v/>
      </c>
      <c r="AO321" s="52" t="str">
        <f t="shared" ca="1" si="43"/>
        <v/>
      </c>
      <c r="AQ321" s="51" t="str">
        <f t="shared" ca="1" si="39"/>
        <v/>
      </c>
      <c r="AR321" s="51" t="str">
        <f t="shared" ca="1" si="40"/>
        <v/>
      </c>
      <c r="AS321" s="52" t="str">
        <f t="shared" ca="1" si="44"/>
        <v/>
      </c>
      <c r="AT321" s="52" t="str">
        <f ca="1">IF(OR(AQ321="",AQ321="n/a"),AQ321,IF(AND($AR321&lt;&gt;"--- Empty ---",AR321=IF(AQ321="Finger1",Settings!$AB$4,Settings!$AB$6),ISERROR(MATCH(AR321,Settings!$AB$9:$AB$14,0))),"No","Yes"))</f>
        <v/>
      </c>
      <c r="AV321" s="51" t="str">
        <f t="shared" ca="1" si="41"/>
        <v/>
      </c>
      <c r="AW321" s="51" t="str">
        <f t="shared" ca="1" si="42"/>
        <v/>
      </c>
      <c r="AX321" s="52" t="str">
        <f t="shared" ca="1" si="45"/>
        <v/>
      </c>
      <c r="AY321" s="52" t="str">
        <f ca="1">IF(OR(AV321="",AV321="n/a"),AV321,IF(AND($AW321&lt;&gt;"--- Empty ---",AW321=IF(AV321="Finger2",Settings!$AB$3,Settings!$AB$5),ISERROR(MATCH(AW321,Settings!$AB$9:$AB$14,0))),"No","Yes"))</f>
        <v/>
      </c>
    </row>
    <row r="322" spans="31:51" x14ac:dyDescent="0.25">
      <c r="AE322" s="51" t="str">
        <f ca="1">OFFSET('All Equipment'!$A$1,ROW()-1,0)&amp;""</f>
        <v>Chest Enchant</v>
      </c>
      <c r="AF322" s="51" t="str">
        <f ca="1">OFFSET('All Equipment'!$B$1,ROW()-1,0)&amp;""</f>
        <v/>
      </c>
      <c r="AG322" s="52" t="str">
        <f t="shared" ref="AG322:AG385" ca="1" si="46">IF(ISNUMBER(MATCH($AH322,$R$1:$R$100,0)),INDEX($Q$1:$Q$100,MATCH($AH322,$R$1:$R$100,0)),IF(AND($AE322="Weapon",$AF322&lt;&gt;""),IF(OR($AF322="Staff",LEFT($AF322,2)="2H"),"2H","1H"),IF(AND($AE322="Finger",ISNUMBER(MATCH($AH322,$AB$9:$AB$14,0))),"Except","")))</f>
        <v/>
      </c>
      <c r="AH322" s="51" t="str">
        <f ca="1">IF($AE322="","",IF(OFFSET('All Equipment'!$A$1,ROW()-1,2)="","--- Empty ---",OFFSET('All Equipment'!$A$1,ROW()-1,2)))</f>
        <v>--- Empty ---</v>
      </c>
      <c r="AI322" s="52" t="str">
        <f ca="1">IF($AF322="","",OFFSET('All Equipment'!$E$1,ROW()-1,0))</f>
        <v/>
      </c>
      <c r="AJ322" s="52">
        <f ca="1">IF($AE322="","",OFFSET('All Equipment'!$M$1,ROW()-1,0))</f>
        <v>0</v>
      </c>
      <c r="AK322" s="107">
        <f ca="1">IF($AE322="","",IF($AH322="--- Empty ---",0,OFFSET('All Equipment'!$P$1,ROW()-1,0)))</f>
        <v>0</v>
      </c>
      <c r="AL322" s="107">
        <f ca="1">IF($AE322="","",IF(AND($AE322="Off-Hand",$AH322="--- Empty ---"),1000,IF($AG322="1H",SUM($AK322,MAX(Optimization!$I$5:$K$5)),$AK322)))</f>
        <v>0</v>
      </c>
      <c r="AM322" s="134" t="str">
        <f ca="1">IF($AH322="","",IF(AND($AH322&lt;&gt;"--- Empty ---",OR($AI322&gt;$AD$2,OFFSET('All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2" s="52" t="str">
        <f t="shared" ref="AN322:AN385" ca="1" si="47">IF($AE322="","",IF(AND($AE322="Off-Hand",$AH322&lt;&gt;"--- Empty ---",$AB$2="2H"),"No","Yes"))</f>
        <v>Yes</v>
      </c>
      <c r="AO322" s="52">
        <f t="shared" ca="1" si="43"/>
        <v>322</v>
      </c>
      <c r="AQ322" s="51" t="str">
        <f t="shared" ref="AQ322:AQ385" ca="1" si="48">IF($AE322="","",IF(AND($AE322&lt;&gt;"Finger",$AE322&lt;&gt;"Trinket"),"n/a",$AE322&amp;1))</f>
        <v>n/a</v>
      </c>
      <c r="AR322" s="51" t="str">
        <f t="shared" ref="AR322:AR385" ca="1" si="49">IF(OR(AQ322="",AQ322="n/a"),AQ322,$AH322)</f>
        <v>n/a</v>
      </c>
      <c r="AS322" s="52" t="str">
        <f t="shared" ca="1" si="44"/>
        <v>n/a</v>
      </c>
      <c r="AT322" s="52" t="str">
        <f ca="1">IF(OR(AQ322="",AQ322="n/a"),AQ322,IF(AND($AR322&lt;&gt;"--- Empty ---",AR322=IF(AQ322="Finger1",Settings!$AB$4,Settings!$AB$6),ISERROR(MATCH(AR322,Settings!$AB$9:$AB$14,0))),"No","Yes"))</f>
        <v>n/a</v>
      </c>
      <c r="AV322" s="51" t="str">
        <f t="shared" ref="AV322:AV385" ca="1" si="50">IF($AE322="","",IF(AND($AE322&lt;&gt;"Finger",$AE322&lt;&gt;"Trinket"),"n/a",$AE322&amp;2))</f>
        <v>n/a</v>
      </c>
      <c r="AW322" s="51" t="str">
        <f t="shared" ref="AW322:AW385" ca="1" si="51">IF(OR(AV322="",AV322="n/a"),AV322,$AH322)</f>
        <v>n/a</v>
      </c>
      <c r="AX322" s="52" t="str">
        <f t="shared" ca="1" si="45"/>
        <v>n/a</v>
      </c>
      <c r="AY322" s="52" t="str">
        <f ca="1">IF(OR(AV322="",AV322="n/a"),AV322,IF(AND($AW322&lt;&gt;"--- Empty ---",AW322=IF(AV322="Finger2",Settings!$AB$3,Settings!$AB$5),ISERROR(MATCH(AW322,Settings!$AB$9:$AB$14,0))),"No","Yes"))</f>
        <v>n/a</v>
      </c>
    </row>
    <row r="323" spans="31:51" x14ac:dyDescent="0.25">
      <c r="AE323" s="51" t="str">
        <f ca="1">OFFSET('All Equipment'!$A$1,ROW()-1,0)&amp;""</f>
        <v>Chest Enchant</v>
      </c>
      <c r="AF323" s="51" t="str">
        <f ca="1">OFFSET('All Equipment'!$B$1,ROW()-1,0)&amp;""</f>
        <v>Enchant</v>
      </c>
      <c r="AG323" s="52" t="str">
        <f t="shared" ca="1" si="46"/>
        <v/>
      </c>
      <c r="AH323" s="51" t="str">
        <f ca="1">IF($AE323="","",IF(OFFSET('All Equipment'!$A$1,ROW()-1,2)="","--- Empty ---",OFFSET('All Equipment'!$A$1,ROW()-1,2)))</f>
        <v>Enchant Chest - Greater Stats</v>
      </c>
      <c r="AI323" s="52">
        <f ca="1">IF($AF323="","",OFFSET('All Equipment'!$E$1,ROW()-1,0))</f>
        <v>1</v>
      </c>
      <c r="AJ323" s="52">
        <f ca="1">IF($AE323="","",OFFSET('All Equipment'!$M$1,ROW()-1,0))</f>
        <v>0</v>
      </c>
      <c r="AK323" s="107">
        <f ca="1">IF($AE323="","",IF($AH323="--- Empty ---",0,OFFSET('All Equipment'!$P$1,ROW()-1,0)))</f>
        <v>0.45319148936170228</v>
      </c>
      <c r="AL323" s="107">
        <f ca="1">IF($AE323="","",IF(AND($AE323="Off-Hand",$AH323="--- Empty ---"),1000,IF($AG323="1H",SUM($AK323,MAX(Optimization!$I$5:$K$5)),$AK323)))</f>
        <v>0.45319148936170228</v>
      </c>
      <c r="AM323" s="134" t="str">
        <f ca="1">IF($AH323="","",IF(AND($AH323&lt;&gt;"--- Empty ---",OR($AI323&gt;$AD$2,OFFSET('All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3" s="52" t="str">
        <f t="shared" ca="1" si="47"/>
        <v>Yes</v>
      </c>
      <c r="AO323" s="52">
        <f t="shared" ref="AO323:AO386" ca="1" si="52">IF($AH323="","",ROW())</f>
        <v>323</v>
      </c>
      <c r="AQ323" s="51" t="str">
        <f t="shared" ca="1" si="48"/>
        <v>n/a</v>
      </c>
      <c r="AR323" s="51" t="str">
        <f t="shared" ca="1" si="49"/>
        <v>n/a</v>
      </c>
      <c r="AS323" s="52" t="str">
        <f t="shared" ref="AS323:AS386" ca="1" si="53">IF(OR(AQ323="",AQ323="n/a"),AQ323,$AM323)</f>
        <v>n/a</v>
      </c>
      <c r="AT323" s="52" t="str">
        <f ca="1">IF(OR(AQ323="",AQ323="n/a"),AQ323,IF(AND($AR323&lt;&gt;"--- Empty ---",AR323=IF(AQ323="Finger1",Settings!$AB$4,Settings!$AB$6),ISERROR(MATCH(AR323,Settings!$AB$9:$AB$14,0))),"No","Yes"))</f>
        <v>n/a</v>
      </c>
      <c r="AV323" s="51" t="str">
        <f t="shared" ca="1" si="50"/>
        <v>n/a</v>
      </c>
      <c r="AW323" s="51" t="str">
        <f t="shared" ca="1" si="51"/>
        <v>n/a</v>
      </c>
      <c r="AX323" s="52" t="str">
        <f t="shared" ref="AX323:AX386" ca="1" si="54">IF(OR(AV323="",AV323="n/a"),AV323,$AM323)</f>
        <v>n/a</v>
      </c>
      <c r="AY323" s="52" t="str">
        <f ca="1">IF(OR(AV323="",AV323="n/a"),AV323,IF(AND($AW323&lt;&gt;"--- Empty ---",AW323=IF(AV323="Finger2",Settings!$AB$3,Settings!$AB$5),ISERROR(MATCH(AW323,Settings!$AB$9:$AB$14,0))),"No","Yes"))</f>
        <v>n/a</v>
      </c>
    </row>
    <row r="324" spans="31:51" x14ac:dyDescent="0.25">
      <c r="AE324" s="51" t="str">
        <f ca="1">OFFSET('All Equipment'!$A$1,ROW()-1,0)&amp;""</f>
        <v>Chest Enchant</v>
      </c>
      <c r="AF324" s="51" t="str">
        <f ca="1">OFFSET('All Equipment'!$B$1,ROW()-1,0)&amp;""</f>
        <v>Enchant</v>
      </c>
      <c r="AG324" s="52" t="str">
        <f t="shared" ca="1" si="46"/>
        <v/>
      </c>
      <c r="AH324" s="51" t="str">
        <f ca="1">IF($AE324="","",IF(OFFSET('All Equipment'!$A$1,ROW()-1,2)="","--- Empty ---",OFFSET('All Equipment'!$A$1,ROW()-1,2)))</f>
        <v>Enchant Chest - Stats</v>
      </c>
      <c r="AI324" s="52">
        <f ca="1">IF($AF324="","",OFFSET('All Equipment'!$E$1,ROW()-1,0))</f>
        <v>1</v>
      </c>
      <c r="AJ324" s="52">
        <f ca="1">IF($AE324="","",OFFSET('All Equipment'!$M$1,ROW()-1,0))</f>
        <v>0</v>
      </c>
      <c r="AK324" s="107">
        <f ca="1">IF($AE324="","",IF($AH324="--- Empty ---",0,OFFSET('All Equipment'!$P$1,ROW()-1,0)))</f>
        <v>0.33989361702127674</v>
      </c>
      <c r="AL324" s="107">
        <f ca="1">IF($AE324="","",IF(AND($AE324="Off-Hand",$AH324="--- Empty ---"),1000,IF($AG324="1H",SUM($AK324,MAX(Optimization!$I$5:$K$5)),$AK324)))</f>
        <v>0.33989361702127674</v>
      </c>
      <c r="AM324" s="134" t="str">
        <f ca="1">IF($AH324="","",IF(AND($AH324&lt;&gt;"--- Empty ---",OR($AI324&gt;$AD$2,OFFSET('All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4" s="52" t="str">
        <f t="shared" ca="1" si="47"/>
        <v>Yes</v>
      </c>
      <c r="AO324" s="52">
        <f t="shared" ca="1" si="52"/>
        <v>324</v>
      </c>
      <c r="AQ324" s="51" t="str">
        <f t="shared" ca="1" si="48"/>
        <v>n/a</v>
      </c>
      <c r="AR324" s="51" t="str">
        <f t="shared" ca="1" si="49"/>
        <v>n/a</v>
      </c>
      <c r="AS324" s="52" t="str">
        <f t="shared" ca="1" si="53"/>
        <v>n/a</v>
      </c>
      <c r="AT324" s="52" t="str">
        <f ca="1">IF(OR(AQ324="",AQ324="n/a"),AQ324,IF(AND($AR324&lt;&gt;"--- Empty ---",AR324=IF(AQ324="Finger1",Settings!$AB$4,Settings!$AB$6),ISERROR(MATCH(AR324,Settings!$AB$9:$AB$14,0))),"No","Yes"))</f>
        <v>n/a</v>
      </c>
      <c r="AV324" s="51" t="str">
        <f t="shared" ca="1" si="50"/>
        <v>n/a</v>
      </c>
      <c r="AW324" s="51" t="str">
        <f t="shared" ca="1" si="51"/>
        <v>n/a</v>
      </c>
      <c r="AX324" s="52" t="str">
        <f t="shared" ca="1" si="54"/>
        <v>n/a</v>
      </c>
      <c r="AY324" s="52" t="str">
        <f ca="1">IF(OR(AV324="",AV324="n/a"),AV324,IF(AND($AW324&lt;&gt;"--- Empty ---",AW324=IF(AV324="Finger2",Settings!$AB$3,Settings!$AB$5),ISERROR(MATCH(AW324,Settings!$AB$9:$AB$14,0))),"No","Yes"))</f>
        <v>n/a</v>
      </c>
    </row>
    <row r="325" spans="31:51" x14ac:dyDescent="0.25">
      <c r="AE325" s="51" t="str">
        <f ca="1">OFFSET('All Equipment'!$A$1,ROW()-1,0)&amp;""</f>
        <v>Chest Enchant</v>
      </c>
      <c r="AF325" s="51" t="str">
        <f ca="1">OFFSET('All Equipment'!$B$1,ROW()-1,0)&amp;""</f>
        <v>Enchant</v>
      </c>
      <c r="AG325" s="52" t="str">
        <f t="shared" ca="1" si="46"/>
        <v/>
      </c>
      <c r="AH325" s="51" t="str">
        <f ca="1">IF($AE325="","",IF(OFFSET('All Equipment'!$A$1,ROW()-1,2)="","--- Empty ---",OFFSET('All Equipment'!$A$1,ROW()-1,2)))</f>
        <v>Enchant Chest - Lesser Stats</v>
      </c>
      <c r="AI325" s="52">
        <f ca="1">IF($AF325="","",OFFSET('All Equipment'!$E$1,ROW()-1,0))</f>
        <v>1</v>
      </c>
      <c r="AJ325" s="52">
        <f ca="1">IF($AE325="","",OFFSET('All Equipment'!$M$1,ROW()-1,0))</f>
        <v>0</v>
      </c>
      <c r="AK325" s="107">
        <f ca="1">IF($AE325="","",IF($AH325="--- Empty ---",0,OFFSET('All Equipment'!$P$1,ROW()-1,0)))</f>
        <v>0.22659574468085114</v>
      </c>
      <c r="AL325" s="107">
        <f ca="1">IF($AE325="","",IF(AND($AE325="Off-Hand",$AH325="--- Empty ---"),1000,IF($AG325="1H",SUM($AK325,MAX(Optimization!$I$5:$K$5)),$AK325)))</f>
        <v>0.22659574468085114</v>
      </c>
      <c r="AM325" s="134" t="str">
        <f ca="1">IF($AH325="","",IF(AND($AH325&lt;&gt;"--- Empty ---",OR($AI325&gt;$AD$2,OFFSET('All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5" s="52" t="str">
        <f t="shared" ca="1" si="47"/>
        <v>Yes</v>
      </c>
      <c r="AO325" s="52">
        <f t="shared" ca="1" si="52"/>
        <v>325</v>
      </c>
      <c r="AQ325" s="51" t="str">
        <f t="shared" ca="1" si="48"/>
        <v>n/a</v>
      </c>
      <c r="AR325" s="51" t="str">
        <f t="shared" ca="1" si="49"/>
        <v>n/a</v>
      </c>
      <c r="AS325" s="52" t="str">
        <f t="shared" ca="1" si="53"/>
        <v>n/a</v>
      </c>
      <c r="AT325" s="52" t="str">
        <f ca="1">IF(OR(AQ325="",AQ325="n/a"),AQ325,IF(AND($AR325&lt;&gt;"--- Empty ---",AR325=IF(AQ325="Finger1",Settings!$AB$4,Settings!$AB$6),ISERROR(MATCH(AR325,Settings!$AB$9:$AB$14,0))),"No","Yes"))</f>
        <v>n/a</v>
      </c>
      <c r="AV325" s="51" t="str">
        <f t="shared" ca="1" si="50"/>
        <v>n/a</v>
      </c>
      <c r="AW325" s="51" t="str">
        <f t="shared" ca="1" si="51"/>
        <v>n/a</v>
      </c>
      <c r="AX325" s="52" t="str">
        <f t="shared" ca="1" si="54"/>
        <v>n/a</v>
      </c>
      <c r="AY325" s="52" t="str">
        <f ca="1">IF(OR(AV325="",AV325="n/a"),AV325,IF(AND($AW325&lt;&gt;"--- Empty ---",AW325=IF(AV325="Finger2",Settings!$AB$3,Settings!$AB$5),ISERROR(MATCH(AW325,Settings!$AB$9:$AB$14,0))),"No","Yes"))</f>
        <v>n/a</v>
      </c>
    </row>
    <row r="326" spans="31:51" x14ac:dyDescent="0.25">
      <c r="AE326" s="51" t="str">
        <f ca="1">OFFSET('All Equipment'!$A$1,ROW()-1,0)&amp;""</f>
        <v>Chest Enchant</v>
      </c>
      <c r="AF326" s="51" t="str">
        <f ca="1">OFFSET('All Equipment'!$B$1,ROW()-1,0)&amp;""</f>
        <v>Enchant</v>
      </c>
      <c r="AG326" s="52" t="str">
        <f t="shared" ca="1" si="46"/>
        <v/>
      </c>
      <c r="AH326" s="51" t="str">
        <f ca="1">IF($AE326="","",IF(OFFSET('All Equipment'!$A$1,ROW()-1,2)="","--- Empty ---",OFFSET('All Equipment'!$A$1,ROW()-1,2)))</f>
        <v>Enchant Chest - Minor Stats</v>
      </c>
      <c r="AI326" s="52">
        <f ca="1">IF($AF326="","",OFFSET('All Equipment'!$E$1,ROW()-1,0))</f>
        <v>1</v>
      </c>
      <c r="AJ326" s="52">
        <f ca="1">IF($AE326="","",OFFSET('All Equipment'!$M$1,ROW()-1,0))</f>
        <v>0</v>
      </c>
      <c r="AK326" s="107">
        <f ca="1">IF($AE326="","",IF($AH326="--- Empty ---",0,OFFSET('All Equipment'!$P$1,ROW()-1,0)))</f>
        <v>0.11329787234042557</v>
      </c>
      <c r="AL326" s="107">
        <f ca="1">IF($AE326="","",IF(AND($AE326="Off-Hand",$AH326="--- Empty ---"),1000,IF($AG326="1H",SUM($AK326,MAX(Optimization!$I$5:$K$5)),$AK326)))</f>
        <v>0.11329787234042557</v>
      </c>
      <c r="AM326" s="134" t="str">
        <f ca="1">IF($AH326="","",IF(AND($AH326&lt;&gt;"--- Empty ---",OR($AI326&gt;$AD$2,OFFSET('All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6" s="52" t="str">
        <f t="shared" ca="1" si="47"/>
        <v>Yes</v>
      </c>
      <c r="AO326" s="52">
        <f t="shared" ca="1" si="52"/>
        <v>326</v>
      </c>
      <c r="AQ326" s="51" t="str">
        <f t="shared" ca="1" si="48"/>
        <v>n/a</v>
      </c>
      <c r="AR326" s="51" t="str">
        <f t="shared" ca="1" si="49"/>
        <v>n/a</v>
      </c>
      <c r="AS326" s="52" t="str">
        <f t="shared" ca="1" si="53"/>
        <v>n/a</v>
      </c>
      <c r="AT326" s="52" t="str">
        <f ca="1">IF(OR(AQ326="",AQ326="n/a"),AQ326,IF(AND($AR326&lt;&gt;"--- Empty ---",AR326=IF(AQ326="Finger1",Settings!$AB$4,Settings!$AB$6),ISERROR(MATCH(AR326,Settings!$AB$9:$AB$14,0))),"No","Yes"))</f>
        <v>n/a</v>
      </c>
      <c r="AV326" s="51" t="str">
        <f t="shared" ca="1" si="50"/>
        <v>n/a</v>
      </c>
      <c r="AW326" s="51" t="str">
        <f t="shared" ca="1" si="51"/>
        <v>n/a</v>
      </c>
      <c r="AX326" s="52" t="str">
        <f t="shared" ca="1" si="54"/>
        <v>n/a</v>
      </c>
      <c r="AY326" s="52" t="str">
        <f ca="1">IF(OR(AV326="",AV326="n/a"),AV326,IF(AND($AW326&lt;&gt;"--- Empty ---",AW326=IF(AV326="Finger2",Settings!$AB$3,Settings!$AB$5),ISERROR(MATCH(AW326,Settings!$AB$9:$AB$14,0))),"No","Yes"))</f>
        <v>n/a</v>
      </c>
    </row>
    <row r="327" spans="31:51" x14ac:dyDescent="0.25">
      <c r="AE327" s="51" t="str">
        <f ca="1">OFFSET('All Equipment'!$A$1,ROW()-1,0)&amp;""</f>
        <v/>
      </c>
      <c r="AF327" s="51" t="str">
        <f ca="1">OFFSET('All Equipment'!$B$1,ROW()-1,0)&amp;""</f>
        <v/>
      </c>
      <c r="AG327" s="52" t="str">
        <f t="shared" ca="1" si="46"/>
        <v/>
      </c>
      <c r="AH327" s="51" t="str">
        <f ca="1">IF($AE327="","",IF(OFFSET('All Equipment'!$A$1,ROW()-1,2)="","--- Empty ---",OFFSET('All Equipment'!$A$1,ROW()-1,2)))</f>
        <v/>
      </c>
      <c r="AI327" s="52" t="str">
        <f ca="1">IF($AF327="","",OFFSET('All Equipment'!$E$1,ROW()-1,0))</f>
        <v/>
      </c>
      <c r="AJ327" s="52" t="str">
        <f ca="1">IF($AE327="","",OFFSET('All Equipment'!$M$1,ROW()-1,0))</f>
        <v/>
      </c>
      <c r="AK327" s="107" t="str">
        <f ca="1">IF($AE327="","",IF($AH327="--- Empty ---",0,OFFSET('All Equipment'!$P$1,ROW()-1,0)))</f>
        <v/>
      </c>
      <c r="AL327" s="107" t="str">
        <f ca="1">IF($AE327="","",IF(AND($AE327="Off-Hand",$AH327="--- Empty ---"),1000,IF($AG327="1H",SUM($AK327,MAX(Optimization!$I$5:$K$5)),$AK327)))</f>
        <v/>
      </c>
      <c r="AM327" s="134" t="str">
        <f ca="1">IF($AH327="","",IF(AND($AH327&lt;&gt;"--- Empty ---",OR($AI327&gt;$AD$2,OFFSET('All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327" s="52" t="str">
        <f t="shared" ca="1" si="47"/>
        <v/>
      </c>
      <c r="AO327" s="52" t="str">
        <f t="shared" ca="1" si="52"/>
        <v/>
      </c>
      <c r="AQ327" s="51" t="str">
        <f t="shared" ca="1" si="48"/>
        <v/>
      </c>
      <c r="AR327" s="51" t="str">
        <f t="shared" ca="1" si="49"/>
        <v/>
      </c>
      <c r="AS327" s="52" t="str">
        <f t="shared" ca="1" si="53"/>
        <v/>
      </c>
      <c r="AT327" s="52" t="str">
        <f ca="1">IF(OR(AQ327="",AQ327="n/a"),AQ327,IF(AND($AR327&lt;&gt;"--- Empty ---",AR327=IF(AQ327="Finger1",Settings!$AB$4,Settings!$AB$6),ISERROR(MATCH(AR327,Settings!$AB$9:$AB$14,0))),"No","Yes"))</f>
        <v/>
      </c>
      <c r="AV327" s="51" t="str">
        <f t="shared" ca="1" si="50"/>
        <v/>
      </c>
      <c r="AW327" s="51" t="str">
        <f t="shared" ca="1" si="51"/>
        <v/>
      </c>
      <c r="AX327" s="52" t="str">
        <f t="shared" ca="1" si="54"/>
        <v/>
      </c>
      <c r="AY327" s="52" t="str">
        <f ca="1">IF(OR(AV327="",AV327="n/a"),AV327,IF(AND($AW327&lt;&gt;"--- Empty ---",AW327=IF(AV327="Finger2",Settings!$AB$3,Settings!$AB$5),ISERROR(MATCH(AW327,Settings!$AB$9:$AB$14,0))),"No","Yes"))</f>
        <v/>
      </c>
    </row>
    <row r="328" spans="31:51" x14ac:dyDescent="0.25">
      <c r="AE328" s="51" t="str">
        <f ca="1">OFFSET('All Equipment'!$A$1,ROW()-1,0)&amp;""</f>
        <v>Back</v>
      </c>
      <c r="AF328" s="51" t="str">
        <f ca="1">OFFSET('All Equipment'!$B$1,ROW()-1,0)&amp;""</f>
        <v/>
      </c>
      <c r="AG328" s="52" t="str">
        <f t="shared" ca="1" si="46"/>
        <v/>
      </c>
      <c r="AH328" s="51" t="str">
        <f ca="1">IF($AE328="","",IF(OFFSET('All Equipment'!$A$1,ROW()-1,2)="","--- Empty ---",OFFSET('All Equipment'!$A$1,ROW()-1,2)))</f>
        <v>--- Empty ---</v>
      </c>
      <c r="AI328" s="52" t="str">
        <f ca="1">IF($AF328="","",OFFSET('All Equipment'!$E$1,ROW()-1,0))</f>
        <v/>
      </c>
      <c r="AJ328" s="52">
        <f ca="1">IF($AE328="","",OFFSET('All Equipment'!$M$1,ROW()-1,0))</f>
        <v>0</v>
      </c>
      <c r="AK328" s="107">
        <f ca="1">IF($AE328="","",IF($AH328="--- Empty ---",0,OFFSET('All Equipment'!$P$1,ROW()-1,0)))</f>
        <v>0</v>
      </c>
      <c r="AL328" s="107">
        <f ca="1">IF($AE328="","",IF(AND($AE328="Off-Hand",$AH328="--- Empty ---"),1000,IF($AG328="1H",SUM($AK328,MAX(Optimization!$I$5:$K$5)),$AK328)))</f>
        <v>0</v>
      </c>
      <c r="AM328" s="134" t="str">
        <f ca="1">IF($AH328="","",IF(AND($AH328&lt;&gt;"--- Empty ---",OR($AI328&gt;$AD$2,OFFSET('All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8" s="52" t="str">
        <f t="shared" ca="1" si="47"/>
        <v>Yes</v>
      </c>
      <c r="AO328" s="52">
        <f t="shared" ca="1" si="52"/>
        <v>328</v>
      </c>
      <c r="AQ328" s="51" t="str">
        <f t="shared" ca="1" si="48"/>
        <v>n/a</v>
      </c>
      <c r="AR328" s="51" t="str">
        <f t="shared" ca="1" si="49"/>
        <v>n/a</v>
      </c>
      <c r="AS328" s="52" t="str">
        <f t="shared" ca="1" si="53"/>
        <v>n/a</v>
      </c>
      <c r="AT328" s="52" t="str">
        <f ca="1">IF(OR(AQ328="",AQ328="n/a"),AQ328,IF(AND($AR328&lt;&gt;"--- Empty ---",AR328=IF(AQ328="Finger1",Settings!$AB$4,Settings!$AB$6),ISERROR(MATCH(AR328,Settings!$AB$9:$AB$14,0))),"No","Yes"))</f>
        <v>n/a</v>
      </c>
      <c r="AV328" s="51" t="str">
        <f t="shared" ca="1" si="50"/>
        <v>n/a</v>
      </c>
      <c r="AW328" s="51" t="str">
        <f t="shared" ca="1" si="51"/>
        <v>n/a</v>
      </c>
      <c r="AX328" s="52" t="str">
        <f t="shared" ca="1" si="54"/>
        <v>n/a</v>
      </c>
      <c r="AY328" s="52" t="str">
        <f ca="1">IF(OR(AV328="",AV328="n/a"),AV328,IF(AND($AW328&lt;&gt;"--- Empty ---",AW328=IF(AV328="Finger2",Settings!$AB$3,Settings!$AB$5),ISERROR(MATCH(AW328,Settings!$AB$9:$AB$14,0))),"No","Yes"))</f>
        <v>n/a</v>
      </c>
    </row>
    <row r="329" spans="31:51" x14ac:dyDescent="0.25">
      <c r="AE329" s="51" t="str">
        <f ca="1">OFFSET('All Equipment'!$A$1,ROW()-1,0)&amp;""</f>
        <v>Back</v>
      </c>
      <c r="AF329" s="51" t="str">
        <f ca="1">OFFSET('All Equipment'!$B$1,ROW()-1,0)&amp;""</f>
        <v>Back</v>
      </c>
      <c r="AG329" s="52" t="str">
        <f t="shared" ca="1" si="46"/>
        <v/>
      </c>
      <c r="AH329" s="51" t="str">
        <f ca="1">IF($AE329="","",IF(OFFSET('All Equipment'!$A$1,ROW()-1,2)="","--- Empty ---",OFFSET('All Equipment'!$A$1,ROW()-1,2)))</f>
        <v>Adventurer's Cape of Arcane Wrath</v>
      </c>
      <c r="AI329" s="52">
        <f ca="1">IF($AF329="","",OFFSET('All Equipment'!$E$1,ROW()-1,0))</f>
        <v>1</v>
      </c>
      <c r="AJ329" s="52">
        <f ca="1">IF($AE329="","",OFFSET('All Equipment'!$M$1,ROW()-1,0))</f>
        <v>0</v>
      </c>
      <c r="AK329" s="107">
        <f ca="1">IF($AE329="","",IF($AH329="--- Empty ---",0,OFFSET('All Equipment'!$P$1,ROW()-1,0)))</f>
        <v>21</v>
      </c>
      <c r="AL329" s="107">
        <f ca="1">IF($AE329="","",IF(AND($AE329="Off-Hand",$AH329="--- Empty ---"),1000,IF($AG329="1H",SUM($AK329,MAX(Optimization!$I$5:$K$5)),$AK329)))</f>
        <v>21</v>
      </c>
      <c r="AM329" s="134" t="str">
        <f ca="1">IF($AH329="","",IF(AND($AH329&lt;&gt;"--- Empty ---",OR($AI329&gt;$AD$2,OFFSET('All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9" s="52" t="str">
        <f t="shared" ca="1" si="47"/>
        <v>Yes</v>
      </c>
      <c r="AO329" s="52">
        <f t="shared" ca="1" si="52"/>
        <v>329</v>
      </c>
      <c r="AQ329" s="51" t="str">
        <f t="shared" ca="1" si="48"/>
        <v>n/a</v>
      </c>
      <c r="AR329" s="51" t="str">
        <f t="shared" ca="1" si="49"/>
        <v>n/a</v>
      </c>
      <c r="AS329" s="52" t="str">
        <f t="shared" ca="1" si="53"/>
        <v>n/a</v>
      </c>
      <c r="AT329" s="52" t="str">
        <f ca="1">IF(OR(AQ329="",AQ329="n/a"),AQ329,IF(AND($AR329&lt;&gt;"--- Empty ---",AR329=IF(AQ329="Finger1",Settings!$AB$4,Settings!$AB$6),ISERROR(MATCH(AR329,Settings!$AB$9:$AB$14,0))),"No","Yes"))</f>
        <v>n/a</v>
      </c>
      <c r="AV329" s="51" t="str">
        <f t="shared" ca="1" si="50"/>
        <v>n/a</v>
      </c>
      <c r="AW329" s="51" t="str">
        <f t="shared" ca="1" si="51"/>
        <v>n/a</v>
      </c>
      <c r="AX329" s="52" t="str">
        <f t="shared" ca="1" si="54"/>
        <v>n/a</v>
      </c>
      <c r="AY329" s="52" t="str">
        <f ca="1">IF(OR(AV329="",AV329="n/a"),AV329,IF(AND($AW329&lt;&gt;"--- Empty ---",AW329=IF(AV329="Finger2",Settings!$AB$3,Settings!$AB$5),ISERROR(MATCH(AW329,Settings!$AB$9:$AB$14,0))),"No","Yes"))</f>
        <v>n/a</v>
      </c>
    </row>
    <row r="330" spans="31:51" x14ac:dyDescent="0.25">
      <c r="AE330" s="51" t="str">
        <f ca="1">OFFSET('All Equipment'!$A$1,ROW()-1,0)&amp;""</f>
        <v>Back</v>
      </c>
      <c r="AF330" s="51" t="str">
        <f ca="1">OFFSET('All Equipment'!$B$1,ROW()-1,0)&amp;""</f>
        <v>Back</v>
      </c>
      <c r="AG330" s="52" t="str">
        <f t="shared" ca="1" si="46"/>
        <v/>
      </c>
      <c r="AH330" s="51" t="str">
        <f ca="1">IF($AE330="","",IF(OFFSET('All Equipment'!$A$1,ROW()-1,2)="","--- Empty ---",OFFSET('All Equipment'!$A$1,ROW()-1,2)))</f>
        <v>Adventurer's Cape of Nature's Wrath</v>
      </c>
      <c r="AI330" s="52">
        <f ca="1">IF($AF330="","",OFFSET('All Equipment'!$E$1,ROW()-1,0))</f>
        <v>1</v>
      </c>
      <c r="AJ330" s="52">
        <f ca="1">IF($AE330="","",OFFSET('All Equipment'!$M$1,ROW()-1,0))</f>
        <v>0</v>
      </c>
      <c r="AK330" s="107">
        <f ca="1">IF($AE330="","",IF($AH330="--- Empty ---",0,OFFSET('All Equipment'!$P$1,ROW()-1,0)))</f>
        <v>21</v>
      </c>
      <c r="AL330" s="107">
        <f ca="1">IF($AE330="","",IF(AND($AE330="Off-Hand",$AH330="--- Empty ---"),1000,IF($AG330="1H",SUM($AK330,MAX(Optimization!$I$5:$K$5)),$AK330)))</f>
        <v>21</v>
      </c>
      <c r="AM330" s="134" t="str">
        <f ca="1">IF($AH330="","",IF(AND($AH330&lt;&gt;"--- Empty ---",OR($AI330&gt;$AD$2,OFFSET('All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30" s="52" t="str">
        <f t="shared" ca="1" si="47"/>
        <v>Yes</v>
      </c>
      <c r="AO330" s="52">
        <f t="shared" ca="1" si="52"/>
        <v>330</v>
      </c>
      <c r="AQ330" s="51" t="str">
        <f t="shared" ca="1" si="48"/>
        <v>n/a</v>
      </c>
      <c r="AR330" s="51" t="str">
        <f t="shared" ca="1" si="49"/>
        <v>n/a</v>
      </c>
      <c r="AS330" s="52" t="str">
        <f t="shared" ca="1" si="53"/>
        <v>n/a</v>
      </c>
      <c r="AT330" s="52" t="str">
        <f ca="1">IF(OR(AQ330="",AQ330="n/a"),AQ330,IF(AND($AR330&lt;&gt;"--- Empty ---",AR330=IF(AQ330="Finger1",Settings!$AB$4,Settings!$AB$6),ISERROR(MATCH(AR330,Settings!$AB$9:$AB$14,0))),"No","Yes"))</f>
        <v>n/a</v>
      </c>
      <c r="AV330" s="51" t="str">
        <f t="shared" ca="1" si="50"/>
        <v>n/a</v>
      </c>
      <c r="AW330" s="51" t="str">
        <f t="shared" ca="1" si="51"/>
        <v>n/a</v>
      </c>
      <c r="AX330" s="52" t="str">
        <f t="shared" ca="1" si="54"/>
        <v>n/a</v>
      </c>
      <c r="AY330" s="52" t="str">
        <f ca="1">IF(OR(AV330="",AV330="n/a"),AV330,IF(AND($AW330&lt;&gt;"--- Empty ---",AW330=IF(AV330="Finger2",Settings!$AB$3,Settings!$AB$5),ISERROR(MATCH(AW330,Settings!$AB$9:$AB$14,0))),"No","Yes"))</f>
        <v>n/a</v>
      </c>
    </row>
    <row r="331" spans="31:51" x14ac:dyDescent="0.25">
      <c r="AE331" s="51" t="str">
        <f ca="1">OFFSET('All Equipment'!$A$1,ROW()-1,0)&amp;""</f>
        <v>Back</v>
      </c>
      <c r="AF331" s="51" t="str">
        <f ca="1">OFFSET('All Equipment'!$B$1,ROW()-1,0)&amp;""</f>
        <v>Back</v>
      </c>
      <c r="AG331" s="52" t="str">
        <f t="shared" ca="1" si="46"/>
        <v/>
      </c>
      <c r="AH331" s="51" t="str">
        <f ca="1">IF($AE331="","",IF(OFFSET('All Equipment'!$A$1,ROW()-1,2)="","--- Empty ---",OFFSET('All Equipment'!$A$1,ROW()-1,2)))</f>
        <v>Amplifying Cloak</v>
      </c>
      <c r="AI331" s="52">
        <f ca="1">IF($AF331="","",OFFSET('All Equipment'!$E$1,ROW()-1,0))</f>
        <v>1</v>
      </c>
      <c r="AJ331" s="52">
        <f ca="1">IF($AE331="","",OFFSET('All Equipment'!$M$1,ROW()-1,0))</f>
        <v>0</v>
      </c>
      <c r="AK331" s="107">
        <f ca="1">IF($AE331="","",IF($AH331="--- Empty ---",0,OFFSET('All Equipment'!$P$1,ROW()-1,0)))</f>
        <v>18</v>
      </c>
      <c r="AL331" s="107">
        <f ca="1">IF($AE331="","",IF(AND($AE331="Off-Hand",$AH331="--- Empty ---"),1000,IF($AG331="1H",SUM($AK331,MAX(Optimization!$I$5:$K$5)),$AK331)))</f>
        <v>18</v>
      </c>
      <c r="AM331" s="134" t="str">
        <f ca="1">IF($AH331="","",IF(AND($AH331&lt;&gt;"--- Empty ---",OR($AI331&gt;$AD$2,OFFSET('All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1" s="52" t="str">
        <f t="shared" ca="1" si="47"/>
        <v>Yes</v>
      </c>
      <c r="AO331" s="52">
        <f t="shared" ca="1" si="52"/>
        <v>331</v>
      </c>
      <c r="AQ331" s="51" t="str">
        <f t="shared" ca="1" si="48"/>
        <v>n/a</v>
      </c>
      <c r="AR331" s="51" t="str">
        <f t="shared" ca="1" si="49"/>
        <v>n/a</v>
      </c>
      <c r="AS331" s="52" t="str">
        <f t="shared" ca="1" si="53"/>
        <v>n/a</v>
      </c>
      <c r="AT331" s="52" t="str">
        <f ca="1">IF(OR(AQ331="",AQ331="n/a"),AQ331,IF(AND($AR331&lt;&gt;"--- Empty ---",AR331=IF(AQ331="Finger1",Settings!$AB$4,Settings!$AB$6),ISERROR(MATCH(AR331,Settings!$AB$9:$AB$14,0))),"No","Yes"))</f>
        <v>n/a</v>
      </c>
      <c r="AV331" s="51" t="str">
        <f t="shared" ca="1" si="50"/>
        <v>n/a</v>
      </c>
      <c r="AW331" s="51" t="str">
        <f t="shared" ca="1" si="51"/>
        <v>n/a</v>
      </c>
      <c r="AX331" s="52" t="str">
        <f t="shared" ca="1" si="54"/>
        <v>n/a</v>
      </c>
      <c r="AY331" s="52" t="str">
        <f ca="1">IF(OR(AV331="",AV331="n/a"),AV331,IF(AND($AW331&lt;&gt;"--- Empty ---",AW331=IF(AV331="Finger2",Settings!$AB$3,Settings!$AB$5),ISERROR(MATCH(AW331,Settings!$AB$9:$AB$14,0))),"No","Yes"))</f>
        <v>n/a</v>
      </c>
    </row>
    <row r="332" spans="31:51" x14ac:dyDescent="0.25">
      <c r="AE332" s="51" t="str">
        <f ca="1">OFFSET('All Equipment'!$A$1,ROW()-1,0)&amp;""</f>
        <v>Back</v>
      </c>
      <c r="AF332" s="51" t="str">
        <f ca="1">OFFSET('All Equipment'!$B$1,ROW()-1,0)&amp;""</f>
        <v>Back</v>
      </c>
      <c r="AG332" s="52" t="str">
        <f t="shared" ca="1" si="46"/>
        <v/>
      </c>
      <c r="AH332" s="51" t="str">
        <f ca="1">IF($AE332="","",IF(OFFSET('All Equipment'!$A$1,ROW()-1,2)="","--- Empty ---",OFFSET('All Equipment'!$A$1,ROW()-1,2)))</f>
        <v>Arachnidian Cape of Arcane Wrath</v>
      </c>
      <c r="AI332" s="52">
        <f ca="1">IF($AF332="","",OFFSET('All Equipment'!$E$1,ROW()-1,0))</f>
        <v>1</v>
      </c>
      <c r="AJ332" s="52">
        <f ca="1">IF($AE332="","",OFFSET('All Equipment'!$M$1,ROW()-1,0))</f>
        <v>0</v>
      </c>
      <c r="AK332" s="107">
        <f ca="1">IF($AE332="","",IF($AH332="--- Empty ---",0,OFFSET('All Equipment'!$P$1,ROW()-1,0)))</f>
        <v>17</v>
      </c>
      <c r="AL332" s="107">
        <f ca="1">IF($AE332="","",IF(AND($AE332="Off-Hand",$AH332="--- Empty ---"),1000,IF($AG332="1H",SUM($AK332,MAX(Optimization!$I$5:$K$5)),$AK332)))</f>
        <v>17</v>
      </c>
      <c r="AM332" s="134" t="str">
        <f ca="1">IF($AH332="","",IF(AND($AH332&lt;&gt;"--- Empty ---",OR($AI332&gt;$AD$2,OFFSET('All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2" s="52" t="str">
        <f t="shared" ca="1" si="47"/>
        <v>Yes</v>
      </c>
      <c r="AO332" s="52">
        <f t="shared" ca="1" si="52"/>
        <v>332</v>
      </c>
      <c r="AQ332" s="51" t="str">
        <f t="shared" ca="1" si="48"/>
        <v>n/a</v>
      </c>
      <c r="AR332" s="51" t="str">
        <f t="shared" ca="1" si="49"/>
        <v>n/a</v>
      </c>
      <c r="AS332" s="52" t="str">
        <f t="shared" ca="1" si="53"/>
        <v>n/a</v>
      </c>
      <c r="AT332" s="52" t="str">
        <f ca="1">IF(OR(AQ332="",AQ332="n/a"),AQ332,IF(AND($AR332&lt;&gt;"--- Empty ---",AR332=IF(AQ332="Finger1",Settings!$AB$4,Settings!$AB$6),ISERROR(MATCH(AR332,Settings!$AB$9:$AB$14,0))),"No","Yes"))</f>
        <v>n/a</v>
      </c>
      <c r="AV332" s="51" t="str">
        <f t="shared" ca="1" si="50"/>
        <v>n/a</v>
      </c>
      <c r="AW332" s="51" t="str">
        <f t="shared" ca="1" si="51"/>
        <v>n/a</v>
      </c>
      <c r="AX332" s="52" t="str">
        <f t="shared" ca="1" si="54"/>
        <v>n/a</v>
      </c>
      <c r="AY332" s="52" t="str">
        <f ca="1">IF(OR(AV332="",AV332="n/a"),AV332,IF(AND($AW332&lt;&gt;"--- Empty ---",AW332=IF(AV332="Finger2",Settings!$AB$3,Settings!$AB$5),ISERROR(MATCH(AW332,Settings!$AB$9:$AB$14,0))),"No","Yes"))</f>
        <v>n/a</v>
      </c>
    </row>
    <row r="333" spans="31:51" x14ac:dyDescent="0.25">
      <c r="AE333" s="51" t="str">
        <f ca="1">OFFSET('All Equipment'!$A$1,ROW()-1,0)&amp;""</f>
        <v>Back</v>
      </c>
      <c r="AF333" s="51" t="str">
        <f ca="1">OFFSET('All Equipment'!$B$1,ROW()-1,0)&amp;""</f>
        <v>Back</v>
      </c>
      <c r="AG333" s="52" t="str">
        <f t="shared" ca="1" si="46"/>
        <v/>
      </c>
      <c r="AH333" s="51" t="str">
        <f ca="1">IF($AE333="","",IF(OFFSET('All Equipment'!$A$1,ROW()-1,2)="","--- Empty ---",OFFSET('All Equipment'!$A$1,ROW()-1,2)))</f>
        <v>Archivist Cape of Arcane Wrath</v>
      </c>
      <c r="AI333" s="52">
        <f ca="1">IF($AF333="","",OFFSET('All Equipment'!$E$1,ROW()-1,0))</f>
        <v>1</v>
      </c>
      <c r="AJ333" s="52">
        <f ca="1">IF($AE333="","",OFFSET('All Equipment'!$M$1,ROW()-1,0))</f>
        <v>0</v>
      </c>
      <c r="AK333" s="107">
        <f ca="1">IF($AE333="","",IF($AH333="--- Empty ---",0,OFFSET('All Equipment'!$P$1,ROW()-1,0)))</f>
        <v>21</v>
      </c>
      <c r="AL333" s="107">
        <f ca="1">IF($AE333="","",IF(AND($AE333="Off-Hand",$AH333="--- Empty ---"),1000,IF($AG333="1H",SUM($AK333,MAX(Optimization!$I$5:$K$5)),$AK333)))</f>
        <v>21</v>
      </c>
      <c r="AM333" s="134" t="str">
        <f ca="1">IF($AH333="","",IF(AND($AH333&lt;&gt;"--- Empty ---",OR($AI333&gt;$AD$2,OFFSET('All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3" s="52" t="str">
        <f t="shared" ca="1" si="47"/>
        <v>Yes</v>
      </c>
      <c r="AO333" s="52">
        <f t="shared" ca="1" si="52"/>
        <v>333</v>
      </c>
      <c r="AQ333" s="51" t="str">
        <f t="shared" ca="1" si="48"/>
        <v>n/a</v>
      </c>
      <c r="AR333" s="51" t="str">
        <f t="shared" ca="1" si="49"/>
        <v>n/a</v>
      </c>
      <c r="AS333" s="52" t="str">
        <f t="shared" ca="1" si="53"/>
        <v>n/a</v>
      </c>
      <c r="AT333" s="52" t="str">
        <f ca="1">IF(OR(AQ333="",AQ333="n/a"),AQ333,IF(AND($AR333&lt;&gt;"--- Empty ---",AR333=IF(AQ333="Finger1",Settings!$AB$4,Settings!$AB$6),ISERROR(MATCH(AR333,Settings!$AB$9:$AB$14,0))),"No","Yes"))</f>
        <v>n/a</v>
      </c>
      <c r="AV333" s="51" t="str">
        <f t="shared" ca="1" si="50"/>
        <v>n/a</v>
      </c>
      <c r="AW333" s="51" t="str">
        <f t="shared" ca="1" si="51"/>
        <v>n/a</v>
      </c>
      <c r="AX333" s="52" t="str">
        <f t="shared" ca="1" si="54"/>
        <v>n/a</v>
      </c>
      <c r="AY333" s="52" t="str">
        <f ca="1">IF(OR(AV333="",AV333="n/a"),AV333,IF(AND($AW333&lt;&gt;"--- Empty ---",AW333=IF(AV333="Finger2",Settings!$AB$3,Settings!$AB$5),ISERROR(MATCH(AW333,Settings!$AB$9:$AB$14,0))),"No","Yes"))</f>
        <v>n/a</v>
      </c>
    </row>
    <row r="334" spans="31:51" x14ac:dyDescent="0.25">
      <c r="AE334" s="51" t="str">
        <f ca="1">OFFSET('All Equipment'!$A$1,ROW()-1,0)&amp;""</f>
        <v>Back</v>
      </c>
      <c r="AF334" s="51" t="str">
        <f ca="1">OFFSET('All Equipment'!$B$1,ROW()-1,0)&amp;""</f>
        <v>Back</v>
      </c>
      <c r="AG334" s="52" t="str">
        <f t="shared" ca="1" si="46"/>
        <v/>
      </c>
      <c r="AH334" s="51" t="str">
        <f ca="1">IF($AE334="","",IF(OFFSET('All Equipment'!$A$1,ROW()-1,2)="","--- Empty ---",OFFSET('All Equipment'!$A$1,ROW()-1,2)))</f>
        <v>Bonecaster's Cape of Arcane Wrath</v>
      </c>
      <c r="AI334" s="52">
        <f ca="1">IF($AF334="","",OFFSET('All Equipment'!$E$1,ROW()-1,0))</f>
        <v>1</v>
      </c>
      <c r="AJ334" s="52">
        <f ca="1">IF($AE334="","",OFFSET('All Equipment'!$M$1,ROW()-1,0))</f>
        <v>0</v>
      </c>
      <c r="AK334" s="107">
        <f ca="1">IF($AE334="","",IF($AH334="--- Empty ---",0,OFFSET('All Equipment'!$P$1,ROW()-1,0)))</f>
        <v>19</v>
      </c>
      <c r="AL334" s="107">
        <f ca="1">IF($AE334="","",IF(AND($AE334="Off-Hand",$AH334="--- Empty ---"),1000,IF($AG334="1H",SUM($AK334,MAX(Optimization!$I$5:$K$5)),$AK334)))</f>
        <v>19</v>
      </c>
      <c r="AM334" s="134" t="str">
        <f ca="1">IF($AH334="","",IF(AND($AH334&lt;&gt;"--- Empty ---",OR($AI334&gt;$AD$2,OFFSET('All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4" s="52" t="str">
        <f t="shared" ca="1" si="47"/>
        <v>Yes</v>
      </c>
      <c r="AO334" s="52">
        <f t="shared" ca="1" si="52"/>
        <v>334</v>
      </c>
      <c r="AQ334" s="51" t="str">
        <f t="shared" ca="1" si="48"/>
        <v>n/a</v>
      </c>
      <c r="AR334" s="51" t="str">
        <f t="shared" ca="1" si="49"/>
        <v>n/a</v>
      </c>
      <c r="AS334" s="52" t="str">
        <f t="shared" ca="1" si="53"/>
        <v>n/a</v>
      </c>
      <c r="AT334" s="52" t="str">
        <f ca="1">IF(OR(AQ334="",AQ334="n/a"),AQ334,IF(AND($AR334&lt;&gt;"--- Empty ---",AR334=IF(AQ334="Finger1",Settings!$AB$4,Settings!$AB$6),ISERROR(MATCH(AR334,Settings!$AB$9:$AB$14,0))),"No","Yes"))</f>
        <v>n/a</v>
      </c>
      <c r="AV334" s="51" t="str">
        <f t="shared" ca="1" si="50"/>
        <v>n/a</v>
      </c>
      <c r="AW334" s="51" t="str">
        <f t="shared" ca="1" si="51"/>
        <v>n/a</v>
      </c>
      <c r="AX334" s="52" t="str">
        <f t="shared" ca="1" si="54"/>
        <v>n/a</v>
      </c>
      <c r="AY334" s="52" t="str">
        <f ca="1">IF(OR(AV334="",AV334="n/a"),AV334,IF(AND($AW334&lt;&gt;"--- Empty ---",AW334=IF(AV334="Finger2",Settings!$AB$3,Settings!$AB$5),ISERROR(MATCH(AW334,Settings!$AB$9:$AB$14,0))),"No","Yes"))</f>
        <v>n/a</v>
      </c>
    </row>
    <row r="335" spans="31:51" x14ac:dyDescent="0.25">
      <c r="AE335" s="51" t="str">
        <f ca="1">OFFSET('All Equipment'!$A$1,ROW()-1,0)&amp;""</f>
        <v>Back</v>
      </c>
      <c r="AF335" s="51" t="str">
        <f ca="1">OFFSET('All Equipment'!$B$1,ROW()-1,0)&amp;""</f>
        <v>Back</v>
      </c>
      <c r="AG335" s="52" t="str">
        <f t="shared" ca="1" si="46"/>
        <v/>
      </c>
      <c r="AH335" s="51" t="str">
        <f ca="1">IF($AE335="","",IF(OFFSET('All Equipment'!$A$1,ROW()-1,2)="","--- Empty ---",OFFSET('All Equipment'!$A$1,ROW()-1,2)))</f>
        <v>Cape of the Trinity</v>
      </c>
      <c r="AI335" s="52">
        <f ca="1">IF($AF335="","",OFFSET('All Equipment'!$E$1,ROW()-1,0))</f>
        <v>5</v>
      </c>
      <c r="AJ335" s="52">
        <f ca="1">IF($AE335="","",OFFSET('All Equipment'!$M$1,ROW()-1,0))</f>
        <v>0</v>
      </c>
      <c r="AK335" s="107">
        <f ca="1">IF($AE335="","",IF($AH335="--- Empty ---",0,OFFSET('All Equipment'!$P$1,ROW()-1,0)))</f>
        <v>22.359574468085107</v>
      </c>
      <c r="AL335" s="107">
        <f ca="1">IF($AE335="","",IF(AND($AE335="Off-Hand",$AH335="--- Empty ---"),1000,IF($AG335="1H",SUM($AK335,MAX(Optimization!$I$5:$K$5)),$AK335)))</f>
        <v>22.359574468085107</v>
      </c>
      <c r="AM335" s="134" t="str">
        <f ca="1">IF($AH335="","",IF(AND($AH335&lt;&gt;"--- Empty ---",OR($AI335&gt;$AD$2,OFFSET('All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5" s="52" t="str">
        <f t="shared" ca="1" si="47"/>
        <v>Yes</v>
      </c>
      <c r="AO335" s="52">
        <f t="shared" ca="1" si="52"/>
        <v>335</v>
      </c>
      <c r="AQ335" s="51" t="str">
        <f t="shared" ca="1" si="48"/>
        <v>n/a</v>
      </c>
      <c r="AR335" s="51" t="str">
        <f t="shared" ca="1" si="49"/>
        <v>n/a</v>
      </c>
      <c r="AS335" s="52" t="str">
        <f t="shared" ca="1" si="53"/>
        <v>n/a</v>
      </c>
      <c r="AT335" s="52" t="str">
        <f ca="1">IF(OR(AQ335="",AQ335="n/a"),AQ335,IF(AND($AR335&lt;&gt;"--- Empty ---",AR335=IF(AQ335="Finger1",Settings!$AB$4,Settings!$AB$6),ISERROR(MATCH(AR335,Settings!$AB$9:$AB$14,0))),"No","Yes"))</f>
        <v>n/a</v>
      </c>
      <c r="AV335" s="51" t="str">
        <f t="shared" ca="1" si="50"/>
        <v>n/a</v>
      </c>
      <c r="AW335" s="51" t="str">
        <f t="shared" ca="1" si="51"/>
        <v>n/a</v>
      </c>
      <c r="AX335" s="52" t="str">
        <f t="shared" ca="1" si="54"/>
        <v>n/a</v>
      </c>
      <c r="AY335" s="52" t="str">
        <f ca="1">IF(OR(AV335="",AV335="n/a"),AV335,IF(AND($AW335&lt;&gt;"--- Empty ---",AW335=IF(AV335="Finger2",Settings!$AB$3,Settings!$AB$5),ISERROR(MATCH(AW335,Settings!$AB$9:$AB$14,0))),"No","Yes"))</f>
        <v>n/a</v>
      </c>
    </row>
    <row r="336" spans="31:51" x14ac:dyDescent="0.25">
      <c r="AE336" s="51" t="str">
        <f ca="1">OFFSET('All Equipment'!$A$1,ROW()-1,0)&amp;""</f>
        <v>Back</v>
      </c>
      <c r="AF336" s="51" t="str">
        <f ca="1">OFFSET('All Equipment'!$B$1,ROW()-1,0)&amp;""</f>
        <v>Back</v>
      </c>
      <c r="AG336" s="52" t="str">
        <f t="shared" ca="1" si="46"/>
        <v/>
      </c>
      <c r="AH336" s="51" t="str">
        <f ca="1">IF($AE336="","",IF(OFFSET('All Equipment'!$A$1,ROW()-1,2)="","--- Empty ---",OFFSET('All Equipment'!$A$1,ROW()-1,2)))</f>
        <v>Celestial Cape of Arcane Wrath</v>
      </c>
      <c r="AI336" s="52">
        <f ca="1">IF($AF336="","",OFFSET('All Equipment'!$E$1,ROW()-1,0))</f>
        <v>1</v>
      </c>
      <c r="AJ336" s="52">
        <f ca="1">IF($AE336="","",OFFSET('All Equipment'!$M$1,ROW()-1,0))</f>
        <v>0</v>
      </c>
      <c r="AK336" s="107">
        <f ca="1">IF($AE336="","",IF($AH336="--- Empty ---",0,OFFSET('All Equipment'!$P$1,ROW()-1,0)))</f>
        <v>19</v>
      </c>
      <c r="AL336" s="107">
        <f ca="1">IF($AE336="","",IF(AND($AE336="Off-Hand",$AH336="--- Empty ---"),1000,IF($AG336="1H",SUM($AK336,MAX(Optimization!$I$5:$K$5)),$AK336)))</f>
        <v>19</v>
      </c>
      <c r="AM336" s="134" t="str">
        <f ca="1">IF($AH336="","",IF(AND($AH336&lt;&gt;"--- Empty ---",OR($AI336&gt;$AD$2,OFFSET('All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6" s="52" t="str">
        <f t="shared" ca="1" si="47"/>
        <v>Yes</v>
      </c>
      <c r="AO336" s="52">
        <f t="shared" ca="1" si="52"/>
        <v>336</v>
      </c>
      <c r="AQ336" s="51" t="str">
        <f t="shared" ca="1" si="48"/>
        <v>n/a</v>
      </c>
      <c r="AR336" s="51" t="str">
        <f t="shared" ca="1" si="49"/>
        <v>n/a</v>
      </c>
      <c r="AS336" s="52" t="str">
        <f t="shared" ca="1" si="53"/>
        <v>n/a</v>
      </c>
      <c r="AT336" s="52" t="str">
        <f ca="1">IF(OR(AQ336="",AQ336="n/a"),AQ336,IF(AND($AR336&lt;&gt;"--- Empty ---",AR336=IF(AQ336="Finger1",Settings!$AB$4,Settings!$AB$6),ISERROR(MATCH(AR336,Settings!$AB$9:$AB$14,0))),"No","Yes"))</f>
        <v>n/a</v>
      </c>
      <c r="AV336" s="51" t="str">
        <f t="shared" ca="1" si="50"/>
        <v>n/a</v>
      </c>
      <c r="AW336" s="51" t="str">
        <f t="shared" ca="1" si="51"/>
        <v>n/a</v>
      </c>
      <c r="AX336" s="52" t="str">
        <f t="shared" ca="1" si="54"/>
        <v>n/a</v>
      </c>
      <c r="AY336" s="52" t="str">
        <f ca="1">IF(OR(AV336="",AV336="n/a"),AV336,IF(AND($AW336&lt;&gt;"--- Empty ---",AW336=IF(AV336="Finger2",Settings!$AB$3,Settings!$AB$5),ISERROR(MATCH(AW336,Settings!$AB$9:$AB$14,0))),"No","Yes"))</f>
        <v>n/a</v>
      </c>
    </row>
    <row r="337" spans="31:51" x14ac:dyDescent="0.25">
      <c r="AE337" s="51" t="str">
        <f ca="1">OFFSET('All Equipment'!$A$1,ROW()-1,0)&amp;""</f>
        <v>Back</v>
      </c>
      <c r="AF337" s="51" t="str">
        <f ca="1">OFFSET('All Equipment'!$B$1,ROW()-1,0)&amp;""</f>
        <v>Back</v>
      </c>
      <c r="AG337" s="52" t="str">
        <f t="shared" ca="1" si="46"/>
        <v/>
      </c>
      <c r="AH337" s="51" t="str">
        <f ca="1">IF($AE337="","",IF(OFFSET('All Equipment'!$A$1,ROW()-1,2)="","--- Empty ---",OFFSET('All Equipment'!$A$1,ROW()-1,2)))</f>
        <v>Chromatic Cloak</v>
      </c>
      <c r="AI337" s="52">
        <f ca="1">IF($AF337="","",OFFSET('All Equipment'!$E$1,ROW()-1,0))</f>
        <v>1</v>
      </c>
      <c r="AJ337" s="52">
        <f ca="1">IF($AE337="","",OFFSET('All Equipment'!$M$1,ROW()-1,0))</f>
        <v>0</v>
      </c>
      <c r="AK337" s="107">
        <f ca="1">IF($AE337="","",IF($AH337="--- Empty ---",0,OFFSET('All Equipment'!$P$1,ROW()-1,0)))</f>
        <v>6.7978723404255339</v>
      </c>
      <c r="AL337" s="107">
        <f ca="1">IF($AE337="","",IF(AND($AE337="Off-Hand",$AH337="--- Empty ---"),1000,IF($AG337="1H",SUM($AK337,MAX(Optimization!$I$5:$K$5)),$AK337)))</f>
        <v>6.7978723404255339</v>
      </c>
      <c r="AM337" s="134" t="str">
        <f ca="1">IF($AH337="","",IF(AND($AH337&lt;&gt;"--- Empty ---",OR($AI337&gt;$AD$2,OFFSET('All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7" s="52" t="str">
        <f t="shared" ca="1" si="47"/>
        <v>Yes</v>
      </c>
      <c r="AO337" s="52">
        <f t="shared" ca="1" si="52"/>
        <v>337</v>
      </c>
      <c r="AQ337" s="51" t="str">
        <f t="shared" ca="1" si="48"/>
        <v>n/a</v>
      </c>
      <c r="AR337" s="51" t="str">
        <f t="shared" ca="1" si="49"/>
        <v>n/a</v>
      </c>
      <c r="AS337" s="52" t="str">
        <f t="shared" ca="1" si="53"/>
        <v>n/a</v>
      </c>
      <c r="AT337" s="52" t="str">
        <f ca="1">IF(OR(AQ337="",AQ337="n/a"),AQ337,IF(AND($AR337&lt;&gt;"--- Empty ---",AR337=IF(AQ337="Finger1",Settings!$AB$4,Settings!$AB$6),ISERROR(MATCH(AR337,Settings!$AB$9:$AB$14,0))),"No","Yes"))</f>
        <v>n/a</v>
      </c>
      <c r="AV337" s="51" t="str">
        <f t="shared" ca="1" si="50"/>
        <v>n/a</v>
      </c>
      <c r="AW337" s="51" t="str">
        <f t="shared" ca="1" si="51"/>
        <v>n/a</v>
      </c>
      <c r="AX337" s="52" t="str">
        <f t="shared" ca="1" si="54"/>
        <v>n/a</v>
      </c>
      <c r="AY337" s="52" t="str">
        <f ca="1">IF(OR(AV337="",AV337="n/a"),AV337,IF(AND($AW337&lt;&gt;"--- Empty ---",AW337=IF(AV337="Finger2",Settings!$AB$3,Settings!$AB$5),ISERROR(MATCH(AW337,Settings!$AB$9:$AB$14,0))),"No","Yes"))</f>
        <v>n/a</v>
      </c>
    </row>
    <row r="338" spans="31:51" x14ac:dyDescent="0.25">
      <c r="AE338" s="51" t="str">
        <f ca="1">OFFSET('All Equipment'!$A$1,ROW()-1,0)&amp;""</f>
        <v>Back</v>
      </c>
      <c r="AF338" s="51" t="str">
        <f ca="1">OFFSET('All Equipment'!$B$1,ROW()-1,0)&amp;""</f>
        <v>Back</v>
      </c>
      <c r="AG338" s="52" t="str">
        <f t="shared" ca="1" si="46"/>
        <v/>
      </c>
      <c r="AH338" s="51" t="str">
        <f ca="1">IF($AE338="","",IF(OFFSET('All Equipment'!$A$1,ROW()-1,2)="","--- Empty ---",OFFSET('All Equipment'!$A$1,ROW()-1,2)))</f>
        <v>Cloak of Consumption</v>
      </c>
      <c r="AI338" s="52">
        <f ca="1">IF($AF338="","",OFFSET('All Equipment'!$E$1,ROW()-1,0))</f>
        <v>4</v>
      </c>
      <c r="AJ338" s="52">
        <f ca="1">IF($AE338="","",OFFSET('All Equipment'!$M$1,ROW()-1,0))</f>
        <v>1</v>
      </c>
      <c r="AK338" s="107">
        <f ca="1">IF($AE338="","",IF($AH338="--- Empty ---",0,OFFSET('All Equipment'!$P$1,ROW()-1,0)))</f>
        <v>37.728723404255319</v>
      </c>
      <c r="AL338" s="107">
        <f ca="1">IF($AE338="","",IF(AND($AE338="Off-Hand",$AH338="--- Empty ---"),1000,IF($AG338="1H",SUM($AK338,MAX(Optimization!$I$5:$K$5)),$AK338)))</f>
        <v>37.728723404255319</v>
      </c>
      <c r="AM338" s="134" t="str">
        <f ca="1">IF($AH338="","",IF(AND($AH338&lt;&gt;"--- Empty ---",OR($AI338&gt;$AD$2,OFFSET('All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8" s="52" t="str">
        <f t="shared" ca="1" si="47"/>
        <v>Yes</v>
      </c>
      <c r="AO338" s="52">
        <f t="shared" ca="1" si="52"/>
        <v>338</v>
      </c>
      <c r="AQ338" s="51" t="str">
        <f t="shared" ca="1" si="48"/>
        <v>n/a</v>
      </c>
      <c r="AR338" s="51" t="str">
        <f t="shared" ca="1" si="49"/>
        <v>n/a</v>
      </c>
      <c r="AS338" s="52" t="str">
        <f t="shared" ca="1" si="53"/>
        <v>n/a</v>
      </c>
      <c r="AT338" s="52" t="str">
        <f ca="1">IF(OR(AQ338="",AQ338="n/a"),AQ338,IF(AND($AR338&lt;&gt;"--- Empty ---",AR338=IF(AQ338="Finger1",Settings!$AB$4,Settings!$AB$6),ISERROR(MATCH(AR338,Settings!$AB$9:$AB$14,0))),"No","Yes"))</f>
        <v>n/a</v>
      </c>
      <c r="AV338" s="51" t="str">
        <f t="shared" ca="1" si="50"/>
        <v>n/a</v>
      </c>
      <c r="AW338" s="51" t="str">
        <f t="shared" ca="1" si="51"/>
        <v>n/a</v>
      </c>
      <c r="AX338" s="52" t="str">
        <f t="shared" ca="1" si="54"/>
        <v>n/a</v>
      </c>
      <c r="AY338" s="52" t="str">
        <f ca="1">IF(OR(AV338="",AV338="n/a"),AV338,IF(AND($AW338&lt;&gt;"--- Empty ---",AW338=IF(AV338="Finger2",Settings!$AB$3,Settings!$AB$5),ISERROR(MATCH(AW338,Settings!$AB$9:$AB$14,0))),"No","Yes"))</f>
        <v>n/a</v>
      </c>
    </row>
    <row r="339" spans="31:51" x14ac:dyDescent="0.25">
      <c r="AE339" s="51" t="str">
        <f ca="1">OFFSET('All Equipment'!$A$1,ROW()-1,0)&amp;""</f>
        <v>Back</v>
      </c>
      <c r="AF339" s="51" t="str">
        <f ca="1">OFFSET('All Equipment'!$B$1,ROW()-1,0)&amp;""</f>
        <v>Back</v>
      </c>
      <c r="AG339" s="52" t="str">
        <f t="shared" ca="1" si="46"/>
        <v/>
      </c>
      <c r="AH339" s="51" t="str">
        <f ca="1">IF($AE339="","",IF(OFFSET('All Equipment'!$A$1,ROW()-1,2)="","--- Empty ---",OFFSET('All Equipment'!$A$1,ROW()-1,2)))</f>
        <v>Cloak of the Brood Lord</v>
      </c>
      <c r="AI339" s="52">
        <f ca="1">IF($AF339="","",OFFSET('All Equipment'!$E$1,ROW()-1,0))</f>
        <v>3</v>
      </c>
      <c r="AJ339" s="52">
        <f ca="1">IF($AE339="","",OFFSET('All Equipment'!$M$1,ROW()-1,0))</f>
        <v>0</v>
      </c>
      <c r="AK339" s="107">
        <f ca="1">IF($AE339="","",IF($AH339="--- Empty ---",0,OFFSET('All Equipment'!$P$1,ROW()-1,0)))</f>
        <v>29.586170212765957</v>
      </c>
      <c r="AL339" s="107">
        <f ca="1">IF($AE339="","",IF(AND($AE339="Off-Hand",$AH339="--- Empty ---"),1000,IF($AG339="1H",SUM($AK339,MAX(Optimization!$I$5:$K$5)),$AK339)))</f>
        <v>29.586170212765957</v>
      </c>
      <c r="AM339" s="134" t="str">
        <f ca="1">IF($AH339="","",IF(AND($AH339&lt;&gt;"--- Empty ---",OR($AI339&gt;$AD$2,OFFSET('All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9" s="52" t="str">
        <f t="shared" ca="1" si="47"/>
        <v>Yes</v>
      </c>
      <c r="AO339" s="52">
        <f t="shared" ca="1" si="52"/>
        <v>339</v>
      </c>
      <c r="AQ339" s="51" t="str">
        <f t="shared" ca="1" si="48"/>
        <v>n/a</v>
      </c>
      <c r="AR339" s="51" t="str">
        <f t="shared" ca="1" si="49"/>
        <v>n/a</v>
      </c>
      <c r="AS339" s="52" t="str">
        <f t="shared" ca="1" si="53"/>
        <v>n/a</v>
      </c>
      <c r="AT339" s="52" t="str">
        <f ca="1">IF(OR(AQ339="",AQ339="n/a"),AQ339,IF(AND($AR339&lt;&gt;"--- Empty ---",AR339=IF(AQ339="Finger1",Settings!$AB$4,Settings!$AB$6),ISERROR(MATCH(AR339,Settings!$AB$9:$AB$14,0))),"No","Yes"))</f>
        <v>n/a</v>
      </c>
      <c r="AV339" s="51" t="str">
        <f t="shared" ca="1" si="50"/>
        <v>n/a</v>
      </c>
      <c r="AW339" s="51" t="str">
        <f t="shared" ca="1" si="51"/>
        <v>n/a</v>
      </c>
      <c r="AX339" s="52" t="str">
        <f t="shared" ca="1" si="54"/>
        <v>n/a</v>
      </c>
      <c r="AY339" s="52" t="str">
        <f ca="1">IF(OR(AV339="",AV339="n/a"),AV339,IF(AND($AW339&lt;&gt;"--- Empty ---",AW339=IF(AV339="Finger2",Settings!$AB$3,Settings!$AB$5),ISERROR(MATCH(AW339,Settings!$AB$9:$AB$14,0))),"No","Yes"))</f>
        <v>n/a</v>
      </c>
    </row>
    <row r="340" spans="31:51" x14ac:dyDescent="0.25">
      <c r="AE340" s="51" t="str">
        <f ca="1">OFFSET('All Equipment'!$A$1,ROW()-1,0)&amp;""</f>
        <v>Back</v>
      </c>
      <c r="AF340" s="51" t="str">
        <f ca="1">OFFSET('All Equipment'!$B$1,ROW()-1,0)&amp;""</f>
        <v>Back</v>
      </c>
      <c r="AG340" s="52" t="str">
        <f t="shared" ca="1" si="46"/>
        <v/>
      </c>
      <c r="AH340" s="51" t="str">
        <f ca="1">IF($AE340="","",IF(OFFSET('All Equipment'!$A$1,ROW()-1,2)="","--- Empty ---",OFFSET('All Equipment'!$A$1,ROW()-1,2)))</f>
        <v>Cloak of the Devoured</v>
      </c>
      <c r="AI340" s="52">
        <f ca="1">IF($AF340="","",OFFSET('All Equipment'!$E$1,ROW()-1,0))</f>
        <v>5</v>
      </c>
      <c r="AJ340" s="52">
        <f ca="1">IF($AE340="","",OFFSET('All Equipment'!$M$1,ROW()-1,0))</f>
        <v>1</v>
      </c>
      <c r="AK340" s="107">
        <f ca="1">IF($AE340="","",IF($AH340="--- Empty ---",0,OFFSET('All Equipment'!$P$1,ROW()-1,0)))</f>
        <v>44.728723404255319</v>
      </c>
      <c r="AL340" s="107">
        <f ca="1">IF($AE340="","",IF(AND($AE340="Off-Hand",$AH340="--- Empty ---"),1000,IF($AG340="1H",SUM($AK340,MAX(Optimization!$I$5:$K$5)),$AK340)))</f>
        <v>44.728723404255319</v>
      </c>
      <c r="AM340" s="134" t="str">
        <f ca="1">IF($AH340="","",IF(AND($AH340&lt;&gt;"--- Empty ---",OR($AI340&gt;$AD$2,OFFSET('All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0" s="52" t="str">
        <f t="shared" ca="1" si="47"/>
        <v>Yes</v>
      </c>
      <c r="AO340" s="52">
        <f t="shared" ca="1" si="52"/>
        <v>340</v>
      </c>
      <c r="AQ340" s="51" t="str">
        <f t="shared" ca="1" si="48"/>
        <v>n/a</v>
      </c>
      <c r="AR340" s="51" t="str">
        <f t="shared" ca="1" si="49"/>
        <v>n/a</v>
      </c>
      <c r="AS340" s="52" t="str">
        <f t="shared" ca="1" si="53"/>
        <v>n/a</v>
      </c>
      <c r="AT340" s="52" t="str">
        <f ca="1">IF(OR(AQ340="",AQ340="n/a"),AQ340,IF(AND($AR340&lt;&gt;"--- Empty ---",AR340=IF(AQ340="Finger1",Settings!$AB$4,Settings!$AB$6),ISERROR(MATCH(AR340,Settings!$AB$9:$AB$14,0))),"No","Yes"))</f>
        <v>n/a</v>
      </c>
      <c r="AV340" s="51" t="str">
        <f t="shared" ca="1" si="50"/>
        <v>n/a</v>
      </c>
      <c r="AW340" s="51" t="str">
        <f t="shared" ca="1" si="51"/>
        <v>n/a</v>
      </c>
      <c r="AX340" s="52" t="str">
        <f t="shared" ca="1" si="54"/>
        <v>n/a</v>
      </c>
      <c r="AY340" s="52" t="str">
        <f ca="1">IF(OR(AV340="",AV340="n/a"),AV340,IF(AND($AW340&lt;&gt;"--- Empty ---",AW340=IF(AV340="Finger2",Settings!$AB$3,Settings!$AB$5),ISERROR(MATCH(AW340,Settings!$AB$9:$AB$14,0))),"No","Yes"))</f>
        <v>n/a</v>
      </c>
    </row>
    <row r="341" spans="31:51" x14ac:dyDescent="0.25">
      <c r="AE341" s="51" t="str">
        <f ca="1">OFFSET('All Equipment'!$A$1,ROW()-1,0)&amp;""</f>
        <v>Back</v>
      </c>
      <c r="AF341" s="51" t="str">
        <f ca="1">OFFSET('All Equipment'!$B$1,ROW()-1,0)&amp;""</f>
        <v>Back</v>
      </c>
      <c r="AG341" s="52" t="str">
        <f t="shared" ca="1" si="46"/>
        <v/>
      </c>
      <c r="AH341" s="51" t="str">
        <f ca="1">IF($AE341="","",IF(OFFSET('All Equipment'!$A$1,ROW()-1,2)="","--- Empty ---",OFFSET('All Equipment'!$A$1,ROW()-1,2)))</f>
        <v>Cloak of the Hakkari Worshipers</v>
      </c>
      <c r="AI341" s="52">
        <f ca="1">IF($AF341="","",OFFSET('All Equipment'!$E$1,ROW()-1,0))</f>
        <v>4</v>
      </c>
      <c r="AJ341" s="52">
        <f ca="1">IF($AE341="","",OFFSET('All Equipment'!$M$1,ROW()-1,0))</f>
        <v>0</v>
      </c>
      <c r="AK341" s="107">
        <f ca="1">IF($AE341="","",IF($AH341="--- Empty ---",0,OFFSET('All Equipment'!$P$1,ROW()-1,0)))</f>
        <v>23.679787234042553</v>
      </c>
      <c r="AL341" s="107">
        <f ca="1">IF($AE341="","",IF(AND($AE341="Off-Hand",$AH341="--- Empty ---"),1000,IF($AG341="1H",SUM($AK341,MAX(Optimization!$I$5:$K$5)),$AK341)))</f>
        <v>23.679787234042553</v>
      </c>
      <c r="AM341" s="134" t="str">
        <f ca="1">IF($AH341="","",IF(AND($AH341&lt;&gt;"--- Empty ---",OR($AI341&gt;$AD$2,OFFSET('All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1" s="52" t="str">
        <f t="shared" ca="1" si="47"/>
        <v>Yes</v>
      </c>
      <c r="AO341" s="52">
        <f t="shared" ca="1" si="52"/>
        <v>341</v>
      </c>
      <c r="AQ341" s="51" t="str">
        <f t="shared" ca="1" si="48"/>
        <v>n/a</v>
      </c>
      <c r="AR341" s="51" t="str">
        <f t="shared" ca="1" si="49"/>
        <v>n/a</v>
      </c>
      <c r="AS341" s="52" t="str">
        <f t="shared" ca="1" si="53"/>
        <v>n/a</v>
      </c>
      <c r="AT341" s="52" t="str">
        <f ca="1">IF(OR(AQ341="",AQ341="n/a"),AQ341,IF(AND($AR341&lt;&gt;"--- Empty ---",AR341=IF(AQ341="Finger1",Settings!$AB$4,Settings!$AB$6),ISERROR(MATCH(AR341,Settings!$AB$9:$AB$14,0))),"No","Yes"))</f>
        <v>n/a</v>
      </c>
      <c r="AV341" s="51" t="str">
        <f t="shared" ca="1" si="50"/>
        <v>n/a</v>
      </c>
      <c r="AW341" s="51" t="str">
        <f t="shared" ca="1" si="51"/>
        <v>n/a</v>
      </c>
      <c r="AX341" s="52" t="str">
        <f t="shared" ca="1" si="54"/>
        <v>n/a</v>
      </c>
      <c r="AY341" s="52" t="str">
        <f ca="1">IF(OR(AV341="",AV341="n/a"),AV341,IF(AND($AW341&lt;&gt;"--- Empty ---",AW341=IF(AV341="Finger2",Settings!$AB$3,Settings!$AB$5),ISERROR(MATCH(AW341,Settings!$AB$9:$AB$14,0))),"No","Yes"))</f>
        <v>n/a</v>
      </c>
    </row>
    <row r="342" spans="31:51" x14ac:dyDescent="0.25">
      <c r="AE342" s="51" t="str">
        <f ca="1">OFFSET('All Equipment'!$A$1,ROW()-1,0)&amp;""</f>
        <v>Back</v>
      </c>
      <c r="AF342" s="51" t="str">
        <f ca="1">OFFSET('All Equipment'!$B$1,ROW()-1,0)&amp;""</f>
        <v>Back</v>
      </c>
      <c r="AG342" s="52" t="str">
        <f t="shared" ca="1" si="46"/>
        <v/>
      </c>
      <c r="AH342" s="51" t="str">
        <f ca="1">IF($AE342="","",IF(OFFSET('All Equipment'!$A$1,ROW()-1,2)="","--- Empty ---",OFFSET('All Equipment'!$A$1,ROW()-1,2)))</f>
        <v>Cloak of the Necropolis</v>
      </c>
      <c r="AI342" s="52">
        <f ca="1">IF($AF342="","",OFFSET('All Equipment'!$E$1,ROW()-1,0))</f>
        <v>6</v>
      </c>
      <c r="AJ342" s="52">
        <f ca="1">IF($AE342="","",OFFSET('All Equipment'!$M$1,ROW()-1,0))</f>
        <v>1</v>
      </c>
      <c r="AK342" s="107">
        <f ca="1">IF($AE342="","",IF($AH342="--- Empty ---",0,OFFSET('All Equipment'!$P$1,ROW()-1,0)))</f>
        <v>47.639893617021286</v>
      </c>
      <c r="AL342" s="107">
        <f ca="1">IF($AE342="","",IF(AND($AE342="Off-Hand",$AH342="--- Empty ---"),1000,IF($AG342="1H",SUM($AK342,MAX(Optimization!$I$5:$K$5)),$AK342)))</f>
        <v>47.639893617021286</v>
      </c>
      <c r="AM342" s="134" t="str">
        <f ca="1">IF($AH342="","",IF(AND($AH342&lt;&gt;"--- Empty ---",OR($AI342&gt;$AD$2,OFFSET('All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2" s="52" t="str">
        <f t="shared" ca="1" si="47"/>
        <v>Yes</v>
      </c>
      <c r="AO342" s="52">
        <f t="shared" ca="1" si="52"/>
        <v>342</v>
      </c>
      <c r="AQ342" s="51" t="str">
        <f t="shared" ca="1" si="48"/>
        <v>n/a</v>
      </c>
      <c r="AR342" s="51" t="str">
        <f t="shared" ca="1" si="49"/>
        <v>n/a</v>
      </c>
      <c r="AS342" s="52" t="str">
        <f t="shared" ca="1" si="53"/>
        <v>n/a</v>
      </c>
      <c r="AT342" s="52" t="str">
        <f ca="1">IF(OR(AQ342="",AQ342="n/a"),AQ342,IF(AND($AR342&lt;&gt;"--- Empty ---",AR342=IF(AQ342="Finger1",Settings!$AB$4,Settings!$AB$6),ISERROR(MATCH(AR342,Settings!$AB$9:$AB$14,0))),"No","Yes"))</f>
        <v>n/a</v>
      </c>
      <c r="AV342" s="51" t="str">
        <f t="shared" ca="1" si="50"/>
        <v>n/a</v>
      </c>
      <c r="AW342" s="51" t="str">
        <f t="shared" ca="1" si="51"/>
        <v>n/a</v>
      </c>
      <c r="AX342" s="52" t="str">
        <f t="shared" ca="1" si="54"/>
        <v>n/a</v>
      </c>
      <c r="AY342" s="52" t="str">
        <f ca="1">IF(OR(AV342="",AV342="n/a"),AV342,IF(AND($AW342&lt;&gt;"--- Empty ---",AW342=IF(AV342="Finger2",Settings!$AB$3,Settings!$AB$5),ISERROR(MATCH(AW342,Settings!$AB$9:$AB$14,0))),"No","Yes"))</f>
        <v>n/a</v>
      </c>
    </row>
    <row r="343" spans="31:51" x14ac:dyDescent="0.25">
      <c r="AE343" s="51" t="str">
        <f ca="1">OFFSET('All Equipment'!$A$1,ROW()-1,0)&amp;""</f>
        <v>Back</v>
      </c>
      <c r="AF343" s="51" t="str">
        <f ca="1">OFFSET('All Equipment'!$B$1,ROW()-1,0)&amp;""</f>
        <v>Back</v>
      </c>
      <c r="AG343" s="52" t="str">
        <f t="shared" ca="1" si="46"/>
        <v/>
      </c>
      <c r="AH343" s="51" t="str">
        <f ca="1">IF($AE343="","",IF(OFFSET('All Equipment'!$A$1,ROW()-1,2)="","--- Empty ---",OFFSET('All Equipment'!$A$1,ROW()-1,2)))</f>
        <v>Cloak of Unending Life</v>
      </c>
      <c r="AI343" s="52">
        <f ca="1">IF($AF343="","",OFFSET('All Equipment'!$E$1,ROW()-1,0))</f>
        <v>5</v>
      </c>
      <c r="AJ343" s="52">
        <f ca="1">IF($AE343="","",OFFSET('All Equipment'!$M$1,ROW()-1,0))</f>
        <v>0</v>
      </c>
      <c r="AK343" s="107">
        <f ca="1">IF($AE343="","",IF($AH343="--- Empty ---",0,OFFSET('All Equipment'!$P$1,ROW()-1,0)))</f>
        <v>12.132978723404255</v>
      </c>
      <c r="AL343" s="107">
        <f ca="1">IF($AE343="","",IF(AND($AE343="Off-Hand",$AH343="--- Empty ---"),1000,IF($AG343="1H",SUM($AK343,MAX(Optimization!$I$5:$K$5)),$AK343)))</f>
        <v>12.132978723404255</v>
      </c>
      <c r="AM343" s="134" t="str">
        <f ca="1">IF($AH343="","",IF(AND($AH343&lt;&gt;"--- Empty ---",OR($AI343&gt;$AD$2,OFFSET('All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3" s="52" t="str">
        <f t="shared" ca="1" si="47"/>
        <v>Yes</v>
      </c>
      <c r="AO343" s="52">
        <f t="shared" ca="1" si="52"/>
        <v>343</v>
      </c>
      <c r="AQ343" s="51" t="str">
        <f t="shared" ca="1" si="48"/>
        <v>n/a</v>
      </c>
      <c r="AR343" s="51" t="str">
        <f t="shared" ca="1" si="49"/>
        <v>n/a</v>
      </c>
      <c r="AS343" s="52" t="str">
        <f t="shared" ca="1" si="53"/>
        <v>n/a</v>
      </c>
      <c r="AT343" s="52" t="str">
        <f ca="1">IF(OR(AQ343="",AQ343="n/a"),AQ343,IF(AND($AR343&lt;&gt;"--- Empty ---",AR343=IF(AQ343="Finger1",Settings!$AB$4,Settings!$AB$6),ISERROR(MATCH(AR343,Settings!$AB$9:$AB$14,0))),"No","Yes"))</f>
        <v>n/a</v>
      </c>
      <c r="AV343" s="51" t="str">
        <f t="shared" ca="1" si="50"/>
        <v>n/a</v>
      </c>
      <c r="AW343" s="51" t="str">
        <f t="shared" ca="1" si="51"/>
        <v>n/a</v>
      </c>
      <c r="AX343" s="52" t="str">
        <f t="shared" ca="1" si="54"/>
        <v>n/a</v>
      </c>
      <c r="AY343" s="52" t="str">
        <f ca="1">IF(OR(AV343="",AV343="n/a"),AV343,IF(AND($AW343&lt;&gt;"--- Empty ---",AW343=IF(AV343="Finger2",Settings!$AB$3,Settings!$AB$5),ISERROR(MATCH(AW343,Settings!$AB$9:$AB$14,0))),"No","Yes"))</f>
        <v>n/a</v>
      </c>
    </row>
    <row r="344" spans="31:51" x14ac:dyDescent="0.25">
      <c r="AE344" s="51" t="str">
        <f ca="1">OFFSET('All Equipment'!$A$1,ROW()-1,0)&amp;""</f>
        <v>Back</v>
      </c>
      <c r="AF344" s="51" t="str">
        <f ca="1">OFFSET('All Equipment'!$B$1,ROW()-1,0)&amp;""</f>
        <v>Back</v>
      </c>
      <c r="AG344" s="52" t="str">
        <f t="shared" ca="1" si="46"/>
        <v/>
      </c>
      <c r="AH344" s="51" t="str">
        <f ca="1">IF($AE344="","",IF(OFFSET('All Equipment'!$A$1,ROW()-1,2)="","--- Empty ---",OFFSET('All Equipment'!$A$1,ROW()-1,2)))</f>
        <v>Councillor's Cloak of Arcane Wrath</v>
      </c>
      <c r="AI344" s="52">
        <f ca="1">IF($AF344="","",OFFSET('All Equipment'!$E$1,ROW()-1,0))</f>
        <v>1</v>
      </c>
      <c r="AJ344" s="52">
        <f ca="1">IF($AE344="","",OFFSET('All Equipment'!$M$1,ROW()-1,0))</f>
        <v>0</v>
      </c>
      <c r="AK344" s="107">
        <f ca="1">IF($AE344="","",IF($AH344="--- Empty ---",0,OFFSET('All Equipment'!$P$1,ROW()-1,0)))</f>
        <v>19</v>
      </c>
      <c r="AL344" s="107">
        <f ca="1">IF($AE344="","",IF(AND($AE344="Off-Hand",$AH344="--- Empty ---"),1000,IF($AG344="1H",SUM($AK344,MAX(Optimization!$I$5:$K$5)),$AK344)))</f>
        <v>19</v>
      </c>
      <c r="AM344" s="134" t="str">
        <f ca="1">IF($AH344="","",IF(AND($AH344&lt;&gt;"--- Empty ---",OR($AI344&gt;$AD$2,OFFSET('All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4" s="52" t="str">
        <f t="shared" ca="1" si="47"/>
        <v>Yes</v>
      </c>
      <c r="AO344" s="52">
        <f t="shared" ca="1" si="52"/>
        <v>344</v>
      </c>
      <c r="AQ344" s="51" t="str">
        <f t="shared" ca="1" si="48"/>
        <v>n/a</v>
      </c>
      <c r="AR344" s="51" t="str">
        <f t="shared" ca="1" si="49"/>
        <v>n/a</v>
      </c>
      <c r="AS344" s="52" t="str">
        <f t="shared" ca="1" si="53"/>
        <v>n/a</v>
      </c>
      <c r="AT344" s="52" t="str">
        <f ca="1">IF(OR(AQ344="",AQ344="n/a"),AQ344,IF(AND($AR344&lt;&gt;"--- Empty ---",AR344=IF(AQ344="Finger1",Settings!$AB$4,Settings!$AB$6),ISERROR(MATCH(AR344,Settings!$AB$9:$AB$14,0))),"No","Yes"))</f>
        <v>n/a</v>
      </c>
      <c r="AV344" s="51" t="str">
        <f t="shared" ca="1" si="50"/>
        <v>n/a</v>
      </c>
      <c r="AW344" s="51" t="str">
        <f t="shared" ca="1" si="51"/>
        <v>n/a</v>
      </c>
      <c r="AX344" s="52" t="str">
        <f t="shared" ca="1" si="54"/>
        <v>n/a</v>
      </c>
      <c r="AY344" s="52" t="str">
        <f ca="1">IF(OR(AV344="",AV344="n/a"),AV344,IF(AND($AW344&lt;&gt;"--- Empty ---",AW344=IF(AV344="Finger2",Settings!$AB$3,Settings!$AB$5),ISERROR(MATCH(AW344,Settings!$AB$9:$AB$14,0))),"No","Yes"))</f>
        <v>n/a</v>
      </c>
    </row>
    <row r="345" spans="31:51" x14ac:dyDescent="0.25">
      <c r="AE345" s="51" t="str">
        <f ca="1">OFFSET('All Equipment'!$A$1,ROW()-1,0)&amp;""</f>
        <v>Back</v>
      </c>
      <c r="AF345" s="51" t="str">
        <f ca="1">OFFSET('All Equipment'!$B$1,ROW()-1,0)&amp;""</f>
        <v>Back</v>
      </c>
      <c r="AG345" s="52" t="str">
        <f t="shared" ca="1" si="46"/>
        <v/>
      </c>
      <c r="AH345" s="51" t="str">
        <f ca="1">IF($AE345="","",IF(OFFSET('All Equipment'!$A$1,ROW()-1,2)="","--- Empty ---",OFFSET('All Equipment'!$A$1,ROW()-1,2)))</f>
        <v>Crystalline Threaded Cape</v>
      </c>
      <c r="AI345" s="52">
        <f ca="1">IF($AF345="","",OFFSET('All Equipment'!$E$1,ROW()-1,0))</f>
        <v>4</v>
      </c>
      <c r="AJ345" s="52">
        <f ca="1">IF($AE345="","",OFFSET('All Equipment'!$M$1,ROW()-1,0))</f>
        <v>0</v>
      </c>
      <c r="AK345" s="107">
        <f ca="1">IF($AE345="","",IF($AH345="--- Empty ---",0,OFFSET('All Equipment'!$P$1,ROW()-1,0)))</f>
        <v>20.453191489361704</v>
      </c>
      <c r="AL345" s="107">
        <f ca="1">IF($AE345="","",IF(AND($AE345="Off-Hand",$AH345="--- Empty ---"),1000,IF($AG345="1H",SUM($AK345,MAX(Optimization!$I$5:$K$5)),$AK345)))</f>
        <v>20.453191489361704</v>
      </c>
      <c r="AM345" s="134" t="str">
        <f ca="1">IF($AH345="","",IF(AND($AH345&lt;&gt;"--- Empty ---",OR($AI345&gt;$AD$2,OFFSET('All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5" s="52" t="str">
        <f t="shared" ca="1" si="47"/>
        <v>Yes</v>
      </c>
      <c r="AO345" s="52">
        <f t="shared" ca="1" si="52"/>
        <v>345</v>
      </c>
      <c r="AQ345" s="51" t="str">
        <f t="shared" ca="1" si="48"/>
        <v>n/a</v>
      </c>
      <c r="AR345" s="51" t="str">
        <f t="shared" ca="1" si="49"/>
        <v>n/a</v>
      </c>
      <c r="AS345" s="52" t="str">
        <f t="shared" ca="1" si="53"/>
        <v>n/a</v>
      </c>
      <c r="AT345" s="52" t="str">
        <f ca="1">IF(OR(AQ345="",AQ345="n/a"),AQ345,IF(AND($AR345&lt;&gt;"--- Empty ---",AR345=IF(AQ345="Finger1",Settings!$AB$4,Settings!$AB$6),ISERROR(MATCH(AR345,Settings!$AB$9:$AB$14,0))),"No","Yes"))</f>
        <v>n/a</v>
      </c>
      <c r="AV345" s="51" t="str">
        <f t="shared" ca="1" si="50"/>
        <v>n/a</v>
      </c>
      <c r="AW345" s="51" t="str">
        <f t="shared" ca="1" si="51"/>
        <v>n/a</v>
      </c>
      <c r="AX345" s="52" t="str">
        <f t="shared" ca="1" si="54"/>
        <v>n/a</v>
      </c>
      <c r="AY345" s="52" t="str">
        <f ca="1">IF(OR(AV345="",AV345="n/a"),AV345,IF(AND($AW345&lt;&gt;"--- Empty ---",AW345=IF(AV345="Finger2",Settings!$AB$3,Settings!$AB$5),ISERROR(MATCH(AW345,Settings!$AB$9:$AB$14,0))),"No","Yes"))</f>
        <v>n/a</v>
      </c>
    </row>
    <row r="346" spans="31:51" x14ac:dyDescent="0.25">
      <c r="AE346" s="51" t="str">
        <f ca="1">OFFSET('All Equipment'!$A$1,ROW()-1,0)&amp;""</f>
        <v>Back</v>
      </c>
      <c r="AF346" s="51" t="str">
        <f ca="1">OFFSET('All Equipment'!$B$1,ROW()-1,0)&amp;""</f>
        <v>Back</v>
      </c>
      <c r="AG346" s="52" t="str">
        <f t="shared" ca="1" si="46"/>
        <v/>
      </c>
      <c r="AH346" s="51" t="str">
        <f ca="1">IF($AE346="","",IF(OFFSET('All Equipment'!$A$1,ROW()-1,2)="","--- Empty ---",OFFSET('All Equipment'!$A$1,ROW()-1,2)))</f>
        <v>Deep Woodlands Cloak</v>
      </c>
      <c r="AI346" s="52">
        <f ca="1">IF($AF346="","",OFFSET('All Equipment'!$E$1,ROW()-1,0))</f>
        <v>1</v>
      </c>
      <c r="AJ346" s="52">
        <f ca="1">IF($AE346="","",OFFSET('All Equipment'!$M$1,ROW()-1,0))</f>
        <v>0</v>
      </c>
      <c r="AK346" s="107">
        <f ca="1">IF($AE346="","",IF($AH346="--- Empty ---",0,OFFSET('All Equipment'!$P$1,ROW()-1,0)))</f>
        <v>13.01968085106383</v>
      </c>
      <c r="AL346" s="107">
        <f ca="1">IF($AE346="","",IF(AND($AE346="Off-Hand",$AH346="--- Empty ---"),1000,IF($AG346="1H",SUM($AK346,MAX(Optimization!$I$5:$K$5)),$AK346)))</f>
        <v>13.01968085106383</v>
      </c>
      <c r="AM346" s="134" t="str">
        <f ca="1">IF($AH346="","",IF(AND($AH346&lt;&gt;"--- Empty ---",OR($AI346&gt;$AD$2,OFFSET('All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6" s="52" t="str">
        <f t="shared" ca="1" si="47"/>
        <v>Yes</v>
      </c>
      <c r="AO346" s="52">
        <f t="shared" ca="1" si="52"/>
        <v>346</v>
      </c>
      <c r="AQ346" s="51" t="str">
        <f t="shared" ca="1" si="48"/>
        <v>n/a</v>
      </c>
      <c r="AR346" s="51" t="str">
        <f t="shared" ca="1" si="49"/>
        <v>n/a</v>
      </c>
      <c r="AS346" s="52" t="str">
        <f t="shared" ca="1" si="53"/>
        <v>n/a</v>
      </c>
      <c r="AT346" s="52" t="str">
        <f ca="1">IF(OR(AQ346="",AQ346="n/a"),AQ346,IF(AND($AR346&lt;&gt;"--- Empty ---",AR346=IF(AQ346="Finger1",Settings!$AB$4,Settings!$AB$6),ISERROR(MATCH(AR346,Settings!$AB$9:$AB$14,0))),"No","Yes"))</f>
        <v>n/a</v>
      </c>
      <c r="AV346" s="51" t="str">
        <f t="shared" ca="1" si="50"/>
        <v>n/a</v>
      </c>
      <c r="AW346" s="51" t="str">
        <f t="shared" ca="1" si="51"/>
        <v>n/a</v>
      </c>
      <c r="AX346" s="52" t="str">
        <f t="shared" ca="1" si="54"/>
        <v>n/a</v>
      </c>
      <c r="AY346" s="52" t="str">
        <f ca="1">IF(OR(AV346="",AV346="n/a"),AV346,IF(AND($AW346&lt;&gt;"--- Empty ---",AW346=IF(AV346="Finger2",Settings!$AB$3,Settings!$AB$5),ISERROR(MATCH(AW346,Settings!$AB$9:$AB$14,0))),"No","Yes"))</f>
        <v>n/a</v>
      </c>
    </row>
    <row r="347" spans="31:51" x14ac:dyDescent="0.25">
      <c r="AE347" s="51" t="str">
        <f ca="1">OFFSET('All Equipment'!$A$1,ROW()-1,0)&amp;""</f>
        <v>Back</v>
      </c>
      <c r="AF347" s="51" t="str">
        <f ca="1">OFFSET('All Equipment'!$B$1,ROW()-1,0)&amp;""</f>
        <v>Back</v>
      </c>
      <c r="AG347" s="52" t="str">
        <f t="shared" ca="1" si="46"/>
        <v/>
      </c>
      <c r="AH347" s="51" t="str">
        <f ca="1">IF($AE347="","",IF(OFFSET('All Equipment'!$A$1,ROW()-1,2)="","--- Empty ---",OFFSET('All Equipment'!$A$1,ROW()-1,2)))</f>
        <v>Duskwoven Cape of Arcane Wrath</v>
      </c>
      <c r="AI347" s="52">
        <f ca="1">IF($AF347="","",OFFSET('All Equipment'!$E$1,ROW()-1,0))</f>
        <v>1</v>
      </c>
      <c r="AJ347" s="52">
        <f ca="1">IF($AE347="","",OFFSET('All Equipment'!$M$1,ROW()-1,0))</f>
        <v>0</v>
      </c>
      <c r="AK347" s="107">
        <f ca="1">IF($AE347="","",IF($AH347="--- Empty ---",0,OFFSET('All Equipment'!$P$1,ROW()-1,0)))</f>
        <v>17</v>
      </c>
      <c r="AL347" s="107">
        <f ca="1">IF($AE347="","",IF(AND($AE347="Off-Hand",$AH347="--- Empty ---"),1000,IF($AG347="1H",SUM($AK347,MAX(Optimization!$I$5:$K$5)),$AK347)))</f>
        <v>17</v>
      </c>
      <c r="AM347" s="134" t="str">
        <f ca="1">IF($AH347="","",IF(AND($AH347&lt;&gt;"--- Empty ---",OR($AI347&gt;$AD$2,OFFSET('All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7" s="52" t="str">
        <f t="shared" ca="1" si="47"/>
        <v>Yes</v>
      </c>
      <c r="AO347" s="52">
        <f t="shared" ca="1" si="52"/>
        <v>347</v>
      </c>
      <c r="AQ347" s="51" t="str">
        <f t="shared" ca="1" si="48"/>
        <v>n/a</v>
      </c>
      <c r="AR347" s="51" t="str">
        <f t="shared" ca="1" si="49"/>
        <v>n/a</v>
      </c>
      <c r="AS347" s="52" t="str">
        <f t="shared" ca="1" si="53"/>
        <v>n/a</v>
      </c>
      <c r="AT347" s="52" t="str">
        <f ca="1">IF(OR(AQ347="",AQ347="n/a"),AQ347,IF(AND($AR347&lt;&gt;"--- Empty ---",AR347=IF(AQ347="Finger1",Settings!$AB$4,Settings!$AB$6),ISERROR(MATCH(AR347,Settings!$AB$9:$AB$14,0))),"No","Yes"))</f>
        <v>n/a</v>
      </c>
      <c r="AV347" s="51" t="str">
        <f t="shared" ca="1" si="50"/>
        <v>n/a</v>
      </c>
      <c r="AW347" s="51" t="str">
        <f t="shared" ca="1" si="51"/>
        <v>n/a</v>
      </c>
      <c r="AX347" s="52" t="str">
        <f t="shared" ca="1" si="54"/>
        <v>n/a</v>
      </c>
      <c r="AY347" s="52" t="str">
        <f ca="1">IF(OR(AV347="",AV347="n/a"),AV347,IF(AND($AW347&lt;&gt;"--- Empty ---",AW347=IF(AV347="Finger2",Settings!$AB$3,Settings!$AB$5),ISERROR(MATCH(AW347,Settings!$AB$9:$AB$14,0))),"No","Yes"))</f>
        <v>n/a</v>
      </c>
    </row>
    <row r="348" spans="31:51" x14ac:dyDescent="0.25">
      <c r="AE348" s="51" t="str">
        <f ca="1">OFFSET('All Equipment'!$A$1,ROW()-1,0)&amp;""</f>
        <v>Back</v>
      </c>
      <c r="AF348" s="51" t="str">
        <f ca="1">OFFSET('All Equipment'!$B$1,ROW()-1,0)&amp;""</f>
        <v>Back</v>
      </c>
      <c r="AG348" s="52" t="str">
        <f t="shared" ca="1" si="46"/>
        <v/>
      </c>
      <c r="AH348" s="51" t="str">
        <f ca="1">IF($AE348="","",IF(OFFSET('All Equipment'!$A$1,ROW()-1,2)="","--- Empty ---",OFFSET('All Equipment'!$A$1,ROW()-1,2)))</f>
        <v>Elegant Cloak of Arcane Wrath</v>
      </c>
      <c r="AI348" s="52">
        <f ca="1">IF($AF348="","",OFFSET('All Equipment'!$E$1,ROW()-1,0))</f>
        <v>1</v>
      </c>
      <c r="AJ348" s="52">
        <f ca="1">IF($AE348="","",OFFSET('All Equipment'!$M$1,ROW()-1,0))</f>
        <v>0</v>
      </c>
      <c r="AK348" s="107">
        <f ca="1">IF($AE348="","",IF($AH348="--- Empty ---",0,OFFSET('All Equipment'!$P$1,ROW()-1,0)))</f>
        <v>20</v>
      </c>
      <c r="AL348" s="107">
        <f ca="1">IF($AE348="","",IF(AND($AE348="Off-Hand",$AH348="--- Empty ---"),1000,IF($AG348="1H",SUM($AK348,MAX(Optimization!$I$5:$K$5)),$AK348)))</f>
        <v>20</v>
      </c>
      <c r="AM348" s="134" t="str">
        <f ca="1">IF($AH348="","",IF(AND($AH348&lt;&gt;"--- Empty ---",OR($AI348&gt;$AD$2,OFFSET('All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8" s="52" t="str">
        <f t="shared" ca="1" si="47"/>
        <v>Yes</v>
      </c>
      <c r="AO348" s="52">
        <f t="shared" ca="1" si="52"/>
        <v>348</v>
      </c>
      <c r="AQ348" s="51" t="str">
        <f t="shared" ca="1" si="48"/>
        <v>n/a</v>
      </c>
      <c r="AR348" s="51" t="str">
        <f t="shared" ca="1" si="49"/>
        <v>n/a</v>
      </c>
      <c r="AS348" s="52" t="str">
        <f t="shared" ca="1" si="53"/>
        <v>n/a</v>
      </c>
      <c r="AT348" s="52" t="str">
        <f ca="1">IF(OR(AQ348="",AQ348="n/a"),AQ348,IF(AND($AR348&lt;&gt;"--- Empty ---",AR348=IF(AQ348="Finger1",Settings!$AB$4,Settings!$AB$6),ISERROR(MATCH(AR348,Settings!$AB$9:$AB$14,0))),"No","Yes"))</f>
        <v>n/a</v>
      </c>
      <c r="AV348" s="51" t="str">
        <f t="shared" ca="1" si="50"/>
        <v>n/a</v>
      </c>
      <c r="AW348" s="51" t="str">
        <f t="shared" ca="1" si="51"/>
        <v>n/a</v>
      </c>
      <c r="AX348" s="52" t="str">
        <f t="shared" ca="1" si="54"/>
        <v>n/a</v>
      </c>
      <c r="AY348" s="52" t="str">
        <f ca="1">IF(OR(AV348="",AV348="n/a"),AV348,IF(AND($AW348&lt;&gt;"--- Empty ---",AW348=IF(AV348="Finger2",Settings!$AB$3,Settings!$AB$5),ISERROR(MATCH(AW348,Settings!$AB$9:$AB$14,0))),"No","Yes"))</f>
        <v>n/a</v>
      </c>
    </row>
    <row r="349" spans="31:51" x14ac:dyDescent="0.25">
      <c r="AE349" s="51" t="str">
        <f ca="1">OFFSET('All Equipment'!$A$1,ROW()-1,0)&amp;""</f>
        <v>Back</v>
      </c>
      <c r="AF349" s="51" t="str">
        <f ca="1">OFFSET('All Equipment'!$B$1,ROW()-1,0)&amp;""</f>
        <v>Back</v>
      </c>
      <c r="AG349" s="52" t="str">
        <f t="shared" ca="1" si="46"/>
        <v/>
      </c>
      <c r="AH349" s="51" t="str">
        <f ca="1">IF($AE349="","",IF(OFFSET('All Equipment'!$A$1,ROW()-1,2)="","--- Empty ---",OFFSET('All Equipment'!$A$1,ROW()-1,2)))</f>
        <v>Engraved Cape of Arcane Wrath</v>
      </c>
      <c r="AI349" s="52">
        <f ca="1">IF($AF349="","",OFFSET('All Equipment'!$E$1,ROW()-1,0))</f>
        <v>1</v>
      </c>
      <c r="AJ349" s="52">
        <f ca="1">IF($AE349="","",OFFSET('All Equipment'!$M$1,ROW()-1,0))</f>
        <v>0</v>
      </c>
      <c r="AK349" s="107">
        <f ca="1">IF($AE349="","",IF($AH349="--- Empty ---",0,OFFSET('All Equipment'!$P$1,ROW()-1,0)))</f>
        <v>20</v>
      </c>
      <c r="AL349" s="107">
        <f ca="1">IF($AE349="","",IF(AND($AE349="Off-Hand",$AH349="--- Empty ---"),1000,IF($AG349="1H",SUM($AK349,MAX(Optimization!$I$5:$K$5)),$AK349)))</f>
        <v>20</v>
      </c>
      <c r="AM349" s="134" t="str">
        <f ca="1">IF($AH349="","",IF(AND($AH349&lt;&gt;"--- Empty ---",OR($AI349&gt;$AD$2,OFFSET('All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9" s="52" t="str">
        <f t="shared" ca="1" si="47"/>
        <v>Yes</v>
      </c>
      <c r="AO349" s="52">
        <f t="shared" ca="1" si="52"/>
        <v>349</v>
      </c>
      <c r="AQ349" s="51" t="str">
        <f t="shared" ca="1" si="48"/>
        <v>n/a</v>
      </c>
      <c r="AR349" s="51" t="str">
        <f t="shared" ca="1" si="49"/>
        <v>n/a</v>
      </c>
      <c r="AS349" s="52" t="str">
        <f t="shared" ca="1" si="53"/>
        <v>n/a</v>
      </c>
      <c r="AT349" s="52" t="str">
        <f ca="1">IF(OR(AQ349="",AQ349="n/a"),AQ349,IF(AND($AR349&lt;&gt;"--- Empty ---",AR349=IF(AQ349="Finger1",Settings!$AB$4,Settings!$AB$6),ISERROR(MATCH(AR349,Settings!$AB$9:$AB$14,0))),"No","Yes"))</f>
        <v>n/a</v>
      </c>
      <c r="AV349" s="51" t="str">
        <f t="shared" ca="1" si="50"/>
        <v>n/a</v>
      </c>
      <c r="AW349" s="51" t="str">
        <f t="shared" ca="1" si="51"/>
        <v>n/a</v>
      </c>
      <c r="AX349" s="52" t="str">
        <f t="shared" ca="1" si="54"/>
        <v>n/a</v>
      </c>
      <c r="AY349" s="52" t="str">
        <f ca="1">IF(OR(AV349="",AV349="n/a"),AV349,IF(AND($AW349&lt;&gt;"--- Empty ---",AW349=IF(AV349="Finger2",Settings!$AB$3,Settings!$AB$5),ISERROR(MATCH(AW349,Settings!$AB$9:$AB$14,0))),"No","Yes"))</f>
        <v>n/a</v>
      </c>
    </row>
    <row r="350" spans="31:51" x14ac:dyDescent="0.25">
      <c r="AE350" s="51" t="str">
        <f ca="1">OFFSET('All Equipment'!$A$1,ROW()-1,0)&amp;""</f>
        <v>Back</v>
      </c>
      <c r="AF350" s="51" t="str">
        <f ca="1">OFFSET('All Equipment'!$B$1,ROW()-1,0)&amp;""</f>
        <v>Back</v>
      </c>
      <c r="AG350" s="52" t="str">
        <f t="shared" ca="1" si="46"/>
        <v/>
      </c>
      <c r="AH350" s="51" t="str">
        <f ca="1">IF($AE350="","",IF(OFFSET('All Equipment'!$A$1,ROW()-1,2)="","--- Empty ---",OFFSET('All Equipment'!$A$1,ROW()-1,2)))</f>
        <v>Engraved Cape of Nature's Wrath</v>
      </c>
      <c r="AI350" s="52">
        <f ca="1">IF($AF350="","",OFFSET('All Equipment'!$E$1,ROW()-1,0))</f>
        <v>1</v>
      </c>
      <c r="AJ350" s="52">
        <f ca="1">IF($AE350="","",OFFSET('All Equipment'!$M$1,ROW()-1,0))</f>
        <v>0</v>
      </c>
      <c r="AK350" s="107">
        <f ca="1">IF($AE350="","",IF($AH350="--- Empty ---",0,OFFSET('All Equipment'!$P$1,ROW()-1,0)))</f>
        <v>20</v>
      </c>
      <c r="AL350" s="107">
        <f ca="1">IF($AE350="","",IF(AND($AE350="Off-Hand",$AH350="--- Empty ---"),1000,IF($AG350="1H",SUM($AK350,MAX(Optimization!$I$5:$K$5)),$AK350)))</f>
        <v>20</v>
      </c>
      <c r="AM350" s="134" t="str">
        <f ca="1">IF($AH350="","",IF(AND($AH350&lt;&gt;"--- Empty ---",OR($AI350&gt;$AD$2,OFFSET('All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50" s="52" t="str">
        <f t="shared" ca="1" si="47"/>
        <v>Yes</v>
      </c>
      <c r="AO350" s="52">
        <f t="shared" ca="1" si="52"/>
        <v>350</v>
      </c>
      <c r="AQ350" s="51" t="str">
        <f t="shared" ca="1" si="48"/>
        <v>n/a</v>
      </c>
      <c r="AR350" s="51" t="str">
        <f t="shared" ca="1" si="49"/>
        <v>n/a</v>
      </c>
      <c r="AS350" s="52" t="str">
        <f t="shared" ca="1" si="53"/>
        <v>n/a</v>
      </c>
      <c r="AT350" s="52" t="str">
        <f ca="1">IF(OR(AQ350="",AQ350="n/a"),AQ350,IF(AND($AR350&lt;&gt;"--- Empty ---",AR350=IF(AQ350="Finger1",Settings!$AB$4,Settings!$AB$6),ISERROR(MATCH(AR350,Settings!$AB$9:$AB$14,0))),"No","Yes"))</f>
        <v>n/a</v>
      </c>
      <c r="AV350" s="51" t="str">
        <f t="shared" ca="1" si="50"/>
        <v>n/a</v>
      </c>
      <c r="AW350" s="51" t="str">
        <f t="shared" ca="1" si="51"/>
        <v>n/a</v>
      </c>
      <c r="AX350" s="52" t="str">
        <f t="shared" ca="1" si="54"/>
        <v>n/a</v>
      </c>
      <c r="AY350" s="52" t="str">
        <f ca="1">IF(OR(AV350="",AV350="n/a"),AV350,IF(AND($AW350&lt;&gt;"--- Empty ---",AW350=IF(AV350="Finger2",Settings!$AB$3,Settings!$AB$5),ISERROR(MATCH(AW350,Settings!$AB$9:$AB$14,0))),"No","Yes"))</f>
        <v>n/a</v>
      </c>
    </row>
    <row r="351" spans="31:51" x14ac:dyDescent="0.25">
      <c r="AE351" s="51" t="str">
        <f ca="1">OFFSET('All Equipment'!$A$1,ROW()-1,0)&amp;""</f>
        <v>Back</v>
      </c>
      <c r="AF351" s="51" t="str">
        <f ca="1">OFFSET('All Equipment'!$B$1,ROW()-1,0)&amp;""</f>
        <v>Back</v>
      </c>
      <c r="AG351" s="52" t="str">
        <f t="shared" ca="1" si="46"/>
        <v/>
      </c>
      <c r="AH351" s="51" t="str">
        <f ca="1">IF($AE351="","",IF(OFFSET('All Equipment'!$A$1,ROW()-1,2)="","--- Empty ---",OFFSET('All Equipment'!$A$1,ROW()-1,2)))</f>
        <v>Eternal Cloak of Arcane Wrath</v>
      </c>
      <c r="AI351" s="52">
        <f ca="1">IF($AF351="","",OFFSET('All Equipment'!$E$1,ROW()-1,0))</f>
        <v>1</v>
      </c>
      <c r="AJ351" s="52">
        <f ca="1">IF($AE351="","",OFFSET('All Equipment'!$M$1,ROW()-1,0))</f>
        <v>0</v>
      </c>
      <c r="AK351" s="107">
        <f ca="1">IF($AE351="","",IF($AH351="--- Empty ---",0,OFFSET('All Equipment'!$P$1,ROW()-1,0)))</f>
        <v>21</v>
      </c>
      <c r="AL351" s="107">
        <f ca="1">IF($AE351="","",IF(AND($AE351="Off-Hand",$AH351="--- Empty ---"),1000,IF($AG351="1H",SUM($AK351,MAX(Optimization!$I$5:$K$5)),$AK351)))</f>
        <v>21</v>
      </c>
      <c r="AM351" s="134" t="str">
        <f ca="1">IF($AH351="","",IF(AND($AH351&lt;&gt;"--- Empty ---",OR($AI351&gt;$AD$2,OFFSET('All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1" s="52" t="str">
        <f t="shared" ca="1" si="47"/>
        <v>Yes</v>
      </c>
      <c r="AO351" s="52">
        <f t="shared" ca="1" si="52"/>
        <v>351</v>
      </c>
      <c r="AQ351" s="51" t="str">
        <f t="shared" ca="1" si="48"/>
        <v>n/a</v>
      </c>
      <c r="AR351" s="51" t="str">
        <f t="shared" ca="1" si="49"/>
        <v>n/a</v>
      </c>
      <c r="AS351" s="52" t="str">
        <f t="shared" ca="1" si="53"/>
        <v>n/a</v>
      </c>
      <c r="AT351" s="52" t="str">
        <f ca="1">IF(OR(AQ351="",AQ351="n/a"),AQ351,IF(AND($AR351&lt;&gt;"--- Empty ---",AR351=IF(AQ351="Finger1",Settings!$AB$4,Settings!$AB$6),ISERROR(MATCH(AR351,Settings!$AB$9:$AB$14,0))),"No","Yes"))</f>
        <v>n/a</v>
      </c>
      <c r="AV351" s="51" t="str">
        <f t="shared" ca="1" si="50"/>
        <v>n/a</v>
      </c>
      <c r="AW351" s="51" t="str">
        <f t="shared" ca="1" si="51"/>
        <v>n/a</v>
      </c>
      <c r="AX351" s="52" t="str">
        <f t="shared" ca="1" si="54"/>
        <v>n/a</v>
      </c>
      <c r="AY351" s="52" t="str">
        <f ca="1">IF(OR(AV351="",AV351="n/a"),AV351,IF(AND($AW351&lt;&gt;"--- Empty ---",AW351=IF(AV351="Finger2",Settings!$AB$3,Settings!$AB$5),ISERROR(MATCH(AW351,Settings!$AB$9:$AB$14,0))),"No","Yes"))</f>
        <v>n/a</v>
      </c>
    </row>
    <row r="352" spans="31:51" x14ac:dyDescent="0.25">
      <c r="AE352" s="51" t="str">
        <f ca="1">OFFSET('All Equipment'!$A$1,ROW()-1,0)&amp;""</f>
        <v>Back</v>
      </c>
      <c r="AF352" s="51" t="str">
        <f ca="1">OFFSET('All Equipment'!$B$1,ROW()-1,0)&amp;""</f>
        <v>Back</v>
      </c>
      <c r="AG352" s="52" t="str">
        <f t="shared" ca="1" si="46"/>
        <v/>
      </c>
      <c r="AH352" s="51" t="str">
        <f ca="1">IF($AE352="","",IF(OFFSET('All Equipment'!$A$1,ROW()-1,2)="","--- Empty ---",OFFSET('All Equipment'!$A$1,ROW()-1,2)))</f>
        <v>Frostwolf Advisor's Cloak</v>
      </c>
      <c r="AI352" s="52">
        <f ca="1">IF($AF352="","",OFFSET('All Equipment'!$E$1,ROW()-1,0))</f>
        <v>2</v>
      </c>
      <c r="AJ352" s="52">
        <f ca="1">IF($AE352="","",OFFSET('All Equipment'!$M$1,ROW()-1,0))</f>
        <v>0</v>
      </c>
      <c r="AK352" s="107">
        <f ca="1">IF($AE352="","",IF($AH352="--- Empty ---",0,OFFSET('All Equipment'!$P$1,ROW()-1,0)))</f>
        <v>14</v>
      </c>
      <c r="AL352" s="107">
        <f ca="1">IF($AE352="","",IF(AND($AE352="Off-Hand",$AH352="--- Empty ---"),1000,IF($AG352="1H",SUM($AK352,MAX(Optimization!$I$5:$K$5)),$AK352)))</f>
        <v>14</v>
      </c>
      <c r="AM352" s="134" t="str">
        <f ca="1">IF($AH352="","",IF(AND($AH352&lt;&gt;"--- Empty ---",OR($AI352&gt;$AD$2,OFFSET('All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2" s="52" t="str">
        <f t="shared" ca="1" si="47"/>
        <v>Yes</v>
      </c>
      <c r="AO352" s="52">
        <f t="shared" ca="1" si="52"/>
        <v>352</v>
      </c>
      <c r="AQ352" s="51" t="str">
        <f t="shared" ca="1" si="48"/>
        <v>n/a</v>
      </c>
      <c r="AR352" s="51" t="str">
        <f t="shared" ca="1" si="49"/>
        <v>n/a</v>
      </c>
      <c r="AS352" s="52" t="str">
        <f t="shared" ca="1" si="53"/>
        <v>n/a</v>
      </c>
      <c r="AT352" s="52" t="str">
        <f ca="1">IF(OR(AQ352="",AQ352="n/a"),AQ352,IF(AND($AR352&lt;&gt;"--- Empty ---",AR352=IF(AQ352="Finger1",Settings!$AB$4,Settings!$AB$6),ISERROR(MATCH(AR352,Settings!$AB$9:$AB$14,0))),"No","Yes"))</f>
        <v>n/a</v>
      </c>
      <c r="AV352" s="51" t="str">
        <f t="shared" ca="1" si="50"/>
        <v>n/a</v>
      </c>
      <c r="AW352" s="51" t="str">
        <f t="shared" ca="1" si="51"/>
        <v>n/a</v>
      </c>
      <c r="AX352" s="52" t="str">
        <f t="shared" ca="1" si="54"/>
        <v>n/a</v>
      </c>
      <c r="AY352" s="52" t="str">
        <f ca="1">IF(OR(AV352="",AV352="n/a"),AV352,IF(AND($AW352&lt;&gt;"--- Empty ---",AW352=IF(AV352="Finger2",Settings!$AB$3,Settings!$AB$5),ISERROR(MATCH(AW352,Settings!$AB$9:$AB$14,0))),"No","Yes"))</f>
        <v>n/a</v>
      </c>
    </row>
    <row r="353" spans="31:51" x14ac:dyDescent="0.25">
      <c r="AE353" s="51" t="str">
        <f ca="1">OFFSET('All Equipment'!$A$1,ROW()-1,0)&amp;""</f>
        <v>Back</v>
      </c>
      <c r="AF353" s="51" t="str">
        <f ca="1">OFFSET('All Equipment'!$B$1,ROW()-1,0)&amp;""</f>
        <v>Back</v>
      </c>
      <c r="AG353" s="52" t="str">
        <f t="shared" ca="1" si="46"/>
        <v/>
      </c>
      <c r="AH353" s="51" t="str">
        <f ca="1">IF($AE353="","",IF(OFFSET('All Equipment'!$A$1,ROW()-1,2)="","--- Empty ---",OFFSET('All Equipment'!$A$1,ROW()-1,2)))</f>
        <v>Grand Cloak of Arcane Wrath</v>
      </c>
      <c r="AI353" s="52">
        <f ca="1">IF($AF353="","",OFFSET('All Equipment'!$E$1,ROW()-1,0))</f>
        <v>1</v>
      </c>
      <c r="AJ353" s="52">
        <f ca="1">IF($AE353="","",OFFSET('All Equipment'!$M$1,ROW()-1,0))</f>
        <v>0</v>
      </c>
      <c r="AK353" s="107">
        <f ca="1">IF($AE353="","",IF($AH353="--- Empty ---",0,OFFSET('All Equipment'!$P$1,ROW()-1,0)))</f>
        <v>20</v>
      </c>
      <c r="AL353" s="107">
        <f ca="1">IF($AE353="","",IF(AND($AE353="Off-Hand",$AH353="--- Empty ---"),1000,IF($AG353="1H",SUM($AK353,MAX(Optimization!$I$5:$K$5)),$AK353)))</f>
        <v>20</v>
      </c>
      <c r="AM353" s="134" t="str">
        <f ca="1">IF($AH353="","",IF(AND($AH353&lt;&gt;"--- Empty ---",OR($AI353&gt;$AD$2,OFFSET('All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3" s="52" t="str">
        <f t="shared" ca="1" si="47"/>
        <v>Yes</v>
      </c>
      <c r="AO353" s="52">
        <f t="shared" ca="1" si="52"/>
        <v>353</v>
      </c>
      <c r="AQ353" s="51" t="str">
        <f t="shared" ca="1" si="48"/>
        <v>n/a</v>
      </c>
      <c r="AR353" s="51" t="str">
        <f t="shared" ca="1" si="49"/>
        <v>n/a</v>
      </c>
      <c r="AS353" s="52" t="str">
        <f t="shared" ca="1" si="53"/>
        <v>n/a</v>
      </c>
      <c r="AT353" s="52" t="str">
        <f ca="1">IF(OR(AQ353="",AQ353="n/a"),AQ353,IF(AND($AR353&lt;&gt;"--- Empty ---",AR353=IF(AQ353="Finger1",Settings!$AB$4,Settings!$AB$6),ISERROR(MATCH(AR353,Settings!$AB$9:$AB$14,0))),"No","Yes"))</f>
        <v>n/a</v>
      </c>
      <c r="AV353" s="51" t="str">
        <f t="shared" ca="1" si="50"/>
        <v>n/a</v>
      </c>
      <c r="AW353" s="51" t="str">
        <f t="shared" ca="1" si="51"/>
        <v>n/a</v>
      </c>
      <c r="AX353" s="52" t="str">
        <f t="shared" ca="1" si="54"/>
        <v>n/a</v>
      </c>
      <c r="AY353" s="52" t="str">
        <f ca="1">IF(OR(AV353="",AV353="n/a"),AV353,IF(AND($AW353&lt;&gt;"--- Empty ---",AW353=IF(AV353="Finger2",Settings!$AB$3,Settings!$AB$5),ISERROR(MATCH(AW353,Settings!$AB$9:$AB$14,0))),"No","Yes"))</f>
        <v>n/a</v>
      </c>
    </row>
    <row r="354" spans="31:51" x14ac:dyDescent="0.25">
      <c r="AE354" s="51" t="str">
        <f ca="1">OFFSET('All Equipment'!$A$1,ROW()-1,0)&amp;""</f>
        <v>Back</v>
      </c>
      <c r="AF354" s="51" t="str">
        <f ca="1">OFFSET('All Equipment'!$B$1,ROW()-1,0)&amp;""</f>
        <v>Back</v>
      </c>
      <c r="AG354" s="52" t="str">
        <f t="shared" ca="1" si="46"/>
        <v/>
      </c>
      <c r="AH354" s="51" t="str">
        <f ca="1">IF($AE354="","",IF(OFFSET('All Equipment'!$A$1,ROW()-1,2)="","--- Empty ---",OFFSET('All Equipment'!$A$1,ROW()-1,2)))</f>
        <v>Grand Cloak of Nature's Wrath</v>
      </c>
      <c r="AI354" s="52">
        <f ca="1">IF($AF354="","",OFFSET('All Equipment'!$E$1,ROW()-1,0))</f>
        <v>1</v>
      </c>
      <c r="AJ354" s="52">
        <f ca="1">IF($AE354="","",OFFSET('All Equipment'!$M$1,ROW()-1,0))</f>
        <v>0</v>
      </c>
      <c r="AK354" s="107">
        <f ca="1">IF($AE354="","",IF($AH354="--- Empty ---",0,OFFSET('All Equipment'!$P$1,ROW()-1,0)))</f>
        <v>20</v>
      </c>
      <c r="AL354" s="107">
        <f ca="1">IF($AE354="","",IF(AND($AE354="Off-Hand",$AH354="--- Empty ---"),1000,IF($AG354="1H",SUM($AK354,MAX(Optimization!$I$5:$K$5)),$AK354)))</f>
        <v>20</v>
      </c>
      <c r="AM354" s="134" t="str">
        <f ca="1">IF($AH354="","",IF(AND($AH354&lt;&gt;"--- Empty ---",OR($AI354&gt;$AD$2,OFFSET('All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54" s="52" t="str">
        <f t="shared" ca="1" si="47"/>
        <v>Yes</v>
      </c>
      <c r="AO354" s="52">
        <f t="shared" ca="1" si="52"/>
        <v>354</v>
      </c>
      <c r="AQ354" s="51" t="str">
        <f t="shared" ca="1" si="48"/>
        <v>n/a</v>
      </c>
      <c r="AR354" s="51" t="str">
        <f t="shared" ca="1" si="49"/>
        <v>n/a</v>
      </c>
      <c r="AS354" s="52" t="str">
        <f t="shared" ca="1" si="53"/>
        <v>n/a</v>
      </c>
      <c r="AT354" s="52" t="str">
        <f ca="1">IF(OR(AQ354="",AQ354="n/a"),AQ354,IF(AND($AR354&lt;&gt;"--- Empty ---",AR354=IF(AQ354="Finger1",Settings!$AB$4,Settings!$AB$6),ISERROR(MATCH(AR354,Settings!$AB$9:$AB$14,0))),"No","Yes"))</f>
        <v>n/a</v>
      </c>
      <c r="AV354" s="51" t="str">
        <f t="shared" ca="1" si="50"/>
        <v>n/a</v>
      </c>
      <c r="AW354" s="51" t="str">
        <f t="shared" ca="1" si="51"/>
        <v>n/a</v>
      </c>
      <c r="AX354" s="52" t="str">
        <f t="shared" ca="1" si="54"/>
        <v>n/a</v>
      </c>
      <c r="AY354" s="52" t="str">
        <f ca="1">IF(OR(AV354="",AV354="n/a"),AV354,IF(AND($AW354&lt;&gt;"--- Empty ---",AW354=IF(AV354="Finger2",Settings!$AB$3,Settings!$AB$5),ISERROR(MATCH(AW354,Settings!$AB$9:$AB$14,0))),"No","Yes"))</f>
        <v>n/a</v>
      </c>
    </row>
    <row r="355" spans="31:51" x14ac:dyDescent="0.25">
      <c r="AE355" s="51" t="str">
        <f ca="1">OFFSET('All Equipment'!$A$1,ROW()-1,0)&amp;""</f>
        <v>Back</v>
      </c>
      <c r="AF355" s="51" t="str">
        <f ca="1">OFFSET('All Equipment'!$B$1,ROW()-1,0)&amp;""</f>
        <v>Back</v>
      </c>
      <c r="AG355" s="52" t="str">
        <f t="shared" ca="1" si="46"/>
        <v/>
      </c>
      <c r="AH355" s="51" t="str">
        <f ca="1">IF($AE355="","",IF(OFFSET('All Equipment'!$A$1,ROW()-1,2)="","--- Empty ---",OFFSET('All Equipment'!$A$1,ROW()-1,2)))</f>
        <v>Heliotrope Cloak</v>
      </c>
      <c r="AI355" s="52">
        <f ca="1">IF($AF355="","",OFFSET('All Equipment'!$E$1,ROW()-1,0))</f>
        <v>1</v>
      </c>
      <c r="AJ355" s="52">
        <f ca="1">IF($AE355="","",OFFSET('All Equipment'!$M$1,ROW()-1,0))</f>
        <v>0</v>
      </c>
      <c r="AK355" s="107">
        <f ca="1">IF($AE355="","",IF($AH355="--- Empty ---",0,OFFSET('All Equipment'!$P$1,ROW()-1,0)))</f>
        <v>7.93085106382979</v>
      </c>
      <c r="AL355" s="107">
        <f ca="1">IF($AE355="","",IF(AND($AE355="Off-Hand",$AH355="--- Empty ---"),1000,IF($AG355="1H",SUM($AK355,MAX(Optimization!$I$5:$K$5)),$AK355)))</f>
        <v>7.93085106382979</v>
      </c>
      <c r="AM355" s="134" t="str">
        <f ca="1">IF($AH355="","",IF(AND($AH355&lt;&gt;"--- Empty ---",OR($AI355&gt;$AD$2,OFFSET('All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5" s="52" t="str">
        <f t="shared" ca="1" si="47"/>
        <v>Yes</v>
      </c>
      <c r="AO355" s="52">
        <f t="shared" ca="1" si="52"/>
        <v>355</v>
      </c>
      <c r="AQ355" s="51" t="str">
        <f t="shared" ca="1" si="48"/>
        <v>n/a</v>
      </c>
      <c r="AR355" s="51" t="str">
        <f t="shared" ca="1" si="49"/>
        <v>n/a</v>
      </c>
      <c r="AS355" s="52" t="str">
        <f t="shared" ca="1" si="53"/>
        <v>n/a</v>
      </c>
      <c r="AT355" s="52" t="str">
        <f ca="1">IF(OR(AQ355="",AQ355="n/a"),AQ355,IF(AND($AR355&lt;&gt;"--- Empty ---",AR355=IF(AQ355="Finger1",Settings!$AB$4,Settings!$AB$6),ISERROR(MATCH(AR355,Settings!$AB$9:$AB$14,0))),"No","Yes"))</f>
        <v>n/a</v>
      </c>
      <c r="AV355" s="51" t="str">
        <f t="shared" ca="1" si="50"/>
        <v>n/a</v>
      </c>
      <c r="AW355" s="51" t="str">
        <f t="shared" ca="1" si="51"/>
        <v>n/a</v>
      </c>
      <c r="AX355" s="52" t="str">
        <f t="shared" ca="1" si="54"/>
        <v>n/a</v>
      </c>
      <c r="AY355" s="52" t="str">
        <f ca="1">IF(OR(AV355="",AV355="n/a"),AV355,IF(AND($AW355&lt;&gt;"--- Empty ---",AW355=IF(AV355="Finger2",Settings!$AB$3,Settings!$AB$5),ISERROR(MATCH(AW355,Settings!$AB$9:$AB$14,0))),"No","Yes"))</f>
        <v>n/a</v>
      </c>
    </row>
    <row r="356" spans="31:51" x14ac:dyDescent="0.25">
      <c r="AE356" s="51" t="str">
        <f ca="1">OFFSET('All Equipment'!$A$1,ROW()-1,0)&amp;""</f>
        <v>Back</v>
      </c>
      <c r="AF356" s="51" t="str">
        <f ca="1">OFFSET('All Equipment'!$B$1,ROW()-1,0)&amp;""</f>
        <v>Back</v>
      </c>
      <c r="AG356" s="52" t="str">
        <f t="shared" ca="1" si="46"/>
        <v/>
      </c>
      <c r="AH356" s="51" t="str">
        <f ca="1">IF($AE356="","",IF(OFFSET('All Equipment'!$A$1,ROW()-1,2)="","--- Empty ---",OFFSET('All Equipment'!$A$1,ROW()-1,2)))</f>
        <v>High Councillor's Cloak of Arcane Wrath</v>
      </c>
      <c r="AI356" s="52">
        <f ca="1">IF($AF356="","",OFFSET('All Equipment'!$E$1,ROW()-1,0))</f>
        <v>1</v>
      </c>
      <c r="AJ356" s="52">
        <f ca="1">IF($AE356="","",OFFSET('All Equipment'!$M$1,ROW()-1,0))</f>
        <v>0</v>
      </c>
      <c r="AK356" s="107">
        <f ca="1">IF($AE356="","",IF($AH356="--- Empty ---",0,OFFSET('All Equipment'!$P$1,ROW()-1,0)))</f>
        <v>21</v>
      </c>
      <c r="AL356" s="107">
        <f ca="1">IF($AE356="","",IF(AND($AE356="Off-Hand",$AH356="--- Empty ---"),1000,IF($AG356="1H",SUM($AK356,MAX(Optimization!$I$5:$K$5)),$AK356)))</f>
        <v>21</v>
      </c>
      <c r="AM356" s="134" t="str">
        <f ca="1">IF($AH356="","",IF(AND($AH356&lt;&gt;"--- Empty ---",OR($AI356&gt;$AD$2,OFFSET('All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6" s="52" t="str">
        <f t="shared" ca="1" si="47"/>
        <v>Yes</v>
      </c>
      <c r="AO356" s="52">
        <f t="shared" ca="1" si="52"/>
        <v>356</v>
      </c>
      <c r="AQ356" s="51" t="str">
        <f t="shared" ca="1" si="48"/>
        <v>n/a</v>
      </c>
      <c r="AR356" s="51" t="str">
        <f t="shared" ca="1" si="49"/>
        <v>n/a</v>
      </c>
      <c r="AS356" s="52" t="str">
        <f t="shared" ca="1" si="53"/>
        <v>n/a</v>
      </c>
      <c r="AT356" s="52" t="str">
        <f ca="1">IF(OR(AQ356="",AQ356="n/a"),AQ356,IF(AND($AR356&lt;&gt;"--- Empty ---",AR356=IF(AQ356="Finger1",Settings!$AB$4,Settings!$AB$6),ISERROR(MATCH(AR356,Settings!$AB$9:$AB$14,0))),"No","Yes"))</f>
        <v>n/a</v>
      </c>
      <c r="AV356" s="51" t="str">
        <f t="shared" ca="1" si="50"/>
        <v>n/a</v>
      </c>
      <c r="AW356" s="51" t="str">
        <f t="shared" ca="1" si="51"/>
        <v>n/a</v>
      </c>
      <c r="AX356" s="52" t="str">
        <f t="shared" ca="1" si="54"/>
        <v>n/a</v>
      </c>
      <c r="AY356" s="52" t="str">
        <f ca="1">IF(OR(AV356="",AV356="n/a"),AV356,IF(AND($AW356&lt;&gt;"--- Empty ---",AW356=IF(AV356="Finger2",Settings!$AB$3,Settings!$AB$5),ISERROR(MATCH(AW356,Settings!$AB$9:$AB$14,0))),"No","Yes"))</f>
        <v>n/a</v>
      </c>
    </row>
    <row r="357" spans="31:51" x14ac:dyDescent="0.25">
      <c r="AE357" s="51" t="str">
        <f ca="1">OFFSET('All Equipment'!$A$1,ROW()-1,0)&amp;""</f>
        <v>Back</v>
      </c>
      <c r="AF357" s="51" t="str">
        <f ca="1">OFFSET('All Equipment'!$B$1,ROW()-1,0)&amp;""</f>
        <v>Back</v>
      </c>
      <c r="AG357" s="52" t="str">
        <f t="shared" ca="1" si="46"/>
        <v/>
      </c>
      <c r="AH357" s="51" t="str">
        <f ca="1">IF($AE357="","",IF(OFFSET('All Equipment'!$A$1,ROW()-1,2)="","--- Empty ---",OFFSET('All Equipment'!$A$1,ROW()-1,2)))</f>
        <v>Jadefire Cloak of Arcane Wrath</v>
      </c>
      <c r="AI357" s="52">
        <f ca="1">IF($AF357="","",OFFSET('All Equipment'!$E$1,ROW()-1,0))</f>
        <v>1</v>
      </c>
      <c r="AJ357" s="52">
        <f ca="1">IF($AE357="","",OFFSET('All Equipment'!$M$1,ROW()-1,0))</f>
        <v>0</v>
      </c>
      <c r="AK357" s="107">
        <f ca="1">IF($AE357="","",IF($AH357="--- Empty ---",0,OFFSET('All Equipment'!$P$1,ROW()-1,0)))</f>
        <v>17</v>
      </c>
      <c r="AL357" s="107">
        <f ca="1">IF($AE357="","",IF(AND($AE357="Off-Hand",$AH357="--- Empty ---"),1000,IF($AG357="1H",SUM($AK357,MAX(Optimization!$I$5:$K$5)),$AK357)))</f>
        <v>17</v>
      </c>
      <c r="AM357" s="134" t="str">
        <f ca="1">IF($AH357="","",IF(AND($AH357&lt;&gt;"--- Empty ---",OR($AI357&gt;$AD$2,OFFSET('All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7" s="52" t="str">
        <f t="shared" ca="1" si="47"/>
        <v>Yes</v>
      </c>
      <c r="AO357" s="52">
        <f t="shared" ca="1" si="52"/>
        <v>357</v>
      </c>
      <c r="AQ357" s="51" t="str">
        <f t="shared" ca="1" si="48"/>
        <v>n/a</v>
      </c>
      <c r="AR357" s="51" t="str">
        <f t="shared" ca="1" si="49"/>
        <v>n/a</v>
      </c>
      <c r="AS357" s="52" t="str">
        <f t="shared" ca="1" si="53"/>
        <v>n/a</v>
      </c>
      <c r="AT357" s="52" t="str">
        <f ca="1">IF(OR(AQ357="",AQ357="n/a"),AQ357,IF(AND($AR357&lt;&gt;"--- Empty ---",AR357=IF(AQ357="Finger1",Settings!$AB$4,Settings!$AB$6),ISERROR(MATCH(AR357,Settings!$AB$9:$AB$14,0))),"No","Yes"))</f>
        <v>n/a</v>
      </c>
      <c r="AV357" s="51" t="str">
        <f t="shared" ca="1" si="50"/>
        <v>n/a</v>
      </c>
      <c r="AW357" s="51" t="str">
        <f t="shared" ca="1" si="51"/>
        <v>n/a</v>
      </c>
      <c r="AX357" s="52" t="str">
        <f t="shared" ca="1" si="54"/>
        <v>n/a</v>
      </c>
      <c r="AY357" s="52" t="str">
        <f ca="1">IF(OR(AV357="",AV357="n/a"),AV357,IF(AND($AW357&lt;&gt;"--- Empty ---",AW357=IF(AV357="Finger2",Settings!$AB$3,Settings!$AB$5),ISERROR(MATCH(AW357,Settings!$AB$9:$AB$14,0))),"No","Yes"))</f>
        <v>n/a</v>
      </c>
    </row>
    <row r="358" spans="31:51" x14ac:dyDescent="0.25">
      <c r="AE358" s="51" t="str">
        <f ca="1">OFFSET('All Equipment'!$A$1,ROW()-1,0)&amp;""</f>
        <v>Back</v>
      </c>
      <c r="AF358" s="51" t="str">
        <f ca="1">OFFSET('All Equipment'!$B$1,ROW()-1,0)&amp;""</f>
        <v>Back</v>
      </c>
      <c r="AG358" s="52" t="str">
        <f t="shared" ca="1" si="46"/>
        <v/>
      </c>
      <c r="AH358" s="51" t="str">
        <f ca="1">IF($AE358="","",IF(OFFSET('All Equipment'!$A$1,ROW()-1,2)="","--- Empty ---",OFFSET('All Equipment'!$A$1,ROW()-1,2)))</f>
        <v>Jadefire Cloak of Nature's Wrath</v>
      </c>
      <c r="AI358" s="52">
        <f ca="1">IF($AF358="","",OFFSET('All Equipment'!$E$1,ROW()-1,0))</f>
        <v>1</v>
      </c>
      <c r="AJ358" s="52">
        <f ca="1">IF($AE358="","",OFFSET('All Equipment'!$M$1,ROW()-1,0))</f>
        <v>0</v>
      </c>
      <c r="AK358" s="107">
        <f ca="1">IF($AE358="","",IF($AH358="--- Empty ---",0,OFFSET('All Equipment'!$P$1,ROW()-1,0)))</f>
        <v>17</v>
      </c>
      <c r="AL358" s="107">
        <f ca="1">IF($AE358="","",IF(AND($AE358="Off-Hand",$AH358="--- Empty ---"),1000,IF($AG358="1H",SUM($AK358,MAX(Optimization!$I$5:$K$5)),$AK358)))</f>
        <v>17</v>
      </c>
      <c r="AM358" s="134" t="str">
        <f ca="1">IF($AH358="","",IF(AND($AH358&lt;&gt;"--- Empty ---",OR($AI358&gt;$AD$2,OFFSET('All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58" s="52" t="str">
        <f t="shared" ca="1" si="47"/>
        <v>Yes</v>
      </c>
      <c r="AO358" s="52">
        <f t="shared" ca="1" si="52"/>
        <v>358</v>
      </c>
      <c r="AQ358" s="51" t="str">
        <f t="shared" ca="1" si="48"/>
        <v>n/a</v>
      </c>
      <c r="AR358" s="51" t="str">
        <f t="shared" ca="1" si="49"/>
        <v>n/a</v>
      </c>
      <c r="AS358" s="52" t="str">
        <f t="shared" ca="1" si="53"/>
        <v>n/a</v>
      </c>
      <c r="AT358" s="52" t="str">
        <f ca="1">IF(OR(AQ358="",AQ358="n/a"),AQ358,IF(AND($AR358&lt;&gt;"--- Empty ---",AR358=IF(AQ358="Finger1",Settings!$AB$4,Settings!$AB$6),ISERROR(MATCH(AR358,Settings!$AB$9:$AB$14,0))),"No","Yes"))</f>
        <v>n/a</v>
      </c>
      <c r="AV358" s="51" t="str">
        <f t="shared" ca="1" si="50"/>
        <v>n/a</v>
      </c>
      <c r="AW358" s="51" t="str">
        <f t="shared" ca="1" si="51"/>
        <v>n/a</v>
      </c>
      <c r="AX358" s="52" t="str">
        <f t="shared" ca="1" si="54"/>
        <v>n/a</v>
      </c>
      <c r="AY358" s="52" t="str">
        <f ca="1">IF(OR(AV358="",AV358="n/a"),AV358,IF(AND($AW358&lt;&gt;"--- Empty ---",AW358=IF(AV358="Finger2",Settings!$AB$3,Settings!$AB$5),ISERROR(MATCH(AW358,Settings!$AB$9:$AB$14,0))),"No","Yes"))</f>
        <v>n/a</v>
      </c>
    </row>
    <row r="359" spans="31:51" x14ac:dyDescent="0.25">
      <c r="AE359" s="51" t="str">
        <f ca="1">OFFSET('All Equipment'!$A$1,ROW()-1,0)&amp;""</f>
        <v>Back</v>
      </c>
      <c r="AF359" s="51" t="str">
        <f ca="1">OFFSET('All Equipment'!$B$1,ROW()-1,0)&amp;""</f>
        <v>Back</v>
      </c>
      <c r="AG359" s="52" t="str">
        <f t="shared" ca="1" si="46"/>
        <v/>
      </c>
      <c r="AH359" s="51" t="str">
        <f ca="1">IF($AE359="","",IF(OFFSET('All Equipment'!$A$1,ROW()-1,2)="","--- Empty ---",OFFSET('All Equipment'!$A$1,ROW()-1,2)))</f>
        <v>Magnificent Cloak of Arcane Wrath</v>
      </c>
      <c r="AI359" s="52">
        <f ca="1">IF($AF359="","",OFFSET('All Equipment'!$E$1,ROW()-1,0))</f>
        <v>1</v>
      </c>
      <c r="AJ359" s="52">
        <f ca="1">IF($AE359="","",OFFSET('All Equipment'!$M$1,ROW()-1,0))</f>
        <v>0</v>
      </c>
      <c r="AK359" s="107">
        <f ca="1">IF($AE359="","",IF($AH359="--- Empty ---",0,OFFSET('All Equipment'!$P$1,ROW()-1,0)))</f>
        <v>20</v>
      </c>
      <c r="AL359" s="107">
        <f ca="1">IF($AE359="","",IF(AND($AE359="Off-Hand",$AH359="--- Empty ---"),1000,IF($AG359="1H",SUM($AK359,MAX(Optimization!$I$5:$K$5)),$AK359)))</f>
        <v>20</v>
      </c>
      <c r="AM359" s="134" t="str">
        <f ca="1">IF($AH359="","",IF(AND($AH359&lt;&gt;"--- Empty ---",OR($AI359&gt;$AD$2,OFFSET('All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9" s="52" t="str">
        <f t="shared" ca="1" si="47"/>
        <v>Yes</v>
      </c>
      <c r="AO359" s="52">
        <f t="shared" ca="1" si="52"/>
        <v>359</v>
      </c>
      <c r="AQ359" s="51" t="str">
        <f t="shared" ca="1" si="48"/>
        <v>n/a</v>
      </c>
      <c r="AR359" s="51" t="str">
        <f t="shared" ca="1" si="49"/>
        <v>n/a</v>
      </c>
      <c r="AS359" s="52" t="str">
        <f t="shared" ca="1" si="53"/>
        <v>n/a</v>
      </c>
      <c r="AT359" s="52" t="str">
        <f ca="1">IF(OR(AQ359="",AQ359="n/a"),AQ359,IF(AND($AR359&lt;&gt;"--- Empty ---",AR359=IF(AQ359="Finger1",Settings!$AB$4,Settings!$AB$6),ISERROR(MATCH(AR359,Settings!$AB$9:$AB$14,0))),"No","Yes"))</f>
        <v>n/a</v>
      </c>
      <c r="AV359" s="51" t="str">
        <f t="shared" ca="1" si="50"/>
        <v>n/a</v>
      </c>
      <c r="AW359" s="51" t="str">
        <f t="shared" ca="1" si="51"/>
        <v>n/a</v>
      </c>
      <c r="AX359" s="52" t="str">
        <f t="shared" ca="1" si="54"/>
        <v>n/a</v>
      </c>
      <c r="AY359" s="52" t="str">
        <f ca="1">IF(OR(AV359="",AV359="n/a"),AV359,IF(AND($AW359&lt;&gt;"--- Empty ---",AW359=IF(AV359="Finger2",Settings!$AB$3,Settings!$AB$5),ISERROR(MATCH(AW359,Settings!$AB$9:$AB$14,0))),"No","Yes"))</f>
        <v>n/a</v>
      </c>
    </row>
    <row r="360" spans="31:51" x14ac:dyDescent="0.25">
      <c r="AE360" s="51" t="str">
        <f ca="1">OFFSET('All Equipment'!$A$1,ROW()-1,0)&amp;""</f>
        <v>Back</v>
      </c>
      <c r="AF360" s="51" t="str">
        <f ca="1">OFFSET('All Equipment'!$B$1,ROW()-1,0)&amp;""</f>
        <v>Back</v>
      </c>
      <c r="AG360" s="52" t="str">
        <f t="shared" ca="1" si="46"/>
        <v/>
      </c>
      <c r="AH360" s="51" t="str">
        <f ca="1">IF($AE360="","",IF(OFFSET('All Equipment'!$A$1,ROW()-1,2)="","--- Empty ---",OFFSET('All Equipment'!$A$1,ROW()-1,2)))</f>
        <v>Magnificent Cloak of Nature's Wrath</v>
      </c>
      <c r="AI360" s="52">
        <f ca="1">IF($AF360="","",OFFSET('All Equipment'!$E$1,ROW()-1,0))</f>
        <v>1</v>
      </c>
      <c r="AJ360" s="52">
        <f ca="1">IF($AE360="","",OFFSET('All Equipment'!$M$1,ROW()-1,0))</f>
        <v>0</v>
      </c>
      <c r="AK360" s="107">
        <f ca="1">IF($AE360="","",IF($AH360="--- Empty ---",0,OFFSET('All Equipment'!$P$1,ROW()-1,0)))</f>
        <v>20</v>
      </c>
      <c r="AL360" s="107">
        <f ca="1">IF($AE360="","",IF(AND($AE360="Off-Hand",$AH360="--- Empty ---"),1000,IF($AG360="1H",SUM($AK360,MAX(Optimization!$I$5:$K$5)),$AK360)))</f>
        <v>20</v>
      </c>
      <c r="AM360" s="134" t="str">
        <f ca="1">IF($AH360="","",IF(AND($AH360&lt;&gt;"--- Empty ---",OR($AI360&gt;$AD$2,OFFSET('All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60" s="52" t="str">
        <f t="shared" ca="1" si="47"/>
        <v>Yes</v>
      </c>
      <c r="AO360" s="52">
        <f t="shared" ca="1" si="52"/>
        <v>360</v>
      </c>
      <c r="AQ360" s="51" t="str">
        <f t="shared" ca="1" si="48"/>
        <v>n/a</v>
      </c>
      <c r="AR360" s="51" t="str">
        <f t="shared" ca="1" si="49"/>
        <v>n/a</v>
      </c>
      <c r="AS360" s="52" t="str">
        <f t="shared" ca="1" si="53"/>
        <v>n/a</v>
      </c>
      <c r="AT360" s="52" t="str">
        <f ca="1">IF(OR(AQ360="",AQ360="n/a"),AQ360,IF(AND($AR360&lt;&gt;"--- Empty ---",AR360=IF(AQ360="Finger1",Settings!$AB$4,Settings!$AB$6),ISERROR(MATCH(AR360,Settings!$AB$9:$AB$14,0))),"No","Yes"))</f>
        <v>n/a</v>
      </c>
      <c r="AV360" s="51" t="str">
        <f t="shared" ca="1" si="50"/>
        <v>n/a</v>
      </c>
      <c r="AW360" s="51" t="str">
        <f t="shared" ca="1" si="51"/>
        <v>n/a</v>
      </c>
      <c r="AX360" s="52" t="str">
        <f t="shared" ca="1" si="54"/>
        <v>n/a</v>
      </c>
      <c r="AY360" s="52" t="str">
        <f ca="1">IF(OR(AV360="",AV360="n/a"),AV360,IF(AND($AW360&lt;&gt;"--- Empty ---",AW360=IF(AV360="Finger2",Settings!$AB$3,Settings!$AB$5),ISERROR(MATCH(AW360,Settings!$AB$9:$AB$14,0))),"No","Yes"))</f>
        <v>n/a</v>
      </c>
    </row>
    <row r="361" spans="31:51" x14ac:dyDescent="0.25">
      <c r="AE361" s="51" t="str">
        <f ca="1">OFFSET('All Equipment'!$A$1,ROW()-1,0)&amp;""</f>
        <v>Back</v>
      </c>
      <c r="AF361" s="51" t="str">
        <f ca="1">OFFSET('All Equipment'!$B$1,ROW()-1,0)&amp;""</f>
        <v>Back</v>
      </c>
      <c r="AG361" s="52" t="str">
        <f t="shared" ca="1" si="46"/>
        <v/>
      </c>
      <c r="AH361" s="51" t="str">
        <f ca="1">IF($AE361="","",IF(OFFSET('All Equipment'!$A$1,ROW()-1,2)="","--- Empty ---",OFFSET('All Equipment'!$A$1,ROW()-1,2)))</f>
        <v>Master's Cloak of Arcane Wrath</v>
      </c>
      <c r="AI361" s="52">
        <f ca="1">IF($AF361="","",OFFSET('All Equipment'!$E$1,ROW()-1,0))</f>
        <v>1</v>
      </c>
      <c r="AJ361" s="52">
        <f ca="1">IF($AE361="","",OFFSET('All Equipment'!$M$1,ROW()-1,0))</f>
        <v>0</v>
      </c>
      <c r="AK361" s="107">
        <f ca="1">IF($AE361="","",IF($AH361="--- Empty ---",0,OFFSET('All Equipment'!$P$1,ROW()-1,0)))</f>
        <v>21</v>
      </c>
      <c r="AL361" s="107">
        <f ca="1">IF($AE361="","",IF(AND($AE361="Off-Hand",$AH361="--- Empty ---"),1000,IF($AG361="1H",SUM($AK361,MAX(Optimization!$I$5:$K$5)),$AK361)))</f>
        <v>21</v>
      </c>
      <c r="AM361" s="134" t="str">
        <f ca="1">IF($AH361="","",IF(AND($AH361&lt;&gt;"--- Empty ---",OR($AI361&gt;$AD$2,OFFSET('All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61" s="52" t="str">
        <f t="shared" ca="1" si="47"/>
        <v>Yes</v>
      </c>
      <c r="AO361" s="52">
        <f t="shared" ca="1" si="52"/>
        <v>361</v>
      </c>
      <c r="AQ361" s="51" t="str">
        <f t="shared" ca="1" si="48"/>
        <v>n/a</v>
      </c>
      <c r="AR361" s="51" t="str">
        <f t="shared" ca="1" si="49"/>
        <v>n/a</v>
      </c>
      <c r="AS361" s="52" t="str">
        <f t="shared" ca="1" si="53"/>
        <v>n/a</v>
      </c>
      <c r="AT361" s="52" t="str">
        <f ca="1">IF(OR(AQ361="",AQ361="n/a"),AQ361,IF(AND($AR361&lt;&gt;"--- Empty ---",AR361=IF(AQ361="Finger1",Settings!$AB$4,Settings!$AB$6),ISERROR(MATCH(AR361,Settings!$AB$9:$AB$14,0))),"No","Yes"))</f>
        <v>n/a</v>
      </c>
      <c r="AV361" s="51" t="str">
        <f t="shared" ca="1" si="50"/>
        <v>n/a</v>
      </c>
      <c r="AW361" s="51" t="str">
        <f t="shared" ca="1" si="51"/>
        <v>n/a</v>
      </c>
      <c r="AX361" s="52" t="str">
        <f t="shared" ca="1" si="54"/>
        <v>n/a</v>
      </c>
      <c r="AY361" s="52" t="str">
        <f ca="1">IF(OR(AV361="",AV361="n/a"),AV361,IF(AND($AW361&lt;&gt;"--- Empty ---",AW361=IF(AV361="Finger2",Settings!$AB$3,Settings!$AB$5),ISERROR(MATCH(AW361,Settings!$AB$9:$AB$14,0))),"No","Yes"))</f>
        <v>n/a</v>
      </c>
    </row>
    <row r="362" spans="31:51" x14ac:dyDescent="0.25">
      <c r="AE362" s="51" t="str">
        <f ca="1">OFFSET('All Equipment'!$A$1,ROW()-1,0)&amp;""</f>
        <v>Back</v>
      </c>
      <c r="AF362" s="51" t="str">
        <f ca="1">OFFSET('All Equipment'!$B$1,ROW()-1,0)&amp;""</f>
        <v>Back</v>
      </c>
      <c r="AG362" s="52" t="str">
        <f t="shared" ca="1" si="46"/>
        <v/>
      </c>
      <c r="AH362" s="51" t="str">
        <f ca="1">IF($AE362="","",IF(OFFSET('All Equipment'!$A$1,ROW()-1,2)="","--- Empty ---",OFFSET('All Equipment'!$A$1,ROW()-1,2)))</f>
        <v>Masterwork Cape of Nature's Wrath</v>
      </c>
      <c r="AI362" s="52">
        <f ca="1">IF($AF362="","",OFFSET('All Equipment'!$E$1,ROW()-1,0))</f>
        <v>1</v>
      </c>
      <c r="AJ362" s="52">
        <f ca="1">IF($AE362="","",OFFSET('All Equipment'!$M$1,ROW()-1,0))</f>
        <v>0</v>
      </c>
      <c r="AK362" s="107">
        <f ca="1">IF($AE362="","",IF($AH362="--- Empty ---",0,OFFSET('All Equipment'!$P$1,ROW()-1,0)))</f>
        <v>21</v>
      </c>
      <c r="AL362" s="107">
        <f ca="1">IF($AE362="","",IF(AND($AE362="Off-Hand",$AH362="--- Empty ---"),1000,IF($AG362="1H",SUM($AK362,MAX(Optimization!$I$5:$K$5)),$AK362)))</f>
        <v>21</v>
      </c>
      <c r="AM362" s="134" t="str">
        <f ca="1">IF($AH362="","",IF(AND($AH362&lt;&gt;"--- Empty ---",OR($AI362&gt;$AD$2,OFFSET('All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62" s="52" t="str">
        <f t="shared" ca="1" si="47"/>
        <v>Yes</v>
      </c>
      <c r="AO362" s="52">
        <f t="shared" ca="1" si="52"/>
        <v>362</v>
      </c>
      <c r="AQ362" s="51" t="str">
        <f t="shared" ca="1" si="48"/>
        <v>n/a</v>
      </c>
      <c r="AR362" s="51" t="str">
        <f t="shared" ca="1" si="49"/>
        <v>n/a</v>
      </c>
      <c r="AS362" s="52" t="str">
        <f t="shared" ca="1" si="53"/>
        <v>n/a</v>
      </c>
      <c r="AT362" s="52" t="str">
        <f ca="1">IF(OR(AQ362="",AQ362="n/a"),AQ362,IF(AND($AR362&lt;&gt;"--- Empty ---",AR362=IF(AQ362="Finger1",Settings!$AB$4,Settings!$AB$6),ISERROR(MATCH(AR362,Settings!$AB$9:$AB$14,0))),"No","Yes"))</f>
        <v>n/a</v>
      </c>
      <c r="AV362" s="51" t="str">
        <f t="shared" ca="1" si="50"/>
        <v>n/a</v>
      </c>
      <c r="AW362" s="51" t="str">
        <f t="shared" ca="1" si="51"/>
        <v>n/a</v>
      </c>
      <c r="AX362" s="52" t="str">
        <f t="shared" ca="1" si="54"/>
        <v>n/a</v>
      </c>
      <c r="AY362" s="52" t="str">
        <f ca="1">IF(OR(AV362="",AV362="n/a"),AV362,IF(AND($AW362&lt;&gt;"--- Empty ---",AW362=IF(AV362="Finger2",Settings!$AB$3,Settings!$AB$5),ISERROR(MATCH(AW362,Settings!$AB$9:$AB$14,0))),"No","Yes"))</f>
        <v>n/a</v>
      </c>
    </row>
    <row r="363" spans="31:51" x14ac:dyDescent="0.25">
      <c r="AE363" s="51" t="str">
        <f ca="1">OFFSET('All Equipment'!$A$1,ROW()-1,0)&amp;""</f>
        <v>Back</v>
      </c>
      <c r="AF363" s="51" t="str">
        <f ca="1">OFFSET('All Equipment'!$B$1,ROW()-1,0)&amp;""</f>
        <v>Back</v>
      </c>
      <c r="AG363" s="52" t="str">
        <f t="shared" ca="1" si="46"/>
        <v/>
      </c>
      <c r="AH363" s="51" t="str">
        <f ca="1">IF($AE363="","",IF(OFFSET('All Equipment'!$A$1,ROW()-1,2)="","--- Empty ---",OFFSET('All Equipment'!$A$1,ROW()-1,2)))</f>
        <v>Mercurial Cloak of Nature's Wrath</v>
      </c>
      <c r="AI363" s="52">
        <f ca="1">IF($AF363="","",OFFSET('All Equipment'!$E$1,ROW()-1,0))</f>
        <v>1</v>
      </c>
      <c r="AJ363" s="52">
        <f ca="1">IF($AE363="","",OFFSET('All Equipment'!$M$1,ROW()-1,0))</f>
        <v>0</v>
      </c>
      <c r="AK363" s="107">
        <f ca="1">IF($AE363="","",IF($AH363="--- Empty ---",0,OFFSET('All Equipment'!$P$1,ROW()-1,0)))</f>
        <v>21</v>
      </c>
      <c r="AL363" s="107">
        <f ca="1">IF($AE363="","",IF(AND($AE363="Off-Hand",$AH363="--- Empty ---"),1000,IF($AG363="1H",SUM($AK363,MAX(Optimization!$I$5:$K$5)),$AK363)))</f>
        <v>21</v>
      </c>
      <c r="AM363" s="134" t="str">
        <f ca="1">IF($AH363="","",IF(AND($AH363&lt;&gt;"--- Empty ---",OR($AI363&gt;$AD$2,OFFSET('All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63" s="52" t="str">
        <f t="shared" ca="1" si="47"/>
        <v>Yes</v>
      </c>
      <c r="AO363" s="52">
        <f t="shared" ca="1" si="52"/>
        <v>363</v>
      </c>
      <c r="AQ363" s="51" t="str">
        <f t="shared" ca="1" si="48"/>
        <v>n/a</v>
      </c>
      <c r="AR363" s="51" t="str">
        <f t="shared" ca="1" si="49"/>
        <v>n/a</v>
      </c>
      <c r="AS363" s="52" t="str">
        <f t="shared" ca="1" si="53"/>
        <v>n/a</v>
      </c>
      <c r="AT363" s="52" t="str">
        <f ca="1">IF(OR(AQ363="",AQ363="n/a"),AQ363,IF(AND($AR363&lt;&gt;"--- Empty ---",AR363=IF(AQ363="Finger1",Settings!$AB$4,Settings!$AB$6),ISERROR(MATCH(AR363,Settings!$AB$9:$AB$14,0))),"No","Yes"))</f>
        <v>n/a</v>
      </c>
      <c r="AV363" s="51" t="str">
        <f t="shared" ca="1" si="50"/>
        <v>n/a</v>
      </c>
      <c r="AW363" s="51" t="str">
        <f t="shared" ca="1" si="51"/>
        <v>n/a</v>
      </c>
      <c r="AX363" s="52" t="str">
        <f t="shared" ca="1" si="54"/>
        <v>n/a</v>
      </c>
      <c r="AY363" s="52" t="str">
        <f ca="1">IF(OR(AV363="",AV363="n/a"),AV363,IF(AND($AW363&lt;&gt;"--- Empty ---",AW363=IF(AV363="Finger2",Settings!$AB$3,Settings!$AB$5),ISERROR(MATCH(AW363,Settings!$AB$9:$AB$14,0))),"No","Yes"))</f>
        <v>n/a</v>
      </c>
    </row>
    <row r="364" spans="31:51" x14ac:dyDescent="0.25">
      <c r="AE364" s="51" t="str">
        <f ca="1">OFFSET('All Equipment'!$A$1,ROW()-1,0)&amp;""</f>
        <v>Back</v>
      </c>
      <c r="AF364" s="51" t="str">
        <f ca="1">OFFSET('All Equipment'!$B$1,ROW()-1,0)&amp;""</f>
        <v>Back</v>
      </c>
      <c r="AG364" s="52" t="str">
        <f t="shared" ca="1" si="46"/>
        <v/>
      </c>
      <c r="AH364" s="51" t="str">
        <f ca="1">IF($AE364="","",IF(OFFSET('All Equipment'!$A$1,ROW()-1,2)="","--- Empty ---",OFFSET('All Equipment'!$A$1,ROW()-1,2)))</f>
        <v>Mighty Cloak of Arcane Wrath</v>
      </c>
      <c r="AI364" s="52">
        <f ca="1">IF($AF364="","",OFFSET('All Equipment'!$E$1,ROW()-1,0))</f>
        <v>1</v>
      </c>
      <c r="AJ364" s="52">
        <f ca="1">IF($AE364="","",OFFSET('All Equipment'!$M$1,ROW()-1,0))</f>
        <v>0</v>
      </c>
      <c r="AK364" s="107">
        <f ca="1">IF($AE364="","",IF($AH364="--- Empty ---",0,OFFSET('All Equipment'!$P$1,ROW()-1,0)))</f>
        <v>21</v>
      </c>
      <c r="AL364" s="107">
        <f ca="1">IF($AE364="","",IF(AND($AE364="Off-Hand",$AH364="--- Empty ---"),1000,IF($AG364="1H",SUM($AK364,MAX(Optimization!$I$5:$K$5)),$AK364)))</f>
        <v>21</v>
      </c>
      <c r="AM364" s="134" t="str">
        <f ca="1">IF($AH364="","",IF(AND($AH364&lt;&gt;"--- Empty ---",OR($AI364&gt;$AD$2,OFFSET('All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64" s="52" t="str">
        <f t="shared" ca="1" si="47"/>
        <v>Yes</v>
      </c>
      <c r="AO364" s="52">
        <f t="shared" ca="1" si="52"/>
        <v>364</v>
      </c>
      <c r="AQ364" s="51" t="str">
        <f t="shared" ca="1" si="48"/>
        <v>n/a</v>
      </c>
      <c r="AR364" s="51" t="str">
        <f t="shared" ca="1" si="49"/>
        <v>n/a</v>
      </c>
      <c r="AS364" s="52" t="str">
        <f t="shared" ca="1" si="53"/>
        <v>n/a</v>
      </c>
      <c r="AT364" s="52" t="str">
        <f ca="1">IF(OR(AQ364="",AQ364="n/a"),AQ364,IF(AND($AR364&lt;&gt;"--- Empty ---",AR364=IF(AQ364="Finger1",Settings!$AB$4,Settings!$AB$6),ISERROR(MATCH(AR364,Settings!$AB$9:$AB$14,0))),"No","Yes"))</f>
        <v>n/a</v>
      </c>
      <c r="AV364" s="51" t="str">
        <f t="shared" ca="1" si="50"/>
        <v>n/a</v>
      </c>
      <c r="AW364" s="51" t="str">
        <f t="shared" ca="1" si="51"/>
        <v>n/a</v>
      </c>
      <c r="AX364" s="52" t="str">
        <f t="shared" ca="1" si="54"/>
        <v>n/a</v>
      </c>
      <c r="AY364" s="52" t="str">
        <f ca="1">IF(OR(AV364="",AV364="n/a"),AV364,IF(AND($AW364&lt;&gt;"--- Empty ---",AW364=IF(AV364="Finger2",Settings!$AB$3,Settings!$AB$5),ISERROR(MATCH(AW364,Settings!$AB$9:$AB$14,0))),"No","Yes"))</f>
        <v>n/a</v>
      </c>
    </row>
    <row r="365" spans="31:51" x14ac:dyDescent="0.25">
      <c r="AE365" s="51" t="str">
        <f ca="1">OFFSET('All Equipment'!$A$1,ROW()-1,0)&amp;""</f>
        <v>Back</v>
      </c>
      <c r="AF365" s="51" t="str">
        <f ca="1">OFFSET('All Equipment'!$B$1,ROW()-1,0)&amp;""</f>
        <v>Back</v>
      </c>
      <c r="AG365" s="52" t="str">
        <f t="shared" ca="1" si="46"/>
        <v/>
      </c>
      <c r="AH365" s="51" t="str">
        <f ca="1">IF($AE365="","",IF(OFFSET('All Equipment'!$A$1,ROW()-1,2)="","--- Empty ---",OFFSET('All Equipment'!$A$1,ROW()-1,2)))</f>
        <v>Mighty Cloak of Nature's Wrath</v>
      </c>
      <c r="AI365" s="52">
        <f ca="1">IF($AF365="","",OFFSET('All Equipment'!$E$1,ROW()-1,0))</f>
        <v>1</v>
      </c>
      <c r="AJ365" s="52">
        <f ca="1">IF($AE365="","",OFFSET('All Equipment'!$M$1,ROW()-1,0))</f>
        <v>0</v>
      </c>
      <c r="AK365" s="107">
        <f ca="1">IF($AE365="","",IF($AH365="--- Empty ---",0,OFFSET('All Equipment'!$P$1,ROW()-1,0)))</f>
        <v>21</v>
      </c>
      <c r="AL365" s="107">
        <f ca="1">IF($AE365="","",IF(AND($AE365="Off-Hand",$AH365="--- Empty ---"),1000,IF($AG365="1H",SUM($AK365,MAX(Optimization!$I$5:$K$5)),$AK365)))</f>
        <v>21</v>
      </c>
      <c r="AM365" s="134" t="str">
        <f ca="1">IF($AH365="","",IF(AND($AH365&lt;&gt;"--- Empty ---",OR($AI365&gt;$AD$2,OFFSET('All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65" s="52" t="str">
        <f t="shared" ca="1" si="47"/>
        <v>Yes</v>
      </c>
      <c r="AO365" s="52">
        <f t="shared" ca="1" si="52"/>
        <v>365</v>
      </c>
      <c r="AQ365" s="51" t="str">
        <f t="shared" ca="1" si="48"/>
        <v>n/a</v>
      </c>
      <c r="AR365" s="51" t="str">
        <f t="shared" ca="1" si="49"/>
        <v>n/a</v>
      </c>
      <c r="AS365" s="52" t="str">
        <f t="shared" ca="1" si="53"/>
        <v>n/a</v>
      </c>
      <c r="AT365" s="52" t="str">
        <f ca="1">IF(OR(AQ365="",AQ365="n/a"),AQ365,IF(AND($AR365&lt;&gt;"--- Empty ---",AR365=IF(AQ365="Finger1",Settings!$AB$4,Settings!$AB$6),ISERROR(MATCH(AR365,Settings!$AB$9:$AB$14,0))),"No","Yes"))</f>
        <v>n/a</v>
      </c>
      <c r="AV365" s="51" t="str">
        <f t="shared" ca="1" si="50"/>
        <v>n/a</v>
      </c>
      <c r="AW365" s="51" t="str">
        <f t="shared" ca="1" si="51"/>
        <v>n/a</v>
      </c>
      <c r="AX365" s="52" t="str">
        <f t="shared" ca="1" si="54"/>
        <v>n/a</v>
      </c>
      <c r="AY365" s="52" t="str">
        <f ca="1">IF(OR(AV365="",AV365="n/a"),AV365,IF(AND($AW365&lt;&gt;"--- Empty ---",AW365=IF(AV365="Finger2",Settings!$AB$3,Settings!$AB$5),ISERROR(MATCH(AW365,Settings!$AB$9:$AB$14,0))),"No","Yes"))</f>
        <v>n/a</v>
      </c>
    </row>
    <row r="366" spans="31:51" x14ac:dyDescent="0.25">
      <c r="AE366" s="51" t="str">
        <f ca="1">OFFSET('All Equipment'!$A$1,ROW()-1,0)&amp;""</f>
        <v>Back</v>
      </c>
      <c r="AF366" s="51" t="str">
        <f ca="1">OFFSET('All Equipment'!$B$1,ROW()-1,0)&amp;""</f>
        <v>Back</v>
      </c>
      <c r="AG366" s="52" t="str">
        <f t="shared" ca="1" si="46"/>
        <v/>
      </c>
      <c r="AH366" s="51" t="str">
        <f ca="1">IF($AE366="","",IF(OFFSET('All Equipment'!$A$1,ROW()-1,2)="","--- Empty ---",OFFSET('All Equipment'!$A$1,ROW()-1,2)))</f>
        <v>Mystical Cape of Arcane Wrath</v>
      </c>
      <c r="AI366" s="52">
        <f ca="1">IF($AF366="","",OFFSET('All Equipment'!$E$1,ROW()-1,0))</f>
        <v>1</v>
      </c>
      <c r="AJ366" s="52">
        <f ca="1">IF($AE366="","",OFFSET('All Equipment'!$M$1,ROW()-1,0))</f>
        <v>0</v>
      </c>
      <c r="AK366" s="107">
        <f ca="1">IF($AE366="","",IF($AH366="--- Empty ---",0,OFFSET('All Equipment'!$P$1,ROW()-1,0)))</f>
        <v>19</v>
      </c>
      <c r="AL366" s="107">
        <f ca="1">IF($AE366="","",IF(AND($AE366="Off-Hand",$AH366="--- Empty ---"),1000,IF($AG366="1H",SUM($AK366,MAX(Optimization!$I$5:$K$5)),$AK366)))</f>
        <v>19</v>
      </c>
      <c r="AM366" s="134" t="str">
        <f ca="1">IF($AH366="","",IF(AND($AH366&lt;&gt;"--- Empty ---",OR($AI366&gt;$AD$2,OFFSET('All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66" s="52" t="str">
        <f t="shared" ca="1" si="47"/>
        <v>Yes</v>
      </c>
      <c r="AO366" s="52">
        <f t="shared" ca="1" si="52"/>
        <v>366</v>
      </c>
      <c r="AQ366" s="51" t="str">
        <f t="shared" ca="1" si="48"/>
        <v>n/a</v>
      </c>
      <c r="AR366" s="51" t="str">
        <f t="shared" ca="1" si="49"/>
        <v>n/a</v>
      </c>
      <c r="AS366" s="52" t="str">
        <f t="shared" ca="1" si="53"/>
        <v>n/a</v>
      </c>
      <c r="AT366" s="52" t="str">
        <f ca="1">IF(OR(AQ366="",AQ366="n/a"),AQ366,IF(AND($AR366&lt;&gt;"--- Empty ---",AR366=IF(AQ366="Finger1",Settings!$AB$4,Settings!$AB$6),ISERROR(MATCH(AR366,Settings!$AB$9:$AB$14,0))),"No","Yes"))</f>
        <v>n/a</v>
      </c>
      <c r="AV366" s="51" t="str">
        <f t="shared" ca="1" si="50"/>
        <v>n/a</v>
      </c>
      <c r="AW366" s="51" t="str">
        <f t="shared" ca="1" si="51"/>
        <v>n/a</v>
      </c>
      <c r="AX366" s="52" t="str">
        <f t="shared" ca="1" si="54"/>
        <v>n/a</v>
      </c>
      <c r="AY366" s="52" t="str">
        <f ca="1">IF(OR(AV366="",AV366="n/a"),AV366,IF(AND($AW366&lt;&gt;"--- Empty ---",AW366=IF(AV366="Finger2",Settings!$AB$3,Settings!$AB$5),ISERROR(MATCH(AW366,Settings!$AB$9:$AB$14,0))),"No","Yes"))</f>
        <v>n/a</v>
      </c>
    </row>
    <row r="367" spans="31:51" x14ac:dyDescent="0.25">
      <c r="AE367" s="51" t="str">
        <f ca="1">OFFSET('All Equipment'!$A$1,ROW()-1,0)&amp;""</f>
        <v>Back</v>
      </c>
      <c r="AF367" s="51" t="str">
        <f ca="1">OFFSET('All Equipment'!$B$1,ROW()-1,0)&amp;""</f>
        <v>Back</v>
      </c>
      <c r="AG367" s="52" t="str">
        <f t="shared" ca="1" si="46"/>
        <v/>
      </c>
      <c r="AH367" s="51" t="str">
        <f ca="1">IF($AE367="","",IF(OFFSET('All Equipment'!$A$1,ROW()-1,2)="","--- Empty ---",OFFSET('All Equipment'!$A$1,ROW()-1,2)))</f>
        <v>Nightshade Cloak of Arcane Wrath</v>
      </c>
      <c r="AI367" s="52">
        <f ca="1">IF($AF367="","",OFFSET('All Equipment'!$E$1,ROW()-1,0))</f>
        <v>1</v>
      </c>
      <c r="AJ367" s="52">
        <f ca="1">IF($AE367="","",OFFSET('All Equipment'!$M$1,ROW()-1,0))</f>
        <v>0</v>
      </c>
      <c r="AK367" s="107">
        <f ca="1">IF($AE367="","",IF($AH367="--- Empty ---",0,OFFSET('All Equipment'!$P$1,ROW()-1,0)))</f>
        <v>20</v>
      </c>
      <c r="AL367" s="107">
        <f ca="1">IF($AE367="","",IF(AND($AE367="Off-Hand",$AH367="--- Empty ---"),1000,IF($AG367="1H",SUM($AK367,MAX(Optimization!$I$5:$K$5)),$AK367)))</f>
        <v>20</v>
      </c>
      <c r="AM367" s="134" t="str">
        <f ca="1">IF($AH367="","",IF(AND($AH367&lt;&gt;"--- Empty ---",OR($AI367&gt;$AD$2,OFFSET('All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67" s="52" t="str">
        <f t="shared" ca="1" si="47"/>
        <v>Yes</v>
      </c>
      <c r="AO367" s="52">
        <f t="shared" ca="1" si="52"/>
        <v>367</v>
      </c>
      <c r="AQ367" s="51" t="str">
        <f t="shared" ca="1" si="48"/>
        <v>n/a</v>
      </c>
      <c r="AR367" s="51" t="str">
        <f t="shared" ca="1" si="49"/>
        <v>n/a</v>
      </c>
      <c r="AS367" s="52" t="str">
        <f t="shared" ca="1" si="53"/>
        <v>n/a</v>
      </c>
      <c r="AT367" s="52" t="str">
        <f ca="1">IF(OR(AQ367="",AQ367="n/a"),AQ367,IF(AND($AR367&lt;&gt;"--- Empty ---",AR367=IF(AQ367="Finger1",Settings!$AB$4,Settings!$AB$6),ISERROR(MATCH(AR367,Settings!$AB$9:$AB$14,0))),"No","Yes"))</f>
        <v>n/a</v>
      </c>
      <c r="AV367" s="51" t="str">
        <f t="shared" ca="1" si="50"/>
        <v>n/a</v>
      </c>
      <c r="AW367" s="51" t="str">
        <f t="shared" ca="1" si="51"/>
        <v>n/a</v>
      </c>
      <c r="AX367" s="52" t="str">
        <f t="shared" ca="1" si="54"/>
        <v>n/a</v>
      </c>
      <c r="AY367" s="52" t="str">
        <f ca="1">IF(OR(AV367="",AV367="n/a"),AV367,IF(AND($AW367&lt;&gt;"--- Empty ---",AW367=IF(AV367="Finger2",Settings!$AB$3,Settings!$AB$5),ISERROR(MATCH(AW367,Settings!$AB$9:$AB$14,0))),"No","Yes"))</f>
        <v>n/a</v>
      </c>
    </row>
    <row r="368" spans="31:51" x14ac:dyDescent="0.25">
      <c r="AE368" s="51" t="str">
        <f ca="1">OFFSET('All Equipment'!$A$1,ROW()-1,0)&amp;""</f>
        <v>Back</v>
      </c>
      <c r="AF368" s="51" t="str">
        <f ca="1">OFFSET('All Equipment'!$B$1,ROW()-1,0)&amp;""</f>
        <v>Back</v>
      </c>
      <c r="AG368" s="52" t="str">
        <f t="shared" ca="1" si="46"/>
        <v/>
      </c>
      <c r="AH368" s="51" t="str">
        <f ca="1">IF($AE368="","",IF(OFFSET('All Equipment'!$A$1,ROW()-1,2)="","--- Empty ---",OFFSET('All Equipment'!$A$1,ROW()-1,2)))</f>
        <v>Nightshade Cloak of Nature's Wrath</v>
      </c>
      <c r="AI368" s="52">
        <f ca="1">IF($AF368="","",OFFSET('All Equipment'!$E$1,ROW()-1,0))</f>
        <v>1</v>
      </c>
      <c r="AJ368" s="52">
        <f ca="1">IF($AE368="","",OFFSET('All Equipment'!$M$1,ROW()-1,0))</f>
        <v>0</v>
      </c>
      <c r="AK368" s="107">
        <f ca="1">IF($AE368="","",IF($AH368="--- Empty ---",0,OFFSET('All Equipment'!$P$1,ROW()-1,0)))</f>
        <v>20</v>
      </c>
      <c r="AL368" s="107">
        <f ca="1">IF($AE368="","",IF(AND($AE368="Off-Hand",$AH368="--- Empty ---"),1000,IF($AG368="1H",SUM($AK368,MAX(Optimization!$I$5:$K$5)),$AK368)))</f>
        <v>20</v>
      </c>
      <c r="AM368" s="134" t="str">
        <f ca="1">IF($AH368="","",IF(AND($AH368&lt;&gt;"--- Empty ---",OR($AI368&gt;$AD$2,OFFSET('All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68" s="52" t="str">
        <f t="shared" ca="1" si="47"/>
        <v>Yes</v>
      </c>
      <c r="AO368" s="52">
        <f t="shared" ca="1" si="52"/>
        <v>368</v>
      </c>
      <c r="AQ368" s="51" t="str">
        <f t="shared" ca="1" si="48"/>
        <v>n/a</v>
      </c>
      <c r="AR368" s="51" t="str">
        <f t="shared" ca="1" si="49"/>
        <v>n/a</v>
      </c>
      <c r="AS368" s="52" t="str">
        <f t="shared" ca="1" si="53"/>
        <v>n/a</v>
      </c>
      <c r="AT368" s="52" t="str">
        <f ca="1">IF(OR(AQ368="",AQ368="n/a"),AQ368,IF(AND($AR368&lt;&gt;"--- Empty ---",AR368=IF(AQ368="Finger1",Settings!$AB$4,Settings!$AB$6),ISERROR(MATCH(AR368,Settings!$AB$9:$AB$14,0))),"No","Yes"))</f>
        <v>n/a</v>
      </c>
      <c r="AV368" s="51" t="str">
        <f t="shared" ca="1" si="50"/>
        <v>n/a</v>
      </c>
      <c r="AW368" s="51" t="str">
        <f t="shared" ca="1" si="51"/>
        <v>n/a</v>
      </c>
      <c r="AX368" s="52" t="str">
        <f t="shared" ca="1" si="54"/>
        <v>n/a</v>
      </c>
      <c r="AY368" s="52" t="str">
        <f ca="1">IF(OR(AV368="",AV368="n/a"),AV368,IF(AND($AW368&lt;&gt;"--- Empty ---",AW368=IF(AV368="Finger2",Settings!$AB$3,Settings!$AB$5),ISERROR(MATCH(AW368,Settings!$AB$9:$AB$14,0))),"No","Yes"))</f>
        <v>n/a</v>
      </c>
    </row>
    <row r="369" spans="31:51" x14ac:dyDescent="0.25">
      <c r="AE369" s="51" t="str">
        <f ca="1">OFFSET('All Equipment'!$A$1,ROW()-1,0)&amp;""</f>
        <v>Back</v>
      </c>
      <c r="AF369" s="51" t="str">
        <f ca="1">OFFSET('All Equipment'!$B$1,ROW()-1,0)&amp;""</f>
        <v>Back</v>
      </c>
      <c r="AG369" s="52" t="str">
        <f t="shared" ca="1" si="46"/>
        <v/>
      </c>
      <c r="AH369" s="51" t="str">
        <f ca="1">IF($AE369="","",IF(OFFSET('All Equipment'!$A$1,ROW()-1,2)="","--- Empty ---",OFFSET('All Equipment'!$A$1,ROW()-1,2)))</f>
        <v>Peerless Cloak of Arcane Wrath</v>
      </c>
      <c r="AI369" s="52">
        <f ca="1">IF($AF369="","",OFFSET('All Equipment'!$E$1,ROW()-1,0))</f>
        <v>1</v>
      </c>
      <c r="AJ369" s="52">
        <f ca="1">IF($AE369="","",OFFSET('All Equipment'!$M$1,ROW()-1,0))</f>
        <v>0</v>
      </c>
      <c r="AK369" s="107">
        <f ca="1">IF($AE369="","",IF($AH369="--- Empty ---",0,OFFSET('All Equipment'!$P$1,ROW()-1,0)))</f>
        <v>19</v>
      </c>
      <c r="AL369" s="107">
        <f ca="1">IF($AE369="","",IF(AND($AE369="Off-Hand",$AH369="--- Empty ---"),1000,IF($AG369="1H",SUM($AK369,MAX(Optimization!$I$5:$K$5)),$AK369)))</f>
        <v>19</v>
      </c>
      <c r="AM369" s="134" t="str">
        <f ca="1">IF($AH369="","",IF(AND($AH369&lt;&gt;"--- Empty ---",OR($AI369&gt;$AD$2,OFFSET('All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69" s="52" t="str">
        <f t="shared" ca="1" si="47"/>
        <v>Yes</v>
      </c>
      <c r="AO369" s="52">
        <f t="shared" ca="1" si="52"/>
        <v>369</v>
      </c>
      <c r="AQ369" s="51" t="str">
        <f t="shared" ca="1" si="48"/>
        <v>n/a</v>
      </c>
      <c r="AR369" s="51" t="str">
        <f t="shared" ca="1" si="49"/>
        <v>n/a</v>
      </c>
      <c r="AS369" s="52" t="str">
        <f t="shared" ca="1" si="53"/>
        <v>n/a</v>
      </c>
      <c r="AT369" s="52" t="str">
        <f ca="1">IF(OR(AQ369="",AQ369="n/a"),AQ369,IF(AND($AR369&lt;&gt;"--- Empty ---",AR369=IF(AQ369="Finger1",Settings!$AB$4,Settings!$AB$6),ISERROR(MATCH(AR369,Settings!$AB$9:$AB$14,0))),"No","Yes"))</f>
        <v>n/a</v>
      </c>
      <c r="AV369" s="51" t="str">
        <f t="shared" ca="1" si="50"/>
        <v>n/a</v>
      </c>
      <c r="AW369" s="51" t="str">
        <f t="shared" ca="1" si="51"/>
        <v>n/a</v>
      </c>
      <c r="AX369" s="52" t="str">
        <f t="shared" ca="1" si="54"/>
        <v>n/a</v>
      </c>
      <c r="AY369" s="52" t="str">
        <f ca="1">IF(OR(AV369="",AV369="n/a"),AV369,IF(AND($AW369&lt;&gt;"--- Empty ---",AW369=IF(AV369="Finger2",Settings!$AB$3,Settings!$AB$5),ISERROR(MATCH(AW369,Settings!$AB$9:$AB$14,0))),"No","Yes"))</f>
        <v>n/a</v>
      </c>
    </row>
    <row r="370" spans="31:51" x14ac:dyDescent="0.25">
      <c r="AE370" s="51" t="str">
        <f ca="1">OFFSET('All Equipment'!$A$1,ROW()-1,0)&amp;""</f>
        <v>Back</v>
      </c>
      <c r="AF370" s="51" t="str">
        <f ca="1">OFFSET('All Equipment'!$B$1,ROW()-1,0)&amp;""</f>
        <v>Back</v>
      </c>
      <c r="AG370" s="52" t="str">
        <f t="shared" ca="1" si="46"/>
        <v/>
      </c>
      <c r="AH370" s="51" t="str">
        <f ca="1">IF($AE370="","",IF(OFFSET('All Equipment'!$A$1,ROW()-1,2)="","--- Empty ---",OFFSET('All Equipment'!$A$1,ROW()-1,2)))</f>
        <v>Peerless Cloak of Nature's Wrath</v>
      </c>
      <c r="AI370" s="52">
        <f ca="1">IF($AF370="","",OFFSET('All Equipment'!$E$1,ROW()-1,0))</f>
        <v>1</v>
      </c>
      <c r="AJ370" s="52">
        <f ca="1">IF($AE370="","",OFFSET('All Equipment'!$M$1,ROW()-1,0))</f>
        <v>0</v>
      </c>
      <c r="AK370" s="107">
        <f ca="1">IF($AE370="","",IF($AH370="--- Empty ---",0,OFFSET('All Equipment'!$P$1,ROW()-1,0)))</f>
        <v>19</v>
      </c>
      <c r="AL370" s="107">
        <f ca="1">IF($AE370="","",IF(AND($AE370="Off-Hand",$AH370="--- Empty ---"),1000,IF($AG370="1H",SUM($AK370,MAX(Optimization!$I$5:$K$5)),$AK370)))</f>
        <v>19</v>
      </c>
      <c r="AM370" s="134" t="str">
        <f ca="1">IF($AH370="","",IF(AND($AH370&lt;&gt;"--- Empty ---",OR($AI370&gt;$AD$2,OFFSET('All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70" s="52" t="str">
        <f t="shared" ca="1" si="47"/>
        <v>Yes</v>
      </c>
      <c r="AO370" s="52">
        <f t="shared" ca="1" si="52"/>
        <v>370</v>
      </c>
      <c r="AQ370" s="51" t="str">
        <f t="shared" ca="1" si="48"/>
        <v>n/a</v>
      </c>
      <c r="AR370" s="51" t="str">
        <f t="shared" ca="1" si="49"/>
        <v>n/a</v>
      </c>
      <c r="AS370" s="52" t="str">
        <f t="shared" ca="1" si="53"/>
        <v>n/a</v>
      </c>
      <c r="AT370" s="52" t="str">
        <f ca="1">IF(OR(AQ370="",AQ370="n/a"),AQ370,IF(AND($AR370&lt;&gt;"--- Empty ---",AR370=IF(AQ370="Finger1",Settings!$AB$4,Settings!$AB$6),ISERROR(MATCH(AR370,Settings!$AB$9:$AB$14,0))),"No","Yes"))</f>
        <v>n/a</v>
      </c>
      <c r="AV370" s="51" t="str">
        <f t="shared" ca="1" si="50"/>
        <v>n/a</v>
      </c>
      <c r="AW370" s="51" t="str">
        <f t="shared" ca="1" si="51"/>
        <v>n/a</v>
      </c>
      <c r="AX370" s="52" t="str">
        <f t="shared" ca="1" si="54"/>
        <v>n/a</v>
      </c>
      <c r="AY370" s="52" t="str">
        <f ca="1">IF(OR(AV370="",AV370="n/a"),AV370,IF(AND($AW370&lt;&gt;"--- Empty ---",AW370=IF(AV370="Finger2",Settings!$AB$3,Settings!$AB$5),ISERROR(MATCH(AW370,Settings!$AB$9:$AB$14,0))),"No","Yes"))</f>
        <v>n/a</v>
      </c>
    </row>
    <row r="371" spans="31:51" x14ac:dyDescent="0.25">
      <c r="AE371" s="51" t="str">
        <f ca="1">OFFSET('All Equipment'!$A$1,ROW()-1,0)&amp;""</f>
        <v>Back</v>
      </c>
      <c r="AF371" s="51" t="str">
        <f ca="1">OFFSET('All Equipment'!$B$1,ROW()-1,0)&amp;""</f>
        <v>Back</v>
      </c>
      <c r="AG371" s="52" t="str">
        <f t="shared" ca="1" si="46"/>
        <v/>
      </c>
      <c r="AH371" s="51" t="str">
        <f ca="1">IF($AE371="","",IF(OFFSET('All Equipment'!$A$1,ROW()-1,2)="","--- Empty ---",OFFSET('All Equipment'!$A$1,ROW()-1,2)))</f>
        <v>Praetorian Cloak of Arcane Wrath</v>
      </c>
      <c r="AI371" s="52">
        <f ca="1">IF($AF371="","",OFFSET('All Equipment'!$E$1,ROW()-1,0))</f>
        <v>1</v>
      </c>
      <c r="AJ371" s="52">
        <f ca="1">IF($AE371="","",OFFSET('All Equipment'!$M$1,ROW()-1,0))</f>
        <v>0</v>
      </c>
      <c r="AK371" s="107">
        <f ca="1">IF($AE371="","",IF($AH371="--- Empty ---",0,OFFSET('All Equipment'!$P$1,ROW()-1,0)))</f>
        <v>17</v>
      </c>
      <c r="AL371" s="107">
        <f ca="1">IF($AE371="","",IF(AND($AE371="Off-Hand",$AH371="--- Empty ---"),1000,IF($AG371="1H",SUM($AK371,MAX(Optimization!$I$5:$K$5)),$AK371)))</f>
        <v>17</v>
      </c>
      <c r="AM371" s="134" t="str">
        <f ca="1">IF($AH371="","",IF(AND($AH371&lt;&gt;"--- Empty ---",OR($AI371&gt;$AD$2,OFFSET('All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1" s="52" t="str">
        <f t="shared" ca="1" si="47"/>
        <v>Yes</v>
      </c>
      <c r="AO371" s="52">
        <f t="shared" ca="1" si="52"/>
        <v>371</v>
      </c>
      <c r="AQ371" s="51" t="str">
        <f t="shared" ca="1" si="48"/>
        <v>n/a</v>
      </c>
      <c r="AR371" s="51" t="str">
        <f t="shared" ca="1" si="49"/>
        <v>n/a</v>
      </c>
      <c r="AS371" s="52" t="str">
        <f t="shared" ca="1" si="53"/>
        <v>n/a</v>
      </c>
      <c r="AT371" s="52" t="str">
        <f ca="1">IF(OR(AQ371="",AQ371="n/a"),AQ371,IF(AND($AR371&lt;&gt;"--- Empty ---",AR371=IF(AQ371="Finger1",Settings!$AB$4,Settings!$AB$6),ISERROR(MATCH(AR371,Settings!$AB$9:$AB$14,0))),"No","Yes"))</f>
        <v>n/a</v>
      </c>
      <c r="AV371" s="51" t="str">
        <f t="shared" ca="1" si="50"/>
        <v>n/a</v>
      </c>
      <c r="AW371" s="51" t="str">
        <f t="shared" ca="1" si="51"/>
        <v>n/a</v>
      </c>
      <c r="AX371" s="52" t="str">
        <f t="shared" ca="1" si="54"/>
        <v>n/a</v>
      </c>
      <c r="AY371" s="52" t="str">
        <f ca="1">IF(OR(AV371="",AV371="n/a"),AV371,IF(AND($AW371&lt;&gt;"--- Empty ---",AW371=IF(AV371="Finger2",Settings!$AB$3,Settings!$AB$5),ISERROR(MATCH(AW371,Settings!$AB$9:$AB$14,0))),"No","Yes"))</f>
        <v>n/a</v>
      </c>
    </row>
    <row r="372" spans="31:51" x14ac:dyDescent="0.25">
      <c r="AE372" s="51" t="str">
        <f ca="1">OFFSET('All Equipment'!$A$1,ROW()-1,0)&amp;""</f>
        <v>Back</v>
      </c>
      <c r="AF372" s="51" t="str">
        <f ca="1">OFFSET('All Equipment'!$B$1,ROW()-1,0)&amp;""</f>
        <v>Back</v>
      </c>
      <c r="AG372" s="52" t="str">
        <f t="shared" ca="1" si="46"/>
        <v/>
      </c>
      <c r="AH372" s="51" t="str">
        <f ca="1">IF($AE372="","",IF(OFFSET('All Equipment'!$A$1,ROW()-1,2)="","--- Empty ---",OFFSET('All Equipment'!$A$1,ROW()-1,2)))</f>
        <v>Praetorian Cloak of Nature's Wrath</v>
      </c>
      <c r="AI372" s="52">
        <f ca="1">IF($AF372="","",OFFSET('All Equipment'!$E$1,ROW()-1,0))</f>
        <v>1</v>
      </c>
      <c r="AJ372" s="52">
        <f ca="1">IF($AE372="","",OFFSET('All Equipment'!$M$1,ROW()-1,0))</f>
        <v>0</v>
      </c>
      <c r="AK372" s="107">
        <f ca="1">IF($AE372="","",IF($AH372="--- Empty ---",0,OFFSET('All Equipment'!$P$1,ROW()-1,0)))</f>
        <v>17</v>
      </c>
      <c r="AL372" s="107">
        <f ca="1">IF($AE372="","",IF(AND($AE372="Off-Hand",$AH372="--- Empty ---"),1000,IF($AG372="1H",SUM($AK372,MAX(Optimization!$I$5:$K$5)),$AK372)))</f>
        <v>17</v>
      </c>
      <c r="AM372" s="134" t="str">
        <f ca="1">IF($AH372="","",IF(AND($AH372&lt;&gt;"--- Empty ---",OR($AI372&gt;$AD$2,OFFSET('All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72" s="52" t="str">
        <f t="shared" ca="1" si="47"/>
        <v>Yes</v>
      </c>
      <c r="AO372" s="52">
        <f t="shared" ca="1" si="52"/>
        <v>372</v>
      </c>
      <c r="AQ372" s="51" t="str">
        <f t="shared" ca="1" si="48"/>
        <v>n/a</v>
      </c>
      <c r="AR372" s="51" t="str">
        <f t="shared" ca="1" si="49"/>
        <v>n/a</v>
      </c>
      <c r="AS372" s="52" t="str">
        <f t="shared" ca="1" si="53"/>
        <v>n/a</v>
      </c>
      <c r="AT372" s="52" t="str">
        <f ca="1">IF(OR(AQ372="",AQ372="n/a"),AQ372,IF(AND($AR372&lt;&gt;"--- Empty ---",AR372=IF(AQ372="Finger1",Settings!$AB$4,Settings!$AB$6),ISERROR(MATCH(AR372,Settings!$AB$9:$AB$14,0))),"No","Yes"))</f>
        <v>n/a</v>
      </c>
      <c r="AV372" s="51" t="str">
        <f t="shared" ca="1" si="50"/>
        <v>n/a</v>
      </c>
      <c r="AW372" s="51" t="str">
        <f t="shared" ca="1" si="51"/>
        <v>n/a</v>
      </c>
      <c r="AX372" s="52" t="str">
        <f t="shared" ca="1" si="54"/>
        <v>n/a</v>
      </c>
      <c r="AY372" s="52" t="str">
        <f ca="1">IF(OR(AV372="",AV372="n/a"),AV372,IF(AND($AW372&lt;&gt;"--- Empty ---",AW372=IF(AV372="Finger2",Settings!$AB$3,Settings!$AB$5),ISERROR(MATCH(AW372,Settings!$AB$9:$AB$14,0))),"No","Yes"))</f>
        <v>n/a</v>
      </c>
    </row>
    <row r="373" spans="31:51" x14ac:dyDescent="0.25">
      <c r="AE373" s="51" t="str">
        <f ca="1">OFFSET('All Equipment'!$A$1,ROW()-1,0)&amp;""</f>
        <v>Back</v>
      </c>
      <c r="AF373" s="51" t="str">
        <f ca="1">OFFSET('All Equipment'!$B$1,ROW()-1,0)&amp;""</f>
        <v>Back</v>
      </c>
      <c r="AG373" s="52" t="str">
        <f t="shared" ca="1" si="46"/>
        <v/>
      </c>
      <c r="AH373" s="51" t="str">
        <f ca="1">IF($AE373="","",IF(OFFSET('All Equipment'!$A$1,ROW()-1,2)="","--- Empty ---",OFFSET('All Equipment'!$A$1,ROW()-1,2)))</f>
        <v>Resplendent Cloak of Arcane Wrath</v>
      </c>
      <c r="AI373" s="52">
        <f ca="1">IF($AF373="","",OFFSET('All Equipment'!$E$1,ROW()-1,0))</f>
        <v>1</v>
      </c>
      <c r="AJ373" s="52">
        <f ca="1">IF($AE373="","",OFFSET('All Equipment'!$M$1,ROW()-1,0))</f>
        <v>0</v>
      </c>
      <c r="AK373" s="107">
        <f ca="1">IF($AE373="","",IF($AH373="--- Empty ---",0,OFFSET('All Equipment'!$P$1,ROW()-1,0)))</f>
        <v>20</v>
      </c>
      <c r="AL373" s="107">
        <f ca="1">IF($AE373="","",IF(AND($AE373="Off-Hand",$AH373="--- Empty ---"),1000,IF($AG373="1H",SUM($AK373,MAX(Optimization!$I$5:$K$5)),$AK373)))</f>
        <v>20</v>
      </c>
      <c r="AM373" s="134" t="str">
        <f ca="1">IF($AH373="","",IF(AND($AH373&lt;&gt;"--- Empty ---",OR($AI373&gt;$AD$2,OFFSET('All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3" s="52" t="str">
        <f t="shared" ca="1" si="47"/>
        <v>Yes</v>
      </c>
      <c r="AO373" s="52">
        <f t="shared" ca="1" si="52"/>
        <v>373</v>
      </c>
      <c r="AQ373" s="51" t="str">
        <f t="shared" ca="1" si="48"/>
        <v>n/a</v>
      </c>
      <c r="AR373" s="51" t="str">
        <f t="shared" ca="1" si="49"/>
        <v>n/a</v>
      </c>
      <c r="AS373" s="52" t="str">
        <f t="shared" ca="1" si="53"/>
        <v>n/a</v>
      </c>
      <c r="AT373" s="52" t="str">
        <f ca="1">IF(OR(AQ373="",AQ373="n/a"),AQ373,IF(AND($AR373&lt;&gt;"--- Empty ---",AR373=IF(AQ373="Finger1",Settings!$AB$4,Settings!$AB$6),ISERROR(MATCH(AR373,Settings!$AB$9:$AB$14,0))),"No","Yes"))</f>
        <v>n/a</v>
      </c>
      <c r="AV373" s="51" t="str">
        <f t="shared" ca="1" si="50"/>
        <v>n/a</v>
      </c>
      <c r="AW373" s="51" t="str">
        <f t="shared" ca="1" si="51"/>
        <v>n/a</v>
      </c>
      <c r="AX373" s="52" t="str">
        <f t="shared" ca="1" si="54"/>
        <v>n/a</v>
      </c>
      <c r="AY373" s="52" t="str">
        <f ca="1">IF(OR(AV373="",AV373="n/a"),AV373,IF(AND($AW373&lt;&gt;"--- Empty ---",AW373=IF(AV373="Finger2",Settings!$AB$3,Settings!$AB$5),ISERROR(MATCH(AW373,Settings!$AB$9:$AB$14,0))),"No","Yes"))</f>
        <v>n/a</v>
      </c>
    </row>
    <row r="374" spans="31:51" x14ac:dyDescent="0.25">
      <c r="AE374" s="51" t="str">
        <f ca="1">OFFSET('All Equipment'!$A$1,ROW()-1,0)&amp;""</f>
        <v>Back</v>
      </c>
      <c r="AF374" s="51" t="str">
        <f ca="1">OFFSET('All Equipment'!$B$1,ROW()-1,0)&amp;""</f>
        <v>Back</v>
      </c>
      <c r="AG374" s="52" t="str">
        <f t="shared" ca="1" si="46"/>
        <v/>
      </c>
      <c r="AH374" s="51" t="str">
        <f ca="1">IF($AE374="","",IF(OFFSET('All Equipment'!$A$1,ROW()-1,2)="","--- Empty ---",OFFSET('All Equipment'!$A$1,ROW()-1,2)))</f>
        <v>Sapphiron Drape</v>
      </c>
      <c r="AI374" s="52">
        <f ca="1">IF($AF374="","",OFFSET('All Equipment'!$E$1,ROW()-1,0))</f>
        <v>1</v>
      </c>
      <c r="AJ374" s="52">
        <f ca="1">IF($AE374="","",OFFSET('All Equipment'!$M$1,ROW()-1,0))</f>
        <v>0</v>
      </c>
      <c r="AK374" s="107">
        <f ca="1">IF($AE374="","",IF($AH374="--- Empty ---",0,OFFSET('All Equipment'!$P$1,ROW()-1,0)))</f>
        <v>15.926063829787235</v>
      </c>
      <c r="AL374" s="107">
        <f ca="1">IF($AE374="","",IF(AND($AE374="Off-Hand",$AH374="--- Empty ---"),1000,IF($AG374="1H",SUM($AK374,MAX(Optimization!$I$5:$K$5)),$AK374)))</f>
        <v>15.926063829787235</v>
      </c>
      <c r="AM374" s="134" t="str">
        <f ca="1">IF($AH374="","",IF(AND($AH374&lt;&gt;"--- Empty ---",OR($AI374&gt;$AD$2,OFFSET('All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4" s="52" t="str">
        <f t="shared" ca="1" si="47"/>
        <v>Yes</v>
      </c>
      <c r="AO374" s="52">
        <f t="shared" ca="1" si="52"/>
        <v>374</v>
      </c>
      <c r="AQ374" s="51" t="str">
        <f t="shared" ca="1" si="48"/>
        <v>n/a</v>
      </c>
      <c r="AR374" s="51" t="str">
        <f t="shared" ca="1" si="49"/>
        <v>n/a</v>
      </c>
      <c r="AS374" s="52" t="str">
        <f t="shared" ca="1" si="53"/>
        <v>n/a</v>
      </c>
      <c r="AT374" s="52" t="str">
        <f ca="1">IF(OR(AQ374="",AQ374="n/a"),AQ374,IF(AND($AR374&lt;&gt;"--- Empty ---",AR374=IF(AQ374="Finger1",Settings!$AB$4,Settings!$AB$6),ISERROR(MATCH(AR374,Settings!$AB$9:$AB$14,0))),"No","Yes"))</f>
        <v>n/a</v>
      </c>
      <c r="AV374" s="51" t="str">
        <f t="shared" ca="1" si="50"/>
        <v>n/a</v>
      </c>
      <c r="AW374" s="51" t="str">
        <f t="shared" ca="1" si="51"/>
        <v>n/a</v>
      </c>
      <c r="AX374" s="52" t="str">
        <f t="shared" ca="1" si="54"/>
        <v>n/a</v>
      </c>
      <c r="AY374" s="52" t="str">
        <f ca="1">IF(OR(AV374="",AV374="n/a"),AV374,IF(AND($AW374&lt;&gt;"--- Empty ---",AW374=IF(AV374="Finger2",Settings!$AB$3,Settings!$AB$5),ISERROR(MATCH(AW374,Settings!$AB$9:$AB$14,0))),"No","Yes"))</f>
        <v>n/a</v>
      </c>
    </row>
    <row r="375" spans="31:51" x14ac:dyDescent="0.25">
      <c r="AE375" s="51" t="str">
        <f ca="1">OFFSET('All Equipment'!$A$1,ROW()-1,0)&amp;""</f>
        <v>Back</v>
      </c>
      <c r="AF375" s="51" t="str">
        <f ca="1">OFFSET('All Equipment'!$B$1,ROW()-1,0)&amp;""</f>
        <v>Back</v>
      </c>
      <c r="AG375" s="52" t="str">
        <f t="shared" ca="1" si="46"/>
        <v/>
      </c>
      <c r="AH375" s="51" t="str">
        <f ca="1">IF($AE375="","",IF(OFFSET('All Equipment'!$A$1,ROW()-1,2)="","--- Empty ---",OFFSET('All Equipment'!$A$1,ROW()-1,2)))</f>
        <v>Shroud of Arcane Mastery</v>
      </c>
      <c r="AI375" s="52">
        <f ca="1">IF($AF375="","",OFFSET('All Equipment'!$E$1,ROW()-1,0))</f>
        <v>5</v>
      </c>
      <c r="AJ375" s="52">
        <f ca="1">IF($AE375="","",OFFSET('All Equipment'!$M$1,ROW()-1,0))</f>
        <v>1</v>
      </c>
      <c r="AK375" s="107">
        <f ca="1">IF($AE375="","",IF($AH375="--- Empty ---",0,OFFSET('All Equipment'!$P$1,ROW()-1,0)))</f>
        <v>14.842021276595748</v>
      </c>
      <c r="AL375" s="107">
        <f ca="1">IF($AE375="","",IF(AND($AE375="Off-Hand",$AH375="--- Empty ---"),1000,IF($AG375="1H",SUM($AK375,MAX(Optimization!$I$5:$K$5)),$AK375)))</f>
        <v>14.842021276595748</v>
      </c>
      <c r="AM375" s="134" t="str">
        <f ca="1">IF($AH375="","",IF(AND($AH375&lt;&gt;"--- Empty ---",OR($AI375&gt;$AD$2,OFFSET('All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5" s="52" t="str">
        <f t="shared" ca="1" si="47"/>
        <v>Yes</v>
      </c>
      <c r="AO375" s="52">
        <f t="shared" ca="1" si="52"/>
        <v>375</v>
      </c>
      <c r="AQ375" s="51" t="str">
        <f t="shared" ca="1" si="48"/>
        <v>n/a</v>
      </c>
      <c r="AR375" s="51" t="str">
        <f t="shared" ca="1" si="49"/>
        <v>n/a</v>
      </c>
      <c r="AS375" s="52" t="str">
        <f t="shared" ca="1" si="53"/>
        <v>n/a</v>
      </c>
      <c r="AT375" s="52" t="str">
        <f ca="1">IF(OR(AQ375="",AQ375="n/a"),AQ375,IF(AND($AR375&lt;&gt;"--- Empty ---",AR375=IF(AQ375="Finger1",Settings!$AB$4,Settings!$AB$6),ISERROR(MATCH(AR375,Settings!$AB$9:$AB$14,0))),"No","Yes"))</f>
        <v>n/a</v>
      </c>
      <c r="AV375" s="51" t="str">
        <f t="shared" ca="1" si="50"/>
        <v>n/a</v>
      </c>
      <c r="AW375" s="51" t="str">
        <f t="shared" ca="1" si="51"/>
        <v>n/a</v>
      </c>
      <c r="AX375" s="52" t="str">
        <f t="shared" ca="1" si="54"/>
        <v>n/a</v>
      </c>
      <c r="AY375" s="52" t="str">
        <f ca="1">IF(OR(AV375="",AV375="n/a"),AV375,IF(AND($AW375&lt;&gt;"--- Empty ---",AW375=IF(AV375="Finger2",Settings!$AB$3,Settings!$AB$5),ISERROR(MATCH(AW375,Settings!$AB$9:$AB$14,0))),"No","Yes"))</f>
        <v>n/a</v>
      </c>
    </row>
    <row r="376" spans="31:51" x14ac:dyDescent="0.25">
      <c r="AE376" s="51" t="str">
        <f ca="1">OFFSET('All Equipment'!$A$1,ROW()-1,0)&amp;""</f>
        <v>Back</v>
      </c>
      <c r="AF376" s="51" t="str">
        <f ca="1">OFFSET('All Equipment'!$B$1,ROW()-1,0)&amp;""</f>
        <v>Back</v>
      </c>
      <c r="AG376" s="52" t="str">
        <f t="shared" ca="1" si="46"/>
        <v/>
      </c>
      <c r="AH376" s="51" t="str">
        <f ca="1">IF($AE376="","",IF(OFFSET('All Equipment'!$A$1,ROW()-1,2)="","--- Empty ---",OFFSET('All Equipment'!$A$1,ROW()-1,2)))</f>
        <v>Spritecaster Cape</v>
      </c>
      <c r="AI376" s="52">
        <f ca="1">IF($AF376="","",OFFSET('All Equipment'!$E$1,ROW()-1,0))</f>
        <v>1</v>
      </c>
      <c r="AJ376" s="52">
        <f ca="1">IF($AE376="","",OFFSET('All Equipment'!$M$1,ROW()-1,0))</f>
        <v>0</v>
      </c>
      <c r="AK376" s="107">
        <f ca="1">IF($AE376="","",IF($AH376="--- Empty ---",0,OFFSET('All Equipment'!$P$1,ROW()-1,0)))</f>
        <v>14.453191489361702</v>
      </c>
      <c r="AL376" s="107">
        <f ca="1">IF($AE376="","",IF(AND($AE376="Off-Hand",$AH376="--- Empty ---"),1000,IF($AG376="1H",SUM($AK376,MAX(Optimization!$I$5:$K$5)),$AK376)))</f>
        <v>14.453191489361702</v>
      </c>
      <c r="AM376" s="134" t="str">
        <f ca="1">IF($AH376="","",IF(AND($AH376&lt;&gt;"--- Empty ---",OR($AI376&gt;$AD$2,OFFSET('All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6" s="52" t="str">
        <f t="shared" ca="1" si="47"/>
        <v>Yes</v>
      </c>
      <c r="AO376" s="52">
        <f t="shared" ca="1" si="52"/>
        <v>376</v>
      </c>
      <c r="AQ376" s="51" t="str">
        <f t="shared" ca="1" si="48"/>
        <v>n/a</v>
      </c>
      <c r="AR376" s="51" t="str">
        <f t="shared" ca="1" si="49"/>
        <v>n/a</v>
      </c>
      <c r="AS376" s="52" t="str">
        <f t="shared" ca="1" si="53"/>
        <v>n/a</v>
      </c>
      <c r="AT376" s="52" t="str">
        <f ca="1">IF(OR(AQ376="",AQ376="n/a"),AQ376,IF(AND($AR376&lt;&gt;"--- Empty ---",AR376=IF(AQ376="Finger1",Settings!$AB$4,Settings!$AB$6),ISERROR(MATCH(AR376,Settings!$AB$9:$AB$14,0))),"No","Yes"))</f>
        <v>n/a</v>
      </c>
      <c r="AV376" s="51" t="str">
        <f t="shared" ca="1" si="50"/>
        <v>n/a</v>
      </c>
      <c r="AW376" s="51" t="str">
        <f t="shared" ca="1" si="51"/>
        <v>n/a</v>
      </c>
      <c r="AX376" s="52" t="str">
        <f t="shared" ca="1" si="54"/>
        <v>n/a</v>
      </c>
      <c r="AY376" s="52" t="str">
        <f ca="1">IF(OR(AV376="",AV376="n/a"),AV376,IF(AND($AW376&lt;&gt;"--- Empty ---",AW376=IF(AV376="Finger2",Settings!$AB$3,Settings!$AB$5),ISERROR(MATCH(AW376,Settings!$AB$9:$AB$14,0))),"No","Yes"))</f>
        <v>n/a</v>
      </c>
    </row>
    <row r="377" spans="31:51" x14ac:dyDescent="0.25">
      <c r="AE377" s="51" t="str">
        <f ca="1">OFFSET('All Equipment'!$A$1,ROW()-1,0)&amp;""</f>
        <v>Back</v>
      </c>
      <c r="AF377" s="51" t="str">
        <f ca="1">OFFSET('All Equipment'!$B$1,ROW()-1,0)&amp;""</f>
        <v>Back</v>
      </c>
      <c r="AG377" s="52" t="str">
        <f t="shared" ca="1" si="46"/>
        <v/>
      </c>
      <c r="AH377" s="51" t="str">
        <f ca="1">IF($AE377="","",IF(OFFSET('All Equipment'!$A$1,ROW()-1,2)="","--- Empty ---",OFFSET('All Equipment'!$A$1,ROW()-1,2)))</f>
        <v>Stormpike Sage's Cloak</v>
      </c>
      <c r="AI377" s="52">
        <f ca="1">IF($AF377="","",OFFSET('All Equipment'!$E$1,ROW()-1,0))</f>
        <v>2</v>
      </c>
      <c r="AJ377" s="52">
        <f ca="1">IF($AE377="","",OFFSET('All Equipment'!$M$1,ROW()-1,0))</f>
        <v>0</v>
      </c>
      <c r="AK377" s="107">
        <f ca="1">IF($AE377="","",IF($AH377="--- Empty ---",0,OFFSET('All Equipment'!$P$1,ROW()-1,0)))</f>
        <v>14</v>
      </c>
      <c r="AL377" s="107">
        <f ca="1">IF($AE377="","",IF(AND($AE377="Off-Hand",$AH377="--- Empty ---"),1000,IF($AG377="1H",SUM($AK377,MAX(Optimization!$I$5:$K$5)),$AK377)))</f>
        <v>14</v>
      </c>
      <c r="AM377" s="134" t="str">
        <f ca="1">IF($AH377="","",IF(AND($AH377&lt;&gt;"--- Empty ---",OR($AI377&gt;$AD$2,OFFSET('All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7" s="52" t="str">
        <f t="shared" ca="1" si="47"/>
        <v>Yes</v>
      </c>
      <c r="AO377" s="52">
        <f t="shared" ca="1" si="52"/>
        <v>377</v>
      </c>
      <c r="AQ377" s="51" t="str">
        <f t="shared" ca="1" si="48"/>
        <v>n/a</v>
      </c>
      <c r="AR377" s="51" t="str">
        <f t="shared" ca="1" si="49"/>
        <v>n/a</v>
      </c>
      <c r="AS377" s="52" t="str">
        <f t="shared" ca="1" si="53"/>
        <v>n/a</v>
      </c>
      <c r="AT377" s="52" t="str">
        <f ca="1">IF(OR(AQ377="",AQ377="n/a"),AQ377,IF(AND($AR377&lt;&gt;"--- Empty ---",AR377=IF(AQ377="Finger1",Settings!$AB$4,Settings!$AB$6),ISERROR(MATCH(AR377,Settings!$AB$9:$AB$14,0))),"No","Yes"))</f>
        <v>n/a</v>
      </c>
      <c r="AV377" s="51" t="str">
        <f t="shared" ca="1" si="50"/>
        <v>n/a</v>
      </c>
      <c r="AW377" s="51" t="str">
        <f t="shared" ca="1" si="51"/>
        <v>n/a</v>
      </c>
      <c r="AX377" s="52" t="str">
        <f t="shared" ca="1" si="54"/>
        <v>n/a</v>
      </c>
      <c r="AY377" s="52" t="str">
        <f ca="1">IF(OR(AV377="",AV377="n/a"),AV377,IF(AND($AW377&lt;&gt;"--- Empty ---",AW377=IF(AV377="Finger2",Settings!$AB$3,Settings!$AB$5),ISERROR(MATCH(AW377,Settings!$AB$9:$AB$14,0))),"No","Yes"))</f>
        <v>n/a</v>
      </c>
    </row>
    <row r="378" spans="31:51" x14ac:dyDescent="0.25">
      <c r="AE378" s="51" t="str">
        <f ca="1">OFFSET('All Equipment'!$A$1,ROW()-1,0)&amp;""</f>
        <v>Back</v>
      </c>
      <c r="AF378" s="51" t="str">
        <f ca="1">OFFSET('All Equipment'!$B$1,ROW()-1,0)&amp;""</f>
        <v>Back</v>
      </c>
      <c r="AG378" s="52" t="str">
        <f t="shared" ca="1" si="46"/>
        <v/>
      </c>
      <c r="AH378" s="51" t="str">
        <f ca="1">IF($AE378="","",IF(OFFSET('All Equipment'!$A$1,ROW()-1,2)="","--- Empty ---",OFFSET('All Equipment'!$A$1,ROW()-1,2)))</f>
        <v>Supreme Cape of Arcane Wrath</v>
      </c>
      <c r="AI378" s="52">
        <f ca="1">IF($AF378="","",OFFSET('All Equipment'!$E$1,ROW()-1,0))</f>
        <v>1</v>
      </c>
      <c r="AJ378" s="52">
        <f ca="1">IF($AE378="","",OFFSET('All Equipment'!$M$1,ROW()-1,0))</f>
        <v>0</v>
      </c>
      <c r="AK378" s="107">
        <f ca="1">IF($AE378="","",IF($AH378="--- Empty ---",0,OFFSET('All Equipment'!$P$1,ROW()-1,0)))</f>
        <v>21</v>
      </c>
      <c r="AL378" s="107">
        <f ca="1">IF($AE378="","",IF(AND($AE378="Off-Hand",$AH378="--- Empty ---"),1000,IF($AG378="1H",SUM($AK378,MAX(Optimization!$I$5:$K$5)),$AK378)))</f>
        <v>21</v>
      </c>
      <c r="AM378" s="134" t="str">
        <f ca="1">IF($AH378="","",IF(AND($AH378&lt;&gt;"--- Empty ---",OR($AI378&gt;$AD$2,OFFSET('All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8" s="52" t="str">
        <f t="shared" ca="1" si="47"/>
        <v>Yes</v>
      </c>
      <c r="AO378" s="52">
        <f t="shared" ca="1" si="52"/>
        <v>378</v>
      </c>
      <c r="AQ378" s="51" t="str">
        <f t="shared" ca="1" si="48"/>
        <v>n/a</v>
      </c>
      <c r="AR378" s="51" t="str">
        <f t="shared" ca="1" si="49"/>
        <v>n/a</v>
      </c>
      <c r="AS378" s="52" t="str">
        <f t="shared" ca="1" si="53"/>
        <v>n/a</v>
      </c>
      <c r="AT378" s="52" t="str">
        <f ca="1">IF(OR(AQ378="",AQ378="n/a"),AQ378,IF(AND($AR378&lt;&gt;"--- Empty ---",AR378=IF(AQ378="Finger1",Settings!$AB$4,Settings!$AB$6),ISERROR(MATCH(AR378,Settings!$AB$9:$AB$14,0))),"No","Yes"))</f>
        <v>n/a</v>
      </c>
      <c r="AV378" s="51" t="str">
        <f t="shared" ca="1" si="50"/>
        <v>n/a</v>
      </c>
      <c r="AW378" s="51" t="str">
        <f t="shared" ca="1" si="51"/>
        <v>n/a</v>
      </c>
      <c r="AX378" s="52" t="str">
        <f t="shared" ca="1" si="54"/>
        <v>n/a</v>
      </c>
      <c r="AY378" s="52" t="str">
        <f ca="1">IF(OR(AV378="",AV378="n/a"),AV378,IF(AND($AW378&lt;&gt;"--- Empty ---",AW378=IF(AV378="Finger2",Settings!$AB$3,Settings!$AB$5),ISERROR(MATCH(AW378,Settings!$AB$9:$AB$14,0))),"No","Yes"))</f>
        <v>n/a</v>
      </c>
    </row>
    <row r="379" spans="31:51" x14ac:dyDescent="0.25">
      <c r="AE379" s="51" t="str">
        <f ca="1">OFFSET('All Equipment'!$A$1,ROW()-1,0)&amp;""</f>
        <v>Back</v>
      </c>
      <c r="AF379" s="51" t="str">
        <f ca="1">OFFSET('All Equipment'!$B$1,ROW()-1,0)&amp;""</f>
        <v>Back</v>
      </c>
      <c r="AG379" s="52" t="str">
        <f t="shared" ca="1" si="46"/>
        <v/>
      </c>
      <c r="AH379" s="51" t="str">
        <f ca="1">IF($AE379="","",IF(OFFSET('All Equipment'!$A$1,ROW()-1,2)="","--- Empty ---",OFFSET('All Equipment'!$A$1,ROW()-1,2)))</f>
        <v>Supreme Cape of Nature's Wrath</v>
      </c>
      <c r="AI379" s="52">
        <f ca="1">IF($AF379="","",OFFSET('All Equipment'!$E$1,ROW()-1,0))</f>
        <v>1</v>
      </c>
      <c r="AJ379" s="52">
        <f ca="1">IF($AE379="","",OFFSET('All Equipment'!$M$1,ROW()-1,0))</f>
        <v>0</v>
      </c>
      <c r="AK379" s="107">
        <f ca="1">IF($AE379="","",IF($AH379="--- Empty ---",0,OFFSET('All Equipment'!$P$1,ROW()-1,0)))</f>
        <v>21</v>
      </c>
      <c r="AL379" s="107">
        <f ca="1">IF($AE379="","",IF(AND($AE379="Off-Hand",$AH379="--- Empty ---"),1000,IF($AG379="1H",SUM($AK379,MAX(Optimization!$I$5:$K$5)),$AK379)))</f>
        <v>21</v>
      </c>
      <c r="AM379" s="134" t="str">
        <f ca="1">IF($AH379="","",IF(AND($AH379&lt;&gt;"--- Empty ---",OR($AI379&gt;$AD$2,OFFSET('All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79" s="52" t="str">
        <f t="shared" ca="1" si="47"/>
        <v>Yes</v>
      </c>
      <c r="AO379" s="52">
        <f t="shared" ca="1" si="52"/>
        <v>379</v>
      </c>
      <c r="AQ379" s="51" t="str">
        <f t="shared" ca="1" si="48"/>
        <v>n/a</v>
      </c>
      <c r="AR379" s="51" t="str">
        <f t="shared" ca="1" si="49"/>
        <v>n/a</v>
      </c>
      <c r="AS379" s="52" t="str">
        <f t="shared" ca="1" si="53"/>
        <v>n/a</v>
      </c>
      <c r="AT379" s="52" t="str">
        <f ca="1">IF(OR(AQ379="",AQ379="n/a"),AQ379,IF(AND($AR379&lt;&gt;"--- Empty ---",AR379=IF(AQ379="Finger1",Settings!$AB$4,Settings!$AB$6),ISERROR(MATCH(AR379,Settings!$AB$9:$AB$14,0))),"No","Yes"))</f>
        <v>n/a</v>
      </c>
      <c r="AV379" s="51" t="str">
        <f t="shared" ca="1" si="50"/>
        <v>n/a</v>
      </c>
      <c r="AW379" s="51" t="str">
        <f t="shared" ca="1" si="51"/>
        <v>n/a</v>
      </c>
      <c r="AX379" s="52" t="str">
        <f t="shared" ca="1" si="54"/>
        <v>n/a</v>
      </c>
      <c r="AY379" s="52" t="str">
        <f ca="1">IF(OR(AV379="",AV379="n/a"),AV379,IF(AND($AW379&lt;&gt;"--- Empty ---",AW379=IF(AV379="Finger2",Settings!$AB$3,Settings!$AB$5),ISERROR(MATCH(AW379,Settings!$AB$9:$AB$14,0))),"No","Yes"))</f>
        <v>n/a</v>
      </c>
    </row>
    <row r="380" spans="31:51" x14ac:dyDescent="0.25">
      <c r="AE380" s="51" t="str">
        <f ca="1">OFFSET('All Equipment'!$A$1,ROW()-1,0)&amp;""</f>
        <v>Back</v>
      </c>
      <c r="AF380" s="51" t="str">
        <f ca="1">OFFSET('All Equipment'!$B$1,ROW()-1,0)&amp;""</f>
        <v>Back</v>
      </c>
      <c r="AG380" s="52" t="str">
        <f t="shared" ca="1" si="46"/>
        <v/>
      </c>
      <c r="AH380" s="51" t="str">
        <f ca="1">IF($AE380="","",IF(OFFSET('All Equipment'!$A$1,ROW()-1,2)="","--- Empty ---",OFFSET('All Equipment'!$A$1,ROW()-1,2)))</f>
        <v>Swashbuckler's Cape of Arcane Wrath</v>
      </c>
      <c r="AI380" s="52">
        <f ca="1">IF($AF380="","",OFFSET('All Equipment'!$E$1,ROW()-1,0))</f>
        <v>1</v>
      </c>
      <c r="AJ380" s="52">
        <f ca="1">IF($AE380="","",OFFSET('All Equipment'!$M$1,ROW()-1,0))</f>
        <v>0</v>
      </c>
      <c r="AK380" s="107">
        <f ca="1">IF($AE380="","",IF($AH380="--- Empty ---",0,OFFSET('All Equipment'!$P$1,ROW()-1,0)))</f>
        <v>17</v>
      </c>
      <c r="AL380" s="107">
        <f ca="1">IF($AE380="","",IF(AND($AE380="Off-Hand",$AH380="--- Empty ---"),1000,IF($AG380="1H",SUM($AK380,MAX(Optimization!$I$5:$K$5)),$AK380)))</f>
        <v>17</v>
      </c>
      <c r="AM380" s="134" t="str">
        <f ca="1">IF($AH380="","",IF(AND($AH380&lt;&gt;"--- Empty ---",OR($AI380&gt;$AD$2,OFFSET('All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0" s="52" t="str">
        <f t="shared" ca="1" si="47"/>
        <v>Yes</v>
      </c>
      <c r="AO380" s="52">
        <f t="shared" ca="1" si="52"/>
        <v>380</v>
      </c>
      <c r="AQ380" s="51" t="str">
        <f t="shared" ca="1" si="48"/>
        <v>n/a</v>
      </c>
      <c r="AR380" s="51" t="str">
        <f t="shared" ca="1" si="49"/>
        <v>n/a</v>
      </c>
      <c r="AS380" s="52" t="str">
        <f t="shared" ca="1" si="53"/>
        <v>n/a</v>
      </c>
      <c r="AT380" s="52" t="str">
        <f ca="1">IF(OR(AQ380="",AQ380="n/a"),AQ380,IF(AND($AR380&lt;&gt;"--- Empty ---",AR380=IF(AQ380="Finger1",Settings!$AB$4,Settings!$AB$6),ISERROR(MATCH(AR380,Settings!$AB$9:$AB$14,0))),"No","Yes"))</f>
        <v>n/a</v>
      </c>
      <c r="AV380" s="51" t="str">
        <f t="shared" ca="1" si="50"/>
        <v>n/a</v>
      </c>
      <c r="AW380" s="51" t="str">
        <f t="shared" ca="1" si="51"/>
        <v>n/a</v>
      </c>
      <c r="AX380" s="52" t="str">
        <f t="shared" ca="1" si="54"/>
        <v>n/a</v>
      </c>
      <c r="AY380" s="52" t="str">
        <f ca="1">IF(OR(AV380="",AV380="n/a"),AV380,IF(AND($AW380&lt;&gt;"--- Empty ---",AW380=IF(AV380="Finger2",Settings!$AB$3,Settings!$AB$5),ISERROR(MATCH(AW380,Settings!$AB$9:$AB$14,0))),"No","Yes"))</f>
        <v>n/a</v>
      </c>
    </row>
    <row r="381" spans="31:51" x14ac:dyDescent="0.25">
      <c r="AE381" s="51" t="str">
        <f ca="1">OFFSET('All Equipment'!$A$1,ROW()-1,0)&amp;""</f>
        <v>Back</v>
      </c>
      <c r="AF381" s="51" t="str">
        <f ca="1">OFFSET('All Equipment'!$B$1,ROW()-1,0)&amp;""</f>
        <v>Back</v>
      </c>
      <c r="AG381" s="52" t="str">
        <f t="shared" ca="1" si="46"/>
        <v/>
      </c>
      <c r="AH381" s="51" t="str">
        <f ca="1">IF($AE381="","",IF(OFFSET('All Equipment'!$A$1,ROW()-1,2)="","--- Empty ---",OFFSET('All Equipment'!$A$1,ROW()-1,2)))</f>
        <v>Swashbuckler's Cape of Nature's Wrath</v>
      </c>
      <c r="AI381" s="52">
        <f ca="1">IF($AF381="","",OFFSET('All Equipment'!$E$1,ROW()-1,0))</f>
        <v>1</v>
      </c>
      <c r="AJ381" s="52">
        <f ca="1">IF($AE381="","",OFFSET('All Equipment'!$M$1,ROW()-1,0))</f>
        <v>0</v>
      </c>
      <c r="AK381" s="107">
        <f ca="1">IF($AE381="","",IF($AH381="--- Empty ---",0,OFFSET('All Equipment'!$P$1,ROW()-1,0)))</f>
        <v>17</v>
      </c>
      <c r="AL381" s="107">
        <f ca="1">IF($AE381="","",IF(AND($AE381="Off-Hand",$AH381="--- Empty ---"),1000,IF($AG381="1H",SUM($AK381,MAX(Optimization!$I$5:$K$5)),$AK381)))</f>
        <v>17</v>
      </c>
      <c r="AM381" s="134" t="str">
        <f ca="1">IF($AH381="","",IF(AND($AH381&lt;&gt;"--- Empty ---",OR($AI381&gt;$AD$2,OFFSET('All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1" s="52" t="str">
        <f t="shared" ca="1" si="47"/>
        <v>Yes</v>
      </c>
      <c r="AO381" s="52">
        <f t="shared" ca="1" si="52"/>
        <v>381</v>
      </c>
      <c r="AQ381" s="51" t="str">
        <f t="shared" ca="1" si="48"/>
        <v>n/a</v>
      </c>
      <c r="AR381" s="51" t="str">
        <f t="shared" ca="1" si="49"/>
        <v>n/a</v>
      </c>
      <c r="AS381" s="52" t="str">
        <f t="shared" ca="1" si="53"/>
        <v>n/a</v>
      </c>
      <c r="AT381" s="52" t="str">
        <f ca="1">IF(OR(AQ381="",AQ381="n/a"),AQ381,IF(AND($AR381&lt;&gt;"--- Empty ---",AR381=IF(AQ381="Finger1",Settings!$AB$4,Settings!$AB$6),ISERROR(MATCH(AR381,Settings!$AB$9:$AB$14,0))),"No","Yes"))</f>
        <v>n/a</v>
      </c>
      <c r="AV381" s="51" t="str">
        <f t="shared" ca="1" si="50"/>
        <v>n/a</v>
      </c>
      <c r="AW381" s="51" t="str">
        <f t="shared" ca="1" si="51"/>
        <v>n/a</v>
      </c>
      <c r="AX381" s="52" t="str">
        <f t="shared" ca="1" si="54"/>
        <v>n/a</v>
      </c>
      <c r="AY381" s="52" t="str">
        <f ca="1">IF(OR(AV381="",AV381="n/a"),AV381,IF(AND($AW381&lt;&gt;"--- Empty ---",AW381=IF(AV381="Finger2",Settings!$AB$3,Settings!$AB$5),ISERROR(MATCH(AW381,Settings!$AB$9:$AB$14,0))),"No","Yes"))</f>
        <v>n/a</v>
      </c>
    </row>
    <row r="382" spans="31:51" x14ac:dyDescent="0.25">
      <c r="AE382" s="51" t="str">
        <f ca="1">OFFSET('All Equipment'!$A$1,ROW()-1,0)&amp;""</f>
        <v>Back</v>
      </c>
      <c r="AF382" s="51" t="str">
        <f ca="1">OFFSET('All Equipment'!$B$1,ROW()-1,0)&amp;""</f>
        <v>Back</v>
      </c>
      <c r="AG382" s="52" t="str">
        <f t="shared" ca="1" si="46"/>
        <v/>
      </c>
      <c r="AH382" s="51" t="str">
        <f ca="1">IF($AE382="","",IF(OFFSET('All Equipment'!$A$1,ROW()-1,2)="","--- Empty ---",OFFSET('All Equipment'!$A$1,ROW()-1,2)))</f>
        <v>Triumphant Cloak of Nature's Wrath</v>
      </c>
      <c r="AI382" s="52">
        <f ca="1">IF($AF382="","",OFFSET('All Equipment'!$E$1,ROW()-1,0))</f>
        <v>1</v>
      </c>
      <c r="AJ382" s="52">
        <f ca="1">IF($AE382="","",OFFSET('All Equipment'!$M$1,ROW()-1,0))</f>
        <v>0</v>
      </c>
      <c r="AK382" s="107">
        <f ca="1">IF($AE382="","",IF($AH382="--- Empty ---",0,OFFSET('All Equipment'!$P$1,ROW()-1,0)))</f>
        <v>21</v>
      </c>
      <c r="AL382" s="107">
        <f ca="1">IF($AE382="","",IF(AND($AE382="Off-Hand",$AH382="--- Empty ---"),1000,IF($AG382="1H",SUM($AK382,MAX(Optimization!$I$5:$K$5)),$AK382)))</f>
        <v>21</v>
      </c>
      <c r="AM382" s="134" t="str">
        <f ca="1">IF($AH382="","",IF(AND($AH382&lt;&gt;"--- Empty ---",OR($AI382&gt;$AD$2,OFFSET('All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82" s="52" t="str">
        <f t="shared" ca="1" si="47"/>
        <v>Yes</v>
      </c>
      <c r="AO382" s="52">
        <f t="shared" ca="1" si="52"/>
        <v>382</v>
      </c>
      <c r="AQ382" s="51" t="str">
        <f t="shared" ca="1" si="48"/>
        <v>n/a</v>
      </c>
      <c r="AR382" s="51" t="str">
        <f t="shared" ca="1" si="49"/>
        <v>n/a</v>
      </c>
      <c r="AS382" s="52" t="str">
        <f t="shared" ca="1" si="53"/>
        <v>n/a</v>
      </c>
      <c r="AT382" s="52" t="str">
        <f ca="1">IF(OR(AQ382="",AQ382="n/a"),AQ382,IF(AND($AR382&lt;&gt;"--- Empty ---",AR382=IF(AQ382="Finger1",Settings!$AB$4,Settings!$AB$6),ISERROR(MATCH(AR382,Settings!$AB$9:$AB$14,0))),"No","Yes"))</f>
        <v>n/a</v>
      </c>
      <c r="AV382" s="51" t="str">
        <f t="shared" ca="1" si="50"/>
        <v>n/a</v>
      </c>
      <c r="AW382" s="51" t="str">
        <f t="shared" ca="1" si="51"/>
        <v>n/a</v>
      </c>
      <c r="AX382" s="52" t="str">
        <f t="shared" ca="1" si="54"/>
        <v>n/a</v>
      </c>
      <c r="AY382" s="52" t="str">
        <f ca="1">IF(OR(AV382="",AV382="n/a"),AV382,IF(AND($AW382&lt;&gt;"--- Empty ---",AW382=IF(AV382="Finger2",Settings!$AB$3,Settings!$AB$5),ISERROR(MATCH(AW382,Settings!$AB$9:$AB$14,0))),"No","Yes"))</f>
        <v>n/a</v>
      </c>
    </row>
    <row r="383" spans="31:51" x14ac:dyDescent="0.25">
      <c r="AE383" s="51" t="str">
        <f ca="1">OFFSET('All Equipment'!$A$1,ROW()-1,0)&amp;""</f>
        <v>Back</v>
      </c>
      <c r="AF383" s="51" t="str">
        <f ca="1">OFFSET('All Equipment'!$B$1,ROW()-1,0)&amp;""</f>
        <v>Back</v>
      </c>
      <c r="AG383" s="52" t="str">
        <f t="shared" ca="1" si="46"/>
        <v/>
      </c>
      <c r="AH383" s="51" t="str">
        <f ca="1">IF($AE383="","",IF(OFFSET('All Equipment'!$A$1,ROW()-1,2)="","--- Empty ---",OFFSET('All Equipment'!$A$1,ROW()-1,2)))</f>
        <v>Veil of Eclipse</v>
      </c>
      <c r="AI383" s="52">
        <f ca="1">IF($AF383="","",OFFSET('All Equipment'!$E$1,ROW()-1,0))</f>
        <v>6</v>
      </c>
      <c r="AJ383" s="52">
        <f ca="1">IF($AE383="","",OFFSET('All Equipment'!$M$1,ROW()-1,0))</f>
        <v>0</v>
      </c>
      <c r="AK383" s="107">
        <f ca="1">IF($AE383="","",IF($AH383="--- Empty ---",0,OFFSET('All Equipment'!$P$1,ROW()-1,0)))</f>
        <v>29.132978723404257</v>
      </c>
      <c r="AL383" s="107">
        <f ca="1">IF($AE383="","",IF(AND($AE383="Off-Hand",$AH383="--- Empty ---"),1000,IF($AG383="1H",SUM($AK383,MAX(Optimization!$I$5:$K$5)),$AK383)))</f>
        <v>29.132978723404257</v>
      </c>
      <c r="AM383" s="134" t="str">
        <f ca="1">IF($AH383="","",IF(AND($AH383&lt;&gt;"--- Empty ---",OR($AI383&gt;$AD$2,OFFSET('All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3" s="52" t="str">
        <f t="shared" ca="1" si="47"/>
        <v>Yes</v>
      </c>
      <c r="AO383" s="52">
        <f t="shared" ca="1" si="52"/>
        <v>383</v>
      </c>
      <c r="AQ383" s="51" t="str">
        <f t="shared" ca="1" si="48"/>
        <v>n/a</v>
      </c>
      <c r="AR383" s="51" t="str">
        <f t="shared" ca="1" si="49"/>
        <v>n/a</v>
      </c>
      <c r="AS383" s="52" t="str">
        <f t="shared" ca="1" si="53"/>
        <v>n/a</v>
      </c>
      <c r="AT383" s="52" t="str">
        <f ca="1">IF(OR(AQ383="",AQ383="n/a"),AQ383,IF(AND($AR383&lt;&gt;"--- Empty ---",AR383=IF(AQ383="Finger1",Settings!$AB$4,Settings!$AB$6),ISERROR(MATCH(AR383,Settings!$AB$9:$AB$14,0))),"No","Yes"))</f>
        <v>n/a</v>
      </c>
      <c r="AV383" s="51" t="str">
        <f t="shared" ca="1" si="50"/>
        <v>n/a</v>
      </c>
      <c r="AW383" s="51" t="str">
        <f t="shared" ca="1" si="51"/>
        <v>n/a</v>
      </c>
      <c r="AX383" s="52" t="str">
        <f t="shared" ca="1" si="54"/>
        <v>n/a</v>
      </c>
      <c r="AY383" s="52" t="str">
        <f ca="1">IF(OR(AV383="",AV383="n/a"),AV383,IF(AND($AW383&lt;&gt;"--- Empty ---",AW383=IF(AV383="Finger2",Settings!$AB$3,Settings!$AB$5),ISERROR(MATCH(AW383,Settings!$AB$9:$AB$14,0))),"No","Yes"))</f>
        <v>n/a</v>
      </c>
    </row>
    <row r="384" spans="31:51" x14ac:dyDescent="0.25">
      <c r="AE384" s="51" t="str">
        <f ca="1">OFFSET('All Equipment'!$A$1,ROW()-1,0)&amp;""</f>
        <v>Back</v>
      </c>
      <c r="AF384" s="51" t="str">
        <f ca="1">OFFSET('All Equipment'!$B$1,ROW()-1,0)&amp;""</f>
        <v>Back</v>
      </c>
      <c r="AG384" s="52" t="str">
        <f t="shared" ca="1" si="46"/>
        <v/>
      </c>
      <c r="AH384" s="51" t="str">
        <f ca="1">IF($AE384="","",IF(OFFSET('All Equipment'!$A$1,ROW()-1,2)="","--- Empty ---",OFFSET('All Equipment'!$A$1,ROW()-1,2)))</f>
        <v>Wanderer's Cloak of Arcane Wrath</v>
      </c>
      <c r="AI384" s="52">
        <f ca="1">IF($AF384="","",OFFSET('All Equipment'!$E$1,ROW()-1,0))</f>
        <v>1</v>
      </c>
      <c r="AJ384" s="52">
        <f ca="1">IF($AE384="","",OFFSET('All Equipment'!$M$1,ROW()-1,0))</f>
        <v>0</v>
      </c>
      <c r="AK384" s="107">
        <f ca="1">IF($AE384="","",IF($AH384="--- Empty ---",0,OFFSET('All Equipment'!$P$1,ROW()-1,0)))</f>
        <v>19</v>
      </c>
      <c r="AL384" s="107">
        <f ca="1">IF($AE384="","",IF(AND($AE384="Off-Hand",$AH384="--- Empty ---"),1000,IF($AG384="1H",SUM($AK384,MAX(Optimization!$I$5:$K$5)),$AK384)))</f>
        <v>19</v>
      </c>
      <c r="AM384" s="134" t="str">
        <f ca="1">IF($AH384="","",IF(AND($AH384&lt;&gt;"--- Empty ---",OR($AI384&gt;$AD$2,OFFSET('All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4" s="52" t="str">
        <f t="shared" ca="1" si="47"/>
        <v>Yes</v>
      </c>
      <c r="AO384" s="52">
        <f t="shared" ca="1" si="52"/>
        <v>384</v>
      </c>
      <c r="AQ384" s="51" t="str">
        <f t="shared" ca="1" si="48"/>
        <v>n/a</v>
      </c>
      <c r="AR384" s="51" t="str">
        <f t="shared" ca="1" si="49"/>
        <v>n/a</v>
      </c>
      <c r="AS384" s="52" t="str">
        <f t="shared" ca="1" si="53"/>
        <v>n/a</v>
      </c>
      <c r="AT384" s="52" t="str">
        <f ca="1">IF(OR(AQ384="",AQ384="n/a"),AQ384,IF(AND($AR384&lt;&gt;"--- Empty ---",AR384=IF(AQ384="Finger1",Settings!$AB$4,Settings!$AB$6),ISERROR(MATCH(AR384,Settings!$AB$9:$AB$14,0))),"No","Yes"))</f>
        <v>n/a</v>
      </c>
      <c r="AV384" s="51" t="str">
        <f t="shared" ca="1" si="50"/>
        <v>n/a</v>
      </c>
      <c r="AW384" s="51" t="str">
        <f t="shared" ca="1" si="51"/>
        <v>n/a</v>
      </c>
      <c r="AX384" s="52" t="str">
        <f t="shared" ca="1" si="54"/>
        <v>n/a</v>
      </c>
      <c r="AY384" s="52" t="str">
        <f ca="1">IF(OR(AV384="",AV384="n/a"),AV384,IF(AND($AW384&lt;&gt;"--- Empty ---",AW384=IF(AV384="Finger2",Settings!$AB$3,Settings!$AB$5),ISERROR(MATCH(AW384,Settings!$AB$9:$AB$14,0))),"No","Yes"))</f>
        <v>n/a</v>
      </c>
    </row>
    <row r="385" spans="31:51" x14ac:dyDescent="0.25">
      <c r="AE385" s="51" t="str">
        <f ca="1">OFFSET('All Equipment'!$A$1,ROW()-1,0)&amp;""</f>
        <v>Back</v>
      </c>
      <c r="AF385" s="51" t="str">
        <f ca="1">OFFSET('All Equipment'!$B$1,ROW()-1,0)&amp;""</f>
        <v>Back</v>
      </c>
      <c r="AG385" s="52" t="str">
        <f t="shared" ca="1" si="46"/>
        <v/>
      </c>
      <c r="AH385" s="51" t="str">
        <f ca="1">IF($AE385="","",IF(OFFSET('All Equipment'!$A$1,ROW()-1,2)="","--- Empty ---",OFFSET('All Equipment'!$A$1,ROW()-1,2)))</f>
        <v>Wanderer's Cloak of Nature's Wrath</v>
      </c>
      <c r="AI385" s="52">
        <f ca="1">IF($AF385="","",OFFSET('All Equipment'!$E$1,ROW()-1,0))</f>
        <v>1</v>
      </c>
      <c r="AJ385" s="52">
        <f ca="1">IF($AE385="","",OFFSET('All Equipment'!$M$1,ROW()-1,0))</f>
        <v>0</v>
      </c>
      <c r="AK385" s="107">
        <f ca="1">IF($AE385="","",IF($AH385="--- Empty ---",0,OFFSET('All Equipment'!$P$1,ROW()-1,0)))</f>
        <v>19</v>
      </c>
      <c r="AL385" s="107">
        <f ca="1">IF($AE385="","",IF(AND($AE385="Off-Hand",$AH385="--- Empty ---"),1000,IF($AG385="1H",SUM($AK385,MAX(Optimization!$I$5:$K$5)),$AK385)))</f>
        <v>19</v>
      </c>
      <c r="AM385" s="134" t="str">
        <f ca="1">IF($AH385="","",IF(AND($AH385&lt;&gt;"--- Empty ---",OR($AI385&gt;$AD$2,OFFSET('All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85" s="52" t="str">
        <f t="shared" ca="1" si="47"/>
        <v>Yes</v>
      </c>
      <c r="AO385" s="52">
        <f t="shared" ca="1" si="52"/>
        <v>385</v>
      </c>
      <c r="AQ385" s="51" t="str">
        <f t="shared" ca="1" si="48"/>
        <v>n/a</v>
      </c>
      <c r="AR385" s="51" t="str">
        <f t="shared" ca="1" si="49"/>
        <v>n/a</v>
      </c>
      <c r="AS385" s="52" t="str">
        <f t="shared" ca="1" si="53"/>
        <v>n/a</v>
      </c>
      <c r="AT385" s="52" t="str">
        <f ca="1">IF(OR(AQ385="",AQ385="n/a"),AQ385,IF(AND($AR385&lt;&gt;"--- Empty ---",AR385=IF(AQ385="Finger1",Settings!$AB$4,Settings!$AB$6),ISERROR(MATCH(AR385,Settings!$AB$9:$AB$14,0))),"No","Yes"))</f>
        <v>n/a</v>
      </c>
      <c r="AV385" s="51" t="str">
        <f t="shared" ca="1" si="50"/>
        <v>n/a</v>
      </c>
      <c r="AW385" s="51" t="str">
        <f t="shared" ca="1" si="51"/>
        <v>n/a</v>
      </c>
      <c r="AX385" s="52" t="str">
        <f t="shared" ca="1" si="54"/>
        <v>n/a</v>
      </c>
      <c r="AY385" s="52" t="str">
        <f ca="1">IF(OR(AV385="",AV385="n/a"),AV385,IF(AND($AW385&lt;&gt;"--- Empty ---",AW385=IF(AV385="Finger2",Settings!$AB$3,Settings!$AB$5),ISERROR(MATCH(AW385,Settings!$AB$9:$AB$14,0))),"No","Yes"))</f>
        <v>n/a</v>
      </c>
    </row>
    <row r="386" spans="31:51" x14ac:dyDescent="0.25">
      <c r="AE386" s="51" t="str">
        <f ca="1">OFFSET('All Equipment'!$A$1,ROW()-1,0)&amp;""</f>
        <v/>
      </c>
      <c r="AF386" s="51" t="str">
        <f ca="1">OFFSET('All Equipment'!$B$1,ROW()-1,0)&amp;""</f>
        <v/>
      </c>
      <c r="AG386" s="52" t="str">
        <f t="shared" ref="AG386:AG449" ca="1" si="55">IF(ISNUMBER(MATCH($AH386,$R$1:$R$100,0)),INDEX($Q$1:$Q$100,MATCH($AH386,$R$1:$R$100,0)),IF(AND($AE386="Weapon",$AF386&lt;&gt;""),IF(OR($AF386="Staff",LEFT($AF386,2)="2H"),"2H","1H"),IF(AND($AE386="Finger",ISNUMBER(MATCH($AH386,$AB$9:$AB$14,0))),"Except","")))</f>
        <v/>
      </c>
      <c r="AH386" s="51" t="str">
        <f ca="1">IF($AE386="","",IF(OFFSET('All Equipment'!$A$1,ROW()-1,2)="","--- Empty ---",OFFSET('All Equipment'!$A$1,ROW()-1,2)))</f>
        <v/>
      </c>
      <c r="AI386" s="52" t="str">
        <f ca="1">IF($AF386="","",OFFSET('All Equipment'!$E$1,ROW()-1,0))</f>
        <v/>
      </c>
      <c r="AJ386" s="52" t="str">
        <f ca="1">IF($AE386="","",OFFSET('All Equipment'!$M$1,ROW()-1,0))</f>
        <v/>
      </c>
      <c r="AK386" s="107" t="str">
        <f ca="1">IF($AE386="","",IF($AH386="--- Empty ---",0,OFFSET('All Equipment'!$P$1,ROW()-1,0)))</f>
        <v/>
      </c>
      <c r="AL386" s="107" t="str">
        <f ca="1">IF($AE386="","",IF(AND($AE386="Off-Hand",$AH386="--- Empty ---"),1000,IF($AG386="1H",SUM($AK386,MAX(Optimization!$I$5:$K$5)),$AK386)))</f>
        <v/>
      </c>
      <c r="AM386" s="134" t="str">
        <f ca="1">IF($AH386="","",IF(AND($AH386&lt;&gt;"--- Empty ---",OR($AI386&gt;$AD$2,OFFSET('All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386" s="52" t="str">
        <f t="shared" ref="AN386:AN449" ca="1" si="56">IF($AE386="","",IF(AND($AE386="Off-Hand",$AH386&lt;&gt;"--- Empty ---",$AB$2="2H"),"No","Yes"))</f>
        <v/>
      </c>
      <c r="AO386" s="52" t="str">
        <f t="shared" ca="1" si="52"/>
        <v/>
      </c>
      <c r="AQ386" s="51" t="str">
        <f t="shared" ref="AQ386:AQ449" ca="1" si="57">IF($AE386="","",IF(AND($AE386&lt;&gt;"Finger",$AE386&lt;&gt;"Trinket"),"n/a",$AE386&amp;1))</f>
        <v/>
      </c>
      <c r="AR386" s="51" t="str">
        <f t="shared" ref="AR386:AR449" ca="1" si="58">IF(OR(AQ386="",AQ386="n/a"),AQ386,$AH386)</f>
        <v/>
      </c>
      <c r="AS386" s="52" t="str">
        <f t="shared" ca="1" si="53"/>
        <v/>
      </c>
      <c r="AT386" s="52" t="str">
        <f ca="1">IF(OR(AQ386="",AQ386="n/a"),AQ386,IF(AND($AR386&lt;&gt;"--- Empty ---",AR386=IF(AQ386="Finger1",Settings!$AB$4,Settings!$AB$6),ISERROR(MATCH(AR386,Settings!$AB$9:$AB$14,0))),"No","Yes"))</f>
        <v/>
      </c>
      <c r="AV386" s="51" t="str">
        <f t="shared" ref="AV386:AV449" ca="1" si="59">IF($AE386="","",IF(AND($AE386&lt;&gt;"Finger",$AE386&lt;&gt;"Trinket"),"n/a",$AE386&amp;2))</f>
        <v/>
      </c>
      <c r="AW386" s="51" t="str">
        <f t="shared" ref="AW386:AW449" ca="1" si="60">IF(OR(AV386="",AV386="n/a"),AV386,$AH386)</f>
        <v/>
      </c>
      <c r="AX386" s="52" t="str">
        <f t="shared" ca="1" si="54"/>
        <v/>
      </c>
      <c r="AY386" s="52" t="str">
        <f ca="1">IF(OR(AV386="",AV386="n/a"),AV386,IF(AND($AW386&lt;&gt;"--- Empty ---",AW386=IF(AV386="Finger2",Settings!$AB$3,Settings!$AB$5),ISERROR(MATCH(AW386,Settings!$AB$9:$AB$14,0))),"No","Yes"))</f>
        <v/>
      </c>
    </row>
    <row r="387" spans="31:51" x14ac:dyDescent="0.25">
      <c r="AE387" s="51" t="str">
        <f ca="1">OFFSET('All Equipment'!$A$1,ROW()-1,0)&amp;""</f>
        <v>Back Enchant</v>
      </c>
      <c r="AF387" s="51" t="str">
        <f ca="1">OFFSET('All Equipment'!$B$1,ROW()-1,0)&amp;""</f>
        <v/>
      </c>
      <c r="AG387" s="52" t="str">
        <f t="shared" ca="1" si="55"/>
        <v/>
      </c>
      <c r="AH387" s="51" t="str">
        <f ca="1">IF($AE387="","",IF(OFFSET('All Equipment'!$A$1,ROW()-1,2)="","--- Empty ---",OFFSET('All Equipment'!$A$1,ROW()-1,2)))</f>
        <v>--- Empty ---</v>
      </c>
      <c r="AI387" s="52" t="str">
        <f ca="1">IF($AF387="","",OFFSET('All Equipment'!$E$1,ROW()-1,0))</f>
        <v/>
      </c>
      <c r="AJ387" s="52">
        <f ca="1">IF($AE387="","",OFFSET('All Equipment'!$M$1,ROW()-1,0))</f>
        <v>0</v>
      </c>
      <c r="AK387" s="107">
        <f ca="1">IF($AE387="","",IF($AH387="--- Empty ---",0,OFFSET('All Equipment'!$P$1,ROW()-1,0)))</f>
        <v>0</v>
      </c>
      <c r="AL387" s="107">
        <f ca="1">IF($AE387="","",IF(AND($AE387="Off-Hand",$AH387="--- Empty ---"),1000,IF($AG387="1H",SUM($AK387,MAX(Optimization!$I$5:$K$5)),$AK387)))</f>
        <v>0</v>
      </c>
      <c r="AM387" s="134" t="str">
        <f ca="1">IF($AH387="","",IF(AND($AH387&lt;&gt;"--- Empty ---",OR($AI387&gt;$AD$2,OFFSET('All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7" s="52" t="str">
        <f t="shared" ca="1" si="56"/>
        <v>Yes</v>
      </c>
      <c r="AO387" s="52">
        <f t="shared" ref="AO387:AO450" ca="1" si="61">IF($AH387="","",ROW())</f>
        <v>387</v>
      </c>
      <c r="AQ387" s="51" t="str">
        <f t="shared" ca="1" si="57"/>
        <v>n/a</v>
      </c>
      <c r="AR387" s="51" t="str">
        <f t="shared" ca="1" si="58"/>
        <v>n/a</v>
      </c>
      <c r="AS387" s="52" t="str">
        <f t="shared" ref="AS387:AS450" ca="1" si="62">IF(OR(AQ387="",AQ387="n/a"),AQ387,$AM387)</f>
        <v>n/a</v>
      </c>
      <c r="AT387" s="52" t="str">
        <f ca="1">IF(OR(AQ387="",AQ387="n/a"),AQ387,IF(AND($AR387&lt;&gt;"--- Empty ---",AR387=IF(AQ387="Finger1",Settings!$AB$4,Settings!$AB$6),ISERROR(MATCH(AR387,Settings!$AB$9:$AB$14,0))),"No","Yes"))</f>
        <v>n/a</v>
      </c>
      <c r="AV387" s="51" t="str">
        <f t="shared" ca="1" si="59"/>
        <v>n/a</v>
      </c>
      <c r="AW387" s="51" t="str">
        <f t="shared" ca="1" si="60"/>
        <v>n/a</v>
      </c>
      <c r="AX387" s="52" t="str">
        <f t="shared" ref="AX387:AX450" ca="1" si="63">IF(OR(AV387="",AV387="n/a"),AV387,$AM387)</f>
        <v>n/a</v>
      </c>
      <c r="AY387" s="52" t="str">
        <f ca="1">IF(OR(AV387="",AV387="n/a"),AV387,IF(AND($AW387&lt;&gt;"--- Empty ---",AW387=IF(AV387="Finger2",Settings!$AB$3,Settings!$AB$5),ISERROR(MATCH(AW387,Settings!$AB$9:$AB$14,0))),"No","Yes"))</f>
        <v>n/a</v>
      </c>
    </row>
    <row r="388" spans="31:51" x14ac:dyDescent="0.25">
      <c r="AE388" s="51" t="str">
        <f ca="1">OFFSET('All Equipment'!$A$1,ROW()-1,0)&amp;""</f>
        <v>Back Enchant</v>
      </c>
      <c r="AF388" s="51" t="str">
        <f ca="1">OFFSET('All Equipment'!$B$1,ROW()-1,0)&amp;""</f>
        <v>Enchant</v>
      </c>
      <c r="AG388" s="52" t="str">
        <f t="shared" ca="1" si="55"/>
        <v/>
      </c>
      <c r="AH388" s="51" t="str">
        <f ca="1">IF($AE388="","",IF(OFFSET('All Equipment'!$A$1,ROW()-1,2)="","--- Empty ---",OFFSET('All Equipment'!$A$1,ROW()-1,2)))</f>
        <v>Enchant Cloak - Subtlety</v>
      </c>
      <c r="AI388" s="52">
        <f ca="1">IF($AF388="","",OFFSET('All Equipment'!$E$1,ROW()-1,0))</f>
        <v>5</v>
      </c>
      <c r="AJ388" s="52">
        <f ca="1">IF($AE388="","",OFFSET('All Equipment'!$M$1,ROW()-1,0))</f>
        <v>0</v>
      </c>
      <c r="AK388" s="107">
        <f ca="1">IF($AE388="","",IF($AH388="--- Empty ---",0,OFFSET('All Equipment'!$P$1,ROW()-1,0)))</f>
        <v>0</v>
      </c>
      <c r="AL388" s="107">
        <f ca="1">IF($AE388="","",IF(AND($AE388="Off-Hand",$AH388="--- Empty ---"),1000,IF($AG388="1H",SUM($AK388,MAX(Optimization!$I$5:$K$5)),$AK388)))</f>
        <v>0</v>
      </c>
      <c r="AM388" s="134" t="str">
        <f ca="1">IF($AH388="","",IF(AND($AH388&lt;&gt;"--- Empty ---",OR($AI388&gt;$AD$2,OFFSET('All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8" s="52" t="str">
        <f t="shared" ca="1" si="56"/>
        <v>Yes</v>
      </c>
      <c r="AO388" s="52">
        <f t="shared" ca="1" si="61"/>
        <v>388</v>
      </c>
      <c r="AQ388" s="51" t="str">
        <f t="shared" ca="1" si="57"/>
        <v>n/a</v>
      </c>
      <c r="AR388" s="51" t="str">
        <f t="shared" ca="1" si="58"/>
        <v>n/a</v>
      </c>
      <c r="AS388" s="52" t="str">
        <f t="shared" ca="1" si="62"/>
        <v>n/a</v>
      </c>
      <c r="AT388" s="52" t="str">
        <f ca="1">IF(OR(AQ388="",AQ388="n/a"),AQ388,IF(AND($AR388&lt;&gt;"--- Empty ---",AR388=IF(AQ388="Finger1",Settings!$AB$4,Settings!$AB$6),ISERROR(MATCH(AR388,Settings!$AB$9:$AB$14,0))),"No","Yes"))</f>
        <v>n/a</v>
      </c>
      <c r="AV388" s="51" t="str">
        <f t="shared" ca="1" si="59"/>
        <v>n/a</v>
      </c>
      <c r="AW388" s="51" t="str">
        <f t="shared" ca="1" si="60"/>
        <v>n/a</v>
      </c>
      <c r="AX388" s="52" t="str">
        <f t="shared" ca="1" si="63"/>
        <v>n/a</v>
      </c>
      <c r="AY388" s="52" t="str">
        <f ca="1">IF(OR(AV388="",AV388="n/a"),AV388,IF(AND($AW388&lt;&gt;"--- Empty ---",AW388=IF(AV388="Finger2",Settings!$AB$3,Settings!$AB$5),ISERROR(MATCH(AW388,Settings!$AB$9:$AB$14,0))),"No","Yes"))</f>
        <v>n/a</v>
      </c>
    </row>
    <row r="389" spans="31:51" x14ac:dyDescent="0.25">
      <c r="AE389" s="51" t="str">
        <f ca="1">OFFSET('All Equipment'!$A$1,ROW()-1,0)&amp;""</f>
        <v/>
      </c>
      <c r="AF389" s="51" t="str">
        <f ca="1">OFFSET('All Equipment'!$B$1,ROW()-1,0)&amp;""</f>
        <v/>
      </c>
      <c r="AG389" s="52" t="str">
        <f t="shared" ca="1" si="55"/>
        <v/>
      </c>
      <c r="AH389" s="51" t="str">
        <f ca="1">IF($AE389="","",IF(OFFSET('All Equipment'!$A$1,ROW()-1,2)="","--- Empty ---",OFFSET('All Equipment'!$A$1,ROW()-1,2)))</f>
        <v/>
      </c>
      <c r="AI389" s="52" t="str">
        <f ca="1">IF($AF389="","",OFFSET('All Equipment'!$E$1,ROW()-1,0))</f>
        <v/>
      </c>
      <c r="AJ389" s="52" t="str">
        <f ca="1">IF($AE389="","",OFFSET('All Equipment'!$M$1,ROW()-1,0))</f>
        <v/>
      </c>
      <c r="AK389" s="107" t="str">
        <f ca="1">IF($AE389="","",IF($AH389="--- Empty ---",0,OFFSET('All Equipment'!$P$1,ROW()-1,0)))</f>
        <v/>
      </c>
      <c r="AL389" s="107" t="str">
        <f ca="1">IF($AE389="","",IF(AND($AE389="Off-Hand",$AH389="--- Empty ---"),1000,IF($AG389="1H",SUM($AK389,MAX(Optimization!$I$5:$K$5)),$AK389)))</f>
        <v/>
      </c>
      <c r="AM389" s="134" t="str">
        <f ca="1">IF($AH389="","",IF(AND($AH389&lt;&gt;"--- Empty ---",OR($AI389&gt;$AD$2,OFFSET('All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389" s="52" t="str">
        <f t="shared" ca="1" si="56"/>
        <v/>
      </c>
      <c r="AO389" s="52" t="str">
        <f t="shared" ca="1" si="61"/>
        <v/>
      </c>
      <c r="AQ389" s="51" t="str">
        <f t="shared" ca="1" si="57"/>
        <v/>
      </c>
      <c r="AR389" s="51" t="str">
        <f t="shared" ca="1" si="58"/>
        <v/>
      </c>
      <c r="AS389" s="52" t="str">
        <f t="shared" ca="1" si="62"/>
        <v/>
      </c>
      <c r="AT389" s="52" t="str">
        <f ca="1">IF(OR(AQ389="",AQ389="n/a"),AQ389,IF(AND($AR389&lt;&gt;"--- Empty ---",AR389=IF(AQ389="Finger1",Settings!$AB$4,Settings!$AB$6),ISERROR(MATCH(AR389,Settings!$AB$9:$AB$14,0))),"No","Yes"))</f>
        <v/>
      </c>
      <c r="AV389" s="51" t="str">
        <f t="shared" ca="1" si="59"/>
        <v/>
      </c>
      <c r="AW389" s="51" t="str">
        <f t="shared" ca="1" si="60"/>
        <v/>
      </c>
      <c r="AX389" s="52" t="str">
        <f t="shared" ca="1" si="63"/>
        <v/>
      </c>
      <c r="AY389" s="52" t="str">
        <f ca="1">IF(OR(AV389="",AV389="n/a"),AV389,IF(AND($AW389&lt;&gt;"--- Empty ---",AW389=IF(AV389="Finger2",Settings!$AB$3,Settings!$AB$5),ISERROR(MATCH(AW389,Settings!$AB$9:$AB$14,0))),"No","Yes"))</f>
        <v/>
      </c>
    </row>
    <row r="390" spans="31:51" x14ac:dyDescent="0.25">
      <c r="AE390" s="51" t="str">
        <f ca="1">OFFSET('All Equipment'!$A$1,ROW()-1,0)&amp;""</f>
        <v>Wrists</v>
      </c>
      <c r="AF390" s="51" t="str">
        <f ca="1">OFFSET('All Equipment'!$B$1,ROW()-1,0)&amp;""</f>
        <v/>
      </c>
      <c r="AG390" s="52" t="str">
        <f t="shared" ca="1" si="55"/>
        <v/>
      </c>
      <c r="AH390" s="51" t="str">
        <f ca="1">IF($AE390="","",IF(OFFSET('All Equipment'!$A$1,ROW()-1,2)="","--- Empty ---",OFFSET('All Equipment'!$A$1,ROW()-1,2)))</f>
        <v>--- Empty ---</v>
      </c>
      <c r="AI390" s="52" t="str">
        <f ca="1">IF($AF390="","",OFFSET('All Equipment'!$E$1,ROW()-1,0))</f>
        <v/>
      </c>
      <c r="AJ390" s="52">
        <f ca="1">IF($AE390="","",OFFSET('All Equipment'!$M$1,ROW()-1,0))</f>
        <v>0</v>
      </c>
      <c r="AK390" s="107">
        <f ca="1">IF($AE390="","",IF($AH390="--- Empty ---",0,OFFSET('All Equipment'!$P$1,ROW()-1,0)))</f>
        <v>0</v>
      </c>
      <c r="AL390" s="107">
        <f ca="1">IF($AE390="","",IF(AND($AE390="Off-Hand",$AH390="--- Empty ---"),1000,IF($AG390="1H",SUM($AK390,MAX(Optimization!$I$5:$K$5)),$AK390)))</f>
        <v>0</v>
      </c>
      <c r="AM390" s="134" t="str">
        <f ca="1">IF($AH390="","",IF(AND($AH390&lt;&gt;"--- Empty ---",OR($AI390&gt;$AD$2,OFFSET('All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0" s="52" t="str">
        <f t="shared" ca="1" si="56"/>
        <v>Yes</v>
      </c>
      <c r="AO390" s="52">
        <f t="shared" ca="1" si="61"/>
        <v>390</v>
      </c>
      <c r="AQ390" s="51" t="str">
        <f t="shared" ca="1" si="57"/>
        <v>n/a</v>
      </c>
      <c r="AR390" s="51" t="str">
        <f t="shared" ca="1" si="58"/>
        <v>n/a</v>
      </c>
      <c r="AS390" s="52" t="str">
        <f t="shared" ca="1" si="62"/>
        <v>n/a</v>
      </c>
      <c r="AT390" s="52" t="str">
        <f ca="1">IF(OR(AQ390="",AQ390="n/a"),AQ390,IF(AND($AR390&lt;&gt;"--- Empty ---",AR390=IF(AQ390="Finger1",Settings!$AB$4,Settings!$AB$6),ISERROR(MATCH(AR390,Settings!$AB$9:$AB$14,0))),"No","Yes"))</f>
        <v>n/a</v>
      </c>
      <c r="AV390" s="51" t="str">
        <f t="shared" ca="1" si="59"/>
        <v>n/a</v>
      </c>
      <c r="AW390" s="51" t="str">
        <f t="shared" ca="1" si="60"/>
        <v>n/a</v>
      </c>
      <c r="AX390" s="52" t="str">
        <f t="shared" ca="1" si="63"/>
        <v>n/a</v>
      </c>
      <c r="AY390" s="52" t="str">
        <f ca="1">IF(OR(AV390="",AV390="n/a"),AV390,IF(AND($AW390&lt;&gt;"--- Empty ---",AW390=IF(AV390="Finger2",Settings!$AB$3,Settings!$AB$5),ISERROR(MATCH(AW390,Settings!$AB$9:$AB$14,0))),"No","Yes"))</f>
        <v>n/a</v>
      </c>
    </row>
    <row r="391" spans="31:51" x14ac:dyDescent="0.25">
      <c r="AE391" s="51" t="str">
        <f ca="1">OFFSET('All Equipment'!$A$1,ROW()-1,0)&amp;""</f>
        <v>Wrists</v>
      </c>
      <c r="AF391" s="51" t="str">
        <f ca="1">OFFSET('All Equipment'!$B$1,ROW()-1,0)&amp;""</f>
        <v>Wrists</v>
      </c>
      <c r="AG391" s="52" t="str">
        <f t="shared" ca="1" si="55"/>
        <v/>
      </c>
      <c r="AH391" s="51" t="str">
        <f ca="1">IF($AE391="","",IF(OFFSET('All Equipment'!$A$1,ROW()-1,2)="","--- Empty ---",OFFSET('All Equipment'!$A$1,ROW()-1,2)))</f>
        <v>Abyssal Cloth Wristbands of Sorcery</v>
      </c>
      <c r="AI391" s="52">
        <f ca="1">IF($AF391="","",OFFSET('All Equipment'!$E$1,ROW()-1,0))</f>
        <v>4</v>
      </c>
      <c r="AJ391" s="52">
        <f ca="1">IF($AE391="","",OFFSET('All Equipment'!$M$1,ROW()-1,0))</f>
        <v>0</v>
      </c>
      <c r="AK391" s="107">
        <f ca="1">IF($AE391="","",IF($AH391="--- Empty ---",0,OFFSET('All Equipment'!$P$1,ROW()-1,0)))</f>
        <v>15.246276595744682</v>
      </c>
      <c r="AL391" s="107">
        <f ca="1">IF($AE391="","",IF(AND($AE391="Off-Hand",$AH391="--- Empty ---"),1000,IF($AG391="1H",SUM($AK391,MAX(Optimization!$I$5:$K$5)),$AK391)))</f>
        <v>15.246276595744682</v>
      </c>
      <c r="AM391" s="134" t="str">
        <f ca="1">IF($AH391="","",IF(AND($AH391&lt;&gt;"--- Empty ---",OR($AI391&gt;$AD$2,OFFSET('All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1" s="52" t="str">
        <f t="shared" ca="1" si="56"/>
        <v>Yes</v>
      </c>
      <c r="AO391" s="52">
        <f t="shared" ca="1" si="61"/>
        <v>391</v>
      </c>
      <c r="AQ391" s="51" t="str">
        <f t="shared" ca="1" si="57"/>
        <v>n/a</v>
      </c>
      <c r="AR391" s="51" t="str">
        <f t="shared" ca="1" si="58"/>
        <v>n/a</v>
      </c>
      <c r="AS391" s="52" t="str">
        <f t="shared" ca="1" si="62"/>
        <v>n/a</v>
      </c>
      <c r="AT391" s="52" t="str">
        <f ca="1">IF(OR(AQ391="",AQ391="n/a"),AQ391,IF(AND($AR391&lt;&gt;"--- Empty ---",AR391=IF(AQ391="Finger1",Settings!$AB$4,Settings!$AB$6),ISERROR(MATCH(AR391,Settings!$AB$9:$AB$14,0))),"No","Yes"))</f>
        <v>n/a</v>
      </c>
      <c r="AV391" s="51" t="str">
        <f t="shared" ca="1" si="59"/>
        <v>n/a</v>
      </c>
      <c r="AW391" s="51" t="str">
        <f t="shared" ca="1" si="60"/>
        <v>n/a</v>
      </c>
      <c r="AX391" s="52" t="str">
        <f t="shared" ca="1" si="63"/>
        <v>n/a</v>
      </c>
      <c r="AY391" s="52" t="str">
        <f ca="1">IF(OR(AV391="",AV391="n/a"),AV391,IF(AND($AW391&lt;&gt;"--- Empty ---",AW391=IF(AV391="Finger2",Settings!$AB$3,Settings!$AB$5),ISERROR(MATCH(AW391,Settings!$AB$9:$AB$14,0))),"No","Yes"))</f>
        <v>n/a</v>
      </c>
    </row>
    <row r="392" spans="31:51" x14ac:dyDescent="0.25">
      <c r="AE392" s="51" t="str">
        <f ca="1">OFFSET('All Equipment'!$A$1,ROW()-1,0)&amp;""</f>
        <v>Wrists</v>
      </c>
      <c r="AF392" s="51" t="str">
        <f ca="1">OFFSET('All Equipment'!$B$1,ROW()-1,0)&amp;""</f>
        <v>Wrists</v>
      </c>
      <c r="AG392" s="52" t="str">
        <f t="shared" ca="1" si="55"/>
        <v/>
      </c>
      <c r="AH392" s="51" t="str">
        <f ca="1">IF($AE392="","",IF(OFFSET('All Equipment'!$A$1,ROW()-1,2)="","--- Empty ---",OFFSET('All Equipment'!$A$1,ROW()-1,2)))</f>
        <v>Abyssal Leather Bracers of Sorcery</v>
      </c>
      <c r="AI392" s="52">
        <f ca="1">IF($AF392="","",OFFSET('All Equipment'!$E$1,ROW()-1,0))</f>
        <v>4</v>
      </c>
      <c r="AJ392" s="52">
        <f ca="1">IF($AE392="","",OFFSET('All Equipment'!$M$1,ROW()-1,0))</f>
        <v>0</v>
      </c>
      <c r="AK392" s="107">
        <f ca="1">IF($AE392="","",IF($AH392="--- Empty ---",0,OFFSET('All Equipment'!$P$1,ROW()-1,0)))</f>
        <v>15.246276595744682</v>
      </c>
      <c r="AL392" s="107">
        <f ca="1">IF($AE392="","",IF(AND($AE392="Off-Hand",$AH392="--- Empty ---"),1000,IF($AG392="1H",SUM($AK392,MAX(Optimization!$I$5:$K$5)),$AK392)))</f>
        <v>15.246276595744682</v>
      </c>
      <c r="AM392" s="134" t="str">
        <f ca="1">IF($AH392="","",IF(AND($AH392&lt;&gt;"--- Empty ---",OR($AI392&gt;$AD$2,OFFSET('All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2" s="52" t="str">
        <f t="shared" ca="1" si="56"/>
        <v>Yes</v>
      </c>
      <c r="AO392" s="52">
        <f t="shared" ca="1" si="61"/>
        <v>392</v>
      </c>
      <c r="AQ392" s="51" t="str">
        <f t="shared" ca="1" si="57"/>
        <v>n/a</v>
      </c>
      <c r="AR392" s="51" t="str">
        <f t="shared" ca="1" si="58"/>
        <v>n/a</v>
      </c>
      <c r="AS392" s="52" t="str">
        <f t="shared" ca="1" si="62"/>
        <v>n/a</v>
      </c>
      <c r="AT392" s="52" t="str">
        <f ca="1">IF(OR(AQ392="",AQ392="n/a"),AQ392,IF(AND($AR392&lt;&gt;"--- Empty ---",AR392=IF(AQ392="Finger1",Settings!$AB$4,Settings!$AB$6),ISERROR(MATCH(AR392,Settings!$AB$9:$AB$14,0))),"No","Yes"))</f>
        <v>n/a</v>
      </c>
      <c r="AV392" s="51" t="str">
        <f t="shared" ca="1" si="59"/>
        <v>n/a</v>
      </c>
      <c r="AW392" s="51" t="str">
        <f t="shared" ca="1" si="60"/>
        <v>n/a</v>
      </c>
      <c r="AX392" s="52" t="str">
        <f t="shared" ca="1" si="63"/>
        <v>n/a</v>
      </c>
      <c r="AY392" s="52" t="str">
        <f ca="1">IF(OR(AV392="",AV392="n/a"),AV392,IF(AND($AW392&lt;&gt;"--- Empty ---",AW392=IF(AV392="Finger2",Settings!$AB$3,Settings!$AB$5),ISERROR(MATCH(AW392,Settings!$AB$9:$AB$14,0))),"No","Yes"))</f>
        <v>n/a</v>
      </c>
    </row>
    <row r="393" spans="31:51" x14ac:dyDescent="0.25">
      <c r="AE393" s="51" t="str">
        <f ca="1">OFFSET('All Equipment'!$A$1,ROW()-1,0)&amp;""</f>
        <v>Wrists</v>
      </c>
      <c r="AF393" s="51" t="str">
        <f ca="1">OFFSET('All Equipment'!$B$1,ROW()-1,0)&amp;""</f>
        <v>Wrists</v>
      </c>
      <c r="AG393" s="52" t="str">
        <f t="shared" ca="1" si="55"/>
        <v/>
      </c>
      <c r="AH393" s="51" t="str">
        <f ca="1">IF($AE393="","",IF(OFFSET('All Equipment'!$A$1,ROW()-1,2)="","--- Empty ---",OFFSET('All Equipment'!$A$1,ROW()-1,2)))</f>
        <v>Adventurer's Bracers of Arcane Wrath</v>
      </c>
      <c r="AI393" s="52">
        <f ca="1">IF($AF393="","",OFFSET('All Equipment'!$E$1,ROW()-1,0))</f>
        <v>1</v>
      </c>
      <c r="AJ393" s="52">
        <f ca="1">IF($AE393="","",OFFSET('All Equipment'!$M$1,ROW()-1,0))</f>
        <v>0</v>
      </c>
      <c r="AK393" s="107">
        <f ca="1">IF($AE393="","",IF($AH393="--- Empty ---",0,OFFSET('All Equipment'!$P$1,ROW()-1,0)))</f>
        <v>21</v>
      </c>
      <c r="AL393" s="107">
        <f ca="1">IF($AE393="","",IF(AND($AE393="Off-Hand",$AH393="--- Empty ---"),1000,IF($AG393="1H",SUM($AK393,MAX(Optimization!$I$5:$K$5)),$AK393)))</f>
        <v>21</v>
      </c>
      <c r="AM393" s="134" t="str">
        <f ca="1">IF($AH393="","",IF(AND($AH393&lt;&gt;"--- Empty ---",OR($AI393&gt;$AD$2,OFFSET('All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3" s="52" t="str">
        <f t="shared" ca="1" si="56"/>
        <v>Yes</v>
      </c>
      <c r="AO393" s="52">
        <f t="shared" ca="1" si="61"/>
        <v>393</v>
      </c>
      <c r="AQ393" s="51" t="str">
        <f t="shared" ca="1" si="57"/>
        <v>n/a</v>
      </c>
      <c r="AR393" s="51" t="str">
        <f t="shared" ca="1" si="58"/>
        <v>n/a</v>
      </c>
      <c r="AS393" s="52" t="str">
        <f t="shared" ca="1" si="62"/>
        <v>n/a</v>
      </c>
      <c r="AT393" s="52" t="str">
        <f ca="1">IF(OR(AQ393="",AQ393="n/a"),AQ393,IF(AND($AR393&lt;&gt;"--- Empty ---",AR393=IF(AQ393="Finger1",Settings!$AB$4,Settings!$AB$6),ISERROR(MATCH(AR393,Settings!$AB$9:$AB$14,0))),"No","Yes"))</f>
        <v>n/a</v>
      </c>
      <c r="AV393" s="51" t="str">
        <f t="shared" ca="1" si="59"/>
        <v>n/a</v>
      </c>
      <c r="AW393" s="51" t="str">
        <f t="shared" ca="1" si="60"/>
        <v>n/a</v>
      </c>
      <c r="AX393" s="52" t="str">
        <f t="shared" ca="1" si="63"/>
        <v>n/a</v>
      </c>
      <c r="AY393" s="52" t="str">
        <f ca="1">IF(OR(AV393="",AV393="n/a"),AV393,IF(AND($AW393&lt;&gt;"--- Empty ---",AW393=IF(AV393="Finger2",Settings!$AB$3,Settings!$AB$5),ISERROR(MATCH(AW393,Settings!$AB$9:$AB$14,0))),"No","Yes"))</f>
        <v>n/a</v>
      </c>
    </row>
    <row r="394" spans="31:51" x14ac:dyDescent="0.25">
      <c r="AE394" s="51" t="str">
        <f ca="1">OFFSET('All Equipment'!$A$1,ROW()-1,0)&amp;""</f>
        <v>Wrists</v>
      </c>
      <c r="AF394" s="51" t="str">
        <f ca="1">OFFSET('All Equipment'!$B$1,ROW()-1,0)&amp;""</f>
        <v>Wrists</v>
      </c>
      <c r="AG394" s="52" t="str">
        <f t="shared" ca="1" si="55"/>
        <v/>
      </c>
      <c r="AH394" s="51" t="str">
        <f ca="1">IF($AE394="","",IF(OFFSET('All Equipment'!$A$1,ROW()-1,2)="","--- Empty ---",OFFSET('All Equipment'!$A$1,ROW()-1,2)))</f>
        <v>Adventurer's Bracers of Nature's Wrath</v>
      </c>
      <c r="AI394" s="52">
        <f ca="1">IF($AF394="","",OFFSET('All Equipment'!$E$1,ROW()-1,0))</f>
        <v>1</v>
      </c>
      <c r="AJ394" s="52">
        <f ca="1">IF($AE394="","",OFFSET('All Equipment'!$M$1,ROW()-1,0))</f>
        <v>0</v>
      </c>
      <c r="AK394" s="107">
        <f ca="1">IF($AE394="","",IF($AH394="--- Empty ---",0,OFFSET('All Equipment'!$P$1,ROW()-1,0)))</f>
        <v>21</v>
      </c>
      <c r="AL394" s="107">
        <f ca="1">IF($AE394="","",IF(AND($AE394="Off-Hand",$AH394="--- Empty ---"),1000,IF($AG394="1H",SUM($AK394,MAX(Optimization!$I$5:$K$5)),$AK394)))</f>
        <v>21</v>
      </c>
      <c r="AM394" s="134" t="str">
        <f ca="1">IF($AH394="","",IF(AND($AH394&lt;&gt;"--- Empty ---",OR($AI394&gt;$AD$2,OFFSET('All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94" s="52" t="str">
        <f t="shared" ca="1" si="56"/>
        <v>Yes</v>
      </c>
      <c r="AO394" s="52">
        <f t="shared" ca="1" si="61"/>
        <v>394</v>
      </c>
      <c r="AQ394" s="51" t="str">
        <f t="shared" ca="1" si="57"/>
        <v>n/a</v>
      </c>
      <c r="AR394" s="51" t="str">
        <f t="shared" ca="1" si="58"/>
        <v>n/a</v>
      </c>
      <c r="AS394" s="52" t="str">
        <f t="shared" ca="1" si="62"/>
        <v>n/a</v>
      </c>
      <c r="AT394" s="52" t="str">
        <f ca="1">IF(OR(AQ394="",AQ394="n/a"),AQ394,IF(AND($AR394&lt;&gt;"--- Empty ---",AR394=IF(AQ394="Finger1",Settings!$AB$4,Settings!$AB$6),ISERROR(MATCH(AR394,Settings!$AB$9:$AB$14,0))),"No","Yes"))</f>
        <v>n/a</v>
      </c>
      <c r="AV394" s="51" t="str">
        <f t="shared" ca="1" si="59"/>
        <v>n/a</v>
      </c>
      <c r="AW394" s="51" t="str">
        <f t="shared" ca="1" si="60"/>
        <v>n/a</v>
      </c>
      <c r="AX394" s="52" t="str">
        <f t="shared" ca="1" si="63"/>
        <v>n/a</v>
      </c>
      <c r="AY394" s="52" t="str">
        <f ca="1">IF(OR(AV394="",AV394="n/a"),AV394,IF(AND($AW394&lt;&gt;"--- Empty ---",AW394=IF(AV394="Finger2",Settings!$AB$3,Settings!$AB$5),ISERROR(MATCH(AW394,Settings!$AB$9:$AB$14,0))),"No","Yes"))</f>
        <v>n/a</v>
      </c>
    </row>
    <row r="395" spans="31:51" x14ac:dyDescent="0.25">
      <c r="AE395" s="51" t="str">
        <f ca="1">OFFSET('All Equipment'!$A$1,ROW()-1,0)&amp;""</f>
        <v>Wrists</v>
      </c>
      <c r="AF395" s="51" t="str">
        <f ca="1">OFFSET('All Equipment'!$B$1,ROW()-1,0)&amp;""</f>
        <v>Wrists</v>
      </c>
      <c r="AG395" s="52" t="str">
        <f t="shared" ca="1" si="55"/>
        <v/>
      </c>
      <c r="AH395" s="51" t="str">
        <f ca="1">IF($AE395="","",IF(OFFSET('All Equipment'!$A$1,ROW()-1,2)="","--- Empty ---",OFFSET('All Equipment'!$A$1,ROW()-1,2)))</f>
        <v>Arachnidian Bracelets of Arcane Wrath</v>
      </c>
      <c r="AI395" s="52">
        <f ca="1">IF($AF395="","",OFFSET('All Equipment'!$E$1,ROW()-1,0))</f>
        <v>1</v>
      </c>
      <c r="AJ395" s="52">
        <f ca="1">IF($AE395="","",OFFSET('All Equipment'!$M$1,ROW()-1,0))</f>
        <v>0</v>
      </c>
      <c r="AK395" s="107">
        <f ca="1">IF($AE395="","",IF($AH395="--- Empty ---",0,OFFSET('All Equipment'!$P$1,ROW()-1,0)))</f>
        <v>17</v>
      </c>
      <c r="AL395" s="107">
        <f ca="1">IF($AE395="","",IF(AND($AE395="Off-Hand",$AH395="--- Empty ---"),1000,IF($AG395="1H",SUM($AK395,MAX(Optimization!$I$5:$K$5)),$AK395)))</f>
        <v>17</v>
      </c>
      <c r="AM395" s="134" t="str">
        <f ca="1">IF($AH395="","",IF(AND($AH395&lt;&gt;"--- Empty ---",OR($AI395&gt;$AD$2,OFFSET('All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5" s="52" t="str">
        <f t="shared" ca="1" si="56"/>
        <v>Yes</v>
      </c>
      <c r="AO395" s="52">
        <f t="shared" ca="1" si="61"/>
        <v>395</v>
      </c>
      <c r="AQ395" s="51" t="str">
        <f t="shared" ca="1" si="57"/>
        <v>n/a</v>
      </c>
      <c r="AR395" s="51" t="str">
        <f t="shared" ca="1" si="58"/>
        <v>n/a</v>
      </c>
      <c r="AS395" s="52" t="str">
        <f t="shared" ca="1" si="62"/>
        <v>n/a</v>
      </c>
      <c r="AT395" s="52" t="str">
        <f ca="1">IF(OR(AQ395="",AQ395="n/a"),AQ395,IF(AND($AR395&lt;&gt;"--- Empty ---",AR395=IF(AQ395="Finger1",Settings!$AB$4,Settings!$AB$6),ISERROR(MATCH(AR395,Settings!$AB$9:$AB$14,0))),"No","Yes"))</f>
        <v>n/a</v>
      </c>
      <c r="AV395" s="51" t="str">
        <f t="shared" ca="1" si="59"/>
        <v>n/a</v>
      </c>
      <c r="AW395" s="51" t="str">
        <f t="shared" ca="1" si="60"/>
        <v>n/a</v>
      </c>
      <c r="AX395" s="52" t="str">
        <f t="shared" ca="1" si="63"/>
        <v>n/a</v>
      </c>
      <c r="AY395" s="52" t="str">
        <f ca="1">IF(OR(AV395="",AV395="n/a"),AV395,IF(AND($AW395&lt;&gt;"--- Empty ---",AW395=IF(AV395="Finger2",Settings!$AB$3,Settings!$AB$5),ISERROR(MATCH(AW395,Settings!$AB$9:$AB$14,0))),"No","Yes"))</f>
        <v>n/a</v>
      </c>
    </row>
    <row r="396" spans="31:51" x14ac:dyDescent="0.25">
      <c r="AE396" s="51" t="str">
        <f ca="1">OFFSET('All Equipment'!$A$1,ROW()-1,0)&amp;""</f>
        <v>Wrists</v>
      </c>
      <c r="AF396" s="51" t="str">
        <f ca="1">OFFSET('All Equipment'!$B$1,ROW()-1,0)&amp;""</f>
        <v>Wrists</v>
      </c>
      <c r="AG396" s="52" t="str">
        <f t="shared" ca="1" si="55"/>
        <v/>
      </c>
      <c r="AH396" s="51" t="str">
        <f ca="1">IF($AE396="","",IF(OFFSET('All Equipment'!$A$1,ROW()-1,2)="","--- Empty ---",OFFSET('All Equipment'!$A$1,ROW()-1,2)))</f>
        <v>Black Bark Wristbands</v>
      </c>
      <c r="AI396" s="52">
        <f ca="1">IF($AF396="","",OFFSET('All Equipment'!$E$1,ROW()-1,0))</f>
        <v>4</v>
      </c>
      <c r="AJ396" s="52">
        <f ca="1">IF($AE396="","",OFFSET('All Equipment'!$M$1,ROW()-1,0))</f>
        <v>0</v>
      </c>
      <c r="AK396" s="107">
        <f ca="1">IF($AE396="","",IF($AH396="--- Empty ---",0,OFFSET('All Equipment'!$P$1,ROW()-1,0)))</f>
        <v>25.453191489361704</v>
      </c>
      <c r="AL396" s="107">
        <f ca="1">IF($AE396="","",IF(AND($AE396="Off-Hand",$AH396="--- Empty ---"),1000,IF($AG396="1H",SUM($AK396,MAX(Optimization!$I$5:$K$5)),$AK396)))</f>
        <v>25.453191489361704</v>
      </c>
      <c r="AM396" s="134" t="str">
        <f ca="1">IF($AH396="","",IF(AND($AH396&lt;&gt;"--- Empty ---",OR($AI396&gt;$AD$2,OFFSET('All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6" s="52" t="str">
        <f t="shared" ca="1" si="56"/>
        <v>Yes</v>
      </c>
      <c r="AO396" s="52">
        <f t="shared" ca="1" si="61"/>
        <v>396</v>
      </c>
      <c r="AQ396" s="51" t="str">
        <f t="shared" ca="1" si="57"/>
        <v>n/a</v>
      </c>
      <c r="AR396" s="51" t="str">
        <f t="shared" ca="1" si="58"/>
        <v>n/a</v>
      </c>
      <c r="AS396" s="52" t="str">
        <f t="shared" ca="1" si="62"/>
        <v>n/a</v>
      </c>
      <c r="AT396" s="52" t="str">
        <f ca="1">IF(OR(AQ396="",AQ396="n/a"),AQ396,IF(AND($AR396&lt;&gt;"--- Empty ---",AR396=IF(AQ396="Finger1",Settings!$AB$4,Settings!$AB$6),ISERROR(MATCH(AR396,Settings!$AB$9:$AB$14,0))),"No","Yes"))</f>
        <v>n/a</v>
      </c>
      <c r="AV396" s="51" t="str">
        <f t="shared" ca="1" si="59"/>
        <v>n/a</v>
      </c>
      <c r="AW396" s="51" t="str">
        <f t="shared" ca="1" si="60"/>
        <v>n/a</v>
      </c>
      <c r="AX396" s="52" t="str">
        <f t="shared" ca="1" si="63"/>
        <v>n/a</v>
      </c>
      <c r="AY396" s="52" t="str">
        <f ca="1">IF(OR(AV396="",AV396="n/a"),AV396,IF(AND($AW396&lt;&gt;"--- Empty ---",AW396=IF(AV396="Finger2",Settings!$AB$3,Settings!$AB$5),ISERROR(MATCH(AW396,Settings!$AB$9:$AB$14,0))),"No","Yes"))</f>
        <v>n/a</v>
      </c>
    </row>
    <row r="397" spans="31:51" x14ac:dyDescent="0.25">
      <c r="AE397" s="51" t="str">
        <f ca="1">OFFSET('All Equipment'!$A$1,ROW()-1,0)&amp;""</f>
        <v>Wrists</v>
      </c>
      <c r="AF397" s="51" t="str">
        <f ca="1">OFFSET('All Equipment'!$B$1,ROW()-1,0)&amp;""</f>
        <v>Wrists</v>
      </c>
      <c r="AG397" s="52" t="str">
        <f t="shared" ca="1" si="55"/>
        <v/>
      </c>
      <c r="AH397" s="51" t="str">
        <f ca="1">IF($AE397="","",IF(OFFSET('All Equipment'!$A$1,ROW()-1,2)="","--- Empty ---",OFFSET('All Equipment'!$A$1,ROW()-1,2)))</f>
        <v>Blacklight Bracer</v>
      </c>
      <c r="AI397" s="52">
        <f ca="1">IF($AF397="","",OFFSET('All Equipment'!$E$1,ROW()-1,0))</f>
        <v>2</v>
      </c>
      <c r="AJ397" s="52">
        <f ca="1">IF($AE397="","",OFFSET('All Equipment'!$M$1,ROW()-1,0))</f>
        <v>0</v>
      </c>
      <c r="AK397" s="107">
        <f ca="1">IF($AE397="","",IF($AH397="--- Empty ---",0,OFFSET('All Equipment'!$P$1,ROW()-1,0)))</f>
        <v>8.2707446808510667</v>
      </c>
      <c r="AL397" s="107">
        <f ca="1">IF($AE397="","",IF(AND($AE397="Off-Hand",$AH397="--- Empty ---"),1000,IF($AG397="1H",SUM($AK397,MAX(Optimization!$I$5:$K$5)),$AK397)))</f>
        <v>8.2707446808510667</v>
      </c>
      <c r="AM397" s="134" t="str">
        <f ca="1">IF($AH397="","",IF(AND($AH397&lt;&gt;"--- Empty ---",OR($AI397&gt;$AD$2,OFFSET('All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7" s="52" t="str">
        <f t="shared" ca="1" si="56"/>
        <v>Yes</v>
      </c>
      <c r="AO397" s="52">
        <f t="shared" ca="1" si="61"/>
        <v>397</v>
      </c>
      <c r="AQ397" s="51" t="str">
        <f t="shared" ca="1" si="57"/>
        <v>n/a</v>
      </c>
      <c r="AR397" s="51" t="str">
        <f t="shared" ca="1" si="58"/>
        <v>n/a</v>
      </c>
      <c r="AS397" s="52" t="str">
        <f t="shared" ca="1" si="62"/>
        <v>n/a</v>
      </c>
      <c r="AT397" s="52" t="str">
        <f ca="1">IF(OR(AQ397="",AQ397="n/a"),AQ397,IF(AND($AR397&lt;&gt;"--- Empty ---",AR397=IF(AQ397="Finger1",Settings!$AB$4,Settings!$AB$6),ISERROR(MATCH(AR397,Settings!$AB$9:$AB$14,0))),"No","Yes"))</f>
        <v>n/a</v>
      </c>
      <c r="AV397" s="51" t="str">
        <f t="shared" ca="1" si="59"/>
        <v>n/a</v>
      </c>
      <c r="AW397" s="51" t="str">
        <f t="shared" ca="1" si="60"/>
        <v>n/a</v>
      </c>
      <c r="AX397" s="52" t="str">
        <f t="shared" ca="1" si="63"/>
        <v>n/a</v>
      </c>
      <c r="AY397" s="52" t="str">
        <f ca="1">IF(OR(AV397="",AV397="n/a"),AV397,IF(AND($AW397&lt;&gt;"--- Empty ---",AW397=IF(AV397="Finger2",Settings!$AB$3,Settings!$AB$5),ISERROR(MATCH(AW397,Settings!$AB$9:$AB$14,0))),"No","Yes"))</f>
        <v>n/a</v>
      </c>
    </row>
    <row r="398" spans="31:51" x14ac:dyDescent="0.25">
      <c r="AE398" s="51" t="str">
        <f ca="1">OFFSET('All Equipment'!$A$1,ROW()-1,0)&amp;""</f>
        <v>Wrists</v>
      </c>
      <c r="AF398" s="51" t="str">
        <f ca="1">OFFSET('All Equipment'!$B$1,ROW()-1,0)&amp;""</f>
        <v>Wrists</v>
      </c>
      <c r="AG398" s="52" t="str">
        <f t="shared" ca="1" si="55"/>
        <v/>
      </c>
      <c r="AH398" s="51" t="str">
        <f ca="1">IF($AE398="","",IF(OFFSET('All Equipment'!$A$1,ROW()-1,2)="","--- Empty ---",OFFSET('All Equipment'!$A$1,ROW()-1,2)))</f>
        <v>Bonecaster's Bindings of Arcane Wrath</v>
      </c>
      <c r="AI398" s="52">
        <f ca="1">IF($AF398="","",OFFSET('All Equipment'!$E$1,ROW()-1,0))</f>
        <v>1</v>
      </c>
      <c r="AJ398" s="52">
        <f ca="1">IF($AE398="","",OFFSET('All Equipment'!$M$1,ROW()-1,0))</f>
        <v>0</v>
      </c>
      <c r="AK398" s="107">
        <f ca="1">IF($AE398="","",IF($AH398="--- Empty ---",0,OFFSET('All Equipment'!$P$1,ROW()-1,0)))</f>
        <v>19</v>
      </c>
      <c r="AL398" s="107">
        <f ca="1">IF($AE398="","",IF(AND($AE398="Off-Hand",$AH398="--- Empty ---"),1000,IF($AG398="1H",SUM($AK398,MAX(Optimization!$I$5:$K$5)),$AK398)))</f>
        <v>19</v>
      </c>
      <c r="AM398" s="134" t="str">
        <f ca="1">IF($AH398="","",IF(AND($AH398&lt;&gt;"--- Empty ---",OR($AI398&gt;$AD$2,OFFSET('All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8" s="52" t="str">
        <f t="shared" ca="1" si="56"/>
        <v>Yes</v>
      </c>
      <c r="AO398" s="52">
        <f t="shared" ca="1" si="61"/>
        <v>398</v>
      </c>
      <c r="AQ398" s="51" t="str">
        <f t="shared" ca="1" si="57"/>
        <v>n/a</v>
      </c>
      <c r="AR398" s="51" t="str">
        <f t="shared" ca="1" si="58"/>
        <v>n/a</v>
      </c>
      <c r="AS398" s="52" t="str">
        <f t="shared" ca="1" si="62"/>
        <v>n/a</v>
      </c>
      <c r="AT398" s="52" t="str">
        <f ca="1">IF(OR(AQ398="",AQ398="n/a"),AQ398,IF(AND($AR398&lt;&gt;"--- Empty ---",AR398=IF(AQ398="Finger1",Settings!$AB$4,Settings!$AB$6),ISERROR(MATCH(AR398,Settings!$AB$9:$AB$14,0))),"No","Yes"))</f>
        <v>n/a</v>
      </c>
      <c r="AV398" s="51" t="str">
        <f t="shared" ca="1" si="59"/>
        <v>n/a</v>
      </c>
      <c r="AW398" s="51" t="str">
        <f t="shared" ca="1" si="60"/>
        <v>n/a</v>
      </c>
      <c r="AX398" s="52" t="str">
        <f t="shared" ca="1" si="63"/>
        <v>n/a</v>
      </c>
      <c r="AY398" s="52" t="str">
        <f ca="1">IF(OR(AV398="",AV398="n/a"),AV398,IF(AND($AW398&lt;&gt;"--- Empty ---",AW398=IF(AV398="Finger2",Settings!$AB$3,Settings!$AB$5),ISERROR(MATCH(AW398,Settings!$AB$9:$AB$14,0))),"No","Yes"))</f>
        <v>n/a</v>
      </c>
    </row>
    <row r="399" spans="31:51" x14ac:dyDescent="0.25">
      <c r="AE399" s="51" t="str">
        <f ca="1">OFFSET('All Equipment'!$A$1,ROW()-1,0)&amp;""</f>
        <v>Wrists</v>
      </c>
      <c r="AF399" s="51" t="str">
        <f ca="1">OFFSET('All Equipment'!$B$1,ROW()-1,0)&amp;""</f>
        <v>Wrists</v>
      </c>
      <c r="AG399" s="52" t="str">
        <f t="shared" ca="1" si="55"/>
        <v/>
      </c>
      <c r="AH399" s="51" t="str">
        <f ca="1">IF($AE399="","",IF(OFFSET('All Equipment'!$A$1,ROW()-1,2)="","--- Empty ---",OFFSET('All Equipment'!$A$1,ROW()-1,2)))</f>
        <v>Bracers of Arcane Accuracy</v>
      </c>
      <c r="AI399" s="52">
        <f ca="1">IF($AF399="","",OFFSET('All Equipment'!$E$1,ROW()-1,0))</f>
        <v>3</v>
      </c>
      <c r="AJ399" s="52">
        <f ca="1">IF($AE399="","",OFFSET('All Equipment'!$M$1,ROW()-1,0))</f>
        <v>1</v>
      </c>
      <c r="AK399" s="107">
        <f ca="1">IF($AE399="","",IF($AH399="--- Empty ---",0,OFFSET('All Equipment'!$P$1,ROW()-1,0)))</f>
        <v>35.955319148936169</v>
      </c>
      <c r="AL399" s="107">
        <f ca="1">IF($AE399="","",IF(AND($AE399="Off-Hand",$AH399="--- Empty ---"),1000,IF($AG399="1H",SUM($AK399,MAX(Optimization!$I$5:$K$5)),$AK399)))</f>
        <v>35.955319148936169</v>
      </c>
      <c r="AM399" s="134" t="str">
        <f ca="1">IF($AH399="","",IF(AND($AH399&lt;&gt;"--- Empty ---",OR($AI399&gt;$AD$2,OFFSET('All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9" s="52" t="str">
        <f t="shared" ca="1" si="56"/>
        <v>Yes</v>
      </c>
      <c r="AO399" s="52">
        <f t="shared" ca="1" si="61"/>
        <v>399</v>
      </c>
      <c r="AQ399" s="51" t="str">
        <f t="shared" ca="1" si="57"/>
        <v>n/a</v>
      </c>
      <c r="AR399" s="51" t="str">
        <f t="shared" ca="1" si="58"/>
        <v>n/a</v>
      </c>
      <c r="AS399" s="52" t="str">
        <f t="shared" ca="1" si="62"/>
        <v>n/a</v>
      </c>
      <c r="AT399" s="52" t="str">
        <f ca="1">IF(OR(AQ399="",AQ399="n/a"),AQ399,IF(AND($AR399&lt;&gt;"--- Empty ---",AR399=IF(AQ399="Finger1",Settings!$AB$4,Settings!$AB$6),ISERROR(MATCH(AR399,Settings!$AB$9:$AB$14,0))),"No","Yes"))</f>
        <v>n/a</v>
      </c>
      <c r="AV399" s="51" t="str">
        <f t="shared" ca="1" si="59"/>
        <v>n/a</v>
      </c>
      <c r="AW399" s="51" t="str">
        <f t="shared" ca="1" si="60"/>
        <v>n/a</v>
      </c>
      <c r="AX399" s="52" t="str">
        <f t="shared" ca="1" si="63"/>
        <v>n/a</v>
      </c>
      <c r="AY399" s="52" t="str">
        <f ca="1">IF(OR(AV399="",AV399="n/a"),AV399,IF(AND($AW399&lt;&gt;"--- Empty ---",AW399=IF(AV399="Finger2",Settings!$AB$3,Settings!$AB$5),ISERROR(MATCH(AW399,Settings!$AB$9:$AB$14,0))),"No","Yes"))</f>
        <v>n/a</v>
      </c>
    </row>
    <row r="400" spans="31:51" x14ac:dyDescent="0.25">
      <c r="AE400" s="51" t="str">
        <f ca="1">OFFSET('All Equipment'!$A$1,ROW()-1,0)&amp;""</f>
        <v>Wrists</v>
      </c>
      <c r="AF400" s="51" t="str">
        <f ca="1">OFFSET('All Equipment'!$B$1,ROW()-1,0)&amp;""</f>
        <v>Wrists</v>
      </c>
      <c r="AG400" s="52" t="str">
        <f t="shared" ca="1" si="55"/>
        <v>Set 3</v>
      </c>
      <c r="AH400" s="51" t="str">
        <f ca="1">IF($AE400="","",IF(OFFSET('All Equipment'!$A$1,ROW()-1,2)="","--- Empty ---",OFFSET('All Equipment'!$A$1,ROW()-1,2)))</f>
        <v>Bracers of Undead Cleansing</v>
      </c>
      <c r="AI400" s="52">
        <f ca="1">IF($AF400="","",OFFSET('All Equipment'!$E$1,ROW()-1,0))</f>
        <v>6</v>
      </c>
      <c r="AJ400" s="52">
        <f ca="1">IF($AE400="","",OFFSET('All Equipment'!$M$1,ROW()-1,0))</f>
        <v>0</v>
      </c>
      <c r="AK400" s="107">
        <f ca="1">IF($AE400="","",IF($AH400="--- Empty ---",0,OFFSET('All Equipment'!$P$1,ROW()-1,0)))</f>
        <v>26.793085106382978</v>
      </c>
      <c r="AL400" s="107">
        <f ca="1">IF($AE400="","",IF(AND($AE400="Off-Hand",$AH400="--- Empty ---"),1000,IF($AG400="1H",SUM($AK400,MAX(Optimization!$I$5:$K$5)),$AK400)))</f>
        <v>26.793085106382978</v>
      </c>
      <c r="AM400" s="134" t="str">
        <f ca="1">IF($AH400="","",IF(AND($AH400&lt;&gt;"--- Empty ---",OR($AI400&gt;$AD$2,OFFSET('All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0" s="52" t="str">
        <f t="shared" ca="1" si="56"/>
        <v>Yes</v>
      </c>
      <c r="AO400" s="52">
        <f t="shared" ca="1" si="61"/>
        <v>400</v>
      </c>
      <c r="AQ400" s="51" t="str">
        <f t="shared" ca="1" si="57"/>
        <v>n/a</v>
      </c>
      <c r="AR400" s="51" t="str">
        <f t="shared" ca="1" si="58"/>
        <v>n/a</v>
      </c>
      <c r="AS400" s="52" t="str">
        <f t="shared" ca="1" si="62"/>
        <v>n/a</v>
      </c>
      <c r="AT400" s="52" t="str">
        <f ca="1">IF(OR(AQ400="",AQ400="n/a"),AQ400,IF(AND($AR400&lt;&gt;"--- Empty ---",AR400=IF(AQ400="Finger1",Settings!$AB$4,Settings!$AB$6),ISERROR(MATCH(AR400,Settings!$AB$9:$AB$14,0))),"No","Yes"))</f>
        <v>n/a</v>
      </c>
      <c r="AV400" s="51" t="str">
        <f t="shared" ca="1" si="59"/>
        <v>n/a</v>
      </c>
      <c r="AW400" s="51" t="str">
        <f t="shared" ca="1" si="60"/>
        <v>n/a</v>
      </c>
      <c r="AX400" s="52" t="str">
        <f t="shared" ca="1" si="63"/>
        <v>n/a</v>
      </c>
      <c r="AY400" s="52" t="str">
        <f ca="1">IF(OR(AV400="",AV400="n/a"),AV400,IF(AND($AW400&lt;&gt;"--- Empty ---",AW400=IF(AV400="Finger2",Settings!$AB$3,Settings!$AB$5),ISERROR(MATCH(AW400,Settings!$AB$9:$AB$14,0))),"No","Yes"))</f>
        <v>n/a</v>
      </c>
    </row>
    <row r="401" spans="31:51" x14ac:dyDescent="0.25">
      <c r="AE401" s="51" t="str">
        <f ca="1">OFFSET('All Equipment'!$A$1,ROW()-1,0)&amp;""</f>
        <v>Wrists</v>
      </c>
      <c r="AF401" s="51" t="str">
        <f ca="1">OFFSET('All Equipment'!$B$1,ROW()-1,0)&amp;""</f>
        <v>Wrists</v>
      </c>
      <c r="AG401" s="52" t="str">
        <f t="shared" ca="1" si="55"/>
        <v/>
      </c>
      <c r="AH401" s="51" t="str">
        <f ca="1">IF($AE401="","",IF(OFFSET('All Equipment'!$A$1,ROW()-1,2)="","--- Empty ---",OFFSET('All Equipment'!$A$1,ROW()-1,2)))</f>
        <v>Burrower Bracers</v>
      </c>
      <c r="AI401" s="52">
        <f ca="1">IF($AF401="","",OFFSET('All Equipment'!$E$1,ROW()-1,0))</f>
        <v>5</v>
      </c>
      <c r="AJ401" s="52">
        <f ca="1">IF($AE401="","",OFFSET('All Equipment'!$M$1,ROW()-1,0))</f>
        <v>0</v>
      </c>
      <c r="AK401" s="107">
        <f ca="1">IF($AE401="","",IF($AH401="--- Empty ---",0,OFFSET('All Equipment'!$P$1,ROW()-1,0)))</f>
        <v>29.472872340425532</v>
      </c>
      <c r="AL401" s="107">
        <f ca="1">IF($AE401="","",IF(AND($AE401="Off-Hand",$AH401="--- Empty ---"),1000,IF($AG401="1H",SUM($AK401,MAX(Optimization!$I$5:$K$5)),$AK401)))</f>
        <v>29.472872340425532</v>
      </c>
      <c r="AM401" s="134" t="str">
        <f ca="1">IF($AH401="","",IF(AND($AH401&lt;&gt;"--- Empty ---",OR($AI401&gt;$AD$2,OFFSET('All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1" s="52" t="str">
        <f t="shared" ca="1" si="56"/>
        <v>Yes</v>
      </c>
      <c r="AO401" s="52">
        <f t="shared" ca="1" si="61"/>
        <v>401</v>
      </c>
      <c r="AQ401" s="51" t="str">
        <f t="shared" ca="1" si="57"/>
        <v>n/a</v>
      </c>
      <c r="AR401" s="51" t="str">
        <f t="shared" ca="1" si="58"/>
        <v>n/a</v>
      </c>
      <c r="AS401" s="52" t="str">
        <f t="shared" ca="1" si="62"/>
        <v>n/a</v>
      </c>
      <c r="AT401" s="52" t="str">
        <f ca="1">IF(OR(AQ401="",AQ401="n/a"),AQ401,IF(AND($AR401&lt;&gt;"--- Empty ---",AR401=IF(AQ401="Finger1",Settings!$AB$4,Settings!$AB$6),ISERROR(MATCH(AR401,Settings!$AB$9:$AB$14,0))),"No","Yes"))</f>
        <v>n/a</v>
      </c>
      <c r="AV401" s="51" t="str">
        <f t="shared" ca="1" si="59"/>
        <v>n/a</v>
      </c>
      <c r="AW401" s="51" t="str">
        <f t="shared" ca="1" si="60"/>
        <v>n/a</v>
      </c>
      <c r="AX401" s="52" t="str">
        <f t="shared" ca="1" si="63"/>
        <v>n/a</v>
      </c>
      <c r="AY401" s="52" t="str">
        <f ca="1">IF(OR(AV401="",AV401="n/a"),AV401,IF(AND($AW401&lt;&gt;"--- Empty ---",AW401=IF(AV401="Finger2",Settings!$AB$3,Settings!$AB$5),ISERROR(MATCH(AW401,Settings!$AB$9:$AB$14,0))),"No","Yes"))</f>
        <v>n/a</v>
      </c>
    </row>
    <row r="402" spans="31:51" x14ac:dyDescent="0.25">
      <c r="AE402" s="51" t="str">
        <f ca="1">OFFSET('All Equipment'!$A$1,ROW()-1,0)&amp;""</f>
        <v>Wrists</v>
      </c>
      <c r="AF402" s="51" t="str">
        <f ca="1">OFFSET('All Equipment'!$B$1,ROW()-1,0)&amp;""</f>
        <v>Wrists</v>
      </c>
      <c r="AG402" s="52" t="str">
        <f t="shared" ca="1" si="55"/>
        <v/>
      </c>
      <c r="AH402" s="51" t="str">
        <f ca="1">IF($AE402="","",IF(OFFSET('All Equipment'!$A$1,ROW()-1,2)="","--- Empty ---",OFFSET('All Equipment'!$A$1,ROW()-1,2)))</f>
        <v>Celestial Bindings of Arcane Wrath</v>
      </c>
      <c r="AI402" s="52">
        <f ca="1">IF($AF402="","",OFFSET('All Equipment'!$E$1,ROW()-1,0))</f>
        <v>1</v>
      </c>
      <c r="AJ402" s="52">
        <f ca="1">IF($AE402="","",OFFSET('All Equipment'!$M$1,ROW()-1,0))</f>
        <v>0</v>
      </c>
      <c r="AK402" s="107">
        <f ca="1">IF($AE402="","",IF($AH402="--- Empty ---",0,OFFSET('All Equipment'!$P$1,ROW()-1,0)))</f>
        <v>20</v>
      </c>
      <c r="AL402" s="107">
        <f ca="1">IF($AE402="","",IF(AND($AE402="Off-Hand",$AH402="--- Empty ---"),1000,IF($AG402="1H",SUM($AK402,MAX(Optimization!$I$5:$K$5)),$AK402)))</f>
        <v>20</v>
      </c>
      <c r="AM402" s="134" t="str">
        <f ca="1">IF($AH402="","",IF(AND($AH402&lt;&gt;"--- Empty ---",OR($AI402&gt;$AD$2,OFFSET('All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2" s="52" t="str">
        <f t="shared" ca="1" si="56"/>
        <v>Yes</v>
      </c>
      <c r="AO402" s="52">
        <f t="shared" ca="1" si="61"/>
        <v>402</v>
      </c>
      <c r="AQ402" s="51" t="str">
        <f t="shared" ca="1" si="57"/>
        <v>n/a</v>
      </c>
      <c r="AR402" s="51" t="str">
        <f t="shared" ca="1" si="58"/>
        <v>n/a</v>
      </c>
      <c r="AS402" s="52" t="str">
        <f t="shared" ca="1" si="62"/>
        <v>n/a</v>
      </c>
      <c r="AT402" s="52" t="str">
        <f ca="1">IF(OR(AQ402="",AQ402="n/a"),AQ402,IF(AND($AR402&lt;&gt;"--- Empty ---",AR402=IF(AQ402="Finger1",Settings!$AB$4,Settings!$AB$6),ISERROR(MATCH(AR402,Settings!$AB$9:$AB$14,0))),"No","Yes"))</f>
        <v>n/a</v>
      </c>
      <c r="AV402" s="51" t="str">
        <f t="shared" ca="1" si="59"/>
        <v>n/a</v>
      </c>
      <c r="AW402" s="51" t="str">
        <f t="shared" ca="1" si="60"/>
        <v>n/a</v>
      </c>
      <c r="AX402" s="52" t="str">
        <f t="shared" ca="1" si="63"/>
        <v>n/a</v>
      </c>
      <c r="AY402" s="52" t="str">
        <f ca="1">IF(OR(AV402="",AV402="n/a"),AV402,IF(AND($AW402&lt;&gt;"--- Empty ---",AW402=IF(AV402="Finger2",Settings!$AB$3,Settings!$AB$5),ISERROR(MATCH(AW402,Settings!$AB$9:$AB$14,0))),"No","Yes"))</f>
        <v>n/a</v>
      </c>
    </row>
    <row r="403" spans="31:51" x14ac:dyDescent="0.25">
      <c r="AE403" s="51" t="str">
        <f ca="1">OFFSET('All Equipment'!$A$1,ROW()-1,0)&amp;""</f>
        <v>Wrists</v>
      </c>
      <c r="AF403" s="51" t="str">
        <f ca="1">OFFSET('All Equipment'!$B$1,ROW()-1,0)&amp;""</f>
        <v>Wrists</v>
      </c>
      <c r="AG403" s="52" t="str">
        <f t="shared" ca="1" si="55"/>
        <v/>
      </c>
      <c r="AH403" s="51" t="str">
        <f ca="1">IF($AE403="","",IF(OFFSET('All Equipment'!$A$1,ROW()-1,2)="","--- Empty ---",OFFSET('All Equipment'!$A$1,ROW()-1,2)))</f>
        <v>Cenarion Bracers</v>
      </c>
      <c r="AI403" s="52">
        <f ca="1">IF($AF403="","",OFFSET('All Equipment'!$E$1,ROW()-1,0))</f>
        <v>1</v>
      </c>
      <c r="AJ403" s="52">
        <f ca="1">IF($AE403="","",OFFSET('All Equipment'!$M$1,ROW()-1,0))</f>
        <v>0</v>
      </c>
      <c r="AK403" s="107">
        <f ca="1">IF($AE403="","",IF($AH403="--- Empty ---",0,OFFSET('All Equipment'!$P$1,ROW()-1,0)))</f>
        <v>7.5861702127659578</v>
      </c>
      <c r="AL403" s="107">
        <f ca="1">IF($AE403="","",IF(AND($AE403="Off-Hand",$AH403="--- Empty ---"),1000,IF($AG403="1H",SUM($AK403,MAX(Optimization!$I$5:$K$5)),$AK403)))</f>
        <v>7.5861702127659578</v>
      </c>
      <c r="AM403" s="134" t="str">
        <f ca="1">IF($AH403="","",IF(AND($AH403&lt;&gt;"--- Empty ---",OR($AI403&gt;$AD$2,OFFSET('All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3" s="52" t="str">
        <f t="shared" ca="1" si="56"/>
        <v>Yes</v>
      </c>
      <c r="AO403" s="52">
        <f t="shared" ca="1" si="61"/>
        <v>403</v>
      </c>
      <c r="AQ403" s="51" t="str">
        <f t="shared" ca="1" si="57"/>
        <v>n/a</v>
      </c>
      <c r="AR403" s="51" t="str">
        <f t="shared" ca="1" si="58"/>
        <v>n/a</v>
      </c>
      <c r="AS403" s="52" t="str">
        <f t="shared" ca="1" si="62"/>
        <v>n/a</v>
      </c>
      <c r="AT403" s="52" t="str">
        <f ca="1">IF(OR(AQ403="",AQ403="n/a"),AQ403,IF(AND($AR403&lt;&gt;"--- Empty ---",AR403=IF(AQ403="Finger1",Settings!$AB$4,Settings!$AB$6),ISERROR(MATCH(AR403,Settings!$AB$9:$AB$14,0))),"No","Yes"))</f>
        <v>n/a</v>
      </c>
      <c r="AV403" s="51" t="str">
        <f t="shared" ca="1" si="59"/>
        <v>n/a</v>
      </c>
      <c r="AW403" s="51" t="str">
        <f t="shared" ca="1" si="60"/>
        <v>n/a</v>
      </c>
      <c r="AX403" s="52" t="str">
        <f t="shared" ca="1" si="63"/>
        <v>n/a</v>
      </c>
      <c r="AY403" s="52" t="str">
        <f ca="1">IF(OR(AV403="",AV403="n/a"),AV403,IF(AND($AW403&lt;&gt;"--- Empty ---",AW403=IF(AV403="Finger2",Settings!$AB$3,Settings!$AB$5),ISERROR(MATCH(AW403,Settings!$AB$9:$AB$14,0))),"No","Yes"))</f>
        <v>n/a</v>
      </c>
    </row>
    <row r="404" spans="31:51" x14ac:dyDescent="0.25">
      <c r="AE404" s="51" t="str">
        <f ca="1">OFFSET('All Equipment'!$A$1,ROW()-1,0)&amp;""</f>
        <v>Wrists</v>
      </c>
      <c r="AF404" s="51" t="str">
        <f ca="1">OFFSET('All Equipment'!$B$1,ROW()-1,0)&amp;""</f>
        <v>Wrists</v>
      </c>
      <c r="AG404" s="52" t="str">
        <f t="shared" ca="1" si="55"/>
        <v/>
      </c>
      <c r="AH404" s="51" t="str">
        <f ca="1">IF($AE404="","",IF(OFFSET('All Equipment'!$A$1,ROW()-1,2)="","--- Empty ---",OFFSET('All Equipment'!$A$1,ROW()-1,2)))</f>
        <v>Cinderhide Armsplints of Arcane Wrath</v>
      </c>
      <c r="AI404" s="52">
        <f ca="1">IF($AF404="","",OFFSET('All Equipment'!$E$1,ROW()-1,0))</f>
        <v>1</v>
      </c>
      <c r="AJ404" s="52">
        <f ca="1">IF($AE404="","",OFFSET('All Equipment'!$M$1,ROW()-1,0))</f>
        <v>0</v>
      </c>
      <c r="AK404" s="107">
        <f ca="1">IF($AE404="","",IF($AH404="--- Empty ---",0,OFFSET('All Equipment'!$P$1,ROW()-1,0)))</f>
        <v>21</v>
      </c>
      <c r="AL404" s="107">
        <f ca="1">IF($AE404="","",IF(AND($AE404="Off-Hand",$AH404="--- Empty ---"),1000,IF($AG404="1H",SUM($AK404,MAX(Optimization!$I$5:$K$5)),$AK404)))</f>
        <v>21</v>
      </c>
      <c r="AM404" s="134" t="str">
        <f ca="1">IF($AH404="","",IF(AND($AH404&lt;&gt;"--- Empty ---",OR($AI404&gt;$AD$2,OFFSET('All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4" s="52" t="str">
        <f t="shared" ca="1" si="56"/>
        <v>Yes</v>
      </c>
      <c r="AO404" s="52">
        <f t="shared" ca="1" si="61"/>
        <v>404</v>
      </c>
      <c r="AQ404" s="51" t="str">
        <f t="shared" ca="1" si="57"/>
        <v>n/a</v>
      </c>
      <c r="AR404" s="51" t="str">
        <f t="shared" ca="1" si="58"/>
        <v>n/a</v>
      </c>
      <c r="AS404" s="52" t="str">
        <f t="shared" ca="1" si="62"/>
        <v>n/a</v>
      </c>
      <c r="AT404" s="52" t="str">
        <f ca="1">IF(OR(AQ404="",AQ404="n/a"),AQ404,IF(AND($AR404&lt;&gt;"--- Empty ---",AR404=IF(AQ404="Finger1",Settings!$AB$4,Settings!$AB$6),ISERROR(MATCH(AR404,Settings!$AB$9:$AB$14,0))),"No","Yes"))</f>
        <v>n/a</v>
      </c>
      <c r="AV404" s="51" t="str">
        <f t="shared" ca="1" si="59"/>
        <v>n/a</v>
      </c>
      <c r="AW404" s="51" t="str">
        <f t="shared" ca="1" si="60"/>
        <v>n/a</v>
      </c>
      <c r="AX404" s="52" t="str">
        <f t="shared" ca="1" si="63"/>
        <v>n/a</v>
      </c>
      <c r="AY404" s="52" t="str">
        <f ca="1">IF(OR(AV404="",AV404="n/a"),AV404,IF(AND($AW404&lt;&gt;"--- Empty ---",AW404=IF(AV404="Finger2",Settings!$AB$3,Settings!$AB$5),ISERROR(MATCH(AW404,Settings!$AB$9:$AB$14,0))),"No","Yes"))</f>
        <v>n/a</v>
      </c>
    </row>
    <row r="405" spans="31:51" x14ac:dyDescent="0.25">
      <c r="AE405" s="51" t="str">
        <f ca="1">OFFSET('All Equipment'!$A$1,ROW()-1,0)&amp;""</f>
        <v>Wrists</v>
      </c>
      <c r="AF405" s="51" t="str">
        <f ca="1">OFFSET('All Equipment'!$B$1,ROW()-1,0)&amp;""</f>
        <v>Wrists</v>
      </c>
      <c r="AG405" s="52" t="str">
        <f t="shared" ca="1" si="55"/>
        <v/>
      </c>
      <c r="AH405" s="51" t="str">
        <f ca="1">IF($AE405="","",IF(OFFSET('All Equipment'!$A$1,ROW()-1,2)="","--- Empty ---",OFFSET('All Equipment'!$A$1,ROW()-1,2)))</f>
        <v>Cinderhide Armsplints of Nature's Wrath</v>
      </c>
      <c r="AI405" s="52">
        <f ca="1">IF($AF405="","",OFFSET('All Equipment'!$E$1,ROW()-1,0))</f>
        <v>1</v>
      </c>
      <c r="AJ405" s="52">
        <f ca="1">IF($AE405="","",OFFSET('All Equipment'!$M$1,ROW()-1,0))</f>
        <v>0</v>
      </c>
      <c r="AK405" s="107">
        <f ca="1">IF($AE405="","",IF($AH405="--- Empty ---",0,OFFSET('All Equipment'!$P$1,ROW()-1,0)))</f>
        <v>21</v>
      </c>
      <c r="AL405" s="107">
        <f ca="1">IF($AE405="","",IF(AND($AE405="Off-Hand",$AH405="--- Empty ---"),1000,IF($AG405="1H",SUM($AK405,MAX(Optimization!$I$5:$K$5)),$AK405)))</f>
        <v>21</v>
      </c>
      <c r="AM405" s="134" t="str">
        <f ca="1">IF($AH405="","",IF(AND($AH405&lt;&gt;"--- Empty ---",OR($AI405&gt;$AD$2,OFFSET('All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05" s="52" t="str">
        <f t="shared" ca="1" si="56"/>
        <v>Yes</v>
      </c>
      <c r="AO405" s="52">
        <f t="shared" ca="1" si="61"/>
        <v>405</v>
      </c>
      <c r="AQ405" s="51" t="str">
        <f t="shared" ca="1" si="57"/>
        <v>n/a</v>
      </c>
      <c r="AR405" s="51" t="str">
        <f t="shared" ca="1" si="58"/>
        <v>n/a</v>
      </c>
      <c r="AS405" s="52" t="str">
        <f t="shared" ca="1" si="62"/>
        <v>n/a</v>
      </c>
      <c r="AT405" s="52" t="str">
        <f ca="1">IF(OR(AQ405="",AQ405="n/a"),AQ405,IF(AND($AR405&lt;&gt;"--- Empty ---",AR405=IF(AQ405="Finger1",Settings!$AB$4,Settings!$AB$6),ISERROR(MATCH(AR405,Settings!$AB$9:$AB$14,0))),"No","Yes"))</f>
        <v>n/a</v>
      </c>
      <c r="AV405" s="51" t="str">
        <f t="shared" ca="1" si="59"/>
        <v>n/a</v>
      </c>
      <c r="AW405" s="51" t="str">
        <f t="shared" ca="1" si="60"/>
        <v>n/a</v>
      </c>
      <c r="AX405" s="52" t="str">
        <f t="shared" ca="1" si="63"/>
        <v>n/a</v>
      </c>
      <c r="AY405" s="52" t="str">
        <f ca="1">IF(OR(AV405="",AV405="n/a"),AV405,IF(AND($AW405&lt;&gt;"--- Empty ---",AW405=IF(AV405="Finger2",Settings!$AB$3,Settings!$AB$5),ISERROR(MATCH(AW405,Settings!$AB$9:$AB$14,0))),"No","Yes"))</f>
        <v>n/a</v>
      </c>
    </row>
    <row r="406" spans="31:51" x14ac:dyDescent="0.25">
      <c r="AE406" s="51" t="str">
        <f ca="1">OFFSET('All Equipment'!$A$1,ROW()-1,0)&amp;""</f>
        <v>Wrists</v>
      </c>
      <c r="AF406" s="51" t="str">
        <f ca="1">OFFSET('All Equipment'!$B$1,ROW()-1,0)&amp;""</f>
        <v>Wrists</v>
      </c>
      <c r="AG406" s="52" t="str">
        <f t="shared" ca="1" si="55"/>
        <v/>
      </c>
      <c r="AH406" s="51" t="str">
        <f ca="1">IF($AE406="","",IF(OFFSET('All Equipment'!$A$1,ROW()-1,2)="","--- Empty ---",OFFSET('All Equipment'!$A$1,ROW()-1,2)))</f>
        <v>Councillor's Cuffs of Arcane Wrath</v>
      </c>
      <c r="AI406" s="52">
        <f ca="1">IF($AF406="","",OFFSET('All Equipment'!$E$1,ROW()-1,0))</f>
        <v>1</v>
      </c>
      <c r="AJ406" s="52">
        <f ca="1">IF($AE406="","",OFFSET('All Equipment'!$M$1,ROW()-1,0))</f>
        <v>0</v>
      </c>
      <c r="AK406" s="107">
        <f ca="1">IF($AE406="","",IF($AH406="--- Empty ---",0,OFFSET('All Equipment'!$P$1,ROW()-1,0)))</f>
        <v>19</v>
      </c>
      <c r="AL406" s="107">
        <f ca="1">IF($AE406="","",IF(AND($AE406="Off-Hand",$AH406="--- Empty ---"),1000,IF($AG406="1H",SUM($AK406,MAX(Optimization!$I$5:$K$5)),$AK406)))</f>
        <v>19</v>
      </c>
      <c r="AM406" s="134" t="str">
        <f ca="1">IF($AH406="","",IF(AND($AH406&lt;&gt;"--- Empty ---",OR($AI406&gt;$AD$2,OFFSET('All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6" s="52" t="str">
        <f t="shared" ca="1" si="56"/>
        <v>Yes</v>
      </c>
      <c r="AO406" s="52">
        <f t="shared" ca="1" si="61"/>
        <v>406</v>
      </c>
      <c r="AQ406" s="51" t="str">
        <f t="shared" ca="1" si="57"/>
        <v>n/a</v>
      </c>
      <c r="AR406" s="51" t="str">
        <f t="shared" ca="1" si="58"/>
        <v>n/a</v>
      </c>
      <c r="AS406" s="52" t="str">
        <f t="shared" ca="1" si="62"/>
        <v>n/a</v>
      </c>
      <c r="AT406" s="52" t="str">
        <f ca="1">IF(OR(AQ406="",AQ406="n/a"),AQ406,IF(AND($AR406&lt;&gt;"--- Empty ---",AR406=IF(AQ406="Finger1",Settings!$AB$4,Settings!$AB$6),ISERROR(MATCH(AR406,Settings!$AB$9:$AB$14,0))),"No","Yes"))</f>
        <v>n/a</v>
      </c>
      <c r="AV406" s="51" t="str">
        <f t="shared" ca="1" si="59"/>
        <v>n/a</v>
      </c>
      <c r="AW406" s="51" t="str">
        <f t="shared" ca="1" si="60"/>
        <v>n/a</v>
      </c>
      <c r="AX406" s="52" t="str">
        <f t="shared" ca="1" si="63"/>
        <v>n/a</v>
      </c>
      <c r="AY406" s="52" t="str">
        <f ca="1">IF(OR(AV406="",AV406="n/a"),AV406,IF(AND($AW406&lt;&gt;"--- Empty ---",AW406=IF(AV406="Finger2",Settings!$AB$3,Settings!$AB$5),ISERROR(MATCH(AW406,Settings!$AB$9:$AB$14,0))),"No","Yes"))</f>
        <v>n/a</v>
      </c>
    </row>
    <row r="407" spans="31:51" x14ac:dyDescent="0.25">
      <c r="AE407" s="51" t="str">
        <f ca="1">OFFSET('All Equipment'!$A$1,ROW()-1,0)&amp;""</f>
        <v>Wrists</v>
      </c>
      <c r="AF407" s="51" t="str">
        <f ca="1">OFFSET('All Equipment'!$B$1,ROW()-1,0)&amp;""</f>
        <v>Wrists</v>
      </c>
      <c r="AG407" s="52" t="str">
        <f t="shared" ca="1" si="55"/>
        <v/>
      </c>
      <c r="AH407" s="51" t="str">
        <f ca="1">IF($AE407="","",IF(OFFSET('All Equipment'!$A$1,ROW()-1,2)="","--- Empty ---",OFFSET('All Equipment'!$A$1,ROW()-1,2)))</f>
        <v>Dryad's Wrist Bindings</v>
      </c>
      <c r="AI407" s="52">
        <f ca="1">IF($AF407="","",OFFSET('All Equipment'!$E$1,ROW()-1,0))</f>
        <v>3</v>
      </c>
      <c r="AJ407" s="52">
        <f ca="1">IF($AE407="","",OFFSET('All Equipment'!$M$1,ROW()-1,0))</f>
        <v>0</v>
      </c>
      <c r="AK407" s="107">
        <f ca="1">IF($AE407="","",IF($AH407="--- Empty ---",0,OFFSET('All Equipment'!$P$1,ROW()-1,0)))</f>
        <v>22.906382978723403</v>
      </c>
      <c r="AL407" s="107">
        <f ca="1">IF($AE407="","",IF(AND($AE407="Off-Hand",$AH407="--- Empty ---"),1000,IF($AG407="1H",SUM($AK407,MAX(Optimization!$I$5:$K$5)),$AK407)))</f>
        <v>22.906382978723403</v>
      </c>
      <c r="AM407" s="134" t="str">
        <f ca="1">IF($AH407="","",IF(AND($AH407&lt;&gt;"--- Empty ---",OR($AI407&gt;$AD$2,OFFSET('All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7" s="52" t="str">
        <f t="shared" ca="1" si="56"/>
        <v>Yes</v>
      </c>
      <c r="AO407" s="52">
        <f t="shared" ca="1" si="61"/>
        <v>407</v>
      </c>
      <c r="AQ407" s="51" t="str">
        <f t="shared" ca="1" si="57"/>
        <v>n/a</v>
      </c>
      <c r="AR407" s="51" t="str">
        <f t="shared" ca="1" si="58"/>
        <v>n/a</v>
      </c>
      <c r="AS407" s="52" t="str">
        <f t="shared" ca="1" si="62"/>
        <v>n/a</v>
      </c>
      <c r="AT407" s="52" t="str">
        <f ca="1">IF(OR(AQ407="",AQ407="n/a"),AQ407,IF(AND($AR407&lt;&gt;"--- Empty ---",AR407=IF(AQ407="Finger1",Settings!$AB$4,Settings!$AB$6),ISERROR(MATCH(AR407,Settings!$AB$9:$AB$14,0))),"No","Yes"))</f>
        <v>n/a</v>
      </c>
      <c r="AV407" s="51" t="str">
        <f t="shared" ca="1" si="59"/>
        <v>n/a</v>
      </c>
      <c r="AW407" s="51" t="str">
        <f t="shared" ca="1" si="60"/>
        <v>n/a</v>
      </c>
      <c r="AX407" s="52" t="str">
        <f t="shared" ca="1" si="63"/>
        <v>n/a</v>
      </c>
      <c r="AY407" s="52" t="str">
        <f ca="1">IF(OR(AV407="",AV407="n/a"),AV407,IF(AND($AW407&lt;&gt;"--- Empty ---",AW407=IF(AV407="Finger2",Settings!$AB$3,Settings!$AB$5),ISERROR(MATCH(AW407,Settings!$AB$9:$AB$14,0))),"No","Yes"))</f>
        <v>n/a</v>
      </c>
    </row>
    <row r="408" spans="31:51" x14ac:dyDescent="0.25">
      <c r="AE408" s="51" t="str">
        <f ca="1">OFFSET('All Equipment'!$A$1,ROW()-1,0)&amp;""</f>
        <v>Wrists</v>
      </c>
      <c r="AF408" s="51" t="str">
        <f ca="1">OFFSET('All Equipment'!$B$1,ROW()-1,0)&amp;""</f>
        <v>Wrists</v>
      </c>
      <c r="AG408" s="52" t="str">
        <f t="shared" ca="1" si="55"/>
        <v/>
      </c>
      <c r="AH408" s="51" t="str">
        <f ca="1">IF($AE408="","",IF(OFFSET('All Equipment'!$A$1,ROW()-1,2)="","--- Empty ---",OFFSET('All Equipment'!$A$1,ROW()-1,2)))</f>
        <v>Duskwoven Bracers of Arcane Wrath</v>
      </c>
      <c r="AI408" s="52">
        <f ca="1">IF($AF408="","",OFFSET('All Equipment'!$E$1,ROW()-1,0))</f>
        <v>1</v>
      </c>
      <c r="AJ408" s="52">
        <f ca="1">IF($AE408="","",OFFSET('All Equipment'!$M$1,ROW()-1,0))</f>
        <v>0</v>
      </c>
      <c r="AK408" s="107">
        <f ca="1">IF($AE408="","",IF($AH408="--- Empty ---",0,OFFSET('All Equipment'!$P$1,ROW()-1,0)))</f>
        <v>17</v>
      </c>
      <c r="AL408" s="107">
        <f ca="1">IF($AE408="","",IF(AND($AE408="Off-Hand",$AH408="--- Empty ---"),1000,IF($AG408="1H",SUM($AK408,MAX(Optimization!$I$5:$K$5)),$AK408)))</f>
        <v>17</v>
      </c>
      <c r="AM408" s="134" t="str">
        <f ca="1">IF($AH408="","",IF(AND($AH408&lt;&gt;"--- Empty ---",OR($AI408&gt;$AD$2,OFFSET('All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8" s="52" t="str">
        <f t="shared" ca="1" si="56"/>
        <v>Yes</v>
      </c>
      <c r="AO408" s="52">
        <f t="shared" ca="1" si="61"/>
        <v>408</v>
      </c>
      <c r="AQ408" s="51" t="str">
        <f t="shared" ca="1" si="57"/>
        <v>n/a</v>
      </c>
      <c r="AR408" s="51" t="str">
        <f t="shared" ca="1" si="58"/>
        <v>n/a</v>
      </c>
      <c r="AS408" s="52" t="str">
        <f t="shared" ca="1" si="62"/>
        <v>n/a</v>
      </c>
      <c r="AT408" s="52" t="str">
        <f ca="1">IF(OR(AQ408="",AQ408="n/a"),AQ408,IF(AND($AR408&lt;&gt;"--- Empty ---",AR408=IF(AQ408="Finger1",Settings!$AB$4,Settings!$AB$6),ISERROR(MATCH(AR408,Settings!$AB$9:$AB$14,0))),"No","Yes"))</f>
        <v>n/a</v>
      </c>
      <c r="AV408" s="51" t="str">
        <f t="shared" ca="1" si="59"/>
        <v>n/a</v>
      </c>
      <c r="AW408" s="51" t="str">
        <f t="shared" ca="1" si="60"/>
        <v>n/a</v>
      </c>
      <c r="AX408" s="52" t="str">
        <f t="shared" ca="1" si="63"/>
        <v>n/a</v>
      </c>
      <c r="AY408" s="52" t="str">
        <f ca="1">IF(OR(AV408="",AV408="n/a"),AV408,IF(AND($AW408&lt;&gt;"--- Empty ---",AW408=IF(AV408="Finger2",Settings!$AB$3,Settings!$AB$5),ISERROR(MATCH(AW408,Settings!$AB$9:$AB$14,0))),"No","Yes"))</f>
        <v>n/a</v>
      </c>
    </row>
    <row r="409" spans="31:51" x14ac:dyDescent="0.25">
      <c r="AE409" s="51" t="str">
        <f ca="1">OFFSET('All Equipment'!$A$1,ROW()-1,0)&amp;""</f>
        <v>Wrists</v>
      </c>
      <c r="AF409" s="51" t="str">
        <f ca="1">OFFSET('All Equipment'!$B$1,ROW()-1,0)&amp;""</f>
        <v>Wrists</v>
      </c>
      <c r="AG409" s="52" t="str">
        <f t="shared" ca="1" si="55"/>
        <v/>
      </c>
      <c r="AH409" s="51" t="str">
        <f ca="1">IF($AE409="","",IF(OFFSET('All Equipment'!$A$1,ROW()-1,2)="","--- Empty ---",OFFSET('All Equipment'!$A$1,ROW()-1,2)))</f>
        <v>Elegant Bracers of Arcane Wrath</v>
      </c>
      <c r="AI409" s="52">
        <f ca="1">IF($AF409="","",OFFSET('All Equipment'!$E$1,ROW()-1,0))</f>
        <v>1</v>
      </c>
      <c r="AJ409" s="52">
        <f ca="1">IF($AE409="","",OFFSET('All Equipment'!$M$1,ROW()-1,0))</f>
        <v>0</v>
      </c>
      <c r="AK409" s="107">
        <f ca="1">IF($AE409="","",IF($AH409="--- Empty ---",0,OFFSET('All Equipment'!$P$1,ROW()-1,0)))</f>
        <v>21</v>
      </c>
      <c r="AL409" s="107">
        <f ca="1">IF($AE409="","",IF(AND($AE409="Off-Hand",$AH409="--- Empty ---"),1000,IF($AG409="1H",SUM($AK409,MAX(Optimization!$I$5:$K$5)),$AK409)))</f>
        <v>21</v>
      </c>
      <c r="AM409" s="134" t="str">
        <f ca="1">IF($AH409="","",IF(AND($AH409&lt;&gt;"--- Empty ---",OR($AI409&gt;$AD$2,OFFSET('All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9" s="52" t="str">
        <f t="shared" ca="1" si="56"/>
        <v>Yes</v>
      </c>
      <c r="AO409" s="52">
        <f t="shared" ca="1" si="61"/>
        <v>409</v>
      </c>
      <c r="AQ409" s="51" t="str">
        <f t="shared" ca="1" si="57"/>
        <v>n/a</v>
      </c>
      <c r="AR409" s="51" t="str">
        <f t="shared" ca="1" si="58"/>
        <v>n/a</v>
      </c>
      <c r="AS409" s="52" t="str">
        <f t="shared" ca="1" si="62"/>
        <v>n/a</v>
      </c>
      <c r="AT409" s="52" t="str">
        <f ca="1">IF(OR(AQ409="",AQ409="n/a"),AQ409,IF(AND($AR409&lt;&gt;"--- Empty ---",AR409=IF(AQ409="Finger1",Settings!$AB$4,Settings!$AB$6),ISERROR(MATCH(AR409,Settings!$AB$9:$AB$14,0))),"No","Yes"))</f>
        <v>n/a</v>
      </c>
      <c r="AV409" s="51" t="str">
        <f t="shared" ca="1" si="59"/>
        <v>n/a</v>
      </c>
      <c r="AW409" s="51" t="str">
        <f t="shared" ca="1" si="60"/>
        <v>n/a</v>
      </c>
      <c r="AX409" s="52" t="str">
        <f t="shared" ca="1" si="63"/>
        <v>n/a</v>
      </c>
      <c r="AY409" s="52" t="str">
        <f ca="1">IF(OR(AV409="",AV409="n/a"),AV409,IF(AND($AW409&lt;&gt;"--- Empty ---",AW409=IF(AV409="Finger2",Settings!$AB$3,Settings!$AB$5),ISERROR(MATCH(AW409,Settings!$AB$9:$AB$14,0))),"No","Yes"))</f>
        <v>n/a</v>
      </c>
    </row>
    <row r="410" spans="31:51" x14ac:dyDescent="0.25">
      <c r="AE410" s="51" t="str">
        <f ca="1">OFFSET('All Equipment'!$A$1,ROW()-1,0)&amp;""</f>
        <v>Wrists</v>
      </c>
      <c r="AF410" s="51" t="str">
        <f ca="1">OFFSET('All Equipment'!$B$1,ROW()-1,0)&amp;""</f>
        <v>Wrists</v>
      </c>
      <c r="AG410" s="52" t="str">
        <f t="shared" ca="1" si="55"/>
        <v/>
      </c>
      <c r="AH410" s="51" t="str">
        <f ca="1">IF($AE410="","",IF(OFFSET('All Equipment'!$A$1,ROW()-1,2)="","--- Empty ---",OFFSET('All Equipment'!$A$1,ROW()-1,2)))</f>
        <v>Eternal Bindings of Arcane Wrath</v>
      </c>
      <c r="AI410" s="52">
        <f ca="1">IF($AF410="","",OFFSET('All Equipment'!$E$1,ROW()-1,0))</f>
        <v>1</v>
      </c>
      <c r="AJ410" s="52">
        <f ca="1">IF($AE410="","",OFFSET('All Equipment'!$M$1,ROW()-1,0))</f>
        <v>0</v>
      </c>
      <c r="AK410" s="107">
        <f ca="1">IF($AE410="","",IF($AH410="--- Empty ---",0,OFFSET('All Equipment'!$P$1,ROW()-1,0)))</f>
        <v>21</v>
      </c>
      <c r="AL410" s="107">
        <f ca="1">IF($AE410="","",IF(AND($AE410="Off-Hand",$AH410="--- Empty ---"),1000,IF($AG410="1H",SUM($AK410,MAX(Optimization!$I$5:$K$5)),$AK410)))</f>
        <v>21</v>
      </c>
      <c r="AM410" s="134" t="str">
        <f ca="1">IF($AH410="","",IF(AND($AH410&lt;&gt;"--- Empty ---",OR($AI410&gt;$AD$2,OFFSET('All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0" s="52" t="str">
        <f t="shared" ca="1" si="56"/>
        <v>Yes</v>
      </c>
      <c r="AO410" s="52">
        <f t="shared" ca="1" si="61"/>
        <v>410</v>
      </c>
      <c r="AQ410" s="51" t="str">
        <f t="shared" ca="1" si="57"/>
        <v>n/a</v>
      </c>
      <c r="AR410" s="51" t="str">
        <f t="shared" ca="1" si="58"/>
        <v>n/a</v>
      </c>
      <c r="AS410" s="52" t="str">
        <f t="shared" ca="1" si="62"/>
        <v>n/a</v>
      </c>
      <c r="AT410" s="52" t="str">
        <f ca="1">IF(OR(AQ410="",AQ410="n/a"),AQ410,IF(AND($AR410&lt;&gt;"--- Empty ---",AR410=IF(AQ410="Finger1",Settings!$AB$4,Settings!$AB$6),ISERROR(MATCH(AR410,Settings!$AB$9:$AB$14,0))),"No","Yes"))</f>
        <v>n/a</v>
      </c>
      <c r="AV410" s="51" t="str">
        <f t="shared" ca="1" si="59"/>
        <v>n/a</v>
      </c>
      <c r="AW410" s="51" t="str">
        <f t="shared" ca="1" si="60"/>
        <v>n/a</v>
      </c>
      <c r="AX410" s="52" t="str">
        <f t="shared" ca="1" si="63"/>
        <v>n/a</v>
      </c>
      <c r="AY410" s="52" t="str">
        <f ca="1">IF(OR(AV410="",AV410="n/a"),AV410,IF(AND($AW410&lt;&gt;"--- Empty ---",AW410=IF(AV410="Finger2",Settings!$AB$3,Settings!$AB$5),ISERROR(MATCH(AW410,Settings!$AB$9:$AB$14,0))),"No","Yes"))</f>
        <v>n/a</v>
      </c>
    </row>
    <row r="411" spans="31:51" x14ac:dyDescent="0.25">
      <c r="AE411" s="51" t="str">
        <f ca="1">OFFSET('All Equipment'!$A$1,ROW()-1,0)&amp;""</f>
        <v>Wrists</v>
      </c>
      <c r="AF411" s="51" t="str">
        <f ca="1">OFFSET('All Equipment'!$B$1,ROW()-1,0)&amp;""</f>
        <v>Wrists</v>
      </c>
      <c r="AG411" s="52" t="str">
        <f t="shared" ca="1" si="55"/>
        <v/>
      </c>
      <c r="AH411" s="51" t="str">
        <f ca="1">IF($AE411="","",IF(OFFSET('All Equipment'!$A$1,ROW()-1,2)="","--- Empty ---",OFFSET('All Equipment'!$A$1,ROW()-1,2)))</f>
        <v>Feralheart Bracers</v>
      </c>
      <c r="AI411" s="52">
        <f ca="1">IF($AF411="","",OFFSET('All Equipment'!$E$1,ROW()-1,0))</f>
        <v>5</v>
      </c>
      <c r="AJ411" s="52">
        <f ca="1">IF($AE411="","",OFFSET('All Equipment'!$M$1,ROW()-1,0))</f>
        <v>0</v>
      </c>
      <c r="AK411" s="107">
        <f ca="1">IF($AE411="","",IF($AH411="--- Empty ---",0,OFFSET('All Equipment'!$P$1,ROW()-1,0)))</f>
        <v>6.359574468085107</v>
      </c>
      <c r="AL411" s="107">
        <f ca="1">IF($AE411="","",IF(AND($AE411="Off-Hand",$AH411="--- Empty ---"),1000,IF($AG411="1H",SUM($AK411,MAX(Optimization!$I$5:$K$5)),$AK411)))</f>
        <v>6.359574468085107</v>
      </c>
      <c r="AM411" s="134" t="str">
        <f ca="1">IF($AH411="","",IF(AND($AH411&lt;&gt;"--- Empty ---",OR($AI411&gt;$AD$2,OFFSET('All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1" s="52" t="str">
        <f t="shared" ca="1" si="56"/>
        <v>Yes</v>
      </c>
      <c r="AO411" s="52">
        <f t="shared" ca="1" si="61"/>
        <v>411</v>
      </c>
      <c r="AQ411" s="51" t="str">
        <f t="shared" ca="1" si="57"/>
        <v>n/a</v>
      </c>
      <c r="AR411" s="51" t="str">
        <f t="shared" ca="1" si="58"/>
        <v>n/a</v>
      </c>
      <c r="AS411" s="52" t="str">
        <f t="shared" ca="1" si="62"/>
        <v>n/a</v>
      </c>
      <c r="AT411" s="52" t="str">
        <f ca="1">IF(OR(AQ411="",AQ411="n/a"),AQ411,IF(AND($AR411&lt;&gt;"--- Empty ---",AR411=IF(AQ411="Finger1",Settings!$AB$4,Settings!$AB$6),ISERROR(MATCH(AR411,Settings!$AB$9:$AB$14,0))),"No","Yes"))</f>
        <v>n/a</v>
      </c>
      <c r="AV411" s="51" t="str">
        <f t="shared" ca="1" si="59"/>
        <v>n/a</v>
      </c>
      <c r="AW411" s="51" t="str">
        <f t="shared" ca="1" si="60"/>
        <v>n/a</v>
      </c>
      <c r="AX411" s="52" t="str">
        <f t="shared" ca="1" si="63"/>
        <v>n/a</v>
      </c>
      <c r="AY411" s="52" t="str">
        <f ca="1">IF(OR(AV411="",AV411="n/a"),AV411,IF(AND($AW411&lt;&gt;"--- Empty ---",AW411=IF(AV411="Finger2",Settings!$AB$3,Settings!$AB$5),ISERROR(MATCH(AW411,Settings!$AB$9:$AB$14,0))),"No","Yes"))</f>
        <v>n/a</v>
      </c>
    </row>
    <row r="412" spans="31:51" x14ac:dyDescent="0.25">
      <c r="AE412" s="51" t="str">
        <f ca="1">OFFSET('All Equipment'!$A$1,ROW()-1,0)&amp;""</f>
        <v>Wrists</v>
      </c>
      <c r="AF412" s="51" t="str">
        <f ca="1">OFFSET('All Equipment'!$B$1,ROW()-1,0)&amp;""</f>
        <v>Wrists</v>
      </c>
      <c r="AG412" s="52" t="str">
        <f t="shared" ca="1" si="55"/>
        <v/>
      </c>
      <c r="AH412" s="51" t="str">
        <f ca="1">IF($AE412="","",IF(OFFSET('All Equipment'!$A$1,ROW()-1,2)="","--- Empty ---",OFFSET('All Equipment'!$A$1,ROW()-1,2)))</f>
        <v>Flameweave Cuffs of Arcane Wrath</v>
      </c>
      <c r="AI412" s="52">
        <f ca="1">IF($AF412="","",OFFSET('All Equipment'!$E$1,ROW()-1,0))</f>
        <v>1</v>
      </c>
      <c r="AJ412" s="52">
        <f ca="1">IF($AE412="","",OFFSET('All Equipment'!$M$1,ROW()-1,0))</f>
        <v>0</v>
      </c>
      <c r="AK412" s="107">
        <f ca="1">IF($AE412="","",IF($AH412="--- Empty ---",0,OFFSET('All Equipment'!$P$1,ROW()-1,0)))</f>
        <v>21</v>
      </c>
      <c r="AL412" s="107">
        <f ca="1">IF($AE412="","",IF(AND($AE412="Off-Hand",$AH412="--- Empty ---"),1000,IF($AG412="1H",SUM($AK412,MAX(Optimization!$I$5:$K$5)),$AK412)))</f>
        <v>21</v>
      </c>
      <c r="AM412" s="134" t="str">
        <f ca="1">IF($AH412="","",IF(AND($AH412&lt;&gt;"--- Empty ---",OR($AI412&gt;$AD$2,OFFSET('All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2" s="52" t="str">
        <f t="shared" ca="1" si="56"/>
        <v>Yes</v>
      </c>
      <c r="AO412" s="52">
        <f t="shared" ca="1" si="61"/>
        <v>412</v>
      </c>
      <c r="AQ412" s="51" t="str">
        <f t="shared" ca="1" si="57"/>
        <v>n/a</v>
      </c>
      <c r="AR412" s="51" t="str">
        <f t="shared" ca="1" si="58"/>
        <v>n/a</v>
      </c>
      <c r="AS412" s="52" t="str">
        <f t="shared" ca="1" si="62"/>
        <v>n/a</v>
      </c>
      <c r="AT412" s="52" t="str">
        <f ca="1">IF(OR(AQ412="",AQ412="n/a"),AQ412,IF(AND($AR412&lt;&gt;"--- Empty ---",AR412=IF(AQ412="Finger1",Settings!$AB$4,Settings!$AB$6),ISERROR(MATCH(AR412,Settings!$AB$9:$AB$14,0))),"No","Yes"))</f>
        <v>n/a</v>
      </c>
      <c r="AV412" s="51" t="str">
        <f t="shared" ca="1" si="59"/>
        <v>n/a</v>
      </c>
      <c r="AW412" s="51" t="str">
        <f t="shared" ca="1" si="60"/>
        <v>n/a</v>
      </c>
      <c r="AX412" s="52" t="str">
        <f t="shared" ca="1" si="63"/>
        <v>n/a</v>
      </c>
      <c r="AY412" s="52" t="str">
        <f ca="1">IF(OR(AV412="",AV412="n/a"),AV412,IF(AND($AW412&lt;&gt;"--- Empty ---",AW412=IF(AV412="Finger2",Settings!$AB$3,Settings!$AB$5),ISERROR(MATCH(AW412,Settings!$AB$9:$AB$14,0))),"No","Yes"))</f>
        <v>n/a</v>
      </c>
    </row>
    <row r="413" spans="31:51" x14ac:dyDescent="0.25">
      <c r="AE413" s="51" t="str">
        <f ca="1">OFFSET('All Equipment'!$A$1,ROW()-1,0)&amp;""</f>
        <v>Wrists</v>
      </c>
      <c r="AF413" s="51" t="str">
        <f ca="1">OFFSET('All Equipment'!$B$1,ROW()-1,0)&amp;""</f>
        <v>Wrists</v>
      </c>
      <c r="AG413" s="52" t="str">
        <f t="shared" ca="1" si="55"/>
        <v/>
      </c>
      <c r="AH413" s="51" t="str">
        <f ca="1">IF($AE413="","",IF(OFFSET('All Equipment'!$A$1,ROW()-1,2)="","--- Empty ---",OFFSET('All Equipment'!$A$1,ROW()-1,2)))</f>
        <v>Glacial Wrists</v>
      </c>
      <c r="AI413" s="52">
        <f ca="1">IF($AF413="","",OFFSET('All Equipment'!$E$1,ROW()-1,0))</f>
        <v>6</v>
      </c>
      <c r="AJ413" s="52">
        <f ca="1">IF($AE413="","",OFFSET('All Equipment'!$M$1,ROW()-1,0))</f>
        <v>0</v>
      </c>
      <c r="AK413" s="107">
        <f ca="1">IF($AE413="","",IF($AH413="--- Empty ---",0,OFFSET('All Equipment'!$P$1,ROW()-1,0)))</f>
        <v>12</v>
      </c>
      <c r="AL413" s="107">
        <f ca="1">IF($AE413="","",IF(AND($AE413="Off-Hand",$AH413="--- Empty ---"),1000,IF($AG413="1H",SUM($AK413,MAX(Optimization!$I$5:$K$5)),$AK413)))</f>
        <v>12</v>
      </c>
      <c r="AM413" s="134" t="str">
        <f ca="1">IF($AH413="","",IF(AND($AH413&lt;&gt;"--- Empty ---",OR($AI413&gt;$AD$2,OFFSET('All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3" s="52" t="str">
        <f t="shared" ca="1" si="56"/>
        <v>Yes</v>
      </c>
      <c r="AO413" s="52">
        <f t="shared" ca="1" si="61"/>
        <v>413</v>
      </c>
      <c r="AQ413" s="51" t="str">
        <f t="shared" ca="1" si="57"/>
        <v>n/a</v>
      </c>
      <c r="AR413" s="51" t="str">
        <f t="shared" ca="1" si="58"/>
        <v>n/a</v>
      </c>
      <c r="AS413" s="52" t="str">
        <f t="shared" ca="1" si="62"/>
        <v>n/a</v>
      </c>
      <c r="AT413" s="52" t="str">
        <f ca="1">IF(OR(AQ413="",AQ413="n/a"),AQ413,IF(AND($AR413&lt;&gt;"--- Empty ---",AR413=IF(AQ413="Finger1",Settings!$AB$4,Settings!$AB$6),ISERROR(MATCH(AR413,Settings!$AB$9:$AB$14,0))),"No","Yes"))</f>
        <v>n/a</v>
      </c>
      <c r="AV413" s="51" t="str">
        <f t="shared" ca="1" si="59"/>
        <v>n/a</v>
      </c>
      <c r="AW413" s="51" t="str">
        <f t="shared" ca="1" si="60"/>
        <v>n/a</v>
      </c>
      <c r="AX413" s="52" t="str">
        <f t="shared" ca="1" si="63"/>
        <v>n/a</v>
      </c>
      <c r="AY413" s="52" t="str">
        <f ca="1">IF(OR(AV413="",AV413="n/a"),AV413,IF(AND($AW413&lt;&gt;"--- Empty ---",AW413=IF(AV413="Finger2",Settings!$AB$3,Settings!$AB$5),ISERROR(MATCH(AW413,Settings!$AB$9:$AB$14,0))),"No","Yes"))</f>
        <v>n/a</v>
      </c>
    </row>
    <row r="414" spans="31:51" x14ac:dyDescent="0.25">
      <c r="AE414" s="51" t="str">
        <f ca="1">OFFSET('All Equipment'!$A$1,ROW()-1,0)&amp;""</f>
        <v>Wrists</v>
      </c>
      <c r="AF414" s="51" t="str">
        <f ca="1">OFFSET('All Equipment'!$B$1,ROW()-1,0)&amp;""</f>
        <v>Wrists</v>
      </c>
      <c r="AG414" s="52" t="str">
        <f t="shared" ca="1" si="55"/>
        <v/>
      </c>
      <c r="AH414" s="51" t="str">
        <f ca="1">IF($AE414="","",IF(OFFSET('All Equipment'!$A$1,ROW()-1,2)="","--- Empty ---",OFFSET('All Equipment'!$A$1,ROW()-1,2)))</f>
        <v>Grand Armguards of Arcane Wrath</v>
      </c>
      <c r="AI414" s="52">
        <f ca="1">IF($AF414="","",OFFSET('All Equipment'!$E$1,ROW()-1,0))</f>
        <v>1</v>
      </c>
      <c r="AJ414" s="52">
        <f ca="1">IF($AE414="","",OFFSET('All Equipment'!$M$1,ROW()-1,0))</f>
        <v>0</v>
      </c>
      <c r="AK414" s="107">
        <f ca="1">IF($AE414="","",IF($AH414="--- Empty ---",0,OFFSET('All Equipment'!$P$1,ROW()-1,0)))</f>
        <v>20</v>
      </c>
      <c r="AL414" s="107">
        <f ca="1">IF($AE414="","",IF(AND($AE414="Off-Hand",$AH414="--- Empty ---"),1000,IF($AG414="1H",SUM($AK414,MAX(Optimization!$I$5:$K$5)),$AK414)))</f>
        <v>20</v>
      </c>
      <c r="AM414" s="134" t="str">
        <f ca="1">IF($AH414="","",IF(AND($AH414&lt;&gt;"--- Empty ---",OR($AI414&gt;$AD$2,OFFSET('All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4" s="52" t="str">
        <f t="shared" ca="1" si="56"/>
        <v>Yes</v>
      </c>
      <c r="AO414" s="52">
        <f t="shared" ca="1" si="61"/>
        <v>414</v>
      </c>
      <c r="AQ414" s="51" t="str">
        <f t="shared" ca="1" si="57"/>
        <v>n/a</v>
      </c>
      <c r="AR414" s="51" t="str">
        <f t="shared" ca="1" si="58"/>
        <v>n/a</v>
      </c>
      <c r="AS414" s="52" t="str">
        <f t="shared" ca="1" si="62"/>
        <v>n/a</v>
      </c>
      <c r="AT414" s="52" t="str">
        <f ca="1">IF(OR(AQ414="",AQ414="n/a"),AQ414,IF(AND($AR414&lt;&gt;"--- Empty ---",AR414=IF(AQ414="Finger1",Settings!$AB$4,Settings!$AB$6),ISERROR(MATCH(AR414,Settings!$AB$9:$AB$14,0))),"No","Yes"))</f>
        <v>n/a</v>
      </c>
      <c r="AV414" s="51" t="str">
        <f t="shared" ca="1" si="59"/>
        <v>n/a</v>
      </c>
      <c r="AW414" s="51" t="str">
        <f t="shared" ca="1" si="60"/>
        <v>n/a</v>
      </c>
      <c r="AX414" s="52" t="str">
        <f t="shared" ca="1" si="63"/>
        <v>n/a</v>
      </c>
      <c r="AY414" s="52" t="str">
        <f ca="1">IF(OR(AV414="",AV414="n/a"),AV414,IF(AND($AW414&lt;&gt;"--- Empty ---",AW414=IF(AV414="Finger2",Settings!$AB$3,Settings!$AB$5),ISERROR(MATCH(AW414,Settings!$AB$9:$AB$14,0))),"No","Yes"))</f>
        <v>n/a</v>
      </c>
    </row>
    <row r="415" spans="31:51" x14ac:dyDescent="0.25">
      <c r="AE415" s="51" t="str">
        <f ca="1">OFFSET('All Equipment'!$A$1,ROW()-1,0)&amp;""</f>
        <v>Wrists</v>
      </c>
      <c r="AF415" s="51" t="str">
        <f ca="1">OFFSET('All Equipment'!$B$1,ROW()-1,0)&amp;""</f>
        <v>Wrists</v>
      </c>
      <c r="AG415" s="52" t="str">
        <f t="shared" ca="1" si="55"/>
        <v/>
      </c>
      <c r="AH415" s="51" t="str">
        <f ca="1">IF($AE415="","",IF(OFFSET('All Equipment'!$A$1,ROW()-1,2)="","--- Empty ---",OFFSET('All Equipment'!$A$1,ROW()-1,2)))</f>
        <v>Grand Armguards of Nature's Wrath</v>
      </c>
      <c r="AI415" s="52">
        <f ca="1">IF($AF415="","",OFFSET('All Equipment'!$E$1,ROW()-1,0))</f>
        <v>1</v>
      </c>
      <c r="AJ415" s="52">
        <f ca="1">IF($AE415="","",OFFSET('All Equipment'!$M$1,ROW()-1,0))</f>
        <v>0</v>
      </c>
      <c r="AK415" s="107">
        <f ca="1">IF($AE415="","",IF($AH415="--- Empty ---",0,OFFSET('All Equipment'!$P$1,ROW()-1,0)))</f>
        <v>20</v>
      </c>
      <c r="AL415" s="107">
        <f ca="1">IF($AE415="","",IF(AND($AE415="Off-Hand",$AH415="--- Empty ---"),1000,IF($AG415="1H",SUM($AK415,MAX(Optimization!$I$5:$K$5)),$AK415)))</f>
        <v>20</v>
      </c>
      <c r="AM415" s="134" t="str">
        <f ca="1">IF($AH415="","",IF(AND($AH415&lt;&gt;"--- Empty ---",OR($AI415&gt;$AD$2,OFFSET('All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15" s="52" t="str">
        <f t="shared" ca="1" si="56"/>
        <v>Yes</v>
      </c>
      <c r="AO415" s="52">
        <f t="shared" ca="1" si="61"/>
        <v>415</v>
      </c>
      <c r="AQ415" s="51" t="str">
        <f t="shared" ca="1" si="57"/>
        <v>n/a</v>
      </c>
      <c r="AR415" s="51" t="str">
        <f t="shared" ca="1" si="58"/>
        <v>n/a</v>
      </c>
      <c r="AS415" s="52" t="str">
        <f t="shared" ca="1" si="62"/>
        <v>n/a</v>
      </c>
      <c r="AT415" s="52" t="str">
        <f ca="1">IF(OR(AQ415="",AQ415="n/a"),AQ415,IF(AND($AR415&lt;&gt;"--- Empty ---",AR415=IF(AQ415="Finger1",Settings!$AB$4,Settings!$AB$6),ISERROR(MATCH(AR415,Settings!$AB$9:$AB$14,0))),"No","Yes"))</f>
        <v>n/a</v>
      </c>
      <c r="AV415" s="51" t="str">
        <f t="shared" ca="1" si="59"/>
        <v>n/a</v>
      </c>
      <c r="AW415" s="51" t="str">
        <f t="shared" ca="1" si="60"/>
        <v>n/a</v>
      </c>
      <c r="AX415" s="52" t="str">
        <f t="shared" ca="1" si="63"/>
        <v>n/a</v>
      </c>
      <c r="AY415" s="52" t="str">
        <f ca="1">IF(OR(AV415="",AV415="n/a"),AV415,IF(AND($AW415&lt;&gt;"--- Empty ---",AW415=IF(AV415="Finger2",Settings!$AB$3,Settings!$AB$5),ISERROR(MATCH(AW415,Settings!$AB$9:$AB$14,0))),"No","Yes"))</f>
        <v>n/a</v>
      </c>
    </row>
    <row r="416" spans="31:51" x14ac:dyDescent="0.25">
      <c r="AE416" s="51" t="str">
        <f ca="1">OFFSET('All Equipment'!$A$1,ROW()-1,0)&amp;""</f>
        <v>Wrists</v>
      </c>
      <c r="AF416" s="51" t="str">
        <f ca="1">OFFSET('All Equipment'!$B$1,ROW()-1,0)&amp;""</f>
        <v>Wrists</v>
      </c>
      <c r="AG416" s="52" t="str">
        <f t="shared" ca="1" si="55"/>
        <v/>
      </c>
      <c r="AH416" s="51" t="str">
        <f ca="1">IF($AE416="","",IF(OFFSET('All Equipment'!$A$1,ROW()-1,2)="","--- Empty ---",OFFSET('All Equipment'!$A$1,ROW()-1,2)))</f>
        <v>High Councillor's Bracers of Arcane Wrath</v>
      </c>
      <c r="AI416" s="52">
        <f ca="1">IF($AF416="","",OFFSET('All Equipment'!$E$1,ROW()-1,0))</f>
        <v>1</v>
      </c>
      <c r="AJ416" s="52">
        <f ca="1">IF($AE416="","",OFFSET('All Equipment'!$M$1,ROW()-1,0))</f>
        <v>0</v>
      </c>
      <c r="AK416" s="107">
        <f ca="1">IF($AE416="","",IF($AH416="--- Empty ---",0,OFFSET('All Equipment'!$P$1,ROW()-1,0)))</f>
        <v>21</v>
      </c>
      <c r="AL416" s="107">
        <f ca="1">IF($AE416="","",IF(AND($AE416="Off-Hand",$AH416="--- Empty ---"),1000,IF($AG416="1H",SUM($AK416,MAX(Optimization!$I$5:$K$5)),$AK416)))</f>
        <v>21</v>
      </c>
      <c r="AM416" s="134" t="str">
        <f ca="1">IF($AH416="","",IF(AND($AH416&lt;&gt;"--- Empty ---",OR($AI416&gt;$AD$2,OFFSET('All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6" s="52" t="str">
        <f t="shared" ca="1" si="56"/>
        <v>Yes</v>
      </c>
      <c r="AO416" s="52">
        <f t="shared" ca="1" si="61"/>
        <v>416</v>
      </c>
      <c r="AQ416" s="51" t="str">
        <f t="shared" ca="1" si="57"/>
        <v>n/a</v>
      </c>
      <c r="AR416" s="51" t="str">
        <f t="shared" ca="1" si="58"/>
        <v>n/a</v>
      </c>
      <c r="AS416" s="52" t="str">
        <f t="shared" ca="1" si="62"/>
        <v>n/a</v>
      </c>
      <c r="AT416" s="52" t="str">
        <f ca="1">IF(OR(AQ416="",AQ416="n/a"),AQ416,IF(AND($AR416&lt;&gt;"--- Empty ---",AR416=IF(AQ416="Finger1",Settings!$AB$4,Settings!$AB$6),ISERROR(MATCH(AR416,Settings!$AB$9:$AB$14,0))),"No","Yes"))</f>
        <v>n/a</v>
      </c>
      <c r="AV416" s="51" t="str">
        <f t="shared" ca="1" si="59"/>
        <v>n/a</v>
      </c>
      <c r="AW416" s="51" t="str">
        <f t="shared" ca="1" si="60"/>
        <v>n/a</v>
      </c>
      <c r="AX416" s="52" t="str">
        <f t="shared" ca="1" si="63"/>
        <v>n/a</v>
      </c>
      <c r="AY416" s="52" t="str">
        <f ca="1">IF(OR(AV416="",AV416="n/a"),AV416,IF(AND($AW416&lt;&gt;"--- Empty ---",AW416=IF(AV416="Finger2",Settings!$AB$3,Settings!$AB$5),ISERROR(MATCH(AW416,Settings!$AB$9:$AB$14,0))),"No","Yes"))</f>
        <v>n/a</v>
      </c>
    </row>
    <row r="417" spans="31:51" x14ac:dyDescent="0.25">
      <c r="AE417" s="51" t="str">
        <f ca="1">OFFSET('All Equipment'!$A$1,ROW()-1,0)&amp;""</f>
        <v>Wrists</v>
      </c>
      <c r="AF417" s="51" t="str">
        <f ca="1">OFFSET('All Equipment'!$B$1,ROW()-1,0)&amp;""</f>
        <v>Wrists</v>
      </c>
      <c r="AG417" s="52" t="str">
        <f t="shared" ca="1" si="55"/>
        <v/>
      </c>
      <c r="AH417" s="51" t="str">
        <f ca="1">IF($AE417="","",IF(OFFSET('All Equipment'!$A$1,ROW()-1,2)="","--- Empty ---",OFFSET('All Equipment'!$A$1,ROW()-1,2)))</f>
        <v>Jadefire Bracelets of Arcane Wrath</v>
      </c>
      <c r="AI417" s="52">
        <f ca="1">IF($AF417="","",OFFSET('All Equipment'!$E$1,ROW()-1,0))</f>
        <v>1</v>
      </c>
      <c r="AJ417" s="52">
        <f ca="1">IF($AE417="","",OFFSET('All Equipment'!$M$1,ROW()-1,0))</f>
        <v>0</v>
      </c>
      <c r="AK417" s="107">
        <f ca="1">IF($AE417="","",IF($AH417="--- Empty ---",0,OFFSET('All Equipment'!$P$1,ROW()-1,0)))</f>
        <v>17</v>
      </c>
      <c r="AL417" s="107">
        <f ca="1">IF($AE417="","",IF(AND($AE417="Off-Hand",$AH417="--- Empty ---"),1000,IF($AG417="1H",SUM($AK417,MAX(Optimization!$I$5:$K$5)),$AK417)))</f>
        <v>17</v>
      </c>
      <c r="AM417" s="134" t="str">
        <f ca="1">IF($AH417="","",IF(AND($AH417&lt;&gt;"--- Empty ---",OR($AI417&gt;$AD$2,OFFSET('All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7" s="52" t="str">
        <f t="shared" ca="1" si="56"/>
        <v>Yes</v>
      </c>
      <c r="AO417" s="52">
        <f t="shared" ca="1" si="61"/>
        <v>417</v>
      </c>
      <c r="AQ417" s="51" t="str">
        <f t="shared" ca="1" si="57"/>
        <v>n/a</v>
      </c>
      <c r="AR417" s="51" t="str">
        <f t="shared" ca="1" si="58"/>
        <v>n/a</v>
      </c>
      <c r="AS417" s="52" t="str">
        <f t="shared" ca="1" si="62"/>
        <v>n/a</v>
      </c>
      <c r="AT417" s="52" t="str">
        <f ca="1">IF(OR(AQ417="",AQ417="n/a"),AQ417,IF(AND($AR417&lt;&gt;"--- Empty ---",AR417=IF(AQ417="Finger1",Settings!$AB$4,Settings!$AB$6),ISERROR(MATCH(AR417,Settings!$AB$9:$AB$14,0))),"No","Yes"))</f>
        <v>n/a</v>
      </c>
      <c r="AV417" s="51" t="str">
        <f t="shared" ca="1" si="59"/>
        <v>n/a</v>
      </c>
      <c r="AW417" s="51" t="str">
        <f t="shared" ca="1" si="60"/>
        <v>n/a</v>
      </c>
      <c r="AX417" s="52" t="str">
        <f t="shared" ca="1" si="63"/>
        <v>n/a</v>
      </c>
      <c r="AY417" s="52" t="str">
        <f ca="1">IF(OR(AV417="",AV417="n/a"),AV417,IF(AND($AW417&lt;&gt;"--- Empty ---",AW417=IF(AV417="Finger2",Settings!$AB$3,Settings!$AB$5),ISERROR(MATCH(AW417,Settings!$AB$9:$AB$14,0))),"No","Yes"))</f>
        <v>n/a</v>
      </c>
    </row>
    <row r="418" spans="31:51" x14ac:dyDescent="0.25">
      <c r="AE418" s="51" t="str">
        <f ca="1">OFFSET('All Equipment'!$A$1,ROW()-1,0)&amp;""</f>
        <v>Wrists</v>
      </c>
      <c r="AF418" s="51" t="str">
        <f ca="1">OFFSET('All Equipment'!$B$1,ROW()-1,0)&amp;""</f>
        <v>Wrists</v>
      </c>
      <c r="AG418" s="52" t="str">
        <f t="shared" ca="1" si="55"/>
        <v/>
      </c>
      <c r="AH418" s="51" t="str">
        <f ca="1">IF($AE418="","",IF(OFFSET('All Equipment'!$A$1,ROW()-1,2)="","--- Empty ---",OFFSET('All Equipment'!$A$1,ROW()-1,2)))</f>
        <v>Jadefire Bracelets of Nature's Wrath</v>
      </c>
      <c r="AI418" s="52">
        <f ca="1">IF($AF418="","",OFFSET('All Equipment'!$E$1,ROW()-1,0))</f>
        <v>1</v>
      </c>
      <c r="AJ418" s="52">
        <f ca="1">IF($AE418="","",OFFSET('All Equipment'!$M$1,ROW()-1,0))</f>
        <v>0</v>
      </c>
      <c r="AK418" s="107">
        <f ca="1">IF($AE418="","",IF($AH418="--- Empty ---",0,OFFSET('All Equipment'!$P$1,ROW()-1,0)))</f>
        <v>17</v>
      </c>
      <c r="AL418" s="107">
        <f ca="1">IF($AE418="","",IF(AND($AE418="Off-Hand",$AH418="--- Empty ---"),1000,IF($AG418="1H",SUM($AK418,MAX(Optimization!$I$5:$K$5)),$AK418)))</f>
        <v>17</v>
      </c>
      <c r="AM418" s="134" t="str">
        <f ca="1">IF($AH418="","",IF(AND($AH418&lt;&gt;"--- Empty ---",OR($AI418&gt;$AD$2,OFFSET('All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18" s="52" t="str">
        <f t="shared" ca="1" si="56"/>
        <v>Yes</v>
      </c>
      <c r="AO418" s="52">
        <f t="shared" ca="1" si="61"/>
        <v>418</v>
      </c>
      <c r="AQ418" s="51" t="str">
        <f t="shared" ca="1" si="57"/>
        <v>n/a</v>
      </c>
      <c r="AR418" s="51" t="str">
        <f t="shared" ca="1" si="58"/>
        <v>n/a</v>
      </c>
      <c r="AS418" s="52" t="str">
        <f t="shared" ca="1" si="62"/>
        <v>n/a</v>
      </c>
      <c r="AT418" s="52" t="str">
        <f ca="1">IF(OR(AQ418="",AQ418="n/a"),AQ418,IF(AND($AR418&lt;&gt;"--- Empty ---",AR418=IF(AQ418="Finger1",Settings!$AB$4,Settings!$AB$6),ISERROR(MATCH(AR418,Settings!$AB$9:$AB$14,0))),"No","Yes"))</f>
        <v>n/a</v>
      </c>
      <c r="AV418" s="51" t="str">
        <f t="shared" ca="1" si="59"/>
        <v>n/a</v>
      </c>
      <c r="AW418" s="51" t="str">
        <f t="shared" ca="1" si="60"/>
        <v>n/a</v>
      </c>
      <c r="AX418" s="52" t="str">
        <f t="shared" ca="1" si="63"/>
        <v>n/a</v>
      </c>
      <c r="AY418" s="52" t="str">
        <f ca="1">IF(OR(AV418="",AV418="n/a"),AV418,IF(AND($AW418&lt;&gt;"--- Empty ---",AW418=IF(AV418="Finger2",Settings!$AB$3,Settings!$AB$5),ISERROR(MATCH(AW418,Settings!$AB$9:$AB$14,0))),"No","Yes"))</f>
        <v>n/a</v>
      </c>
    </row>
    <row r="419" spans="31:51" x14ac:dyDescent="0.25">
      <c r="AE419" s="51" t="str">
        <f ca="1">OFFSET('All Equipment'!$A$1,ROW()-1,0)&amp;""</f>
        <v>Wrists</v>
      </c>
      <c r="AF419" s="51" t="str">
        <f ca="1">OFFSET('All Equipment'!$B$1,ROW()-1,0)&amp;""</f>
        <v>Wrists</v>
      </c>
      <c r="AG419" s="52" t="str">
        <f t="shared" ca="1" si="55"/>
        <v/>
      </c>
      <c r="AH419" s="51" t="str">
        <f ca="1">IF($AE419="","",IF(OFFSET('All Equipment'!$A$1,ROW()-1,2)="","--- Empty ---",OFFSET('All Equipment'!$A$1,ROW()-1,2)))</f>
        <v>Magiskull Cuffs</v>
      </c>
      <c r="AI419" s="52">
        <f ca="1">IF($AF419="","",OFFSET('All Equipment'!$E$1,ROW()-1,0))</f>
        <v>1</v>
      </c>
      <c r="AJ419" s="52">
        <f ca="1">IF($AE419="","",OFFSET('All Equipment'!$M$1,ROW()-1,0))</f>
        <v>0</v>
      </c>
      <c r="AK419" s="107">
        <f ca="1">IF($AE419="","",IF($AH419="--- Empty ---",0,OFFSET('All Equipment'!$P$1,ROW()-1,0)))</f>
        <v>1.9260638297872348</v>
      </c>
      <c r="AL419" s="107">
        <f ca="1">IF($AE419="","",IF(AND($AE419="Off-Hand",$AH419="--- Empty ---"),1000,IF($AG419="1H",SUM($AK419,MAX(Optimization!$I$5:$K$5)),$AK419)))</f>
        <v>1.9260638297872348</v>
      </c>
      <c r="AM419" s="134" t="str">
        <f ca="1">IF($AH419="","",IF(AND($AH419&lt;&gt;"--- Empty ---",OR($AI419&gt;$AD$2,OFFSET('All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9" s="52" t="str">
        <f t="shared" ca="1" si="56"/>
        <v>Yes</v>
      </c>
      <c r="AO419" s="52">
        <f t="shared" ca="1" si="61"/>
        <v>419</v>
      </c>
      <c r="AQ419" s="51" t="str">
        <f t="shared" ca="1" si="57"/>
        <v>n/a</v>
      </c>
      <c r="AR419" s="51" t="str">
        <f t="shared" ca="1" si="58"/>
        <v>n/a</v>
      </c>
      <c r="AS419" s="52" t="str">
        <f t="shared" ca="1" si="62"/>
        <v>n/a</v>
      </c>
      <c r="AT419" s="52" t="str">
        <f ca="1">IF(OR(AQ419="",AQ419="n/a"),AQ419,IF(AND($AR419&lt;&gt;"--- Empty ---",AR419=IF(AQ419="Finger1",Settings!$AB$4,Settings!$AB$6),ISERROR(MATCH(AR419,Settings!$AB$9:$AB$14,0))),"No","Yes"))</f>
        <v>n/a</v>
      </c>
      <c r="AV419" s="51" t="str">
        <f t="shared" ca="1" si="59"/>
        <v>n/a</v>
      </c>
      <c r="AW419" s="51" t="str">
        <f t="shared" ca="1" si="60"/>
        <v>n/a</v>
      </c>
      <c r="AX419" s="52" t="str">
        <f t="shared" ca="1" si="63"/>
        <v>n/a</v>
      </c>
      <c r="AY419" s="52" t="str">
        <f ca="1">IF(OR(AV419="",AV419="n/a"),AV419,IF(AND($AW419&lt;&gt;"--- Empty ---",AW419=IF(AV419="Finger2",Settings!$AB$3,Settings!$AB$5),ISERROR(MATCH(AW419,Settings!$AB$9:$AB$14,0))),"No","Yes"))</f>
        <v>n/a</v>
      </c>
    </row>
    <row r="420" spans="31:51" x14ac:dyDescent="0.25">
      <c r="AE420" s="51" t="str">
        <f ca="1">OFFSET('All Equipment'!$A$1,ROW()-1,0)&amp;""</f>
        <v>Wrists</v>
      </c>
      <c r="AF420" s="51" t="str">
        <f ca="1">OFFSET('All Equipment'!$B$1,ROW()-1,0)&amp;""</f>
        <v>Wrists</v>
      </c>
      <c r="AG420" s="52" t="str">
        <f t="shared" ca="1" si="55"/>
        <v/>
      </c>
      <c r="AH420" s="51" t="str">
        <f ca="1">IF($AE420="","",IF(OFFSET('All Equipment'!$A$1,ROW()-1,2)="","--- Empty ---",OFFSET('All Equipment'!$A$1,ROW()-1,2)))</f>
        <v>Master's Bracers of Arcane Wrath</v>
      </c>
      <c r="AI420" s="52">
        <f ca="1">IF($AF420="","",OFFSET('All Equipment'!$E$1,ROW()-1,0))</f>
        <v>1</v>
      </c>
      <c r="AJ420" s="52">
        <f ca="1">IF($AE420="","",OFFSET('All Equipment'!$M$1,ROW()-1,0))</f>
        <v>0</v>
      </c>
      <c r="AK420" s="107">
        <f ca="1">IF($AE420="","",IF($AH420="--- Empty ---",0,OFFSET('All Equipment'!$P$1,ROW()-1,0)))</f>
        <v>21</v>
      </c>
      <c r="AL420" s="107">
        <f ca="1">IF($AE420="","",IF(AND($AE420="Off-Hand",$AH420="--- Empty ---"),1000,IF($AG420="1H",SUM($AK420,MAX(Optimization!$I$5:$K$5)),$AK420)))</f>
        <v>21</v>
      </c>
      <c r="AM420" s="134" t="str">
        <f ca="1">IF($AH420="","",IF(AND($AH420&lt;&gt;"--- Empty ---",OR($AI420&gt;$AD$2,OFFSET('All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0" s="52" t="str">
        <f t="shared" ca="1" si="56"/>
        <v>Yes</v>
      </c>
      <c r="AO420" s="52">
        <f t="shared" ca="1" si="61"/>
        <v>420</v>
      </c>
      <c r="AQ420" s="51" t="str">
        <f t="shared" ca="1" si="57"/>
        <v>n/a</v>
      </c>
      <c r="AR420" s="51" t="str">
        <f t="shared" ca="1" si="58"/>
        <v>n/a</v>
      </c>
      <c r="AS420" s="52" t="str">
        <f t="shared" ca="1" si="62"/>
        <v>n/a</v>
      </c>
      <c r="AT420" s="52" t="str">
        <f ca="1">IF(OR(AQ420="",AQ420="n/a"),AQ420,IF(AND($AR420&lt;&gt;"--- Empty ---",AR420=IF(AQ420="Finger1",Settings!$AB$4,Settings!$AB$6),ISERROR(MATCH(AR420,Settings!$AB$9:$AB$14,0))),"No","Yes"))</f>
        <v>n/a</v>
      </c>
      <c r="AV420" s="51" t="str">
        <f t="shared" ca="1" si="59"/>
        <v>n/a</v>
      </c>
      <c r="AW420" s="51" t="str">
        <f t="shared" ca="1" si="60"/>
        <v>n/a</v>
      </c>
      <c r="AX420" s="52" t="str">
        <f t="shared" ca="1" si="63"/>
        <v>n/a</v>
      </c>
      <c r="AY420" s="52" t="str">
        <f ca="1">IF(OR(AV420="",AV420="n/a"),AV420,IF(AND($AW420&lt;&gt;"--- Empty ---",AW420=IF(AV420="Finger2",Settings!$AB$3,Settings!$AB$5),ISERROR(MATCH(AW420,Settings!$AB$9:$AB$14,0))),"No","Yes"))</f>
        <v>n/a</v>
      </c>
    </row>
    <row r="421" spans="31:51" x14ac:dyDescent="0.25">
      <c r="AE421" s="51" t="str">
        <f ca="1">OFFSET('All Equipment'!$A$1,ROW()-1,0)&amp;""</f>
        <v>Wrists</v>
      </c>
      <c r="AF421" s="51" t="str">
        <f ca="1">OFFSET('All Equipment'!$B$1,ROW()-1,0)&amp;""</f>
        <v>Wrists</v>
      </c>
      <c r="AG421" s="52" t="str">
        <f t="shared" ca="1" si="55"/>
        <v/>
      </c>
      <c r="AH421" s="51" t="str">
        <f ca="1">IF($AE421="","",IF(OFFSET('All Equipment'!$A$1,ROW()-1,2)="","--- Empty ---",OFFSET('All Equipment'!$A$1,ROW()-1,2)))</f>
        <v>Mighty Armsplints of Arcane Wrath</v>
      </c>
      <c r="AI421" s="52">
        <f ca="1">IF($AF421="","",OFFSET('All Equipment'!$E$1,ROW()-1,0))</f>
        <v>1</v>
      </c>
      <c r="AJ421" s="52">
        <f ca="1">IF($AE421="","",OFFSET('All Equipment'!$M$1,ROW()-1,0))</f>
        <v>0</v>
      </c>
      <c r="AK421" s="107">
        <f ca="1">IF($AE421="","",IF($AH421="--- Empty ---",0,OFFSET('All Equipment'!$P$1,ROW()-1,0)))</f>
        <v>21</v>
      </c>
      <c r="AL421" s="107">
        <f ca="1">IF($AE421="","",IF(AND($AE421="Off-Hand",$AH421="--- Empty ---"),1000,IF($AG421="1H",SUM($AK421,MAX(Optimization!$I$5:$K$5)),$AK421)))</f>
        <v>21</v>
      </c>
      <c r="AM421" s="134" t="str">
        <f ca="1">IF($AH421="","",IF(AND($AH421&lt;&gt;"--- Empty ---",OR($AI421&gt;$AD$2,OFFSET('All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1" s="52" t="str">
        <f t="shared" ca="1" si="56"/>
        <v>Yes</v>
      </c>
      <c r="AO421" s="52">
        <f t="shared" ca="1" si="61"/>
        <v>421</v>
      </c>
      <c r="AQ421" s="51" t="str">
        <f t="shared" ca="1" si="57"/>
        <v>n/a</v>
      </c>
      <c r="AR421" s="51" t="str">
        <f t="shared" ca="1" si="58"/>
        <v>n/a</v>
      </c>
      <c r="AS421" s="52" t="str">
        <f t="shared" ca="1" si="62"/>
        <v>n/a</v>
      </c>
      <c r="AT421" s="52" t="str">
        <f ca="1">IF(OR(AQ421="",AQ421="n/a"),AQ421,IF(AND($AR421&lt;&gt;"--- Empty ---",AR421=IF(AQ421="Finger1",Settings!$AB$4,Settings!$AB$6),ISERROR(MATCH(AR421,Settings!$AB$9:$AB$14,0))),"No","Yes"))</f>
        <v>n/a</v>
      </c>
      <c r="AV421" s="51" t="str">
        <f t="shared" ca="1" si="59"/>
        <v>n/a</v>
      </c>
      <c r="AW421" s="51" t="str">
        <f t="shared" ca="1" si="60"/>
        <v>n/a</v>
      </c>
      <c r="AX421" s="52" t="str">
        <f t="shared" ca="1" si="63"/>
        <v>n/a</v>
      </c>
      <c r="AY421" s="52" t="str">
        <f ca="1">IF(OR(AV421="",AV421="n/a"),AV421,IF(AND($AW421&lt;&gt;"--- Empty ---",AW421=IF(AV421="Finger2",Settings!$AB$3,Settings!$AB$5),ISERROR(MATCH(AW421,Settings!$AB$9:$AB$14,0))),"No","Yes"))</f>
        <v>n/a</v>
      </c>
    </row>
    <row r="422" spans="31:51" x14ac:dyDescent="0.25">
      <c r="AE422" s="51" t="str">
        <f ca="1">OFFSET('All Equipment'!$A$1,ROW()-1,0)&amp;""</f>
        <v>Wrists</v>
      </c>
      <c r="AF422" s="51" t="str">
        <f ca="1">OFFSET('All Equipment'!$B$1,ROW()-1,0)&amp;""</f>
        <v>Wrists</v>
      </c>
      <c r="AG422" s="52" t="str">
        <f t="shared" ca="1" si="55"/>
        <v/>
      </c>
      <c r="AH422" s="51" t="str">
        <f ca="1">IF($AE422="","",IF(OFFSET('All Equipment'!$A$1,ROW()-1,2)="","--- Empty ---",OFFSET('All Equipment'!$A$1,ROW()-1,2)))</f>
        <v>Mighty Armsplints of Nature's Wrath</v>
      </c>
      <c r="AI422" s="52">
        <f ca="1">IF($AF422="","",OFFSET('All Equipment'!$E$1,ROW()-1,0))</f>
        <v>1</v>
      </c>
      <c r="AJ422" s="52">
        <f ca="1">IF($AE422="","",OFFSET('All Equipment'!$M$1,ROW()-1,0))</f>
        <v>0</v>
      </c>
      <c r="AK422" s="107">
        <f ca="1">IF($AE422="","",IF($AH422="--- Empty ---",0,OFFSET('All Equipment'!$P$1,ROW()-1,0)))</f>
        <v>21</v>
      </c>
      <c r="AL422" s="107">
        <f ca="1">IF($AE422="","",IF(AND($AE422="Off-Hand",$AH422="--- Empty ---"),1000,IF($AG422="1H",SUM($AK422,MAX(Optimization!$I$5:$K$5)),$AK422)))</f>
        <v>21</v>
      </c>
      <c r="AM422" s="134" t="str">
        <f ca="1">IF($AH422="","",IF(AND($AH422&lt;&gt;"--- Empty ---",OR($AI422&gt;$AD$2,OFFSET('All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22" s="52" t="str">
        <f t="shared" ca="1" si="56"/>
        <v>Yes</v>
      </c>
      <c r="AO422" s="52">
        <f t="shared" ca="1" si="61"/>
        <v>422</v>
      </c>
      <c r="AQ422" s="51" t="str">
        <f t="shared" ca="1" si="57"/>
        <v>n/a</v>
      </c>
      <c r="AR422" s="51" t="str">
        <f t="shared" ca="1" si="58"/>
        <v>n/a</v>
      </c>
      <c r="AS422" s="52" t="str">
        <f t="shared" ca="1" si="62"/>
        <v>n/a</v>
      </c>
      <c r="AT422" s="52" t="str">
        <f ca="1">IF(OR(AQ422="",AQ422="n/a"),AQ422,IF(AND($AR422&lt;&gt;"--- Empty ---",AR422=IF(AQ422="Finger1",Settings!$AB$4,Settings!$AB$6),ISERROR(MATCH(AR422,Settings!$AB$9:$AB$14,0))),"No","Yes"))</f>
        <v>n/a</v>
      </c>
      <c r="AV422" s="51" t="str">
        <f t="shared" ca="1" si="59"/>
        <v>n/a</v>
      </c>
      <c r="AW422" s="51" t="str">
        <f t="shared" ca="1" si="60"/>
        <v>n/a</v>
      </c>
      <c r="AX422" s="52" t="str">
        <f t="shared" ca="1" si="63"/>
        <v>n/a</v>
      </c>
      <c r="AY422" s="52" t="str">
        <f ca="1">IF(OR(AV422="",AV422="n/a"),AV422,IF(AND($AW422&lt;&gt;"--- Empty ---",AW422=IF(AV422="Finger2",Settings!$AB$3,Settings!$AB$5),ISERROR(MATCH(AW422,Settings!$AB$9:$AB$14,0))),"No","Yes"))</f>
        <v>n/a</v>
      </c>
    </row>
    <row r="423" spans="31:51" x14ac:dyDescent="0.25">
      <c r="AE423" s="51" t="str">
        <f ca="1">OFFSET('All Equipment'!$A$1,ROW()-1,0)&amp;""</f>
        <v>Wrists</v>
      </c>
      <c r="AF423" s="51" t="str">
        <f ca="1">OFFSET('All Equipment'!$B$1,ROW()-1,0)&amp;""</f>
        <v>Wrists</v>
      </c>
      <c r="AG423" s="52" t="str">
        <f t="shared" ca="1" si="55"/>
        <v/>
      </c>
      <c r="AH423" s="51" t="str">
        <f ca="1">IF($AE423="","",IF(OFFSET('All Equipment'!$A$1,ROW()-1,2)="","--- Empty ---",OFFSET('All Equipment'!$A$1,ROW()-1,2)))</f>
        <v>Mystical Bracers of Arcane Wrath</v>
      </c>
      <c r="AI423" s="52">
        <f ca="1">IF($AF423="","",OFFSET('All Equipment'!$E$1,ROW()-1,0))</f>
        <v>1</v>
      </c>
      <c r="AJ423" s="52">
        <f ca="1">IF($AE423="","",OFFSET('All Equipment'!$M$1,ROW()-1,0))</f>
        <v>0</v>
      </c>
      <c r="AK423" s="107">
        <f ca="1">IF($AE423="","",IF($AH423="--- Empty ---",0,OFFSET('All Equipment'!$P$1,ROW()-1,0)))</f>
        <v>19</v>
      </c>
      <c r="AL423" s="107">
        <f ca="1">IF($AE423="","",IF(AND($AE423="Off-Hand",$AH423="--- Empty ---"),1000,IF($AG423="1H",SUM($AK423,MAX(Optimization!$I$5:$K$5)),$AK423)))</f>
        <v>19</v>
      </c>
      <c r="AM423" s="134" t="str">
        <f ca="1">IF($AH423="","",IF(AND($AH423&lt;&gt;"--- Empty ---",OR($AI423&gt;$AD$2,OFFSET('All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3" s="52" t="str">
        <f t="shared" ca="1" si="56"/>
        <v>Yes</v>
      </c>
      <c r="AO423" s="52">
        <f t="shared" ca="1" si="61"/>
        <v>423</v>
      </c>
      <c r="AQ423" s="51" t="str">
        <f t="shared" ca="1" si="57"/>
        <v>n/a</v>
      </c>
      <c r="AR423" s="51" t="str">
        <f t="shared" ca="1" si="58"/>
        <v>n/a</v>
      </c>
      <c r="AS423" s="52" t="str">
        <f t="shared" ca="1" si="62"/>
        <v>n/a</v>
      </c>
      <c r="AT423" s="52" t="str">
        <f ca="1">IF(OR(AQ423="",AQ423="n/a"),AQ423,IF(AND($AR423&lt;&gt;"--- Empty ---",AR423=IF(AQ423="Finger1",Settings!$AB$4,Settings!$AB$6),ISERROR(MATCH(AR423,Settings!$AB$9:$AB$14,0))),"No","Yes"))</f>
        <v>n/a</v>
      </c>
      <c r="AV423" s="51" t="str">
        <f t="shared" ca="1" si="59"/>
        <v>n/a</v>
      </c>
      <c r="AW423" s="51" t="str">
        <f t="shared" ca="1" si="60"/>
        <v>n/a</v>
      </c>
      <c r="AX423" s="52" t="str">
        <f t="shared" ca="1" si="63"/>
        <v>n/a</v>
      </c>
      <c r="AY423" s="52" t="str">
        <f ca="1">IF(OR(AV423="",AV423="n/a"),AV423,IF(AND($AW423&lt;&gt;"--- Empty ---",AW423=IF(AV423="Finger2",Settings!$AB$3,Settings!$AB$5),ISERROR(MATCH(AW423,Settings!$AB$9:$AB$14,0))),"No","Yes"))</f>
        <v>n/a</v>
      </c>
    </row>
    <row r="424" spans="31:51" x14ac:dyDescent="0.25">
      <c r="AE424" s="51" t="str">
        <f ca="1">OFFSET('All Equipment'!$A$1,ROW()-1,0)&amp;""</f>
        <v>Wrists</v>
      </c>
      <c r="AF424" s="51" t="str">
        <f ca="1">OFFSET('All Equipment'!$B$1,ROW()-1,0)&amp;""</f>
        <v>Wrists</v>
      </c>
      <c r="AG424" s="52" t="str">
        <f t="shared" ca="1" si="55"/>
        <v/>
      </c>
      <c r="AH424" s="51" t="str">
        <f ca="1">IF($AE424="","",IF(OFFSET('All Equipment'!$A$1,ROW()-1,2)="","--- Empty ---",OFFSET('All Equipment'!$A$1,ROW()-1,2)))</f>
        <v>Nightshade Armguards of Arcane Wrath</v>
      </c>
      <c r="AI424" s="52">
        <f ca="1">IF($AF424="","",OFFSET('All Equipment'!$E$1,ROW()-1,0))</f>
        <v>1</v>
      </c>
      <c r="AJ424" s="52">
        <f ca="1">IF($AE424="","",OFFSET('All Equipment'!$M$1,ROW()-1,0))</f>
        <v>0</v>
      </c>
      <c r="AK424" s="107">
        <f ca="1">IF($AE424="","",IF($AH424="--- Empty ---",0,OFFSET('All Equipment'!$P$1,ROW()-1,0)))</f>
        <v>21</v>
      </c>
      <c r="AL424" s="107">
        <f ca="1">IF($AE424="","",IF(AND($AE424="Off-Hand",$AH424="--- Empty ---"),1000,IF($AG424="1H",SUM($AK424,MAX(Optimization!$I$5:$K$5)),$AK424)))</f>
        <v>21</v>
      </c>
      <c r="AM424" s="134" t="str">
        <f ca="1">IF($AH424="","",IF(AND($AH424&lt;&gt;"--- Empty ---",OR($AI424&gt;$AD$2,OFFSET('All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4" s="52" t="str">
        <f t="shared" ca="1" si="56"/>
        <v>Yes</v>
      </c>
      <c r="AO424" s="52">
        <f t="shared" ca="1" si="61"/>
        <v>424</v>
      </c>
      <c r="AQ424" s="51" t="str">
        <f t="shared" ca="1" si="57"/>
        <v>n/a</v>
      </c>
      <c r="AR424" s="51" t="str">
        <f t="shared" ca="1" si="58"/>
        <v>n/a</v>
      </c>
      <c r="AS424" s="52" t="str">
        <f t="shared" ca="1" si="62"/>
        <v>n/a</v>
      </c>
      <c r="AT424" s="52" t="str">
        <f ca="1">IF(OR(AQ424="",AQ424="n/a"),AQ424,IF(AND($AR424&lt;&gt;"--- Empty ---",AR424=IF(AQ424="Finger1",Settings!$AB$4,Settings!$AB$6),ISERROR(MATCH(AR424,Settings!$AB$9:$AB$14,0))),"No","Yes"))</f>
        <v>n/a</v>
      </c>
      <c r="AV424" s="51" t="str">
        <f t="shared" ca="1" si="59"/>
        <v>n/a</v>
      </c>
      <c r="AW424" s="51" t="str">
        <f t="shared" ca="1" si="60"/>
        <v>n/a</v>
      </c>
      <c r="AX424" s="52" t="str">
        <f t="shared" ca="1" si="63"/>
        <v>n/a</v>
      </c>
      <c r="AY424" s="52" t="str">
        <f ca="1">IF(OR(AV424="",AV424="n/a"),AV424,IF(AND($AW424&lt;&gt;"--- Empty ---",AW424=IF(AV424="Finger2",Settings!$AB$3,Settings!$AB$5),ISERROR(MATCH(AW424,Settings!$AB$9:$AB$14,0))),"No","Yes"))</f>
        <v>n/a</v>
      </c>
    </row>
    <row r="425" spans="31:51" x14ac:dyDescent="0.25">
      <c r="AE425" s="51" t="str">
        <f ca="1">OFFSET('All Equipment'!$A$1,ROW()-1,0)&amp;""</f>
        <v>Wrists</v>
      </c>
      <c r="AF425" s="51" t="str">
        <f ca="1">OFFSET('All Equipment'!$B$1,ROW()-1,0)&amp;""</f>
        <v>Wrists</v>
      </c>
      <c r="AG425" s="52" t="str">
        <f t="shared" ca="1" si="55"/>
        <v/>
      </c>
      <c r="AH425" s="51" t="str">
        <f ca="1">IF($AE425="","",IF(OFFSET('All Equipment'!$A$1,ROW()-1,2)="","--- Empty ---",OFFSET('All Equipment'!$A$1,ROW()-1,2)))</f>
        <v>Nightshade Armguards of Nature's Wrath</v>
      </c>
      <c r="AI425" s="52">
        <f ca="1">IF($AF425="","",OFFSET('All Equipment'!$E$1,ROW()-1,0))</f>
        <v>1</v>
      </c>
      <c r="AJ425" s="52">
        <f ca="1">IF($AE425="","",OFFSET('All Equipment'!$M$1,ROW()-1,0))</f>
        <v>0</v>
      </c>
      <c r="AK425" s="107">
        <f ca="1">IF($AE425="","",IF($AH425="--- Empty ---",0,OFFSET('All Equipment'!$P$1,ROW()-1,0)))</f>
        <v>21</v>
      </c>
      <c r="AL425" s="107">
        <f ca="1">IF($AE425="","",IF(AND($AE425="Off-Hand",$AH425="--- Empty ---"),1000,IF($AG425="1H",SUM($AK425,MAX(Optimization!$I$5:$K$5)),$AK425)))</f>
        <v>21</v>
      </c>
      <c r="AM425" s="134" t="str">
        <f ca="1">IF($AH425="","",IF(AND($AH425&lt;&gt;"--- Empty ---",OR($AI425&gt;$AD$2,OFFSET('All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25" s="52" t="str">
        <f t="shared" ca="1" si="56"/>
        <v>Yes</v>
      </c>
      <c r="AO425" s="52">
        <f t="shared" ca="1" si="61"/>
        <v>425</v>
      </c>
      <c r="AQ425" s="51" t="str">
        <f t="shared" ca="1" si="57"/>
        <v>n/a</v>
      </c>
      <c r="AR425" s="51" t="str">
        <f t="shared" ca="1" si="58"/>
        <v>n/a</v>
      </c>
      <c r="AS425" s="52" t="str">
        <f t="shared" ca="1" si="62"/>
        <v>n/a</v>
      </c>
      <c r="AT425" s="52" t="str">
        <f ca="1">IF(OR(AQ425="",AQ425="n/a"),AQ425,IF(AND($AR425&lt;&gt;"--- Empty ---",AR425=IF(AQ425="Finger1",Settings!$AB$4,Settings!$AB$6),ISERROR(MATCH(AR425,Settings!$AB$9:$AB$14,0))),"No","Yes"))</f>
        <v>n/a</v>
      </c>
      <c r="AV425" s="51" t="str">
        <f t="shared" ca="1" si="59"/>
        <v>n/a</v>
      </c>
      <c r="AW425" s="51" t="str">
        <f t="shared" ca="1" si="60"/>
        <v>n/a</v>
      </c>
      <c r="AX425" s="52" t="str">
        <f t="shared" ca="1" si="63"/>
        <v>n/a</v>
      </c>
      <c r="AY425" s="52" t="str">
        <f ca="1">IF(OR(AV425="",AV425="n/a"),AV425,IF(AND($AW425&lt;&gt;"--- Empty ---",AW425=IF(AV425="Finger2",Settings!$AB$3,Settings!$AB$5),ISERROR(MATCH(AW425,Settings!$AB$9:$AB$14,0))),"No","Yes"))</f>
        <v>n/a</v>
      </c>
    </row>
    <row r="426" spans="31:51" x14ac:dyDescent="0.25">
      <c r="AE426" s="51" t="str">
        <f ca="1">OFFSET('All Equipment'!$A$1,ROW()-1,0)&amp;""</f>
        <v>Wrists</v>
      </c>
      <c r="AF426" s="51" t="str">
        <f ca="1">OFFSET('All Equipment'!$B$1,ROW()-1,0)&amp;""</f>
        <v>Wrists</v>
      </c>
      <c r="AG426" s="52" t="str">
        <f t="shared" ca="1" si="55"/>
        <v/>
      </c>
      <c r="AH426" s="51" t="str">
        <f ca="1">IF($AE426="","",IF(OFFSET('All Equipment'!$A$1,ROW()-1,2)="","--- Empty ---",OFFSET('All Equipment'!$A$1,ROW()-1,2)))</f>
        <v>Orphic Bracers</v>
      </c>
      <c r="AI426" s="52">
        <f ca="1">IF($AF426="","",OFFSET('All Equipment'!$E$1,ROW()-1,0))</f>
        <v>2</v>
      </c>
      <c r="AJ426" s="52">
        <f ca="1">IF($AE426="","",OFFSET('All Equipment'!$M$1,ROW()-1,0))</f>
        <v>0</v>
      </c>
      <c r="AK426" s="107">
        <f ca="1">IF($AE426="","",IF($AH426="--- Empty ---",0,OFFSET('All Equipment'!$P$1,ROW()-1,0)))</f>
        <v>11.793085106382978</v>
      </c>
      <c r="AL426" s="107">
        <f ca="1">IF($AE426="","",IF(AND($AE426="Off-Hand",$AH426="--- Empty ---"),1000,IF($AG426="1H",SUM($AK426,MAX(Optimization!$I$5:$K$5)),$AK426)))</f>
        <v>11.793085106382978</v>
      </c>
      <c r="AM426" s="134" t="str">
        <f ca="1">IF($AH426="","",IF(AND($AH426&lt;&gt;"--- Empty ---",OR($AI426&gt;$AD$2,OFFSET('All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6" s="52" t="str">
        <f t="shared" ca="1" si="56"/>
        <v>Yes</v>
      </c>
      <c r="AO426" s="52">
        <f t="shared" ca="1" si="61"/>
        <v>426</v>
      </c>
      <c r="AQ426" s="51" t="str">
        <f t="shared" ca="1" si="57"/>
        <v>n/a</v>
      </c>
      <c r="AR426" s="51" t="str">
        <f t="shared" ca="1" si="58"/>
        <v>n/a</v>
      </c>
      <c r="AS426" s="52" t="str">
        <f t="shared" ca="1" si="62"/>
        <v>n/a</v>
      </c>
      <c r="AT426" s="52" t="str">
        <f ca="1">IF(OR(AQ426="",AQ426="n/a"),AQ426,IF(AND($AR426&lt;&gt;"--- Empty ---",AR426=IF(AQ426="Finger1",Settings!$AB$4,Settings!$AB$6),ISERROR(MATCH(AR426,Settings!$AB$9:$AB$14,0))),"No","Yes"))</f>
        <v>n/a</v>
      </c>
      <c r="AV426" s="51" t="str">
        <f t="shared" ca="1" si="59"/>
        <v>n/a</v>
      </c>
      <c r="AW426" s="51" t="str">
        <f t="shared" ca="1" si="60"/>
        <v>n/a</v>
      </c>
      <c r="AX426" s="52" t="str">
        <f t="shared" ca="1" si="63"/>
        <v>n/a</v>
      </c>
      <c r="AY426" s="52" t="str">
        <f ca="1">IF(OR(AV426="",AV426="n/a"),AV426,IF(AND($AW426&lt;&gt;"--- Empty ---",AW426=IF(AV426="Finger2",Settings!$AB$3,Settings!$AB$5),ISERROR(MATCH(AW426,Settings!$AB$9:$AB$14,0))),"No","Yes"))</f>
        <v>n/a</v>
      </c>
    </row>
    <row r="427" spans="31:51" x14ac:dyDescent="0.25">
      <c r="AE427" s="51" t="str">
        <f ca="1">OFFSET('All Equipment'!$A$1,ROW()-1,0)&amp;""</f>
        <v>Wrists</v>
      </c>
      <c r="AF427" s="51" t="str">
        <f ca="1">OFFSET('All Equipment'!$B$1,ROW()-1,0)&amp;""</f>
        <v>Wrists</v>
      </c>
      <c r="AG427" s="52" t="str">
        <f t="shared" ca="1" si="55"/>
        <v/>
      </c>
      <c r="AH427" s="51" t="str">
        <f ca="1">IF($AE427="","",IF(OFFSET('All Equipment'!$A$1,ROW()-1,2)="","--- Empty ---",OFFSET('All Equipment'!$A$1,ROW()-1,2)))</f>
        <v>Peerless Bracers of Arcane Wrath</v>
      </c>
      <c r="AI427" s="52">
        <f ca="1">IF($AF427="","",OFFSET('All Equipment'!$E$1,ROW()-1,0))</f>
        <v>1</v>
      </c>
      <c r="AJ427" s="52">
        <f ca="1">IF($AE427="","",OFFSET('All Equipment'!$M$1,ROW()-1,0))</f>
        <v>0</v>
      </c>
      <c r="AK427" s="107">
        <f ca="1">IF($AE427="","",IF($AH427="--- Empty ---",0,OFFSET('All Equipment'!$P$1,ROW()-1,0)))</f>
        <v>20</v>
      </c>
      <c r="AL427" s="107">
        <f ca="1">IF($AE427="","",IF(AND($AE427="Off-Hand",$AH427="--- Empty ---"),1000,IF($AG427="1H",SUM($AK427,MAX(Optimization!$I$5:$K$5)),$AK427)))</f>
        <v>20</v>
      </c>
      <c r="AM427" s="134" t="str">
        <f ca="1">IF($AH427="","",IF(AND($AH427&lt;&gt;"--- Empty ---",OR($AI427&gt;$AD$2,OFFSET('All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7" s="52" t="str">
        <f t="shared" ca="1" si="56"/>
        <v>Yes</v>
      </c>
      <c r="AO427" s="52">
        <f t="shared" ca="1" si="61"/>
        <v>427</v>
      </c>
      <c r="AQ427" s="51" t="str">
        <f t="shared" ca="1" si="57"/>
        <v>n/a</v>
      </c>
      <c r="AR427" s="51" t="str">
        <f t="shared" ca="1" si="58"/>
        <v>n/a</v>
      </c>
      <c r="AS427" s="52" t="str">
        <f t="shared" ca="1" si="62"/>
        <v>n/a</v>
      </c>
      <c r="AT427" s="52" t="str">
        <f ca="1">IF(OR(AQ427="",AQ427="n/a"),AQ427,IF(AND($AR427&lt;&gt;"--- Empty ---",AR427=IF(AQ427="Finger1",Settings!$AB$4,Settings!$AB$6),ISERROR(MATCH(AR427,Settings!$AB$9:$AB$14,0))),"No","Yes"))</f>
        <v>n/a</v>
      </c>
      <c r="AV427" s="51" t="str">
        <f t="shared" ca="1" si="59"/>
        <v>n/a</v>
      </c>
      <c r="AW427" s="51" t="str">
        <f t="shared" ca="1" si="60"/>
        <v>n/a</v>
      </c>
      <c r="AX427" s="52" t="str">
        <f t="shared" ca="1" si="63"/>
        <v>n/a</v>
      </c>
      <c r="AY427" s="52" t="str">
        <f ca="1">IF(OR(AV427="",AV427="n/a"),AV427,IF(AND($AW427&lt;&gt;"--- Empty ---",AW427=IF(AV427="Finger2",Settings!$AB$3,Settings!$AB$5),ISERROR(MATCH(AW427,Settings!$AB$9:$AB$14,0))),"No","Yes"))</f>
        <v>n/a</v>
      </c>
    </row>
    <row r="428" spans="31:51" x14ac:dyDescent="0.25">
      <c r="AE428" s="51" t="str">
        <f ca="1">OFFSET('All Equipment'!$A$1,ROW()-1,0)&amp;""</f>
        <v>Wrists</v>
      </c>
      <c r="AF428" s="51" t="str">
        <f ca="1">OFFSET('All Equipment'!$B$1,ROW()-1,0)&amp;""</f>
        <v>Wrists</v>
      </c>
      <c r="AG428" s="52" t="str">
        <f t="shared" ca="1" si="55"/>
        <v/>
      </c>
      <c r="AH428" s="51" t="str">
        <f ca="1">IF($AE428="","",IF(OFFSET('All Equipment'!$A$1,ROW()-1,2)="","--- Empty ---",OFFSET('All Equipment'!$A$1,ROW()-1,2)))</f>
        <v>Peerless Bracers of Nature's Wrath</v>
      </c>
      <c r="AI428" s="52">
        <f ca="1">IF($AF428="","",OFFSET('All Equipment'!$E$1,ROW()-1,0))</f>
        <v>1</v>
      </c>
      <c r="AJ428" s="52">
        <f ca="1">IF($AE428="","",OFFSET('All Equipment'!$M$1,ROW()-1,0))</f>
        <v>0</v>
      </c>
      <c r="AK428" s="107">
        <f ca="1">IF($AE428="","",IF($AH428="--- Empty ---",0,OFFSET('All Equipment'!$P$1,ROW()-1,0)))</f>
        <v>20</v>
      </c>
      <c r="AL428" s="107">
        <f ca="1">IF($AE428="","",IF(AND($AE428="Off-Hand",$AH428="--- Empty ---"),1000,IF($AG428="1H",SUM($AK428,MAX(Optimization!$I$5:$K$5)),$AK428)))</f>
        <v>20</v>
      </c>
      <c r="AM428" s="134" t="str">
        <f ca="1">IF($AH428="","",IF(AND($AH428&lt;&gt;"--- Empty ---",OR($AI428&gt;$AD$2,OFFSET('All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28" s="52" t="str">
        <f t="shared" ca="1" si="56"/>
        <v>Yes</v>
      </c>
      <c r="AO428" s="52">
        <f t="shared" ca="1" si="61"/>
        <v>428</v>
      </c>
      <c r="AQ428" s="51" t="str">
        <f t="shared" ca="1" si="57"/>
        <v>n/a</v>
      </c>
      <c r="AR428" s="51" t="str">
        <f t="shared" ca="1" si="58"/>
        <v>n/a</v>
      </c>
      <c r="AS428" s="52" t="str">
        <f t="shared" ca="1" si="62"/>
        <v>n/a</v>
      </c>
      <c r="AT428" s="52" t="str">
        <f ca="1">IF(OR(AQ428="",AQ428="n/a"),AQ428,IF(AND($AR428&lt;&gt;"--- Empty ---",AR428=IF(AQ428="Finger1",Settings!$AB$4,Settings!$AB$6),ISERROR(MATCH(AR428,Settings!$AB$9:$AB$14,0))),"No","Yes"))</f>
        <v>n/a</v>
      </c>
      <c r="AV428" s="51" t="str">
        <f t="shared" ca="1" si="59"/>
        <v>n/a</v>
      </c>
      <c r="AW428" s="51" t="str">
        <f t="shared" ca="1" si="60"/>
        <v>n/a</v>
      </c>
      <c r="AX428" s="52" t="str">
        <f t="shared" ca="1" si="63"/>
        <v>n/a</v>
      </c>
      <c r="AY428" s="52" t="str">
        <f ca="1">IF(OR(AV428="",AV428="n/a"),AV428,IF(AND($AW428&lt;&gt;"--- Empty ---",AW428=IF(AV428="Finger2",Settings!$AB$3,Settings!$AB$5),ISERROR(MATCH(AW428,Settings!$AB$9:$AB$14,0))),"No","Yes"))</f>
        <v>n/a</v>
      </c>
    </row>
    <row r="429" spans="31:51" x14ac:dyDescent="0.25">
      <c r="AE429" s="51" t="str">
        <f ca="1">OFFSET('All Equipment'!$A$1,ROW()-1,0)&amp;""</f>
        <v>Wrists</v>
      </c>
      <c r="AF429" s="51" t="str">
        <f ca="1">OFFSET('All Equipment'!$B$1,ROW()-1,0)&amp;""</f>
        <v>Wrists</v>
      </c>
      <c r="AG429" s="52" t="str">
        <f t="shared" ca="1" si="55"/>
        <v/>
      </c>
      <c r="AH429" s="51" t="str">
        <f ca="1">IF($AE429="","",IF(OFFSET('All Equipment'!$A$1,ROW()-1,2)="","--- Empty ---",OFFSET('All Equipment'!$A$1,ROW()-1,2)))</f>
        <v>Praetorian Wristbands of Arcane Wrath</v>
      </c>
      <c r="AI429" s="52">
        <f ca="1">IF($AF429="","",OFFSET('All Equipment'!$E$1,ROW()-1,0))</f>
        <v>1</v>
      </c>
      <c r="AJ429" s="52">
        <f ca="1">IF($AE429="","",OFFSET('All Equipment'!$M$1,ROW()-1,0))</f>
        <v>0</v>
      </c>
      <c r="AK429" s="107">
        <f ca="1">IF($AE429="","",IF($AH429="--- Empty ---",0,OFFSET('All Equipment'!$P$1,ROW()-1,0)))</f>
        <v>17</v>
      </c>
      <c r="AL429" s="107">
        <f ca="1">IF($AE429="","",IF(AND($AE429="Off-Hand",$AH429="--- Empty ---"),1000,IF($AG429="1H",SUM($AK429,MAX(Optimization!$I$5:$K$5)),$AK429)))</f>
        <v>17</v>
      </c>
      <c r="AM429" s="134" t="str">
        <f ca="1">IF($AH429="","",IF(AND($AH429&lt;&gt;"--- Empty ---",OR($AI429&gt;$AD$2,OFFSET('All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9" s="52" t="str">
        <f t="shared" ca="1" si="56"/>
        <v>Yes</v>
      </c>
      <c r="AO429" s="52">
        <f t="shared" ca="1" si="61"/>
        <v>429</v>
      </c>
      <c r="AQ429" s="51" t="str">
        <f t="shared" ca="1" si="57"/>
        <v>n/a</v>
      </c>
      <c r="AR429" s="51" t="str">
        <f t="shared" ca="1" si="58"/>
        <v>n/a</v>
      </c>
      <c r="AS429" s="52" t="str">
        <f t="shared" ca="1" si="62"/>
        <v>n/a</v>
      </c>
      <c r="AT429" s="52" t="str">
        <f ca="1">IF(OR(AQ429="",AQ429="n/a"),AQ429,IF(AND($AR429&lt;&gt;"--- Empty ---",AR429=IF(AQ429="Finger1",Settings!$AB$4,Settings!$AB$6),ISERROR(MATCH(AR429,Settings!$AB$9:$AB$14,0))),"No","Yes"))</f>
        <v>n/a</v>
      </c>
      <c r="AV429" s="51" t="str">
        <f t="shared" ca="1" si="59"/>
        <v>n/a</v>
      </c>
      <c r="AW429" s="51" t="str">
        <f t="shared" ca="1" si="60"/>
        <v>n/a</v>
      </c>
      <c r="AX429" s="52" t="str">
        <f t="shared" ca="1" si="63"/>
        <v>n/a</v>
      </c>
      <c r="AY429" s="52" t="str">
        <f ca="1">IF(OR(AV429="",AV429="n/a"),AV429,IF(AND($AW429&lt;&gt;"--- Empty ---",AW429=IF(AV429="Finger2",Settings!$AB$3,Settings!$AB$5),ISERROR(MATCH(AW429,Settings!$AB$9:$AB$14,0))),"No","Yes"))</f>
        <v>n/a</v>
      </c>
    </row>
    <row r="430" spans="31:51" x14ac:dyDescent="0.25">
      <c r="AE430" s="51" t="str">
        <f ca="1">OFFSET('All Equipment'!$A$1,ROW()-1,0)&amp;""</f>
        <v>Wrists</v>
      </c>
      <c r="AF430" s="51" t="str">
        <f ca="1">OFFSET('All Equipment'!$B$1,ROW()-1,0)&amp;""</f>
        <v>Wrists</v>
      </c>
      <c r="AG430" s="52" t="str">
        <f t="shared" ca="1" si="55"/>
        <v/>
      </c>
      <c r="AH430" s="51" t="str">
        <f ca="1">IF($AE430="","",IF(OFFSET('All Equipment'!$A$1,ROW()-1,2)="","--- Empty ---",OFFSET('All Equipment'!$A$1,ROW()-1,2)))</f>
        <v>Praetorian Wristbands of Nature's Wrath</v>
      </c>
      <c r="AI430" s="52">
        <f ca="1">IF($AF430="","",OFFSET('All Equipment'!$E$1,ROW()-1,0))</f>
        <v>1</v>
      </c>
      <c r="AJ430" s="52">
        <f ca="1">IF($AE430="","",OFFSET('All Equipment'!$M$1,ROW()-1,0))</f>
        <v>0</v>
      </c>
      <c r="AK430" s="107">
        <f ca="1">IF($AE430="","",IF($AH430="--- Empty ---",0,OFFSET('All Equipment'!$P$1,ROW()-1,0)))</f>
        <v>18</v>
      </c>
      <c r="AL430" s="107">
        <f ca="1">IF($AE430="","",IF(AND($AE430="Off-Hand",$AH430="--- Empty ---"),1000,IF($AG430="1H",SUM($AK430,MAX(Optimization!$I$5:$K$5)),$AK430)))</f>
        <v>18</v>
      </c>
      <c r="AM430" s="134" t="str">
        <f ca="1">IF($AH430="","",IF(AND($AH430&lt;&gt;"--- Empty ---",OR($AI430&gt;$AD$2,OFFSET('All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30" s="52" t="str">
        <f t="shared" ca="1" si="56"/>
        <v>Yes</v>
      </c>
      <c r="AO430" s="52">
        <f t="shared" ca="1" si="61"/>
        <v>430</v>
      </c>
      <c r="AQ430" s="51" t="str">
        <f t="shared" ca="1" si="57"/>
        <v>n/a</v>
      </c>
      <c r="AR430" s="51" t="str">
        <f t="shared" ca="1" si="58"/>
        <v>n/a</v>
      </c>
      <c r="AS430" s="52" t="str">
        <f t="shared" ca="1" si="62"/>
        <v>n/a</v>
      </c>
      <c r="AT430" s="52" t="str">
        <f ca="1">IF(OR(AQ430="",AQ430="n/a"),AQ430,IF(AND($AR430&lt;&gt;"--- Empty ---",AR430=IF(AQ430="Finger1",Settings!$AB$4,Settings!$AB$6),ISERROR(MATCH(AR430,Settings!$AB$9:$AB$14,0))),"No","Yes"))</f>
        <v>n/a</v>
      </c>
      <c r="AV430" s="51" t="str">
        <f t="shared" ca="1" si="59"/>
        <v>n/a</v>
      </c>
      <c r="AW430" s="51" t="str">
        <f t="shared" ca="1" si="60"/>
        <v>n/a</v>
      </c>
      <c r="AX430" s="52" t="str">
        <f t="shared" ca="1" si="63"/>
        <v>n/a</v>
      </c>
      <c r="AY430" s="52" t="str">
        <f ca="1">IF(OR(AV430="",AV430="n/a"),AV430,IF(AND($AW430&lt;&gt;"--- Empty ---",AW430=IF(AV430="Finger2",Settings!$AB$3,Settings!$AB$5),ISERROR(MATCH(AW430,Settings!$AB$9:$AB$14,0))),"No","Yes"))</f>
        <v>n/a</v>
      </c>
    </row>
    <row r="431" spans="31:51" x14ac:dyDescent="0.25">
      <c r="AE431" s="51" t="str">
        <f ca="1">OFFSET('All Equipment'!$A$1,ROW()-1,0)&amp;""</f>
        <v>Wrists</v>
      </c>
      <c r="AF431" s="51" t="str">
        <f ca="1">OFFSET('All Equipment'!$B$1,ROW()-1,0)&amp;""</f>
        <v>Wrists</v>
      </c>
      <c r="AG431" s="52" t="str">
        <f t="shared" ca="1" si="55"/>
        <v/>
      </c>
      <c r="AH431" s="51" t="str">
        <f ca="1">IF($AE431="","",IF(OFFSET('All Equipment'!$A$1,ROW()-1,2)="","--- Empty ---",OFFSET('All Equipment'!$A$1,ROW()-1,2)))</f>
        <v>Resplendent Bracelets of Arcane Wrath</v>
      </c>
      <c r="AI431" s="52">
        <f ca="1">IF($AF431="","",OFFSET('All Equipment'!$E$1,ROW()-1,0))</f>
        <v>1</v>
      </c>
      <c r="AJ431" s="52">
        <f ca="1">IF($AE431="","",OFFSET('All Equipment'!$M$1,ROW()-1,0))</f>
        <v>0</v>
      </c>
      <c r="AK431" s="107">
        <f ca="1">IF($AE431="","",IF($AH431="--- Empty ---",0,OFFSET('All Equipment'!$P$1,ROW()-1,0)))</f>
        <v>20</v>
      </c>
      <c r="AL431" s="107">
        <f ca="1">IF($AE431="","",IF(AND($AE431="Off-Hand",$AH431="--- Empty ---"),1000,IF($AG431="1H",SUM($AK431,MAX(Optimization!$I$5:$K$5)),$AK431)))</f>
        <v>20</v>
      </c>
      <c r="AM431" s="134" t="str">
        <f ca="1">IF($AH431="","",IF(AND($AH431&lt;&gt;"--- Empty ---",OR($AI431&gt;$AD$2,OFFSET('All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1" s="52" t="str">
        <f t="shared" ca="1" si="56"/>
        <v>Yes</v>
      </c>
      <c r="AO431" s="52">
        <f t="shared" ca="1" si="61"/>
        <v>431</v>
      </c>
      <c r="AQ431" s="51" t="str">
        <f t="shared" ca="1" si="57"/>
        <v>n/a</v>
      </c>
      <c r="AR431" s="51" t="str">
        <f t="shared" ca="1" si="58"/>
        <v>n/a</v>
      </c>
      <c r="AS431" s="52" t="str">
        <f t="shared" ca="1" si="62"/>
        <v>n/a</v>
      </c>
      <c r="AT431" s="52" t="str">
        <f ca="1">IF(OR(AQ431="",AQ431="n/a"),AQ431,IF(AND($AR431&lt;&gt;"--- Empty ---",AR431=IF(AQ431="Finger1",Settings!$AB$4,Settings!$AB$6),ISERROR(MATCH(AR431,Settings!$AB$9:$AB$14,0))),"No","Yes"))</f>
        <v>n/a</v>
      </c>
      <c r="AV431" s="51" t="str">
        <f t="shared" ca="1" si="59"/>
        <v>n/a</v>
      </c>
      <c r="AW431" s="51" t="str">
        <f t="shared" ca="1" si="60"/>
        <v>n/a</v>
      </c>
      <c r="AX431" s="52" t="str">
        <f t="shared" ca="1" si="63"/>
        <v>n/a</v>
      </c>
      <c r="AY431" s="52" t="str">
        <f ca="1">IF(OR(AV431="",AV431="n/a"),AV431,IF(AND($AW431&lt;&gt;"--- Empty ---",AW431=IF(AV431="Finger2",Settings!$AB$3,Settings!$AB$5),ISERROR(MATCH(AW431,Settings!$AB$9:$AB$14,0))),"No","Yes"))</f>
        <v>n/a</v>
      </c>
    </row>
    <row r="432" spans="31:51" x14ac:dyDescent="0.25">
      <c r="AE432" s="51" t="str">
        <f ca="1">OFFSET('All Equipment'!$A$1,ROW()-1,0)&amp;""</f>
        <v>Wrists</v>
      </c>
      <c r="AF432" s="51" t="str">
        <f ca="1">OFFSET('All Equipment'!$B$1,ROW()-1,0)&amp;""</f>
        <v>Wrists</v>
      </c>
      <c r="AG432" s="52" t="str">
        <f t="shared" ca="1" si="55"/>
        <v/>
      </c>
      <c r="AH432" s="51" t="str">
        <f ca="1">IF($AE432="","",IF(OFFSET('All Equipment'!$A$1,ROW()-1,2)="","--- Empty ---",OFFSET('All Equipment'!$A$1,ROW()-1,2)))</f>
        <v>Rockfury Bracers</v>
      </c>
      <c r="AI432" s="52">
        <f ca="1">IF($AF432="","",OFFSET('All Equipment'!$E$1,ROW()-1,0))</f>
        <v>5</v>
      </c>
      <c r="AJ432" s="52">
        <f ca="1">IF($AE432="","",OFFSET('All Equipment'!$M$1,ROW()-1,0))</f>
        <v>1</v>
      </c>
      <c r="AK432" s="107">
        <f ca="1">IF($AE432="","",IF($AH432="--- Empty ---",0,OFFSET('All Equipment'!$P$1,ROW()-1,0)))</f>
        <v>40.59574468085107</v>
      </c>
      <c r="AL432" s="107">
        <f ca="1">IF($AE432="","",IF(AND($AE432="Off-Hand",$AH432="--- Empty ---"),1000,IF($AG432="1H",SUM($AK432,MAX(Optimization!$I$5:$K$5)),$AK432)))</f>
        <v>40.59574468085107</v>
      </c>
      <c r="AM432" s="134" t="str">
        <f ca="1">IF($AH432="","",IF(AND($AH432&lt;&gt;"--- Empty ---",OR($AI432&gt;$AD$2,OFFSET('All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2" s="52" t="str">
        <f t="shared" ca="1" si="56"/>
        <v>Yes</v>
      </c>
      <c r="AO432" s="52">
        <f t="shared" ca="1" si="61"/>
        <v>432</v>
      </c>
      <c r="AQ432" s="51" t="str">
        <f t="shared" ca="1" si="57"/>
        <v>n/a</v>
      </c>
      <c r="AR432" s="51" t="str">
        <f t="shared" ca="1" si="58"/>
        <v>n/a</v>
      </c>
      <c r="AS432" s="52" t="str">
        <f t="shared" ca="1" si="62"/>
        <v>n/a</v>
      </c>
      <c r="AT432" s="52" t="str">
        <f ca="1">IF(OR(AQ432="",AQ432="n/a"),AQ432,IF(AND($AR432&lt;&gt;"--- Empty ---",AR432=IF(AQ432="Finger1",Settings!$AB$4,Settings!$AB$6),ISERROR(MATCH(AR432,Settings!$AB$9:$AB$14,0))),"No","Yes"))</f>
        <v>n/a</v>
      </c>
      <c r="AV432" s="51" t="str">
        <f t="shared" ca="1" si="59"/>
        <v>n/a</v>
      </c>
      <c r="AW432" s="51" t="str">
        <f t="shared" ca="1" si="60"/>
        <v>n/a</v>
      </c>
      <c r="AX432" s="52" t="str">
        <f t="shared" ca="1" si="63"/>
        <v>n/a</v>
      </c>
      <c r="AY432" s="52" t="str">
        <f ca="1">IF(OR(AV432="",AV432="n/a"),AV432,IF(AND($AW432&lt;&gt;"--- Empty ---",AW432=IF(AV432="Finger2",Settings!$AB$3,Settings!$AB$5),ISERROR(MATCH(AW432,Settings!$AB$9:$AB$14,0))),"No","Yes"))</f>
        <v>n/a</v>
      </c>
    </row>
    <row r="433" spans="31:51" x14ac:dyDescent="0.25">
      <c r="AE433" s="51" t="str">
        <f ca="1">OFFSET('All Equipment'!$A$1,ROW()-1,0)&amp;""</f>
        <v>Wrists</v>
      </c>
      <c r="AF433" s="51" t="str">
        <f ca="1">OFFSET('All Equipment'!$B$1,ROW()-1,0)&amp;""</f>
        <v>Wrists</v>
      </c>
      <c r="AG433" s="52" t="str">
        <f t="shared" ca="1" si="55"/>
        <v/>
      </c>
      <c r="AH433" s="51" t="str">
        <f ca="1">IF($AE433="","",IF(OFFSET('All Equipment'!$A$1,ROW()-1,2)="","--- Empty ---",OFFSET('All Equipment'!$A$1,ROW()-1,2)))</f>
        <v>Shackles of the Unscarred</v>
      </c>
      <c r="AI433" s="52">
        <f ca="1">IF($AF433="","",OFFSET('All Equipment'!$E$1,ROW()-1,0))</f>
        <v>5</v>
      </c>
      <c r="AJ433" s="52">
        <f ca="1">IF($AE433="","",OFFSET('All Equipment'!$M$1,ROW()-1,0))</f>
        <v>0</v>
      </c>
      <c r="AK433" s="107">
        <f ca="1">IF($AE433="","",IF($AH433="--- Empty ---",0,OFFSET('All Equipment'!$P$1,ROW()-1,0)))</f>
        <v>22.359574468085107</v>
      </c>
      <c r="AL433" s="107">
        <f ca="1">IF($AE433="","",IF(AND($AE433="Off-Hand",$AH433="--- Empty ---"),1000,IF($AG433="1H",SUM($AK433,MAX(Optimization!$I$5:$K$5)),$AK433)))</f>
        <v>22.359574468085107</v>
      </c>
      <c r="AM433" s="134" t="str">
        <f ca="1">IF($AH433="","",IF(AND($AH433&lt;&gt;"--- Empty ---",OR($AI433&gt;$AD$2,OFFSET('All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3" s="52" t="str">
        <f t="shared" ca="1" si="56"/>
        <v>Yes</v>
      </c>
      <c r="AO433" s="52">
        <f t="shared" ca="1" si="61"/>
        <v>433</v>
      </c>
      <c r="AQ433" s="51" t="str">
        <f t="shared" ca="1" si="57"/>
        <v>n/a</v>
      </c>
      <c r="AR433" s="51" t="str">
        <f t="shared" ca="1" si="58"/>
        <v>n/a</v>
      </c>
      <c r="AS433" s="52" t="str">
        <f t="shared" ca="1" si="62"/>
        <v>n/a</v>
      </c>
      <c r="AT433" s="52" t="str">
        <f ca="1">IF(OR(AQ433="",AQ433="n/a"),AQ433,IF(AND($AR433&lt;&gt;"--- Empty ---",AR433=IF(AQ433="Finger1",Settings!$AB$4,Settings!$AB$6),ISERROR(MATCH(AR433,Settings!$AB$9:$AB$14,0))),"No","Yes"))</f>
        <v>n/a</v>
      </c>
      <c r="AV433" s="51" t="str">
        <f t="shared" ca="1" si="59"/>
        <v>n/a</v>
      </c>
      <c r="AW433" s="51" t="str">
        <f t="shared" ca="1" si="60"/>
        <v>n/a</v>
      </c>
      <c r="AX433" s="52" t="str">
        <f t="shared" ca="1" si="63"/>
        <v>n/a</v>
      </c>
      <c r="AY433" s="52" t="str">
        <f ca="1">IF(OR(AV433="",AV433="n/a"),AV433,IF(AND($AW433&lt;&gt;"--- Empty ---",AW433=IF(AV433="Finger2",Settings!$AB$3,Settings!$AB$5),ISERROR(MATCH(AW433,Settings!$AB$9:$AB$14,0))),"No","Yes"))</f>
        <v>n/a</v>
      </c>
    </row>
    <row r="434" spans="31:51" x14ac:dyDescent="0.25">
      <c r="AE434" s="51" t="str">
        <f ca="1">OFFSET('All Equipment'!$A$1,ROW()-1,0)&amp;""</f>
        <v>Wrists</v>
      </c>
      <c r="AF434" s="51" t="str">
        <f ca="1">OFFSET('All Equipment'!$B$1,ROW()-1,0)&amp;""</f>
        <v>Wrists</v>
      </c>
      <c r="AG434" s="52" t="str">
        <f t="shared" ca="1" si="55"/>
        <v/>
      </c>
      <c r="AH434" s="51" t="str">
        <f ca="1">IF($AE434="","",IF(OFFSET('All Equipment'!$A$1,ROW()-1,2)="","--- Empty ---",OFFSET('All Equipment'!$A$1,ROW()-1,2)))</f>
        <v>Stormrage Bracers</v>
      </c>
      <c r="AI434" s="52">
        <f ca="1">IF($AF434="","",OFFSET('All Equipment'!$E$1,ROW()-1,0))</f>
        <v>3</v>
      </c>
      <c r="AJ434" s="52">
        <f ca="1">IF($AE434="","",OFFSET('All Equipment'!$M$1,ROW()-1,0))</f>
        <v>0</v>
      </c>
      <c r="AK434" s="107">
        <f ca="1">IF($AE434="","",IF($AH434="--- Empty ---",0,OFFSET('All Equipment'!$P$1,ROW()-1,0)))</f>
        <v>1.6994680851063835</v>
      </c>
      <c r="AL434" s="107">
        <f ca="1">IF($AE434="","",IF(AND($AE434="Off-Hand",$AH434="--- Empty ---"),1000,IF($AG434="1H",SUM($AK434,MAX(Optimization!$I$5:$K$5)),$AK434)))</f>
        <v>1.6994680851063835</v>
      </c>
      <c r="AM434" s="134" t="str">
        <f ca="1">IF($AH434="","",IF(AND($AH434&lt;&gt;"--- Empty ---",OR($AI434&gt;$AD$2,OFFSET('All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4" s="52" t="str">
        <f t="shared" ca="1" si="56"/>
        <v>Yes</v>
      </c>
      <c r="AO434" s="52">
        <f t="shared" ca="1" si="61"/>
        <v>434</v>
      </c>
      <c r="AQ434" s="51" t="str">
        <f t="shared" ca="1" si="57"/>
        <v>n/a</v>
      </c>
      <c r="AR434" s="51" t="str">
        <f t="shared" ca="1" si="58"/>
        <v>n/a</v>
      </c>
      <c r="AS434" s="52" t="str">
        <f t="shared" ca="1" si="62"/>
        <v>n/a</v>
      </c>
      <c r="AT434" s="52" t="str">
        <f ca="1">IF(OR(AQ434="",AQ434="n/a"),AQ434,IF(AND($AR434&lt;&gt;"--- Empty ---",AR434=IF(AQ434="Finger1",Settings!$AB$4,Settings!$AB$6),ISERROR(MATCH(AR434,Settings!$AB$9:$AB$14,0))),"No","Yes"))</f>
        <v>n/a</v>
      </c>
      <c r="AV434" s="51" t="str">
        <f t="shared" ca="1" si="59"/>
        <v>n/a</v>
      </c>
      <c r="AW434" s="51" t="str">
        <f t="shared" ca="1" si="60"/>
        <v>n/a</v>
      </c>
      <c r="AX434" s="52" t="str">
        <f t="shared" ca="1" si="63"/>
        <v>n/a</v>
      </c>
      <c r="AY434" s="52" t="str">
        <f ca="1">IF(OR(AV434="",AV434="n/a"),AV434,IF(AND($AW434&lt;&gt;"--- Empty ---",AW434=IF(AV434="Finger2",Settings!$AB$3,Settings!$AB$5),ISERROR(MATCH(AW434,Settings!$AB$9:$AB$14,0))),"No","Yes"))</f>
        <v>n/a</v>
      </c>
    </row>
    <row r="435" spans="31:51" x14ac:dyDescent="0.25">
      <c r="AE435" s="51" t="str">
        <f ca="1">OFFSET('All Equipment'!$A$1,ROW()-1,0)&amp;""</f>
        <v>Wrists</v>
      </c>
      <c r="AF435" s="51" t="str">
        <f ca="1">OFFSET('All Equipment'!$B$1,ROW()-1,0)&amp;""</f>
        <v>Wrists</v>
      </c>
      <c r="AG435" s="52" t="str">
        <f t="shared" ca="1" si="55"/>
        <v/>
      </c>
      <c r="AH435" s="51" t="str">
        <f ca="1">IF($AE435="","",IF(OFFSET('All Equipment'!$A$1,ROW()-1,2)="","--- Empty ---",OFFSET('All Equipment'!$A$1,ROW()-1,2)))</f>
        <v>Sublime Wristguards</v>
      </c>
      <c r="AI435" s="52">
        <f ca="1">IF($AF435="","",OFFSET('All Equipment'!$E$1,ROW()-1,0))</f>
        <v>1</v>
      </c>
      <c r="AJ435" s="52">
        <f ca="1">IF($AE435="","",OFFSET('All Equipment'!$M$1,ROW()-1,0))</f>
        <v>0</v>
      </c>
      <c r="AK435" s="107">
        <f ca="1">IF($AE435="","",IF($AH435="--- Empty ---",0,OFFSET('All Equipment'!$P$1,ROW()-1,0)))</f>
        <v>13.132978723404255</v>
      </c>
      <c r="AL435" s="107">
        <f ca="1">IF($AE435="","",IF(AND($AE435="Off-Hand",$AH435="--- Empty ---"),1000,IF($AG435="1H",SUM($AK435,MAX(Optimization!$I$5:$K$5)),$AK435)))</f>
        <v>13.132978723404255</v>
      </c>
      <c r="AM435" s="134" t="str">
        <f ca="1">IF($AH435="","",IF(AND($AH435&lt;&gt;"--- Empty ---",OR($AI435&gt;$AD$2,OFFSET('All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5" s="52" t="str">
        <f t="shared" ca="1" si="56"/>
        <v>Yes</v>
      </c>
      <c r="AO435" s="52">
        <f t="shared" ca="1" si="61"/>
        <v>435</v>
      </c>
      <c r="AQ435" s="51" t="str">
        <f t="shared" ca="1" si="57"/>
        <v>n/a</v>
      </c>
      <c r="AR435" s="51" t="str">
        <f t="shared" ca="1" si="58"/>
        <v>n/a</v>
      </c>
      <c r="AS435" s="52" t="str">
        <f t="shared" ca="1" si="62"/>
        <v>n/a</v>
      </c>
      <c r="AT435" s="52" t="str">
        <f ca="1">IF(OR(AQ435="",AQ435="n/a"),AQ435,IF(AND($AR435&lt;&gt;"--- Empty ---",AR435=IF(AQ435="Finger1",Settings!$AB$4,Settings!$AB$6),ISERROR(MATCH(AR435,Settings!$AB$9:$AB$14,0))),"No","Yes"))</f>
        <v>n/a</v>
      </c>
      <c r="AV435" s="51" t="str">
        <f t="shared" ca="1" si="59"/>
        <v>n/a</v>
      </c>
      <c r="AW435" s="51" t="str">
        <f t="shared" ca="1" si="60"/>
        <v>n/a</v>
      </c>
      <c r="AX435" s="52" t="str">
        <f t="shared" ca="1" si="63"/>
        <v>n/a</v>
      </c>
      <c r="AY435" s="52" t="str">
        <f ca="1">IF(OR(AV435="",AV435="n/a"),AV435,IF(AND($AW435&lt;&gt;"--- Empty ---",AW435=IF(AV435="Finger2",Settings!$AB$3,Settings!$AB$5),ISERROR(MATCH(AW435,Settings!$AB$9:$AB$14,0))),"No","Yes"))</f>
        <v>n/a</v>
      </c>
    </row>
    <row r="436" spans="31:51" x14ac:dyDescent="0.25">
      <c r="AE436" s="51" t="str">
        <f ca="1">OFFSET('All Equipment'!$A$1,ROW()-1,0)&amp;""</f>
        <v>Wrists</v>
      </c>
      <c r="AF436" s="51" t="str">
        <f ca="1">OFFSET('All Equipment'!$B$1,ROW()-1,0)&amp;""</f>
        <v>Wrists</v>
      </c>
      <c r="AG436" s="52" t="str">
        <f t="shared" ca="1" si="55"/>
        <v/>
      </c>
      <c r="AH436" s="51" t="str">
        <f ca="1">IF($AE436="","",IF(OFFSET('All Equipment'!$A$1,ROW()-1,2)="","--- Empty ---",OFFSET('All Equipment'!$A$1,ROW()-1,2)))</f>
        <v>Supreme Bracers of Arcane Wrath</v>
      </c>
      <c r="AI436" s="52">
        <f ca="1">IF($AF436="","",OFFSET('All Equipment'!$E$1,ROW()-1,0))</f>
        <v>1</v>
      </c>
      <c r="AJ436" s="52">
        <f ca="1">IF($AE436="","",OFFSET('All Equipment'!$M$1,ROW()-1,0))</f>
        <v>0</v>
      </c>
      <c r="AK436" s="107">
        <f ca="1">IF($AE436="","",IF($AH436="--- Empty ---",0,OFFSET('All Equipment'!$P$1,ROW()-1,0)))</f>
        <v>21</v>
      </c>
      <c r="AL436" s="107">
        <f ca="1">IF($AE436="","",IF(AND($AE436="Off-Hand",$AH436="--- Empty ---"),1000,IF($AG436="1H",SUM($AK436,MAX(Optimization!$I$5:$K$5)),$AK436)))</f>
        <v>21</v>
      </c>
      <c r="AM436" s="134" t="str">
        <f ca="1">IF($AH436="","",IF(AND($AH436&lt;&gt;"--- Empty ---",OR($AI436&gt;$AD$2,OFFSET('All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6" s="52" t="str">
        <f t="shared" ca="1" si="56"/>
        <v>Yes</v>
      </c>
      <c r="AO436" s="52">
        <f t="shared" ca="1" si="61"/>
        <v>436</v>
      </c>
      <c r="AQ436" s="51" t="str">
        <f t="shared" ca="1" si="57"/>
        <v>n/a</v>
      </c>
      <c r="AR436" s="51" t="str">
        <f t="shared" ca="1" si="58"/>
        <v>n/a</v>
      </c>
      <c r="AS436" s="52" t="str">
        <f t="shared" ca="1" si="62"/>
        <v>n/a</v>
      </c>
      <c r="AT436" s="52" t="str">
        <f ca="1">IF(OR(AQ436="",AQ436="n/a"),AQ436,IF(AND($AR436&lt;&gt;"--- Empty ---",AR436=IF(AQ436="Finger1",Settings!$AB$4,Settings!$AB$6),ISERROR(MATCH(AR436,Settings!$AB$9:$AB$14,0))),"No","Yes"))</f>
        <v>n/a</v>
      </c>
      <c r="AV436" s="51" t="str">
        <f t="shared" ca="1" si="59"/>
        <v>n/a</v>
      </c>
      <c r="AW436" s="51" t="str">
        <f t="shared" ca="1" si="60"/>
        <v>n/a</v>
      </c>
      <c r="AX436" s="52" t="str">
        <f t="shared" ca="1" si="63"/>
        <v>n/a</v>
      </c>
      <c r="AY436" s="52" t="str">
        <f ca="1">IF(OR(AV436="",AV436="n/a"),AV436,IF(AND($AW436&lt;&gt;"--- Empty ---",AW436=IF(AV436="Finger2",Settings!$AB$3,Settings!$AB$5),ISERROR(MATCH(AW436,Settings!$AB$9:$AB$14,0))),"No","Yes"))</f>
        <v>n/a</v>
      </c>
    </row>
    <row r="437" spans="31:51" x14ac:dyDescent="0.25">
      <c r="AE437" s="51" t="str">
        <f ca="1">OFFSET('All Equipment'!$A$1,ROW()-1,0)&amp;""</f>
        <v>Wrists</v>
      </c>
      <c r="AF437" s="51" t="str">
        <f ca="1">OFFSET('All Equipment'!$B$1,ROW()-1,0)&amp;""</f>
        <v>Wrists</v>
      </c>
      <c r="AG437" s="52" t="str">
        <f t="shared" ca="1" si="55"/>
        <v/>
      </c>
      <c r="AH437" s="51" t="str">
        <f ca="1">IF($AE437="","",IF(OFFSET('All Equipment'!$A$1,ROW()-1,2)="","--- Empty ---",OFFSET('All Equipment'!$A$1,ROW()-1,2)))</f>
        <v>Supreme Bracers of Nature's Wrath</v>
      </c>
      <c r="AI437" s="52">
        <f ca="1">IF($AF437="","",OFFSET('All Equipment'!$E$1,ROW()-1,0))</f>
        <v>1</v>
      </c>
      <c r="AJ437" s="52">
        <f ca="1">IF($AE437="","",OFFSET('All Equipment'!$M$1,ROW()-1,0))</f>
        <v>0</v>
      </c>
      <c r="AK437" s="107">
        <f ca="1">IF($AE437="","",IF($AH437="--- Empty ---",0,OFFSET('All Equipment'!$P$1,ROW()-1,0)))</f>
        <v>21</v>
      </c>
      <c r="AL437" s="107">
        <f ca="1">IF($AE437="","",IF(AND($AE437="Off-Hand",$AH437="--- Empty ---"),1000,IF($AG437="1H",SUM($AK437,MAX(Optimization!$I$5:$K$5)),$AK437)))</f>
        <v>21</v>
      </c>
      <c r="AM437" s="134" t="str">
        <f ca="1">IF($AH437="","",IF(AND($AH437&lt;&gt;"--- Empty ---",OR($AI437&gt;$AD$2,OFFSET('All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37" s="52" t="str">
        <f t="shared" ca="1" si="56"/>
        <v>Yes</v>
      </c>
      <c r="AO437" s="52">
        <f t="shared" ca="1" si="61"/>
        <v>437</v>
      </c>
      <c r="AQ437" s="51" t="str">
        <f t="shared" ca="1" si="57"/>
        <v>n/a</v>
      </c>
      <c r="AR437" s="51" t="str">
        <f t="shared" ca="1" si="58"/>
        <v>n/a</v>
      </c>
      <c r="AS437" s="52" t="str">
        <f t="shared" ca="1" si="62"/>
        <v>n/a</v>
      </c>
      <c r="AT437" s="52" t="str">
        <f ca="1">IF(OR(AQ437="",AQ437="n/a"),AQ437,IF(AND($AR437&lt;&gt;"--- Empty ---",AR437=IF(AQ437="Finger1",Settings!$AB$4,Settings!$AB$6),ISERROR(MATCH(AR437,Settings!$AB$9:$AB$14,0))),"No","Yes"))</f>
        <v>n/a</v>
      </c>
      <c r="AV437" s="51" t="str">
        <f t="shared" ca="1" si="59"/>
        <v>n/a</v>
      </c>
      <c r="AW437" s="51" t="str">
        <f t="shared" ca="1" si="60"/>
        <v>n/a</v>
      </c>
      <c r="AX437" s="52" t="str">
        <f t="shared" ca="1" si="63"/>
        <v>n/a</v>
      </c>
      <c r="AY437" s="52" t="str">
        <f ca="1">IF(OR(AV437="",AV437="n/a"),AV437,IF(AND($AW437&lt;&gt;"--- Empty ---",AW437=IF(AV437="Finger2",Settings!$AB$3,Settings!$AB$5),ISERROR(MATCH(AW437,Settings!$AB$9:$AB$14,0))),"No","Yes"))</f>
        <v>n/a</v>
      </c>
    </row>
    <row r="438" spans="31:51" x14ac:dyDescent="0.25">
      <c r="AE438" s="51" t="str">
        <f ca="1">OFFSET('All Equipment'!$A$1,ROW()-1,0)&amp;""</f>
        <v>Wrists</v>
      </c>
      <c r="AF438" s="51" t="str">
        <f ca="1">OFFSET('All Equipment'!$B$1,ROW()-1,0)&amp;""</f>
        <v>Wrists</v>
      </c>
      <c r="AG438" s="52" t="str">
        <f t="shared" ca="1" si="55"/>
        <v/>
      </c>
      <c r="AH438" s="51" t="str">
        <f ca="1">IF($AE438="","",IF(OFFSET('All Equipment'!$A$1,ROW()-1,2)="","--- Empty ---",OFFSET('All Equipment'!$A$1,ROW()-1,2)))</f>
        <v>Swashbuckler's Bracers of Arcane Wrath</v>
      </c>
      <c r="AI438" s="52">
        <f ca="1">IF($AF438="","",OFFSET('All Equipment'!$E$1,ROW()-1,0))</f>
        <v>1</v>
      </c>
      <c r="AJ438" s="52">
        <f ca="1">IF($AE438="","",OFFSET('All Equipment'!$M$1,ROW()-1,0))</f>
        <v>0</v>
      </c>
      <c r="AK438" s="107">
        <f ca="1">IF($AE438="","",IF($AH438="--- Empty ---",0,OFFSET('All Equipment'!$P$1,ROW()-1,0)))</f>
        <v>19</v>
      </c>
      <c r="AL438" s="107">
        <f ca="1">IF($AE438="","",IF(AND($AE438="Off-Hand",$AH438="--- Empty ---"),1000,IF($AG438="1H",SUM($AK438,MAX(Optimization!$I$5:$K$5)),$AK438)))</f>
        <v>19</v>
      </c>
      <c r="AM438" s="134" t="str">
        <f ca="1">IF($AH438="","",IF(AND($AH438&lt;&gt;"--- Empty ---",OR($AI438&gt;$AD$2,OFFSET('All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8" s="52" t="str">
        <f t="shared" ca="1" si="56"/>
        <v>Yes</v>
      </c>
      <c r="AO438" s="52">
        <f t="shared" ca="1" si="61"/>
        <v>438</v>
      </c>
      <c r="AQ438" s="51" t="str">
        <f t="shared" ca="1" si="57"/>
        <v>n/a</v>
      </c>
      <c r="AR438" s="51" t="str">
        <f t="shared" ca="1" si="58"/>
        <v>n/a</v>
      </c>
      <c r="AS438" s="52" t="str">
        <f t="shared" ca="1" si="62"/>
        <v>n/a</v>
      </c>
      <c r="AT438" s="52" t="str">
        <f ca="1">IF(OR(AQ438="",AQ438="n/a"),AQ438,IF(AND($AR438&lt;&gt;"--- Empty ---",AR438=IF(AQ438="Finger1",Settings!$AB$4,Settings!$AB$6),ISERROR(MATCH(AR438,Settings!$AB$9:$AB$14,0))),"No","Yes"))</f>
        <v>n/a</v>
      </c>
      <c r="AV438" s="51" t="str">
        <f t="shared" ca="1" si="59"/>
        <v>n/a</v>
      </c>
      <c r="AW438" s="51" t="str">
        <f t="shared" ca="1" si="60"/>
        <v>n/a</v>
      </c>
      <c r="AX438" s="52" t="str">
        <f t="shared" ca="1" si="63"/>
        <v>n/a</v>
      </c>
      <c r="AY438" s="52" t="str">
        <f ca="1">IF(OR(AV438="",AV438="n/a"),AV438,IF(AND($AW438&lt;&gt;"--- Empty ---",AW438=IF(AV438="Finger2",Settings!$AB$3,Settings!$AB$5),ISERROR(MATCH(AW438,Settings!$AB$9:$AB$14,0))),"No","Yes"))</f>
        <v>n/a</v>
      </c>
    </row>
    <row r="439" spans="31:51" x14ac:dyDescent="0.25">
      <c r="AE439" s="51" t="str">
        <f ca="1">OFFSET('All Equipment'!$A$1,ROW()-1,0)&amp;""</f>
        <v>Wrists</v>
      </c>
      <c r="AF439" s="51" t="str">
        <f ca="1">OFFSET('All Equipment'!$B$1,ROW()-1,0)&amp;""</f>
        <v>Wrists</v>
      </c>
      <c r="AG439" s="52" t="str">
        <f t="shared" ca="1" si="55"/>
        <v/>
      </c>
      <c r="AH439" s="51" t="str">
        <f ca="1">IF($AE439="","",IF(OFFSET('All Equipment'!$A$1,ROW()-1,2)="","--- Empty ---",OFFSET('All Equipment'!$A$1,ROW()-1,2)))</f>
        <v>Swashbuckler's Bracers of Nature's Wrath</v>
      </c>
      <c r="AI439" s="52">
        <f ca="1">IF($AF439="","",OFFSET('All Equipment'!$E$1,ROW()-1,0))</f>
        <v>1</v>
      </c>
      <c r="AJ439" s="52">
        <f ca="1">IF($AE439="","",OFFSET('All Equipment'!$M$1,ROW()-1,0))</f>
        <v>0</v>
      </c>
      <c r="AK439" s="107">
        <f ca="1">IF($AE439="","",IF($AH439="--- Empty ---",0,OFFSET('All Equipment'!$P$1,ROW()-1,0)))</f>
        <v>19</v>
      </c>
      <c r="AL439" s="107">
        <f ca="1">IF($AE439="","",IF(AND($AE439="Off-Hand",$AH439="--- Empty ---"),1000,IF($AG439="1H",SUM($AK439,MAX(Optimization!$I$5:$K$5)),$AK439)))</f>
        <v>19</v>
      </c>
      <c r="AM439" s="134" t="str">
        <f ca="1">IF($AH439="","",IF(AND($AH439&lt;&gt;"--- Empty ---",OR($AI439&gt;$AD$2,OFFSET('All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39" s="52" t="str">
        <f t="shared" ca="1" si="56"/>
        <v>Yes</v>
      </c>
      <c r="AO439" s="52">
        <f t="shared" ca="1" si="61"/>
        <v>439</v>
      </c>
      <c r="AQ439" s="51" t="str">
        <f t="shared" ca="1" si="57"/>
        <v>n/a</v>
      </c>
      <c r="AR439" s="51" t="str">
        <f t="shared" ca="1" si="58"/>
        <v>n/a</v>
      </c>
      <c r="AS439" s="52" t="str">
        <f t="shared" ca="1" si="62"/>
        <v>n/a</v>
      </c>
      <c r="AT439" s="52" t="str">
        <f ca="1">IF(OR(AQ439="",AQ439="n/a"),AQ439,IF(AND($AR439&lt;&gt;"--- Empty ---",AR439=IF(AQ439="Finger1",Settings!$AB$4,Settings!$AB$6),ISERROR(MATCH(AR439,Settings!$AB$9:$AB$14,0))),"No","Yes"))</f>
        <v>n/a</v>
      </c>
      <c r="AV439" s="51" t="str">
        <f t="shared" ca="1" si="59"/>
        <v>n/a</v>
      </c>
      <c r="AW439" s="51" t="str">
        <f t="shared" ca="1" si="60"/>
        <v>n/a</v>
      </c>
      <c r="AX439" s="52" t="str">
        <f t="shared" ca="1" si="63"/>
        <v>n/a</v>
      </c>
      <c r="AY439" s="52" t="str">
        <f ca="1">IF(OR(AV439="",AV439="n/a"),AV439,IF(AND($AW439&lt;&gt;"--- Empty ---",AW439=IF(AV439="Finger2",Settings!$AB$3,Settings!$AB$5),ISERROR(MATCH(AW439,Settings!$AB$9:$AB$14,0))),"No","Yes"))</f>
        <v>n/a</v>
      </c>
    </row>
    <row r="440" spans="31:51" x14ac:dyDescent="0.25">
      <c r="AE440" s="51" t="str">
        <f ca="1">OFFSET('All Equipment'!$A$1,ROW()-1,0)&amp;""</f>
        <v>Wrists</v>
      </c>
      <c r="AF440" s="51" t="str">
        <f ca="1">OFFSET('All Equipment'!$B$1,ROW()-1,0)&amp;""</f>
        <v>Wrists</v>
      </c>
      <c r="AG440" s="52" t="str">
        <f t="shared" ca="1" si="55"/>
        <v/>
      </c>
      <c r="AH440" s="51" t="str">
        <f ca="1">IF($AE440="","",IF(OFFSET('All Equipment'!$A$1,ROW()-1,2)="","--- Empty ---",OFFSET('All Equipment'!$A$1,ROW()-1,2)))</f>
        <v>Tearfall Bracers of Arcane Wrath</v>
      </c>
      <c r="AI440" s="52">
        <f ca="1">IF($AF440="","",OFFSET('All Equipment'!$E$1,ROW()-1,0))</f>
        <v>1</v>
      </c>
      <c r="AJ440" s="52">
        <f ca="1">IF($AE440="","",OFFSET('All Equipment'!$M$1,ROW()-1,0))</f>
        <v>0</v>
      </c>
      <c r="AK440" s="107">
        <f ca="1">IF($AE440="","",IF($AH440="--- Empty ---",0,OFFSET('All Equipment'!$P$1,ROW()-1,0)))</f>
        <v>21</v>
      </c>
      <c r="AL440" s="107">
        <f ca="1">IF($AE440="","",IF(AND($AE440="Off-Hand",$AH440="--- Empty ---"),1000,IF($AG440="1H",SUM($AK440,MAX(Optimization!$I$5:$K$5)),$AK440)))</f>
        <v>21</v>
      </c>
      <c r="AM440" s="134" t="str">
        <f ca="1">IF($AH440="","",IF(AND($AH440&lt;&gt;"--- Empty ---",OR($AI440&gt;$AD$2,OFFSET('All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0" s="52" t="str">
        <f t="shared" ca="1" si="56"/>
        <v>Yes</v>
      </c>
      <c r="AO440" s="52">
        <f t="shared" ca="1" si="61"/>
        <v>440</v>
      </c>
      <c r="AQ440" s="51" t="str">
        <f t="shared" ca="1" si="57"/>
        <v>n/a</v>
      </c>
      <c r="AR440" s="51" t="str">
        <f t="shared" ca="1" si="58"/>
        <v>n/a</v>
      </c>
      <c r="AS440" s="52" t="str">
        <f t="shared" ca="1" si="62"/>
        <v>n/a</v>
      </c>
      <c r="AT440" s="52" t="str">
        <f ca="1">IF(OR(AQ440="",AQ440="n/a"),AQ440,IF(AND($AR440&lt;&gt;"--- Empty ---",AR440=IF(AQ440="Finger1",Settings!$AB$4,Settings!$AB$6),ISERROR(MATCH(AR440,Settings!$AB$9:$AB$14,0))),"No","Yes"))</f>
        <v>n/a</v>
      </c>
      <c r="AV440" s="51" t="str">
        <f t="shared" ca="1" si="59"/>
        <v>n/a</v>
      </c>
      <c r="AW440" s="51" t="str">
        <f t="shared" ca="1" si="60"/>
        <v>n/a</v>
      </c>
      <c r="AX440" s="52" t="str">
        <f t="shared" ca="1" si="63"/>
        <v>n/a</v>
      </c>
      <c r="AY440" s="52" t="str">
        <f ca="1">IF(OR(AV440="",AV440="n/a"),AV440,IF(AND($AW440&lt;&gt;"--- Empty ---",AW440=IF(AV440="Finger2",Settings!$AB$3,Settings!$AB$5),ISERROR(MATCH(AW440,Settings!$AB$9:$AB$14,0))),"No","Yes"))</f>
        <v>n/a</v>
      </c>
    </row>
    <row r="441" spans="31:51" x14ac:dyDescent="0.25">
      <c r="AE441" s="51" t="str">
        <f ca="1">OFFSET('All Equipment'!$A$1,ROW()-1,0)&amp;""</f>
        <v>Wrists</v>
      </c>
      <c r="AF441" s="51" t="str">
        <f ca="1">OFFSET('All Equipment'!$B$1,ROW()-1,0)&amp;""</f>
        <v>Wrists</v>
      </c>
      <c r="AG441" s="52" t="str">
        <f t="shared" ca="1" si="55"/>
        <v/>
      </c>
      <c r="AH441" s="51" t="str">
        <f ca="1">IF($AE441="","",IF(OFFSET('All Equipment'!$A$1,ROW()-1,2)="","--- Empty ---",OFFSET('All Equipment'!$A$1,ROW()-1,2)))</f>
        <v>The Soul Harvester's Bindings</v>
      </c>
      <c r="AI441" s="52">
        <f ca="1">IF($AF441="","",OFFSET('All Equipment'!$E$1,ROW()-1,0))</f>
        <v>6</v>
      </c>
      <c r="AJ441" s="52">
        <f ca="1">IF($AE441="","",OFFSET('All Equipment'!$M$1,ROW()-1,0))</f>
        <v>0</v>
      </c>
      <c r="AK441" s="107">
        <f ca="1">IF($AE441="","",IF($AH441="--- Empty ---",0,OFFSET('All Equipment'!$P$1,ROW()-1,0)))</f>
        <v>29.384042553191492</v>
      </c>
      <c r="AL441" s="107">
        <f ca="1">IF($AE441="","",IF(AND($AE441="Off-Hand",$AH441="--- Empty ---"),1000,IF($AG441="1H",SUM($AK441,MAX(Optimization!$I$5:$K$5)),$AK441)))</f>
        <v>29.384042553191492</v>
      </c>
      <c r="AM441" s="134" t="str">
        <f ca="1">IF($AH441="","",IF(AND($AH441&lt;&gt;"--- Empty ---",OR($AI441&gt;$AD$2,OFFSET('All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1" s="52" t="str">
        <f t="shared" ca="1" si="56"/>
        <v>Yes</v>
      </c>
      <c r="AO441" s="52">
        <f t="shared" ca="1" si="61"/>
        <v>441</v>
      </c>
      <c r="AQ441" s="51" t="str">
        <f t="shared" ca="1" si="57"/>
        <v>n/a</v>
      </c>
      <c r="AR441" s="51" t="str">
        <f t="shared" ca="1" si="58"/>
        <v>n/a</v>
      </c>
      <c r="AS441" s="52" t="str">
        <f t="shared" ca="1" si="62"/>
        <v>n/a</v>
      </c>
      <c r="AT441" s="52" t="str">
        <f ca="1">IF(OR(AQ441="",AQ441="n/a"),AQ441,IF(AND($AR441&lt;&gt;"--- Empty ---",AR441=IF(AQ441="Finger1",Settings!$AB$4,Settings!$AB$6),ISERROR(MATCH(AR441,Settings!$AB$9:$AB$14,0))),"No","Yes"))</f>
        <v>n/a</v>
      </c>
      <c r="AV441" s="51" t="str">
        <f t="shared" ca="1" si="59"/>
        <v>n/a</v>
      </c>
      <c r="AW441" s="51" t="str">
        <f t="shared" ca="1" si="60"/>
        <v>n/a</v>
      </c>
      <c r="AX441" s="52" t="str">
        <f t="shared" ca="1" si="63"/>
        <v>n/a</v>
      </c>
      <c r="AY441" s="52" t="str">
        <f ca="1">IF(OR(AV441="",AV441="n/a"),AV441,IF(AND($AW441&lt;&gt;"--- Empty ---",AW441=IF(AV441="Finger2",Settings!$AB$3,Settings!$AB$5),ISERROR(MATCH(AW441,Settings!$AB$9:$AB$14,0))),"No","Yes"))</f>
        <v>n/a</v>
      </c>
    </row>
    <row r="442" spans="31:51" x14ac:dyDescent="0.25">
      <c r="AE442" s="51" t="str">
        <f ca="1">OFFSET('All Equipment'!$A$1,ROW()-1,0)&amp;""</f>
        <v>Wrists</v>
      </c>
      <c r="AF442" s="51" t="str">
        <f ca="1">OFFSET('All Equipment'!$B$1,ROW()-1,0)&amp;""</f>
        <v>Wrists</v>
      </c>
      <c r="AG442" s="52" t="str">
        <f t="shared" ca="1" si="55"/>
        <v/>
      </c>
      <c r="AH442" s="51" t="str">
        <f ca="1">IF($AE442="","",IF(OFFSET('All Equipment'!$A$1,ROW()-1,2)="","--- Empty ---",OFFSET('All Equipment'!$A$1,ROW()-1,2)))</f>
        <v>Wanderer's Bracers of Arcane Wrath</v>
      </c>
      <c r="AI442" s="52">
        <f ca="1">IF($AF442="","",OFFSET('All Equipment'!$E$1,ROW()-1,0))</f>
        <v>1</v>
      </c>
      <c r="AJ442" s="52">
        <f ca="1">IF($AE442="","",OFFSET('All Equipment'!$M$1,ROW()-1,0))</f>
        <v>0</v>
      </c>
      <c r="AK442" s="107">
        <f ca="1">IF($AE442="","",IF($AH442="--- Empty ---",0,OFFSET('All Equipment'!$P$1,ROW()-1,0)))</f>
        <v>19</v>
      </c>
      <c r="AL442" s="107">
        <f ca="1">IF($AE442="","",IF(AND($AE442="Off-Hand",$AH442="--- Empty ---"),1000,IF($AG442="1H",SUM($AK442,MAX(Optimization!$I$5:$K$5)),$AK442)))</f>
        <v>19</v>
      </c>
      <c r="AM442" s="134" t="str">
        <f ca="1">IF($AH442="","",IF(AND($AH442&lt;&gt;"--- Empty ---",OR($AI442&gt;$AD$2,OFFSET('All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2" s="52" t="str">
        <f t="shared" ca="1" si="56"/>
        <v>Yes</v>
      </c>
      <c r="AO442" s="52">
        <f t="shared" ca="1" si="61"/>
        <v>442</v>
      </c>
      <c r="AQ442" s="51" t="str">
        <f t="shared" ca="1" si="57"/>
        <v>n/a</v>
      </c>
      <c r="AR442" s="51" t="str">
        <f t="shared" ca="1" si="58"/>
        <v>n/a</v>
      </c>
      <c r="AS442" s="52" t="str">
        <f t="shared" ca="1" si="62"/>
        <v>n/a</v>
      </c>
      <c r="AT442" s="52" t="str">
        <f ca="1">IF(OR(AQ442="",AQ442="n/a"),AQ442,IF(AND($AR442&lt;&gt;"--- Empty ---",AR442=IF(AQ442="Finger1",Settings!$AB$4,Settings!$AB$6),ISERROR(MATCH(AR442,Settings!$AB$9:$AB$14,0))),"No","Yes"))</f>
        <v>n/a</v>
      </c>
      <c r="AV442" s="51" t="str">
        <f t="shared" ca="1" si="59"/>
        <v>n/a</v>
      </c>
      <c r="AW442" s="51" t="str">
        <f t="shared" ca="1" si="60"/>
        <v>n/a</v>
      </c>
      <c r="AX442" s="52" t="str">
        <f t="shared" ca="1" si="63"/>
        <v>n/a</v>
      </c>
      <c r="AY442" s="52" t="str">
        <f ca="1">IF(OR(AV442="",AV442="n/a"),AV442,IF(AND($AW442&lt;&gt;"--- Empty ---",AW442=IF(AV442="Finger2",Settings!$AB$3,Settings!$AB$5),ISERROR(MATCH(AW442,Settings!$AB$9:$AB$14,0))),"No","Yes"))</f>
        <v>n/a</v>
      </c>
    </row>
    <row r="443" spans="31:51" x14ac:dyDescent="0.25">
      <c r="AE443" s="51" t="str">
        <f ca="1">OFFSET('All Equipment'!$A$1,ROW()-1,0)&amp;""</f>
        <v>Wrists</v>
      </c>
      <c r="AF443" s="51" t="str">
        <f ca="1">OFFSET('All Equipment'!$B$1,ROW()-1,0)&amp;""</f>
        <v>Wrists</v>
      </c>
      <c r="AG443" s="52" t="str">
        <f t="shared" ca="1" si="55"/>
        <v/>
      </c>
      <c r="AH443" s="51" t="str">
        <f ca="1">IF($AE443="","",IF(OFFSET('All Equipment'!$A$1,ROW()-1,2)="","--- Empty ---",OFFSET('All Equipment'!$A$1,ROW()-1,2)))</f>
        <v>Wanderer's Bracers of Nature's Wrath</v>
      </c>
      <c r="AI443" s="52">
        <f ca="1">IF($AF443="","",OFFSET('All Equipment'!$E$1,ROW()-1,0))</f>
        <v>1</v>
      </c>
      <c r="AJ443" s="52">
        <f ca="1">IF($AE443="","",OFFSET('All Equipment'!$M$1,ROW()-1,0))</f>
        <v>0</v>
      </c>
      <c r="AK443" s="107">
        <f ca="1">IF($AE443="","",IF($AH443="--- Empty ---",0,OFFSET('All Equipment'!$P$1,ROW()-1,0)))</f>
        <v>19</v>
      </c>
      <c r="AL443" s="107">
        <f ca="1">IF($AE443="","",IF(AND($AE443="Off-Hand",$AH443="--- Empty ---"),1000,IF($AG443="1H",SUM($AK443,MAX(Optimization!$I$5:$K$5)),$AK443)))</f>
        <v>19</v>
      </c>
      <c r="AM443" s="134" t="str">
        <f ca="1">IF($AH443="","",IF(AND($AH443&lt;&gt;"--- Empty ---",OR($AI443&gt;$AD$2,OFFSET('All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43" s="52" t="str">
        <f t="shared" ca="1" si="56"/>
        <v>Yes</v>
      </c>
      <c r="AO443" s="52">
        <f t="shared" ca="1" si="61"/>
        <v>443</v>
      </c>
      <c r="AQ443" s="51" t="str">
        <f t="shared" ca="1" si="57"/>
        <v>n/a</v>
      </c>
      <c r="AR443" s="51" t="str">
        <f t="shared" ca="1" si="58"/>
        <v>n/a</v>
      </c>
      <c r="AS443" s="52" t="str">
        <f t="shared" ca="1" si="62"/>
        <v>n/a</v>
      </c>
      <c r="AT443" s="52" t="str">
        <f ca="1">IF(OR(AQ443="",AQ443="n/a"),AQ443,IF(AND($AR443&lt;&gt;"--- Empty ---",AR443=IF(AQ443="Finger1",Settings!$AB$4,Settings!$AB$6),ISERROR(MATCH(AR443,Settings!$AB$9:$AB$14,0))),"No","Yes"))</f>
        <v>n/a</v>
      </c>
      <c r="AV443" s="51" t="str">
        <f t="shared" ca="1" si="59"/>
        <v>n/a</v>
      </c>
      <c r="AW443" s="51" t="str">
        <f t="shared" ca="1" si="60"/>
        <v>n/a</v>
      </c>
      <c r="AX443" s="52" t="str">
        <f t="shared" ca="1" si="63"/>
        <v>n/a</v>
      </c>
      <c r="AY443" s="52" t="str">
        <f ca="1">IF(OR(AV443="",AV443="n/a"),AV443,IF(AND($AW443&lt;&gt;"--- Empty ---",AW443=IF(AV443="Finger2",Settings!$AB$3,Settings!$AB$5),ISERROR(MATCH(AW443,Settings!$AB$9:$AB$14,0))),"No","Yes"))</f>
        <v>n/a</v>
      </c>
    </row>
    <row r="444" spans="31:51" x14ac:dyDescent="0.25">
      <c r="AE444" s="51" t="str">
        <f ca="1">OFFSET('All Equipment'!$A$1,ROW()-1,0)&amp;""</f>
        <v/>
      </c>
      <c r="AF444" s="51" t="str">
        <f ca="1">OFFSET('All Equipment'!$B$1,ROW()-1,0)&amp;""</f>
        <v/>
      </c>
      <c r="AG444" s="52" t="str">
        <f t="shared" ca="1" si="55"/>
        <v/>
      </c>
      <c r="AH444" s="51" t="str">
        <f ca="1">IF($AE444="","",IF(OFFSET('All Equipment'!$A$1,ROW()-1,2)="","--- Empty ---",OFFSET('All Equipment'!$A$1,ROW()-1,2)))</f>
        <v/>
      </c>
      <c r="AI444" s="52" t="str">
        <f ca="1">IF($AF444="","",OFFSET('All Equipment'!$E$1,ROW()-1,0))</f>
        <v/>
      </c>
      <c r="AJ444" s="52" t="str">
        <f ca="1">IF($AE444="","",OFFSET('All Equipment'!$M$1,ROW()-1,0))</f>
        <v/>
      </c>
      <c r="AK444" s="107" t="str">
        <f ca="1">IF($AE444="","",IF($AH444="--- Empty ---",0,OFFSET('All Equipment'!$P$1,ROW()-1,0)))</f>
        <v/>
      </c>
      <c r="AL444" s="107" t="str">
        <f ca="1">IF($AE444="","",IF(AND($AE444="Off-Hand",$AH444="--- Empty ---"),1000,IF($AG444="1H",SUM($AK444,MAX(Optimization!$I$5:$K$5)),$AK444)))</f>
        <v/>
      </c>
      <c r="AM444" s="134" t="str">
        <f ca="1">IF($AH444="","",IF(AND($AH444&lt;&gt;"--- Empty ---",OR($AI444&gt;$AD$2,OFFSET('All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444" s="52" t="str">
        <f t="shared" ca="1" si="56"/>
        <v/>
      </c>
      <c r="AO444" s="52" t="str">
        <f t="shared" ca="1" si="61"/>
        <v/>
      </c>
      <c r="AQ444" s="51" t="str">
        <f t="shared" ca="1" si="57"/>
        <v/>
      </c>
      <c r="AR444" s="51" t="str">
        <f t="shared" ca="1" si="58"/>
        <v/>
      </c>
      <c r="AS444" s="52" t="str">
        <f t="shared" ca="1" si="62"/>
        <v/>
      </c>
      <c r="AT444" s="52" t="str">
        <f ca="1">IF(OR(AQ444="",AQ444="n/a"),AQ444,IF(AND($AR444&lt;&gt;"--- Empty ---",AR444=IF(AQ444="Finger1",Settings!$AB$4,Settings!$AB$6),ISERROR(MATCH(AR444,Settings!$AB$9:$AB$14,0))),"No","Yes"))</f>
        <v/>
      </c>
      <c r="AV444" s="51" t="str">
        <f t="shared" ca="1" si="59"/>
        <v/>
      </c>
      <c r="AW444" s="51" t="str">
        <f t="shared" ca="1" si="60"/>
        <v/>
      </c>
      <c r="AX444" s="52" t="str">
        <f t="shared" ca="1" si="63"/>
        <v/>
      </c>
      <c r="AY444" s="52" t="str">
        <f ca="1">IF(OR(AV444="",AV444="n/a"),AV444,IF(AND($AW444&lt;&gt;"--- Empty ---",AW444=IF(AV444="Finger2",Settings!$AB$3,Settings!$AB$5),ISERROR(MATCH(AW444,Settings!$AB$9:$AB$14,0))),"No","Yes"))</f>
        <v/>
      </c>
    </row>
    <row r="445" spans="31:51" x14ac:dyDescent="0.25">
      <c r="AE445" s="51" t="str">
        <f ca="1">OFFSET('All Equipment'!$A$1,ROW()-1,0)&amp;""</f>
        <v>Wrist Enchant</v>
      </c>
      <c r="AF445" s="51" t="str">
        <f ca="1">OFFSET('All Equipment'!$B$1,ROW()-1,0)&amp;""</f>
        <v/>
      </c>
      <c r="AG445" s="52" t="str">
        <f t="shared" ca="1" si="55"/>
        <v/>
      </c>
      <c r="AH445" s="51" t="str">
        <f ca="1">IF($AE445="","",IF(OFFSET('All Equipment'!$A$1,ROW()-1,2)="","--- Empty ---",OFFSET('All Equipment'!$A$1,ROW()-1,2)))</f>
        <v>--- Empty ---</v>
      </c>
      <c r="AI445" s="52" t="str">
        <f ca="1">IF($AF445="","",OFFSET('All Equipment'!$E$1,ROW()-1,0))</f>
        <v/>
      </c>
      <c r="AJ445" s="52">
        <f ca="1">IF($AE445="","",OFFSET('All Equipment'!$M$1,ROW()-1,0))</f>
        <v>0</v>
      </c>
      <c r="AK445" s="107">
        <f ca="1">IF($AE445="","",IF($AH445="--- Empty ---",0,OFFSET('All Equipment'!$P$1,ROW()-1,0)))</f>
        <v>0</v>
      </c>
      <c r="AL445" s="107">
        <f ca="1">IF($AE445="","",IF(AND($AE445="Off-Hand",$AH445="--- Empty ---"),1000,IF($AG445="1H",SUM($AK445,MAX(Optimization!$I$5:$K$5)),$AK445)))</f>
        <v>0</v>
      </c>
      <c r="AM445" s="134" t="str">
        <f ca="1">IF($AH445="","",IF(AND($AH445&lt;&gt;"--- Empty ---",OR($AI445&gt;$AD$2,OFFSET('All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5" s="52" t="str">
        <f t="shared" ca="1" si="56"/>
        <v>Yes</v>
      </c>
      <c r="AO445" s="52">
        <f t="shared" ca="1" si="61"/>
        <v>445</v>
      </c>
      <c r="AQ445" s="51" t="str">
        <f t="shared" ca="1" si="57"/>
        <v>n/a</v>
      </c>
      <c r="AR445" s="51" t="str">
        <f t="shared" ca="1" si="58"/>
        <v>n/a</v>
      </c>
      <c r="AS445" s="52" t="str">
        <f t="shared" ca="1" si="62"/>
        <v>n/a</v>
      </c>
      <c r="AT445" s="52" t="str">
        <f ca="1">IF(OR(AQ445="",AQ445="n/a"),AQ445,IF(AND($AR445&lt;&gt;"--- Empty ---",AR445=IF(AQ445="Finger1",Settings!$AB$4,Settings!$AB$6),ISERROR(MATCH(AR445,Settings!$AB$9:$AB$14,0))),"No","Yes"))</f>
        <v>n/a</v>
      </c>
      <c r="AV445" s="51" t="str">
        <f t="shared" ca="1" si="59"/>
        <v>n/a</v>
      </c>
      <c r="AW445" s="51" t="str">
        <f t="shared" ca="1" si="60"/>
        <v>n/a</v>
      </c>
      <c r="AX445" s="52" t="str">
        <f t="shared" ca="1" si="63"/>
        <v>n/a</v>
      </c>
      <c r="AY445" s="52" t="str">
        <f ca="1">IF(OR(AV445="",AV445="n/a"),AV445,IF(AND($AW445&lt;&gt;"--- Empty ---",AW445=IF(AV445="Finger2",Settings!$AB$3,Settings!$AB$5),ISERROR(MATCH(AW445,Settings!$AB$9:$AB$14,0))),"No","Yes"))</f>
        <v>n/a</v>
      </c>
    </row>
    <row r="446" spans="31:51" x14ac:dyDescent="0.25">
      <c r="AE446" s="51" t="str">
        <f ca="1">OFFSET('All Equipment'!$A$1,ROW()-1,0)&amp;""</f>
        <v>Wrist Enchant</v>
      </c>
      <c r="AF446" s="51" t="str">
        <f ca="1">OFFSET('All Equipment'!$B$1,ROW()-1,0)&amp;""</f>
        <v>Enchant</v>
      </c>
      <c r="AG446" s="52" t="str">
        <f t="shared" ca="1" si="55"/>
        <v/>
      </c>
      <c r="AH446" s="51" t="str">
        <f ca="1">IF($AE446="","",IF(OFFSET('All Equipment'!$A$1,ROW()-1,2)="","--- Empty ---",OFFSET('All Equipment'!$A$1,ROW()-1,2)))</f>
        <v>Enchant Bracer - Greater Intellect</v>
      </c>
      <c r="AI446" s="52">
        <f ca="1">IF($AF446="","",OFFSET('All Equipment'!$E$1,ROW()-1,0))</f>
        <v>1</v>
      </c>
      <c r="AJ446" s="52">
        <f ca="1">IF($AE446="","",OFFSET('All Equipment'!$M$1,ROW()-1,0))</f>
        <v>0</v>
      </c>
      <c r="AK446" s="107">
        <f ca="1">IF($AE446="","",IF($AH446="--- Empty ---",0,OFFSET('All Equipment'!$P$1,ROW()-1,0)))</f>
        <v>0.79308510638297902</v>
      </c>
      <c r="AL446" s="107">
        <f ca="1">IF($AE446="","",IF(AND($AE446="Off-Hand",$AH446="--- Empty ---"),1000,IF($AG446="1H",SUM($AK446,MAX(Optimization!$I$5:$K$5)),$AK446)))</f>
        <v>0.79308510638297902</v>
      </c>
      <c r="AM446" s="134" t="str">
        <f ca="1">IF($AH446="","",IF(AND($AH446&lt;&gt;"--- Empty ---",OR($AI446&gt;$AD$2,OFFSET('All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6" s="52" t="str">
        <f t="shared" ca="1" si="56"/>
        <v>Yes</v>
      </c>
      <c r="AO446" s="52">
        <f t="shared" ca="1" si="61"/>
        <v>446</v>
      </c>
      <c r="AQ446" s="51" t="str">
        <f t="shared" ca="1" si="57"/>
        <v>n/a</v>
      </c>
      <c r="AR446" s="51" t="str">
        <f t="shared" ca="1" si="58"/>
        <v>n/a</v>
      </c>
      <c r="AS446" s="52" t="str">
        <f t="shared" ca="1" si="62"/>
        <v>n/a</v>
      </c>
      <c r="AT446" s="52" t="str">
        <f ca="1">IF(OR(AQ446="",AQ446="n/a"),AQ446,IF(AND($AR446&lt;&gt;"--- Empty ---",AR446=IF(AQ446="Finger1",Settings!$AB$4,Settings!$AB$6),ISERROR(MATCH(AR446,Settings!$AB$9:$AB$14,0))),"No","Yes"))</f>
        <v>n/a</v>
      </c>
      <c r="AV446" s="51" t="str">
        <f t="shared" ca="1" si="59"/>
        <v>n/a</v>
      </c>
      <c r="AW446" s="51" t="str">
        <f t="shared" ca="1" si="60"/>
        <v>n/a</v>
      </c>
      <c r="AX446" s="52" t="str">
        <f t="shared" ca="1" si="63"/>
        <v>n/a</v>
      </c>
      <c r="AY446" s="52" t="str">
        <f ca="1">IF(OR(AV446="",AV446="n/a"),AV446,IF(AND($AW446&lt;&gt;"--- Empty ---",AW446=IF(AV446="Finger2",Settings!$AB$3,Settings!$AB$5),ISERROR(MATCH(AW446,Settings!$AB$9:$AB$14,0))),"No","Yes"))</f>
        <v>n/a</v>
      </c>
    </row>
    <row r="447" spans="31:51" x14ac:dyDescent="0.25">
      <c r="AE447" s="51" t="str">
        <f ca="1">OFFSET('All Equipment'!$A$1,ROW()-1,0)&amp;""</f>
        <v>Wrist Enchant</v>
      </c>
      <c r="AF447" s="51" t="str">
        <f ca="1">OFFSET('All Equipment'!$B$1,ROW()-1,0)&amp;""</f>
        <v>Enchant</v>
      </c>
      <c r="AG447" s="52" t="str">
        <f t="shared" ca="1" si="55"/>
        <v/>
      </c>
      <c r="AH447" s="51" t="str">
        <f ca="1">IF($AE447="","",IF(OFFSET('All Equipment'!$A$1,ROW()-1,2)="","--- Empty ---",OFFSET('All Equipment'!$A$1,ROW()-1,2)))</f>
        <v>Enchant Bracer - Intellect</v>
      </c>
      <c r="AI447" s="52">
        <f ca="1">IF($AF447="","",OFFSET('All Equipment'!$E$1,ROW()-1,0))</f>
        <v>1</v>
      </c>
      <c r="AJ447" s="52">
        <f ca="1">IF($AE447="","",OFFSET('All Equipment'!$M$1,ROW()-1,0))</f>
        <v>0</v>
      </c>
      <c r="AK447" s="107">
        <f ca="1">IF($AE447="","",IF($AH447="--- Empty ---",0,OFFSET('All Equipment'!$P$1,ROW()-1,0)))</f>
        <v>0.56648936170212782</v>
      </c>
      <c r="AL447" s="107">
        <f ca="1">IF($AE447="","",IF(AND($AE447="Off-Hand",$AH447="--- Empty ---"),1000,IF($AG447="1H",SUM($AK447,MAX(Optimization!$I$5:$K$5)),$AK447)))</f>
        <v>0.56648936170212782</v>
      </c>
      <c r="AM447" s="134" t="str">
        <f ca="1">IF($AH447="","",IF(AND($AH447&lt;&gt;"--- Empty ---",OR($AI447&gt;$AD$2,OFFSET('All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7" s="52" t="str">
        <f t="shared" ca="1" si="56"/>
        <v>Yes</v>
      </c>
      <c r="AO447" s="52">
        <f t="shared" ca="1" si="61"/>
        <v>447</v>
      </c>
      <c r="AQ447" s="51" t="str">
        <f t="shared" ca="1" si="57"/>
        <v>n/a</v>
      </c>
      <c r="AR447" s="51" t="str">
        <f t="shared" ca="1" si="58"/>
        <v>n/a</v>
      </c>
      <c r="AS447" s="52" t="str">
        <f t="shared" ca="1" si="62"/>
        <v>n/a</v>
      </c>
      <c r="AT447" s="52" t="str">
        <f ca="1">IF(OR(AQ447="",AQ447="n/a"),AQ447,IF(AND($AR447&lt;&gt;"--- Empty ---",AR447=IF(AQ447="Finger1",Settings!$AB$4,Settings!$AB$6),ISERROR(MATCH(AR447,Settings!$AB$9:$AB$14,0))),"No","Yes"))</f>
        <v>n/a</v>
      </c>
      <c r="AV447" s="51" t="str">
        <f t="shared" ca="1" si="59"/>
        <v>n/a</v>
      </c>
      <c r="AW447" s="51" t="str">
        <f t="shared" ca="1" si="60"/>
        <v>n/a</v>
      </c>
      <c r="AX447" s="52" t="str">
        <f t="shared" ca="1" si="63"/>
        <v>n/a</v>
      </c>
      <c r="AY447" s="52" t="str">
        <f ca="1">IF(OR(AV447="",AV447="n/a"),AV447,IF(AND($AW447&lt;&gt;"--- Empty ---",AW447=IF(AV447="Finger2",Settings!$AB$3,Settings!$AB$5),ISERROR(MATCH(AW447,Settings!$AB$9:$AB$14,0))),"No","Yes"))</f>
        <v>n/a</v>
      </c>
    </row>
    <row r="448" spans="31:51" x14ac:dyDescent="0.25">
      <c r="AE448" s="51" t="str">
        <f ca="1">OFFSET('All Equipment'!$A$1,ROW()-1,0)&amp;""</f>
        <v>Wrist Enchant</v>
      </c>
      <c r="AF448" s="51" t="str">
        <f ca="1">OFFSET('All Equipment'!$B$1,ROW()-1,0)&amp;""</f>
        <v>Enchant</v>
      </c>
      <c r="AG448" s="52" t="str">
        <f t="shared" ca="1" si="55"/>
        <v/>
      </c>
      <c r="AH448" s="51" t="str">
        <f ca="1">IF($AE448="","",IF(OFFSET('All Equipment'!$A$1,ROW()-1,2)="","--- Empty ---",OFFSET('All Equipment'!$A$1,ROW()-1,2)))</f>
        <v>Enchant Bracer - Lesser Intellect</v>
      </c>
      <c r="AI448" s="52">
        <f ca="1">IF($AF448="","",OFFSET('All Equipment'!$E$1,ROW()-1,0))</f>
        <v>1</v>
      </c>
      <c r="AJ448" s="52">
        <f ca="1">IF($AE448="","",OFFSET('All Equipment'!$M$1,ROW()-1,0))</f>
        <v>0</v>
      </c>
      <c r="AK448" s="107">
        <f ca="1">IF($AE448="","",IF($AH448="--- Empty ---",0,OFFSET('All Equipment'!$P$1,ROW()-1,0)))</f>
        <v>0.33989361702127674</v>
      </c>
      <c r="AL448" s="107">
        <f ca="1">IF($AE448="","",IF(AND($AE448="Off-Hand",$AH448="--- Empty ---"),1000,IF($AG448="1H",SUM($AK448,MAX(Optimization!$I$5:$K$5)),$AK448)))</f>
        <v>0.33989361702127674</v>
      </c>
      <c r="AM448" s="134" t="str">
        <f ca="1">IF($AH448="","",IF(AND($AH448&lt;&gt;"--- Empty ---",OR($AI448&gt;$AD$2,OFFSET('All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8" s="52" t="str">
        <f t="shared" ca="1" si="56"/>
        <v>Yes</v>
      </c>
      <c r="AO448" s="52">
        <f t="shared" ca="1" si="61"/>
        <v>448</v>
      </c>
      <c r="AQ448" s="51" t="str">
        <f t="shared" ca="1" si="57"/>
        <v>n/a</v>
      </c>
      <c r="AR448" s="51" t="str">
        <f t="shared" ca="1" si="58"/>
        <v>n/a</v>
      </c>
      <c r="AS448" s="52" t="str">
        <f t="shared" ca="1" si="62"/>
        <v>n/a</v>
      </c>
      <c r="AT448" s="52" t="str">
        <f ca="1">IF(OR(AQ448="",AQ448="n/a"),AQ448,IF(AND($AR448&lt;&gt;"--- Empty ---",AR448=IF(AQ448="Finger1",Settings!$AB$4,Settings!$AB$6),ISERROR(MATCH(AR448,Settings!$AB$9:$AB$14,0))),"No","Yes"))</f>
        <v>n/a</v>
      </c>
      <c r="AV448" s="51" t="str">
        <f t="shared" ca="1" si="59"/>
        <v>n/a</v>
      </c>
      <c r="AW448" s="51" t="str">
        <f t="shared" ca="1" si="60"/>
        <v>n/a</v>
      </c>
      <c r="AX448" s="52" t="str">
        <f t="shared" ca="1" si="63"/>
        <v>n/a</v>
      </c>
      <c r="AY448" s="52" t="str">
        <f ca="1">IF(OR(AV448="",AV448="n/a"),AV448,IF(AND($AW448&lt;&gt;"--- Empty ---",AW448=IF(AV448="Finger2",Settings!$AB$3,Settings!$AB$5),ISERROR(MATCH(AW448,Settings!$AB$9:$AB$14,0))),"No","Yes"))</f>
        <v>n/a</v>
      </c>
    </row>
    <row r="449" spans="31:51" x14ac:dyDescent="0.25">
      <c r="AE449" s="51" t="str">
        <f ca="1">OFFSET('All Equipment'!$A$1,ROW()-1,0)&amp;""</f>
        <v>Wrist Enchant</v>
      </c>
      <c r="AF449" s="51" t="str">
        <f ca="1">OFFSET('All Equipment'!$B$1,ROW()-1,0)&amp;""</f>
        <v>Enchant</v>
      </c>
      <c r="AG449" s="52" t="str">
        <f t="shared" ca="1" si="55"/>
        <v/>
      </c>
      <c r="AH449" s="51" t="str">
        <f ca="1">IF($AE449="","",IF(OFFSET('All Equipment'!$A$1,ROW()-1,2)="","--- Empty ---",OFFSET('All Equipment'!$A$1,ROW()-1,2)))</f>
        <v>Enchant Bracer - Mana Regeneration</v>
      </c>
      <c r="AI449" s="52">
        <f ca="1">IF($AF449="","",OFFSET('All Equipment'!$E$1,ROW()-1,0))</f>
        <v>1</v>
      </c>
      <c r="AJ449" s="52">
        <f ca="1">IF($AE449="","",OFFSET('All Equipment'!$M$1,ROW()-1,0))</f>
        <v>0</v>
      </c>
      <c r="AK449" s="107">
        <f ca="1">IF($AE449="","",IF($AH449="--- Empty ---",0,OFFSET('All Equipment'!$P$1,ROW()-1,0)))</f>
        <v>0</v>
      </c>
      <c r="AL449" s="107">
        <f ca="1">IF($AE449="","",IF(AND($AE449="Off-Hand",$AH449="--- Empty ---"),1000,IF($AG449="1H",SUM($AK449,MAX(Optimization!$I$5:$K$5)),$AK449)))</f>
        <v>0</v>
      </c>
      <c r="AM449" s="134" t="str">
        <f ca="1">IF($AH449="","",IF(AND($AH449&lt;&gt;"--- Empty ---",OR($AI449&gt;$AD$2,OFFSET('All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9" s="52" t="str">
        <f t="shared" ca="1" si="56"/>
        <v>Yes</v>
      </c>
      <c r="AO449" s="52">
        <f t="shared" ca="1" si="61"/>
        <v>449</v>
      </c>
      <c r="AQ449" s="51" t="str">
        <f t="shared" ca="1" si="57"/>
        <v>n/a</v>
      </c>
      <c r="AR449" s="51" t="str">
        <f t="shared" ca="1" si="58"/>
        <v>n/a</v>
      </c>
      <c r="AS449" s="52" t="str">
        <f t="shared" ca="1" si="62"/>
        <v>n/a</v>
      </c>
      <c r="AT449" s="52" t="str">
        <f ca="1">IF(OR(AQ449="",AQ449="n/a"),AQ449,IF(AND($AR449&lt;&gt;"--- Empty ---",AR449=IF(AQ449="Finger1",Settings!$AB$4,Settings!$AB$6),ISERROR(MATCH(AR449,Settings!$AB$9:$AB$14,0))),"No","Yes"))</f>
        <v>n/a</v>
      </c>
      <c r="AV449" s="51" t="str">
        <f t="shared" ca="1" si="59"/>
        <v>n/a</v>
      </c>
      <c r="AW449" s="51" t="str">
        <f t="shared" ca="1" si="60"/>
        <v>n/a</v>
      </c>
      <c r="AX449" s="52" t="str">
        <f t="shared" ca="1" si="63"/>
        <v>n/a</v>
      </c>
      <c r="AY449" s="52" t="str">
        <f ca="1">IF(OR(AV449="",AV449="n/a"),AV449,IF(AND($AW449&lt;&gt;"--- Empty ---",AW449=IF(AV449="Finger2",Settings!$AB$3,Settings!$AB$5),ISERROR(MATCH(AW449,Settings!$AB$9:$AB$14,0))),"No","Yes"))</f>
        <v>n/a</v>
      </c>
    </row>
    <row r="450" spans="31:51" x14ac:dyDescent="0.25">
      <c r="AE450" s="51" t="str">
        <f ca="1">OFFSET('All Equipment'!$A$1,ROW()-1,0)&amp;""</f>
        <v/>
      </c>
      <c r="AF450" s="51" t="str">
        <f ca="1">OFFSET('All Equipment'!$B$1,ROW()-1,0)&amp;""</f>
        <v/>
      </c>
      <c r="AG450" s="52" t="str">
        <f t="shared" ref="AG450:AG513" ca="1" si="64">IF(ISNUMBER(MATCH($AH450,$R$1:$R$100,0)),INDEX($Q$1:$Q$100,MATCH($AH450,$R$1:$R$100,0)),IF(AND($AE450="Weapon",$AF450&lt;&gt;""),IF(OR($AF450="Staff",LEFT($AF450,2)="2H"),"2H","1H"),IF(AND($AE450="Finger",ISNUMBER(MATCH($AH450,$AB$9:$AB$14,0))),"Except","")))</f>
        <v/>
      </c>
      <c r="AH450" s="51" t="str">
        <f ca="1">IF($AE450="","",IF(OFFSET('All Equipment'!$A$1,ROW()-1,2)="","--- Empty ---",OFFSET('All Equipment'!$A$1,ROW()-1,2)))</f>
        <v/>
      </c>
      <c r="AI450" s="52" t="str">
        <f ca="1">IF($AF450="","",OFFSET('All Equipment'!$E$1,ROW()-1,0))</f>
        <v/>
      </c>
      <c r="AJ450" s="52" t="str">
        <f ca="1">IF($AE450="","",OFFSET('All Equipment'!$M$1,ROW()-1,0))</f>
        <v/>
      </c>
      <c r="AK450" s="107" t="str">
        <f ca="1">IF($AE450="","",IF($AH450="--- Empty ---",0,OFFSET('All Equipment'!$P$1,ROW()-1,0)))</f>
        <v/>
      </c>
      <c r="AL450" s="107" t="str">
        <f ca="1">IF($AE450="","",IF(AND($AE450="Off-Hand",$AH450="--- Empty ---"),1000,IF($AG450="1H",SUM($AK450,MAX(Optimization!$I$5:$K$5)),$AK450)))</f>
        <v/>
      </c>
      <c r="AM450" s="134" t="str">
        <f ca="1">IF($AH450="","",IF(AND($AH450&lt;&gt;"--- Empty ---",OR($AI450&gt;$AD$2,OFFSET('All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450" s="52" t="str">
        <f t="shared" ref="AN450:AN513" ca="1" si="65">IF($AE450="","",IF(AND($AE450="Off-Hand",$AH450&lt;&gt;"--- Empty ---",$AB$2="2H"),"No","Yes"))</f>
        <v/>
      </c>
      <c r="AO450" s="52" t="str">
        <f t="shared" ca="1" si="61"/>
        <v/>
      </c>
      <c r="AQ450" s="51" t="str">
        <f t="shared" ref="AQ450:AQ513" ca="1" si="66">IF($AE450="","",IF(AND($AE450&lt;&gt;"Finger",$AE450&lt;&gt;"Trinket"),"n/a",$AE450&amp;1))</f>
        <v/>
      </c>
      <c r="AR450" s="51" t="str">
        <f t="shared" ref="AR450:AR513" ca="1" si="67">IF(OR(AQ450="",AQ450="n/a"),AQ450,$AH450)</f>
        <v/>
      </c>
      <c r="AS450" s="52" t="str">
        <f t="shared" ca="1" si="62"/>
        <v/>
      </c>
      <c r="AT450" s="52" t="str">
        <f ca="1">IF(OR(AQ450="",AQ450="n/a"),AQ450,IF(AND($AR450&lt;&gt;"--- Empty ---",AR450=IF(AQ450="Finger1",Settings!$AB$4,Settings!$AB$6),ISERROR(MATCH(AR450,Settings!$AB$9:$AB$14,0))),"No","Yes"))</f>
        <v/>
      </c>
      <c r="AV450" s="51" t="str">
        <f t="shared" ref="AV450:AV513" ca="1" si="68">IF($AE450="","",IF(AND($AE450&lt;&gt;"Finger",$AE450&lt;&gt;"Trinket"),"n/a",$AE450&amp;2))</f>
        <v/>
      </c>
      <c r="AW450" s="51" t="str">
        <f t="shared" ref="AW450:AW513" ca="1" si="69">IF(OR(AV450="",AV450="n/a"),AV450,$AH450)</f>
        <v/>
      </c>
      <c r="AX450" s="52" t="str">
        <f t="shared" ca="1" si="63"/>
        <v/>
      </c>
      <c r="AY450" s="52" t="str">
        <f ca="1">IF(OR(AV450="",AV450="n/a"),AV450,IF(AND($AW450&lt;&gt;"--- Empty ---",AW450=IF(AV450="Finger2",Settings!$AB$3,Settings!$AB$5),ISERROR(MATCH(AW450,Settings!$AB$9:$AB$14,0))),"No","Yes"))</f>
        <v/>
      </c>
    </row>
    <row r="451" spans="31:51" x14ac:dyDescent="0.25">
      <c r="AE451" s="51" t="str">
        <f ca="1">OFFSET('All Equipment'!$A$1,ROW()-1,0)&amp;""</f>
        <v>Hands</v>
      </c>
      <c r="AF451" s="51" t="str">
        <f ca="1">OFFSET('All Equipment'!$B$1,ROW()-1,0)&amp;""</f>
        <v/>
      </c>
      <c r="AG451" s="52" t="str">
        <f t="shared" ca="1" si="64"/>
        <v/>
      </c>
      <c r="AH451" s="51" t="str">
        <f ca="1">IF($AE451="","",IF(OFFSET('All Equipment'!$A$1,ROW()-1,2)="","--- Empty ---",OFFSET('All Equipment'!$A$1,ROW()-1,2)))</f>
        <v>--- Empty ---</v>
      </c>
      <c r="AI451" s="52" t="str">
        <f ca="1">IF($AF451="","",OFFSET('All Equipment'!$E$1,ROW()-1,0))</f>
        <v/>
      </c>
      <c r="AJ451" s="52">
        <f ca="1">IF($AE451="","",OFFSET('All Equipment'!$M$1,ROW()-1,0))</f>
        <v>0</v>
      </c>
      <c r="AK451" s="107">
        <f ca="1">IF($AE451="","",IF($AH451="--- Empty ---",0,OFFSET('All Equipment'!$P$1,ROW()-1,0)))</f>
        <v>0</v>
      </c>
      <c r="AL451" s="107">
        <f ca="1">IF($AE451="","",IF(AND($AE451="Off-Hand",$AH451="--- Empty ---"),1000,IF($AG451="1H",SUM($AK451,MAX(Optimization!$I$5:$K$5)),$AK451)))</f>
        <v>0</v>
      </c>
      <c r="AM451" s="134" t="str">
        <f ca="1">IF($AH451="","",IF(AND($AH451&lt;&gt;"--- Empty ---",OR($AI451&gt;$AD$2,OFFSET('All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1" s="52" t="str">
        <f t="shared" ca="1" si="65"/>
        <v>Yes</v>
      </c>
      <c r="AO451" s="52">
        <f t="shared" ref="AO451:AO514" ca="1" si="70">IF($AH451="","",ROW())</f>
        <v>451</v>
      </c>
      <c r="AQ451" s="51" t="str">
        <f t="shared" ca="1" si="66"/>
        <v>n/a</v>
      </c>
      <c r="AR451" s="51" t="str">
        <f t="shared" ca="1" si="67"/>
        <v>n/a</v>
      </c>
      <c r="AS451" s="52" t="str">
        <f t="shared" ref="AS451:AS514" ca="1" si="71">IF(OR(AQ451="",AQ451="n/a"),AQ451,$AM451)</f>
        <v>n/a</v>
      </c>
      <c r="AT451" s="52" t="str">
        <f ca="1">IF(OR(AQ451="",AQ451="n/a"),AQ451,IF(AND($AR451&lt;&gt;"--- Empty ---",AR451=IF(AQ451="Finger1",Settings!$AB$4,Settings!$AB$6),ISERROR(MATCH(AR451,Settings!$AB$9:$AB$14,0))),"No","Yes"))</f>
        <v>n/a</v>
      </c>
      <c r="AV451" s="51" t="str">
        <f t="shared" ca="1" si="68"/>
        <v>n/a</v>
      </c>
      <c r="AW451" s="51" t="str">
        <f t="shared" ca="1" si="69"/>
        <v>n/a</v>
      </c>
      <c r="AX451" s="52" t="str">
        <f t="shared" ref="AX451:AX514" ca="1" si="72">IF(OR(AV451="",AV451="n/a"),AV451,$AM451)</f>
        <v>n/a</v>
      </c>
      <c r="AY451" s="52" t="str">
        <f ca="1">IF(OR(AV451="",AV451="n/a"),AV451,IF(AND($AW451&lt;&gt;"--- Empty ---",AW451=IF(AV451="Finger2",Settings!$AB$3,Settings!$AB$5),ISERROR(MATCH(AW451,Settings!$AB$9:$AB$14,0))),"No","Yes"))</f>
        <v>n/a</v>
      </c>
    </row>
    <row r="452" spans="31:51" x14ac:dyDescent="0.25">
      <c r="AE452" s="51" t="str">
        <f ca="1">OFFSET('All Equipment'!$A$1,ROW()-1,0)&amp;""</f>
        <v>Hands</v>
      </c>
      <c r="AF452" s="51" t="str">
        <f ca="1">OFFSET('All Equipment'!$B$1,ROW()-1,0)&amp;""</f>
        <v>Hands</v>
      </c>
      <c r="AG452" s="52" t="str">
        <f t="shared" ca="1" si="64"/>
        <v/>
      </c>
      <c r="AH452" s="51" t="str">
        <f ca="1">IF($AE452="","",IF(OFFSET('All Equipment'!$A$1,ROW()-1,2)="","--- Empty ---",OFFSET('All Equipment'!$A$1,ROW()-1,2)))</f>
        <v>Abyssal Cloth Handwraps of Sorcery</v>
      </c>
      <c r="AI452" s="52">
        <f ca="1">IF($AF452="","",OFFSET('All Equipment'!$E$1,ROW()-1,0))</f>
        <v>4</v>
      </c>
      <c r="AJ452" s="52">
        <f ca="1">IF($AE452="","",OFFSET('All Equipment'!$M$1,ROW()-1,0))</f>
        <v>0</v>
      </c>
      <c r="AK452" s="107">
        <f ca="1">IF($AE452="","",IF($AH452="--- Empty ---",0,OFFSET('All Equipment'!$P$1,ROW()-1,0)))</f>
        <v>13.132978723404255</v>
      </c>
      <c r="AL452" s="107">
        <f ca="1">IF($AE452="","",IF(AND($AE452="Off-Hand",$AH452="--- Empty ---"),1000,IF($AG452="1H",SUM($AK452,MAX(Optimization!$I$5:$K$5)),$AK452)))</f>
        <v>13.132978723404255</v>
      </c>
      <c r="AM452" s="134" t="str">
        <f ca="1">IF($AH452="","",IF(AND($AH452&lt;&gt;"--- Empty ---",OR($AI452&gt;$AD$2,OFFSET('All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2" s="52" t="str">
        <f t="shared" ca="1" si="65"/>
        <v>Yes</v>
      </c>
      <c r="AO452" s="52">
        <f t="shared" ca="1" si="70"/>
        <v>452</v>
      </c>
      <c r="AQ452" s="51" t="str">
        <f t="shared" ca="1" si="66"/>
        <v>n/a</v>
      </c>
      <c r="AR452" s="51" t="str">
        <f t="shared" ca="1" si="67"/>
        <v>n/a</v>
      </c>
      <c r="AS452" s="52" t="str">
        <f t="shared" ca="1" si="71"/>
        <v>n/a</v>
      </c>
      <c r="AT452" s="52" t="str">
        <f ca="1">IF(OR(AQ452="",AQ452="n/a"),AQ452,IF(AND($AR452&lt;&gt;"--- Empty ---",AR452=IF(AQ452="Finger1",Settings!$AB$4,Settings!$AB$6),ISERROR(MATCH(AR452,Settings!$AB$9:$AB$14,0))),"No","Yes"))</f>
        <v>n/a</v>
      </c>
      <c r="AV452" s="51" t="str">
        <f t="shared" ca="1" si="68"/>
        <v>n/a</v>
      </c>
      <c r="AW452" s="51" t="str">
        <f t="shared" ca="1" si="69"/>
        <v>n/a</v>
      </c>
      <c r="AX452" s="52" t="str">
        <f t="shared" ca="1" si="72"/>
        <v>n/a</v>
      </c>
      <c r="AY452" s="52" t="str">
        <f ca="1">IF(OR(AV452="",AV452="n/a"),AV452,IF(AND($AW452&lt;&gt;"--- Empty ---",AW452=IF(AV452="Finger2",Settings!$AB$3,Settings!$AB$5),ISERROR(MATCH(AW452,Settings!$AB$9:$AB$14,0))),"No","Yes"))</f>
        <v>n/a</v>
      </c>
    </row>
    <row r="453" spans="31:51" x14ac:dyDescent="0.25">
      <c r="AE453" s="51" t="str">
        <f ca="1">OFFSET('All Equipment'!$A$1,ROW()-1,0)&amp;""</f>
        <v>Hands</v>
      </c>
      <c r="AF453" s="51" t="str">
        <f ca="1">OFFSET('All Equipment'!$B$1,ROW()-1,0)&amp;""</f>
        <v>Hands</v>
      </c>
      <c r="AG453" s="52" t="str">
        <f t="shared" ca="1" si="64"/>
        <v/>
      </c>
      <c r="AH453" s="51" t="str">
        <f ca="1">IF($AE453="","",IF(OFFSET('All Equipment'!$A$1,ROW()-1,2)="","--- Empty ---",OFFSET('All Equipment'!$A$1,ROW()-1,2)))</f>
        <v>Abyssal Leather Gloves of Sorcery</v>
      </c>
      <c r="AI453" s="52">
        <f ca="1">IF($AF453="","",OFFSET('All Equipment'!$E$1,ROW()-1,0))</f>
        <v>4</v>
      </c>
      <c r="AJ453" s="52">
        <f ca="1">IF($AE453="","",OFFSET('All Equipment'!$M$1,ROW()-1,0))</f>
        <v>0</v>
      </c>
      <c r="AK453" s="107">
        <f ca="1">IF($AE453="","",IF($AH453="--- Empty ---",0,OFFSET('All Equipment'!$P$1,ROW()-1,0)))</f>
        <v>14.132978723404255</v>
      </c>
      <c r="AL453" s="107">
        <f ca="1">IF($AE453="","",IF(AND($AE453="Off-Hand",$AH453="--- Empty ---"),1000,IF($AG453="1H",SUM($AK453,MAX(Optimization!$I$5:$K$5)),$AK453)))</f>
        <v>14.132978723404255</v>
      </c>
      <c r="AM453" s="134" t="str">
        <f ca="1">IF($AH453="","",IF(AND($AH453&lt;&gt;"--- Empty ---",OR($AI453&gt;$AD$2,OFFSET('All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3" s="52" t="str">
        <f t="shared" ca="1" si="65"/>
        <v>Yes</v>
      </c>
      <c r="AO453" s="52">
        <f t="shared" ca="1" si="70"/>
        <v>453</v>
      </c>
      <c r="AQ453" s="51" t="str">
        <f t="shared" ca="1" si="66"/>
        <v>n/a</v>
      </c>
      <c r="AR453" s="51" t="str">
        <f t="shared" ca="1" si="67"/>
        <v>n/a</v>
      </c>
      <c r="AS453" s="52" t="str">
        <f t="shared" ca="1" si="71"/>
        <v>n/a</v>
      </c>
      <c r="AT453" s="52" t="str">
        <f ca="1">IF(OR(AQ453="",AQ453="n/a"),AQ453,IF(AND($AR453&lt;&gt;"--- Empty ---",AR453=IF(AQ453="Finger1",Settings!$AB$4,Settings!$AB$6),ISERROR(MATCH(AR453,Settings!$AB$9:$AB$14,0))),"No","Yes"))</f>
        <v>n/a</v>
      </c>
      <c r="AV453" s="51" t="str">
        <f t="shared" ca="1" si="68"/>
        <v>n/a</v>
      </c>
      <c r="AW453" s="51" t="str">
        <f t="shared" ca="1" si="69"/>
        <v>n/a</v>
      </c>
      <c r="AX453" s="52" t="str">
        <f t="shared" ca="1" si="72"/>
        <v>n/a</v>
      </c>
      <c r="AY453" s="52" t="str">
        <f ca="1">IF(OR(AV453="",AV453="n/a"),AV453,IF(AND($AW453&lt;&gt;"--- Empty ---",AW453=IF(AV453="Finger2",Settings!$AB$3,Settings!$AB$5),ISERROR(MATCH(AW453,Settings!$AB$9:$AB$14,0))),"No","Yes"))</f>
        <v>n/a</v>
      </c>
    </row>
    <row r="454" spans="31:51" x14ac:dyDescent="0.25">
      <c r="AE454" s="51" t="str">
        <f ca="1">OFFSET('All Equipment'!$A$1,ROW()-1,0)&amp;""</f>
        <v>Hands</v>
      </c>
      <c r="AF454" s="51" t="str">
        <f ca="1">OFFSET('All Equipment'!$B$1,ROW()-1,0)&amp;""</f>
        <v>Hands</v>
      </c>
      <c r="AG454" s="52" t="str">
        <f t="shared" ca="1" si="64"/>
        <v/>
      </c>
      <c r="AH454" s="51" t="str">
        <f ca="1">IF($AE454="","",IF(OFFSET('All Equipment'!$A$1,ROW()-1,2)="","--- Empty ---",OFFSET('All Equipment'!$A$1,ROW()-1,2)))</f>
        <v>Adventurer's Gloves of Arcane Wrath</v>
      </c>
      <c r="AI454" s="52">
        <f ca="1">IF($AF454="","",OFFSET('All Equipment'!$E$1,ROW()-1,0))</f>
        <v>1</v>
      </c>
      <c r="AJ454" s="52">
        <f ca="1">IF($AE454="","",OFFSET('All Equipment'!$M$1,ROW()-1,0))</f>
        <v>0</v>
      </c>
      <c r="AK454" s="107">
        <f ca="1">IF($AE454="","",IF($AH454="--- Empty ---",0,OFFSET('All Equipment'!$P$1,ROW()-1,0)))</f>
        <v>30</v>
      </c>
      <c r="AL454" s="107">
        <f ca="1">IF($AE454="","",IF(AND($AE454="Off-Hand",$AH454="--- Empty ---"),1000,IF($AG454="1H",SUM($AK454,MAX(Optimization!$I$5:$K$5)),$AK454)))</f>
        <v>30</v>
      </c>
      <c r="AM454" s="134" t="str">
        <f ca="1">IF($AH454="","",IF(AND($AH454&lt;&gt;"--- Empty ---",OR($AI454&gt;$AD$2,OFFSET('All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4" s="52" t="str">
        <f t="shared" ca="1" si="65"/>
        <v>Yes</v>
      </c>
      <c r="AO454" s="52">
        <f t="shared" ca="1" si="70"/>
        <v>454</v>
      </c>
      <c r="AQ454" s="51" t="str">
        <f t="shared" ca="1" si="66"/>
        <v>n/a</v>
      </c>
      <c r="AR454" s="51" t="str">
        <f t="shared" ca="1" si="67"/>
        <v>n/a</v>
      </c>
      <c r="AS454" s="52" t="str">
        <f t="shared" ca="1" si="71"/>
        <v>n/a</v>
      </c>
      <c r="AT454" s="52" t="str">
        <f ca="1">IF(OR(AQ454="",AQ454="n/a"),AQ454,IF(AND($AR454&lt;&gt;"--- Empty ---",AR454=IF(AQ454="Finger1",Settings!$AB$4,Settings!$AB$6),ISERROR(MATCH(AR454,Settings!$AB$9:$AB$14,0))),"No","Yes"))</f>
        <v>n/a</v>
      </c>
      <c r="AV454" s="51" t="str">
        <f t="shared" ca="1" si="68"/>
        <v>n/a</v>
      </c>
      <c r="AW454" s="51" t="str">
        <f t="shared" ca="1" si="69"/>
        <v>n/a</v>
      </c>
      <c r="AX454" s="52" t="str">
        <f t="shared" ca="1" si="72"/>
        <v>n/a</v>
      </c>
      <c r="AY454" s="52" t="str">
        <f ca="1">IF(OR(AV454="",AV454="n/a"),AV454,IF(AND($AW454&lt;&gt;"--- Empty ---",AW454=IF(AV454="Finger2",Settings!$AB$3,Settings!$AB$5),ISERROR(MATCH(AW454,Settings!$AB$9:$AB$14,0))),"No","Yes"))</f>
        <v>n/a</v>
      </c>
    </row>
    <row r="455" spans="31:51" x14ac:dyDescent="0.25">
      <c r="AE455" s="51" t="str">
        <f ca="1">OFFSET('All Equipment'!$A$1,ROW()-1,0)&amp;""</f>
        <v>Hands</v>
      </c>
      <c r="AF455" s="51" t="str">
        <f ca="1">OFFSET('All Equipment'!$B$1,ROW()-1,0)&amp;""</f>
        <v>Hands</v>
      </c>
      <c r="AG455" s="52" t="str">
        <f t="shared" ca="1" si="64"/>
        <v/>
      </c>
      <c r="AH455" s="51" t="str">
        <f ca="1">IF($AE455="","",IF(OFFSET('All Equipment'!$A$1,ROW()-1,2)="","--- Empty ---",OFFSET('All Equipment'!$A$1,ROW()-1,2)))</f>
        <v>Bloodtinged Gloves</v>
      </c>
      <c r="AI455" s="52">
        <f ca="1">IF($AF455="","",OFFSET('All Equipment'!$E$1,ROW()-1,0))</f>
        <v>4</v>
      </c>
      <c r="AJ455" s="52">
        <f ca="1">IF($AE455="","",OFFSET('All Equipment'!$M$1,ROW()-1,0))</f>
        <v>1</v>
      </c>
      <c r="AK455" s="107">
        <f ca="1">IF($AE455="","",IF($AH455="--- Empty ---",0,OFFSET('All Equipment'!$P$1,ROW()-1,0)))</f>
        <v>33.728723404255319</v>
      </c>
      <c r="AL455" s="107">
        <f ca="1">IF($AE455="","",IF(AND($AE455="Off-Hand",$AH455="--- Empty ---"),1000,IF($AG455="1H",SUM($AK455,MAX(Optimization!$I$5:$K$5)),$AK455)))</f>
        <v>33.728723404255319</v>
      </c>
      <c r="AM455" s="134" t="str">
        <f ca="1">IF($AH455="","",IF(AND($AH455&lt;&gt;"--- Empty ---",OR($AI455&gt;$AD$2,OFFSET('All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5" s="52" t="str">
        <f t="shared" ca="1" si="65"/>
        <v>Yes</v>
      </c>
      <c r="AO455" s="52">
        <f t="shared" ca="1" si="70"/>
        <v>455</v>
      </c>
      <c r="AQ455" s="51" t="str">
        <f t="shared" ca="1" si="66"/>
        <v>n/a</v>
      </c>
      <c r="AR455" s="51" t="str">
        <f t="shared" ca="1" si="67"/>
        <v>n/a</v>
      </c>
      <c r="AS455" s="52" t="str">
        <f t="shared" ca="1" si="71"/>
        <v>n/a</v>
      </c>
      <c r="AT455" s="52" t="str">
        <f ca="1">IF(OR(AQ455="",AQ455="n/a"),AQ455,IF(AND($AR455&lt;&gt;"--- Empty ---",AR455=IF(AQ455="Finger1",Settings!$AB$4,Settings!$AB$6),ISERROR(MATCH(AR455,Settings!$AB$9:$AB$14,0))),"No","Yes"))</f>
        <v>n/a</v>
      </c>
      <c r="AV455" s="51" t="str">
        <f t="shared" ca="1" si="68"/>
        <v>n/a</v>
      </c>
      <c r="AW455" s="51" t="str">
        <f t="shared" ca="1" si="69"/>
        <v>n/a</v>
      </c>
      <c r="AX455" s="52" t="str">
        <f t="shared" ca="1" si="72"/>
        <v>n/a</v>
      </c>
      <c r="AY455" s="52" t="str">
        <f ca="1">IF(OR(AV455="",AV455="n/a"),AV455,IF(AND($AW455&lt;&gt;"--- Empty ---",AW455=IF(AV455="Finger2",Settings!$AB$3,Settings!$AB$5),ISERROR(MATCH(AW455,Settings!$AB$9:$AB$14,0))),"No","Yes"))</f>
        <v>n/a</v>
      </c>
    </row>
    <row r="456" spans="31:51" x14ac:dyDescent="0.25">
      <c r="AE456" s="51" t="str">
        <f ca="1">OFFSET('All Equipment'!$A$1,ROW()-1,0)&amp;""</f>
        <v>Hands</v>
      </c>
      <c r="AF456" s="51" t="str">
        <f ca="1">OFFSET('All Equipment'!$B$1,ROW()-1,0)&amp;""</f>
        <v>Hands</v>
      </c>
      <c r="AG456" s="52" t="str">
        <f t="shared" ca="1" si="64"/>
        <v/>
      </c>
      <c r="AH456" s="51" t="str">
        <f ca="1">IF($AE456="","",IF(OFFSET('All Equipment'!$A$1,ROW()-1,2)="","--- Empty ---",OFFSET('All Equipment'!$A$1,ROW()-1,2)))</f>
        <v>Brightspark Gloves</v>
      </c>
      <c r="AI456" s="52">
        <f ca="1">IF($AF456="","",OFFSET('All Equipment'!$E$1,ROW()-1,0))</f>
        <v>1</v>
      </c>
      <c r="AJ456" s="52">
        <f ca="1">IF($AE456="","",OFFSET('All Equipment'!$M$1,ROW()-1,0))</f>
        <v>0</v>
      </c>
      <c r="AK456" s="107">
        <f ca="1">IF($AE456="","",IF($AH456="--- Empty ---",0,OFFSET('All Equipment'!$P$1,ROW()-1,0)))</f>
        <v>8.4973404255319167</v>
      </c>
      <c r="AL456" s="107">
        <f ca="1">IF($AE456="","",IF(AND($AE456="Off-Hand",$AH456="--- Empty ---"),1000,IF($AG456="1H",SUM($AK456,MAX(Optimization!$I$5:$K$5)),$AK456)))</f>
        <v>8.4973404255319167</v>
      </c>
      <c r="AM456" s="134" t="str">
        <f ca="1">IF($AH456="","",IF(AND($AH456&lt;&gt;"--- Empty ---",OR($AI456&gt;$AD$2,OFFSET('All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6" s="52" t="str">
        <f t="shared" ca="1" si="65"/>
        <v>Yes</v>
      </c>
      <c r="AO456" s="52">
        <f t="shared" ca="1" si="70"/>
        <v>456</v>
      </c>
      <c r="AQ456" s="51" t="str">
        <f t="shared" ca="1" si="66"/>
        <v>n/a</v>
      </c>
      <c r="AR456" s="51" t="str">
        <f t="shared" ca="1" si="67"/>
        <v>n/a</v>
      </c>
      <c r="AS456" s="52" t="str">
        <f t="shared" ca="1" si="71"/>
        <v>n/a</v>
      </c>
      <c r="AT456" s="52" t="str">
        <f ca="1">IF(OR(AQ456="",AQ456="n/a"),AQ456,IF(AND($AR456&lt;&gt;"--- Empty ---",AR456=IF(AQ456="Finger1",Settings!$AB$4,Settings!$AB$6),ISERROR(MATCH(AR456,Settings!$AB$9:$AB$14,0))),"No","Yes"))</f>
        <v>n/a</v>
      </c>
      <c r="AV456" s="51" t="str">
        <f t="shared" ca="1" si="68"/>
        <v>n/a</v>
      </c>
      <c r="AW456" s="51" t="str">
        <f t="shared" ca="1" si="69"/>
        <v>n/a</v>
      </c>
      <c r="AX456" s="52" t="str">
        <f t="shared" ca="1" si="72"/>
        <v>n/a</v>
      </c>
      <c r="AY456" s="52" t="str">
        <f ca="1">IF(OR(AV456="",AV456="n/a"),AV456,IF(AND($AW456&lt;&gt;"--- Empty ---",AW456=IF(AV456="Finger2",Settings!$AB$3,Settings!$AB$5),ISERROR(MATCH(AW456,Settings!$AB$9:$AB$14,0))),"No","Yes"))</f>
        <v>n/a</v>
      </c>
    </row>
    <row r="457" spans="31:51" x14ac:dyDescent="0.25">
      <c r="AE457" s="51" t="str">
        <f ca="1">OFFSET('All Equipment'!$A$1,ROW()-1,0)&amp;""</f>
        <v>Hands</v>
      </c>
      <c r="AF457" s="51" t="str">
        <f ca="1">OFFSET('All Equipment'!$B$1,ROW()-1,0)&amp;""</f>
        <v>Hands</v>
      </c>
      <c r="AG457" s="52" t="str">
        <f t="shared" ca="1" si="64"/>
        <v/>
      </c>
      <c r="AH457" s="51" t="str">
        <f ca="1">IF($AE457="","",IF(OFFSET('All Equipment'!$A$1,ROW()-1,2)="","--- Empty ---",OFFSET('All Equipment'!$A$1,ROW()-1,2)))</f>
        <v>Cenarion Gloves</v>
      </c>
      <c r="AI457" s="52">
        <f ca="1">IF($AF457="","",OFFSET('All Equipment'!$E$1,ROW()-1,0))</f>
        <v>1</v>
      </c>
      <c r="AJ457" s="52">
        <f ca="1">IF($AE457="","",OFFSET('All Equipment'!$M$1,ROW()-1,0))</f>
        <v>0</v>
      </c>
      <c r="AK457" s="107">
        <f ca="1">IF($AE457="","",IF($AH457="--- Empty ---",0,OFFSET('All Equipment'!$P$1,ROW()-1,0)))</f>
        <v>2.0393617021276604</v>
      </c>
      <c r="AL457" s="107">
        <f ca="1">IF($AE457="","",IF(AND($AE457="Off-Hand",$AH457="--- Empty ---"),1000,IF($AG457="1H",SUM($AK457,MAX(Optimization!$I$5:$K$5)),$AK457)))</f>
        <v>2.0393617021276604</v>
      </c>
      <c r="AM457" s="134" t="str">
        <f ca="1">IF($AH457="","",IF(AND($AH457&lt;&gt;"--- Empty ---",OR($AI457&gt;$AD$2,OFFSET('All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7" s="52" t="str">
        <f t="shared" ca="1" si="65"/>
        <v>Yes</v>
      </c>
      <c r="AO457" s="52">
        <f t="shared" ca="1" si="70"/>
        <v>457</v>
      </c>
      <c r="AQ457" s="51" t="str">
        <f t="shared" ca="1" si="66"/>
        <v>n/a</v>
      </c>
      <c r="AR457" s="51" t="str">
        <f t="shared" ca="1" si="67"/>
        <v>n/a</v>
      </c>
      <c r="AS457" s="52" t="str">
        <f t="shared" ca="1" si="71"/>
        <v>n/a</v>
      </c>
      <c r="AT457" s="52" t="str">
        <f ca="1">IF(OR(AQ457="",AQ457="n/a"),AQ457,IF(AND($AR457&lt;&gt;"--- Empty ---",AR457=IF(AQ457="Finger1",Settings!$AB$4,Settings!$AB$6),ISERROR(MATCH(AR457,Settings!$AB$9:$AB$14,0))),"No","Yes"))</f>
        <v>n/a</v>
      </c>
      <c r="AV457" s="51" t="str">
        <f t="shared" ca="1" si="68"/>
        <v>n/a</v>
      </c>
      <c r="AW457" s="51" t="str">
        <f t="shared" ca="1" si="69"/>
        <v>n/a</v>
      </c>
      <c r="AX457" s="52" t="str">
        <f t="shared" ca="1" si="72"/>
        <v>n/a</v>
      </c>
      <c r="AY457" s="52" t="str">
        <f ca="1">IF(OR(AV457="",AV457="n/a"),AV457,IF(AND($AW457&lt;&gt;"--- Empty ---",AW457=IF(AV457="Finger2",Settings!$AB$3,Settings!$AB$5),ISERROR(MATCH(AW457,Settings!$AB$9:$AB$14,0))),"No","Yes"))</f>
        <v>n/a</v>
      </c>
    </row>
    <row r="458" spans="31:51" x14ac:dyDescent="0.25">
      <c r="AE458" s="51" t="str">
        <f ca="1">OFFSET('All Equipment'!$A$1,ROW()-1,0)&amp;""</f>
        <v>Hands</v>
      </c>
      <c r="AF458" s="51" t="str">
        <f ca="1">OFFSET('All Equipment'!$B$1,ROW()-1,0)&amp;""</f>
        <v>Hands</v>
      </c>
      <c r="AG458" s="52" t="str">
        <f t="shared" ca="1" si="64"/>
        <v/>
      </c>
      <c r="AH458" s="51" t="str">
        <f ca="1">IF($AE458="","",IF(OFFSET('All Equipment'!$A$1,ROW()-1,2)="","--- Empty ---",OFFSET('All Equipment'!$A$1,ROW()-1,2)))</f>
        <v>Dark Storm Gauntlets</v>
      </c>
      <c r="AI458" s="52">
        <f ca="1">IF($AF458="","",OFFSET('All Equipment'!$E$1,ROW()-1,0))</f>
        <v>5</v>
      </c>
      <c r="AJ458" s="52">
        <f ca="1">IF($AE458="","",OFFSET('All Equipment'!$M$1,ROW()-1,0))</f>
        <v>1</v>
      </c>
      <c r="AK458" s="107">
        <f ca="1">IF($AE458="","",IF($AH458="--- Empty ---",0,OFFSET('All Equipment'!$P$1,ROW()-1,0)))</f>
        <v>52.295212765957444</v>
      </c>
      <c r="AL458" s="107">
        <f ca="1">IF($AE458="","",IF(AND($AE458="Off-Hand",$AH458="--- Empty ---"),1000,IF($AG458="1H",SUM($AK458,MAX(Optimization!$I$5:$K$5)),$AK458)))</f>
        <v>52.295212765957444</v>
      </c>
      <c r="AM458" s="134" t="str">
        <f ca="1">IF($AH458="","",IF(AND($AH458&lt;&gt;"--- Empty ---",OR($AI458&gt;$AD$2,OFFSET('All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8" s="52" t="str">
        <f t="shared" ca="1" si="65"/>
        <v>Yes</v>
      </c>
      <c r="AO458" s="52">
        <f t="shared" ca="1" si="70"/>
        <v>458</v>
      </c>
      <c r="AQ458" s="51" t="str">
        <f t="shared" ca="1" si="66"/>
        <v>n/a</v>
      </c>
      <c r="AR458" s="51" t="str">
        <f t="shared" ca="1" si="67"/>
        <v>n/a</v>
      </c>
      <c r="AS458" s="52" t="str">
        <f t="shared" ca="1" si="71"/>
        <v>n/a</v>
      </c>
      <c r="AT458" s="52" t="str">
        <f ca="1">IF(OR(AQ458="",AQ458="n/a"),AQ458,IF(AND($AR458&lt;&gt;"--- Empty ---",AR458=IF(AQ458="Finger1",Settings!$AB$4,Settings!$AB$6),ISERROR(MATCH(AR458,Settings!$AB$9:$AB$14,0))),"No","Yes"))</f>
        <v>n/a</v>
      </c>
      <c r="AV458" s="51" t="str">
        <f t="shared" ca="1" si="68"/>
        <v>n/a</v>
      </c>
      <c r="AW458" s="51" t="str">
        <f t="shared" ca="1" si="69"/>
        <v>n/a</v>
      </c>
      <c r="AX458" s="52" t="str">
        <f t="shared" ca="1" si="72"/>
        <v>n/a</v>
      </c>
      <c r="AY458" s="52" t="str">
        <f ca="1">IF(OR(AV458="",AV458="n/a"),AV458,IF(AND($AW458&lt;&gt;"--- Empty ---",AW458=IF(AV458="Finger2",Settings!$AB$3,Settings!$AB$5),ISERROR(MATCH(AW458,Settings!$AB$9:$AB$14,0))),"No","Yes"))</f>
        <v>n/a</v>
      </c>
    </row>
    <row r="459" spans="31:51" x14ac:dyDescent="0.25">
      <c r="AE459" s="51" t="str">
        <f ca="1">OFFSET('All Equipment'!$A$1,ROW()-1,0)&amp;""</f>
        <v>Hands</v>
      </c>
      <c r="AF459" s="51" t="str">
        <f ca="1">OFFSET('All Equipment'!$B$1,ROW()-1,0)&amp;""</f>
        <v>Hands</v>
      </c>
      <c r="AG459" s="52" t="str">
        <f t="shared" ca="1" si="64"/>
        <v/>
      </c>
      <c r="AH459" s="51" t="str">
        <f ca="1">IF($AE459="","",IF(OFFSET('All Equipment'!$A$1,ROW()-1,2)="","--- Empty ---",OFFSET('All Equipment'!$A$1,ROW()-1,2)))</f>
        <v>Dreamweave Gloves</v>
      </c>
      <c r="AI459" s="52">
        <f ca="1">IF($AF459="","",OFFSET('All Equipment'!$E$1,ROW()-1,0))</f>
        <v>1</v>
      </c>
      <c r="AJ459" s="52">
        <f ca="1">IF($AE459="","",OFFSET('All Equipment'!$M$1,ROW()-1,0))</f>
        <v>0</v>
      </c>
      <c r="AK459" s="107">
        <f ca="1">IF($AE459="","",IF($AH459="--- Empty ---",0,OFFSET('All Equipment'!$P$1,ROW()-1,0)))</f>
        <v>18.453191489361704</v>
      </c>
      <c r="AL459" s="107">
        <f ca="1">IF($AE459="","",IF(AND($AE459="Off-Hand",$AH459="--- Empty ---"),1000,IF($AG459="1H",SUM($AK459,MAX(Optimization!$I$5:$K$5)),$AK459)))</f>
        <v>18.453191489361704</v>
      </c>
      <c r="AM459" s="134" t="str">
        <f ca="1">IF($AH459="","",IF(AND($AH459&lt;&gt;"--- Empty ---",OR($AI459&gt;$AD$2,OFFSET('All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9" s="52" t="str">
        <f t="shared" ca="1" si="65"/>
        <v>Yes</v>
      </c>
      <c r="AO459" s="52">
        <f t="shared" ca="1" si="70"/>
        <v>459</v>
      </c>
      <c r="AQ459" s="51" t="str">
        <f t="shared" ca="1" si="66"/>
        <v>n/a</v>
      </c>
      <c r="AR459" s="51" t="str">
        <f t="shared" ca="1" si="67"/>
        <v>n/a</v>
      </c>
      <c r="AS459" s="52" t="str">
        <f t="shared" ca="1" si="71"/>
        <v>n/a</v>
      </c>
      <c r="AT459" s="52" t="str">
        <f ca="1">IF(OR(AQ459="",AQ459="n/a"),AQ459,IF(AND($AR459&lt;&gt;"--- Empty ---",AR459=IF(AQ459="Finger1",Settings!$AB$4,Settings!$AB$6),ISERROR(MATCH(AR459,Settings!$AB$9:$AB$14,0))),"No","Yes"))</f>
        <v>n/a</v>
      </c>
      <c r="AV459" s="51" t="str">
        <f t="shared" ca="1" si="68"/>
        <v>n/a</v>
      </c>
      <c r="AW459" s="51" t="str">
        <f t="shared" ca="1" si="69"/>
        <v>n/a</v>
      </c>
      <c r="AX459" s="52" t="str">
        <f t="shared" ca="1" si="72"/>
        <v>n/a</v>
      </c>
      <c r="AY459" s="52" t="str">
        <f ca="1">IF(OR(AV459="",AV459="n/a"),AV459,IF(AND($AW459&lt;&gt;"--- Empty ---",AW459=IF(AV459="Finger2",Settings!$AB$3,Settings!$AB$5),ISERROR(MATCH(AW459,Settings!$AB$9:$AB$14,0))),"No","Yes"))</f>
        <v>n/a</v>
      </c>
    </row>
    <row r="460" spans="31:51" x14ac:dyDescent="0.25">
      <c r="AE460" s="51" t="str">
        <f ca="1">OFFSET('All Equipment'!$A$1,ROW()-1,0)&amp;""</f>
        <v>Hands</v>
      </c>
      <c r="AF460" s="51" t="str">
        <f ca="1">OFFSET('All Equipment'!$B$1,ROW()-1,0)&amp;""</f>
        <v>Hands</v>
      </c>
      <c r="AG460" s="52" t="str">
        <f t="shared" ca="1" si="64"/>
        <v/>
      </c>
      <c r="AH460" s="51" t="str">
        <f ca="1">IF($AE460="","",IF(OFFSET('All Equipment'!$A$1,ROW()-1,2)="","--- Empty ---",OFFSET('All Equipment'!$A$1,ROW()-1,2)))</f>
        <v>Earth Warder's Gloves</v>
      </c>
      <c r="AI460" s="52">
        <f ca="1">IF($AF460="","",OFFSET('All Equipment'!$E$1,ROW()-1,0))</f>
        <v>1</v>
      </c>
      <c r="AJ460" s="52">
        <f ca="1">IF($AE460="","",OFFSET('All Equipment'!$M$1,ROW()-1,0))</f>
        <v>0</v>
      </c>
      <c r="AK460" s="107">
        <f ca="1">IF($AE460="","",IF($AH460="--- Empty ---",0,OFFSET('All Equipment'!$P$1,ROW()-1,0)))</f>
        <v>22</v>
      </c>
      <c r="AL460" s="107">
        <f ca="1">IF($AE460="","",IF(AND($AE460="Off-Hand",$AH460="--- Empty ---"),1000,IF($AG460="1H",SUM($AK460,MAX(Optimization!$I$5:$K$5)),$AK460)))</f>
        <v>22</v>
      </c>
      <c r="AM460" s="134" t="str">
        <f ca="1">IF($AH460="","",IF(AND($AH460&lt;&gt;"--- Empty ---",OR($AI460&gt;$AD$2,OFFSET('All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0" s="52" t="str">
        <f t="shared" ca="1" si="65"/>
        <v>Yes</v>
      </c>
      <c r="AO460" s="52">
        <f t="shared" ca="1" si="70"/>
        <v>460</v>
      </c>
      <c r="AQ460" s="51" t="str">
        <f t="shared" ca="1" si="66"/>
        <v>n/a</v>
      </c>
      <c r="AR460" s="51" t="str">
        <f t="shared" ca="1" si="67"/>
        <v>n/a</v>
      </c>
      <c r="AS460" s="52" t="str">
        <f t="shared" ca="1" si="71"/>
        <v>n/a</v>
      </c>
      <c r="AT460" s="52" t="str">
        <f ca="1">IF(OR(AQ460="",AQ460="n/a"),AQ460,IF(AND($AR460&lt;&gt;"--- Empty ---",AR460=IF(AQ460="Finger1",Settings!$AB$4,Settings!$AB$6),ISERROR(MATCH(AR460,Settings!$AB$9:$AB$14,0))),"No","Yes"))</f>
        <v>n/a</v>
      </c>
      <c r="AV460" s="51" t="str">
        <f t="shared" ca="1" si="68"/>
        <v>n/a</v>
      </c>
      <c r="AW460" s="51" t="str">
        <f t="shared" ca="1" si="69"/>
        <v>n/a</v>
      </c>
      <c r="AX460" s="52" t="str">
        <f t="shared" ca="1" si="72"/>
        <v>n/a</v>
      </c>
      <c r="AY460" s="52" t="str">
        <f ca="1">IF(OR(AV460="",AV460="n/a"),AV460,IF(AND($AW460&lt;&gt;"--- Empty ---",AW460=IF(AV460="Finger2",Settings!$AB$3,Settings!$AB$5),ISERROR(MATCH(AW460,Settings!$AB$9:$AB$14,0))),"No","Yes"))</f>
        <v>n/a</v>
      </c>
    </row>
    <row r="461" spans="31:51" x14ac:dyDescent="0.25">
      <c r="AE461" s="51" t="str">
        <f ca="1">OFFSET('All Equipment'!$A$1,ROW()-1,0)&amp;""</f>
        <v>Hands</v>
      </c>
      <c r="AF461" s="51" t="str">
        <f ca="1">OFFSET('All Equipment'!$B$1,ROW()-1,0)&amp;""</f>
        <v>Hands</v>
      </c>
      <c r="AG461" s="52" t="str">
        <f t="shared" ca="1" si="64"/>
        <v/>
      </c>
      <c r="AH461" s="51" t="str">
        <f ca="1">IF($AE461="","",IF(OFFSET('All Equipment'!$A$1,ROW()-1,2)="","--- Empty ---",OFFSET('All Equipment'!$A$1,ROW()-1,2)))</f>
        <v>Feralheart Gloves</v>
      </c>
      <c r="AI461" s="52">
        <f ca="1">IF($AF461="","",OFFSET('All Equipment'!$E$1,ROW()-1,0))</f>
        <v>5</v>
      </c>
      <c r="AJ461" s="52">
        <f ca="1">IF($AE461="","",OFFSET('All Equipment'!$M$1,ROW()-1,0))</f>
        <v>0</v>
      </c>
      <c r="AK461" s="107">
        <f ca="1">IF($AE461="","",IF($AH461="--- Empty ---",0,OFFSET('All Equipment'!$P$1,ROW()-1,0)))</f>
        <v>12.359574468085107</v>
      </c>
      <c r="AL461" s="107">
        <f ca="1">IF($AE461="","",IF(AND($AE461="Off-Hand",$AH461="--- Empty ---"),1000,IF($AG461="1H",SUM($AK461,MAX(Optimization!$I$5:$K$5)),$AK461)))</f>
        <v>12.359574468085107</v>
      </c>
      <c r="AM461" s="134" t="str">
        <f ca="1">IF($AH461="","",IF(AND($AH461&lt;&gt;"--- Empty ---",OR($AI461&gt;$AD$2,OFFSET('All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1" s="52" t="str">
        <f t="shared" ca="1" si="65"/>
        <v>Yes</v>
      </c>
      <c r="AO461" s="52">
        <f t="shared" ca="1" si="70"/>
        <v>461</v>
      </c>
      <c r="AQ461" s="51" t="str">
        <f t="shared" ca="1" si="66"/>
        <v>n/a</v>
      </c>
      <c r="AR461" s="51" t="str">
        <f t="shared" ca="1" si="67"/>
        <v>n/a</v>
      </c>
      <c r="AS461" s="52" t="str">
        <f t="shared" ca="1" si="71"/>
        <v>n/a</v>
      </c>
      <c r="AT461" s="52" t="str">
        <f ca="1">IF(OR(AQ461="",AQ461="n/a"),AQ461,IF(AND($AR461&lt;&gt;"--- Empty ---",AR461=IF(AQ461="Finger1",Settings!$AB$4,Settings!$AB$6),ISERROR(MATCH(AR461,Settings!$AB$9:$AB$14,0))),"No","Yes"))</f>
        <v>n/a</v>
      </c>
      <c r="AV461" s="51" t="str">
        <f t="shared" ca="1" si="68"/>
        <v>n/a</v>
      </c>
      <c r="AW461" s="51" t="str">
        <f t="shared" ca="1" si="69"/>
        <v>n/a</v>
      </c>
      <c r="AX461" s="52" t="str">
        <f t="shared" ca="1" si="72"/>
        <v>n/a</v>
      </c>
      <c r="AY461" s="52" t="str">
        <f ca="1">IF(OR(AV461="",AV461="n/a"),AV461,IF(AND($AW461&lt;&gt;"--- Empty ---",AW461=IF(AV461="Finger2",Settings!$AB$3,Settings!$AB$5),ISERROR(MATCH(AW461,Settings!$AB$9:$AB$14,0))),"No","Yes"))</f>
        <v>n/a</v>
      </c>
    </row>
    <row r="462" spans="31:51" x14ac:dyDescent="0.25">
      <c r="AE462" s="51" t="str">
        <f ca="1">OFFSET('All Equipment'!$A$1,ROW()-1,0)&amp;""</f>
        <v>Hands</v>
      </c>
      <c r="AF462" s="51" t="str">
        <f ca="1">OFFSET('All Equipment'!$B$1,ROW()-1,0)&amp;""</f>
        <v>Hands</v>
      </c>
      <c r="AG462" s="52" t="str">
        <f t="shared" ca="1" si="64"/>
        <v/>
      </c>
      <c r="AH462" s="51" t="str">
        <f ca="1">IF($AE462="","",IF(OFFSET('All Equipment'!$A$1,ROW()-1,2)="","--- Empty ---",OFFSET('All Equipment'!$A$1,ROW()-1,2)))</f>
        <v>Gauntlets of Southwind</v>
      </c>
      <c r="AI462" s="52">
        <f ca="1">IF($AF462="","",OFFSET('All Equipment'!$E$1,ROW()-1,0))</f>
        <v>5</v>
      </c>
      <c r="AJ462" s="52">
        <f ca="1">IF($AE462="","",OFFSET('All Equipment'!$M$1,ROW()-1,0))</f>
        <v>0</v>
      </c>
      <c r="AK462" s="107">
        <f ca="1">IF($AE462="","",IF($AH462="--- Empty ---",0,OFFSET('All Equipment'!$P$1,ROW()-1,0)))</f>
        <v>26.472872340425532</v>
      </c>
      <c r="AL462" s="107">
        <f ca="1">IF($AE462="","",IF(AND($AE462="Off-Hand",$AH462="--- Empty ---"),1000,IF($AG462="1H",SUM($AK462,MAX(Optimization!$I$5:$K$5)),$AK462)))</f>
        <v>26.472872340425532</v>
      </c>
      <c r="AM462" s="134" t="str">
        <f ca="1">IF($AH462="","",IF(AND($AH462&lt;&gt;"--- Empty ---",OR($AI462&gt;$AD$2,OFFSET('All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2" s="52" t="str">
        <f t="shared" ca="1" si="65"/>
        <v>Yes</v>
      </c>
      <c r="AO462" s="52">
        <f t="shared" ca="1" si="70"/>
        <v>462</v>
      </c>
      <c r="AQ462" s="51" t="str">
        <f t="shared" ca="1" si="66"/>
        <v>n/a</v>
      </c>
      <c r="AR462" s="51" t="str">
        <f t="shared" ca="1" si="67"/>
        <v>n/a</v>
      </c>
      <c r="AS462" s="52" t="str">
        <f t="shared" ca="1" si="71"/>
        <v>n/a</v>
      </c>
      <c r="AT462" s="52" t="str">
        <f ca="1">IF(OR(AQ462="",AQ462="n/a"),AQ462,IF(AND($AR462&lt;&gt;"--- Empty ---",AR462=IF(AQ462="Finger1",Settings!$AB$4,Settings!$AB$6),ISERROR(MATCH(AR462,Settings!$AB$9:$AB$14,0))),"No","Yes"))</f>
        <v>n/a</v>
      </c>
      <c r="AV462" s="51" t="str">
        <f t="shared" ca="1" si="68"/>
        <v>n/a</v>
      </c>
      <c r="AW462" s="51" t="str">
        <f t="shared" ca="1" si="69"/>
        <v>n/a</v>
      </c>
      <c r="AX462" s="52" t="str">
        <f t="shared" ca="1" si="72"/>
        <v>n/a</v>
      </c>
      <c r="AY462" s="52" t="str">
        <f ca="1">IF(OR(AV462="",AV462="n/a"),AV462,IF(AND($AW462&lt;&gt;"--- Empty ---",AW462=IF(AV462="Finger2",Settings!$AB$3,Settings!$AB$5),ISERROR(MATCH(AW462,Settings!$AB$9:$AB$14,0))),"No","Yes"))</f>
        <v>n/a</v>
      </c>
    </row>
    <row r="463" spans="31:51" x14ac:dyDescent="0.25">
      <c r="AE463" s="51" t="str">
        <f ca="1">OFFSET('All Equipment'!$A$1,ROW()-1,0)&amp;""</f>
        <v>Hands</v>
      </c>
      <c r="AF463" s="51" t="str">
        <f ca="1">OFFSET('All Equipment'!$B$1,ROW()-1,0)&amp;""</f>
        <v>Hands</v>
      </c>
      <c r="AG463" s="52" t="str">
        <f t="shared" ca="1" si="64"/>
        <v/>
      </c>
      <c r="AH463" s="51" t="str">
        <f ca="1">IF($AE463="","",IF(OFFSET('All Equipment'!$A$1,ROW()-1,2)="","--- Empty ---",OFFSET('All Equipment'!$A$1,ROW()-1,2)))</f>
        <v>General's Dragonhide Gloves</v>
      </c>
      <c r="AI463" s="52">
        <f ca="1">IF($AF463="","",OFFSET('All Equipment'!$E$1,ROW()-1,0))</f>
        <v>2</v>
      </c>
      <c r="AJ463" s="52">
        <f ca="1">IF($AE463="","",OFFSET('All Equipment'!$M$1,ROW()-1,0))</f>
        <v>0</v>
      </c>
      <c r="AK463" s="107">
        <f ca="1">IF($AE463="","",IF($AH463="--- Empty ---",0,OFFSET('All Equipment'!$P$1,ROW()-1,0)))</f>
        <v>12</v>
      </c>
      <c r="AL463" s="107">
        <f ca="1">IF($AE463="","",IF(AND($AE463="Off-Hand",$AH463="--- Empty ---"),1000,IF($AG463="1H",SUM($AK463,MAX(Optimization!$I$5:$K$5)),$AK463)))</f>
        <v>12</v>
      </c>
      <c r="AM463" s="134" t="str">
        <f ca="1">IF($AH463="","",IF(AND($AH463&lt;&gt;"--- Empty ---",OR($AI463&gt;$AD$2,OFFSET('All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63" s="52" t="str">
        <f t="shared" ca="1" si="65"/>
        <v>Yes</v>
      </c>
      <c r="AO463" s="52">
        <f t="shared" ca="1" si="70"/>
        <v>463</v>
      </c>
      <c r="AQ463" s="51" t="str">
        <f t="shared" ca="1" si="66"/>
        <v>n/a</v>
      </c>
      <c r="AR463" s="51" t="str">
        <f t="shared" ca="1" si="67"/>
        <v>n/a</v>
      </c>
      <c r="AS463" s="52" t="str">
        <f t="shared" ca="1" si="71"/>
        <v>n/a</v>
      </c>
      <c r="AT463" s="52" t="str">
        <f ca="1">IF(OR(AQ463="",AQ463="n/a"),AQ463,IF(AND($AR463&lt;&gt;"--- Empty ---",AR463=IF(AQ463="Finger1",Settings!$AB$4,Settings!$AB$6),ISERROR(MATCH(AR463,Settings!$AB$9:$AB$14,0))),"No","Yes"))</f>
        <v>n/a</v>
      </c>
      <c r="AV463" s="51" t="str">
        <f t="shared" ca="1" si="68"/>
        <v>n/a</v>
      </c>
      <c r="AW463" s="51" t="str">
        <f t="shared" ca="1" si="69"/>
        <v>n/a</v>
      </c>
      <c r="AX463" s="52" t="str">
        <f t="shared" ca="1" si="72"/>
        <v>n/a</v>
      </c>
      <c r="AY463" s="52" t="str">
        <f ca="1">IF(OR(AV463="",AV463="n/a"),AV463,IF(AND($AW463&lt;&gt;"--- Empty ---",AW463=IF(AV463="Finger2",Settings!$AB$3,Settings!$AB$5),ISERROR(MATCH(AW463,Settings!$AB$9:$AB$14,0))),"No","Yes"))</f>
        <v>n/a</v>
      </c>
    </row>
    <row r="464" spans="31:51" x14ac:dyDescent="0.25">
      <c r="AE464" s="51" t="str">
        <f ca="1">OFFSET('All Equipment'!$A$1,ROW()-1,0)&amp;""</f>
        <v>Hands</v>
      </c>
      <c r="AF464" s="51" t="str">
        <f ca="1">OFFSET('All Equipment'!$B$1,ROW()-1,0)&amp;""</f>
        <v>Hands</v>
      </c>
      <c r="AG464" s="52" t="str">
        <f t="shared" ca="1" si="64"/>
        <v/>
      </c>
      <c r="AH464" s="51" t="str">
        <f ca="1">IF($AE464="","",IF(OFFSET('All Equipment'!$A$1,ROW()-1,2)="","--- Empty ---",OFFSET('All Equipment'!$A$1,ROW()-1,2)))</f>
        <v>Glacial Gloves</v>
      </c>
      <c r="AI464" s="52">
        <f ca="1">IF($AF464="","",OFFSET('All Equipment'!$E$1,ROW()-1,0))</f>
        <v>6</v>
      </c>
      <c r="AJ464" s="52">
        <f ca="1">IF($AE464="","",OFFSET('All Equipment'!$M$1,ROW()-1,0))</f>
        <v>0</v>
      </c>
      <c r="AK464" s="107">
        <f ca="1">IF($AE464="","",IF($AH464="--- Empty ---",0,OFFSET('All Equipment'!$P$1,ROW()-1,0)))</f>
        <v>15</v>
      </c>
      <c r="AL464" s="107">
        <f ca="1">IF($AE464="","",IF(AND($AE464="Off-Hand",$AH464="--- Empty ---"),1000,IF($AG464="1H",SUM($AK464,MAX(Optimization!$I$5:$K$5)),$AK464)))</f>
        <v>15</v>
      </c>
      <c r="AM464" s="134" t="str">
        <f ca="1">IF($AH464="","",IF(AND($AH464&lt;&gt;"--- Empty ---",OR($AI464&gt;$AD$2,OFFSET('All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4" s="52" t="str">
        <f t="shared" ca="1" si="65"/>
        <v>Yes</v>
      </c>
      <c r="AO464" s="52">
        <f t="shared" ca="1" si="70"/>
        <v>464</v>
      </c>
      <c r="AQ464" s="51" t="str">
        <f t="shared" ca="1" si="66"/>
        <v>n/a</v>
      </c>
      <c r="AR464" s="51" t="str">
        <f t="shared" ca="1" si="67"/>
        <v>n/a</v>
      </c>
      <c r="AS464" s="52" t="str">
        <f t="shared" ca="1" si="71"/>
        <v>n/a</v>
      </c>
      <c r="AT464" s="52" t="str">
        <f ca="1">IF(OR(AQ464="",AQ464="n/a"),AQ464,IF(AND($AR464&lt;&gt;"--- Empty ---",AR464=IF(AQ464="Finger1",Settings!$AB$4,Settings!$AB$6),ISERROR(MATCH(AR464,Settings!$AB$9:$AB$14,0))),"No","Yes"))</f>
        <v>n/a</v>
      </c>
      <c r="AV464" s="51" t="str">
        <f t="shared" ca="1" si="68"/>
        <v>n/a</v>
      </c>
      <c r="AW464" s="51" t="str">
        <f t="shared" ca="1" si="69"/>
        <v>n/a</v>
      </c>
      <c r="AX464" s="52" t="str">
        <f t="shared" ca="1" si="72"/>
        <v>n/a</v>
      </c>
      <c r="AY464" s="52" t="str">
        <f ca="1">IF(OR(AV464="",AV464="n/a"),AV464,IF(AND($AW464&lt;&gt;"--- Empty ---",AW464=IF(AV464="Finger2",Settings!$AB$3,Settings!$AB$5),ISERROR(MATCH(AW464,Settings!$AB$9:$AB$14,0))),"No","Yes"))</f>
        <v>n/a</v>
      </c>
    </row>
    <row r="465" spans="31:51" x14ac:dyDescent="0.25">
      <c r="AE465" s="51" t="str">
        <f ca="1">OFFSET('All Equipment'!$A$1,ROW()-1,0)&amp;""</f>
        <v>Hands</v>
      </c>
      <c r="AF465" s="51" t="str">
        <f ca="1">OFFSET('All Equipment'!$B$1,ROW()-1,0)&amp;""</f>
        <v>Hands</v>
      </c>
      <c r="AG465" s="52" t="str">
        <f t="shared" ca="1" si="64"/>
        <v/>
      </c>
      <c r="AH465" s="51" t="str">
        <f ca="1">IF($AE465="","",IF(OFFSET('All Equipment'!$A$1,ROW()-1,2)="","--- Empty ---",OFFSET('All Equipment'!$A$1,ROW()-1,2)))</f>
        <v>Gloves of Delusional Power</v>
      </c>
      <c r="AI465" s="52">
        <f ca="1">IF($AF465="","",OFFSET('All Equipment'!$E$1,ROW()-1,0))</f>
        <v>4</v>
      </c>
      <c r="AJ465" s="52">
        <f ca="1">IF($AE465="","",OFFSET('All Equipment'!$M$1,ROW()-1,0))</f>
        <v>0</v>
      </c>
      <c r="AK465" s="107">
        <f ca="1">IF($AE465="","",IF($AH465="--- Empty ---",0,OFFSET('All Equipment'!$P$1,ROW()-1,0)))</f>
        <v>28.81276595744681</v>
      </c>
      <c r="AL465" s="107">
        <f ca="1">IF($AE465="","",IF(AND($AE465="Off-Hand",$AH465="--- Empty ---"),1000,IF($AG465="1H",SUM($AK465,MAX(Optimization!$I$5:$K$5)),$AK465)))</f>
        <v>28.81276595744681</v>
      </c>
      <c r="AM465" s="134" t="str">
        <f ca="1">IF($AH465="","",IF(AND($AH465&lt;&gt;"--- Empty ---",OR($AI465&gt;$AD$2,OFFSET('All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5" s="52" t="str">
        <f t="shared" ca="1" si="65"/>
        <v>Yes</v>
      </c>
      <c r="AO465" s="52">
        <f t="shared" ca="1" si="70"/>
        <v>465</v>
      </c>
      <c r="AQ465" s="51" t="str">
        <f t="shared" ca="1" si="66"/>
        <v>n/a</v>
      </c>
      <c r="AR465" s="51" t="str">
        <f t="shared" ca="1" si="67"/>
        <v>n/a</v>
      </c>
      <c r="AS465" s="52" t="str">
        <f t="shared" ca="1" si="71"/>
        <v>n/a</v>
      </c>
      <c r="AT465" s="52" t="str">
        <f ca="1">IF(OR(AQ465="",AQ465="n/a"),AQ465,IF(AND($AR465&lt;&gt;"--- Empty ---",AR465=IF(AQ465="Finger1",Settings!$AB$4,Settings!$AB$6),ISERROR(MATCH(AR465,Settings!$AB$9:$AB$14,0))),"No","Yes"))</f>
        <v>n/a</v>
      </c>
      <c r="AV465" s="51" t="str">
        <f t="shared" ca="1" si="68"/>
        <v>n/a</v>
      </c>
      <c r="AW465" s="51" t="str">
        <f t="shared" ca="1" si="69"/>
        <v>n/a</v>
      </c>
      <c r="AX465" s="52" t="str">
        <f t="shared" ca="1" si="72"/>
        <v>n/a</v>
      </c>
      <c r="AY465" s="52" t="str">
        <f ca="1">IF(OR(AV465="",AV465="n/a"),AV465,IF(AND($AW465&lt;&gt;"--- Empty ---",AW465=IF(AV465="Finger2",Settings!$AB$3,Settings!$AB$5),ISERROR(MATCH(AW465,Settings!$AB$9:$AB$14,0))),"No","Yes"))</f>
        <v>n/a</v>
      </c>
    </row>
    <row r="466" spans="31:51" x14ac:dyDescent="0.25">
      <c r="AE466" s="51" t="str">
        <f ca="1">OFFSET('All Equipment'!$A$1,ROW()-1,0)&amp;""</f>
        <v>Hands</v>
      </c>
      <c r="AF466" s="51" t="str">
        <f ca="1">OFFSET('All Equipment'!$B$1,ROW()-1,0)&amp;""</f>
        <v>Hands</v>
      </c>
      <c r="AG466" s="52" t="str">
        <f t="shared" ca="1" si="64"/>
        <v/>
      </c>
      <c r="AH466" s="51" t="str">
        <f ca="1">IF($AE466="","",IF(OFFSET('All Equipment'!$A$1,ROW()-1,2)="","--- Empty ---",OFFSET('All Equipment'!$A$1,ROW()-1,2)))</f>
        <v>Gloves of Earthen Power</v>
      </c>
      <c r="AI466" s="52">
        <f ca="1">IF($AF466="","",OFFSET('All Equipment'!$E$1,ROW()-1,0))</f>
        <v>5</v>
      </c>
      <c r="AJ466" s="52">
        <f ca="1">IF($AE466="","",OFFSET('All Equipment'!$M$1,ROW()-1,0))</f>
        <v>0</v>
      </c>
      <c r="AK466" s="107">
        <f ca="1">IF($AE466="","",IF($AH466="--- Empty ---",0,OFFSET('All Equipment'!$P$1,ROW()-1,0)))</f>
        <v>28.019680851063832</v>
      </c>
      <c r="AL466" s="107">
        <f ca="1">IF($AE466="","",IF(AND($AE466="Off-Hand",$AH466="--- Empty ---"),1000,IF($AG466="1H",SUM($AK466,MAX(Optimization!$I$5:$K$5)),$AK466)))</f>
        <v>28.019680851063832</v>
      </c>
      <c r="AM466" s="134" t="str">
        <f ca="1">IF($AH466="","",IF(AND($AH466&lt;&gt;"--- Empty ---",OR($AI466&gt;$AD$2,OFFSET('All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6" s="52" t="str">
        <f t="shared" ca="1" si="65"/>
        <v>Yes</v>
      </c>
      <c r="AO466" s="52">
        <f t="shared" ca="1" si="70"/>
        <v>466</v>
      </c>
      <c r="AQ466" s="51" t="str">
        <f t="shared" ca="1" si="66"/>
        <v>n/a</v>
      </c>
      <c r="AR466" s="51" t="str">
        <f t="shared" ca="1" si="67"/>
        <v>n/a</v>
      </c>
      <c r="AS466" s="52" t="str">
        <f t="shared" ca="1" si="71"/>
        <v>n/a</v>
      </c>
      <c r="AT466" s="52" t="str">
        <f ca="1">IF(OR(AQ466="",AQ466="n/a"),AQ466,IF(AND($AR466&lt;&gt;"--- Empty ---",AR466=IF(AQ466="Finger1",Settings!$AB$4,Settings!$AB$6),ISERROR(MATCH(AR466,Settings!$AB$9:$AB$14,0))),"No","Yes"))</f>
        <v>n/a</v>
      </c>
      <c r="AV466" s="51" t="str">
        <f t="shared" ca="1" si="68"/>
        <v>n/a</v>
      </c>
      <c r="AW466" s="51" t="str">
        <f t="shared" ca="1" si="69"/>
        <v>n/a</v>
      </c>
      <c r="AX466" s="52" t="str">
        <f t="shared" ca="1" si="72"/>
        <v>n/a</v>
      </c>
      <c r="AY466" s="52" t="str">
        <f ca="1">IF(OR(AV466="",AV466="n/a"),AV466,IF(AND($AW466&lt;&gt;"--- Empty ---",AW466=IF(AV466="Finger2",Settings!$AB$3,Settings!$AB$5),ISERROR(MATCH(AW466,Settings!$AB$9:$AB$14,0))),"No","Yes"))</f>
        <v>n/a</v>
      </c>
    </row>
    <row r="467" spans="31:51" x14ac:dyDescent="0.25">
      <c r="AE467" s="51" t="str">
        <f ca="1">OFFSET('All Equipment'!$A$1,ROW()-1,0)&amp;""</f>
        <v>Hands</v>
      </c>
      <c r="AF467" s="51" t="str">
        <f ca="1">OFFSET('All Equipment'!$B$1,ROW()-1,0)&amp;""</f>
        <v>Hands</v>
      </c>
      <c r="AG467" s="52" t="str">
        <f t="shared" ca="1" si="64"/>
        <v/>
      </c>
      <c r="AH467" s="51" t="str">
        <f ca="1">IF($AE467="","",IF(OFFSET('All Equipment'!$A$1,ROW()-1,2)="","--- Empty ---",OFFSET('All Equipment'!$A$1,ROW()-1,2)))</f>
        <v>Gloves of Ebru</v>
      </c>
      <c r="AI467" s="52">
        <f ca="1">IF($AF467="","",OFFSET('All Equipment'!$E$1,ROW()-1,0))</f>
        <v>5</v>
      </c>
      <c r="AJ467" s="52">
        <f ca="1">IF($AE467="","",OFFSET('All Equipment'!$M$1,ROW()-1,0))</f>
        <v>0</v>
      </c>
      <c r="AK467" s="107">
        <f ca="1">IF($AE467="","",IF($AH467="--- Empty ---",0,OFFSET('All Equipment'!$P$1,ROW()-1,0)))</f>
        <v>35.497340425531917</v>
      </c>
      <c r="AL467" s="107">
        <f ca="1">IF($AE467="","",IF(AND($AE467="Off-Hand",$AH467="--- Empty ---"),1000,IF($AG467="1H",SUM($AK467,MAX(Optimization!$I$5:$K$5)),$AK467)))</f>
        <v>35.497340425531917</v>
      </c>
      <c r="AM467" s="134" t="str">
        <f ca="1">IF($AH467="","",IF(AND($AH467&lt;&gt;"--- Empty ---",OR($AI467&gt;$AD$2,OFFSET('All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7" s="52" t="str">
        <f t="shared" ca="1" si="65"/>
        <v>Yes</v>
      </c>
      <c r="AO467" s="52">
        <f t="shared" ca="1" si="70"/>
        <v>467</v>
      </c>
      <c r="AQ467" s="51" t="str">
        <f t="shared" ca="1" si="66"/>
        <v>n/a</v>
      </c>
      <c r="AR467" s="51" t="str">
        <f t="shared" ca="1" si="67"/>
        <v>n/a</v>
      </c>
      <c r="AS467" s="52" t="str">
        <f t="shared" ca="1" si="71"/>
        <v>n/a</v>
      </c>
      <c r="AT467" s="52" t="str">
        <f ca="1">IF(OR(AQ467="",AQ467="n/a"),AQ467,IF(AND($AR467&lt;&gt;"--- Empty ---",AR467=IF(AQ467="Finger1",Settings!$AB$4,Settings!$AB$6),ISERROR(MATCH(AR467,Settings!$AB$9:$AB$14,0))),"No","Yes"))</f>
        <v>n/a</v>
      </c>
      <c r="AV467" s="51" t="str">
        <f t="shared" ca="1" si="68"/>
        <v>n/a</v>
      </c>
      <c r="AW467" s="51" t="str">
        <f t="shared" ca="1" si="69"/>
        <v>n/a</v>
      </c>
      <c r="AX467" s="52" t="str">
        <f t="shared" ca="1" si="72"/>
        <v>n/a</v>
      </c>
      <c r="AY467" s="52" t="str">
        <f ca="1">IF(OR(AV467="",AV467="n/a"),AV467,IF(AND($AW467&lt;&gt;"--- Empty ---",AW467=IF(AV467="Finger2",Settings!$AB$3,Settings!$AB$5),ISERROR(MATCH(AW467,Settings!$AB$9:$AB$14,0))),"No","Yes"))</f>
        <v>n/a</v>
      </c>
    </row>
    <row r="468" spans="31:51" x14ac:dyDescent="0.25">
      <c r="AE468" s="51" t="str">
        <f ca="1">OFFSET('All Equipment'!$A$1,ROW()-1,0)&amp;""</f>
        <v>Hands</v>
      </c>
      <c r="AF468" s="51" t="str">
        <f ca="1">OFFSET('All Equipment'!$B$1,ROW()-1,0)&amp;""</f>
        <v>Hands</v>
      </c>
      <c r="AG468" s="52" t="str">
        <f t="shared" ca="1" si="64"/>
        <v/>
      </c>
      <c r="AH468" s="51" t="str">
        <f ca="1">IF($AE468="","",IF(OFFSET('All Equipment'!$A$1,ROW()-1,2)="","--- Empty ---",OFFSET('All Equipment'!$A$1,ROW()-1,2)))</f>
        <v>Gloves of the Hypnotic Flame</v>
      </c>
      <c r="AI468" s="52">
        <f ca="1">IF($AF468="","",OFFSET('All Equipment'!$E$1,ROW()-1,0))</f>
        <v>1</v>
      </c>
      <c r="AJ468" s="52">
        <f ca="1">IF($AE468="","",OFFSET('All Equipment'!$M$1,ROW()-1,0))</f>
        <v>0</v>
      </c>
      <c r="AK468" s="107">
        <f ca="1">IF($AE468="","",IF($AH468="--- Empty ---",0,OFFSET('All Equipment'!$P$1,ROW()-1,0)))</f>
        <v>11.152659574468085</v>
      </c>
      <c r="AL468" s="107">
        <f ca="1">IF($AE468="","",IF(AND($AE468="Off-Hand",$AH468="--- Empty ---"),1000,IF($AG468="1H",SUM($AK468,MAX(Optimization!$I$5:$K$5)),$AK468)))</f>
        <v>11.152659574468085</v>
      </c>
      <c r="AM468" s="134" t="str">
        <f ca="1">IF($AH468="","",IF(AND($AH468&lt;&gt;"--- Empty ---",OR($AI468&gt;$AD$2,OFFSET('All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8" s="52" t="str">
        <f t="shared" ca="1" si="65"/>
        <v>Yes</v>
      </c>
      <c r="AO468" s="52">
        <f t="shared" ca="1" si="70"/>
        <v>468</v>
      </c>
      <c r="AQ468" s="51" t="str">
        <f t="shared" ca="1" si="66"/>
        <v>n/a</v>
      </c>
      <c r="AR468" s="51" t="str">
        <f t="shared" ca="1" si="67"/>
        <v>n/a</v>
      </c>
      <c r="AS468" s="52" t="str">
        <f t="shared" ca="1" si="71"/>
        <v>n/a</v>
      </c>
      <c r="AT468" s="52" t="str">
        <f ca="1">IF(OR(AQ468="",AQ468="n/a"),AQ468,IF(AND($AR468&lt;&gt;"--- Empty ---",AR468=IF(AQ468="Finger1",Settings!$AB$4,Settings!$AB$6),ISERROR(MATCH(AR468,Settings!$AB$9:$AB$14,0))),"No","Yes"))</f>
        <v>n/a</v>
      </c>
      <c r="AV468" s="51" t="str">
        <f t="shared" ca="1" si="68"/>
        <v>n/a</v>
      </c>
      <c r="AW468" s="51" t="str">
        <f t="shared" ca="1" si="69"/>
        <v>n/a</v>
      </c>
      <c r="AX468" s="52" t="str">
        <f t="shared" ca="1" si="72"/>
        <v>n/a</v>
      </c>
      <c r="AY468" s="52" t="str">
        <f ca="1">IF(OR(AV468="",AV468="n/a"),AV468,IF(AND($AW468&lt;&gt;"--- Empty ---",AW468=IF(AV468="Finger2",Settings!$AB$3,Settings!$AB$5),ISERROR(MATCH(AW468,Settings!$AB$9:$AB$14,0))),"No","Yes"))</f>
        <v>n/a</v>
      </c>
    </row>
    <row r="469" spans="31:51" x14ac:dyDescent="0.25">
      <c r="AE469" s="51" t="str">
        <f ca="1">OFFSET('All Equipment'!$A$1,ROW()-1,0)&amp;""</f>
        <v>Hands</v>
      </c>
      <c r="AF469" s="51" t="str">
        <f ca="1">OFFSET('All Equipment'!$B$1,ROW()-1,0)&amp;""</f>
        <v>Hands</v>
      </c>
      <c r="AG469" s="52" t="str">
        <f t="shared" ca="1" si="64"/>
        <v>Set 3</v>
      </c>
      <c r="AH469" s="51" t="str">
        <f ca="1">IF($AE469="","",IF(OFFSET('All Equipment'!$A$1,ROW()-1,2)="","--- Empty ---",OFFSET('All Equipment'!$A$1,ROW()-1,2)))</f>
        <v>Gloves of Undead Cleansing</v>
      </c>
      <c r="AI469" s="52">
        <f ca="1">IF($AF469="","",OFFSET('All Equipment'!$E$1,ROW()-1,0))</f>
        <v>6</v>
      </c>
      <c r="AJ469" s="52">
        <f ca="1">IF($AE469="","",OFFSET('All Equipment'!$M$1,ROW()-1,0))</f>
        <v>0</v>
      </c>
      <c r="AK469" s="107">
        <f ca="1">IF($AE469="","",IF($AH469="--- Empty ---",0,OFFSET('All Equipment'!$P$1,ROW()-1,0)))</f>
        <v>36.132978723404257</v>
      </c>
      <c r="AL469" s="107">
        <f ca="1">IF($AE469="","",IF(AND($AE469="Off-Hand",$AH469="--- Empty ---"),1000,IF($AG469="1H",SUM($AK469,MAX(Optimization!$I$5:$K$5)),$AK469)))</f>
        <v>36.132978723404257</v>
      </c>
      <c r="AM469" s="134" t="str">
        <f ca="1">IF($AH469="","",IF(AND($AH469&lt;&gt;"--- Empty ---",OR($AI469&gt;$AD$2,OFFSET('All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9" s="52" t="str">
        <f t="shared" ca="1" si="65"/>
        <v>Yes</v>
      </c>
      <c r="AO469" s="52">
        <f t="shared" ca="1" si="70"/>
        <v>469</v>
      </c>
      <c r="AQ469" s="51" t="str">
        <f t="shared" ca="1" si="66"/>
        <v>n/a</v>
      </c>
      <c r="AR469" s="51" t="str">
        <f t="shared" ca="1" si="67"/>
        <v>n/a</v>
      </c>
      <c r="AS469" s="52" t="str">
        <f t="shared" ca="1" si="71"/>
        <v>n/a</v>
      </c>
      <c r="AT469" s="52" t="str">
        <f ca="1">IF(OR(AQ469="",AQ469="n/a"),AQ469,IF(AND($AR469&lt;&gt;"--- Empty ---",AR469=IF(AQ469="Finger1",Settings!$AB$4,Settings!$AB$6),ISERROR(MATCH(AR469,Settings!$AB$9:$AB$14,0))),"No","Yes"))</f>
        <v>n/a</v>
      </c>
      <c r="AV469" s="51" t="str">
        <f t="shared" ca="1" si="68"/>
        <v>n/a</v>
      </c>
      <c r="AW469" s="51" t="str">
        <f t="shared" ca="1" si="69"/>
        <v>n/a</v>
      </c>
      <c r="AX469" s="52" t="str">
        <f t="shared" ca="1" si="72"/>
        <v>n/a</v>
      </c>
      <c r="AY469" s="52" t="str">
        <f ca="1">IF(OR(AV469="",AV469="n/a"),AV469,IF(AND($AW469&lt;&gt;"--- Empty ---",AW469=IF(AV469="Finger2",Settings!$AB$3,Settings!$AB$5),ISERROR(MATCH(AW469,Settings!$AB$9:$AB$14,0))),"No","Yes"))</f>
        <v>n/a</v>
      </c>
    </row>
    <row r="470" spans="31:51" x14ac:dyDescent="0.25">
      <c r="AE470" s="51" t="str">
        <f ca="1">OFFSET('All Equipment'!$A$1,ROW()-1,0)&amp;""</f>
        <v>Hands</v>
      </c>
      <c r="AF470" s="51" t="str">
        <f ca="1">OFFSET('All Equipment'!$B$1,ROW()-1,0)&amp;""</f>
        <v>Hands</v>
      </c>
      <c r="AG470" s="52" t="str">
        <f t="shared" ca="1" si="64"/>
        <v/>
      </c>
      <c r="AH470" s="51" t="str">
        <f ca="1">IF($AE470="","",IF(OFFSET('All Equipment'!$A$1,ROW()-1,2)="","--- Empty ---",OFFSET('All Equipment'!$A$1,ROW()-1,2)))</f>
        <v>Gordok's Gloves</v>
      </c>
      <c r="AI470" s="52">
        <f ca="1">IF($AF470="","",OFFSET('All Equipment'!$E$1,ROW()-1,0))</f>
        <v>1</v>
      </c>
      <c r="AJ470" s="52">
        <f ca="1">IF($AE470="","",OFFSET('All Equipment'!$M$1,ROW()-1,0))</f>
        <v>0</v>
      </c>
      <c r="AK470" s="107">
        <f ca="1">IF($AE470="","",IF($AH470="--- Empty ---",0,OFFSET('All Equipment'!$P$1,ROW()-1,0)))</f>
        <v>7.93085106382979</v>
      </c>
      <c r="AL470" s="107">
        <f ca="1">IF($AE470="","",IF(AND($AE470="Off-Hand",$AH470="--- Empty ---"),1000,IF($AG470="1H",SUM($AK470,MAX(Optimization!$I$5:$K$5)),$AK470)))</f>
        <v>7.93085106382979</v>
      </c>
      <c r="AM470" s="134" t="str">
        <f ca="1">IF($AH470="","",IF(AND($AH470&lt;&gt;"--- Empty ---",OR($AI470&gt;$AD$2,OFFSET('All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0" s="52" t="str">
        <f t="shared" ca="1" si="65"/>
        <v>Yes</v>
      </c>
      <c r="AO470" s="52">
        <f t="shared" ca="1" si="70"/>
        <v>470</v>
      </c>
      <c r="AQ470" s="51" t="str">
        <f t="shared" ca="1" si="66"/>
        <v>n/a</v>
      </c>
      <c r="AR470" s="51" t="str">
        <f t="shared" ca="1" si="67"/>
        <v>n/a</v>
      </c>
      <c r="AS470" s="52" t="str">
        <f t="shared" ca="1" si="71"/>
        <v>n/a</v>
      </c>
      <c r="AT470" s="52" t="str">
        <f ca="1">IF(OR(AQ470="",AQ470="n/a"),AQ470,IF(AND($AR470&lt;&gt;"--- Empty ---",AR470=IF(AQ470="Finger1",Settings!$AB$4,Settings!$AB$6),ISERROR(MATCH(AR470,Settings!$AB$9:$AB$14,0))),"No","Yes"))</f>
        <v>n/a</v>
      </c>
      <c r="AV470" s="51" t="str">
        <f t="shared" ca="1" si="68"/>
        <v>n/a</v>
      </c>
      <c r="AW470" s="51" t="str">
        <f t="shared" ca="1" si="69"/>
        <v>n/a</v>
      </c>
      <c r="AX470" s="52" t="str">
        <f t="shared" ca="1" si="72"/>
        <v>n/a</v>
      </c>
      <c r="AY470" s="52" t="str">
        <f ca="1">IF(OR(AV470="",AV470="n/a"),AV470,IF(AND($AW470&lt;&gt;"--- Empty ---",AW470=IF(AV470="Finger2",Settings!$AB$3,Settings!$AB$5),ISERROR(MATCH(AW470,Settings!$AB$9:$AB$14,0))),"No","Yes"))</f>
        <v>n/a</v>
      </c>
    </row>
    <row r="471" spans="31:51" x14ac:dyDescent="0.25">
      <c r="AE471" s="51" t="str">
        <f ca="1">OFFSET('All Equipment'!$A$1,ROW()-1,0)&amp;""</f>
        <v>Hands</v>
      </c>
      <c r="AF471" s="51" t="str">
        <f ca="1">OFFSET('All Equipment'!$B$1,ROW()-1,0)&amp;""</f>
        <v>Hands</v>
      </c>
      <c r="AG471" s="52" t="str">
        <f t="shared" ca="1" si="64"/>
        <v/>
      </c>
      <c r="AH471" s="51" t="str">
        <f ca="1">IF($AE471="","",IF(OFFSET('All Equipment'!$A$1,ROW()-1,2)="","--- Empty ---",OFFSET('All Equipment'!$A$1,ROW()-1,2)))</f>
        <v>Gordok's Handwraps</v>
      </c>
      <c r="AI471" s="52">
        <f ca="1">IF($AF471="","",OFFSET('All Equipment'!$E$1,ROW()-1,0))</f>
        <v>1</v>
      </c>
      <c r="AJ471" s="52">
        <f ca="1">IF($AE471="","",OFFSET('All Equipment'!$M$1,ROW()-1,0))</f>
        <v>0</v>
      </c>
      <c r="AK471" s="107">
        <f ca="1">IF($AE471="","",IF($AH471="--- Empty ---",0,OFFSET('All Equipment'!$P$1,ROW()-1,0)))</f>
        <v>7.93085106382979</v>
      </c>
      <c r="AL471" s="107">
        <f ca="1">IF($AE471="","",IF(AND($AE471="Off-Hand",$AH471="--- Empty ---"),1000,IF($AG471="1H",SUM($AK471,MAX(Optimization!$I$5:$K$5)),$AK471)))</f>
        <v>7.93085106382979</v>
      </c>
      <c r="AM471" s="134" t="str">
        <f ca="1">IF($AH471="","",IF(AND($AH471&lt;&gt;"--- Empty ---",OR($AI471&gt;$AD$2,OFFSET('All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1" s="52" t="str">
        <f t="shared" ca="1" si="65"/>
        <v>Yes</v>
      </c>
      <c r="AO471" s="52">
        <f t="shared" ca="1" si="70"/>
        <v>471</v>
      </c>
      <c r="AQ471" s="51" t="str">
        <f t="shared" ca="1" si="66"/>
        <v>n/a</v>
      </c>
      <c r="AR471" s="51" t="str">
        <f t="shared" ca="1" si="67"/>
        <v>n/a</v>
      </c>
      <c r="AS471" s="52" t="str">
        <f t="shared" ca="1" si="71"/>
        <v>n/a</v>
      </c>
      <c r="AT471" s="52" t="str">
        <f ca="1">IF(OR(AQ471="",AQ471="n/a"),AQ471,IF(AND($AR471&lt;&gt;"--- Empty ---",AR471=IF(AQ471="Finger1",Settings!$AB$4,Settings!$AB$6),ISERROR(MATCH(AR471,Settings!$AB$9:$AB$14,0))),"No","Yes"))</f>
        <v>n/a</v>
      </c>
      <c r="AV471" s="51" t="str">
        <f t="shared" ca="1" si="68"/>
        <v>n/a</v>
      </c>
      <c r="AW471" s="51" t="str">
        <f t="shared" ca="1" si="69"/>
        <v>n/a</v>
      </c>
      <c r="AX471" s="52" t="str">
        <f t="shared" ca="1" si="72"/>
        <v>n/a</v>
      </c>
      <c r="AY471" s="52" t="str">
        <f ca="1">IF(OR(AV471="",AV471="n/a"),AV471,IF(AND($AW471&lt;&gt;"--- Empty ---",AW471=IF(AV471="Finger2",Settings!$AB$3,Settings!$AB$5),ISERROR(MATCH(AW471,Settings!$AB$9:$AB$14,0))),"No","Yes"))</f>
        <v>n/a</v>
      </c>
    </row>
    <row r="472" spans="31:51" x14ac:dyDescent="0.25">
      <c r="AE472" s="51" t="str">
        <f ca="1">OFFSET('All Equipment'!$A$1,ROW()-1,0)&amp;""</f>
        <v>Hands</v>
      </c>
      <c r="AF472" s="51" t="str">
        <f ca="1">OFFSET('All Equipment'!$B$1,ROW()-1,0)&amp;""</f>
        <v>Hands</v>
      </c>
      <c r="AG472" s="52" t="str">
        <f t="shared" ca="1" si="64"/>
        <v/>
      </c>
      <c r="AH472" s="51" t="str">
        <f ca="1">IF($AE472="","",IF(OFFSET('All Equipment'!$A$1,ROW()-1,2)="","--- Empty ---",OFFSET('All Equipment'!$A$1,ROW()-1,2)))</f>
        <v>Grand Gauntlets of Arcane Wrath</v>
      </c>
      <c r="AI472" s="52">
        <f ca="1">IF($AF472="","",OFFSET('All Equipment'!$E$1,ROW()-1,0))</f>
        <v>1</v>
      </c>
      <c r="AJ472" s="52">
        <f ca="1">IF($AE472="","",OFFSET('All Equipment'!$M$1,ROW()-1,0))</f>
        <v>0</v>
      </c>
      <c r="AK472" s="107">
        <f ca="1">IF($AE472="","",IF($AH472="--- Empty ---",0,OFFSET('All Equipment'!$P$1,ROW()-1,0)))</f>
        <v>29</v>
      </c>
      <c r="AL472" s="107">
        <f ca="1">IF($AE472="","",IF(AND($AE472="Off-Hand",$AH472="--- Empty ---"),1000,IF($AG472="1H",SUM($AK472,MAX(Optimization!$I$5:$K$5)),$AK472)))</f>
        <v>29</v>
      </c>
      <c r="AM472" s="134" t="str">
        <f ca="1">IF($AH472="","",IF(AND($AH472&lt;&gt;"--- Empty ---",OR($AI472&gt;$AD$2,OFFSET('All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2" s="52" t="str">
        <f t="shared" ca="1" si="65"/>
        <v>Yes</v>
      </c>
      <c r="AO472" s="52">
        <f t="shared" ca="1" si="70"/>
        <v>472</v>
      </c>
      <c r="AQ472" s="51" t="str">
        <f t="shared" ca="1" si="66"/>
        <v>n/a</v>
      </c>
      <c r="AR472" s="51" t="str">
        <f t="shared" ca="1" si="67"/>
        <v>n/a</v>
      </c>
      <c r="AS472" s="52" t="str">
        <f t="shared" ca="1" si="71"/>
        <v>n/a</v>
      </c>
      <c r="AT472" s="52" t="str">
        <f ca="1">IF(OR(AQ472="",AQ472="n/a"),AQ472,IF(AND($AR472&lt;&gt;"--- Empty ---",AR472=IF(AQ472="Finger1",Settings!$AB$4,Settings!$AB$6),ISERROR(MATCH(AR472,Settings!$AB$9:$AB$14,0))),"No","Yes"))</f>
        <v>n/a</v>
      </c>
      <c r="AV472" s="51" t="str">
        <f t="shared" ca="1" si="68"/>
        <v>n/a</v>
      </c>
      <c r="AW472" s="51" t="str">
        <f t="shared" ca="1" si="69"/>
        <v>n/a</v>
      </c>
      <c r="AX472" s="52" t="str">
        <f t="shared" ca="1" si="72"/>
        <v>n/a</v>
      </c>
      <c r="AY472" s="52" t="str">
        <f ca="1">IF(OR(AV472="",AV472="n/a"),AV472,IF(AND($AW472&lt;&gt;"--- Empty ---",AW472=IF(AV472="Finger2",Settings!$AB$3,Settings!$AB$5),ISERROR(MATCH(AW472,Settings!$AB$9:$AB$14,0))),"No","Yes"))</f>
        <v>n/a</v>
      </c>
    </row>
    <row r="473" spans="31:51" x14ac:dyDescent="0.25">
      <c r="AE473" s="51" t="str">
        <f ca="1">OFFSET('All Equipment'!$A$1,ROW()-1,0)&amp;""</f>
        <v>Hands</v>
      </c>
      <c r="AF473" s="51" t="str">
        <f ca="1">OFFSET('All Equipment'!$B$1,ROW()-1,0)&amp;""</f>
        <v>Hands</v>
      </c>
      <c r="AG473" s="52" t="str">
        <f t="shared" ca="1" si="64"/>
        <v/>
      </c>
      <c r="AH473" s="51" t="str">
        <f ca="1">IF($AE473="","",IF(OFFSET('All Equipment'!$A$1,ROW()-1,2)="","--- Empty ---",OFFSET('All Equipment'!$A$1,ROW()-1,2)))</f>
        <v>Hands of Power</v>
      </c>
      <c r="AI473" s="52">
        <f ca="1">IF($AF473="","",OFFSET('All Equipment'!$E$1,ROW()-1,0))</f>
        <v>1</v>
      </c>
      <c r="AJ473" s="52">
        <f ca="1">IF($AE473="","",OFFSET('All Equipment'!$M$1,ROW()-1,0))</f>
        <v>0</v>
      </c>
      <c r="AK473" s="107">
        <f ca="1">IF($AE473="","",IF($AH473="--- Empty ---",0,OFFSET('All Equipment'!$P$1,ROW()-1,0)))</f>
        <v>26.679787234042553</v>
      </c>
      <c r="AL473" s="107">
        <f ca="1">IF($AE473="","",IF(AND($AE473="Off-Hand",$AH473="--- Empty ---"),1000,IF($AG473="1H",SUM($AK473,MAX(Optimization!$I$5:$K$5)),$AK473)))</f>
        <v>26.679787234042553</v>
      </c>
      <c r="AM473" s="134" t="str">
        <f ca="1">IF($AH473="","",IF(AND($AH473&lt;&gt;"--- Empty ---",OR($AI473&gt;$AD$2,OFFSET('All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3" s="52" t="str">
        <f t="shared" ca="1" si="65"/>
        <v>Yes</v>
      </c>
      <c r="AO473" s="52">
        <f t="shared" ca="1" si="70"/>
        <v>473</v>
      </c>
      <c r="AQ473" s="51" t="str">
        <f t="shared" ca="1" si="66"/>
        <v>n/a</v>
      </c>
      <c r="AR473" s="51" t="str">
        <f t="shared" ca="1" si="67"/>
        <v>n/a</v>
      </c>
      <c r="AS473" s="52" t="str">
        <f t="shared" ca="1" si="71"/>
        <v>n/a</v>
      </c>
      <c r="AT473" s="52" t="str">
        <f ca="1">IF(OR(AQ473="",AQ473="n/a"),AQ473,IF(AND($AR473&lt;&gt;"--- Empty ---",AR473=IF(AQ473="Finger1",Settings!$AB$4,Settings!$AB$6),ISERROR(MATCH(AR473,Settings!$AB$9:$AB$14,0))),"No","Yes"))</f>
        <v>n/a</v>
      </c>
      <c r="AV473" s="51" t="str">
        <f t="shared" ca="1" si="68"/>
        <v>n/a</v>
      </c>
      <c r="AW473" s="51" t="str">
        <f t="shared" ca="1" si="69"/>
        <v>n/a</v>
      </c>
      <c r="AX473" s="52" t="str">
        <f t="shared" ca="1" si="72"/>
        <v>n/a</v>
      </c>
      <c r="AY473" s="52" t="str">
        <f ca="1">IF(OR(AV473="",AV473="n/a"),AV473,IF(AND($AW473&lt;&gt;"--- Empty ---",AW473=IF(AV473="Finger2",Settings!$AB$3,Settings!$AB$5),ISERROR(MATCH(AW473,Settings!$AB$9:$AB$14,0))),"No","Yes"))</f>
        <v>n/a</v>
      </c>
    </row>
    <row r="474" spans="31:51" x14ac:dyDescent="0.25">
      <c r="AE474" s="51" t="str">
        <f ca="1">OFFSET('All Equipment'!$A$1,ROW()-1,0)&amp;""</f>
        <v>Hands</v>
      </c>
      <c r="AF474" s="51" t="str">
        <f ca="1">OFFSET('All Equipment'!$B$1,ROW()-1,0)&amp;""</f>
        <v>Hands</v>
      </c>
      <c r="AG474" s="52" t="str">
        <f t="shared" ca="1" si="64"/>
        <v/>
      </c>
      <c r="AH474" s="51" t="str">
        <f ca="1">IF($AE474="","",IF(OFFSET('All Equipment'!$A$1,ROW()-1,2)="","--- Empty ---",OFFSET('All Equipment'!$A$1,ROW()-1,2)))</f>
        <v>Jadefire Gloves of Arcane Wrath</v>
      </c>
      <c r="AI474" s="52">
        <f ca="1">IF($AF474="","",OFFSET('All Equipment'!$E$1,ROW()-1,0))</f>
        <v>1</v>
      </c>
      <c r="AJ474" s="52">
        <f ca="1">IF($AE474="","",OFFSET('All Equipment'!$M$1,ROW()-1,0))</f>
        <v>0</v>
      </c>
      <c r="AK474" s="107">
        <f ca="1">IF($AE474="","",IF($AH474="--- Empty ---",0,OFFSET('All Equipment'!$P$1,ROW()-1,0)))</f>
        <v>24</v>
      </c>
      <c r="AL474" s="107">
        <f ca="1">IF($AE474="","",IF(AND($AE474="Off-Hand",$AH474="--- Empty ---"),1000,IF($AG474="1H",SUM($AK474,MAX(Optimization!$I$5:$K$5)),$AK474)))</f>
        <v>24</v>
      </c>
      <c r="AM474" s="134" t="str">
        <f ca="1">IF($AH474="","",IF(AND($AH474&lt;&gt;"--- Empty ---",OR($AI474&gt;$AD$2,OFFSET('All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4" s="52" t="str">
        <f t="shared" ca="1" si="65"/>
        <v>Yes</v>
      </c>
      <c r="AO474" s="52">
        <f t="shared" ca="1" si="70"/>
        <v>474</v>
      </c>
      <c r="AQ474" s="51" t="str">
        <f t="shared" ca="1" si="66"/>
        <v>n/a</v>
      </c>
      <c r="AR474" s="51" t="str">
        <f t="shared" ca="1" si="67"/>
        <v>n/a</v>
      </c>
      <c r="AS474" s="52" t="str">
        <f t="shared" ca="1" si="71"/>
        <v>n/a</v>
      </c>
      <c r="AT474" s="52" t="str">
        <f ca="1">IF(OR(AQ474="",AQ474="n/a"),AQ474,IF(AND($AR474&lt;&gt;"--- Empty ---",AR474=IF(AQ474="Finger1",Settings!$AB$4,Settings!$AB$6),ISERROR(MATCH(AR474,Settings!$AB$9:$AB$14,0))),"No","Yes"))</f>
        <v>n/a</v>
      </c>
      <c r="AV474" s="51" t="str">
        <f t="shared" ca="1" si="68"/>
        <v>n/a</v>
      </c>
      <c r="AW474" s="51" t="str">
        <f t="shared" ca="1" si="69"/>
        <v>n/a</v>
      </c>
      <c r="AX474" s="52" t="str">
        <f t="shared" ca="1" si="72"/>
        <v>n/a</v>
      </c>
      <c r="AY474" s="52" t="str">
        <f ca="1">IF(OR(AV474="",AV474="n/a"),AV474,IF(AND($AW474&lt;&gt;"--- Empty ---",AW474=IF(AV474="Finger2",Settings!$AB$3,Settings!$AB$5),ISERROR(MATCH(AW474,Settings!$AB$9:$AB$14,0))),"No","Yes"))</f>
        <v>n/a</v>
      </c>
    </row>
    <row r="475" spans="31:51" x14ac:dyDescent="0.25">
      <c r="AE475" s="51" t="str">
        <f ca="1">OFFSET('All Equipment'!$A$1,ROW()-1,0)&amp;""</f>
        <v>Hands</v>
      </c>
      <c r="AF475" s="51" t="str">
        <f ca="1">OFFSET('All Equipment'!$B$1,ROW()-1,0)&amp;""</f>
        <v>Hands</v>
      </c>
      <c r="AG475" s="52" t="str">
        <f t="shared" ca="1" si="64"/>
        <v/>
      </c>
      <c r="AH475" s="51" t="str">
        <f ca="1">IF($AE475="","",IF(OFFSET('All Equipment'!$A$1,ROW()-1,2)="","--- Empty ---",OFFSET('All Equipment'!$A$1,ROW()-1,2)))</f>
        <v>Mana Shaping Handwraps</v>
      </c>
      <c r="AI475" s="52">
        <f ca="1">IF($AF475="","",OFFSET('All Equipment'!$E$1,ROW()-1,0))</f>
        <v>5</v>
      </c>
      <c r="AJ475" s="52">
        <f ca="1">IF($AE475="","",OFFSET('All Equipment'!$M$1,ROW()-1,0))</f>
        <v>0</v>
      </c>
      <c r="AK475" s="107">
        <f ca="1">IF($AE475="","",IF($AH475="--- Empty ---",0,OFFSET('All Equipment'!$P$1,ROW()-1,0)))</f>
        <v>17.246276595744682</v>
      </c>
      <c r="AL475" s="107">
        <f ca="1">IF($AE475="","",IF(AND($AE475="Off-Hand",$AH475="--- Empty ---"),1000,IF($AG475="1H",SUM($AK475,MAX(Optimization!$I$5:$K$5)),$AK475)))</f>
        <v>17.246276595744682</v>
      </c>
      <c r="AM475" s="134" t="str">
        <f ca="1">IF($AH475="","",IF(AND($AH475&lt;&gt;"--- Empty ---",OR($AI475&gt;$AD$2,OFFSET('All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5" s="52" t="str">
        <f t="shared" ca="1" si="65"/>
        <v>Yes</v>
      </c>
      <c r="AO475" s="52">
        <f t="shared" ca="1" si="70"/>
        <v>475</v>
      </c>
      <c r="AQ475" s="51" t="str">
        <f t="shared" ca="1" si="66"/>
        <v>n/a</v>
      </c>
      <c r="AR475" s="51" t="str">
        <f t="shared" ca="1" si="67"/>
        <v>n/a</v>
      </c>
      <c r="AS475" s="52" t="str">
        <f t="shared" ca="1" si="71"/>
        <v>n/a</v>
      </c>
      <c r="AT475" s="52" t="str">
        <f ca="1">IF(OR(AQ475="",AQ475="n/a"),AQ475,IF(AND($AR475&lt;&gt;"--- Empty ---",AR475=IF(AQ475="Finger1",Settings!$AB$4,Settings!$AB$6),ISERROR(MATCH(AR475,Settings!$AB$9:$AB$14,0))),"No","Yes"))</f>
        <v>n/a</v>
      </c>
      <c r="AV475" s="51" t="str">
        <f t="shared" ca="1" si="68"/>
        <v>n/a</v>
      </c>
      <c r="AW475" s="51" t="str">
        <f t="shared" ca="1" si="69"/>
        <v>n/a</v>
      </c>
      <c r="AX475" s="52" t="str">
        <f t="shared" ca="1" si="72"/>
        <v>n/a</v>
      </c>
      <c r="AY475" s="52" t="str">
        <f ca="1">IF(OR(AV475="",AV475="n/a"),AV475,IF(AND($AW475&lt;&gt;"--- Empty ---",AW475=IF(AV475="Finger2",Settings!$AB$3,Settings!$AB$5),ISERROR(MATCH(AW475,Settings!$AB$9:$AB$14,0))),"No","Yes"))</f>
        <v>n/a</v>
      </c>
    </row>
    <row r="476" spans="31:51" x14ac:dyDescent="0.25">
      <c r="AE476" s="51" t="str">
        <f ca="1">OFFSET('All Equipment'!$A$1,ROW()-1,0)&amp;""</f>
        <v>Hands</v>
      </c>
      <c r="AF476" s="51" t="str">
        <f ca="1">OFFSET('All Equipment'!$B$1,ROW()-1,0)&amp;""</f>
        <v>Hands</v>
      </c>
      <c r="AG476" s="52" t="str">
        <f t="shared" ca="1" si="64"/>
        <v/>
      </c>
      <c r="AH476" s="51" t="str">
        <f ca="1">IF($AE476="","",IF(OFFSET('All Equipment'!$A$1,ROW()-1,2)="","--- Empty ---",OFFSET('All Equipment'!$A$1,ROW()-1,2)))</f>
        <v>Marshal's Dragonhide Gauntlets</v>
      </c>
      <c r="AI476" s="52">
        <f ca="1">IF($AF476="","",OFFSET('All Equipment'!$E$1,ROW()-1,0))</f>
        <v>2</v>
      </c>
      <c r="AJ476" s="52">
        <f ca="1">IF($AE476="","",OFFSET('All Equipment'!$M$1,ROW()-1,0))</f>
        <v>0</v>
      </c>
      <c r="AK476" s="107">
        <f ca="1">IF($AE476="","",IF($AH476="--- Empty ---",0,OFFSET('All Equipment'!$P$1,ROW()-1,0)))</f>
        <v>12</v>
      </c>
      <c r="AL476" s="107">
        <f ca="1">IF($AE476="","",IF(AND($AE476="Off-Hand",$AH476="--- Empty ---"),1000,IF($AG476="1H",SUM($AK476,MAX(Optimization!$I$5:$K$5)),$AK476)))</f>
        <v>12</v>
      </c>
      <c r="AM476" s="134" t="str">
        <f ca="1">IF($AH476="","",IF(AND($AH476&lt;&gt;"--- Empty ---",OR($AI476&gt;$AD$2,OFFSET('All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6" s="52" t="str">
        <f t="shared" ca="1" si="65"/>
        <v>Yes</v>
      </c>
      <c r="AO476" s="52">
        <f t="shared" ca="1" si="70"/>
        <v>476</v>
      </c>
      <c r="AQ476" s="51" t="str">
        <f t="shared" ca="1" si="66"/>
        <v>n/a</v>
      </c>
      <c r="AR476" s="51" t="str">
        <f t="shared" ca="1" si="67"/>
        <v>n/a</v>
      </c>
      <c r="AS476" s="52" t="str">
        <f t="shared" ca="1" si="71"/>
        <v>n/a</v>
      </c>
      <c r="AT476" s="52" t="str">
        <f ca="1">IF(OR(AQ476="",AQ476="n/a"),AQ476,IF(AND($AR476&lt;&gt;"--- Empty ---",AR476=IF(AQ476="Finger1",Settings!$AB$4,Settings!$AB$6),ISERROR(MATCH(AR476,Settings!$AB$9:$AB$14,0))),"No","Yes"))</f>
        <v>n/a</v>
      </c>
      <c r="AV476" s="51" t="str">
        <f t="shared" ca="1" si="68"/>
        <v>n/a</v>
      </c>
      <c r="AW476" s="51" t="str">
        <f t="shared" ca="1" si="69"/>
        <v>n/a</v>
      </c>
      <c r="AX476" s="52" t="str">
        <f t="shared" ca="1" si="72"/>
        <v>n/a</v>
      </c>
      <c r="AY476" s="52" t="str">
        <f ca="1">IF(OR(AV476="",AV476="n/a"),AV476,IF(AND($AW476&lt;&gt;"--- Empty ---",AW476=IF(AV476="Finger2",Settings!$AB$3,Settings!$AB$5),ISERROR(MATCH(AW476,Settings!$AB$9:$AB$14,0))),"No","Yes"))</f>
        <v>n/a</v>
      </c>
    </row>
    <row r="477" spans="31:51" x14ac:dyDescent="0.25">
      <c r="AE477" s="51" t="str">
        <f ca="1">OFFSET('All Equipment'!$A$1,ROW()-1,0)&amp;""</f>
        <v>Hands</v>
      </c>
      <c r="AF477" s="51" t="str">
        <f ca="1">OFFSET('All Equipment'!$B$1,ROW()-1,0)&amp;""</f>
        <v>Hands</v>
      </c>
      <c r="AG477" s="52" t="str">
        <f t="shared" ca="1" si="64"/>
        <v/>
      </c>
      <c r="AH477" s="51" t="str">
        <f ca="1">IF($AE477="","",IF(OFFSET('All Equipment'!$A$1,ROW()-1,2)="","--- Empty ---",OFFSET('All Equipment'!$A$1,ROW()-1,2)))</f>
        <v>Mighty Gauntlets of Arcane Wrath</v>
      </c>
      <c r="AI477" s="52">
        <f ca="1">IF($AF477="","",OFFSET('All Equipment'!$E$1,ROW()-1,0))</f>
        <v>1</v>
      </c>
      <c r="AJ477" s="52">
        <f ca="1">IF($AE477="","",OFFSET('All Equipment'!$M$1,ROW()-1,0))</f>
        <v>0</v>
      </c>
      <c r="AK477" s="107">
        <f ca="1">IF($AE477="","",IF($AH477="--- Empty ---",0,OFFSET('All Equipment'!$P$1,ROW()-1,0)))</f>
        <v>30</v>
      </c>
      <c r="AL477" s="107">
        <f ca="1">IF($AE477="","",IF(AND($AE477="Off-Hand",$AH477="--- Empty ---"),1000,IF($AG477="1H",SUM($AK477,MAX(Optimization!$I$5:$K$5)),$AK477)))</f>
        <v>30</v>
      </c>
      <c r="AM477" s="134" t="str">
        <f ca="1">IF($AH477="","",IF(AND($AH477&lt;&gt;"--- Empty ---",OR($AI477&gt;$AD$2,OFFSET('All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7" s="52" t="str">
        <f t="shared" ca="1" si="65"/>
        <v>Yes</v>
      </c>
      <c r="AO477" s="52">
        <f t="shared" ca="1" si="70"/>
        <v>477</v>
      </c>
      <c r="AQ477" s="51" t="str">
        <f t="shared" ca="1" si="66"/>
        <v>n/a</v>
      </c>
      <c r="AR477" s="51" t="str">
        <f t="shared" ca="1" si="67"/>
        <v>n/a</v>
      </c>
      <c r="AS477" s="52" t="str">
        <f t="shared" ca="1" si="71"/>
        <v>n/a</v>
      </c>
      <c r="AT477" s="52" t="str">
        <f ca="1">IF(OR(AQ477="",AQ477="n/a"),AQ477,IF(AND($AR477&lt;&gt;"--- Empty ---",AR477=IF(AQ477="Finger1",Settings!$AB$4,Settings!$AB$6),ISERROR(MATCH(AR477,Settings!$AB$9:$AB$14,0))),"No","Yes"))</f>
        <v>n/a</v>
      </c>
      <c r="AV477" s="51" t="str">
        <f t="shared" ca="1" si="68"/>
        <v>n/a</v>
      </c>
      <c r="AW477" s="51" t="str">
        <f t="shared" ca="1" si="69"/>
        <v>n/a</v>
      </c>
      <c r="AX477" s="52" t="str">
        <f t="shared" ca="1" si="72"/>
        <v>n/a</v>
      </c>
      <c r="AY477" s="52" t="str">
        <f ca="1">IF(OR(AV477="",AV477="n/a"),AV477,IF(AND($AW477&lt;&gt;"--- Empty ---",AW477=IF(AV477="Finger2",Settings!$AB$3,Settings!$AB$5),ISERROR(MATCH(AW477,Settings!$AB$9:$AB$14,0))),"No","Yes"))</f>
        <v>n/a</v>
      </c>
    </row>
    <row r="478" spans="31:51" x14ac:dyDescent="0.25">
      <c r="AE478" s="51" t="str">
        <f ca="1">OFFSET('All Equipment'!$A$1,ROW()-1,0)&amp;""</f>
        <v>Hands</v>
      </c>
      <c r="AF478" s="51" t="str">
        <f ca="1">OFFSET('All Equipment'!$B$1,ROW()-1,0)&amp;""</f>
        <v>Hands</v>
      </c>
      <c r="AG478" s="52" t="str">
        <f t="shared" ca="1" si="64"/>
        <v/>
      </c>
      <c r="AH478" s="51" t="str">
        <f ca="1">IF($AE478="","",IF(OFFSET('All Equipment'!$A$1,ROW()-1,2)="","--- Empty ---",OFFSET('All Equipment'!$A$1,ROW()-1,2)))</f>
        <v>Nightshade Gloves of Arcane Wrath</v>
      </c>
      <c r="AI478" s="52">
        <f ca="1">IF($AF478="","",OFFSET('All Equipment'!$E$1,ROW()-1,0))</f>
        <v>1</v>
      </c>
      <c r="AJ478" s="52">
        <f ca="1">IF($AE478="","",OFFSET('All Equipment'!$M$1,ROW()-1,0))</f>
        <v>0</v>
      </c>
      <c r="AK478" s="107">
        <f ca="1">IF($AE478="","",IF($AH478="--- Empty ---",0,OFFSET('All Equipment'!$P$1,ROW()-1,0)))</f>
        <v>29</v>
      </c>
      <c r="AL478" s="107">
        <f ca="1">IF($AE478="","",IF(AND($AE478="Off-Hand",$AH478="--- Empty ---"),1000,IF($AG478="1H",SUM($AK478,MAX(Optimization!$I$5:$K$5)),$AK478)))</f>
        <v>29</v>
      </c>
      <c r="AM478" s="134" t="str">
        <f ca="1">IF($AH478="","",IF(AND($AH478&lt;&gt;"--- Empty ---",OR($AI478&gt;$AD$2,OFFSET('All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8" s="52" t="str">
        <f t="shared" ca="1" si="65"/>
        <v>Yes</v>
      </c>
      <c r="AO478" s="52">
        <f t="shared" ca="1" si="70"/>
        <v>478</v>
      </c>
      <c r="AQ478" s="51" t="str">
        <f t="shared" ca="1" si="66"/>
        <v>n/a</v>
      </c>
      <c r="AR478" s="51" t="str">
        <f t="shared" ca="1" si="67"/>
        <v>n/a</v>
      </c>
      <c r="AS478" s="52" t="str">
        <f t="shared" ca="1" si="71"/>
        <v>n/a</v>
      </c>
      <c r="AT478" s="52" t="str">
        <f ca="1">IF(OR(AQ478="",AQ478="n/a"),AQ478,IF(AND($AR478&lt;&gt;"--- Empty ---",AR478=IF(AQ478="Finger1",Settings!$AB$4,Settings!$AB$6),ISERROR(MATCH(AR478,Settings!$AB$9:$AB$14,0))),"No","Yes"))</f>
        <v>n/a</v>
      </c>
      <c r="AV478" s="51" t="str">
        <f t="shared" ca="1" si="68"/>
        <v>n/a</v>
      </c>
      <c r="AW478" s="51" t="str">
        <f t="shared" ca="1" si="69"/>
        <v>n/a</v>
      </c>
      <c r="AX478" s="52" t="str">
        <f t="shared" ca="1" si="72"/>
        <v>n/a</v>
      </c>
      <c r="AY478" s="52" t="str">
        <f ca="1">IF(OR(AV478="",AV478="n/a"),AV478,IF(AND($AW478&lt;&gt;"--- Empty ---",AW478=IF(AV478="Finger2",Settings!$AB$3,Settings!$AB$5),ISERROR(MATCH(AW478,Settings!$AB$9:$AB$14,0))),"No","Yes"))</f>
        <v>n/a</v>
      </c>
    </row>
    <row r="479" spans="31:51" x14ac:dyDescent="0.25">
      <c r="AE479" s="51" t="str">
        <f ca="1">OFFSET('All Equipment'!$A$1,ROW()-1,0)&amp;""</f>
        <v>Hands</v>
      </c>
      <c r="AF479" s="51" t="str">
        <f ca="1">OFFSET('All Equipment'!$B$1,ROW()-1,0)&amp;""</f>
        <v>Hands</v>
      </c>
      <c r="AG479" s="52" t="str">
        <f t="shared" ca="1" si="64"/>
        <v/>
      </c>
      <c r="AH479" s="51" t="str">
        <f ca="1">IF($AE479="","",IF(OFFSET('All Equipment'!$A$1,ROW()-1,2)="","--- Empty ---",OFFSET('All Equipment'!$A$1,ROW()-1,2)))</f>
        <v>Ogreseer Fists</v>
      </c>
      <c r="AI479" s="52">
        <f ca="1">IF($AF479="","",OFFSET('All Equipment'!$E$1,ROW()-1,0))</f>
        <v>1</v>
      </c>
      <c r="AJ479" s="52">
        <f ca="1">IF($AE479="","",OFFSET('All Equipment'!$M$1,ROW()-1,0))</f>
        <v>0</v>
      </c>
      <c r="AK479" s="107">
        <f ca="1">IF($AE479="","",IF($AH479="--- Empty ---",0,OFFSET('All Equipment'!$P$1,ROW()-1,0)))</f>
        <v>14.132978723404255</v>
      </c>
      <c r="AL479" s="107">
        <f ca="1">IF($AE479="","",IF(AND($AE479="Off-Hand",$AH479="--- Empty ---"),1000,IF($AG479="1H",SUM($AK479,MAX(Optimization!$I$5:$K$5)),$AK479)))</f>
        <v>14.132978723404255</v>
      </c>
      <c r="AM479" s="134" t="str">
        <f ca="1">IF($AH479="","",IF(AND($AH479&lt;&gt;"--- Empty ---",OR($AI479&gt;$AD$2,OFFSET('All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9" s="52" t="str">
        <f t="shared" ca="1" si="65"/>
        <v>Yes</v>
      </c>
      <c r="AO479" s="52">
        <f t="shared" ca="1" si="70"/>
        <v>479</v>
      </c>
      <c r="AQ479" s="51" t="str">
        <f t="shared" ca="1" si="66"/>
        <v>n/a</v>
      </c>
      <c r="AR479" s="51" t="str">
        <f t="shared" ca="1" si="67"/>
        <v>n/a</v>
      </c>
      <c r="AS479" s="52" t="str">
        <f t="shared" ca="1" si="71"/>
        <v>n/a</v>
      </c>
      <c r="AT479" s="52" t="str">
        <f ca="1">IF(OR(AQ479="",AQ479="n/a"),AQ479,IF(AND($AR479&lt;&gt;"--- Empty ---",AR479=IF(AQ479="Finger1",Settings!$AB$4,Settings!$AB$6),ISERROR(MATCH(AR479,Settings!$AB$9:$AB$14,0))),"No","Yes"))</f>
        <v>n/a</v>
      </c>
      <c r="AV479" s="51" t="str">
        <f t="shared" ca="1" si="68"/>
        <v>n/a</v>
      </c>
      <c r="AW479" s="51" t="str">
        <f t="shared" ca="1" si="69"/>
        <v>n/a</v>
      </c>
      <c r="AX479" s="52" t="str">
        <f t="shared" ca="1" si="72"/>
        <v>n/a</v>
      </c>
      <c r="AY479" s="52" t="str">
        <f ca="1">IF(OR(AV479="",AV479="n/a"),AV479,IF(AND($AW479&lt;&gt;"--- Empty ---",AW479=IF(AV479="Finger2",Settings!$AB$3,Settings!$AB$5),ISERROR(MATCH(AW479,Settings!$AB$9:$AB$14,0))),"No","Yes"))</f>
        <v>n/a</v>
      </c>
    </row>
    <row r="480" spans="31:51" x14ac:dyDescent="0.25">
      <c r="AE480" s="51" t="str">
        <f ca="1">OFFSET('All Equipment'!$A$1,ROW()-1,0)&amp;""</f>
        <v>Hands</v>
      </c>
      <c r="AF480" s="51" t="str">
        <f ca="1">OFFSET('All Equipment'!$B$1,ROW()-1,0)&amp;""</f>
        <v>Hands</v>
      </c>
      <c r="AG480" s="52" t="str">
        <f t="shared" ca="1" si="64"/>
        <v/>
      </c>
      <c r="AH480" s="51" t="str">
        <f ca="1">IF($AE480="","",IF(OFFSET('All Equipment'!$A$1,ROW()-1,2)="","--- Empty ---",OFFSET('All Equipment'!$A$1,ROW()-1,2)))</f>
        <v>Peerless Gloves of Arcane Wrath</v>
      </c>
      <c r="AI480" s="52">
        <f ca="1">IF($AF480="","",OFFSET('All Equipment'!$E$1,ROW()-1,0))</f>
        <v>1</v>
      </c>
      <c r="AJ480" s="52">
        <f ca="1">IF($AE480="","",OFFSET('All Equipment'!$M$1,ROW()-1,0))</f>
        <v>0</v>
      </c>
      <c r="AK480" s="107">
        <f ca="1">IF($AE480="","",IF($AH480="--- Empty ---",0,OFFSET('All Equipment'!$P$1,ROW()-1,0)))</f>
        <v>29</v>
      </c>
      <c r="AL480" s="107">
        <f ca="1">IF($AE480="","",IF(AND($AE480="Off-Hand",$AH480="--- Empty ---"),1000,IF($AG480="1H",SUM($AK480,MAX(Optimization!$I$5:$K$5)),$AK480)))</f>
        <v>29</v>
      </c>
      <c r="AM480" s="134" t="str">
        <f ca="1">IF($AH480="","",IF(AND($AH480&lt;&gt;"--- Empty ---",OR($AI480&gt;$AD$2,OFFSET('All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0" s="52" t="str">
        <f t="shared" ca="1" si="65"/>
        <v>Yes</v>
      </c>
      <c r="AO480" s="52">
        <f t="shared" ca="1" si="70"/>
        <v>480</v>
      </c>
      <c r="AQ480" s="51" t="str">
        <f t="shared" ca="1" si="66"/>
        <v>n/a</v>
      </c>
      <c r="AR480" s="51" t="str">
        <f t="shared" ca="1" si="67"/>
        <v>n/a</v>
      </c>
      <c r="AS480" s="52" t="str">
        <f t="shared" ca="1" si="71"/>
        <v>n/a</v>
      </c>
      <c r="AT480" s="52" t="str">
        <f ca="1">IF(OR(AQ480="",AQ480="n/a"),AQ480,IF(AND($AR480&lt;&gt;"--- Empty ---",AR480=IF(AQ480="Finger1",Settings!$AB$4,Settings!$AB$6),ISERROR(MATCH(AR480,Settings!$AB$9:$AB$14,0))),"No","Yes"))</f>
        <v>n/a</v>
      </c>
      <c r="AV480" s="51" t="str">
        <f t="shared" ca="1" si="68"/>
        <v>n/a</v>
      </c>
      <c r="AW480" s="51" t="str">
        <f t="shared" ca="1" si="69"/>
        <v>n/a</v>
      </c>
      <c r="AX480" s="52" t="str">
        <f t="shared" ca="1" si="72"/>
        <v>n/a</v>
      </c>
      <c r="AY480" s="52" t="str">
        <f ca="1">IF(OR(AV480="",AV480="n/a"),AV480,IF(AND($AW480&lt;&gt;"--- Empty ---",AW480=IF(AV480="Finger2",Settings!$AB$3,Settings!$AB$5),ISERROR(MATCH(AW480,Settings!$AB$9:$AB$14,0))),"No","Yes"))</f>
        <v>n/a</v>
      </c>
    </row>
    <row r="481" spans="31:51" x14ac:dyDescent="0.25">
      <c r="AE481" s="51" t="str">
        <f ca="1">OFFSET('All Equipment'!$A$1,ROW()-1,0)&amp;""</f>
        <v>Hands</v>
      </c>
      <c r="AF481" s="51" t="str">
        <f ca="1">OFFSET('All Equipment'!$B$1,ROW()-1,0)&amp;""</f>
        <v>Hands</v>
      </c>
      <c r="AG481" s="52" t="str">
        <f t="shared" ca="1" si="64"/>
        <v/>
      </c>
      <c r="AH481" s="51" t="str">
        <f ca="1">IF($AE481="","",IF(OFFSET('All Equipment'!$A$1,ROW()-1,2)="","--- Empty ---",OFFSET('All Equipment'!$A$1,ROW()-1,2)))</f>
        <v>Praetorian Gloves of Arcane Wrath</v>
      </c>
      <c r="AI481" s="52">
        <f ca="1">IF($AF481="","",OFFSET('All Equipment'!$E$1,ROW()-1,0))</f>
        <v>1</v>
      </c>
      <c r="AJ481" s="52">
        <f ca="1">IF($AE481="","",OFFSET('All Equipment'!$M$1,ROW()-1,0))</f>
        <v>0</v>
      </c>
      <c r="AK481" s="107">
        <f ca="1">IF($AE481="","",IF($AH481="--- Empty ---",0,OFFSET('All Equipment'!$P$1,ROW()-1,0)))</f>
        <v>24</v>
      </c>
      <c r="AL481" s="107">
        <f ca="1">IF($AE481="","",IF(AND($AE481="Off-Hand",$AH481="--- Empty ---"),1000,IF($AG481="1H",SUM($AK481,MAX(Optimization!$I$5:$K$5)),$AK481)))</f>
        <v>24</v>
      </c>
      <c r="AM481" s="134" t="str">
        <f ca="1">IF($AH481="","",IF(AND($AH481&lt;&gt;"--- Empty ---",OR($AI481&gt;$AD$2,OFFSET('All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1" s="52" t="str">
        <f t="shared" ca="1" si="65"/>
        <v>Yes</v>
      </c>
      <c r="AO481" s="52">
        <f t="shared" ca="1" si="70"/>
        <v>481</v>
      </c>
      <c r="AQ481" s="51" t="str">
        <f t="shared" ca="1" si="66"/>
        <v>n/a</v>
      </c>
      <c r="AR481" s="51" t="str">
        <f t="shared" ca="1" si="67"/>
        <v>n/a</v>
      </c>
      <c r="AS481" s="52" t="str">
        <f t="shared" ca="1" si="71"/>
        <v>n/a</v>
      </c>
      <c r="AT481" s="52" t="str">
        <f ca="1">IF(OR(AQ481="",AQ481="n/a"),AQ481,IF(AND($AR481&lt;&gt;"--- Empty ---",AR481=IF(AQ481="Finger1",Settings!$AB$4,Settings!$AB$6),ISERROR(MATCH(AR481,Settings!$AB$9:$AB$14,0))),"No","Yes"))</f>
        <v>n/a</v>
      </c>
      <c r="AV481" s="51" t="str">
        <f t="shared" ca="1" si="68"/>
        <v>n/a</v>
      </c>
      <c r="AW481" s="51" t="str">
        <f t="shared" ca="1" si="69"/>
        <v>n/a</v>
      </c>
      <c r="AX481" s="52" t="str">
        <f t="shared" ca="1" si="72"/>
        <v>n/a</v>
      </c>
      <c r="AY481" s="52" t="str">
        <f ca="1">IF(OR(AV481="",AV481="n/a"),AV481,IF(AND($AW481&lt;&gt;"--- Empty ---",AW481=IF(AV481="Finger2",Settings!$AB$3,Settings!$AB$5),ISERROR(MATCH(AW481,Settings!$AB$9:$AB$14,0))),"No","Yes"))</f>
        <v>n/a</v>
      </c>
    </row>
    <row r="482" spans="31:51" x14ac:dyDescent="0.25">
      <c r="AE482" s="51" t="str">
        <f ca="1">OFFSET('All Equipment'!$A$1,ROW()-1,0)&amp;""</f>
        <v>Hands</v>
      </c>
      <c r="AF482" s="51" t="str">
        <f ca="1">OFFSET('All Equipment'!$B$1,ROW()-1,0)&amp;""</f>
        <v>Hands</v>
      </c>
      <c r="AG482" s="52" t="str">
        <f t="shared" ca="1" si="64"/>
        <v/>
      </c>
      <c r="AH482" s="51" t="str">
        <f ca="1">IF($AE482="","",IF(OFFSET('All Equipment'!$A$1,ROW()-1,2)="","--- Empty ---",OFFSET('All Equipment'!$A$1,ROW()-1,2)))</f>
        <v>Sandworm Skin Gloves</v>
      </c>
      <c r="AI482" s="52">
        <f ca="1">IF($AF482="","",OFFSET('All Equipment'!$E$1,ROW()-1,0))</f>
        <v>5</v>
      </c>
      <c r="AJ482" s="52">
        <f ca="1">IF($AE482="","",OFFSET('All Equipment'!$M$1,ROW()-1,0))</f>
        <v>0</v>
      </c>
      <c r="AK482" s="107">
        <f ca="1">IF($AE482="","",IF($AH482="--- Empty ---",0,OFFSET('All Equipment'!$P$1,ROW()-1,0)))</f>
        <v>27.566489361702128</v>
      </c>
      <c r="AL482" s="107">
        <f ca="1">IF($AE482="","",IF(AND($AE482="Off-Hand",$AH482="--- Empty ---"),1000,IF($AG482="1H",SUM($AK482,MAX(Optimization!$I$5:$K$5)),$AK482)))</f>
        <v>27.566489361702128</v>
      </c>
      <c r="AM482" s="134" t="str">
        <f ca="1">IF($AH482="","",IF(AND($AH482&lt;&gt;"--- Empty ---",OR($AI482&gt;$AD$2,OFFSET('All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2" s="52" t="str">
        <f t="shared" ca="1" si="65"/>
        <v>Yes</v>
      </c>
      <c r="AO482" s="52">
        <f t="shared" ca="1" si="70"/>
        <v>482</v>
      </c>
      <c r="AQ482" s="51" t="str">
        <f t="shared" ca="1" si="66"/>
        <v>n/a</v>
      </c>
      <c r="AR482" s="51" t="str">
        <f t="shared" ca="1" si="67"/>
        <v>n/a</v>
      </c>
      <c r="AS482" s="52" t="str">
        <f t="shared" ca="1" si="71"/>
        <v>n/a</v>
      </c>
      <c r="AT482" s="52" t="str">
        <f ca="1">IF(OR(AQ482="",AQ482="n/a"),AQ482,IF(AND($AR482&lt;&gt;"--- Empty ---",AR482=IF(AQ482="Finger1",Settings!$AB$4,Settings!$AB$6),ISERROR(MATCH(AR482,Settings!$AB$9:$AB$14,0))),"No","Yes"))</f>
        <v>n/a</v>
      </c>
      <c r="AV482" s="51" t="str">
        <f t="shared" ca="1" si="68"/>
        <v>n/a</v>
      </c>
      <c r="AW482" s="51" t="str">
        <f t="shared" ca="1" si="69"/>
        <v>n/a</v>
      </c>
      <c r="AX482" s="52" t="str">
        <f t="shared" ca="1" si="72"/>
        <v>n/a</v>
      </c>
      <c r="AY482" s="52" t="str">
        <f ca="1">IF(OR(AV482="",AV482="n/a"),AV482,IF(AND($AW482&lt;&gt;"--- Empty ---",AW482=IF(AV482="Finger2",Settings!$AB$3,Settings!$AB$5),ISERROR(MATCH(AW482,Settings!$AB$9:$AB$14,0))),"No","Yes"))</f>
        <v>n/a</v>
      </c>
    </row>
    <row r="483" spans="31:51" x14ac:dyDescent="0.25">
      <c r="AE483" s="51" t="str">
        <f ca="1">OFFSET('All Equipment'!$A$1,ROW()-1,0)&amp;""</f>
        <v>Hands</v>
      </c>
      <c r="AF483" s="51" t="str">
        <f ca="1">OFFSET('All Equipment'!$B$1,ROW()-1,0)&amp;""</f>
        <v>Hands</v>
      </c>
      <c r="AG483" s="52" t="str">
        <f t="shared" ca="1" si="64"/>
        <v/>
      </c>
      <c r="AH483" s="51" t="str">
        <f ca="1">IF($AE483="","",IF(OFFSET('All Equipment'!$A$1,ROW()-1,2)="","--- Empty ---",OFFSET('All Equipment'!$A$1,ROW()-1,2)))</f>
        <v>Slaghide Gauntlets of Arcane Wrath</v>
      </c>
      <c r="AI483" s="52">
        <f ca="1">IF($AF483="","",OFFSET('All Equipment'!$E$1,ROW()-1,0))</f>
        <v>1</v>
      </c>
      <c r="AJ483" s="52">
        <f ca="1">IF($AE483="","",OFFSET('All Equipment'!$M$1,ROW()-1,0))</f>
        <v>0</v>
      </c>
      <c r="AK483" s="107">
        <f ca="1">IF($AE483="","",IF($AH483="--- Empty ---",0,OFFSET('All Equipment'!$P$1,ROW()-1,0)))</f>
        <v>30</v>
      </c>
      <c r="AL483" s="107">
        <f ca="1">IF($AE483="","",IF(AND($AE483="Off-Hand",$AH483="--- Empty ---"),1000,IF($AG483="1H",SUM($AK483,MAX(Optimization!$I$5:$K$5)),$AK483)))</f>
        <v>30</v>
      </c>
      <c r="AM483" s="134" t="str">
        <f ca="1">IF($AH483="","",IF(AND($AH483&lt;&gt;"--- Empty ---",OR($AI483&gt;$AD$2,OFFSET('All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3" s="52" t="str">
        <f t="shared" ca="1" si="65"/>
        <v>Yes</v>
      </c>
      <c r="AO483" s="52">
        <f t="shared" ca="1" si="70"/>
        <v>483</v>
      </c>
      <c r="AQ483" s="51" t="str">
        <f t="shared" ca="1" si="66"/>
        <v>n/a</v>
      </c>
      <c r="AR483" s="51" t="str">
        <f t="shared" ca="1" si="67"/>
        <v>n/a</v>
      </c>
      <c r="AS483" s="52" t="str">
        <f t="shared" ca="1" si="71"/>
        <v>n/a</v>
      </c>
      <c r="AT483" s="52" t="str">
        <f ca="1">IF(OR(AQ483="",AQ483="n/a"),AQ483,IF(AND($AR483&lt;&gt;"--- Empty ---",AR483=IF(AQ483="Finger1",Settings!$AB$4,Settings!$AB$6),ISERROR(MATCH(AR483,Settings!$AB$9:$AB$14,0))),"No","Yes"))</f>
        <v>n/a</v>
      </c>
      <c r="AV483" s="51" t="str">
        <f t="shared" ca="1" si="68"/>
        <v>n/a</v>
      </c>
      <c r="AW483" s="51" t="str">
        <f t="shared" ca="1" si="69"/>
        <v>n/a</v>
      </c>
      <c r="AX483" s="52" t="str">
        <f t="shared" ca="1" si="72"/>
        <v>n/a</v>
      </c>
      <c r="AY483" s="52" t="str">
        <f ca="1">IF(OR(AV483="",AV483="n/a"),AV483,IF(AND($AW483&lt;&gt;"--- Empty ---",AW483=IF(AV483="Finger2",Settings!$AB$3,Settings!$AB$5),ISERROR(MATCH(AW483,Settings!$AB$9:$AB$14,0))),"No","Yes"))</f>
        <v>n/a</v>
      </c>
    </row>
    <row r="484" spans="31:51" x14ac:dyDescent="0.25">
      <c r="AE484" s="51" t="str">
        <f ca="1">OFFSET('All Equipment'!$A$1,ROW()-1,0)&amp;""</f>
        <v>Hands</v>
      </c>
      <c r="AF484" s="51" t="str">
        <f ca="1">OFFSET('All Equipment'!$B$1,ROW()-1,0)&amp;""</f>
        <v>Hands</v>
      </c>
      <c r="AG484" s="52" t="str">
        <f t="shared" ca="1" si="64"/>
        <v/>
      </c>
      <c r="AH484" s="51" t="str">
        <f ca="1">IF($AE484="","",IF(OFFSET('All Equipment'!$A$1,ROW()-1,2)="","--- Empty ---",OFFSET('All Equipment'!$A$1,ROW()-1,2)))</f>
        <v>Stormrage Handguards</v>
      </c>
      <c r="AI484" s="52">
        <f ca="1">IF($AF484="","",OFFSET('All Equipment'!$E$1,ROW()-1,0))</f>
        <v>3</v>
      </c>
      <c r="AJ484" s="52">
        <f ca="1">IF($AE484="","",OFFSET('All Equipment'!$M$1,ROW()-1,0))</f>
        <v>0</v>
      </c>
      <c r="AK484" s="107">
        <f ca="1">IF($AE484="","",IF($AH484="--- Empty ---",0,OFFSET('All Equipment'!$P$1,ROW()-1,0)))</f>
        <v>2.1526595744680859</v>
      </c>
      <c r="AL484" s="107">
        <f ca="1">IF($AE484="","",IF(AND($AE484="Off-Hand",$AH484="--- Empty ---"),1000,IF($AG484="1H",SUM($AK484,MAX(Optimization!$I$5:$K$5)),$AK484)))</f>
        <v>2.1526595744680859</v>
      </c>
      <c r="AM484" s="134" t="str">
        <f ca="1">IF($AH484="","",IF(AND($AH484&lt;&gt;"--- Empty ---",OR($AI484&gt;$AD$2,OFFSET('All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4" s="52" t="str">
        <f t="shared" ca="1" si="65"/>
        <v>Yes</v>
      </c>
      <c r="AO484" s="52">
        <f t="shared" ca="1" si="70"/>
        <v>484</v>
      </c>
      <c r="AQ484" s="51" t="str">
        <f t="shared" ca="1" si="66"/>
        <v>n/a</v>
      </c>
      <c r="AR484" s="51" t="str">
        <f t="shared" ca="1" si="67"/>
        <v>n/a</v>
      </c>
      <c r="AS484" s="52" t="str">
        <f t="shared" ca="1" si="71"/>
        <v>n/a</v>
      </c>
      <c r="AT484" s="52" t="str">
        <f ca="1">IF(OR(AQ484="",AQ484="n/a"),AQ484,IF(AND($AR484&lt;&gt;"--- Empty ---",AR484=IF(AQ484="Finger1",Settings!$AB$4,Settings!$AB$6),ISERROR(MATCH(AR484,Settings!$AB$9:$AB$14,0))),"No","Yes"))</f>
        <v>n/a</v>
      </c>
      <c r="AV484" s="51" t="str">
        <f t="shared" ca="1" si="68"/>
        <v>n/a</v>
      </c>
      <c r="AW484" s="51" t="str">
        <f t="shared" ca="1" si="69"/>
        <v>n/a</v>
      </c>
      <c r="AX484" s="52" t="str">
        <f t="shared" ca="1" si="72"/>
        <v>n/a</v>
      </c>
      <c r="AY484" s="52" t="str">
        <f ca="1">IF(OR(AV484="",AV484="n/a"),AV484,IF(AND($AW484&lt;&gt;"--- Empty ---",AW484=IF(AV484="Finger2",Settings!$AB$3,Settings!$AB$5),ISERROR(MATCH(AW484,Settings!$AB$9:$AB$14,0))),"No","Yes"))</f>
        <v>n/a</v>
      </c>
    </row>
    <row r="485" spans="31:51" x14ac:dyDescent="0.25">
      <c r="AE485" s="51" t="str">
        <f ca="1">OFFSET('All Equipment'!$A$1,ROW()-1,0)&amp;""</f>
        <v>Hands</v>
      </c>
      <c r="AF485" s="51" t="str">
        <f ca="1">OFFSET('All Equipment'!$B$1,ROW()-1,0)&amp;""</f>
        <v>Hands</v>
      </c>
      <c r="AG485" s="52" t="str">
        <f t="shared" ca="1" si="64"/>
        <v/>
      </c>
      <c r="AH485" s="51" t="str">
        <f ca="1">IF($AE485="","",IF(OFFSET('All Equipment'!$A$1,ROW()-1,2)="","--- Empty ---",OFFSET('All Equipment'!$A$1,ROW()-1,2)))</f>
        <v>Supreme Gloves of Arcane Wrath</v>
      </c>
      <c r="AI485" s="52">
        <f ca="1">IF($AF485="","",OFFSET('All Equipment'!$E$1,ROW()-1,0))</f>
        <v>1</v>
      </c>
      <c r="AJ485" s="52">
        <f ca="1">IF($AE485="","",OFFSET('All Equipment'!$M$1,ROW()-1,0))</f>
        <v>0</v>
      </c>
      <c r="AK485" s="107">
        <f ca="1">IF($AE485="","",IF($AH485="--- Empty ---",0,OFFSET('All Equipment'!$P$1,ROW()-1,0)))</f>
        <v>30</v>
      </c>
      <c r="AL485" s="107">
        <f ca="1">IF($AE485="","",IF(AND($AE485="Off-Hand",$AH485="--- Empty ---"),1000,IF($AG485="1H",SUM($AK485,MAX(Optimization!$I$5:$K$5)),$AK485)))</f>
        <v>30</v>
      </c>
      <c r="AM485" s="134" t="str">
        <f ca="1">IF($AH485="","",IF(AND($AH485&lt;&gt;"--- Empty ---",OR($AI485&gt;$AD$2,OFFSET('All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5" s="52" t="str">
        <f t="shared" ca="1" si="65"/>
        <v>Yes</v>
      </c>
      <c r="AO485" s="52">
        <f t="shared" ca="1" si="70"/>
        <v>485</v>
      </c>
      <c r="AQ485" s="51" t="str">
        <f t="shared" ca="1" si="66"/>
        <v>n/a</v>
      </c>
      <c r="AR485" s="51" t="str">
        <f t="shared" ca="1" si="67"/>
        <v>n/a</v>
      </c>
      <c r="AS485" s="52" t="str">
        <f t="shared" ca="1" si="71"/>
        <v>n/a</v>
      </c>
      <c r="AT485" s="52" t="str">
        <f ca="1">IF(OR(AQ485="",AQ485="n/a"),AQ485,IF(AND($AR485&lt;&gt;"--- Empty ---",AR485=IF(AQ485="Finger1",Settings!$AB$4,Settings!$AB$6),ISERROR(MATCH(AR485,Settings!$AB$9:$AB$14,0))),"No","Yes"))</f>
        <v>n/a</v>
      </c>
      <c r="AV485" s="51" t="str">
        <f t="shared" ca="1" si="68"/>
        <v>n/a</v>
      </c>
      <c r="AW485" s="51" t="str">
        <f t="shared" ca="1" si="69"/>
        <v>n/a</v>
      </c>
      <c r="AX485" s="52" t="str">
        <f t="shared" ca="1" si="72"/>
        <v>n/a</v>
      </c>
      <c r="AY485" s="52" t="str">
        <f ca="1">IF(OR(AV485="",AV485="n/a"),AV485,IF(AND($AW485&lt;&gt;"--- Empty ---",AW485=IF(AV485="Finger2",Settings!$AB$3,Settings!$AB$5),ISERROR(MATCH(AW485,Settings!$AB$9:$AB$14,0))),"No","Yes"))</f>
        <v>n/a</v>
      </c>
    </row>
    <row r="486" spans="31:51" x14ac:dyDescent="0.25">
      <c r="AE486" s="51" t="str">
        <f ca="1">OFFSET('All Equipment'!$A$1,ROW()-1,0)&amp;""</f>
        <v>Hands</v>
      </c>
      <c r="AF486" s="51" t="str">
        <f ca="1">OFFSET('All Equipment'!$B$1,ROW()-1,0)&amp;""</f>
        <v>Hands</v>
      </c>
      <c r="AG486" s="52" t="str">
        <f t="shared" ca="1" si="64"/>
        <v/>
      </c>
      <c r="AH486" s="51" t="str">
        <f ca="1">IF($AE486="","",IF(OFFSET('All Equipment'!$A$1,ROW()-1,2)="","--- Empty ---",OFFSET('All Equipment'!$A$1,ROW()-1,2)))</f>
        <v>Swashbuckler's Gloves of Arcane Wrath</v>
      </c>
      <c r="AI486" s="52">
        <f ca="1">IF($AF486="","",OFFSET('All Equipment'!$E$1,ROW()-1,0))</f>
        <v>1</v>
      </c>
      <c r="AJ486" s="52">
        <f ca="1">IF($AE486="","",OFFSET('All Equipment'!$M$1,ROW()-1,0))</f>
        <v>0</v>
      </c>
      <c r="AK486" s="107">
        <f ca="1">IF($AE486="","",IF($AH486="--- Empty ---",0,OFFSET('All Equipment'!$P$1,ROW()-1,0)))</f>
        <v>24</v>
      </c>
      <c r="AL486" s="107">
        <f ca="1">IF($AE486="","",IF(AND($AE486="Off-Hand",$AH486="--- Empty ---"),1000,IF($AG486="1H",SUM($AK486,MAX(Optimization!$I$5:$K$5)),$AK486)))</f>
        <v>24</v>
      </c>
      <c r="AM486" s="134" t="str">
        <f ca="1">IF($AH486="","",IF(AND($AH486&lt;&gt;"--- Empty ---",OR($AI486&gt;$AD$2,OFFSET('All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6" s="52" t="str">
        <f t="shared" ca="1" si="65"/>
        <v>Yes</v>
      </c>
      <c r="AO486" s="52">
        <f t="shared" ca="1" si="70"/>
        <v>486</v>
      </c>
      <c r="AQ486" s="51" t="str">
        <f t="shared" ca="1" si="66"/>
        <v>n/a</v>
      </c>
      <c r="AR486" s="51" t="str">
        <f t="shared" ca="1" si="67"/>
        <v>n/a</v>
      </c>
      <c r="AS486" s="52" t="str">
        <f t="shared" ca="1" si="71"/>
        <v>n/a</v>
      </c>
      <c r="AT486" s="52" t="str">
        <f ca="1">IF(OR(AQ486="",AQ486="n/a"),AQ486,IF(AND($AR486&lt;&gt;"--- Empty ---",AR486=IF(AQ486="Finger1",Settings!$AB$4,Settings!$AB$6),ISERROR(MATCH(AR486,Settings!$AB$9:$AB$14,0))),"No","Yes"))</f>
        <v>n/a</v>
      </c>
      <c r="AV486" s="51" t="str">
        <f t="shared" ca="1" si="68"/>
        <v>n/a</v>
      </c>
      <c r="AW486" s="51" t="str">
        <f t="shared" ca="1" si="69"/>
        <v>n/a</v>
      </c>
      <c r="AX486" s="52" t="str">
        <f t="shared" ca="1" si="72"/>
        <v>n/a</v>
      </c>
      <c r="AY486" s="52" t="str">
        <f ca="1">IF(OR(AV486="",AV486="n/a"),AV486,IF(AND($AW486&lt;&gt;"--- Empty ---",AW486=IF(AV486="Finger2",Settings!$AB$3,Settings!$AB$5),ISERROR(MATCH(AW486,Settings!$AB$9:$AB$14,0))),"No","Yes"))</f>
        <v>n/a</v>
      </c>
    </row>
    <row r="487" spans="31:51" x14ac:dyDescent="0.25">
      <c r="AE487" s="51" t="str">
        <f ca="1">OFFSET('All Equipment'!$A$1,ROW()-1,0)&amp;""</f>
        <v>Hands</v>
      </c>
      <c r="AF487" s="51" t="str">
        <f ca="1">OFFSET('All Equipment'!$B$1,ROW()-1,0)&amp;""</f>
        <v>Hands</v>
      </c>
      <c r="AG487" s="52" t="str">
        <f t="shared" ca="1" si="64"/>
        <v/>
      </c>
      <c r="AH487" s="51" t="str">
        <f ca="1">IF($AE487="","",IF(OFFSET('All Equipment'!$A$1,ROW()-1,2)="","--- Empty ---",OFFSET('All Equipment'!$A$1,ROW()-1,2)))</f>
        <v>Taut Dragonhide Gloves</v>
      </c>
      <c r="AI487" s="52">
        <f ca="1">IF($AF487="","",OFFSET('All Equipment'!$E$1,ROW()-1,0))</f>
        <v>3</v>
      </c>
      <c r="AJ487" s="52">
        <f ca="1">IF($AE487="","",OFFSET('All Equipment'!$M$1,ROW()-1,0))</f>
        <v>0</v>
      </c>
      <c r="AK487" s="107">
        <f ca="1">IF($AE487="","",IF($AH487="--- Empty ---",0,OFFSET('All Equipment'!$P$1,ROW()-1,0)))</f>
        <v>9.0638297872340452</v>
      </c>
      <c r="AL487" s="107">
        <f ca="1">IF($AE487="","",IF(AND($AE487="Off-Hand",$AH487="--- Empty ---"),1000,IF($AG487="1H",SUM($AK487,MAX(Optimization!$I$5:$K$5)),$AK487)))</f>
        <v>9.0638297872340452</v>
      </c>
      <c r="AM487" s="134" t="str">
        <f ca="1">IF($AH487="","",IF(AND($AH487&lt;&gt;"--- Empty ---",OR($AI487&gt;$AD$2,OFFSET('All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7" s="52" t="str">
        <f t="shared" ca="1" si="65"/>
        <v>Yes</v>
      </c>
      <c r="AO487" s="52">
        <f t="shared" ca="1" si="70"/>
        <v>487</v>
      </c>
      <c r="AQ487" s="51" t="str">
        <f t="shared" ca="1" si="66"/>
        <v>n/a</v>
      </c>
      <c r="AR487" s="51" t="str">
        <f t="shared" ca="1" si="67"/>
        <v>n/a</v>
      </c>
      <c r="AS487" s="52" t="str">
        <f t="shared" ca="1" si="71"/>
        <v>n/a</v>
      </c>
      <c r="AT487" s="52" t="str">
        <f ca="1">IF(OR(AQ487="",AQ487="n/a"),AQ487,IF(AND($AR487&lt;&gt;"--- Empty ---",AR487=IF(AQ487="Finger1",Settings!$AB$4,Settings!$AB$6),ISERROR(MATCH(AR487,Settings!$AB$9:$AB$14,0))),"No","Yes"))</f>
        <v>n/a</v>
      </c>
      <c r="AV487" s="51" t="str">
        <f t="shared" ca="1" si="68"/>
        <v>n/a</v>
      </c>
      <c r="AW487" s="51" t="str">
        <f t="shared" ca="1" si="69"/>
        <v>n/a</v>
      </c>
      <c r="AX487" s="52" t="str">
        <f t="shared" ca="1" si="72"/>
        <v>n/a</v>
      </c>
      <c r="AY487" s="52" t="str">
        <f ca="1">IF(OR(AV487="",AV487="n/a"),AV487,IF(AND($AW487&lt;&gt;"--- Empty ---",AW487=IF(AV487="Finger2",Settings!$AB$3,Settings!$AB$5),ISERROR(MATCH(AW487,Settings!$AB$9:$AB$14,0))),"No","Yes"))</f>
        <v>n/a</v>
      </c>
    </row>
    <row r="488" spans="31:51" x14ac:dyDescent="0.25">
      <c r="AE488" s="51" t="str">
        <f ca="1">OFFSET('All Equipment'!$A$1,ROW()-1,0)&amp;""</f>
        <v>Hands</v>
      </c>
      <c r="AF488" s="51" t="str">
        <f ca="1">OFFSET('All Equipment'!$B$1,ROW()-1,0)&amp;""</f>
        <v>Hands</v>
      </c>
      <c r="AG488" s="52" t="str">
        <f t="shared" ca="1" si="64"/>
        <v/>
      </c>
      <c r="AH488" s="51" t="str">
        <f ca="1">IF($AE488="","",IF(OFFSET('All Equipment'!$A$1,ROW()-1,2)="","--- Empty ---",OFFSET('All Equipment'!$A$1,ROW()-1,2)))</f>
        <v>Wanderer's Gloves of Arcane Wrath</v>
      </c>
      <c r="AI488" s="52">
        <f ca="1">IF($AF488="","",OFFSET('All Equipment'!$E$1,ROW()-1,0))</f>
        <v>1</v>
      </c>
      <c r="AJ488" s="52">
        <f ca="1">IF($AE488="","",OFFSET('All Equipment'!$M$1,ROW()-1,0))</f>
        <v>0</v>
      </c>
      <c r="AK488" s="107">
        <f ca="1">IF($AE488="","",IF($AH488="--- Empty ---",0,OFFSET('All Equipment'!$P$1,ROW()-1,0)))</f>
        <v>26</v>
      </c>
      <c r="AL488" s="107">
        <f ca="1">IF($AE488="","",IF(AND($AE488="Off-Hand",$AH488="--- Empty ---"),1000,IF($AG488="1H",SUM($AK488,MAX(Optimization!$I$5:$K$5)),$AK488)))</f>
        <v>26</v>
      </c>
      <c r="AM488" s="134" t="str">
        <f ca="1">IF($AH488="","",IF(AND($AH488&lt;&gt;"--- Empty ---",OR($AI488&gt;$AD$2,OFFSET('All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8" s="52" t="str">
        <f t="shared" ca="1" si="65"/>
        <v>Yes</v>
      </c>
      <c r="AO488" s="52">
        <f t="shared" ca="1" si="70"/>
        <v>488</v>
      </c>
      <c r="AQ488" s="51" t="str">
        <f t="shared" ca="1" si="66"/>
        <v>n/a</v>
      </c>
      <c r="AR488" s="51" t="str">
        <f t="shared" ca="1" si="67"/>
        <v>n/a</v>
      </c>
      <c r="AS488" s="52" t="str">
        <f t="shared" ca="1" si="71"/>
        <v>n/a</v>
      </c>
      <c r="AT488" s="52" t="str">
        <f ca="1">IF(OR(AQ488="",AQ488="n/a"),AQ488,IF(AND($AR488&lt;&gt;"--- Empty ---",AR488=IF(AQ488="Finger1",Settings!$AB$4,Settings!$AB$6),ISERROR(MATCH(AR488,Settings!$AB$9:$AB$14,0))),"No","Yes"))</f>
        <v>n/a</v>
      </c>
      <c r="AV488" s="51" t="str">
        <f t="shared" ca="1" si="68"/>
        <v>n/a</v>
      </c>
      <c r="AW488" s="51" t="str">
        <f t="shared" ca="1" si="69"/>
        <v>n/a</v>
      </c>
      <c r="AX488" s="52" t="str">
        <f t="shared" ca="1" si="72"/>
        <v>n/a</v>
      </c>
      <c r="AY488" s="52" t="str">
        <f ca="1">IF(OR(AV488="",AV488="n/a"),AV488,IF(AND($AW488&lt;&gt;"--- Empty ---",AW488=IF(AV488="Finger2",Settings!$AB$3,Settings!$AB$5),ISERROR(MATCH(AW488,Settings!$AB$9:$AB$14,0))),"No","Yes"))</f>
        <v>n/a</v>
      </c>
    </row>
    <row r="489" spans="31:51" x14ac:dyDescent="0.25">
      <c r="AE489" s="51" t="str">
        <f ca="1">OFFSET('All Equipment'!$A$1,ROW()-1,0)&amp;""</f>
        <v/>
      </c>
      <c r="AF489" s="51" t="str">
        <f ca="1">OFFSET('All Equipment'!$B$1,ROW()-1,0)&amp;""</f>
        <v/>
      </c>
      <c r="AG489" s="52" t="str">
        <f t="shared" ca="1" si="64"/>
        <v/>
      </c>
      <c r="AH489" s="51" t="str">
        <f ca="1">IF($AE489="","",IF(OFFSET('All Equipment'!$A$1,ROW()-1,2)="","--- Empty ---",OFFSET('All Equipment'!$A$1,ROW()-1,2)))</f>
        <v/>
      </c>
      <c r="AI489" s="52" t="str">
        <f ca="1">IF($AF489="","",OFFSET('All Equipment'!$E$1,ROW()-1,0))</f>
        <v/>
      </c>
      <c r="AJ489" s="52" t="str">
        <f ca="1">IF($AE489="","",OFFSET('All Equipment'!$M$1,ROW()-1,0))</f>
        <v/>
      </c>
      <c r="AK489" s="107" t="str">
        <f ca="1">IF($AE489="","",IF($AH489="--- Empty ---",0,OFFSET('All Equipment'!$P$1,ROW()-1,0)))</f>
        <v/>
      </c>
      <c r="AL489" s="107" t="str">
        <f ca="1">IF($AE489="","",IF(AND($AE489="Off-Hand",$AH489="--- Empty ---"),1000,IF($AG489="1H",SUM($AK489,MAX(Optimization!$I$5:$K$5)),$AK489)))</f>
        <v/>
      </c>
      <c r="AM489" s="134" t="str">
        <f ca="1">IF($AH489="","",IF(AND($AH489&lt;&gt;"--- Empty ---",OR($AI489&gt;$AD$2,OFFSET('All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489" s="52" t="str">
        <f t="shared" ca="1" si="65"/>
        <v/>
      </c>
      <c r="AO489" s="52" t="str">
        <f t="shared" ca="1" si="70"/>
        <v/>
      </c>
      <c r="AQ489" s="51" t="str">
        <f t="shared" ca="1" si="66"/>
        <v/>
      </c>
      <c r="AR489" s="51" t="str">
        <f t="shared" ca="1" si="67"/>
        <v/>
      </c>
      <c r="AS489" s="52" t="str">
        <f t="shared" ca="1" si="71"/>
        <v/>
      </c>
      <c r="AT489" s="52" t="str">
        <f ca="1">IF(OR(AQ489="",AQ489="n/a"),AQ489,IF(AND($AR489&lt;&gt;"--- Empty ---",AR489=IF(AQ489="Finger1",Settings!$AB$4,Settings!$AB$6),ISERROR(MATCH(AR489,Settings!$AB$9:$AB$14,0))),"No","Yes"))</f>
        <v/>
      </c>
      <c r="AV489" s="51" t="str">
        <f t="shared" ca="1" si="68"/>
        <v/>
      </c>
      <c r="AW489" s="51" t="str">
        <f t="shared" ca="1" si="69"/>
        <v/>
      </c>
      <c r="AX489" s="52" t="str">
        <f t="shared" ca="1" si="72"/>
        <v/>
      </c>
      <c r="AY489" s="52" t="str">
        <f ca="1">IF(OR(AV489="",AV489="n/a"),AV489,IF(AND($AW489&lt;&gt;"--- Empty ---",AW489=IF(AV489="Finger2",Settings!$AB$3,Settings!$AB$5),ISERROR(MATCH(AW489,Settings!$AB$9:$AB$14,0))),"No","Yes"))</f>
        <v/>
      </c>
    </row>
    <row r="490" spans="31:51" x14ac:dyDescent="0.25">
      <c r="AE490" s="51" t="str">
        <f ca="1">OFFSET('All Equipment'!$A$1,ROW()-1,0)&amp;""</f>
        <v>Hands Enchant</v>
      </c>
      <c r="AF490" s="51" t="str">
        <f ca="1">OFFSET('All Equipment'!$B$1,ROW()-1,0)&amp;""</f>
        <v/>
      </c>
      <c r="AG490" s="52" t="str">
        <f t="shared" ca="1" si="64"/>
        <v/>
      </c>
      <c r="AH490" s="51" t="str">
        <f ca="1">IF($AE490="","",IF(OFFSET('All Equipment'!$A$1,ROW()-1,2)="","--- Empty ---",OFFSET('All Equipment'!$A$1,ROW()-1,2)))</f>
        <v>--- Empty ---</v>
      </c>
      <c r="AI490" s="52" t="str">
        <f ca="1">IF($AF490="","",OFFSET('All Equipment'!$E$1,ROW()-1,0))</f>
        <v/>
      </c>
      <c r="AJ490" s="52">
        <f ca="1">IF($AE490="","",OFFSET('All Equipment'!$M$1,ROW()-1,0))</f>
        <v>0</v>
      </c>
      <c r="AK490" s="107">
        <f ca="1">IF($AE490="","",IF($AH490="--- Empty ---",0,OFFSET('All Equipment'!$P$1,ROW()-1,0)))</f>
        <v>0</v>
      </c>
      <c r="AL490" s="107">
        <f ca="1">IF($AE490="","",IF(AND($AE490="Off-Hand",$AH490="--- Empty ---"),1000,IF($AG490="1H",SUM($AK490,MAX(Optimization!$I$5:$K$5)),$AK490)))</f>
        <v>0</v>
      </c>
      <c r="AM490" s="134" t="str">
        <f ca="1">IF($AH490="","",IF(AND($AH490&lt;&gt;"--- Empty ---",OR($AI490&gt;$AD$2,OFFSET('All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0" s="52" t="str">
        <f t="shared" ca="1" si="65"/>
        <v>Yes</v>
      </c>
      <c r="AO490" s="52">
        <f t="shared" ca="1" si="70"/>
        <v>490</v>
      </c>
      <c r="AQ490" s="51" t="str">
        <f t="shared" ca="1" si="66"/>
        <v>n/a</v>
      </c>
      <c r="AR490" s="51" t="str">
        <f t="shared" ca="1" si="67"/>
        <v>n/a</v>
      </c>
      <c r="AS490" s="52" t="str">
        <f t="shared" ca="1" si="71"/>
        <v>n/a</v>
      </c>
      <c r="AT490" s="52" t="str">
        <f ca="1">IF(OR(AQ490="",AQ490="n/a"),AQ490,IF(AND($AR490&lt;&gt;"--- Empty ---",AR490=IF(AQ490="Finger1",Settings!$AB$4,Settings!$AB$6),ISERROR(MATCH(AR490,Settings!$AB$9:$AB$14,0))),"No","Yes"))</f>
        <v>n/a</v>
      </c>
      <c r="AV490" s="51" t="str">
        <f t="shared" ca="1" si="68"/>
        <v>n/a</v>
      </c>
      <c r="AW490" s="51" t="str">
        <f t="shared" ca="1" si="69"/>
        <v>n/a</v>
      </c>
      <c r="AX490" s="52" t="str">
        <f t="shared" ca="1" si="72"/>
        <v>n/a</v>
      </c>
      <c r="AY490" s="52" t="str">
        <f ca="1">IF(OR(AV490="",AV490="n/a"),AV490,IF(AND($AW490&lt;&gt;"--- Empty ---",AW490=IF(AV490="Finger2",Settings!$AB$3,Settings!$AB$5),ISERROR(MATCH(AW490,Settings!$AB$9:$AB$14,0))),"No","Yes"))</f>
        <v>n/a</v>
      </c>
    </row>
    <row r="491" spans="31:51" x14ac:dyDescent="0.25">
      <c r="AE491" s="51" t="str">
        <f ca="1">OFFSET('All Equipment'!$A$1,ROW()-1,0)&amp;""</f>
        <v>Hands Enchant</v>
      </c>
      <c r="AF491" s="51" t="str">
        <f ca="1">OFFSET('All Equipment'!$B$1,ROW()-1,0)&amp;""</f>
        <v>Enchant</v>
      </c>
      <c r="AG491" s="52" t="str">
        <f t="shared" ca="1" si="64"/>
        <v/>
      </c>
      <c r="AH491" s="51" t="str">
        <f ca="1">IF($AE491="","",IF(OFFSET('All Equipment'!$A$1,ROW()-1,2)="","--- Empty ---",OFFSET('All Equipment'!$A$1,ROW()-1,2)))</f>
        <v>Enchant Gloves - Healing Power</v>
      </c>
      <c r="AI491" s="52">
        <f ca="1">IF($AF491="","",OFFSET('All Equipment'!$E$1,ROW()-1,0))</f>
        <v>5</v>
      </c>
      <c r="AJ491" s="52">
        <f ca="1">IF($AE491="","",OFFSET('All Equipment'!$M$1,ROW()-1,0))</f>
        <v>0</v>
      </c>
      <c r="AK491" s="107">
        <f ca="1">IF($AE491="","",IF($AH491="--- Empty ---",0,OFFSET('All Equipment'!$P$1,ROW()-1,0)))</f>
        <v>0</v>
      </c>
      <c r="AL491" s="107">
        <f ca="1">IF($AE491="","",IF(AND($AE491="Off-Hand",$AH491="--- Empty ---"),1000,IF($AG491="1H",SUM($AK491,MAX(Optimization!$I$5:$K$5)),$AK491)))</f>
        <v>0</v>
      </c>
      <c r="AM491" s="134" t="str">
        <f ca="1">IF($AH491="","",IF(AND($AH491&lt;&gt;"--- Empty ---",OR($AI491&gt;$AD$2,OFFSET('All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1" s="52" t="str">
        <f t="shared" ca="1" si="65"/>
        <v>Yes</v>
      </c>
      <c r="AO491" s="52">
        <f t="shared" ca="1" si="70"/>
        <v>491</v>
      </c>
      <c r="AQ491" s="51" t="str">
        <f t="shared" ca="1" si="66"/>
        <v>n/a</v>
      </c>
      <c r="AR491" s="51" t="str">
        <f t="shared" ca="1" si="67"/>
        <v>n/a</v>
      </c>
      <c r="AS491" s="52" t="str">
        <f t="shared" ca="1" si="71"/>
        <v>n/a</v>
      </c>
      <c r="AT491" s="52" t="str">
        <f ca="1">IF(OR(AQ491="",AQ491="n/a"),AQ491,IF(AND($AR491&lt;&gt;"--- Empty ---",AR491=IF(AQ491="Finger1",Settings!$AB$4,Settings!$AB$6),ISERROR(MATCH(AR491,Settings!$AB$9:$AB$14,0))),"No","Yes"))</f>
        <v>n/a</v>
      </c>
      <c r="AV491" s="51" t="str">
        <f t="shared" ca="1" si="68"/>
        <v>n/a</v>
      </c>
      <c r="AW491" s="51" t="str">
        <f t="shared" ca="1" si="69"/>
        <v>n/a</v>
      </c>
      <c r="AX491" s="52" t="str">
        <f t="shared" ca="1" si="72"/>
        <v>n/a</v>
      </c>
      <c r="AY491" s="52" t="str">
        <f ca="1">IF(OR(AV491="",AV491="n/a"),AV491,IF(AND($AW491&lt;&gt;"--- Empty ---",AW491=IF(AV491="Finger2",Settings!$AB$3,Settings!$AB$5),ISERROR(MATCH(AW491,Settings!$AB$9:$AB$14,0))),"No","Yes"))</f>
        <v>n/a</v>
      </c>
    </row>
    <row r="492" spans="31:51" x14ac:dyDescent="0.25">
      <c r="AE492" s="51" t="str">
        <f ca="1">OFFSET('All Equipment'!$A$1,ROW()-1,0)&amp;""</f>
        <v/>
      </c>
      <c r="AF492" s="51" t="str">
        <f ca="1">OFFSET('All Equipment'!$B$1,ROW()-1,0)&amp;""</f>
        <v/>
      </c>
      <c r="AG492" s="52" t="str">
        <f t="shared" ca="1" si="64"/>
        <v/>
      </c>
      <c r="AH492" s="51" t="str">
        <f ca="1">IF($AE492="","",IF(OFFSET('All Equipment'!$A$1,ROW()-1,2)="","--- Empty ---",OFFSET('All Equipment'!$A$1,ROW()-1,2)))</f>
        <v/>
      </c>
      <c r="AI492" s="52" t="str">
        <f ca="1">IF($AF492="","",OFFSET('All Equipment'!$E$1,ROW()-1,0))</f>
        <v/>
      </c>
      <c r="AJ492" s="52" t="str">
        <f ca="1">IF($AE492="","",OFFSET('All Equipment'!$M$1,ROW()-1,0))</f>
        <v/>
      </c>
      <c r="AK492" s="107" t="str">
        <f ca="1">IF($AE492="","",IF($AH492="--- Empty ---",0,OFFSET('All Equipment'!$P$1,ROW()-1,0)))</f>
        <v/>
      </c>
      <c r="AL492" s="107" t="str">
        <f ca="1">IF($AE492="","",IF(AND($AE492="Off-Hand",$AH492="--- Empty ---"),1000,IF($AG492="1H",SUM($AK492,MAX(Optimization!$I$5:$K$5)),$AK492)))</f>
        <v/>
      </c>
      <c r="AM492" s="134" t="str">
        <f ca="1">IF($AH492="","",IF(AND($AH492&lt;&gt;"--- Empty ---",OR($AI492&gt;$AD$2,OFFSET('All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492" s="52" t="str">
        <f t="shared" ca="1" si="65"/>
        <v/>
      </c>
      <c r="AO492" s="52" t="str">
        <f t="shared" ca="1" si="70"/>
        <v/>
      </c>
      <c r="AQ492" s="51" t="str">
        <f t="shared" ca="1" si="66"/>
        <v/>
      </c>
      <c r="AR492" s="51" t="str">
        <f t="shared" ca="1" si="67"/>
        <v/>
      </c>
      <c r="AS492" s="52" t="str">
        <f t="shared" ca="1" si="71"/>
        <v/>
      </c>
      <c r="AT492" s="52" t="str">
        <f ca="1">IF(OR(AQ492="",AQ492="n/a"),AQ492,IF(AND($AR492&lt;&gt;"--- Empty ---",AR492=IF(AQ492="Finger1",Settings!$AB$4,Settings!$AB$6),ISERROR(MATCH(AR492,Settings!$AB$9:$AB$14,0))),"No","Yes"))</f>
        <v/>
      </c>
      <c r="AV492" s="51" t="str">
        <f t="shared" ca="1" si="68"/>
        <v/>
      </c>
      <c r="AW492" s="51" t="str">
        <f t="shared" ca="1" si="69"/>
        <v/>
      </c>
      <c r="AX492" s="52" t="str">
        <f t="shared" ca="1" si="72"/>
        <v/>
      </c>
      <c r="AY492" s="52" t="str">
        <f ca="1">IF(OR(AV492="",AV492="n/a"),AV492,IF(AND($AW492&lt;&gt;"--- Empty ---",AW492=IF(AV492="Finger2",Settings!$AB$3,Settings!$AB$5),ISERROR(MATCH(AW492,Settings!$AB$9:$AB$14,0))),"No","Yes"))</f>
        <v/>
      </c>
    </row>
    <row r="493" spans="31:51" x14ac:dyDescent="0.25">
      <c r="AE493" s="51" t="str">
        <f ca="1">OFFSET('All Equipment'!$A$1,ROW()-1,0)&amp;""</f>
        <v>Waist</v>
      </c>
      <c r="AF493" s="51" t="str">
        <f ca="1">OFFSET('All Equipment'!$B$1,ROW()-1,0)&amp;""</f>
        <v/>
      </c>
      <c r="AG493" s="52" t="str">
        <f t="shared" ca="1" si="64"/>
        <v/>
      </c>
      <c r="AH493" s="51" t="str">
        <f ca="1">IF($AE493="","",IF(OFFSET('All Equipment'!$A$1,ROW()-1,2)="","--- Empty ---",OFFSET('All Equipment'!$A$1,ROW()-1,2)))</f>
        <v>--- Empty ---</v>
      </c>
      <c r="AI493" s="52" t="str">
        <f ca="1">IF($AF493="","",OFFSET('All Equipment'!$E$1,ROW()-1,0))</f>
        <v/>
      </c>
      <c r="AJ493" s="52">
        <f ca="1">IF($AE493="","",OFFSET('All Equipment'!$M$1,ROW()-1,0))</f>
        <v>0</v>
      </c>
      <c r="AK493" s="107">
        <f ca="1">IF($AE493="","",IF($AH493="--- Empty ---",0,OFFSET('All Equipment'!$P$1,ROW()-1,0)))</f>
        <v>0</v>
      </c>
      <c r="AL493" s="107">
        <f ca="1">IF($AE493="","",IF(AND($AE493="Off-Hand",$AH493="--- Empty ---"),1000,IF($AG493="1H",SUM($AK493,MAX(Optimization!$I$5:$K$5)),$AK493)))</f>
        <v>0</v>
      </c>
      <c r="AM493" s="134" t="str">
        <f ca="1">IF($AH493="","",IF(AND($AH493&lt;&gt;"--- Empty ---",OR($AI493&gt;$AD$2,OFFSET('All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3" s="52" t="str">
        <f t="shared" ca="1" si="65"/>
        <v>Yes</v>
      </c>
      <c r="AO493" s="52">
        <f t="shared" ca="1" si="70"/>
        <v>493</v>
      </c>
      <c r="AQ493" s="51" t="str">
        <f t="shared" ca="1" si="66"/>
        <v>n/a</v>
      </c>
      <c r="AR493" s="51" t="str">
        <f t="shared" ca="1" si="67"/>
        <v>n/a</v>
      </c>
      <c r="AS493" s="52" t="str">
        <f t="shared" ca="1" si="71"/>
        <v>n/a</v>
      </c>
      <c r="AT493" s="52" t="str">
        <f ca="1">IF(OR(AQ493="",AQ493="n/a"),AQ493,IF(AND($AR493&lt;&gt;"--- Empty ---",AR493=IF(AQ493="Finger1",Settings!$AB$4,Settings!$AB$6),ISERROR(MATCH(AR493,Settings!$AB$9:$AB$14,0))),"No","Yes"))</f>
        <v>n/a</v>
      </c>
      <c r="AV493" s="51" t="str">
        <f t="shared" ca="1" si="68"/>
        <v>n/a</v>
      </c>
      <c r="AW493" s="51" t="str">
        <f t="shared" ca="1" si="69"/>
        <v>n/a</v>
      </c>
      <c r="AX493" s="52" t="str">
        <f t="shared" ca="1" si="72"/>
        <v>n/a</v>
      </c>
      <c r="AY493" s="52" t="str">
        <f ca="1">IF(OR(AV493="",AV493="n/a"),AV493,IF(AND($AW493&lt;&gt;"--- Empty ---",AW493=IF(AV493="Finger2",Settings!$AB$3,Settings!$AB$5),ISERROR(MATCH(AW493,Settings!$AB$9:$AB$14,0))),"No","Yes"))</f>
        <v>n/a</v>
      </c>
    </row>
    <row r="494" spans="31:51" x14ac:dyDescent="0.25">
      <c r="AE494" s="51" t="str">
        <f ca="1">OFFSET('All Equipment'!$A$1,ROW()-1,0)&amp;""</f>
        <v>Waist</v>
      </c>
      <c r="AF494" s="51" t="str">
        <f ca="1">OFFSET('All Equipment'!$B$1,ROW()-1,0)&amp;""</f>
        <v>Waist</v>
      </c>
      <c r="AG494" s="52" t="str">
        <f t="shared" ca="1" si="64"/>
        <v/>
      </c>
      <c r="AH494" s="51" t="str">
        <f ca="1">IF($AE494="","",IF(OFFSET('All Equipment'!$A$1,ROW()-1,2)="","--- Empty ---",OFFSET('All Equipment'!$A$1,ROW()-1,2)))</f>
        <v>Abyssal Cloth Sash of Sorcery</v>
      </c>
      <c r="AI494" s="52">
        <f ca="1">IF($AF494="","",OFFSET('All Equipment'!$E$1,ROW()-1,0))</f>
        <v>4</v>
      </c>
      <c r="AJ494" s="52">
        <f ca="1">IF($AE494="","",OFFSET('All Equipment'!$M$1,ROW()-1,0))</f>
        <v>0</v>
      </c>
      <c r="AK494" s="107">
        <f ca="1">IF($AE494="","",IF($AH494="--- Empty ---",0,OFFSET('All Equipment'!$P$1,ROW()-1,0)))</f>
        <v>14.246276595744682</v>
      </c>
      <c r="AL494" s="107">
        <f ca="1">IF($AE494="","",IF(AND($AE494="Off-Hand",$AH494="--- Empty ---"),1000,IF($AG494="1H",SUM($AK494,MAX(Optimization!$I$5:$K$5)),$AK494)))</f>
        <v>14.246276595744682</v>
      </c>
      <c r="AM494" s="134" t="str">
        <f ca="1">IF($AH494="","",IF(AND($AH494&lt;&gt;"--- Empty ---",OR($AI494&gt;$AD$2,OFFSET('All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4" s="52" t="str">
        <f t="shared" ca="1" si="65"/>
        <v>Yes</v>
      </c>
      <c r="AO494" s="52">
        <f t="shared" ca="1" si="70"/>
        <v>494</v>
      </c>
      <c r="AQ494" s="51" t="str">
        <f t="shared" ca="1" si="66"/>
        <v>n/a</v>
      </c>
      <c r="AR494" s="51" t="str">
        <f t="shared" ca="1" si="67"/>
        <v>n/a</v>
      </c>
      <c r="AS494" s="52" t="str">
        <f t="shared" ca="1" si="71"/>
        <v>n/a</v>
      </c>
      <c r="AT494" s="52" t="str">
        <f ca="1">IF(OR(AQ494="",AQ494="n/a"),AQ494,IF(AND($AR494&lt;&gt;"--- Empty ---",AR494=IF(AQ494="Finger1",Settings!$AB$4,Settings!$AB$6),ISERROR(MATCH(AR494,Settings!$AB$9:$AB$14,0))),"No","Yes"))</f>
        <v>n/a</v>
      </c>
      <c r="AV494" s="51" t="str">
        <f t="shared" ca="1" si="68"/>
        <v>n/a</v>
      </c>
      <c r="AW494" s="51" t="str">
        <f t="shared" ca="1" si="69"/>
        <v>n/a</v>
      </c>
      <c r="AX494" s="52" t="str">
        <f t="shared" ca="1" si="72"/>
        <v>n/a</v>
      </c>
      <c r="AY494" s="52" t="str">
        <f ca="1">IF(OR(AV494="",AV494="n/a"),AV494,IF(AND($AW494&lt;&gt;"--- Empty ---",AW494=IF(AV494="Finger2",Settings!$AB$3,Settings!$AB$5),ISERROR(MATCH(AW494,Settings!$AB$9:$AB$14,0))),"No","Yes"))</f>
        <v>n/a</v>
      </c>
    </row>
    <row r="495" spans="31:51" x14ac:dyDescent="0.25">
      <c r="AE495" s="51" t="str">
        <f ca="1">OFFSET('All Equipment'!$A$1,ROW()-1,0)&amp;""</f>
        <v>Waist</v>
      </c>
      <c r="AF495" s="51" t="str">
        <f ca="1">OFFSET('All Equipment'!$B$1,ROW()-1,0)&amp;""</f>
        <v>Waist</v>
      </c>
      <c r="AG495" s="52" t="str">
        <f t="shared" ca="1" si="64"/>
        <v/>
      </c>
      <c r="AH495" s="51" t="str">
        <f ca="1">IF($AE495="","",IF(OFFSET('All Equipment'!$A$1,ROW()-1,2)="","--- Empty ---",OFFSET('All Equipment'!$A$1,ROW()-1,2)))</f>
        <v>Abyssal Leather Belt of Sorcery</v>
      </c>
      <c r="AI495" s="52">
        <f ca="1">IF($AF495="","",OFFSET('All Equipment'!$E$1,ROW()-1,0))</f>
        <v>4</v>
      </c>
      <c r="AJ495" s="52">
        <f ca="1">IF($AE495="","",OFFSET('All Equipment'!$M$1,ROW()-1,0))</f>
        <v>0</v>
      </c>
      <c r="AK495" s="107">
        <f ca="1">IF($AE495="","",IF($AH495="--- Empty ---",0,OFFSET('All Equipment'!$P$1,ROW()-1,0)))</f>
        <v>14.246276595744682</v>
      </c>
      <c r="AL495" s="107">
        <f ca="1">IF($AE495="","",IF(AND($AE495="Off-Hand",$AH495="--- Empty ---"),1000,IF($AG495="1H",SUM($AK495,MAX(Optimization!$I$5:$K$5)),$AK495)))</f>
        <v>14.246276595744682</v>
      </c>
      <c r="AM495" s="134" t="str">
        <f ca="1">IF($AH495="","",IF(AND($AH495&lt;&gt;"--- Empty ---",OR($AI495&gt;$AD$2,OFFSET('All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5" s="52" t="str">
        <f t="shared" ca="1" si="65"/>
        <v>Yes</v>
      </c>
      <c r="AO495" s="52">
        <f t="shared" ca="1" si="70"/>
        <v>495</v>
      </c>
      <c r="AQ495" s="51" t="str">
        <f t="shared" ca="1" si="66"/>
        <v>n/a</v>
      </c>
      <c r="AR495" s="51" t="str">
        <f t="shared" ca="1" si="67"/>
        <v>n/a</v>
      </c>
      <c r="AS495" s="52" t="str">
        <f t="shared" ca="1" si="71"/>
        <v>n/a</v>
      </c>
      <c r="AT495" s="52" t="str">
        <f ca="1">IF(OR(AQ495="",AQ495="n/a"),AQ495,IF(AND($AR495&lt;&gt;"--- Empty ---",AR495=IF(AQ495="Finger1",Settings!$AB$4,Settings!$AB$6),ISERROR(MATCH(AR495,Settings!$AB$9:$AB$14,0))),"No","Yes"))</f>
        <v>n/a</v>
      </c>
      <c r="AV495" s="51" t="str">
        <f t="shared" ca="1" si="68"/>
        <v>n/a</v>
      </c>
      <c r="AW495" s="51" t="str">
        <f t="shared" ca="1" si="69"/>
        <v>n/a</v>
      </c>
      <c r="AX495" s="52" t="str">
        <f t="shared" ca="1" si="72"/>
        <v>n/a</v>
      </c>
      <c r="AY495" s="52" t="str">
        <f ca="1">IF(OR(AV495="",AV495="n/a"),AV495,IF(AND($AW495&lt;&gt;"--- Empty ---",AW495=IF(AV495="Finger2",Settings!$AB$3,Settings!$AB$5),ISERROR(MATCH(AW495,Settings!$AB$9:$AB$14,0))),"No","Yes"))</f>
        <v>n/a</v>
      </c>
    </row>
    <row r="496" spans="31:51" x14ac:dyDescent="0.25">
      <c r="AE496" s="51" t="str">
        <f ca="1">OFFSET('All Equipment'!$A$1,ROW()-1,0)&amp;""</f>
        <v>Waist</v>
      </c>
      <c r="AF496" s="51" t="str">
        <f ca="1">OFFSET('All Equipment'!$B$1,ROW()-1,0)&amp;""</f>
        <v>Waist</v>
      </c>
      <c r="AG496" s="52" t="str">
        <f t="shared" ca="1" si="64"/>
        <v/>
      </c>
      <c r="AH496" s="51" t="str">
        <f ca="1">IF($AE496="","",IF(OFFSET('All Equipment'!$A$1,ROW()-1,2)="","--- Empty ---",OFFSET('All Equipment'!$A$1,ROW()-1,2)))</f>
        <v>Adventurer's Belt of Arcane Wrath</v>
      </c>
      <c r="AI496" s="52">
        <f ca="1">IF($AF496="","",OFFSET('All Equipment'!$E$1,ROW()-1,0))</f>
        <v>1</v>
      </c>
      <c r="AJ496" s="52">
        <f ca="1">IF($AE496="","",OFFSET('All Equipment'!$M$1,ROW()-1,0))</f>
        <v>0</v>
      </c>
      <c r="AK496" s="107">
        <f ca="1">IF($AE496="","",IF($AH496="--- Empty ---",0,OFFSET('All Equipment'!$P$1,ROW()-1,0)))</f>
        <v>30</v>
      </c>
      <c r="AL496" s="107">
        <f ca="1">IF($AE496="","",IF(AND($AE496="Off-Hand",$AH496="--- Empty ---"),1000,IF($AG496="1H",SUM($AK496,MAX(Optimization!$I$5:$K$5)),$AK496)))</f>
        <v>30</v>
      </c>
      <c r="AM496" s="134" t="str">
        <f ca="1">IF($AH496="","",IF(AND($AH496&lt;&gt;"--- Empty ---",OR($AI496&gt;$AD$2,OFFSET('All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6" s="52" t="str">
        <f t="shared" ca="1" si="65"/>
        <v>Yes</v>
      </c>
      <c r="AO496" s="52">
        <f t="shared" ca="1" si="70"/>
        <v>496</v>
      </c>
      <c r="AQ496" s="51" t="str">
        <f t="shared" ca="1" si="66"/>
        <v>n/a</v>
      </c>
      <c r="AR496" s="51" t="str">
        <f t="shared" ca="1" si="67"/>
        <v>n/a</v>
      </c>
      <c r="AS496" s="52" t="str">
        <f t="shared" ca="1" si="71"/>
        <v>n/a</v>
      </c>
      <c r="AT496" s="52" t="str">
        <f ca="1">IF(OR(AQ496="",AQ496="n/a"),AQ496,IF(AND($AR496&lt;&gt;"--- Empty ---",AR496=IF(AQ496="Finger1",Settings!$AB$4,Settings!$AB$6),ISERROR(MATCH(AR496,Settings!$AB$9:$AB$14,0))),"No","Yes"))</f>
        <v>n/a</v>
      </c>
      <c r="AV496" s="51" t="str">
        <f t="shared" ca="1" si="68"/>
        <v>n/a</v>
      </c>
      <c r="AW496" s="51" t="str">
        <f t="shared" ca="1" si="69"/>
        <v>n/a</v>
      </c>
      <c r="AX496" s="52" t="str">
        <f t="shared" ca="1" si="72"/>
        <v>n/a</v>
      </c>
      <c r="AY496" s="52" t="str">
        <f ca="1">IF(OR(AV496="",AV496="n/a"),AV496,IF(AND($AW496&lt;&gt;"--- Empty ---",AW496=IF(AV496="Finger2",Settings!$AB$3,Settings!$AB$5),ISERROR(MATCH(AW496,Settings!$AB$9:$AB$14,0))),"No","Yes"))</f>
        <v>n/a</v>
      </c>
    </row>
    <row r="497" spans="31:51" x14ac:dyDescent="0.25">
      <c r="AE497" s="51" t="str">
        <f ca="1">OFFSET('All Equipment'!$A$1,ROW()-1,0)&amp;""</f>
        <v>Waist</v>
      </c>
      <c r="AF497" s="51" t="str">
        <f ca="1">OFFSET('All Equipment'!$B$1,ROW()-1,0)&amp;""</f>
        <v>Waist</v>
      </c>
      <c r="AG497" s="52" t="str">
        <f t="shared" ca="1" si="64"/>
        <v/>
      </c>
      <c r="AH497" s="51" t="str">
        <f ca="1">IF($AE497="","",IF(OFFSET('All Equipment'!$A$1,ROW()-1,2)="","--- Empty ---",OFFSET('All Equipment'!$A$1,ROW()-1,2)))</f>
        <v>Angelista's Grasp</v>
      </c>
      <c r="AI497" s="52">
        <f ca="1">IF($AF497="","",OFFSET('All Equipment'!$E$1,ROW()-1,0))</f>
        <v>3</v>
      </c>
      <c r="AJ497" s="52">
        <f ca="1">IF($AE497="","",OFFSET('All Equipment'!$M$1,ROW()-1,0))</f>
        <v>2</v>
      </c>
      <c r="AK497" s="107">
        <f ca="1">IF($AE497="","",IF($AH497="--- Empty ---",0,OFFSET('All Equipment'!$P$1,ROW()-1,0)))</f>
        <v>29.457446808510642</v>
      </c>
      <c r="AL497" s="107">
        <f ca="1">IF($AE497="","",IF(AND($AE497="Off-Hand",$AH497="--- Empty ---"),1000,IF($AG497="1H",SUM($AK497,MAX(Optimization!$I$5:$K$5)),$AK497)))</f>
        <v>29.457446808510642</v>
      </c>
      <c r="AM497" s="134" t="str">
        <f ca="1">IF($AH497="","",IF(AND($AH497&lt;&gt;"--- Empty ---",OR($AI497&gt;$AD$2,OFFSET('All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7" s="52" t="str">
        <f t="shared" ca="1" si="65"/>
        <v>Yes</v>
      </c>
      <c r="AO497" s="52">
        <f t="shared" ca="1" si="70"/>
        <v>497</v>
      </c>
      <c r="AQ497" s="51" t="str">
        <f t="shared" ca="1" si="66"/>
        <v>n/a</v>
      </c>
      <c r="AR497" s="51" t="str">
        <f t="shared" ca="1" si="67"/>
        <v>n/a</v>
      </c>
      <c r="AS497" s="52" t="str">
        <f t="shared" ca="1" si="71"/>
        <v>n/a</v>
      </c>
      <c r="AT497" s="52" t="str">
        <f ca="1">IF(OR(AQ497="",AQ497="n/a"),AQ497,IF(AND($AR497&lt;&gt;"--- Empty ---",AR497=IF(AQ497="Finger1",Settings!$AB$4,Settings!$AB$6),ISERROR(MATCH(AR497,Settings!$AB$9:$AB$14,0))),"No","Yes"))</f>
        <v>n/a</v>
      </c>
      <c r="AV497" s="51" t="str">
        <f t="shared" ca="1" si="68"/>
        <v>n/a</v>
      </c>
      <c r="AW497" s="51" t="str">
        <f t="shared" ca="1" si="69"/>
        <v>n/a</v>
      </c>
      <c r="AX497" s="52" t="str">
        <f t="shared" ca="1" si="72"/>
        <v>n/a</v>
      </c>
      <c r="AY497" s="52" t="str">
        <f ca="1">IF(OR(AV497="",AV497="n/a"),AV497,IF(AND($AW497&lt;&gt;"--- Empty ---",AW497=IF(AV497="Finger2",Settings!$AB$3,Settings!$AB$5),ISERROR(MATCH(AW497,Settings!$AB$9:$AB$14,0))),"No","Yes"))</f>
        <v>n/a</v>
      </c>
    </row>
    <row r="498" spans="31:51" x14ac:dyDescent="0.25">
      <c r="AE498" s="51" t="str">
        <f ca="1">OFFSET('All Equipment'!$A$1,ROW()-1,0)&amp;""</f>
        <v>Waist</v>
      </c>
      <c r="AF498" s="51" t="str">
        <f ca="1">OFFSET('All Equipment'!$B$1,ROW()-1,0)&amp;""</f>
        <v>Waist</v>
      </c>
      <c r="AG498" s="52" t="str">
        <f t="shared" ca="1" si="64"/>
        <v/>
      </c>
      <c r="AH498" s="51" t="str">
        <f ca="1">IF($AE498="","",IF(OFFSET('All Equipment'!$A$1,ROW()-1,2)="","--- Empty ---",OFFSET('All Equipment'!$A$1,ROW()-1,2)))</f>
        <v>Ban'thok Sash</v>
      </c>
      <c r="AI498" s="52">
        <f ca="1">IF($AF498="","",OFFSET('All Equipment'!$E$1,ROW()-1,0))</f>
        <v>1</v>
      </c>
      <c r="AJ498" s="52">
        <f ca="1">IF($AE498="","",OFFSET('All Equipment'!$M$1,ROW()-1,0))</f>
        <v>1</v>
      </c>
      <c r="AK498" s="107">
        <f ca="1">IF($AE498="","",IF($AH498="--- Empty ---",0,OFFSET('All Equipment'!$P$1,ROW()-1,0)))</f>
        <v>26.842021276595748</v>
      </c>
      <c r="AL498" s="107">
        <f ca="1">IF($AE498="","",IF(AND($AE498="Off-Hand",$AH498="--- Empty ---"),1000,IF($AG498="1H",SUM($AK498,MAX(Optimization!$I$5:$K$5)),$AK498)))</f>
        <v>26.842021276595748</v>
      </c>
      <c r="AM498" s="134" t="str">
        <f ca="1">IF($AH498="","",IF(AND($AH498&lt;&gt;"--- Empty ---",OR($AI498&gt;$AD$2,OFFSET('All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8" s="52" t="str">
        <f t="shared" ca="1" si="65"/>
        <v>Yes</v>
      </c>
      <c r="AO498" s="52">
        <f t="shared" ca="1" si="70"/>
        <v>498</v>
      </c>
      <c r="AQ498" s="51" t="str">
        <f t="shared" ca="1" si="66"/>
        <v>n/a</v>
      </c>
      <c r="AR498" s="51" t="str">
        <f t="shared" ca="1" si="67"/>
        <v>n/a</v>
      </c>
      <c r="AS498" s="52" t="str">
        <f t="shared" ca="1" si="71"/>
        <v>n/a</v>
      </c>
      <c r="AT498" s="52" t="str">
        <f ca="1">IF(OR(AQ498="",AQ498="n/a"),AQ498,IF(AND($AR498&lt;&gt;"--- Empty ---",AR498=IF(AQ498="Finger1",Settings!$AB$4,Settings!$AB$6),ISERROR(MATCH(AR498,Settings!$AB$9:$AB$14,0))),"No","Yes"))</f>
        <v>n/a</v>
      </c>
      <c r="AV498" s="51" t="str">
        <f t="shared" ca="1" si="68"/>
        <v>n/a</v>
      </c>
      <c r="AW498" s="51" t="str">
        <f t="shared" ca="1" si="69"/>
        <v>n/a</v>
      </c>
      <c r="AX498" s="52" t="str">
        <f t="shared" ca="1" si="72"/>
        <v>n/a</v>
      </c>
      <c r="AY498" s="52" t="str">
        <f ca="1">IF(OR(AV498="",AV498="n/a"),AV498,IF(AND($AW498&lt;&gt;"--- Empty ---",AW498=IF(AV498="Finger2",Settings!$AB$3,Settings!$AB$5),ISERROR(MATCH(AW498,Settings!$AB$9:$AB$14,0))),"No","Yes"))</f>
        <v>n/a</v>
      </c>
    </row>
    <row r="499" spans="31:51" x14ac:dyDescent="0.25">
      <c r="AE499" s="51" t="str">
        <f ca="1">OFFSET('All Equipment'!$A$1,ROW()-1,0)&amp;""</f>
        <v>Waist</v>
      </c>
      <c r="AF499" s="51" t="str">
        <f ca="1">OFFSET('All Equipment'!$B$1,ROW()-1,0)&amp;""</f>
        <v>Waist</v>
      </c>
      <c r="AG499" s="52" t="str">
        <f t="shared" ca="1" si="64"/>
        <v/>
      </c>
      <c r="AH499" s="51" t="str">
        <f ca="1">IF($AE499="","",IF(OFFSET('All Equipment'!$A$1,ROW()-1,2)="","--- Empty ---",OFFSET('All Equipment'!$A$1,ROW()-1,2)))</f>
        <v>Belt of the Archmage</v>
      </c>
      <c r="AI499" s="52">
        <f ca="1">IF($AF499="","",OFFSET('All Equipment'!$E$1,ROW()-1,0))</f>
        <v>1</v>
      </c>
      <c r="AJ499" s="52">
        <f ca="1">IF($AE499="","",OFFSET('All Equipment'!$M$1,ROW()-1,0))</f>
        <v>0</v>
      </c>
      <c r="AK499" s="107">
        <f ca="1">IF($AE499="","",IF($AH499="--- Empty ---",0,OFFSET('All Equipment'!$P$1,ROW()-1,0)))</f>
        <v>9.6303191489361737</v>
      </c>
      <c r="AL499" s="107">
        <f ca="1">IF($AE499="","",IF(AND($AE499="Off-Hand",$AH499="--- Empty ---"),1000,IF($AG499="1H",SUM($AK499,MAX(Optimization!$I$5:$K$5)),$AK499)))</f>
        <v>9.6303191489361737</v>
      </c>
      <c r="AM499" s="134" t="str">
        <f ca="1">IF($AH499="","",IF(AND($AH499&lt;&gt;"--- Empty ---",OR($AI499&gt;$AD$2,OFFSET('All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9" s="52" t="str">
        <f t="shared" ca="1" si="65"/>
        <v>Yes</v>
      </c>
      <c r="AO499" s="52">
        <f t="shared" ca="1" si="70"/>
        <v>499</v>
      </c>
      <c r="AQ499" s="51" t="str">
        <f t="shared" ca="1" si="66"/>
        <v>n/a</v>
      </c>
      <c r="AR499" s="51" t="str">
        <f t="shared" ca="1" si="67"/>
        <v>n/a</v>
      </c>
      <c r="AS499" s="52" t="str">
        <f t="shared" ca="1" si="71"/>
        <v>n/a</v>
      </c>
      <c r="AT499" s="52" t="str">
        <f ca="1">IF(OR(AQ499="",AQ499="n/a"),AQ499,IF(AND($AR499&lt;&gt;"--- Empty ---",AR499=IF(AQ499="Finger1",Settings!$AB$4,Settings!$AB$6),ISERROR(MATCH(AR499,Settings!$AB$9:$AB$14,0))),"No","Yes"))</f>
        <v>n/a</v>
      </c>
      <c r="AV499" s="51" t="str">
        <f t="shared" ca="1" si="68"/>
        <v>n/a</v>
      </c>
      <c r="AW499" s="51" t="str">
        <f t="shared" ca="1" si="69"/>
        <v>n/a</v>
      </c>
      <c r="AX499" s="52" t="str">
        <f t="shared" ca="1" si="72"/>
        <v>n/a</v>
      </c>
      <c r="AY499" s="52" t="str">
        <f ca="1">IF(OR(AV499="",AV499="n/a"),AV499,IF(AND($AW499&lt;&gt;"--- Empty ---",AW499=IF(AV499="Finger2",Settings!$AB$3,Settings!$AB$5),ISERROR(MATCH(AW499,Settings!$AB$9:$AB$14,0))),"No","Yes"))</f>
        <v>n/a</v>
      </c>
    </row>
    <row r="500" spans="31:51" x14ac:dyDescent="0.25">
      <c r="AE500" s="51" t="str">
        <f ca="1">OFFSET('All Equipment'!$A$1,ROW()-1,0)&amp;""</f>
        <v>Waist</v>
      </c>
      <c r="AF500" s="51" t="str">
        <f ca="1">OFFSET('All Equipment'!$B$1,ROW()-1,0)&amp;""</f>
        <v>Waist</v>
      </c>
      <c r="AG500" s="52" t="str">
        <f t="shared" ca="1" si="64"/>
        <v/>
      </c>
      <c r="AH500" s="51" t="str">
        <f ca="1">IF($AE500="","",IF(OFFSET('All Equipment'!$A$1,ROW()-1,2)="","--- Empty ---",OFFSET('All Equipment'!$A$1,ROW()-1,2)))</f>
        <v>Belt of the Dark Bog</v>
      </c>
      <c r="AI500" s="52">
        <f ca="1">IF($AF500="","",OFFSET('All Equipment'!$E$1,ROW()-1,0))</f>
        <v>4</v>
      </c>
      <c r="AJ500" s="52">
        <f ca="1">IF($AE500="","",OFFSET('All Equipment'!$M$1,ROW()-1,0))</f>
        <v>0</v>
      </c>
      <c r="AK500" s="107">
        <f ca="1">IF($AE500="","",IF($AH500="--- Empty ---",0,OFFSET('All Equipment'!$P$1,ROW()-1,0)))</f>
        <v>14.906382978723405</v>
      </c>
      <c r="AL500" s="107">
        <f ca="1">IF($AE500="","",IF(AND($AE500="Off-Hand",$AH500="--- Empty ---"),1000,IF($AG500="1H",SUM($AK500,MAX(Optimization!$I$5:$K$5)),$AK500)))</f>
        <v>14.906382978723405</v>
      </c>
      <c r="AM500" s="134" t="str">
        <f ca="1">IF($AH500="","",IF(AND($AH500&lt;&gt;"--- Empty ---",OR($AI500&gt;$AD$2,OFFSET('All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0" s="52" t="str">
        <f t="shared" ca="1" si="65"/>
        <v>Yes</v>
      </c>
      <c r="AO500" s="52">
        <f t="shared" ca="1" si="70"/>
        <v>500</v>
      </c>
      <c r="AQ500" s="51" t="str">
        <f t="shared" ca="1" si="66"/>
        <v>n/a</v>
      </c>
      <c r="AR500" s="51" t="str">
        <f t="shared" ca="1" si="67"/>
        <v>n/a</v>
      </c>
      <c r="AS500" s="52" t="str">
        <f t="shared" ca="1" si="71"/>
        <v>n/a</v>
      </c>
      <c r="AT500" s="52" t="str">
        <f ca="1">IF(OR(AQ500="",AQ500="n/a"),AQ500,IF(AND($AR500&lt;&gt;"--- Empty ---",AR500=IF(AQ500="Finger1",Settings!$AB$4,Settings!$AB$6),ISERROR(MATCH(AR500,Settings!$AB$9:$AB$14,0))),"No","Yes"))</f>
        <v>n/a</v>
      </c>
      <c r="AV500" s="51" t="str">
        <f t="shared" ca="1" si="68"/>
        <v>n/a</v>
      </c>
      <c r="AW500" s="51" t="str">
        <f t="shared" ca="1" si="69"/>
        <v>n/a</v>
      </c>
      <c r="AX500" s="52" t="str">
        <f t="shared" ca="1" si="72"/>
        <v>n/a</v>
      </c>
      <c r="AY500" s="52" t="str">
        <f ca="1">IF(OR(AV500="",AV500="n/a"),AV500,IF(AND($AW500&lt;&gt;"--- Empty ---",AW500=IF(AV500="Finger2",Settings!$AB$3,Settings!$AB$5),ISERROR(MATCH(AW500,Settings!$AB$9:$AB$14,0))),"No","Yes"))</f>
        <v>n/a</v>
      </c>
    </row>
    <row r="501" spans="31:51" x14ac:dyDescent="0.25">
      <c r="AE501" s="51" t="str">
        <f ca="1">OFFSET('All Equipment'!$A$1,ROW()-1,0)&amp;""</f>
        <v>Waist</v>
      </c>
      <c r="AF501" s="51" t="str">
        <f ca="1">OFFSET('All Equipment'!$B$1,ROW()-1,0)&amp;""</f>
        <v>Waist</v>
      </c>
      <c r="AG501" s="52" t="str">
        <f t="shared" ca="1" si="64"/>
        <v/>
      </c>
      <c r="AH501" s="51" t="str">
        <f ca="1">IF($AE501="","",IF(OFFSET('All Equipment'!$A$1,ROW()-1,2)="","--- Empty ---",OFFSET('All Equipment'!$A$1,ROW()-1,2)))</f>
        <v>Belt of Untapped Power</v>
      </c>
      <c r="AI501" s="52">
        <f ca="1">IF($AF501="","",OFFSET('All Equipment'!$E$1,ROW()-1,0))</f>
        <v>4</v>
      </c>
      <c r="AJ501" s="52">
        <f ca="1">IF($AE501="","",OFFSET('All Equipment'!$M$1,ROW()-1,0))</f>
        <v>0</v>
      </c>
      <c r="AK501" s="107">
        <f ca="1">IF($AE501="","",IF($AH501="--- Empty ---",0,OFFSET('All Equipment'!$P$1,ROW()-1,0)))</f>
        <v>29.793085106382978</v>
      </c>
      <c r="AL501" s="107">
        <f ca="1">IF($AE501="","",IF(AND($AE501="Off-Hand",$AH501="--- Empty ---"),1000,IF($AG501="1H",SUM($AK501,MAX(Optimization!$I$5:$K$5)),$AK501)))</f>
        <v>29.793085106382978</v>
      </c>
      <c r="AM501" s="134" t="str">
        <f ca="1">IF($AH501="","",IF(AND($AH501&lt;&gt;"--- Empty ---",OR($AI501&gt;$AD$2,OFFSET('All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1" s="52" t="str">
        <f t="shared" ca="1" si="65"/>
        <v>Yes</v>
      </c>
      <c r="AO501" s="52">
        <f t="shared" ca="1" si="70"/>
        <v>501</v>
      </c>
      <c r="AQ501" s="51" t="str">
        <f t="shared" ca="1" si="66"/>
        <v>n/a</v>
      </c>
      <c r="AR501" s="51" t="str">
        <f t="shared" ca="1" si="67"/>
        <v>n/a</v>
      </c>
      <c r="AS501" s="52" t="str">
        <f t="shared" ca="1" si="71"/>
        <v>n/a</v>
      </c>
      <c r="AT501" s="52" t="str">
        <f ca="1">IF(OR(AQ501="",AQ501="n/a"),AQ501,IF(AND($AR501&lt;&gt;"--- Empty ---",AR501=IF(AQ501="Finger1",Settings!$AB$4,Settings!$AB$6),ISERROR(MATCH(AR501,Settings!$AB$9:$AB$14,0))),"No","Yes"))</f>
        <v>n/a</v>
      </c>
      <c r="AV501" s="51" t="str">
        <f t="shared" ca="1" si="68"/>
        <v>n/a</v>
      </c>
      <c r="AW501" s="51" t="str">
        <f t="shared" ca="1" si="69"/>
        <v>n/a</v>
      </c>
      <c r="AX501" s="52" t="str">
        <f t="shared" ca="1" si="72"/>
        <v>n/a</v>
      </c>
      <c r="AY501" s="52" t="str">
        <f ca="1">IF(OR(AV501="",AV501="n/a"),AV501,IF(AND($AW501&lt;&gt;"--- Empty ---",AW501=IF(AV501="Finger2",Settings!$AB$3,Settings!$AB$5),ISERROR(MATCH(AW501,Settings!$AB$9:$AB$14,0))),"No","Yes"))</f>
        <v>n/a</v>
      </c>
    </row>
    <row r="502" spans="31:51" x14ac:dyDescent="0.25">
      <c r="AE502" s="51" t="str">
        <f ca="1">OFFSET('All Equipment'!$A$1,ROW()-1,0)&amp;""</f>
        <v>Waist</v>
      </c>
      <c r="AF502" s="51" t="str">
        <f ca="1">OFFSET('All Equipment'!$B$1,ROW()-1,0)&amp;""</f>
        <v>Waist</v>
      </c>
      <c r="AG502" s="52" t="str">
        <f t="shared" ca="1" si="64"/>
        <v/>
      </c>
      <c r="AH502" s="51" t="str">
        <f ca="1">IF($AE502="","",IF(OFFSET('All Equipment'!$A$1,ROW()-1,2)="","--- Empty ---",OFFSET('All Equipment'!$A$1,ROW()-1,2)))</f>
        <v>Cenarion Belt</v>
      </c>
      <c r="AI502" s="52">
        <f ca="1">IF($AF502="","",OFFSET('All Equipment'!$E$1,ROW()-1,0))</f>
        <v>1</v>
      </c>
      <c r="AJ502" s="52">
        <f ca="1">IF($AE502="","",OFFSET('All Equipment'!$M$1,ROW()-1,0))</f>
        <v>0</v>
      </c>
      <c r="AK502" s="107">
        <f ca="1">IF($AE502="","",IF($AH502="--- Empty ---",0,OFFSET('All Equipment'!$P$1,ROW()-1,0)))</f>
        <v>11.492553191489362</v>
      </c>
      <c r="AL502" s="107">
        <f ca="1">IF($AE502="","",IF(AND($AE502="Off-Hand",$AH502="--- Empty ---"),1000,IF($AG502="1H",SUM($AK502,MAX(Optimization!$I$5:$K$5)),$AK502)))</f>
        <v>11.492553191489362</v>
      </c>
      <c r="AM502" s="134" t="str">
        <f ca="1">IF($AH502="","",IF(AND($AH502&lt;&gt;"--- Empty ---",OR($AI502&gt;$AD$2,OFFSET('All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2" s="52" t="str">
        <f t="shared" ca="1" si="65"/>
        <v>Yes</v>
      </c>
      <c r="AO502" s="52">
        <f t="shared" ca="1" si="70"/>
        <v>502</v>
      </c>
      <c r="AQ502" s="51" t="str">
        <f t="shared" ca="1" si="66"/>
        <v>n/a</v>
      </c>
      <c r="AR502" s="51" t="str">
        <f t="shared" ca="1" si="67"/>
        <v>n/a</v>
      </c>
      <c r="AS502" s="52" t="str">
        <f t="shared" ca="1" si="71"/>
        <v>n/a</v>
      </c>
      <c r="AT502" s="52" t="str">
        <f ca="1">IF(OR(AQ502="",AQ502="n/a"),AQ502,IF(AND($AR502&lt;&gt;"--- Empty ---",AR502=IF(AQ502="Finger1",Settings!$AB$4,Settings!$AB$6),ISERROR(MATCH(AR502,Settings!$AB$9:$AB$14,0))),"No","Yes"))</f>
        <v>n/a</v>
      </c>
      <c r="AV502" s="51" t="str">
        <f t="shared" ca="1" si="68"/>
        <v>n/a</v>
      </c>
      <c r="AW502" s="51" t="str">
        <f t="shared" ca="1" si="69"/>
        <v>n/a</v>
      </c>
      <c r="AX502" s="52" t="str">
        <f t="shared" ca="1" si="72"/>
        <v>n/a</v>
      </c>
      <c r="AY502" s="52" t="str">
        <f ca="1">IF(OR(AV502="",AV502="n/a"),AV502,IF(AND($AW502&lt;&gt;"--- Empty ---",AW502=IF(AV502="Finger2",Settings!$AB$3,Settings!$AB$5),ISERROR(MATCH(AW502,Settings!$AB$9:$AB$14,0))),"No","Yes"))</f>
        <v>n/a</v>
      </c>
    </row>
    <row r="503" spans="31:51" x14ac:dyDescent="0.25">
      <c r="AE503" s="51" t="str">
        <f ca="1">OFFSET('All Equipment'!$A$1,ROW()-1,0)&amp;""</f>
        <v>Waist</v>
      </c>
      <c r="AF503" s="51" t="str">
        <f ca="1">OFFSET('All Equipment'!$B$1,ROW()-1,0)&amp;""</f>
        <v>Waist</v>
      </c>
      <c r="AG503" s="52" t="str">
        <f t="shared" ca="1" si="64"/>
        <v/>
      </c>
      <c r="AH503" s="51" t="str">
        <f ca="1">IF($AE503="","",IF(OFFSET('All Equipment'!$A$1,ROW()-1,2)="","--- Empty ---",OFFSET('All Equipment'!$A$1,ROW()-1,2)))</f>
        <v>Clutch of Andros</v>
      </c>
      <c r="AI503" s="52">
        <f ca="1">IF($AF503="","",OFFSET('All Equipment'!$E$1,ROW()-1,0))</f>
        <v>1</v>
      </c>
      <c r="AJ503" s="52">
        <f ca="1">IF($AE503="","",OFFSET('All Equipment'!$M$1,ROW()-1,0))</f>
        <v>1</v>
      </c>
      <c r="AK503" s="107">
        <f ca="1">IF($AE503="","",IF($AH503="--- Empty ---",0,OFFSET('All Equipment'!$P$1,ROW()-1,0)))</f>
        <v>15.748404255319151</v>
      </c>
      <c r="AL503" s="107">
        <f ca="1">IF($AE503="","",IF(AND($AE503="Off-Hand",$AH503="--- Empty ---"),1000,IF($AG503="1H",SUM($AK503,MAX(Optimization!$I$5:$K$5)),$AK503)))</f>
        <v>15.748404255319151</v>
      </c>
      <c r="AM503" s="134" t="str">
        <f ca="1">IF($AH503="","",IF(AND($AH503&lt;&gt;"--- Empty ---",OR($AI503&gt;$AD$2,OFFSET('All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3" s="52" t="str">
        <f t="shared" ca="1" si="65"/>
        <v>Yes</v>
      </c>
      <c r="AO503" s="52">
        <f t="shared" ca="1" si="70"/>
        <v>503</v>
      </c>
      <c r="AQ503" s="51" t="str">
        <f t="shared" ca="1" si="66"/>
        <v>n/a</v>
      </c>
      <c r="AR503" s="51" t="str">
        <f t="shared" ca="1" si="67"/>
        <v>n/a</v>
      </c>
      <c r="AS503" s="52" t="str">
        <f t="shared" ca="1" si="71"/>
        <v>n/a</v>
      </c>
      <c r="AT503" s="52" t="str">
        <f ca="1">IF(OR(AQ503="",AQ503="n/a"),AQ503,IF(AND($AR503&lt;&gt;"--- Empty ---",AR503=IF(AQ503="Finger1",Settings!$AB$4,Settings!$AB$6),ISERROR(MATCH(AR503,Settings!$AB$9:$AB$14,0))),"No","Yes"))</f>
        <v>n/a</v>
      </c>
      <c r="AV503" s="51" t="str">
        <f t="shared" ca="1" si="68"/>
        <v>n/a</v>
      </c>
      <c r="AW503" s="51" t="str">
        <f t="shared" ca="1" si="69"/>
        <v>n/a</v>
      </c>
      <c r="AX503" s="52" t="str">
        <f t="shared" ca="1" si="72"/>
        <v>n/a</v>
      </c>
      <c r="AY503" s="52" t="str">
        <f ca="1">IF(OR(AV503="",AV503="n/a"),AV503,IF(AND($AW503&lt;&gt;"--- Empty ---",AW503=IF(AV503="Finger2",Settings!$AB$3,Settings!$AB$5),ISERROR(MATCH(AW503,Settings!$AB$9:$AB$14,0))),"No","Yes"))</f>
        <v>n/a</v>
      </c>
    </row>
    <row r="504" spans="31:51" x14ac:dyDescent="0.25">
      <c r="AE504" s="51" t="str">
        <f ca="1">OFFSET('All Equipment'!$A$1,ROW()-1,0)&amp;""</f>
        <v>Waist</v>
      </c>
      <c r="AF504" s="51" t="str">
        <f ca="1">OFFSET('All Equipment'!$B$1,ROW()-1,0)&amp;""</f>
        <v>Waist</v>
      </c>
      <c r="AG504" s="52" t="str">
        <f t="shared" ca="1" si="64"/>
        <v/>
      </c>
      <c r="AH504" s="51" t="str">
        <f ca="1">IF($AE504="","",IF(OFFSET('All Equipment'!$A$1,ROW()-1,2)="","--- Empty ---",OFFSET('All Equipment'!$A$1,ROW()-1,2)))</f>
        <v>Crystallized Girdle</v>
      </c>
      <c r="AI504" s="52">
        <f ca="1">IF($AF504="","",OFFSET('All Equipment'!$E$1,ROW()-1,0))</f>
        <v>1</v>
      </c>
      <c r="AJ504" s="52">
        <f ca="1">IF($AE504="","",OFFSET('All Equipment'!$M$1,ROW()-1,0))</f>
        <v>0</v>
      </c>
      <c r="AK504" s="107">
        <f ca="1">IF($AE504="","",IF($AH504="--- Empty ---",0,OFFSET('All Equipment'!$P$1,ROW()-1,0)))</f>
        <v>11.152659574468085</v>
      </c>
      <c r="AL504" s="107">
        <f ca="1">IF($AE504="","",IF(AND($AE504="Off-Hand",$AH504="--- Empty ---"),1000,IF($AG504="1H",SUM($AK504,MAX(Optimization!$I$5:$K$5)),$AK504)))</f>
        <v>11.152659574468085</v>
      </c>
      <c r="AM504" s="134" t="str">
        <f ca="1">IF($AH504="","",IF(AND($AH504&lt;&gt;"--- Empty ---",OR($AI504&gt;$AD$2,OFFSET('All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4" s="52" t="str">
        <f t="shared" ca="1" si="65"/>
        <v>Yes</v>
      </c>
      <c r="AO504" s="52">
        <f t="shared" ca="1" si="70"/>
        <v>504</v>
      </c>
      <c r="AQ504" s="51" t="str">
        <f t="shared" ca="1" si="66"/>
        <v>n/a</v>
      </c>
      <c r="AR504" s="51" t="str">
        <f t="shared" ca="1" si="67"/>
        <v>n/a</v>
      </c>
      <c r="AS504" s="52" t="str">
        <f t="shared" ca="1" si="71"/>
        <v>n/a</v>
      </c>
      <c r="AT504" s="52" t="str">
        <f ca="1">IF(OR(AQ504="",AQ504="n/a"),AQ504,IF(AND($AR504&lt;&gt;"--- Empty ---",AR504=IF(AQ504="Finger1",Settings!$AB$4,Settings!$AB$6),ISERROR(MATCH(AR504,Settings!$AB$9:$AB$14,0))),"No","Yes"))</f>
        <v>n/a</v>
      </c>
      <c r="AV504" s="51" t="str">
        <f t="shared" ca="1" si="68"/>
        <v>n/a</v>
      </c>
      <c r="AW504" s="51" t="str">
        <f t="shared" ca="1" si="69"/>
        <v>n/a</v>
      </c>
      <c r="AX504" s="52" t="str">
        <f t="shared" ca="1" si="72"/>
        <v>n/a</v>
      </c>
      <c r="AY504" s="52" t="str">
        <f ca="1">IF(OR(AV504="",AV504="n/a"),AV504,IF(AND($AW504&lt;&gt;"--- Empty ---",AW504=IF(AV504="Finger2",Settings!$AB$3,Settings!$AB$5),ISERROR(MATCH(AW504,Settings!$AB$9:$AB$14,0))),"No","Yes"))</f>
        <v>n/a</v>
      </c>
    </row>
    <row r="505" spans="31:51" x14ac:dyDescent="0.25">
      <c r="AE505" s="51" t="str">
        <f ca="1">OFFSET('All Equipment'!$A$1,ROW()-1,0)&amp;""</f>
        <v>Waist</v>
      </c>
      <c r="AF505" s="51" t="str">
        <f ca="1">OFFSET('All Equipment'!$B$1,ROW()-1,0)&amp;""</f>
        <v>Waist</v>
      </c>
      <c r="AG505" s="52" t="str">
        <f t="shared" ca="1" si="64"/>
        <v/>
      </c>
      <c r="AH505" s="51" t="str">
        <f ca="1">IF($AE505="","",IF(OFFSET('All Equipment'!$A$1,ROW()-1,2)="","--- Empty ---",OFFSET('All Equipment'!$A$1,ROW()-1,2)))</f>
        <v>Defiler's Lizardhide Girdle</v>
      </c>
      <c r="AI505" s="52">
        <f ca="1">IF($AF505="","",OFFSET('All Equipment'!$E$1,ROW()-1,0))</f>
        <v>4</v>
      </c>
      <c r="AJ505" s="52">
        <f ca="1">IF($AE505="","",OFFSET('All Equipment'!$M$1,ROW()-1,0))</f>
        <v>0</v>
      </c>
      <c r="AK505" s="107">
        <f ca="1">IF($AE505="","",IF($AH505="--- Empty ---",0,OFFSET('All Equipment'!$P$1,ROW()-1,0)))</f>
        <v>8.7239361702127685</v>
      </c>
      <c r="AL505" s="107">
        <f ca="1">IF($AE505="","",IF(AND($AE505="Off-Hand",$AH505="--- Empty ---"),1000,IF($AG505="1H",SUM($AK505,MAX(Optimization!$I$5:$K$5)),$AK505)))</f>
        <v>8.7239361702127685</v>
      </c>
      <c r="AM505" s="134" t="str">
        <f ca="1">IF($AH505="","",IF(AND($AH505&lt;&gt;"--- Empty ---",OR($AI505&gt;$AD$2,OFFSET('All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5" s="52" t="str">
        <f t="shared" ca="1" si="65"/>
        <v>Yes</v>
      </c>
      <c r="AO505" s="52">
        <f t="shared" ca="1" si="70"/>
        <v>505</v>
      </c>
      <c r="AQ505" s="51" t="str">
        <f t="shared" ca="1" si="66"/>
        <v>n/a</v>
      </c>
      <c r="AR505" s="51" t="str">
        <f t="shared" ca="1" si="67"/>
        <v>n/a</v>
      </c>
      <c r="AS505" s="52" t="str">
        <f t="shared" ca="1" si="71"/>
        <v>n/a</v>
      </c>
      <c r="AT505" s="52" t="str">
        <f ca="1">IF(OR(AQ505="",AQ505="n/a"),AQ505,IF(AND($AR505&lt;&gt;"--- Empty ---",AR505=IF(AQ505="Finger1",Settings!$AB$4,Settings!$AB$6),ISERROR(MATCH(AR505,Settings!$AB$9:$AB$14,0))),"No","Yes"))</f>
        <v>n/a</v>
      </c>
      <c r="AV505" s="51" t="str">
        <f t="shared" ca="1" si="68"/>
        <v>n/a</v>
      </c>
      <c r="AW505" s="51" t="str">
        <f t="shared" ca="1" si="69"/>
        <v>n/a</v>
      </c>
      <c r="AX505" s="52" t="str">
        <f t="shared" ca="1" si="72"/>
        <v>n/a</v>
      </c>
      <c r="AY505" s="52" t="str">
        <f ca="1">IF(OR(AV505="",AV505="n/a"),AV505,IF(AND($AW505&lt;&gt;"--- Empty ---",AW505=IF(AV505="Finger2",Settings!$AB$3,Settings!$AB$5),ISERROR(MATCH(AW505,Settings!$AB$9:$AB$14,0))),"No","Yes"))</f>
        <v>n/a</v>
      </c>
    </row>
    <row r="506" spans="31:51" x14ac:dyDescent="0.25">
      <c r="AE506" s="51" t="str">
        <f ca="1">OFFSET('All Equipment'!$A$1,ROW()-1,0)&amp;""</f>
        <v>Waist</v>
      </c>
      <c r="AF506" s="51" t="str">
        <f ca="1">OFFSET('All Equipment'!$B$1,ROW()-1,0)&amp;""</f>
        <v>Waist</v>
      </c>
      <c r="AG506" s="52" t="str">
        <f t="shared" ca="1" si="64"/>
        <v/>
      </c>
      <c r="AH506" s="51" t="str">
        <f ca="1">IF($AE506="","",IF(OFFSET('All Equipment'!$A$1,ROW()-1,2)="","--- Empty ---",OFFSET('All Equipment'!$A$1,ROW()-1,2)))</f>
        <v>Dustfeather Sash</v>
      </c>
      <c r="AI506" s="52">
        <f ca="1">IF($AF506="","",OFFSET('All Equipment'!$E$1,ROW()-1,0))</f>
        <v>1</v>
      </c>
      <c r="AJ506" s="52">
        <f ca="1">IF($AE506="","",OFFSET('All Equipment'!$M$1,ROW()-1,0))</f>
        <v>0</v>
      </c>
      <c r="AK506" s="107">
        <f ca="1">IF($AE506="","",IF($AH506="--- Empty ---",0,OFFSET('All Equipment'!$P$1,ROW()-1,0)))</f>
        <v>11.03936170212766</v>
      </c>
      <c r="AL506" s="107">
        <f ca="1">IF($AE506="","",IF(AND($AE506="Off-Hand",$AH506="--- Empty ---"),1000,IF($AG506="1H",SUM($AK506,MAX(Optimization!$I$5:$K$5)),$AK506)))</f>
        <v>11.03936170212766</v>
      </c>
      <c r="AM506" s="134" t="str">
        <f ca="1">IF($AH506="","",IF(AND($AH506&lt;&gt;"--- Empty ---",OR($AI506&gt;$AD$2,OFFSET('All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6" s="52" t="str">
        <f t="shared" ca="1" si="65"/>
        <v>Yes</v>
      </c>
      <c r="AO506" s="52">
        <f t="shared" ca="1" si="70"/>
        <v>506</v>
      </c>
      <c r="AQ506" s="51" t="str">
        <f t="shared" ca="1" si="66"/>
        <v>n/a</v>
      </c>
      <c r="AR506" s="51" t="str">
        <f t="shared" ca="1" si="67"/>
        <v>n/a</v>
      </c>
      <c r="AS506" s="52" t="str">
        <f t="shared" ca="1" si="71"/>
        <v>n/a</v>
      </c>
      <c r="AT506" s="52" t="str">
        <f ca="1">IF(OR(AQ506="",AQ506="n/a"),AQ506,IF(AND($AR506&lt;&gt;"--- Empty ---",AR506=IF(AQ506="Finger1",Settings!$AB$4,Settings!$AB$6),ISERROR(MATCH(AR506,Settings!$AB$9:$AB$14,0))),"No","Yes"))</f>
        <v>n/a</v>
      </c>
      <c r="AV506" s="51" t="str">
        <f t="shared" ca="1" si="68"/>
        <v>n/a</v>
      </c>
      <c r="AW506" s="51" t="str">
        <f t="shared" ca="1" si="69"/>
        <v>n/a</v>
      </c>
      <c r="AX506" s="52" t="str">
        <f t="shared" ca="1" si="72"/>
        <v>n/a</v>
      </c>
      <c r="AY506" s="52" t="str">
        <f ca="1">IF(OR(AV506="",AV506="n/a"),AV506,IF(AND($AW506&lt;&gt;"--- Empty ---",AW506=IF(AV506="Finger2",Settings!$AB$3,Settings!$AB$5),ISERROR(MATCH(AW506,Settings!$AB$9:$AB$14,0))),"No","Yes"))</f>
        <v>n/a</v>
      </c>
    </row>
    <row r="507" spans="31:51" x14ac:dyDescent="0.25">
      <c r="AE507" s="51" t="str">
        <f ca="1">OFFSET('All Equipment'!$A$1,ROW()-1,0)&amp;""</f>
        <v>Waist</v>
      </c>
      <c r="AF507" s="51" t="str">
        <f ca="1">OFFSET('All Equipment'!$B$1,ROW()-1,0)&amp;""</f>
        <v>Waist</v>
      </c>
      <c r="AG507" s="52" t="str">
        <f t="shared" ca="1" si="64"/>
        <v/>
      </c>
      <c r="AH507" s="51" t="str">
        <f ca="1">IF($AE507="","",IF(OFFSET('All Equipment'!$A$1,ROW()-1,2)="","--- Empty ---",OFFSET('All Equipment'!$A$1,ROW()-1,2)))</f>
        <v>Eyestalk Waist Cord</v>
      </c>
      <c r="AI507" s="52">
        <f ca="1">IF($AF507="","",OFFSET('All Equipment'!$E$1,ROW()-1,0))</f>
        <v>5</v>
      </c>
      <c r="AJ507" s="52">
        <f ca="1">IF($AE507="","",OFFSET('All Equipment'!$M$1,ROW()-1,0))</f>
        <v>0</v>
      </c>
      <c r="AK507" s="107">
        <f ca="1">IF($AE507="","",IF($AH507="--- Empty ---",0,OFFSET('All Equipment'!$P$1,ROW()-1,0)))</f>
        <v>48.817553191489367</v>
      </c>
      <c r="AL507" s="107">
        <f ca="1">IF($AE507="","",IF(AND($AE507="Off-Hand",$AH507="--- Empty ---"),1000,IF($AG507="1H",SUM($AK507,MAX(Optimization!$I$5:$K$5)),$AK507)))</f>
        <v>48.817553191489367</v>
      </c>
      <c r="AM507" s="134" t="str">
        <f ca="1">IF($AH507="","",IF(AND($AH507&lt;&gt;"--- Empty ---",OR($AI507&gt;$AD$2,OFFSET('All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7" s="52" t="str">
        <f t="shared" ca="1" si="65"/>
        <v>Yes</v>
      </c>
      <c r="AO507" s="52">
        <f t="shared" ca="1" si="70"/>
        <v>507</v>
      </c>
      <c r="AQ507" s="51" t="str">
        <f t="shared" ca="1" si="66"/>
        <v>n/a</v>
      </c>
      <c r="AR507" s="51" t="str">
        <f t="shared" ca="1" si="67"/>
        <v>n/a</v>
      </c>
      <c r="AS507" s="52" t="str">
        <f t="shared" ca="1" si="71"/>
        <v>n/a</v>
      </c>
      <c r="AT507" s="52" t="str">
        <f ca="1">IF(OR(AQ507="",AQ507="n/a"),AQ507,IF(AND($AR507&lt;&gt;"--- Empty ---",AR507=IF(AQ507="Finger1",Settings!$AB$4,Settings!$AB$6),ISERROR(MATCH(AR507,Settings!$AB$9:$AB$14,0))),"No","Yes"))</f>
        <v>n/a</v>
      </c>
      <c r="AV507" s="51" t="str">
        <f t="shared" ca="1" si="68"/>
        <v>n/a</v>
      </c>
      <c r="AW507" s="51" t="str">
        <f t="shared" ca="1" si="69"/>
        <v>n/a</v>
      </c>
      <c r="AX507" s="52" t="str">
        <f t="shared" ca="1" si="72"/>
        <v>n/a</v>
      </c>
      <c r="AY507" s="52" t="str">
        <f ca="1">IF(OR(AV507="",AV507="n/a"),AV507,IF(AND($AW507&lt;&gt;"--- Empty ---",AW507=IF(AV507="Finger2",Settings!$AB$3,Settings!$AB$5),ISERROR(MATCH(AW507,Settings!$AB$9:$AB$14,0))),"No","Yes"))</f>
        <v>n/a</v>
      </c>
    </row>
    <row r="508" spans="31:51" x14ac:dyDescent="0.25">
      <c r="AE508" s="51" t="str">
        <f ca="1">OFFSET('All Equipment'!$A$1,ROW()-1,0)&amp;""</f>
        <v>Waist</v>
      </c>
      <c r="AF508" s="51" t="str">
        <f ca="1">OFFSET('All Equipment'!$B$1,ROW()-1,0)&amp;""</f>
        <v>Waist</v>
      </c>
      <c r="AG508" s="52" t="str">
        <f t="shared" ca="1" si="64"/>
        <v/>
      </c>
      <c r="AH508" s="51" t="str">
        <f ca="1">IF($AE508="","",IF(OFFSET('All Equipment'!$A$1,ROW()-1,2)="","--- Empty ---",OFFSET('All Equipment'!$A$1,ROW()-1,2)))</f>
        <v>Feralheart Belt</v>
      </c>
      <c r="AI508" s="52">
        <f ca="1">IF($AF508="","",OFFSET('All Equipment'!$E$1,ROW()-1,0))</f>
        <v>5</v>
      </c>
      <c r="AJ508" s="52">
        <f ca="1">IF($AE508="","",OFFSET('All Equipment'!$M$1,ROW()-1,0))</f>
        <v>0</v>
      </c>
      <c r="AK508" s="107">
        <f ca="1">IF($AE508="","",IF($AH508="--- Empty ---",0,OFFSET('All Equipment'!$P$1,ROW()-1,0)))</f>
        <v>8.359574468085107</v>
      </c>
      <c r="AL508" s="107">
        <f ca="1">IF($AE508="","",IF(AND($AE508="Off-Hand",$AH508="--- Empty ---"),1000,IF($AG508="1H",SUM($AK508,MAX(Optimization!$I$5:$K$5)),$AK508)))</f>
        <v>8.359574468085107</v>
      </c>
      <c r="AM508" s="134" t="str">
        <f ca="1">IF($AH508="","",IF(AND($AH508&lt;&gt;"--- Empty ---",OR($AI508&gt;$AD$2,OFFSET('All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8" s="52" t="str">
        <f t="shared" ca="1" si="65"/>
        <v>Yes</v>
      </c>
      <c r="AO508" s="52">
        <f t="shared" ca="1" si="70"/>
        <v>508</v>
      </c>
      <c r="AQ508" s="51" t="str">
        <f t="shared" ca="1" si="66"/>
        <v>n/a</v>
      </c>
      <c r="AR508" s="51" t="str">
        <f t="shared" ca="1" si="67"/>
        <v>n/a</v>
      </c>
      <c r="AS508" s="52" t="str">
        <f t="shared" ca="1" si="71"/>
        <v>n/a</v>
      </c>
      <c r="AT508" s="52" t="str">
        <f ca="1">IF(OR(AQ508="",AQ508="n/a"),AQ508,IF(AND($AR508&lt;&gt;"--- Empty ---",AR508=IF(AQ508="Finger1",Settings!$AB$4,Settings!$AB$6),ISERROR(MATCH(AR508,Settings!$AB$9:$AB$14,0))),"No","Yes"))</f>
        <v>n/a</v>
      </c>
      <c r="AV508" s="51" t="str">
        <f t="shared" ca="1" si="68"/>
        <v>n/a</v>
      </c>
      <c r="AW508" s="51" t="str">
        <f t="shared" ca="1" si="69"/>
        <v>n/a</v>
      </c>
      <c r="AX508" s="52" t="str">
        <f t="shared" ca="1" si="72"/>
        <v>n/a</v>
      </c>
      <c r="AY508" s="52" t="str">
        <f ca="1">IF(OR(AV508="",AV508="n/a"),AV508,IF(AND($AW508&lt;&gt;"--- Empty ---",AW508=IF(AV508="Finger2",Settings!$AB$3,Settings!$AB$5),ISERROR(MATCH(AW508,Settings!$AB$9:$AB$14,0))),"No","Yes"))</f>
        <v>n/a</v>
      </c>
    </row>
    <row r="509" spans="31:51" x14ac:dyDescent="0.25">
      <c r="AE509" s="51" t="str">
        <f ca="1">OFFSET('All Equipment'!$A$1,ROW()-1,0)&amp;""</f>
        <v>Waist</v>
      </c>
      <c r="AF509" s="51" t="str">
        <f ca="1">OFFSET('All Equipment'!$B$1,ROW()-1,0)&amp;""</f>
        <v>Waist</v>
      </c>
      <c r="AG509" s="52" t="str">
        <f t="shared" ca="1" si="64"/>
        <v/>
      </c>
      <c r="AH509" s="51" t="str">
        <f ca="1">IF($AE509="","",IF(OFFSET('All Equipment'!$A$1,ROW()-1,2)="","--- Empty ---",OFFSET('All Equipment'!$A$1,ROW()-1,2)))</f>
        <v>Firemaw's Clutch</v>
      </c>
      <c r="AI509" s="52">
        <f ca="1">IF($AF509="","",OFFSET('All Equipment'!$E$1,ROW()-1,0))</f>
        <v>3</v>
      </c>
      <c r="AJ509" s="52">
        <f ca="1">IF($AE509="","",OFFSET('All Equipment'!$M$1,ROW()-1,0))</f>
        <v>0</v>
      </c>
      <c r="AK509" s="107">
        <f ca="1">IF($AE509="","",IF($AH509="--- Empty ---",0,OFFSET('All Equipment'!$P$1,ROW()-1,0)))</f>
        <v>36.359574468085107</v>
      </c>
      <c r="AL509" s="107">
        <f ca="1">IF($AE509="","",IF(AND($AE509="Off-Hand",$AH509="--- Empty ---"),1000,IF($AG509="1H",SUM($AK509,MAX(Optimization!$I$5:$K$5)),$AK509)))</f>
        <v>36.359574468085107</v>
      </c>
      <c r="AM509" s="134" t="str">
        <f ca="1">IF($AH509="","",IF(AND($AH509&lt;&gt;"--- Empty ---",OR($AI509&gt;$AD$2,OFFSET('All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9" s="52" t="str">
        <f t="shared" ca="1" si="65"/>
        <v>Yes</v>
      </c>
      <c r="AO509" s="52">
        <f t="shared" ca="1" si="70"/>
        <v>509</v>
      </c>
      <c r="AQ509" s="51" t="str">
        <f t="shared" ca="1" si="66"/>
        <v>n/a</v>
      </c>
      <c r="AR509" s="51" t="str">
        <f t="shared" ca="1" si="67"/>
        <v>n/a</v>
      </c>
      <c r="AS509" s="52" t="str">
        <f t="shared" ca="1" si="71"/>
        <v>n/a</v>
      </c>
      <c r="AT509" s="52" t="str">
        <f ca="1">IF(OR(AQ509="",AQ509="n/a"),AQ509,IF(AND($AR509&lt;&gt;"--- Empty ---",AR509=IF(AQ509="Finger1",Settings!$AB$4,Settings!$AB$6),ISERROR(MATCH(AR509,Settings!$AB$9:$AB$14,0))),"No","Yes"))</f>
        <v>n/a</v>
      </c>
      <c r="AV509" s="51" t="str">
        <f t="shared" ca="1" si="68"/>
        <v>n/a</v>
      </c>
      <c r="AW509" s="51" t="str">
        <f t="shared" ca="1" si="69"/>
        <v>n/a</v>
      </c>
      <c r="AX509" s="52" t="str">
        <f t="shared" ca="1" si="72"/>
        <v>n/a</v>
      </c>
      <c r="AY509" s="52" t="str">
        <f ca="1">IF(OR(AV509="",AV509="n/a"),AV509,IF(AND($AW509&lt;&gt;"--- Empty ---",AW509=IF(AV509="Finger2",Settings!$AB$3,Settings!$AB$5),ISERROR(MATCH(AW509,Settings!$AB$9:$AB$14,0))),"No","Yes"))</f>
        <v>n/a</v>
      </c>
    </row>
    <row r="510" spans="31:51" x14ac:dyDescent="0.25">
      <c r="AE510" s="51" t="str">
        <f ca="1">OFFSET('All Equipment'!$A$1,ROW()-1,0)&amp;""</f>
        <v>Waist</v>
      </c>
      <c r="AF510" s="51" t="str">
        <f ca="1">OFFSET('All Equipment'!$B$1,ROW()-1,0)&amp;""</f>
        <v>Waist</v>
      </c>
      <c r="AG510" s="52" t="str">
        <f t="shared" ca="1" si="64"/>
        <v/>
      </c>
      <c r="AH510" s="51" t="str">
        <f ca="1">IF($AE510="","",IF(OFFSET('All Equipment'!$A$1,ROW()-1,2)="","--- Empty ---",OFFSET('All Equipment'!$A$1,ROW()-1,2)))</f>
        <v>Flayed Doomguard Belt</v>
      </c>
      <c r="AI510" s="52">
        <f ca="1">IF($AF510="","",OFFSET('All Equipment'!$E$1,ROW()-1,0))</f>
        <v>2</v>
      </c>
      <c r="AJ510" s="52">
        <f ca="1">IF($AE510="","",OFFSET('All Equipment'!$M$1,ROW()-1,0))</f>
        <v>0</v>
      </c>
      <c r="AK510" s="107">
        <f ca="1">IF($AE510="","",IF($AH510="--- Empty ---",0,OFFSET('All Equipment'!$P$1,ROW()-1,0)))</f>
        <v>22.837234042553195</v>
      </c>
      <c r="AL510" s="107">
        <f ca="1">IF($AE510="","",IF(AND($AE510="Off-Hand",$AH510="--- Empty ---"),1000,IF($AG510="1H",SUM($AK510,MAX(Optimization!$I$5:$K$5)),$AK510)))</f>
        <v>22.837234042553195</v>
      </c>
      <c r="AM510" s="134" t="str">
        <f ca="1">IF($AH510="","",IF(AND($AH510&lt;&gt;"--- Empty ---",OR($AI510&gt;$AD$2,OFFSET('All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0" s="52" t="str">
        <f t="shared" ca="1" si="65"/>
        <v>Yes</v>
      </c>
      <c r="AO510" s="52">
        <f t="shared" ca="1" si="70"/>
        <v>510</v>
      </c>
      <c r="AQ510" s="51" t="str">
        <f t="shared" ca="1" si="66"/>
        <v>n/a</v>
      </c>
      <c r="AR510" s="51" t="str">
        <f t="shared" ca="1" si="67"/>
        <v>n/a</v>
      </c>
      <c r="AS510" s="52" t="str">
        <f t="shared" ca="1" si="71"/>
        <v>n/a</v>
      </c>
      <c r="AT510" s="52" t="str">
        <f ca="1">IF(OR(AQ510="",AQ510="n/a"),AQ510,IF(AND($AR510&lt;&gt;"--- Empty ---",AR510=IF(AQ510="Finger1",Settings!$AB$4,Settings!$AB$6),ISERROR(MATCH(AR510,Settings!$AB$9:$AB$14,0))),"No","Yes"))</f>
        <v>n/a</v>
      </c>
      <c r="AV510" s="51" t="str">
        <f t="shared" ca="1" si="68"/>
        <v>n/a</v>
      </c>
      <c r="AW510" s="51" t="str">
        <f t="shared" ca="1" si="69"/>
        <v>n/a</v>
      </c>
      <c r="AX510" s="52" t="str">
        <f t="shared" ca="1" si="72"/>
        <v>n/a</v>
      </c>
      <c r="AY510" s="52" t="str">
        <f ca="1">IF(OR(AV510="",AV510="n/a"),AV510,IF(AND($AW510&lt;&gt;"--- Empty ---",AW510=IF(AV510="Finger2",Settings!$AB$3,Settings!$AB$5),ISERROR(MATCH(AW510,Settings!$AB$9:$AB$14,0))),"No","Yes"))</f>
        <v>n/a</v>
      </c>
    </row>
    <row r="511" spans="31:51" x14ac:dyDescent="0.25">
      <c r="AE511" s="51" t="str">
        <f ca="1">OFFSET('All Equipment'!$A$1,ROW()-1,0)&amp;""</f>
        <v>Waist</v>
      </c>
      <c r="AF511" s="51" t="str">
        <f ca="1">OFFSET('All Equipment'!$B$1,ROW()-1,0)&amp;""</f>
        <v>Waist</v>
      </c>
      <c r="AG511" s="52" t="str">
        <f t="shared" ca="1" si="64"/>
        <v/>
      </c>
      <c r="AH511" s="51" t="str">
        <f ca="1">IF($AE511="","",IF(OFFSET('All Equipment'!$A$1,ROW()-1,2)="","--- Empty ---",OFFSET('All Equipment'!$A$1,ROW()-1,2)))</f>
        <v>Frostwolf Cloth Belt</v>
      </c>
      <c r="AI511" s="52">
        <f ca="1">IF($AF511="","",OFFSET('All Equipment'!$E$1,ROW()-1,0))</f>
        <v>2</v>
      </c>
      <c r="AJ511" s="52">
        <f ca="1">IF($AE511="","",OFFSET('All Equipment'!$M$1,ROW()-1,0))</f>
        <v>0</v>
      </c>
      <c r="AK511" s="107">
        <f ca="1">IF($AE511="","",IF($AH511="--- Empty ---",0,OFFSET('All Equipment'!$P$1,ROW()-1,0)))</f>
        <v>19.132978723404257</v>
      </c>
      <c r="AL511" s="107">
        <f ca="1">IF($AE511="","",IF(AND($AE511="Off-Hand",$AH511="--- Empty ---"),1000,IF($AG511="1H",SUM($AK511,MAX(Optimization!$I$5:$K$5)),$AK511)))</f>
        <v>19.132978723404257</v>
      </c>
      <c r="AM511" s="134" t="str">
        <f ca="1">IF($AH511="","",IF(AND($AH511&lt;&gt;"--- Empty ---",OR($AI511&gt;$AD$2,OFFSET('All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1" s="52" t="str">
        <f t="shared" ca="1" si="65"/>
        <v>Yes</v>
      </c>
      <c r="AO511" s="52">
        <f t="shared" ca="1" si="70"/>
        <v>511</v>
      </c>
      <c r="AQ511" s="51" t="str">
        <f t="shared" ca="1" si="66"/>
        <v>n/a</v>
      </c>
      <c r="AR511" s="51" t="str">
        <f t="shared" ca="1" si="67"/>
        <v>n/a</v>
      </c>
      <c r="AS511" s="52" t="str">
        <f t="shared" ca="1" si="71"/>
        <v>n/a</v>
      </c>
      <c r="AT511" s="52" t="str">
        <f ca="1">IF(OR(AQ511="",AQ511="n/a"),AQ511,IF(AND($AR511&lt;&gt;"--- Empty ---",AR511=IF(AQ511="Finger1",Settings!$AB$4,Settings!$AB$6),ISERROR(MATCH(AR511,Settings!$AB$9:$AB$14,0))),"No","Yes"))</f>
        <v>n/a</v>
      </c>
      <c r="AV511" s="51" t="str">
        <f t="shared" ca="1" si="68"/>
        <v>n/a</v>
      </c>
      <c r="AW511" s="51" t="str">
        <f t="shared" ca="1" si="69"/>
        <v>n/a</v>
      </c>
      <c r="AX511" s="52" t="str">
        <f t="shared" ca="1" si="72"/>
        <v>n/a</v>
      </c>
      <c r="AY511" s="52" t="str">
        <f ca="1">IF(OR(AV511="",AV511="n/a"),AV511,IF(AND($AW511&lt;&gt;"--- Empty ---",AW511=IF(AV511="Finger2",Settings!$AB$3,Settings!$AB$5),ISERROR(MATCH(AW511,Settings!$AB$9:$AB$14,0))),"No","Yes"))</f>
        <v>n/a</v>
      </c>
    </row>
    <row r="512" spans="31:51" x14ac:dyDescent="0.25">
      <c r="AE512" s="51" t="str">
        <f ca="1">OFFSET('All Equipment'!$A$1,ROW()-1,0)&amp;""</f>
        <v>Waist</v>
      </c>
      <c r="AF512" s="51" t="str">
        <f ca="1">OFFSET('All Equipment'!$B$1,ROW()-1,0)&amp;""</f>
        <v>Waist</v>
      </c>
      <c r="AG512" s="52" t="str">
        <f t="shared" ca="1" si="64"/>
        <v/>
      </c>
      <c r="AH512" s="51" t="str">
        <f ca="1">IF($AE512="","",IF(OFFSET('All Equipment'!$A$1,ROW()-1,2)="","--- Empty ---",OFFSET('All Equipment'!$A$1,ROW()-1,2)))</f>
        <v>Grand Belt of Arcane Wrath</v>
      </c>
      <c r="AI512" s="52">
        <f ca="1">IF($AF512="","",OFFSET('All Equipment'!$E$1,ROW()-1,0))</f>
        <v>1</v>
      </c>
      <c r="AJ512" s="52">
        <f ca="1">IF($AE512="","",OFFSET('All Equipment'!$M$1,ROW()-1,0))</f>
        <v>0</v>
      </c>
      <c r="AK512" s="107">
        <f ca="1">IF($AE512="","",IF($AH512="--- Empty ---",0,OFFSET('All Equipment'!$P$1,ROW()-1,0)))</f>
        <v>26</v>
      </c>
      <c r="AL512" s="107">
        <f ca="1">IF($AE512="","",IF(AND($AE512="Off-Hand",$AH512="--- Empty ---"),1000,IF($AG512="1H",SUM($AK512,MAX(Optimization!$I$5:$K$5)),$AK512)))</f>
        <v>26</v>
      </c>
      <c r="AM512" s="134" t="str">
        <f ca="1">IF($AH512="","",IF(AND($AH512&lt;&gt;"--- Empty ---",OR($AI512&gt;$AD$2,OFFSET('All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2" s="52" t="str">
        <f t="shared" ca="1" si="65"/>
        <v>Yes</v>
      </c>
      <c r="AO512" s="52">
        <f t="shared" ca="1" si="70"/>
        <v>512</v>
      </c>
      <c r="AQ512" s="51" t="str">
        <f t="shared" ca="1" si="66"/>
        <v>n/a</v>
      </c>
      <c r="AR512" s="51" t="str">
        <f t="shared" ca="1" si="67"/>
        <v>n/a</v>
      </c>
      <c r="AS512" s="52" t="str">
        <f t="shared" ca="1" si="71"/>
        <v>n/a</v>
      </c>
      <c r="AT512" s="52" t="str">
        <f ca="1">IF(OR(AQ512="",AQ512="n/a"),AQ512,IF(AND($AR512&lt;&gt;"--- Empty ---",AR512=IF(AQ512="Finger1",Settings!$AB$4,Settings!$AB$6),ISERROR(MATCH(AR512,Settings!$AB$9:$AB$14,0))),"No","Yes"))</f>
        <v>n/a</v>
      </c>
      <c r="AV512" s="51" t="str">
        <f t="shared" ca="1" si="68"/>
        <v>n/a</v>
      </c>
      <c r="AW512" s="51" t="str">
        <f t="shared" ca="1" si="69"/>
        <v>n/a</v>
      </c>
      <c r="AX512" s="52" t="str">
        <f t="shared" ca="1" si="72"/>
        <v>n/a</v>
      </c>
      <c r="AY512" s="52" t="str">
        <f ca="1">IF(OR(AV512="",AV512="n/a"),AV512,IF(AND($AW512&lt;&gt;"--- Empty ---",AW512=IF(AV512="Finger2",Settings!$AB$3,Settings!$AB$5),ISERROR(MATCH(AW512,Settings!$AB$9:$AB$14,0))),"No","Yes"))</f>
        <v>n/a</v>
      </c>
    </row>
    <row r="513" spans="31:51" x14ac:dyDescent="0.25">
      <c r="AE513" s="51" t="str">
        <f ca="1">OFFSET('All Equipment'!$A$1,ROW()-1,0)&amp;""</f>
        <v>Waist</v>
      </c>
      <c r="AF513" s="51" t="str">
        <f ca="1">OFFSET('All Equipment'!$B$1,ROW()-1,0)&amp;""</f>
        <v>Waist</v>
      </c>
      <c r="AG513" s="52" t="str">
        <f t="shared" ca="1" si="64"/>
        <v/>
      </c>
      <c r="AH513" s="51" t="str">
        <f ca="1">IF($AE513="","",IF(OFFSET('All Equipment'!$A$1,ROW()-1,2)="","--- Empty ---",OFFSET('All Equipment'!$A$1,ROW()-1,2)))</f>
        <v>Highlander's Lizardhide Girdle</v>
      </c>
      <c r="AI513" s="52">
        <f ca="1">IF($AF513="","",OFFSET('All Equipment'!$E$1,ROW()-1,0))</f>
        <v>4</v>
      </c>
      <c r="AJ513" s="52">
        <f ca="1">IF($AE513="","",OFFSET('All Equipment'!$M$1,ROW()-1,0))</f>
        <v>0</v>
      </c>
      <c r="AK513" s="107">
        <f ca="1">IF($AE513="","",IF($AH513="--- Empty ---",0,OFFSET('All Equipment'!$P$1,ROW()-1,0)))</f>
        <v>8.7239361702127685</v>
      </c>
      <c r="AL513" s="107">
        <f ca="1">IF($AE513="","",IF(AND($AE513="Off-Hand",$AH513="--- Empty ---"),1000,IF($AG513="1H",SUM($AK513,MAX(Optimization!$I$5:$K$5)),$AK513)))</f>
        <v>8.7239361702127685</v>
      </c>
      <c r="AM513" s="134" t="str">
        <f ca="1">IF($AH513="","",IF(AND($AH513&lt;&gt;"--- Empty ---",OR($AI513&gt;$AD$2,OFFSET('All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3" s="52" t="str">
        <f t="shared" ca="1" si="65"/>
        <v>Yes</v>
      </c>
      <c r="AO513" s="52">
        <f t="shared" ca="1" si="70"/>
        <v>513</v>
      </c>
      <c r="AQ513" s="51" t="str">
        <f t="shared" ca="1" si="66"/>
        <v>n/a</v>
      </c>
      <c r="AR513" s="51" t="str">
        <f t="shared" ca="1" si="67"/>
        <v>n/a</v>
      </c>
      <c r="AS513" s="52" t="str">
        <f t="shared" ca="1" si="71"/>
        <v>n/a</v>
      </c>
      <c r="AT513" s="52" t="str">
        <f ca="1">IF(OR(AQ513="",AQ513="n/a"),AQ513,IF(AND($AR513&lt;&gt;"--- Empty ---",AR513=IF(AQ513="Finger1",Settings!$AB$4,Settings!$AB$6),ISERROR(MATCH(AR513,Settings!$AB$9:$AB$14,0))),"No","Yes"))</f>
        <v>n/a</v>
      </c>
      <c r="AV513" s="51" t="str">
        <f t="shared" ca="1" si="68"/>
        <v>n/a</v>
      </c>
      <c r="AW513" s="51" t="str">
        <f t="shared" ca="1" si="69"/>
        <v>n/a</v>
      </c>
      <c r="AX513" s="52" t="str">
        <f t="shared" ca="1" si="72"/>
        <v>n/a</v>
      </c>
      <c r="AY513" s="52" t="str">
        <f ca="1">IF(OR(AV513="",AV513="n/a"),AV513,IF(AND($AW513&lt;&gt;"--- Empty ---",AW513=IF(AV513="Finger2",Settings!$AB$3,Settings!$AB$5),ISERROR(MATCH(AW513,Settings!$AB$9:$AB$14,0))),"No","Yes"))</f>
        <v>n/a</v>
      </c>
    </row>
    <row r="514" spans="31:51" x14ac:dyDescent="0.25">
      <c r="AE514" s="51" t="str">
        <f ca="1">OFFSET('All Equipment'!$A$1,ROW()-1,0)&amp;""</f>
        <v>Waist</v>
      </c>
      <c r="AF514" s="51" t="str">
        <f ca="1">OFFSET('All Equipment'!$B$1,ROW()-1,0)&amp;""</f>
        <v>Waist</v>
      </c>
      <c r="AG514" s="52" t="str">
        <f t="shared" ref="AG514:AG577" ca="1" si="73">IF(ISNUMBER(MATCH($AH514,$R$1:$R$100,0)),INDEX($Q$1:$Q$100,MATCH($AH514,$R$1:$R$100,0)),IF(AND($AE514="Weapon",$AF514&lt;&gt;""),IF(OR($AF514="Staff",LEFT($AF514,2)="2H"),"2H","1H"),IF(AND($AE514="Finger",ISNUMBER(MATCH($AH514,$AB$9:$AB$14,0))),"Except","")))</f>
        <v/>
      </c>
      <c r="AH514" s="51" t="str">
        <f ca="1">IF($AE514="","",IF(OFFSET('All Equipment'!$A$1,ROW()-1,2)="","--- Empty ---",OFFSET('All Equipment'!$A$1,ROW()-1,2)))</f>
        <v>Jadefire Belt of Arcane Wrath</v>
      </c>
      <c r="AI514" s="52">
        <f ca="1">IF($AF514="","",OFFSET('All Equipment'!$E$1,ROW()-1,0))</f>
        <v>1</v>
      </c>
      <c r="AJ514" s="52">
        <f ca="1">IF($AE514="","",OFFSET('All Equipment'!$M$1,ROW()-1,0))</f>
        <v>0</v>
      </c>
      <c r="AK514" s="107">
        <f ca="1">IF($AE514="","",IF($AH514="--- Empty ---",0,OFFSET('All Equipment'!$P$1,ROW()-1,0)))</f>
        <v>24</v>
      </c>
      <c r="AL514" s="107">
        <f ca="1">IF($AE514="","",IF(AND($AE514="Off-Hand",$AH514="--- Empty ---"),1000,IF($AG514="1H",SUM($AK514,MAX(Optimization!$I$5:$K$5)),$AK514)))</f>
        <v>24</v>
      </c>
      <c r="AM514" s="134" t="str">
        <f ca="1">IF($AH514="","",IF(AND($AH514&lt;&gt;"--- Empty ---",OR($AI514&gt;$AD$2,OFFSET('All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4" s="52" t="str">
        <f t="shared" ref="AN514:AN577" ca="1" si="74">IF($AE514="","",IF(AND($AE514="Off-Hand",$AH514&lt;&gt;"--- Empty ---",$AB$2="2H"),"No","Yes"))</f>
        <v>Yes</v>
      </c>
      <c r="AO514" s="52">
        <f t="shared" ca="1" si="70"/>
        <v>514</v>
      </c>
      <c r="AQ514" s="51" t="str">
        <f t="shared" ref="AQ514:AQ577" ca="1" si="75">IF($AE514="","",IF(AND($AE514&lt;&gt;"Finger",$AE514&lt;&gt;"Trinket"),"n/a",$AE514&amp;1))</f>
        <v>n/a</v>
      </c>
      <c r="AR514" s="51" t="str">
        <f t="shared" ref="AR514:AR577" ca="1" si="76">IF(OR(AQ514="",AQ514="n/a"),AQ514,$AH514)</f>
        <v>n/a</v>
      </c>
      <c r="AS514" s="52" t="str">
        <f t="shared" ca="1" si="71"/>
        <v>n/a</v>
      </c>
      <c r="AT514" s="52" t="str">
        <f ca="1">IF(OR(AQ514="",AQ514="n/a"),AQ514,IF(AND($AR514&lt;&gt;"--- Empty ---",AR514=IF(AQ514="Finger1",Settings!$AB$4,Settings!$AB$6),ISERROR(MATCH(AR514,Settings!$AB$9:$AB$14,0))),"No","Yes"))</f>
        <v>n/a</v>
      </c>
      <c r="AV514" s="51" t="str">
        <f t="shared" ref="AV514:AV577" ca="1" si="77">IF($AE514="","",IF(AND($AE514&lt;&gt;"Finger",$AE514&lt;&gt;"Trinket"),"n/a",$AE514&amp;2))</f>
        <v>n/a</v>
      </c>
      <c r="AW514" s="51" t="str">
        <f t="shared" ref="AW514:AW577" ca="1" si="78">IF(OR(AV514="",AV514="n/a"),AV514,$AH514)</f>
        <v>n/a</v>
      </c>
      <c r="AX514" s="52" t="str">
        <f t="shared" ca="1" si="72"/>
        <v>n/a</v>
      </c>
      <c r="AY514" s="52" t="str">
        <f ca="1">IF(OR(AV514="",AV514="n/a"),AV514,IF(AND($AW514&lt;&gt;"--- Empty ---",AW514=IF(AV514="Finger2",Settings!$AB$3,Settings!$AB$5),ISERROR(MATCH(AW514,Settings!$AB$9:$AB$14,0))),"No","Yes"))</f>
        <v>n/a</v>
      </c>
    </row>
    <row r="515" spans="31:51" x14ac:dyDescent="0.25">
      <c r="AE515" s="51" t="str">
        <f ca="1">OFFSET('All Equipment'!$A$1,ROW()-1,0)&amp;""</f>
        <v>Waist</v>
      </c>
      <c r="AF515" s="51" t="str">
        <f ca="1">OFFSET('All Equipment'!$B$1,ROW()-1,0)&amp;""</f>
        <v>Waist</v>
      </c>
      <c r="AG515" s="52" t="str">
        <f t="shared" ca="1" si="73"/>
        <v/>
      </c>
      <c r="AH515" s="51" t="str">
        <f ca="1">IF($AE515="","",IF(OFFSET('All Equipment'!$A$1,ROW()-1,2)="","--- Empty ---",OFFSET('All Equipment'!$A$1,ROW()-1,2)))</f>
        <v>Mana Igniting Cord</v>
      </c>
      <c r="AI515" s="52">
        <f ca="1">IF($AF515="","",OFFSET('All Equipment'!$E$1,ROW()-1,0))</f>
        <v>1</v>
      </c>
      <c r="AJ515" s="52">
        <f ca="1">IF($AE515="","",OFFSET('All Equipment'!$M$1,ROW()-1,0))</f>
        <v>0</v>
      </c>
      <c r="AK515" s="107">
        <f ca="1">IF($AE515="","",IF($AH515="--- Empty ---",0,OFFSET('All Equipment'!$P$1,ROW()-1,0)))</f>
        <v>33.610638297872342</v>
      </c>
      <c r="AL515" s="107">
        <f ca="1">IF($AE515="","",IF(AND($AE515="Off-Hand",$AH515="--- Empty ---"),1000,IF($AG515="1H",SUM($AK515,MAX(Optimization!$I$5:$K$5)),$AK515)))</f>
        <v>33.610638297872342</v>
      </c>
      <c r="AM515" s="134" t="str">
        <f ca="1">IF($AH515="","",IF(AND($AH515&lt;&gt;"--- Empty ---",OR($AI515&gt;$AD$2,OFFSET('All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5" s="52" t="str">
        <f t="shared" ca="1" si="74"/>
        <v>Yes</v>
      </c>
      <c r="AO515" s="52">
        <f t="shared" ref="AO515:AO578" ca="1" si="79">IF($AH515="","",ROW())</f>
        <v>515</v>
      </c>
      <c r="AQ515" s="51" t="str">
        <f t="shared" ca="1" si="75"/>
        <v>n/a</v>
      </c>
      <c r="AR515" s="51" t="str">
        <f t="shared" ca="1" si="76"/>
        <v>n/a</v>
      </c>
      <c r="AS515" s="52" t="str">
        <f t="shared" ref="AS515:AS578" ca="1" si="80">IF(OR(AQ515="",AQ515="n/a"),AQ515,$AM515)</f>
        <v>n/a</v>
      </c>
      <c r="AT515" s="52" t="str">
        <f ca="1">IF(OR(AQ515="",AQ515="n/a"),AQ515,IF(AND($AR515&lt;&gt;"--- Empty ---",AR515=IF(AQ515="Finger1",Settings!$AB$4,Settings!$AB$6),ISERROR(MATCH(AR515,Settings!$AB$9:$AB$14,0))),"No","Yes"))</f>
        <v>n/a</v>
      </c>
      <c r="AV515" s="51" t="str">
        <f t="shared" ca="1" si="77"/>
        <v>n/a</v>
      </c>
      <c r="AW515" s="51" t="str">
        <f t="shared" ca="1" si="78"/>
        <v>n/a</v>
      </c>
      <c r="AX515" s="52" t="str">
        <f t="shared" ref="AX515:AX578" ca="1" si="81">IF(OR(AV515="",AV515="n/a"),AV515,$AM515)</f>
        <v>n/a</v>
      </c>
      <c r="AY515" s="52" t="str">
        <f ca="1">IF(OR(AV515="",AV515="n/a"),AV515,IF(AND($AW515&lt;&gt;"--- Empty ---",AW515=IF(AV515="Finger2",Settings!$AB$3,Settings!$AB$5),ISERROR(MATCH(AW515,Settings!$AB$9:$AB$14,0))),"No","Yes"))</f>
        <v>n/a</v>
      </c>
    </row>
    <row r="516" spans="31:51" x14ac:dyDescent="0.25">
      <c r="AE516" s="51" t="str">
        <f ca="1">OFFSET('All Equipment'!$A$1,ROW()-1,0)&amp;""</f>
        <v>Waist</v>
      </c>
      <c r="AF516" s="51" t="str">
        <f ca="1">OFFSET('All Equipment'!$B$1,ROW()-1,0)&amp;""</f>
        <v>Waist</v>
      </c>
      <c r="AG516" s="52" t="str">
        <f t="shared" ca="1" si="73"/>
        <v/>
      </c>
      <c r="AH516" s="51" t="str">
        <f ca="1">IF($AE516="","",IF(OFFSET('All Equipment'!$A$1,ROW()-1,2)="","--- Empty ---",OFFSET('All Equipment'!$A$1,ROW()-1,2)))</f>
        <v>Nightshade Girdle of Arcane Wrath</v>
      </c>
      <c r="AI516" s="52">
        <f ca="1">IF($AF516="","",OFFSET('All Equipment'!$E$1,ROW()-1,0))</f>
        <v>1</v>
      </c>
      <c r="AJ516" s="52">
        <f ca="1">IF($AE516="","",OFFSET('All Equipment'!$M$1,ROW()-1,0))</f>
        <v>0</v>
      </c>
      <c r="AK516" s="107">
        <f ca="1">IF($AE516="","",IF($AH516="--- Empty ---",0,OFFSET('All Equipment'!$P$1,ROW()-1,0)))</f>
        <v>29</v>
      </c>
      <c r="AL516" s="107">
        <f ca="1">IF($AE516="","",IF(AND($AE516="Off-Hand",$AH516="--- Empty ---"),1000,IF($AG516="1H",SUM($AK516,MAX(Optimization!$I$5:$K$5)),$AK516)))</f>
        <v>29</v>
      </c>
      <c r="AM516" s="134" t="str">
        <f ca="1">IF($AH516="","",IF(AND($AH516&lt;&gt;"--- Empty ---",OR($AI516&gt;$AD$2,OFFSET('All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6" s="52" t="str">
        <f t="shared" ca="1" si="74"/>
        <v>Yes</v>
      </c>
      <c r="AO516" s="52">
        <f t="shared" ca="1" si="79"/>
        <v>516</v>
      </c>
      <c r="AQ516" s="51" t="str">
        <f t="shared" ca="1" si="75"/>
        <v>n/a</v>
      </c>
      <c r="AR516" s="51" t="str">
        <f t="shared" ca="1" si="76"/>
        <v>n/a</v>
      </c>
      <c r="AS516" s="52" t="str">
        <f t="shared" ca="1" si="80"/>
        <v>n/a</v>
      </c>
      <c r="AT516" s="52" t="str">
        <f ca="1">IF(OR(AQ516="",AQ516="n/a"),AQ516,IF(AND($AR516&lt;&gt;"--- Empty ---",AR516=IF(AQ516="Finger1",Settings!$AB$4,Settings!$AB$6),ISERROR(MATCH(AR516,Settings!$AB$9:$AB$14,0))),"No","Yes"))</f>
        <v>n/a</v>
      </c>
      <c r="AV516" s="51" t="str">
        <f t="shared" ca="1" si="77"/>
        <v>n/a</v>
      </c>
      <c r="AW516" s="51" t="str">
        <f t="shared" ca="1" si="78"/>
        <v>n/a</v>
      </c>
      <c r="AX516" s="52" t="str">
        <f t="shared" ca="1" si="81"/>
        <v>n/a</v>
      </c>
      <c r="AY516" s="52" t="str">
        <f ca="1">IF(OR(AV516="",AV516="n/a"),AV516,IF(AND($AW516&lt;&gt;"--- Empty ---",AW516=IF(AV516="Finger2",Settings!$AB$3,Settings!$AB$5),ISERROR(MATCH(AW516,Settings!$AB$9:$AB$14,0))),"No","Yes"))</f>
        <v>n/a</v>
      </c>
    </row>
    <row r="517" spans="31:51" x14ac:dyDescent="0.25">
      <c r="AE517" s="51" t="str">
        <f ca="1">OFFSET('All Equipment'!$A$1,ROW()-1,0)&amp;""</f>
        <v>Waist</v>
      </c>
      <c r="AF517" s="51" t="str">
        <f ca="1">OFFSET('All Equipment'!$B$1,ROW()-1,0)&amp;""</f>
        <v>Waist</v>
      </c>
      <c r="AG517" s="52" t="str">
        <f t="shared" ca="1" si="73"/>
        <v/>
      </c>
      <c r="AH517" s="51" t="str">
        <f ca="1">IF($AE517="","",IF(OFFSET('All Equipment'!$A$1,ROW()-1,2)="","--- Empty ---",OFFSET('All Equipment'!$A$1,ROW()-1,2)))</f>
        <v>Oddly Magical Belt</v>
      </c>
      <c r="AI517" s="52">
        <f ca="1">IF($AF517="","",OFFSET('All Equipment'!$E$1,ROW()-1,0))</f>
        <v>1</v>
      </c>
      <c r="AJ517" s="52">
        <f ca="1">IF($AE517="","",OFFSET('All Equipment'!$M$1,ROW()-1,0))</f>
        <v>0</v>
      </c>
      <c r="AK517" s="107">
        <f ca="1">IF($AE517="","",IF($AH517="--- Empty ---",0,OFFSET('All Equipment'!$P$1,ROW()-1,0)))</f>
        <v>16</v>
      </c>
      <c r="AL517" s="107">
        <f ca="1">IF($AE517="","",IF(AND($AE517="Off-Hand",$AH517="--- Empty ---"),1000,IF($AG517="1H",SUM($AK517,MAX(Optimization!$I$5:$K$5)),$AK517)))</f>
        <v>16</v>
      </c>
      <c r="AM517" s="134" t="str">
        <f ca="1">IF($AH517="","",IF(AND($AH517&lt;&gt;"--- Empty ---",OR($AI517&gt;$AD$2,OFFSET('All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7" s="52" t="str">
        <f t="shared" ca="1" si="74"/>
        <v>Yes</v>
      </c>
      <c r="AO517" s="52">
        <f t="shared" ca="1" si="79"/>
        <v>517</v>
      </c>
      <c r="AQ517" s="51" t="str">
        <f t="shared" ca="1" si="75"/>
        <v>n/a</v>
      </c>
      <c r="AR517" s="51" t="str">
        <f t="shared" ca="1" si="76"/>
        <v>n/a</v>
      </c>
      <c r="AS517" s="52" t="str">
        <f t="shared" ca="1" si="80"/>
        <v>n/a</v>
      </c>
      <c r="AT517" s="52" t="str">
        <f ca="1">IF(OR(AQ517="",AQ517="n/a"),AQ517,IF(AND($AR517&lt;&gt;"--- Empty ---",AR517=IF(AQ517="Finger1",Settings!$AB$4,Settings!$AB$6),ISERROR(MATCH(AR517,Settings!$AB$9:$AB$14,0))),"No","Yes"))</f>
        <v>n/a</v>
      </c>
      <c r="AV517" s="51" t="str">
        <f t="shared" ca="1" si="77"/>
        <v>n/a</v>
      </c>
      <c r="AW517" s="51" t="str">
        <f t="shared" ca="1" si="78"/>
        <v>n/a</v>
      </c>
      <c r="AX517" s="52" t="str">
        <f t="shared" ca="1" si="81"/>
        <v>n/a</v>
      </c>
      <c r="AY517" s="52" t="str">
        <f ca="1">IF(OR(AV517="",AV517="n/a"),AV517,IF(AND($AW517&lt;&gt;"--- Empty ---",AW517=IF(AV517="Finger2",Settings!$AB$3,Settings!$AB$5),ISERROR(MATCH(AW517,Settings!$AB$9:$AB$14,0))),"No","Yes"))</f>
        <v>n/a</v>
      </c>
    </row>
    <row r="518" spans="31:51" x14ac:dyDescent="0.25">
      <c r="AE518" s="51" t="str">
        <f ca="1">OFFSET('All Equipment'!$A$1,ROW()-1,0)&amp;""</f>
        <v>Waist</v>
      </c>
      <c r="AF518" s="51" t="str">
        <f ca="1">OFFSET('All Equipment'!$B$1,ROW()-1,0)&amp;""</f>
        <v>Waist</v>
      </c>
      <c r="AG518" s="52" t="str">
        <f t="shared" ca="1" si="73"/>
        <v/>
      </c>
      <c r="AH518" s="51" t="str">
        <f ca="1">IF($AE518="","",IF(OFFSET('All Equipment'!$A$1,ROW()-1,2)="","--- Empty ---",OFFSET('All Equipment'!$A$1,ROW()-1,2)))</f>
        <v>Peerless Belt of Arcane Wrath</v>
      </c>
      <c r="AI518" s="52">
        <f ca="1">IF($AF518="","",OFFSET('All Equipment'!$E$1,ROW()-1,0))</f>
        <v>1</v>
      </c>
      <c r="AJ518" s="52">
        <f ca="1">IF($AE518="","",OFFSET('All Equipment'!$M$1,ROW()-1,0))</f>
        <v>0</v>
      </c>
      <c r="AK518" s="107">
        <f ca="1">IF($AE518="","",IF($AH518="--- Empty ---",0,OFFSET('All Equipment'!$P$1,ROW()-1,0)))</f>
        <v>26</v>
      </c>
      <c r="AL518" s="107">
        <f ca="1">IF($AE518="","",IF(AND($AE518="Off-Hand",$AH518="--- Empty ---"),1000,IF($AG518="1H",SUM($AK518,MAX(Optimization!$I$5:$K$5)),$AK518)))</f>
        <v>26</v>
      </c>
      <c r="AM518" s="134" t="str">
        <f ca="1">IF($AH518="","",IF(AND($AH518&lt;&gt;"--- Empty ---",OR($AI518&gt;$AD$2,OFFSET('All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8" s="52" t="str">
        <f t="shared" ca="1" si="74"/>
        <v>Yes</v>
      </c>
      <c r="AO518" s="52">
        <f t="shared" ca="1" si="79"/>
        <v>518</v>
      </c>
      <c r="AQ518" s="51" t="str">
        <f t="shared" ca="1" si="75"/>
        <v>n/a</v>
      </c>
      <c r="AR518" s="51" t="str">
        <f t="shared" ca="1" si="76"/>
        <v>n/a</v>
      </c>
      <c r="AS518" s="52" t="str">
        <f t="shared" ca="1" si="80"/>
        <v>n/a</v>
      </c>
      <c r="AT518" s="52" t="str">
        <f ca="1">IF(OR(AQ518="",AQ518="n/a"),AQ518,IF(AND($AR518&lt;&gt;"--- Empty ---",AR518=IF(AQ518="Finger1",Settings!$AB$4,Settings!$AB$6),ISERROR(MATCH(AR518,Settings!$AB$9:$AB$14,0))),"No","Yes"))</f>
        <v>n/a</v>
      </c>
      <c r="AV518" s="51" t="str">
        <f t="shared" ca="1" si="77"/>
        <v>n/a</v>
      </c>
      <c r="AW518" s="51" t="str">
        <f t="shared" ca="1" si="78"/>
        <v>n/a</v>
      </c>
      <c r="AX518" s="52" t="str">
        <f t="shared" ca="1" si="81"/>
        <v>n/a</v>
      </c>
      <c r="AY518" s="52" t="str">
        <f ca="1">IF(OR(AV518="",AV518="n/a"),AV518,IF(AND($AW518&lt;&gt;"--- Empty ---",AW518=IF(AV518="Finger2",Settings!$AB$3,Settings!$AB$5),ISERROR(MATCH(AW518,Settings!$AB$9:$AB$14,0))),"No","Yes"))</f>
        <v>n/a</v>
      </c>
    </row>
    <row r="519" spans="31:51" x14ac:dyDescent="0.25">
      <c r="AE519" s="51" t="str">
        <f ca="1">OFFSET('All Equipment'!$A$1,ROW()-1,0)&amp;""</f>
        <v>Waist</v>
      </c>
      <c r="AF519" s="51" t="str">
        <f ca="1">OFFSET('All Equipment'!$B$1,ROW()-1,0)&amp;""</f>
        <v>Waist</v>
      </c>
      <c r="AG519" s="52" t="str">
        <f t="shared" ca="1" si="73"/>
        <v/>
      </c>
      <c r="AH519" s="51" t="str">
        <f ca="1">IF($AE519="","",IF(OFFSET('All Equipment'!$A$1,ROW()-1,2)="","--- Empty ---",OFFSET('All Equipment'!$A$1,ROW()-1,2)))</f>
        <v>Praetorian Girdle of Arcane Wrath</v>
      </c>
      <c r="AI519" s="52">
        <f ca="1">IF($AF519="","",OFFSET('All Equipment'!$E$1,ROW()-1,0))</f>
        <v>1</v>
      </c>
      <c r="AJ519" s="52">
        <f ca="1">IF($AE519="","",OFFSET('All Equipment'!$M$1,ROW()-1,0))</f>
        <v>0</v>
      </c>
      <c r="AK519" s="107">
        <f ca="1">IF($AE519="","",IF($AH519="--- Empty ---",0,OFFSET('All Equipment'!$P$1,ROW()-1,0)))</f>
        <v>24</v>
      </c>
      <c r="AL519" s="107">
        <f ca="1">IF($AE519="","",IF(AND($AE519="Off-Hand",$AH519="--- Empty ---"),1000,IF($AG519="1H",SUM($AK519,MAX(Optimization!$I$5:$K$5)),$AK519)))</f>
        <v>24</v>
      </c>
      <c r="AM519" s="134" t="str">
        <f ca="1">IF($AH519="","",IF(AND($AH519&lt;&gt;"--- Empty ---",OR($AI519&gt;$AD$2,OFFSET('All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9" s="52" t="str">
        <f t="shared" ca="1" si="74"/>
        <v>Yes</v>
      </c>
      <c r="AO519" s="52">
        <f t="shared" ca="1" si="79"/>
        <v>519</v>
      </c>
      <c r="AQ519" s="51" t="str">
        <f t="shared" ca="1" si="75"/>
        <v>n/a</v>
      </c>
      <c r="AR519" s="51" t="str">
        <f t="shared" ca="1" si="76"/>
        <v>n/a</v>
      </c>
      <c r="AS519" s="52" t="str">
        <f t="shared" ca="1" si="80"/>
        <v>n/a</v>
      </c>
      <c r="AT519" s="52" t="str">
        <f ca="1">IF(OR(AQ519="",AQ519="n/a"),AQ519,IF(AND($AR519&lt;&gt;"--- Empty ---",AR519=IF(AQ519="Finger1",Settings!$AB$4,Settings!$AB$6),ISERROR(MATCH(AR519,Settings!$AB$9:$AB$14,0))),"No","Yes"))</f>
        <v>n/a</v>
      </c>
      <c r="AV519" s="51" t="str">
        <f t="shared" ca="1" si="77"/>
        <v>n/a</v>
      </c>
      <c r="AW519" s="51" t="str">
        <f t="shared" ca="1" si="78"/>
        <v>n/a</v>
      </c>
      <c r="AX519" s="52" t="str">
        <f t="shared" ca="1" si="81"/>
        <v>n/a</v>
      </c>
      <c r="AY519" s="52" t="str">
        <f ca="1">IF(OR(AV519="",AV519="n/a"),AV519,IF(AND($AW519&lt;&gt;"--- Empty ---",AW519=IF(AV519="Finger2",Settings!$AB$3,Settings!$AB$5),ISERROR(MATCH(AW519,Settings!$AB$9:$AB$14,0))),"No","Yes"))</f>
        <v>n/a</v>
      </c>
    </row>
    <row r="520" spans="31:51" x14ac:dyDescent="0.25">
      <c r="AE520" s="51" t="str">
        <f ca="1">OFFSET('All Equipment'!$A$1,ROW()-1,0)&amp;""</f>
        <v>Waist</v>
      </c>
      <c r="AF520" s="51" t="str">
        <f ca="1">OFFSET('All Equipment'!$B$1,ROW()-1,0)&amp;""</f>
        <v>Waist</v>
      </c>
      <c r="AG520" s="52" t="str">
        <f t="shared" ca="1" si="73"/>
        <v/>
      </c>
      <c r="AH520" s="51" t="str">
        <f ca="1">IF($AE520="","",IF(OFFSET('All Equipment'!$A$1,ROW()-1,2)="","--- Empty ---",OFFSET('All Equipment'!$A$1,ROW()-1,2)))</f>
        <v>Southwind's Grasp</v>
      </c>
      <c r="AI520" s="52">
        <f ca="1">IF($AF520="","",OFFSET('All Equipment'!$E$1,ROW()-1,0))</f>
        <v>5</v>
      </c>
      <c r="AJ520" s="52">
        <f ca="1">IF($AE520="","",OFFSET('All Equipment'!$M$1,ROW()-1,0))</f>
        <v>0</v>
      </c>
      <c r="AK520" s="107">
        <f ca="1">IF($AE520="","",IF($AH520="--- Empty ---",0,OFFSET('All Equipment'!$P$1,ROW()-1,0)))</f>
        <v>24.270744680851067</v>
      </c>
      <c r="AL520" s="107">
        <f ca="1">IF($AE520="","",IF(AND($AE520="Off-Hand",$AH520="--- Empty ---"),1000,IF($AG520="1H",SUM($AK520,MAX(Optimization!$I$5:$K$5)),$AK520)))</f>
        <v>24.270744680851067</v>
      </c>
      <c r="AM520" s="134" t="str">
        <f ca="1">IF($AH520="","",IF(AND($AH520&lt;&gt;"--- Empty ---",OR($AI520&gt;$AD$2,OFFSET('All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0" s="52" t="str">
        <f t="shared" ca="1" si="74"/>
        <v>Yes</v>
      </c>
      <c r="AO520" s="52">
        <f t="shared" ca="1" si="79"/>
        <v>520</v>
      </c>
      <c r="AQ520" s="51" t="str">
        <f t="shared" ca="1" si="75"/>
        <v>n/a</v>
      </c>
      <c r="AR520" s="51" t="str">
        <f t="shared" ca="1" si="76"/>
        <v>n/a</v>
      </c>
      <c r="AS520" s="52" t="str">
        <f t="shared" ca="1" si="80"/>
        <v>n/a</v>
      </c>
      <c r="AT520" s="52" t="str">
        <f ca="1">IF(OR(AQ520="",AQ520="n/a"),AQ520,IF(AND($AR520&lt;&gt;"--- Empty ---",AR520=IF(AQ520="Finger1",Settings!$AB$4,Settings!$AB$6),ISERROR(MATCH(AR520,Settings!$AB$9:$AB$14,0))),"No","Yes"))</f>
        <v>n/a</v>
      </c>
      <c r="AV520" s="51" t="str">
        <f t="shared" ca="1" si="77"/>
        <v>n/a</v>
      </c>
      <c r="AW520" s="51" t="str">
        <f t="shared" ca="1" si="78"/>
        <v>n/a</v>
      </c>
      <c r="AX520" s="52" t="str">
        <f t="shared" ca="1" si="81"/>
        <v>n/a</v>
      </c>
      <c r="AY520" s="52" t="str">
        <f ca="1">IF(OR(AV520="",AV520="n/a"),AV520,IF(AND($AW520&lt;&gt;"--- Empty ---",AW520=IF(AV520="Finger2",Settings!$AB$3,Settings!$AB$5),ISERROR(MATCH(AW520,Settings!$AB$9:$AB$14,0))),"No","Yes"))</f>
        <v>n/a</v>
      </c>
    </row>
    <row r="521" spans="31:51" x14ac:dyDescent="0.25">
      <c r="AE521" s="51" t="str">
        <f ca="1">OFFSET('All Equipment'!$A$1,ROW()-1,0)&amp;""</f>
        <v>Waist</v>
      </c>
      <c r="AF521" s="51" t="str">
        <f ca="1">OFFSET('All Equipment'!$B$1,ROW()-1,0)&amp;""</f>
        <v>Waist</v>
      </c>
      <c r="AG521" s="52" t="str">
        <f t="shared" ca="1" si="73"/>
        <v/>
      </c>
      <c r="AH521" s="51" t="str">
        <f ca="1">IF($AE521="","",IF(OFFSET('All Equipment'!$A$1,ROW()-1,2)="","--- Empty ---",OFFSET('All Equipment'!$A$1,ROW()-1,2)))</f>
        <v>Stormpike Cloth Girdle</v>
      </c>
      <c r="AI521" s="52">
        <f ca="1">IF($AF521="","",OFFSET('All Equipment'!$E$1,ROW()-1,0))</f>
        <v>2</v>
      </c>
      <c r="AJ521" s="52">
        <f ca="1">IF($AE521="","",OFFSET('All Equipment'!$M$1,ROW()-1,0))</f>
        <v>0</v>
      </c>
      <c r="AK521" s="107">
        <f ca="1">IF($AE521="","",IF($AH521="--- Empty ---",0,OFFSET('All Equipment'!$P$1,ROW()-1,0)))</f>
        <v>19.132978723404257</v>
      </c>
      <c r="AL521" s="107">
        <f ca="1">IF($AE521="","",IF(AND($AE521="Off-Hand",$AH521="--- Empty ---"),1000,IF($AG521="1H",SUM($AK521,MAX(Optimization!$I$5:$K$5)),$AK521)))</f>
        <v>19.132978723404257</v>
      </c>
      <c r="AM521" s="134" t="str">
        <f ca="1">IF($AH521="","",IF(AND($AH521&lt;&gt;"--- Empty ---",OR($AI521&gt;$AD$2,OFFSET('All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1" s="52" t="str">
        <f t="shared" ca="1" si="74"/>
        <v>Yes</v>
      </c>
      <c r="AO521" s="52">
        <f t="shared" ca="1" si="79"/>
        <v>521</v>
      </c>
      <c r="AQ521" s="51" t="str">
        <f t="shared" ca="1" si="75"/>
        <v>n/a</v>
      </c>
      <c r="AR521" s="51" t="str">
        <f t="shared" ca="1" si="76"/>
        <v>n/a</v>
      </c>
      <c r="AS521" s="52" t="str">
        <f t="shared" ca="1" si="80"/>
        <v>n/a</v>
      </c>
      <c r="AT521" s="52" t="str">
        <f ca="1">IF(OR(AQ521="",AQ521="n/a"),AQ521,IF(AND($AR521&lt;&gt;"--- Empty ---",AR521=IF(AQ521="Finger1",Settings!$AB$4,Settings!$AB$6),ISERROR(MATCH(AR521,Settings!$AB$9:$AB$14,0))),"No","Yes"))</f>
        <v>n/a</v>
      </c>
      <c r="AV521" s="51" t="str">
        <f t="shared" ca="1" si="77"/>
        <v>n/a</v>
      </c>
      <c r="AW521" s="51" t="str">
        <f t="shared" ca="1" si="78"/>
        <v>n/a</v>
      </c>
      <c r="AX521" s="52" t="str">
        <f t="shared" ca="1" si="81"/>
        <v>n/a</v>
      </c>
      <c r="AY521" s="52" t="str">
        <f ca="1">IF(OR(AV521="",AV521="n/a"),AV521,IF(AND($AW521&lt;&gt;"--- Empty ---",AW521=IF(AV521="Finger2",Settings!$AB$3,Settings!$AB$5),ISERROR(MATCH(AW521,Settings!$AB$9:$AB$14,0))),"No","Yes"))</f>
        <v>n/a</v>
      </c>
    </row>
    <row r="522" spans="31:51" x14ac:dyDescent="0.25">
      <c r="AE522" s="51" t="str">
        <f ca="1">OFFSET('All Equipment'!$A$1,ROW()-1,0)&amp;""</f>
        <v>Waist</v>
      </c>
      <c r="AF522" s="51" t="str">
        <f ca="1">OFFSET('All Equipment'!$B$1,ROW()-1,0)&amp;""</f>
        <v>Waist</v>
      </c>
      <c r="AG522" s="52" t="str">
        <f t="shared" ca="1" si="73"/>
        <v/>
      </c>
      <c r="AH522" s="51" t="str">
        <f ca="1">IF($AE522="","",IF(OFFSET('All Equipment'!$A$1,ROW()-1,2)="","--- Empty ---",OFFSET('All Equipment'!$A$1,ROW()-1,2)))</f>
        <v>Stormrage Belt</v>
      </c>
      <c r="AI522" s="52">
        <f ca="1">IF($AF522="","",OFFSET('All Equipment'!$E$1,ROW()-1,0))</f>
        <v>3</v>
      </c>
      <c r="AJ522" s="52">
        <f ca="1">IF($AE522="","",OFFSET('All Equipment'!$M$1,ROW()-1,0))</f>
        <v>0</v>
      </c>
      <c r="AK522" s="107">
        <f ca="1">IF($AE522="","",IF($AH522="--- Empty ---",0,OFFSET('All Equipment'!$P$1,ROW()-1,0)))</f>
        <v>2.605851063829788</v>
      </c>
      <c r="AL522" s="107">
        <f ca="1">IF($AE522="","",IF(AND($AE522="Off-Hand",$AH522="--- Empty ---"),1000,IF($AG522="1H",SUM($AK522,MAX(Optimization!$I$5:$K$5)),$AK522)))</f>
        <v>2.605851063829788</v>
      </c>
      <c r="AM522" s="134" t="str">
        <f ca="1">IF($AH522="","",IF(AND($AH522&lt;&gt;"--- Empty ---",OR($AI522&gt;$AD$2,OFFSET('All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2" s="52" t="str">
        <f t="shared" ca="1" si="74"/>
        <v>Yes</v>
      </c>
      <c r="AO522" s="52">
        <f t="shared" ca="1" si="79"/>
        <v>522</v>
      </c>
      <c r="AQ522" s="51" t="str">
        <f t="shared" ca="1" si="75"/>
        <v>n/a</v>
      </c>
      <c r="AR522" s="51" t="str">
        <f t="shared" ca="1" si="76"/>
        <v>n/a</v>
      </c>
      <c r="AS522" s="52" t="str">
        <f t="shared" ca="1" si="80"/>
        <v>n/a</v>
      </c>
      <c r="AT522" s="52" t="str">
        <f ca="1">IF(OR(AQ522="",AQ522="n/a"),AQ522,IF(AND($AR522&lt;&gt;"--- Empty ---",AR522=IF(AQ522="Finger1",Settings!$AB$4,Settings!$AB$6),ISERROR(MATCH(AR522,Settings!$AB$9:$AB$14,0))),"No","Yes"))</f>
        <v>n/a</v>
      </c>
      <c r="AV522" s="51" t="str">
        <f t="shared" ca="1" si="77"/>
        <v>n/a</v>
      </c>
      <c r="AW522" s="51" t="str">
        <f t="shared" ca="1" si="78"/>
        <v>n/a</v>
      </c>
      <c r="AX522" s="52" t="str">
        <f t="shared" ca="1" si="81"/>
        <v>n/a</v>
      </c>
      <c r="AY522" s="52" t="str">
        <f ca="1">IF(OR(AV522="",AV522="n/a"),AV522,IF(AND($AW522&lt;&gt;"--- Empty ---",AW522=IF(AV522="Finger2",Settings!$AB$3,Settings!$AB$5),ISERROR(MATCH(AW522,Settings!$AB$9:$AB$14,0))),"No","Yes"))</f>
        <v>n/a</v>
      </c>
    </row>
    <row r="523" spans="31:51" x14ac:dyDescent="0.25">
      <c r="AE523" s="51" t="str">
        <f ca="1">OFFSET('All Equipment'!$A$1,ROW()-1,0)&amp;""</f>
        <v>Waist</v>
      </c>
      <c r="AF523" s="51" t="str">
        <f ca="1">OFFSET('All Equipment'!$B$1,ROW()-1,0)&amp;""</f>
        <v>Waist</v>
      </c>
      <c r="AG523" s="52" t="str">
        <f t="shared" ca="1" si="73"/>
        <v/>
      </c>
      <c r="AH523" s="51" t="str">
        <f ca="1">IF($AE523="","",IF(OFFSET('All Equipment'!$A$1,ROW()-1,2)="","--- Empty ---",OFFSET('All Equipment'!$A$1,ROW()-1,2)))</f>
        <v>Supreme Sash of Arcane Wrath</v>
      </c>
      <c r="AI523" s="52">
        <f ca="1">IF($AF523="","",OFFSET('All Equipment'!$E$1,ROW()-1,0))</f>
        <v>1</v>
      </c>
      <c r="AJ523" s="52">
        <f ca="1">IF($AE523="","",OFFSET('All Equipment'!$M$1,ROW()-1,0))</f>
        <v>0</v>
      </c>
      <c r="AK523" s="107">
        <f ca="1">IF($AE523="","",IF($AH523="--- Empty ---",0,OFFSET('All Equipment'!$P$1,ROW()-1,0)))</f>
        <v>30</v>
      </c>
      <c r="AL523" s="107">
        <f ca="1">IF($AE523="","",IF(AND($AE523="Off-Hand",$AH523="--- Empty ---"),1000,IF($AG523="1H",SUM($AK523,MAX(Optimization!$I$5:$K$5)),$AK523)))</f>
        <v>30</v>
      </c>
      <c r="AM523" s="134" t="str">
        <f ca="1">IF($AH523="","",IF(AND($AH523&lt;&gt;"--- Empty ---",OR($AI523&gt;$AD$2,OFFSET('All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3" s="52" t="str">
        <f t="shared" ca="1" si="74"/>
        <v>Yes</v>
      </c>
      <c r="AO523" s="52">
        <f t="shared" ca="1" si="79"/>
        <v>523</v>
      </c>
      <c r="AQ523" s="51" t="str">
        <f t="shared" ca="1" si="75"/>
        <v>n/a</v>
      </c>
      <c r="AR523" s="51" t="str">
        <f t="shared" ca="1" si="76"/>
        <v>n/a</v>
      </c>
      <c r="AS523" s="52" t="str">
        <f t="shared" ca="1" si="80"/>
        <v>n/a</v>
      </c>
      <c r="AT523" s="52" t="str">
        <f ca="1">IF(OR(AQ523="",AQ523="n/a"),AQ523,IF(AND($AR523&lt;&gt;"--- Empty ---",AR523=IF(AQ523="Finger1",Settings!$AB$4,Settings!$AB$6),ISERROR(MATCH(AR523,Settings!$AB$9:$AB$14,0))),"No","Yes"))</f>
        <v>n/a</v>
      </c>
      <c r="AV523" s="51" t="str">
        <f t="shared" ca="1" si="77"/>
        <v>n/a</v>
      </c>
      <c r="AW523" s="51" t="str">
        <f t="shared" ca="1" si="78"/>
        <v>n/a</v>
      </c>
      <c r="AX523" s="52" t="str">
        <f t="shared" ca="1" si="81"/>
        <v>n/a</v>
      </c>
      <c r="AY523" s="52" t="str">
        <f ca="1">IF(OR(AV523="",AV523="n/a"),AV523,IF(AND($AW523&lt;&gt;"--- Empty ---",AW523=IF(AV523="Finger2",Settings!$AB$3,Settings!$AB$5),ISERROR(MATCH(AW523,Settings!$AB$9:$AB$14,0))),"No","Yes"))</f>
        <v>n/a</v>
      </c>
    </row>
    <row r="524" spans="31:51" x14ac:dyDescent="0.25">
      <c r="AE524" s="51" t="str">
        <f ca="1">OFFSET('All Equipment'!$A$1,ROW()-1,0)&amp;""</f>
        <v>Waist</v>
      </c>
      <c r="AF524" s="51" t="str">
        <f ca="1">OFFSET('All Equipment'!$B$1,ROW()-1,0)&amp;""</f>
        <v>Waist</v>
      </c>
      <c r="AG524" s="52" t="str">
        <f t="shared" ca="1" si="73"/>
        <v/>
      </c>
      <c r="AH524" s="51" t="str">
        <f ca="1">IF($AE524="","",IF(OFFSET('All Equipment'!$A$1,ROW()-1,2)="","--- Empty ---",OFFSET('All Equipment'!$A$1,ROW()-1,2)))</f>
        <v>Swashbuckler's Belt of Arcane Wrath</v>
      </c>
      <c r="AI524" s="52">
        <f ca="1">IF($AF524="","",OFFSET('All Equipment'!$E$1,ROW()-1,0))</f>
        <v>1</v>
      </c>
      <c r="AJ524" s="52">
        <f ca="1">IF($AE524="","",OFFSET('All Equipment'!$M$1,ROW()-1,0))</f>
        <v>0</v>
      </c>
      <c r="AK524" s="107">
        <f ca="1">IF($AE524="","",IF($AH524="--- Empty ---",0,OFFSET('All Equipment'!$P$1,ROW()-1,0)))</f>
        <v>24</v>
      </c>
      <c r="AL524" s="107">
        <f ca="1">IF($AE524="","",IF(AND($AE524="Off-Hand",$AH524="--- Empty ---"),1000,IF($AG524="1H",SUM($AK524,MAX(Optimization!$I$5:$K$5)),$AK524)))</f>
        <v>24</v>
      </c>
      <c r="AM524" s="134" t="str">
        <f ca="1">IF($AH524="","",IF(AND($AH524&lt;&gt;"--- Empty ---",OR($AI524&gt;$AD$2,OFFSET('All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4" s="52" t="str">
        <f t="shared" ca="1" si="74"/>
        <v>Yes</v>
      </c>
      <c r="AO524" s="52">
        <f t="shared" ca="1" si="79"/>
        <v>524</v>
      </c>
      <c r="AQ524" s="51" t="str">
        <f t="shared" ca="1" si="75"/>
        <v>n/a</v>
      </c>
      <c r="AR524" s="51" t="str">
        <f t="shared" ca="1" si="76"/>
        <v>n/a</v>
      </c>
      <c r="AS524" s="52" t="str">
        <f t="shared" ca="1" si="80"/>
        <v>n/a</v>
      </c>
      <c r="AT524" s="52" t="str">
        <f ca="1">IF(OR(AQ524="",AQ524="n/a"),AQ524,IF(AND($AR524&lt;&gt;"--- Empty ---",AR524=IF(AQ524="Finger1",Settings!$AB$4,Settings!$AB$6),ISERROR(MATCH(AR524,Settings!$AB$9:$AB$14,0))),"No","Yes"))</f>
        <v>n/a</v>
      </c>
      <c r="AV524" s="51" t="str">
        <f t="shared" ca="1" si="77"/>
        <v>n/a</v>
      </c>
      <c r="AW524" s="51" t="str">
        <f t="shared" ca="1" si="78"/>
        <v>n/a</v>
      </c>
      <c r="AX524" s="52" t="str">
        <f t="shared" ca="1" si="81"/>
        <v>n/a</v>
      </c>
      <c r="AY524" s="52" t="str">
        <f ca="1">IF(OR(AV524="",AV524="n/a"),AV524,IF(AND($AW524&lt;&gt;"--- Empty ---",AW524=IF(AV524="Finger2",Settings!$AB$3,Settings!$AB$5),ISERROR(MATCH(AW524,Settings!$AB$9:$AB$14,0))),"No","Yes"))</f>
        <v>n/a</v>
      </c>
    </row>
    <row r="525" spans="31:51" x14ac:dyDescent="0.25">
      <c r="AE525" s="51" t="str">
        <f ca="1">OFFSET('All Equipment'!$A$1,ROW()-1,0)&amp;""</f>
        <v>Waist</v>
      </c>
      <c r="AF525" s="51" t="str">
        <f ca="1">OFFSET('All Equipment'!$B$1,ROW()-1,0)&amp;""</f>
        <v>Waist</v>
      </c>
      <c r="AG525" s="52" t="str">
        <f t="shared" ca="1" si="73"/>
        <v/>
      </c>
      <c r="AH525" s="51" t="str">
        <f ca="1">IF($AE525="","",IF(OFFSET('All Equipment'!$A$1,ROW()-1,2)="","--- Empty ---",OFFSET('All Equipment'!$A$1,ROW()-1,2)))</f>
        <v>Thuzadin Sash</v>
      </c>
      <c r="AI525" s="52">
        <f ca="1">IF($AF525="","",OFFSET('All Equipment'!$E$1,ROW()-1,0))</f>
        <v>1</v>
      </c>
      <c r="AJ525" s="52">
        <f ca="1">IF($AE525="","",OFFSET('All Equipment'!$M$1,ROW()-1,0))</f>
        <v>0</v>
      </c>
      <c r="AK525" s="107">
        <f ca="1">IF($AE525="","",IF($AH525="--- Empty ---",0,OFFSET('All Equipment'!$P$1,ROW()-1,0)))</f>
        <v>12.359574468085107</v>
      </c>
      <c r="AL525" s="107">
        <f ca="1">IF($AE525="","",IF(AND($AE525="Off-Hand",$AH525="--- Empty ---"),1000,IF($AG525="1H",SUM($AK525,MAX(Optimization!$I$5:$K$5)),$AK525)))</f>
        <v>12.359574468085107</v>
      </c>
      <c r="AM525" s="134" t="str">
        <f ca="1">IF($AH525="","",IF(AND($AH525&lt;&gt;"--- Empty ---",OR($AI525&gt;$AD$2,OFFSET('All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5" s="52" t="str">
        <f t="shared" ca="1" si="74"/>
        <v>Yes</v>
      </c>
      <c r="AO525" s="52">
        <f t="shared" ca="1" si="79"/>
        <v>525</v>
      </c>
      <c r="AQ525" s="51" t="str">
        <f t="shared" ca="1" si="75"/>
        <v>n/a</v>
      </c>
      <c r="AR525" s="51" t="str">
        <f t="shared" ca="1" si="76"/>
        <v>n/a</v>
      </c>
      <c r="AS525" s="52" t="str">
        <f t="shared" ca="1" si="80"/>
        <v>n/a</v>
      </c>
      <c r="AT525" s="52" t="str">
        <f ca="1">IF(OR(AQ525="",AQ525="n/a"),AQ525,IF(AND($AR525&lt;&gt;"--- Empty ---",AR525=IF(AQ525="Finger1",Settings!$AB$4,Settings!$AB$6),ISERROR(MATCH(AR525,Settings!$AB$9:$AB$14,0))),"No","Yes"))</f>
        <v>n/a</v>
      </c>
      <c r="AV525" s="51" t="str">
        <f t="shared" ca="1" si="77"/>
        <v>n/a</v>
      </c>
      <c r="AW525" s="51" t="str">
        <f t="shared" ca="1" si="78"/>
        <v>n/a</v>
      </c>
      <c r="AX525" s="52" t="str">
        <f t="shared" ca="1" si="81"/>
        <v>n/a</v>
      </c>
      <c r="AY525" s="52" t="str">
        <f ca="1">IF(OR(AV525="",AV525="n/a"),AV525,IF(AND($AW525&lt;&gt;"--- Empty ---",AW525=IF(AV525="Finger2",Settings!$AB$3,Settings!$AB$5),ISERROR(MATCH(AW525,Settings!$AB$9:$AB$14,0))),"No","Yes"))</f>
        <v>n/a</v>
      </c>
    </row>
    <row r="526" spans="31:51" x14ac:dyDescent="0.25">
      <c r="AE526" s="51" t="str">
        <f ca="1">OFFSET('All Equipment'!$A$1,ROW()-1,0)&amp;""</f>
        <v>Waist</v>
      </c>
      <c r="AF526" s="51" t="str">
        <f ca="1">OFFSET('All Equipment'!$B$1,ROW()-1,0)&amp;""</f>
        <v>Waist</v>
      </c>
      <c r="AG526" s="52" t="str">
        <f t="shared" ca="1" si="73"/>
        <v/>
      </c>
      <c r="AH526" s="51" t="str">
        <f ca="1">IF($AE526="","",IF(OFFSET('All Equipment'!$A$1,ROW()-1,2)="","--- Empty ---",OFFSET('All Equipment'!$A$1,ROW()-1,2)))</f>
        <v>Wanderer's Belt of Arcane Wrath</v>
      </c>
      <c r="AI526" s="52">
        <f ca="1">IF($AF526="","",OFFSET('All Equipment'!$E$1,ROW()-1,0))</f>
        <v>1</v>
      </c>
      <c r="AJ526" s="52">
        <f ca="1">IF($AE526="","",OFFSET('All Equipment'!$M$1,ROW()-1,0))</f>
        <v>0</v>
      </c>
      <c r="AK526" s="107">
        <f ca="1">IF($AE526="","",IF($AH526="--- Empty ---",0,OFFSET('All Equipment'!$P$1,ROW()-1,0)))</f>
        <v>24</v>
      </c>
      <c r="AL526" s="107">
        <f ca="1">IF($AE526="","",IF(AND($AE526="Off-Hand",$AH526="--- Empty ---"),1000,IF($AG526="1H",SUM($AK526,MAX(Optimization!$I$5:$K$5)),$AK526)))</f>
        <v>24</v>
      </c>
      <c r="AM526" s="134" t="str">
        <f ca="1">IF($AH526="","",IF(AND($AH526&lt;&gt;"--- Empty ---",OR($AI526&gt;$AD$2,OFFSET('All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6" s="52" t="str">
        <f t="shared" ca="1" si="74"/>
        <v>Yes</v>
      </c>
      <c r="AO526" s="52">
        <f t="shared" ca="1" si="79"/>
        <v>526</v>
      </c>
      <c r="AQ526" s="51" t="str">
        <f t="shared" ca="1" si="75"/>
        <v>n/a</v>
      </c>
      <c r="AR526" s="51" t="str">
        <f t="shared" ca="1" si="76"/>
        <v>n/a</v>
      </c>
      <c r="AS526" s="52" t="str">
        <f t="shared" ca="1" si="80"/>
        <v>n/a</v>
      </c>
      <c r="AT526" s="52" t="str">
        <f ca="1">IF(OR(AQ526="",AQ526="n/a"),AQ526,IF(AND($AR526&lt;&gt;"--- Empty ---",AR526=IF(AQ526="Finger1",Settings!$AB$4,Settings!$AB$6),ISERROR(MATCH(AR526,Settings!$AB$9:$AB$14,0))),"No","Yes"))</f>
        <v>n/a</v>
      </c>
      <c r="AV526" s="51" t="str">
        <f t="shared" ca="1" si="77"/>
        <v>n/a</v>
      </c>
      <c r="AW526" s="51" t="str">
        <f t="shared" ca="1" si="78"/>
        <v>n/a</v>
      </c>
      <c r="AX526" s="52" t="str">
        <f t="shared" ca="1" si="81"/>
        <v>n/a</v>
      </c>
      <c r="AY526" s="52" t="str">
        <f ca="1">IF(OR(AV526="",AV526="n/a"),AV526,IF(AND($AW526&lt;&gt;"--- Empty ---",AW526=IF(AV526="Finger2",Settings!$AB$3,Settings!$AB$5),ISERROR(MATCH(AW526,Settings!$AB$9:$AB$14,0))),"No","Yes"))</f>
        <v>n/a</v>
      </c>
    </row>
    <row r="527" spans="31:51" x14ac:dyDescent="0.25">
      <c r="AE527" s="51" t="str">
        <f ca="1">OFFSET('All Equipment'!$A$1,ROW()-1,0)&amp;""</f>
        <v/>
      </c>
      <c r="AF527" s="51" t="str">
        <f ca="1">OFFSET('All Equipment'!$B$1,ROW()-1,0)&amp;""</f>
        <v/>
      </c>
      <c r="AG527" s="52" t="str">
        <f t="shared" ca="1" si="73"/>
        <v/>
      </c>
      <c r="AH527" s="51" t="str">
        <f ca="1">IF($AE527="","",IF(OFFSET('All Equipment'!$A$1,ROW()-1,2)="","--- Empty ---",OFFSET('All Equipment'!$A$1,ROW()-1,2)))</f>
        <v/>
      </c>
      <c r="AI527" s="52" t="str">
        <f ca="1">IF($AF527="","",OFFSET('All Equipment'!$E$1,ROW()-1,0))</f>
        <v/>
      </c>
      <c r="AJ527" s="52" t="str">
        <f ca="1">IF($AE527="","",OFFSET('All Equipment'!$M$1,ROW()-1,0))</f>
        <v/>
      </c>
      <c r="AK527" s="107" t="str">
        <f ca="1">IF($AE527="","",IF($AH527="--- Empty ---",0,OFFSET('All Equipment'!$P$1,ROW()-1,0)))</f>
        <v/>
      </c>
      <c r="AL527" s="107" t="str">
        <f ca="1">IF($AE527="","",IF(AND($AE527="Off-Hand",$AH527="--- Empty ---"),1000,IF($AG527="1H",SUM($AK527,MAX(Optimization!$I$5:$K$5)),$AK527)))</f>
        <v/>
      </c>
      <c r="AM527" s="134" t="str">
        <f ca="1">IF($AH527="","",IF(AND($AH527&lt;&gt;"--- Empty ---",OR($AI527&gt;$AD$2,OFFSET('All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527" s="52" t="str">
        <f t="shared" ca="1" si="74"/>
        <v/>
      </c>
      <c r="AO527" s="52" t="str">
        <f t="shared" ca="1" si="79"/>
        <v/>
      </c>
      <c r="AQ527" s="51" t="str">
        <f t="shared" ca="1" si="75"/>
        <v/>
      </c>
      <c r="AR527" s="51" t="str">
        <f t="shared" ca="1" si="76"/>
        <v/>
      </c>
      <c r="AS527" s="52" t="str">
        <f t="shared" ca="1" si="80"/>
        <v/>
      </c>
      <c r="AT527" s="52" t="str">
        <f ca="1">IF(OR(AQ527="",AQ527="n/a"),AQ527,IF(AND($AR527&lt;&gt;"--- Empty ---",AR527=IF(AQ527="Finger1",Settings!$AB$4,Settings!$AB$6),ISERROR(MATCH(AR527,Settings!$AB$9:$AB$14,0))),"No","Yes"))</f>
        <v/>
      </c>
      <c r="AV527" s="51" t="str">
        <f t="shared" ca="1" si="77"/>
        <v/>
      </c>
      <c r="AW527" s="51" t="str">
        <f t="shared" ca="1" si="78"/>
        <v/>
      </c>
      <c r="AX527" s="52" t="str">
        <f t="shared" ca="1" si="81"/>
        <v/>
      </c>
      <c r="AY527" s="52" t="str">
        <f ca="1">IF(OR(AV527="",AV527="n/a"),AV527,IF(AND($AW527&lt;&gt;"--- Empty ---",AW527=IF(AV527="Finger2",Settings!$AB$3,Settings!$AB$5),ISERROR(MATCH(AW527,Settings!$AB$9:$AB$14,0))),"No","Yes"))</f>
        <v/>
      </c>
    </row>
    <row r="528" spans="31:51" x14ac:dyDescent="0.25">
      <c r="AE528" s="51" t="str">
        <f ca="1">OFFSET('All Equipment'!$A$1,ROW()-1,0)&amp;""</f>
        <v>Legs</v>
      </c>
      <c r="AF528" s="51" t="str">
        <f ca="1">OFFSET('All Equipment'!$B$1,ROW()-1,0)&amp;""</f>
        <v/>
      </c>
      <c r="AG528" s="52" t="str">
        <f t="shared" ca="1" si="73"/>
        <v/>
      </c>
      <c r="AH528" s="51" t="str">
        <f ca="1">IF($AE528="","",IF(OFFSET('All Equipment'!$A$1,ROW()-1,2)="","--- Empty ---",OFFSET('All Equipment'!$A$1,ROW()-1,2)))</f>
        <v>--- Empty ---</v>
      </c>
      <c r="AI528" s="52" t="str">
        <f ca="1">IF($AF528="","",OFFSET('All Equipment'!$E$1,ROW()-1,0))</f>
        <v/>
      </c>
      <c r="AJ528" s="52">
        <f ca="1">IF($AE528="","",OFFSET('All Equipment'!$M$1,ROW()-1,0))</f>
        <v>0</v>
      </c>
      <c r="AK528" s="107">
        <f ca="1">IF($AE528="","",IF($AH528="--- Empty ---",0,OFFSET('All Equipment'!$P$1,ROW()-1,0)))</f>
        <v>0</v>
      </c>
      <c r="AL528" s="107">
        <f ca="1">IF($AE528="","",IF(AND($AE528="Off-Hand",$AH528="--- Empty ---"),1000,IF($AG528="1H",SUM($AK528,MAX(Optimization!$I$5:$K$5)),$AK528)))</f>
        <v>0</v>
      </c>
      <c r="AM528" s="134" t="str">
        <f ca="1">IF($AH528="","",IF(AND($AH528&lt;&gt;"--- Empty ---",OR($AI528&gt;$AD$2,OFFSET('All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8" s="52" t="str">
        <f t="shared" ca="1" si="74"/>
        <v>Yes</v>
      </c>
      <c r="AO528" s="52">
        <f t="shared" ca="1" si="79"/>
        <v>528</v>
      </c>
      <c r="AQ528" s="51" t="str">
        <f t="shared" ca="1" si="75"/>
        <v>n/a</v>
      </c>
      <c r="AR528" s="51" t="str">
        <f t="shared" ca="1" si="76"/>
        <v>n/a</v>
      </c>
      <c r="AS528" s="52" t="str">
        <f t="shared" ca="1" si="80"/>
        <v>n/a</v>
      </c>
      <c r="AT528" s="52" t="str">
        <f ca="1">IF(OR(AQ528="",AQ528="n/a"),AQ528,IF(AND($AR528&lt;&gt;"--- Empty ---",AR528=IF(AQ528="Finger1",Settings!$AB$4,Settings!$AB$6),ISERROR(MATCH(AR528,Settings!$AB$9:$AB$14,0))),"No","Yes"))</f>
        <v>n/a</v>
      </c>
      <c r="AV528" s="51" t="str">
        <f t="shared" ca="1" si="77"/>
        <v>n/a</v>
      </c>
      <c r="AW528" s="51" t="str">
        <f t="shared" ca="1" si="78"/>
        <v>n/a</v>
      </c>
      <c r="AX528" s="52" t="str">
        <f t="shared" ca="1" si="81"/>
        <v>n/a</v>
      </c>
      <c r="AY528" s="52" t="str">
        <f ca="1">IF(OR(AV528="",AV528="n/a"),AV528,IF(AND($AW528&lt;&gt;"--- Empty ---",AW528=IF(AV528="Finger2",Settings!$AB$3,Settings!$AB$5),ISERROR(MATCH(AW528,Settings!$AB$9:$AB$14,0))),"No","Yes"))</f>
        <v>n/a</v>
      </c>
    </row>
    <row r="529" spans="31:51" x14ac:dyDescent="0.25">
      <c r="AE529" s="51" t="str">
        <f ca="1">OFFSET('All Equipment'!$A$1,ROW()-1,0)&amp;""</f>
        <v>Legs</v>
      </c>
      <c r="AF529" s="51" t="str">
        <f ca="1">OFFSET('All Equipment'!$B$1,ROW()-1,0)&amp;""</f>
        <v>Legs</v>
      </c>
      <c r="AG529" s="52" t="str">
        <f t="shared" ca="1" si="73"/>
        <v/>
      </c>
      <c r="AH529" s="51" t="str">
        <f ca="1">IF($AE529="","",IF(OFFSET('All Equipment'!$A$1,ROW()-1,2)="","--- Empty ---",OFFSET('All Equipment'!$A$1,ROW()-1,2)))</f>
        <v>Abyssal Cloth Pants of Sorcery</v>
      </c>
      <c r="AI529" s="52">
        <f ca="1">IF($AF529="","",OFFSET('All Equipment'!$E$1,ROW()-1,0))</f>
        <v>4</v>
      </c>
      <c r="AJ529" s="52">
        <f ca="1">IF($AE529="","",OFFSET('All Equipment'!$M$1,ROW()-1,0))</f>
        <v>0</v>
      </c>
      <c r="AK529" s="107">
        <f ca="1">IF($AE529="","",IF($AH529="--- Empty ---",0,OFFSET('All Equipment'!$P$1,ROW()-1,0)))</f>
        <v>26.497340425531917</v>
      </c>
      <c r="AL529" s="107">
        <f ca="1">IF($AE529="","",IF(AND($AE529="Off-Hand",$AH529="--- Empty ---"),1000,IF($AG529="1H",SUM($AK529,MAX(Optimization!$I$5:$K$5)),$AK529)))</f>
        <v>26.497340425531917</v>
      </c>
      <c r="AM529" s="134" t="str">
        <f ca="1">IF($AH529="","",IF(AND($AH529&lt;&gt;"--- Empty ---",OR($AI529&gt;$AD$2,OFFSET('All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9" s="52" t="str">
        <f t="shared" ca="1" si="74"/>
        <v>Yes</v>
      </c>
      <c r="AO529" s="52">
        <f t="shared" ca="1" si="79"/>
        <v>529</v>
      </c>
      <c r="AQ529" s="51" t="str">
        <f t="shared" ca="1" si="75"/>
        <v>n/a</v>
      </c>
      <c r="AR529" s="51" t="str">
        <f t="shared" ca="1" si="76"/>
        <v>n/a</v>
      </c>
      <c r="AS529" s="52" t="str">
        <f t="shared" ca="1" si="80"/>
        <v>n/a</v>
      </c>
      <c r="AT529" s="52" t="str">
        <f ca="1">IF(OR(AQ529="",AQ529="n/a"),AQ529,IF(AND($AR529&lt;&gt;"--- Empty ---",AR529=IF(AQ529="Finger1",Settings!$AB$4,Settings!$AB$6),ISERROR(MATCH(AR529,Settings!$AB$9:$AB$14,0))),"No","Yes"))</f>
        <v>n/a</v>
      </c>
      <c r="AV529" s="51" t="str">
        <f t="shared" ca="1" si="77"/>
        <v>n/a</v>
      </c>
      <c r="AW529" s="51" t="str">
        <f t="shared" ca="1" si="78"/>
        <v>n/a</v>
      </c>
      <c r="AX529" s="52" t="str">
        <f t="shared" ca="1" si="81"/>
        <v>n/a</v>
      </c>
      <c r="AY529" s="52" t="str">
        <f ca="1">IF(OR(AV529="",AV529="n/a"),AV529,IF(AND($AW529&lt;&gt;"--- Empty ---",AW529=IF(AV529="Finger2",Settings!$AB$3,Settings!$AB$5),ISERROR(MATCH(AW529,Settings!$AB$9:$AB$14,0))),"No","Yes"))</f>
        <v>n/a</v>
      </c>
    </row>
    <row r="530" spans="31:51" x14ac:dyDescent="0.25">
      <c r="AE530" s="51" t="str">
        <f ca="1">OFFSET('All Equipment'!$A$1,ROW()-1,0)&amp;""</f>
        <v>Legs</v>
      </c>
      <c r="AF530" s="51" t="str">
        <f ca="1">OFFSET('All Equipment'!$B$1,ROW()-1,0)&amp;""</f>
        <v>Legs</v>
      </c>
      <c r="AG530" s="52" t="str">
        <f t="shared" ca="1" si="73"/>
        <v/>
      </c>
      <c r="AH530" s="51" t="str">
        <f ca="1">IF($AE530="","",IF(OFFSET('All Equipment'!$A$1,ROW()-1,2)="","--- Empty ---",OFFSET('All Equipment'!$A$1,ROW()-1,2)))</f>
        <v>Adventurer's Legguards of Arcane Wrath</v>
      </c>
      <c r="AI530" s="52">
        <f ca="1">IF($AF530="","",OFFSET('All Equipment'!$E$1,ROW()-1,0))</f>
        <v>1</v>
      </c>
      <c r="AJ530" s="52">
        <f ca="1">IF($AE530="","",OFFSET('All Equipment'!$M$1,ROW()-1,0))</f>
        <v>0</v>
      </c>
      <c r="AK530" s="107">
        <f ca="1">IF($AE530="","",IF($AH530="--- Empty ---",0,OFFSET('All Equipment'!$P$1,ROW()-1,0)))</f>
        <v>41</v>
      </c>
      <c r="AL530" s="107">
        <f ca="1">IF($AE530="","",IF(AND($AE530="Off-Hand",$AH530="--- Empty ---"),1000,IF($AG530="1H",SUM($AK530,MAX(Optimization!$I$5:$K$5)),$AK530)))</f>
        <v>41</v>
      </c>
      <c r="AM530" s="134" t="str">
        <f ca="1">IF($AH530="","",IF(AND($AH530&lt;&gt;"--- Empty ---",OR($AI530&gt;$AD$2,OFFSET('All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0" s="52" t="str">
        <f t="shared" ca="1" si="74"/>
        <v>Yes</v>
      </c>
      <c r="AO530" s="52">
        <f t="shared" ca="1" si="79"/>
        <v>530</v>
      </c>
      <c r="AQ530" s="51" t="str">
        <f t="shared" ca="1" si="75"/>
        <v>n/a</v>
      </c>
      <c r="AR530" s="51" t="str">
        <f t="shared" ca="1" si="76"/>
        <v>n/a</v>
      </c>
      <c r="AS530" s="52" t="str">
        <f t="shared" ca="1" si="80"/>
        <v>n/a</v>
      </c>
      <c r="AT530" s="52" t="str">
        <f ca="1">IF(OR(AQ530="",AQ530="n/a"),AQ530,IF(AND($AR530&lt;&gt;"--- Empty ---",AR530=IF(AQ530="Finger1",Settings!$AB$4,Settings!$AB$6),ISERROR(MATCH(AR530,Settings!$AB$9:$AB$14,0))),"No","Yes"))</f>
        <v>n/a</v>
      </c>
      <c r="AV530" s="51" t="str">
        <f t="shared" ca="1" si="77"/>
        <v>n/a</v>
      </c>
      <c r="AW530" s="51" t="str">
        <f t="shared" ca="1" si="78"/>
        <v>n/a</v>
      </c>
      <c r="AX530" s="52" t="str">
        <f t="shared" ca="1" si="81"/>
        <v>n/a</v>
      </c>
      <c r="AY530" s="52" t="str">
        <f ca="1">IF(OR(AV530="",AV530="n/a"),AV530,IF(AND($AW530&lt;&gt;"--- Empty ---",AW530=IF(AV530="Finger2",Settings!$AB$3,Settings!$AB$5),ISERROR(MATCH(AW530,Settings!$AB$9:$AB$14,0))),"No","Yes"))</f>
        <v>n/a</v>
      </c>
    </row>
    <row r="531" spans="31:51" x14ac:dyDescent="0.25">
      <c r="AE531" s="51" t="str">
        <f ca="1">OFFSET('All Equipment'!$A$1,ROW()-1,0)&amp;""</f>
        <v>Legs</v>
      </c>
      <c r="AF531" s="51" t="str">
        <f ca="1">OFFSET('All Equipment'!$B$1,ROW()-1,0)&amp;""</f>
        <v>Legs</v>
      </c>
      <c r="AG531" s="52" t="str">
        <f t="shared" ca="1" si="73"/>
        <v/>
      </c>
      <c r="AH531" s="51" t="str">
        <f ca="1">IF($AE531="","",IF(OFFSET('All Equipment'!$A$1,ROW()-1,2)="","--- Empty ---",OFFSET('All Equipment'!$A$1,ROW()-1,2)))</f>
        <v>Bloodtinged Kilt</v>
      </c>
      <c r="AI531" s="52">
        <f ca="1">IF($AF531="","",OFFSET('All Equipment'!$E$1,ROW()-1,0))</f>
        <v>4</v>
      </c>
      <c r="AJ531" s="52">
        <f ca="1">IF($AE531="","",OFFSET('All Equipment'!$M$1,ROW()-1,0))</f>
        <v>0</v>
      </c>
      <c r="AK531" s="107">
        <f ca="1">IF($AE531="","",IF($AH531="--- Empty ---",0,OFFSET('All Equipment'!$P$1,ROW()-1,0)))</f>
        <v>30.26595744680851</v>
      </c>
      <c r="AL531" s="107">
        <f ca="1">IF($AE531="","",IF(AND($AE531="Off-Hand",$AH531="--- Empty ---"),1000,IF($AG531="1H",SUM($AK531,MAX(Optimization!$I$5:$K$5)),$AK531)))</f>
        <v>30.26595744680851</v>
      </c>
      <c r="AM531" s="134" t="str">
        <f ca="1">IF($AH531="","",IF(AND($AH531&lt;&gt;"--- Empty ---",OR($AI531&gt;$AD$2,OFFSET('All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1" s="52" t="str">
        <f t="shared" ca="1" si="74"/>
        <v>Yes</v>
      </c>
      <c r="AO531" s="52">
        <f t="shared" ca="1" si="79"/>
        <v>531</v>
      </c>
      <c r="AQ531" s="51" t="str">
        <f t="shared" ca="1" si="75"/>
        <v>n/a</v>
      </c>
      <c r="AR531" s="51" t="str">
        <f t="shared" ca="1" si="76"/>
        <v>n/a</v>
      </c>
      <c r="AS531" s="52" t="str">
        <f t="shared" ca="1" si="80"/>
        <v>n/a</v>
      </c>
      <c r="AT531" s="52" t="str">
        <f ca="1">IF(OR(AQ531="",AQ531="n/a"),AQ531,IF(AND($AR531&lt;&gt;"--- Empty ---",AR531=IF(AQ531="Finger1",Settings!$AB$4,Settings!$AB$6),ISERROR(MATCH(AR531,Settings!$AB$9:$AB$14,0))),"No","Yes"))</f>
        <v>n/a</v>
      </c>
      <c r="AV531" s="51" t="str">
        <f t="shared" ca="1" si="77"/>
        <v>n/a</v>
      </c>
      <c r="AW531" s="51" t="str">
        <f t="shared" ca="1" si="78"/>
        <v>n/a</v>
      </c>
      <c r="AX531" s="52" t="str">
        <f t="shared" ca="1" si="81"/>
        <v>n/a</v>
      </c>
      <c r="AY531" s="52" t="str">
        <f ca="1">IF(OR(AV531="",AV531="n/a"),AV531,IF(AND($AW531&lt;&gt;"--- Empty ---",AW531=IF(AV531="Finger2",Settings!$AB$3,Settings!$AB$5),ISERROR(MATCH(AW531,Settings!$AB$9:$AB$14,0))),"No","Yes"))</f>
        <v>n/a</v>
      </c>
    </row>
    <row r="532" spans="31:51" x14ac:dyDescent="0.25">
      <c r="AE532" s="51" t="str">
        <f ca="1">OFFSET('All Equipment'!$A$1,ROW()-1,0)&amp;""</f>
        <v>Legs</v>
      </c>
      <c r="AF532" s="51" t="str">
        <f ca="1">OFFSET('All Equipment'!$B$1,ROW()-1,0)&amp;""</f>
        <v>Legs</v>
      </c>
      <c r="AG532" s="52" t="str">
        <f t="shared" ca="1" si="73"/>
        <v>Set 1</v>
      </c>
      <c r="AH532" s="51" t="str">
        <f ca="1">IF($AE532="","",IF(OFFSET('All Equipment'!$A$1,ROW()-1,2)="","--- Empty ---",OFFSET('All Equipment'!$A$1,ROW()-1,2)))</f>
        <v>Bloodvine Leggings</v>
      </c>
      <c r="AI532" s="52">
        <f ca="1">IF($AF532="","",OFFSET('All Equipment'!$E$1,ROW()-1,0))</f>
        <v>4</v>
      </c>
      <c r="AJ532" s="52">
        <f ca="1">IF($AE532="","",OFFSET('All Equipment'!$M$1,ROW()-1,0))</f>
        <v>1</v>
      </c>
      <c r="AK532" s="107">
        <f ca="1">IF($AE532="","",IF($AH532="--- Empty ---",0,OFFSET('All Equipment'!$P$1,ROW()-1,0)))</f>
        <v>51.27553191489362</v>
      </c>
      <c r="AL532" s="107">
        <f ca="1">IF($AE532="","",IF(AND($AE532="Off-Hand",$AH532="--- Empty ---"),1000,IF($AG532="1H",SUM($AK532,MAX(Optimization!$I$5:$K$5)),$AK532)))</f>
        <v>51.27553191489362</v>
      </c>
      <c r="AM532" s="134" t="str">
        <f ca="1">IF($AH532="","",IF(AND($AH532&lt;&gt;"--- Empty ---",OR($AI532&gt;$AD$2,OFFSET('All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2" s="52" t="str">
        <f t="shared" ca="1" si="74"/>
        <v>Yes</v>
      </c>
      <c r="AO532" s="52">
        <f t="shared" ca="1" si="79"/>
        <v>532</v>
      </c>
      <c r="AQ532" s="51" t="str">
        <f t="shared" ca="1" si="75"/>
        <v>n/a</v>
      </c>
      <c r="AR532" s="51" t="str">
        <f t="shared" ca="1" si="76"/>
        <v>n/a</v>
      </c>
      <c r="AS532" s="52" t="str">
        <f t="shared" ca="1" si="80"/>
        <v>n/a</v>
      </c>
      <c r="AT532" s="52" t="str">
        <f ca="1">IF(OR(AQ532="",AQ532="n/a"),AQ532,IF(AND($AR532&lt;&gt;"--- Empty ---",AR532=IF(AQ532="Finger1",Settings!$AB$4,Settings!$AB$6),ISERROR(MATCH(AR532,Settings!$AB$9:$AB$14,0))),"No","Yes"))</f>
        <v>n/a</v>
      </c>
      <c r="AV532" s="51" t="str">
        <f t="shared" ca="1" si="77"/>
        <v>n/a</v>
      </c>
      <c r="AW532" s="51" t="str">
        <f t="shared" ca="1" si="78"/>
        <v>n/a</v>
      </c>
      <c r="AX532" s="52" t="str">
        <f t="shared" ca="1" si="81"/>
        <v>n/a</v>
      </c>
      <c r="AY532" s="52" t="str">
        <f ca="1">IF(OR(AV532="",AV532="n/a"),AV532,IF(AND($AW532&lt;&gt;"--- Empty ---",AW532=IF(AV532="Finger2",Settings!$AB$3,Settings!$AB$5),ISERROR(MATCH(AW532,Settings!$AB$9:$AB$14,0))),"No","Yes"))</f>
        <v>n/a</v>
      </c>
    </row>
    <row r="533" spans="31:51" x14ac:dyDescent="0.25">
      <c r="AE533" s="51" t="str">
        <f ca="1">OFFSET('All Equipment'!$A$1,ROW()-1,0)&amp;""</f>
        <v>Legs</v>
      </c>
      <c r="AF533" s="51" t="str">
        <f ca="1">OFFSET('All Equipment'!$B$1,ROW()-1,0)&amp;""</f>
        <v>Legs</v>
      </c>
      <c r="AG533" s="52" t="str">
        <f t="shared" ca="1" si="73"/>
        <v/>
      </c>
      <c r="AH533" s="51" t="str">
        <f ca="1">IF($AE533="","",IF(OFFSET('All Equipment'!$A$1,ROW()-1,2)="","--- Empty ---",OFFSET('All Equipment'!$A$1,ROW()-1,2)))</f>
        <v>Cenarion Leggings</v>
      </c>
      <c r="AI533" s="52">
        <f ca="1">IF($AF533="","",OFFSET('All Equipment'!$E$1,ROW()-1,0))</f>
        <v>1</v>
      </c>
      <c r="AJ533" s="52">
        <f ca="1">IF($AE533="","",OFFSET('All Equipment'!$M$1,ROW()-1,0))</f>
        <v>0</v>
      </c>
      <c r="AK533" s="107">
        <f ca="1">IF($AE533="","",IF($AH533="--- Empty ---",0,OFFSET('All Equipment'!$P$1,ROW()-1,0)))</f>
        <v>8.9505319148936202</v>
      </c>
      <c r="AL533" s="107">
        <f ca="1">IF($AE533="","",IF(AND($AE533="Off-Hand",$AH533="--- Empty ---"),1000,IF($AG533="1H",SUM($AK533,MAX(Optimization!$I$5:$K$5)),$AK533)))</f>
        <v>8.9505319148936202</v>
      </c>
      <c r="AM533" s="134" t="str">
        <f ca="1">IF($AH533="","",IF(AND($AH533&lt;&gt;"--- Empty ---",OR($AI533&gt;$AD$2,OFFSET('All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3" s="52" t="str">
        <f t="shared" ca="1" si="74"/>
        <v>Yes</v>
      </c>
      <c r="AO533" s="52">
        <f t="shared" ca="1" si="79"/>
        <v>533</v>
      </c>
      <c r="AQ533" s="51" t="str">
        <f t="shared" ca="1" si="75"/>
        <v>n/a</v>
      </c>
      <c r="AR533" s="51" t="str">
        <f t="shared" ca="1" si="76"/>
        <v>n/a</v>
      </c>
      <c r="AS533" s="52" t="str">
        <f t="shared" ca="1" si="80"/>
        <v>n/a</v>
      </c>
      <c r="AT533" s="52" t="str">
        <f ca="1">IF(OR(AQ533="",AQ533="n/a"),AQ533,IF(AND($AR533&lt;&gt;"--- Empty ---",AR533=IF(AQ533="Finger1",Settings!$AB$4,Settings!$AB$6),ISERROR(MATCH(AR533,Settings!$AB$9:$AB$14,0))),"No","Yes"))</f>
        <v>n/a</v>
      </c>
      <c r="AV533" s="51" t="str">
        <f t="shared" ca="1" si="77"/>
        <v>n/a</v>
      </c>
      <c r="AW533" s="51" t="str">
        <f t="shared" ca="1" si="78"/>
        <v>n/a</v>
      </c>
      <c r="AX533" s="52" t="str">
        <f t="shared" ca="1" si="81"/>
        <v>n/a</v>
      </c>
      <c r="AY533" s="52" t="str">
        <f ca="1">IF(OR(AV533="",AV533="n/a"),AV533,IF(AND($AW533&lt;&gt;"--- Empty ---",AW533=IF(AV533="Finger2",Settings!$AB$3,Settings!$AB$5),ISERROR(MATCH(AW533,Settings!$AB$9:$AB$14,0))),"No","Yes"))</f>
        <v>n/a</v>
      </c>
    </row>
    <row r="534" spans="31:51" x14ac:dyDescent="0.25">
      <c r="AE534" s="51" t="str">
        <f ca="1">OFFSET('All Equipment'!$A$1,ROW()-1,0)&amp;""</f>
        <v>Legs</v>
      </c>
      <c r="AF534" s="51" t="str">
        <f ca="1">OFFSET('All Equipment'!$B$1,ROW()-1,0)&amp;""</f>
        <v>Legs</v>
      </c>
      <c r="AG534" s="52" t="str">
        <f t="shared" ca="1" si="73"/>
        <v/>
      </c>
      <c r="AH534" s="51" t="str">
        <f ca="1">IF($AE534="","",IF(OFFSET('All Equipment'!$A$1,ROW()-1,2)="","--- Empty ---",OFFSET('All Equipment'!$A$1,ROW()-1,2)))</f>
        <v>Empowered Leggings</v>
      </c>
      <c r="AI534" s="52">
        <f ca="1">IF($AF534="","",OFFSET('All Equipment'!$E$1,ROW()-1,0))</f>
        <v>3</v>
      </c>
      <c r="AJ534" s="52">
        <f ca="1">IF($AE534="","",OFFSET('All Equipment'!$M$1,ROW()-1,0))</f>
        <v>0</v>
      </c>
      <c r="AK534" s="107">
        <f ca="1">IF($AE534="","",IF($AH534="--- Empty ---",0,OFFSET('All Equipment'!$P$1,ROW()-1,0)))</f>
        <v>8.1574468085106417</v>
      </c>
      <c r="AL534" s="107">
        <f ca="1">IF($AE534="","",IF(AND($AE534="Off-Hand",$AH534="--- Empty ---"),1000,IF($AG534="1H",SUM($AK534,MAX(Optimization!$I$5:$K$5)),$AK534)))</f>
        <v>8.1574468085106417</v>
      </c>
      <c r="AM534" s="134" t="str">
        <f ca="1">IF($AH534="","",IF(AND($AH534&lt;&gt;"--- Empty ---",OR($AI534&gt;$AD$2,OFFSET('All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4" s="52" t="str">
        <f t="shared" ca="1" si="74"/>
        <v>Yes</v>
      </c>
      <c r="AO534" s="52">
        <f t="shared" ca="1" si="79"/>
        <v>534</v>
      </c>
      <c r="AQ534" s="51" t="str">
        <f t="shared" ca="1" si="75"/>
        <v>n/a</v>
      </c>
      <c r="AR534" s="51" t="str">
        <f t="shared" ca="1" si="76"/>
        <v>n/a</v>
      </c>
      <c r="AS534" s="52" t="str">
        <f t="shared" ca="1" si="80"/>
        <v>n/a</v>
      </c>
      <c r="AT534" s="52" t="str">
        <f ca="1">IF(OR(AQ534="",AQ534="n/a"),AQ534,IF(AND($AR534&lt;&gt;"--- Empty ---",AR534=IF(AQ534="Finger1",Settings!$AB$4,Settings!$AB$6),ISERROR(MATCH(AR534,Settings!$AB$9:$AB$14,0))),"No","Yes"))</f>
        <v>n/a</v>
      </c>
      <c r="AV534" s="51" t="str">
        <f t="shared" ca="1" si="77"/>
        <v>n/a</v>
      </c>
      <c r="AW534" s="51" t="str">
        <f t="shared" ca="1" si="78"/>
        <v>n/a</v>
      </c>
      <c r="AX534" s="52" t="str">
        <f t="shared" ca="1" si="81"/>
        <v>n/a</v>
      </c>
      <c r="AY534" s="52" t="str">
        <f ca="1">IF(OR(AV534="",AV534="n/a"),AV534,IF(AND($AW534&lt;&gt;"--- Empty ---",AW534=IF(AV534="Finger2",Settings!$AB$3,Settings!$AB$5),ISERROR(MATCH(AW534,Settings!$AB$9:$AB$14,0))),"No","Yes"))</f>
        <v>n/a</v>
      </c>
    </row>
    <row r="535" spans="31:51" x14ac:dyDescent="0.25">
      <c r="AE535" s="51" t="str">
        <f ca="1">OFFSET('All Equipment'!$A$1,ROW()-1,0)&amp;""</f>
        <v>Legs</v>
      </c>
      <c r="AF535" s="51" t="str">
        <f ca="1">OFFSET('All Equipment'!$B$1,ROW()-1,0)&amp;""</f>
        <v>Legs</v>
      </c>
      <c r="AG535" s="52" t="str">
        <f t="shared" ca="1" si="73"/>
        <v/>
      </c>
      <c r="AH535" s="51" t="str">
        <f ca="1">IF($AE535="","",IF(OFFSET('All Equipment'!$A$1,ROW()-1,2)="","--- Empty ---",OFFSET('All Equipment'!$A$1,ROW()-1,2)))</f>
        <v>Feralheart Kilt</v>
      </c>
      <c r="AI535" s="52">
        <f ca="1">IF($AF535="","",OFFSET('All Equipment'!$E$1,ROW()-1,0))</f>
        <v>5</v>
      </c>
      <c r="AJ535" s="52">
        <f ca="1">IF($AE535="","",OFFSET('All Equipment'!$M$1,ROW()-1,0))</f>
        <v>0</v>
      </c>
      <c r="AK535" s="107">
        <f ca="1">IF($AE535="","",IF($AH535="--- Empty ---",0,OFFSET('All Equipment'!$P$1,ROW()-1,0)))</f>
        <v>10.586170212765959</v>
      </c>
      <c r="AL535" s="107">
        <f ca="1">IF($AE535="","",IF(AND($AE535="Off-Hand",$AH535="--- Empty ---"),1000,IF($AG535="1H",SUM($AK535,MAX(Optimization!$I$5:$K$5)),$AK535)))</f>
        <v>10.586170212765959</v>
      </c>
      <c r="AM535" s="134" t="str">
        <f ca="1">IF($AH535="","",IF(AND($AH535&lt;&gt;"--- Empty ---",OR($AI535&gt;$AD$2,OFFSET('All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5" s="52" t="str">
        <f t="shared" ca="1" si="74"/>
        <v>Yes</v>
      </c>
      <c r="AO535" s="52">
        <f t="shared" ca="1" si="79"/>
        <v>535</v>
      </c>
      <c r="AQ535" s="51" t="str">
        <f t="shared" ca="1" si="75"/>
        <v>n/a</v>
      </c>
      <c r="AR535" s="51" t="str">
        <f t="shared" ca="1" si="76"/>
        <v>n/a</v>
      </c>
      <c r="AS535" s="52" t="str">
        <f t="shared" ca="1" si="80"/>
        <v>n/a</v>
      </c>
      <c r="AT535" s="52" t="str">
        <f ca="1">IF(OR(AQ535="",AQ535="n/a"),AQ535,IF(AND($AR535&lt;&gt;"--- Empty ---",AR535=IF(AQ535="Finger1",Settings!$AB$4,Settings!$AB$6),ISERROR(MATCH(AR535,Settings!$AB$9:$AB$14,0))),"No","Yes"))</f>
        <v>n/a</v>
      </c>
      <c r="AV535" s="51" t="str">
        <f t="shared" ca="1" si="77"/>
        <v>n/a</v>
      </c>
      <c r="AW535" s="51" t="str">
        <f t="shared" ca="1" si="78"/>
        <v>n/a</v>
      </c>
      <c r="AX535" s="52" t="str">
        <f t="shared" ca="1" si="81"/>
        <v>n/a</v>
      </c>
      <c r="AY535" s="52" t="str">
        <f ca="1">IF(OR(AV535="",AV535="n/a"),AV535,IF(AND($AW535&lt;&gt;"--- Empty ---",AW535=IF(AV535="Finger2",Settings!$AB$3,Settings!$AB$5),ISERROR(MATCH(AW535,Settings!$AB$9:$AB$14,0))),"No","Yes"))</f>
        <v>n/a</v>
      </c>
    </row>
    <row r="536" spans="31:51" x14ac:dyDescent="0.25">
      <c r="AE536" s="51" t="str">
        <f ca="1">OFFSET('All Equipment'!$A$1,ROW()-1,0)&amp;""</f>
        <v>Legs</v>
      </c>
      <c r="AF536" s="51" t="str">
        <f ca="1">OFFSET('All Equipment'!$B$1,ROW()-1,0)&amp;""</f>
        <v>Legs</v>
      </c>
      <c r="AG536" s="52" t="str">
        <f t="shared" ca="1" si="73"/>
        <v/>
      </c>
      <c r="AH536" s="51" t="str">
        <f ca="1">IF($AE536="","",IF(OFFSET('All Equipment'!$A$1,ROW()-1,2)="","--- Empty ---",OFFSET('All Equipment'!$A$1,ROW()-1,2)))</f>
        <v>Flarecore Leggings</v>
      </c>
      <c r="AI536" s="52">
        <f ca="1">IF($AF536="","",OFFSET('All Equipment'!$E$1,ROW()-1,0))</f>
        <v>3</v>
      </c>
      <c r="AJ536" s="52">
        <f ca="1">IF($AE536="","",OFFSET('All Equipment'!$M$1,ROW()-1,0))</f>
        <v>0</v>
      </c>
      <c r="AK536" s="107">
        <f ca="1">IF($AE536="","",IF($AH536="--- Empty ---",0,OFFSET('All Equipment'!$P$1,ROW()-1,0)))</f>
        <v>43</v>
      </c>
      <c r="AL536" s="107">
        <f ca="1">IF($AE536="","",IF(AND($AE536="Off-Hand",$AH536="--- Empty ---"),1000,IF($AG536="1H",SUM($AK536,MAX(Optimization!$I$5:$K$5)),$AK536)))</f>
        <v>43</v>
      </c>
      <c r="AM536" s="134" t="str">
        <f ca="1">IF($AH536="","",IF(AND($AH536&lt;&gt;"--- Empty ---",OR($AI536&gt;$AD$2,OFFSET('All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6" s="52" t="str">
        <f t="shared" ca="1" si="74"/>
        <v>Yes</v>
      </c>
      <c r="AO536" s="52">
        <f t="shared" ca="1" si="79"/>
        <v>536</v>
      </c>
      <c r="AQ536" s="51" t="str">
        <f t="shared" ca="1" si="75"/>
        <v>n/a</v>
      </c>
      <c r="AR536" s="51" t="str">
        <f t="shared" ca="1" si="76"/>
        <v>n/a</v>
      </c>
      <c r="AS536" s="52" t="str">
        <f t="shared" ca="1" si="80"/>
        <v>n/a</v>
      </c>
      <c r="AT536" s="52" t="str">
        <f ca="1">IF(OR(AQ536="",AQ536="n/a"),AQ536,IF(AND($AR536&lt;&gt;"--- Empty ---",AR536=IF(AQ536="Finger1",Settings!$AB$4,Settings!$AB$6),ISERROR(MATCH(AR536,Settings!$AB$9:$AB$14,0))),"No","Yes"))</f>
        <v>n/a</v>
      </c>
      <c r="AV536" s="51" t="str">
        <f t="shared" ca="1" si="77"/>
        <v>n/a</v>
      </c>
      <c r="AW536" s="51" t="str">
        <f t="shared" ca="1" si="78"/>
        <v>n/a</v>
      </c>
      <c r="AX536" s="52" t="str">
        <f t="shared" ca="1" si="81"/>
        <v>n/a</v>
      </c>
      <c r="AY536" s="52" t="str">
        <f ca="1">IF(OR(AV536="",AV536="n/a"),AV536,IF(AND($AW536&lt;&gt;"--- Empty ---",AW536=IF(AV536="Finger2",Settings!$AB$3,Settings!$AB$5),ISERROR(MATCH(AW536,Settings!$AB$9:$AB$14,0))),"No","Yes"))</f>
        <v>n/a</v>
      </c>
    </row>
    <row r="537" spans="31:51" x14ac:dyDescent="0.25">
      <c r="AE537" s="51" t="str">
        <f ca="1">OFFSET('All Equipment'!$A$1,ROW()-1,0)&amp;""</f>
        <v>Legs</v>
      </c>
      <c r="AF537" s="51" t="str">
        <f ca="1">OFFSET('All Equipment'!$B$1,ROW()-1,0)&amp;""</f>
        <v>Legs</v>
      </c>
      <c r="AG537" s="52" t="str">
        <f t="shared" ca="1" si="73"/>
        <v/>
      </c>
      <c r="AH537" s="51" t="str">
        <f ca="1">IF($AE537="","",IF(OFFSET('All Equipment'!$A$1,ROW()-1,2)="","--- Empty ---",OFFSET('All Equipment'!$A$1,ROW()-1,2)))</f>
        <v>Genesis Trousers</v>
      </c>
      <c r="AI537" s="52">
        <f ca="1">IF($AF537="","",OFFSET('All Equipment'!$E$1,ROW()-1,0))</f>
        <v>5</v>
      </c>
      <c r="AJ537" s="52">
        <f ca="1">IF($AE537="","",OFFSET('All Equipment'!$M$1,ROW()-1,0))</f>
        <v>0</v>
      </c>
      <c r="AK537" s="107">
        <f ca="1">IF($AE537="","",IF($AH537="--- Empty ---",0,OFFSET('All Equipment'!$P$1,ROW()-1,0)))</f>
        <v>29.492553191489364</v>
      </c>
      <c r="AL537" s="107">
        <f ca="1">IF($AE537="","",IF(AND($AE537="Off-Hand",$AH537="--- Empty ---"),1000,IF($AG537="1H",SUM($AK537,MAX(Optimization!$I$5:$K$5)),$AK537)))</f>
        <v>29.492553191489364</v>
      </c>
      <c r="AM537" s="134" t="str">
        <f ca="1">IF($AH537="","",IF(AND($AH537&lt;&gt;"--- Empty ---",OR($AI537&gt;$AD$2,OFFSET('All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7" s="52" t="str">
        <f t="shared" ca="1" si="74"/>
        <v>Yes</v>
      </c>
      <c r="AO537" s="52">
        <f t="shared" ca="1" si="79"/>
        <v>537</v>
      </c>
      <c r="AQ537" s="51" t="str">
        <f t="shared" ca="1" si="75"/>
        <v>n/a</v>
      </c>
      <c r="AR537" s="51" t="str">
        <f t="shared" ca="1" si="76"/>
        <v>n/a</v>
      </c>
      <c r="AS537" s="52" t="str">
        <f t="shared" ca="1" si="80"/>
        <v>n/a</v>
      </c>
      <c r="AT537" s="52" t="str">
        <f ca="1">IF(OR(AQ537="",AQ537="n/a"),AQ537,IF(AND($AR537&lt;&gt;"--- Empty ---",AR537=IF(AQ537="Finger1",Settings!$AB$4,Settings!$AB$6),ISERROR(MATCH(AR537,Settings!$AB$9:$AB$14,0))),"No","Yes"))</f>
        <v>n/a</v>
      </c>
      <c r="AV537" s="51" t="str">
        <f t="shared" ca="1" si="77"/>
        <v>n/a</v>
      </c>
      <c r="AW537" s="51" t="str">
        <f t="shared" ca="1" si="78"/>
        <v>n/a</v>
      </c>
      <c r="AX537" s="52" t="str">
        <f t="shared" ca="1" si="81"/>
        <v>n/a</v>
      </c>
      <c r="AY537" s="52" t="str">
        <f ca="1">IF(OR(AV537="",AV537="n/a"),AV537,IF(AND($AW537&lt;&gt;"--- Empty ---",AW537=IF(AV537="Finger2",Settings!$AB$3,Settings!$AB$5),ISERROR(MATCH(AW537,Settings!$AB$9:$AB$14,0))),"No","Yes"))</f>
        <v>n/a</v>
      </c>
    </row>
    <row r="538" spans="31:51" x14ac:dyDescent="0.25">
      <c r="AE538" s="51" t="str">
        <f ca="1">OFFSET('All Equipment'!$A$1,ROW()-1,0)&amp;""</f>
        <v>Legs</v>
      </c>
      <c r="AF538" s="51" t="str">
        <f ca="1">OFFSET('All Equipment'!$B$1,ROW()-1,0)&amp;""</f>
        <v>Legs</v>
      </c>
      <c r="AG538" s="52" t="str">
        <f t="shared" ca="1" si="73"/>
        <v/>
      </c>
      <c r="AH538" s="51" t="str">
        <f ca="1">IF($AE538="","",IF(OFFSET('All Equipment'!$A$1,ROW()-1,2)="","--- Empty ---",OFFSET('All Equipment'!$A$1,ROW()-1,2)))</f>
        <v>Glacial Leggings</v>
      </c>
      <c r="AI538" s="52">
        <f ca="1">IF($AF538="","",OFFSET('All Equipment'!$E$1,ROW()-1,0))</f>
        <v>6</v>
      </c>
      <c r="AJ538" s="52">
        <f ca="1">IF($AE538="","",OFFSET('All Equipment'!$M$1,ROW()-1,0))</f>
        <v>0</v>
      </c>
      <c r="AK538" s="107">
        <f ca="1">IF($AE538="","",IF($AH538="--- Empty ---",0,OFFSET('All Equipment'!$P$1,ROW()-1,0)))</f>
        <v>18</v>
      </c>
      <c r="AL538" s="107">
        <f ca="1">IF($AE538="","",IF(AND($AE538="Off-Hand",$AH538="--- Empty ---"),1000,IF($AG538="1H",SUM($AK538,MAX(Optimization!$I$5:$K$5)),$AK538)))</f>
        <v>18</v>
      </c>
      <c r="AM538" s="134" t="str">
        <f ca="1">IF($AH538="","",IF(AND($AH538&lt;&gt;"--- Empty ---",OR($AI538&gt;$AD$2,OFFSET('All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8" s="52" t="str">
        <f t="shared" ca="1" si="74"/>
        <v>Yes</v>
      </c>
      <c r="AO538" s="52">
        <f t="shared" ca="1" si="79"/>
        <v>538</v>
      </c>
      <c r="AQ538" s="51" t="str">
        <f t="shared" ca="1" si="75"/>
        <v>n/a</v>
      </c>
      <c r="AR538" s="51" t="str">
        <f t="shared" ca="1" si="76"/>
        <v>n/a</v>
      </c>
      <c r="AS538" s="52" t="str">
        <f t="shared" ca="1" si="80"/>
        <v>n/a</v>
      </c>
      <c r="AT538" s="52" t="str">
        <f ca="1">IF(OR(AQ538="",AQ538="n/a"),AQ538,IF(AND($AR538&lt;&gt;"--- Empty ---",AR538=IF(AQ538="Finger1",Settings!$AB$4,Settings!$AB$6),ISERROR(MATCH(AR538,Settings!$AB$9:$AB$14,0))),"No","Yes"))</f>
        <v>n/a</v>
      </c>
      <c r="AV538" s="51" t="str">
        <f t="shared" ca="1" si="77"/>
        <v>n/a</v>
      </c>
      <c r="AW538" s="51" t="str">
        <f t="shared" ca="1" si="78"/>
        <v>n/a</v>
      </c>
      <c r="AX538" s="52" t="str">
        <f t="shared" ca="1" si="81"/>
        <v>n/a</v>
      </c>
      <c r="AY538" s="52" t="str">
        <f ca="1">IF(OR(AV538="",AV538="n/a"),AV538,IF(AND($AW538&lt;&gt;"--- Empty ---",AW538=IF(AV538="Finger2",Settings!$AB$3,Settings!$AB$5),ISERROR(MATCH(AW538,Settings!$AB$9:$AB$14,0))),"No","Yes"))</f>
        <v>n/a</v>
      </c>
    </row>
    <row r="539" spans="31:51" x14ac:dyDescent="0.25">
      <c r="AE539" s="51" t="str">
        <f ca="1">OFFSET('All Equipment'!$A$1,ROW()-1,0)&amp;""</f>
        <v>Legs</v>
      </c>
      <c r="AF539" s="51" t="str">
        <f ca="1">OFFSET('All Equipment'!$B$1,ROW()-1,0)&amp;""</f>
        <v>Legs</v>
      </c>
      <c r="AG539" s="52" t="str">
        <f t="shared" ca="1" si="73"/>
        <v/>
      </c>
      <c r="AH539" s="51" t="str">
        <f ca="1">IF($AE539="","",IF(OFFSET('All Equipment'!$A$1,ROW()-1,2)="","--- Empty ---",OFFSET('All Equipment'!$A$1,ROW()-1,2)))</f>
        <v>Grand Legguards of Arcane Wrath</v>
      </c>
      <c r="AI539" s="52">
        <f ca="1">IF($AF539="","",OFFSET('All Equipment'!$E$1,ROW()-1,0))</f>
        <v>1</v>
      </c>
      <c r="AJ539" s="52">
        <f ca="1">IF($AE539="","",OFFSET('All Equipment'!$M$1,ROW()-1,0))</f>
        <v>0</v>
      </c>
      <c r="AK539" s="107">
        <f ca="1">IF($AE539="","",IF($AH539="--- Empty ---",0,OFFSET('All Equipment'!$P$1,ROW()-1,0)))</f>
        <v>40</v>
      </c>
      <c r="AL539" s="107">
        <f ca="1">IF($AE539="","",IF(AND($AE539="Off-Hand",$AH539="--- Empty ---"),1000,IF($AG539="1H",SUM($AK539,MAX(Optimization!$I$5:$K$5)),$AK539)))</f>
        <v>40</v>
      </c>
      <c r="AM539" s="134" t="str">
        <f ca="1">IF($AH539="","",IF(AND($AH539&lt;&gt;"--- Empty ---",OR($AI539&gt;$AD$2,OFFSET('All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9" s="52" t="str">
        <f t="shared" ca="1" si="74"/>
        <v>Yes</v>
      </c>
      <c r="AO539" s="52">
        <f t="shared" ca="1" si="79"/>
        <v>539</v>
      </c>
      <c r="AQ539" s="51" t="str">
        <f t="shared" ca="1" si="75"/>
        <v>n/a</v>
      </c>
      <c r="AR539" s="51" t="str">
        <f t="shared" ca="1" si="76"/>
        <v>n/a</v>
      </c>
      <c r="AS539" s="52" t="str">
        <f t="shared" ca="1" si="80"/>
        <v>n/a</v>
      </c>
      <c r="AT539" s="52" t="str">
        <f ca="1">IF(OR(AQ539="",AQ539="n/a"),AQ539,IF(AND($AR539&lt;&gt;"--- Empty ---",AR539=IF(AQ539="Finger1",Settings!$AB$4,Settings!$AB$6),ISERROR(MATCH(AR539,Settings!$AB$9:$AB$14,0))),"No","Yes"))</f>
        <v>n/a</v>
      </c>
      <c r="AV539" s="51" t="str">
        <f t="shared" ca="1" si="77"/>
        <v>n/a</v>
      </c>
      <c r="AW539" s="51" t="str">
        <f t="shared" ca="1" si="78"/>
        <v>n/a</v>
      </c>
      <c r="AX539" s="52" t="str">
        <f t="shared" ca="1" si="81"/>
        <v>n/a</v>
      </c>
      <c r="AY539" s="52" t="str">
        <f ca="1">IF(OR(AV539="",AV539="n/a"),AV539,IF(AND($AW539&lt;&gt;"--- Empty ---",AW539=IF(AV539="Finger2",Settings!$AB$3,Settings!$AB$5),ISERROR(MATCH(AW539,Settings!$AB$9:$AB$14,0))),"No","Yes"))</f>
        <v>n/a</v>
      </c>
    </row>
    <row r="540" spans="31:51" x14ac:dyDescent="0.25">
      <c r="AE540" s="51" t="str">
        <f ca="1">OFFSET('All Equipment'!$A$1,ROW()-1,0)&amp;""</f>
        <v>Legs</v>
      </c>
      <c r="AF540" s="51" t="str">
        <f ca="1">OFFSET('All Equipment'!$B$1,ROW()-1,0)&amp;""</f>
        <v>Legs</v>
      </c>
      <c r="AG540" s="52" t="str">
        <f t="shared" ca="1" si="73"/>
        <v/>
      </c>
      <c r="AH540" s="51" t="str">
        <f ca="1">IF($AE540="","",IF(OFFSET('All Equipment'!$A$1,ROW()-1,2)="","--- Empty ---",OFFSET('All Equipment'!$A$1,ROW()-1,2)))</f>
        <v>Jadefire Pants of Arcane Wrath</v>
      </c>
      <c r="AI540" s="52">
        <f ca="1">IF($AF540="","",OFFSET('All Equipment'!$E$1,ROW()-1,0))</f>
        <v>1</v>
      </c>
      <c r="AJ540" s="52">
        <f ca="1">IF($AE540="","",OFFSET('All Equipment'!$M$1,ROW()-1,0))</f>
        <v>0</v>
      </c>
      <c r="AK540" s="107">
        <f ca="1">IF($AE540="","",IF($AH540="--- Empty ---",0,OFFSET('All Equipment'!$P$1,ROW()-1,0)))</f>
        <v>33</v>
      </c>
      <c r="AL540" s="107">
        <f ca="1">IF($AE540="","",IF(AND($AE540="Off-Hand",$AH540="--- Empty ---"),1000,IF($AG540="1H",SUM($AK540,MAX(Optimization!$I$5:$K$5)),$AK540)))</f>
        <v>33</v>
      </c>
      <c r="AM540" s="134" t="str">
        <f ca="1">IF($AH540="","",IF(AND($AH540&lt;&gt;"--- Empty ---",OR($AI540&gt;$AD$2,OFFSET('All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0" s="52" t="str">
        <f t="shared" ca="1" si="74"/>
        <v>Yes</v>
      </c>
      <c r="AO540" s="52">
        <f t="shared" ca="1" si="79"/>
        <v>540</v>
      </c>
      <c r="AQ540" s="51" t="str">
        <f t="shared" ca="1" si="75"/>
        <v>n/a</v>
      </c>
      <c r="AR540" s="51" t="str">
        <f t="shared" ca="1" si="76"/>
        <v>n/a</v>
      </c>
      <c r="AS540" s="52" t="str">
        <f t="shared" ca="1" si="80"/>
        <v>n/a</v>
      </c>
      <c r="AT540" s="52" t="str">
        <f ca="1">IF(OR(AQ540="",AQ540="n/a"),AQ540,IF(AND($AR540&lt;&gt;"--- Empty ---",AR540=IF(AQ540="Finger1",Settings!$AB$4,Settings!$AB$6),ISERROR(MATCH(AR540,Settings!$AB$9:$AB$14,0))),"No","Yes"))</f>
        <v>n/a</v>
      </c>
      <c r="AV540" s="51" t="str">
        <f t="shared" ca="1" si="77"/>
        <v>n/a</v>
      </c>
      <c r="AW540" s="51" t="str">
        <f t="shared" ca="1" si="78"/>
        <v>n/a</v>
      </c>
      <c r="AX540" s="52" t="str">
        <f t="shared" ca="1" si="81"/>
        <v>n/a</v>
      </c>
      <c r="AY540" s="52" t="str">
        <f ca="1">IF(OR(AV540="",AV540="n/a"),AV540,IF(AND($AW540&lt;&gt;"--- Empty ---",AW540=IF(AV540="Finger2",Settings!$AB$3,Settings!$AB$5),ISERROR(MATCH(AW540,Settings!$AB$9:$AB$14,0))),"No","Yes"))</f>
        <v>n/a</v>
      </c>
    </row>
    <row r="541" spans="31:51" x14ac:dyDescent="0.25">
      <c r="AE541" s="51" t="str">
        <f ca="1">OFFSET('All Equipment'!$A$1,ROW()-1,0)&amp;""</f>
        <v>Legs</v>
      </c>
      <c r="AF541" s="51" t="str">
        <f ca="1">OFFSET('All Equipment'!$B$1,ROW()-1,0)&amp;""</f>
        <v>Legs</v>
      </c>
      <c r="AG541" s="52" t="str">
        <f t="shared" ca="1" si="73"/>
        <v/>
      </c>
      <c r="AH541" s="51" t="str">
        <f ca="1">IF($AE541="","",IF(OFFSET('All Equipment'!$A$1,ROW()-1,2)="","--- Empty ---",OFFSET('All Equipment'!$A$1,ROW()-1,2)))</f>
        <v>Knight-Captain's Dragonhide Leggings</v>
      </c>
      <c r="AI541" s="52">
        <f ca="1">IF($AF541="","",OFFSET('All Equipment'!$E$1,ROW()-1,0))</f>
        <v>2</v>
      </c>
      <c r="AJ541" s="52">
        <f ca="1">IF($AE541="","",OFFSET('All Equipment'!$M$1,ROW()-1,0))</f>
        <v>0</v>
      </c>
      <c r="AK541" s="107">
        <f ca="1">IF($AE541="","",IF($AH541="--- Empty ---",0,OFFSET('All Equipment'!$P$1,ROW()-1,0)))</f>
        <v>22.157446808510642</v>
      </c>
      <c r="AL541" s="107">
        <f ca="1">IF($AE541="","",IF(AND($AE541="Off-Hand",$AH541="--- Empty ---"),1000,IF($AG541="1H",SUM($AK541,MAX(Optimization!$I$5:$K$5)),$AK541)))</f>
        <v>22.157446808510642</v>
      </c>
      <c r="AM541" s="134" t="str">
        <f ca="1">IF($AH541="","",IF(AND($AH541&lt;&gt;"--- Empty ---",OR($AI541&gt;$AD$2,OFFSET('All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1" s="52" t="str">
        <f t="shared" ca="1" si="74"/>
        <v>Yes</v>
      </c>
      <c r="AO541" s="52">
        <f t="shared" ca="1" si="79"/>
        <v>541</v>
      </c>
      <c r="AQ541" s="51" t="str">
        <f t="shared" ca="1" si="75"/>
        <v>n/a</v>
      </c>
      <c r="AR541" s="51" t="str">
        <f t="shared" ca="1" si="76"/>
        <v>n/a</v>
      </c>
      <c r="AS541" s="52" t="str">
        <f t="shared" ca="1" si="80"/>
        <v>n/a</v>
      </c>
      <c r="AT541" s="52" t="str">
        <f ca="1">IF(OR(AQ541="",AQ541="n/a"),AQ541,IF(AND($AR541&lt;&gt;"--- Empty ---",AR541=IF(AQ541="Finger1",Settings!$AB$4,Settings!$AB$6),ISERROR(MATCH(AR541,Settings!$AB$9:$AB$14,0))),"No","Yes"))</f>
        <v>n/a</v>
      </c>
      <c r="AV541" s="51" t="str">
        <f t="shared" ca="1" si="77"/>
        <v>n/a</v>
      </c>
      <c r="AW541" s="51" t="str">
        <f t="shared" ca="1" si="78"/>
        <v>n/a</v>
      </c>
      <c r="AX541" s="52" t="str">
        <f t="shared" ca="1" si="81"/>
        <v>n/a</v>
      </c>
      <c r="AY541" s="52" t="str">
        <f ca="1">IF(OR(AV541="",AV541="n/a"),AV541,IF(AND($AW541&lt;&gt;"--- Empty ---",AW541=IF(AV541="Finger2",Settings!$AB$3,Settings!$AB$5),ISERROR(MATCH(AW541,Settings!$AB$9:$AB$14,0))),"No","Yes"))</f>
        <v>n/a</v>
      </c>
    </row>
    <row r="542" spans="31:51" x14ac:dyDescent="0.25">
      <c r="AE542" s="51" t="str">
        <f ca="1">OFFSET('All Equipment'!$A$1,ROW()-1,0)&amp;""</f>
        <v>Legs</v>
      </c>
      <c r="AF542" s="51" t="str">
        <f ca="1">OFFSET('All Equipment'!$B$1,ROW()-1,0)&amp;""</f>
        <v>Legs</v>
      </c>
      <c r="AG542" s="52" t="str">
        <f t="shared" ca="1" si="73"/>
        <v/>
      </c>
      <c r="AH542" s="51" t="str">
        <f ca="1">IF($AE542="","",IF(OFFSET('All Equipment'!$A$1,ROW()-1,2)="","--- Empty ---",OFFSET('All Equipment'!$A$1,ROW()-1,2)))</f>
        <v>Leggings of Arcana</v>
      </c>
      <c r="AI542" s="52">
        <f ca="1">IF($AF542="","",OFFSET('All Equipment'!$E$1,ROW()-1,0))</f>
        <v>1</v>
      </c>
      <c r="AJ542" s="52">
        <f ca="1">IF($AE542="","",OFFSET('All Equipment'!$M$1,ROW()-1,0))</f>
        <v>0</v>
      </c>
      <c r="AK542" s="107">
        <f ca="1">IF($AE542="","",IF($AH542="--- Empty ---",0,OFFSET('All Equipment'!$P$1,ROW()-1,0)))</f>
        <v>20.26595744680851</v>
      </c>
      <c r="AL542" s="107">
        <f ca="1">IF($AE542="","",IF(AND($AE542="Off-Hand",$AH542="--- Empty ---"),1000,IF($AG542="1H",SUM($AK542,MAX(Optimization!$I$5:$K$5)),$AK542)))</f>
        <v>20.26595744680851</v>
      </c>
      <c r="AM542" s="134" t="str">
        <f ca="1">IF($AH542="","",IF(AND($AH542&lt;&gt;"--- Empty ---",OR($AI542&gt;$AD$2,OFFSET('All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2" s="52" t="str">
        <f t="shared" ca="1" si="74"/>
        <v>Yes</v>
      </c>
      <c r="AO542" s="52">
        <f t="shared" ca="1" si="79"/>
        <v>542</v>
      </c>
      <c r="AQ542" s="51" t="str">
        <f t="shared" ca="1" si="75"/>
        <v>n/a</v>
      </c>
      <c r="AR542" s="51" t="str">
        <f t="shared" ca="1" si="76"/>
        <v>n/a</v>
      </c>
      <c r="AS542" s="52" t="str">
        <f t="shared" ca="1" si="80"/>
        <v>n/a</v>
      </c>
      <c r="AT542" s="52" t="str">
        <f ca="1">IF(OR(AQ542="",AQ542="n/a"),AQ542,IF(AND($AR542&lt;&gt;"--- Empty ---",AR542=IF(AQ542="Finger1",Settings!$AB$4,Settings!$AB$6),ISERROR(MATCH(AR542,Settings!$AB$9:$AB$14,0))),"No","Yes"))</f>
        <v>n/a</v>
      </c>
      <c r="AV542" s="51" t="str">
        <f t="shared" ca="1" si="77"/>
        <v>n/a</v>
      </c>
      <c r="AW542" s="51" t="str">
        <f t="shared" ca="1" si="78"/>
        <v>n/a</v>
      </c>
      <c r="AX542" s="52" t="str">
        <f t="shared" ca="1" si="81"/>
        <v>n/a</v>
      </c>
      <c r="AY542" s="52" t="str">
        <f ca="1">IF(OR(AV542="",AV542="n/a"),AV542,IF(AND($AW542&lt;&gt;"--- Empty ---",AW542=IF(AV542="Finger2",Settings!$AB$3,Settings!$AB$5),ISERROR(MATCH(AW542,Settings!$AB$9:$AB$14,0))),"No","Yes"))</f>
        <v>n/a</v>
      </c>
    </row>
    <row r="543" spans="31:51" x14ac:dyDescent="0.25">
      <c r="AE543" s="51" t="str">
        <f ca="1">OFFSET('All Equipment'!$A$1,ROW()-1,0)&amp;""</f>
        <v>Legs</v>
      </c>
      <c r="AF543" s="51" t="str">
        <f ca="1">OFFSET('All Equipment'!$B$1,ROW()-1,0)&amp;""</f>
        <v>Legs</v>
      </c>
      <c r="AG543" s="52" t="str">
        <f t="shared" ca="1" si="73"/>
        <v/>
      </c>
      <c r="AH543" s="51" t="str">
        <f ca="1">IF($AE543="","",IF(OFFSET('All Equipment'!$A$1,ROW()-1,2)="","--- Empty ---",OFFSET('All Equipment'!$A$1,ROW()-1,2)))</f>
        <v>Leggings of Arcane Supremacy</v>
      </c>
      <c r="AI543" s="52">
        <f ca="1">IF($AF543="","",OFFSET('All Equipment'!$E$1,ROW()-1,0))</f>
        <v>2</v>
      </c>
      <c r="AJ543" s="52">
        <f ca="1">IF($AE543="","",OFFSET('All Equipment'!$M$1,ROW()-1,0))</f>
        <v>0</v>
      </c>
      <c r="AK543" s="107">
        <f ca="1">IF($AE543="","",IF($AH543="--- Empty ---",0,OFFSET('All Equipment'!$P$1,ROW()-1,0)))</f>
        <v>38.719148936170214</v>
      </c>
      <c r="AL543" s="107">
        <f ca="1">IF($AE543="","",IF(AND($AE543="Off-Hand",$AH543="--- Empty ---"),1000,IF($AG543="1H",SUM($AK543,MAX(Optimization!$I$5:$K$5)),$AK543)))</f>
        <v>38.719148936170214</v>
      </c>
      <c r="AM543" s="134" t="str">
        <f ca="1">IF($AH543="","",IF(AND($AH543&lt;&gt;"--- Empty ---",OR($AI543&gt;$AD$2,OFFSET('All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3" s="52" t="str">
        <f t="shared" ca="1" si="74"/>
        <v>Yes</v>
      </c>
      <c r="AO543" s="52">
        <f t="shared" ca="1" si="79"/>
        <v>543</v>
      </c>
      <c r="AQ543" s="51" t="str">
        <f t="shared" ca="1" si="75"/>
        <v>n/a</v>
      </c>
      <c r="AR543" s="51" t="str">
        <f t="shared" ca="1" si="76"/>
        <v>n/a</v>
      </c>
      <c r="AS543" s="52" t="str">
        <f t="shared" ca="1" si="80"/>
        <v>n/a</v>
      </c>
      <c r="AT543" s="52" t="str">
        <f ca="1">IF(OR(AQ543="",AQ543="n/a"),AQ543,IF(AND($AR543&lt;&gt;"--- Empty ---",AR543=IF(AQ543="Finger1",Settings!$AB$4,Settings!$AB$6),ISERROR(MATCH(AR543,Settings!$AB$9:$AB$14,0))),"No","Yes"))</f>
        <v>n/a</v>
      </c>
      <c r="AV543" s="51" t="str">
        <f t="shared" ca="1" si="77"/>
        <v>n/a</v>
      </c>
      <c r="AW543" s="51" t="str">
        <f t="shared" ca="1" si="78"/>
        <v>n/a</v>
      </c>
      <c r="AX543" s="52" t="str">
        <f t="shared" ca="1" si="81"/>
        <v>n/a</v>
      </c>
      <c r="AY543" s="52" t="str">
        <f ca="1">IF(OR(AV543="",AV543="n/a"),AV543,IF(AND($AW543&lt;&gt;"--- Empty ---",AW543=IF(AV543="Finger2",Settings!$AB$3,Settings!$AB$5),ISERROR(MATCH(AW543,Settings!$AB$9:$AB$14,0))),"No","Yes"))</f>
        <v>n/a</v>
      </c>
    </row>
    <row r="544" spans="31:51" x14ac:dyDescent="0.25">
      <c r="AE544" s="51" t="str">
        <f ca="1">OFFSET('All Equipment'!$A$1,ROW()-1,0)&amp;""</f>
        <v>Legs</v>
      </c>
      <c r="AF544" s="51" t="str">
        <f ca="1">OFFSET('All Equipment'!$B$1,ROW()-1,0)&amp;""</f>
        <v>Legs</v>
      </c>
      <c r="AG544" s="52" t="str">
        <f t="shared" ca="1" si="73"/>
        <v/>
      </c>
      <c r="AH544" s="51" t="str">
        <f ca="1">IF($AE544="","",IF(OFFSET('All Equipment'!$A$1,ROW()-1,2)="","--- Empty ---",OFFSET('All Equipment'!$A$1,ROW()-1,2)))</f>
        <v>Leggings of Frenzied Magic</v>
      </c>
      <c r="AI544" s="52">
        <f ca="1">IF($AF544="","",OFFSET('All Equipment'!$E$1,ROW()-1,0))</f>
        <v>5</v>
      </c>
      <c r="AJ544" s="52">
        <f ca="1">IF($AE544="","",OFFSET('All Equipment'!$M$1,ROW()-1,0))</f>
        <v>0</v>
      </c>
      <c r="AK544" s="107">
        <f ca="1">IF($AE544="","",IF($AH544="--- Empty ---",0,OFFSET('All Equipment'!$P$1,ROW()-1,0)))</f>
        <v>17.699468085106382</v>
      </c>
      <c r="AL544" s="107">
        <f ca="1">IF($AE544="","",IF(AND($AE544="Off-Hand",$AH544="--- Empty ---"),1000,IF($AG544="1H",SUM($AK544,MAX(Optimization!$I$5:$K$5)),$AK544)))</f>
        <v>17.699468085106382</v>
      </c>
      <c r="AM544" s="134" t="str">
        <f ca="1">IF($AH544="","",IF(AND($AH544&lt;&gt;"--- Empty ---",OR($AI544&gt;$AD$2,OFFSET('All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4" s="52" t="str">
        <f t="shared" ca="1" si="74"/>
        <v>Yes</v>
      </c>
      <c r="AO544" s="52">
        <f t="shared" ca="1" si="79"/>
        <v>544</v>
      </c>
      <c r="AQ544" s="51" t="str">
        <f t="shared" ca="1" si="75"/>
        <v>n/a</v>
      </c>
      <c r="AR544" s="51" t="str">
        <f t="shared" ca="1" si="76"/>
        <v>n/a</v>
      </c>
      <c r="AS544" s="52" t="str">
        <f t="shared" ca="1" si="80"/>
        <v>n/a</v>
      </c>
      <c r="AT544" s="52" t="str">
        <f ca="1">IF(OR(AQ544="",AQ544="n/a"),AQ544,IF(AND($AR544&lt;&gt;"--- Empty ---",AR544=IF(AQ544="Finger1",Settings!$AB$4,Settings!$AB$6),ISERROR(MATCH(AR544,Settings!$AB$9:$AB$14,0))),"No","Yes"))</f>
        <v>n/a</v>
      </c>
      <c r="AV544" s="51" t="str">
        <f t="shared" ca="1" si="77"/>
        <v>n/a</v>
      </c>
      <c r="AW544" s="51" t="str">
        <f t="shared" ca="1" si="78"/>
        <v>n/a</v>
      </c>
      <c r="AX544" s="52" t="str">
        <f t="shared" ca="1" si="81"/>
        <v>n/a</v>
      </c>
      <c r="AY544" s="52" t="str">
        <f ca="1">IF(OR(AV544="",AV544="n/a"),AV544,IF(AND($AW544&lt;&gt;"--- Empty ---",AW544=IF(AV544="Finger2",Settings!$AB$3,Settings!$AB$5),ISERROR(MATCH(AW544,Settings!$AB$9:$AB$14,0))),"No","Yes"))</f>
        <v>n/a</v>
      </c>
    </row>
    <row r="545" spans="31:51" x14ac:dyDescent="0.25">
      <c r="AE545" s="51" t="str">
        <f ca="1">OFFSET('All Equipment'!$A$1,ROW()-1,0)&amp;""</f>
        <v>Legs</v>
      </c>
      <c r="AF545" s="51" t="str">
        <f ca="1">OFFSET('All Equipment'!$B$1,ROW()-1,0)&amp;""</f>
        <v>Legs</v>
      </c>
      <c r="AG545" s="52" t="str">
        <f t="shared" ca="1" si="73"/>
        <v/>
      </c>
      <c r="AH545" s="51" t="str">
        <f ca="1">IF($AE545="","",IF(OFFSET('All Equipment'!$A$1,ROW()-1,2)="","--- Empty ---",OFFSET('All Equipment'!$A$1,ROW()-1,2)))</f>
        <v>Leggings of Immersion</v>
      </c>
      <c r="AI545" s="52">
        <f ca="1">IF($AF545="","",OFFSET('All Equipment'!$E$1,ROW()-1,0))</f>
        <v>5</v>
      </c>
      <c r="AJ545" s="52">
        <f ca="1">IF($AE545="","",OFFSET('All Equipment'!$M$1,ROW()-1,0))</f>
        <v>0</v>
      </c>
      <c r="AK545" s="107">
        <f ca="1">IF($AE545="","",IF($AH545="--- Empty ---",0,OFFSET('All Equipment'!$P$1,ROW()-1,0)))</f>
        <v>41.492553191489364</v>
      </c>
      <c r="AL545" s="107">
        <f ca="1">IF($AE545="","",IF(AND($AE545="Off-Hand",$AH545="--- Empty ---"),1000,IF($AG545="1H",SUM($AK545,MAX(Optimization!$I$5:$K$5)),$AK545)))</f>
        <v>41.492553191489364</v>
      </c>
      <c r="AM545" s="134" t="str">
        <f ca="1">IF($AH545="","",IF(AND($AH545&lt;&gt;"--- Empty ---",OR($AI545&gt;$AD$2,OFFSET('All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5" s="52" t="str">
        <f t="shared" ca="1" si="74"/>
        <v>Yes</v>
      </c>
      <c r="AO545" s="52">
        <f t="shared" ca="1" si="79"/>
        <v>545</v>
      </c>
      <c r="AQ545" s="51" t="str">
        <f t="shared" ca="1" si="75"/>
        <v>n/a</v>
      </c>
      <c r="AR545" s="51" t="str">
        <f t="shared" ca="1" si="76"/>
        <v>n/a</v>
      </c>
      <c r="AS545" s="52" t="str">
        <f t="shared" ca="1" si="80"/>
        <v>n/a</v>
      </c>
      <c r="AT545" s="52" t="str">
        <f ca="1">IF(OR(AQ545="",AQ545="n/a"),AQ545,IF(AND($AR545&lt;&gt;"--- Empty ---",AR545=IF(AQ545="Finger1",Settings!$AB$4,Settings!$AB$6),ISERROR(MATCH(AR545,Settings!$AB$9:$AB$14,0))),"No","Yes"))</f>
        <v>n/a</v>
      </c>
      <c r="AV545" s="51" t="str">
        <f t="shared" ca="1" si="77"/>
        <v>n/a</v>
      </c>
      <c r="AW545" s="51" t="str">
        <f t="shared" ca="1" si="78"/>
        <v>n/a</v>
      </c>
      <c r="AX545" s="52" t="str">
        <f t="shared" ca="1" si="81"/>
        <v>n/a</v>
      </c>
      <c r="AY545" s="52" t="str">
        <f ca="1">IF(OR(AV545="",AV545="n/a"),AV545,IF(AND($AW545&lt;&gt;"--- Empty ---",AW545=IF(AV545="Finger2",Settings!$AB$3,Settings!$AB$5),ISERROR(MATCH(AW545,Settings!$AB$9:$AB$14,0))),"No","Yes"))</f>
        <v>n/a</v>
      </c>
    </row>
    <row r="546" spans="31:51" x14ac:dyDescent="0.25">
      <c r="AE546" s="51" t="str">
        <f ca="1">OFFSET('All Equipment'!$A$1,ROW()-1,0)&amp;""</f>
        <v>Legs</v>
      </c>
      <c r="AF546" s="51" t="str">
        <f ca="1">OFFSET('All Equipment'!$B$1,ROW()-1,0)&amp;""</f>
        <v>Legs</v>
      </c>
      <c r="AG546" s="52" t="str">
        <f t="shared" ca="1" si="73"/>
        <v/>
      </c>
      <c r="AH546" s="51" t="str">
        <f ca="1">IF($AE546="","",IF(OFFSET('All Equipment'!$A$1,ROW()-1,2)="","--- Empty ---",OFFSET('All Equipment'!$A$1,ROW()-1,2)))</f>
        <v>Leggings of Polarity</v>
      </c>
      <c r="AI546" s="52">
        <f ca="1">IF($AF546="","",OFFSET('All Equipment'!$E$1,ROW()-1,0))</f>
        <v>6</v>
      </c>
      <c r="AJ546" s="52">
        <f ca="1">IF($AE546="","",OFFSET('All Equipment'!$M$1,ROW()-1,0))</f>
        <v>0</v>
      </c>
      <c r="AK546" s="107">
        <f ca="1">IF($AE546="","",IF($AH546="--- Empty ---",0,OFFSET('All Equipment'!$P$1,ROW()-1,0)))</f>
        <v>59.181914893617027</v>
      </c>
      <c r="AL546" s="107">
        <f ca="1">IF($AE546="","",IF(AND($AE546="Off-Hand",$AH546="--- Empty ---"),1000,IF($AG546="1H",SUM($AK546,MAX(Optimization!$I$5:$K$5)),$AK546)))</f>
        <v>59.181914893617027</v>
      </c>
      <c r="AM546" s="134" t="str">
        <f ca="1">IF($AH546="","",IF(AND($AH546&lt;&gt;"--- Empty ---",OR($AI546&gt;$AD$2,OFFSET('All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6" s="52" t="str">
        <f t="shared" ca="1" si="74"/>
        <v>Yes</v>
      </c>
      <c r="AO546" s="52">
        <f t="shared" ca="1" si="79"/>
        <v>546</v>
      </c>
      <c r="AQ546" s="51" t="str">
        <f t="shared" ca="1" si="75"/>
        <v>n/a</v>
      </c>
      <c r="AR546" s="51" t="str">
        <f t="shared" ca="1" si="76"/>
        <v>n/a</v>
      </c>
      <c r="AS546" s="52" t="str">
        <f t="shared" ca="1" si="80"/>
        <v>n/a</v>
      </c>
      <c r="AT546" s="52" t="str">
        <f ca="1">IF(OR(AQ546="",AQ546="n/a"),AQ546,IF(AND($AR546&lt;&gt;"--- Empty ---",AR546=IF(AQ546="Finger1",Settings!$AB$4,Settings!$AB$6),ISERROR(MATCH(AR546,Settings!$AB$9:$AB$14,0))),"No","Yes"))</f>
        <v>n/a</v>
      </c>
      <c r="AV546" s="51" t="str">
        <f t="shared" ca="1" si="77"/>
        <v>n/a</v>
      </c>
      <c r="AW546" s="51" t="str">
        <f t="shared" ca="1" si="78"/>
        <v>n/a</v>
      </c>
      <c r="AX546" s="52" t="str">
        <f t="shared" ca="1" si="81"/>
        <v>n/a</v>
      </c>
      <c r="AY546" s="52" t="str">
        <f ca="1">IF(OR(AV546="",AV546="n/a"),AV546,IF(AND($AW546&lt;&gt;"--- Empty ---",AW546=IF(AV546="Finger2",Settings!$AB$3,Settings!$AB$5),ISERROR(MATCH(AW546,Settings!$AB$9:$AB$14,0))),"No","Yes"))</f>
        <v>n/a</v>
      </c>
    </row>
    <row r="547" spans="31:51" x14ac:dyDescent="0.25">
      <c r="AE547" s="51" t="str">
        <f ca="1">OFFSET('All Equipment'!$A$1,ROW()-1,0)&amp;""</f>
        <v>Legs</v>
      </c>
      <c r="AF547" s="51" t="str">
        <f ca="1">OFFSET('All Equipment'!$B$1,ROW()-1,0)&amp;""</f>
        <v>Legs</v>
      </c>
      <c r="AG547" s="52" t="str">
        <f t="shared" ca="1" si="73"/>
        <v/>
      </c>
      <c r="AH547" s="51" t="str">
        <f ca="1">IF($AE547="","",IF(OFFSET('All Equipment'!$A$1,ROW()-1,2)="","--- Empty ---",OFFSET('All Equipment'!$A$1,ROW()-1,2)))</f>
        <v>Leggings of the Black Blizzard</v>
      </c>
      <c r="AI547" s="52">
        <f ca="1">IF($AF547="","",OFFSET('All Equipment'!$E$1,ROW()-1,0))</f>
        <v>5</v>
      </c>
      <c r="AJ547" s="52">
        <f ca="1">IF($AE547="","",OFFSET('All Equipment'!$M$1,ROW()-1,0))</f>
        <v>0</v>
      </c>
      <c r="AK547" s="107">
        <f ca="1">IF($AE547="","",IF($AH547="--- Empty ---",0,OFFSET('All Equipment'!$P$1,ROW()-1,0)))</f>
        <v>49.610638297872342</v>
      </c>
      <c r="AL547" s="107">
        <f ca="1">IF($AE547="","",IF(AND($AE547="Off-Hand",$AH547="--- Empty ---"),1000,IF($AG547="1H",SUM($AK547,MAX(Optimization!$I$5:$K$5)),$AK547)))</f>
        <v>49.610638297872342</v>
      </c>
      <c r="AM547" s="134" t="str">
        <f ca="1">IF($AH547="","",IF(AND($AH547&lt;&gt;"--- Empty ---",OR($AI547&gt;$AD$2,OFFSET('All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7" s="52" t="str">
        <f t="shared" ca="1" si="74"/>
        <v>Yes</v>
      </c>
      <c r="AO547" s="52">
        <f t="shared" ca="1" si="79"/>
        <v>547</v>
      </c>
      <c r="AQ547" s="51" t="str">
        <f t="shared" ca="1" si="75"/>
        <v>n/a</v>
      </c>
      <c r="AR547" s="51" t="str">
        <f t="shared" ca="1" si="76"/>
        <v>n/a</v>
      </c>
      <c r="AS547" s="52" t="str">
        <f t="shared" ca="1" si="80"/>
        <v>n/a</v>
      </c>
      <c r="AT547" s="52" t="str">
        <f ca="1">IF(OR(AQ547="",AQ547="n/a"),AQ547,IF(AND($AR547&lt;&gt;"--- Empty ---",AR547=IF(AQ547="Finger1",Settings!$AB$4,Settings!$AB$6),ISERROR(MATCH(AR547,Settings!$AB$9:$AB$14,0))),"No","Yes"))</f>
        <v>n/a</v>
      </c>
      <c r="AV547" s="51" t="str">
        <f t="shared" ca="1" si="77"/>
        <v>n/a</v>
      </c>
      <c r="AW547" s="51" t="str">
        <f t="shared" ca="1" si="78"/>
        <v>n/a</v>
      </c>
      <c r="AX547" s="52" t="str">
        <f t="shared" ca="1" si="81"/>
        <v>n/a</v>
      </c>
      <c r="AY547" s="52" t="str">
        <f ca="1">IF(OR(AV547="",AV547="n/a"),AV547,IF(AND($AW547&lt;&gt;"--- Empty ---",AW547=IF(AV547="Finger2",Settings!$AB$3,Settings!$AB$5),ISERROR(MATCH(AW547,Settings!$AB$9:$AB$14,0))),"No","Yes"))</f>
        <v>n/a</v>
      </c>
    </row>
    <row r="548" spans="31:51" x14ac:dyDescent="0.25">
      <c r="AE548" s="51" t="str">
        <f ca="1">OFFSET('All Equipment'!$A$1,ROW()-1,0)&amp;""</f>
        <v>Legs</v>
      </c>
      <c r="AF548" s="51" t="str">
        <f ca="1">OFFSET('All Equipment'!$B$1,ROW()-1,0)&amp;""</f>
        <v>Legs</v>
      </c>
      <c r="AG548" s="52" t="str">
        <f t="shared" ca="1" si="73"/>
        <v/>
      </c>
      <c r="AH548" s="51" t="str">
        <f ca="1">IF($AE548="","",IF(OFFSET('All Equipment'!$A$1,ROW()-1,2)="","--- Empty ---",OFFSET('All Equipment'!$A$1,ROW()-1,2)))</f>
        <v>Legionnaire's Dragonhide Leggings</v>
      </c>
      <c r="AI548" s="52">
        <f ca="1">IF($AF548="","",OFFSET('All Equipment'!$E$1,ROW()-1,0))</f>
        <v>2</v>
      </c>
      <c r="AJ548" s="52">
        <f ca="1">IF($AE548="","",OFFSET('All Equipment'!$M$1,ROW()-1,0))</f>
        <v>0</v>
      </c>
      <c r="AK548" s="107">
        <f ca="1">IF($AE548="","",IF($AH548="--- Empty ---",0,OFFSET('All Equipment'!$P$1,ROW()-1,0)))</f>
        <v>22.157446808510642</v>
      </c>
      <c r="AL548" s="107">
        <f ca="1">IF($AE548="","",IF(AND($AE548="Off-Hand",$AH548="--- Empty ---"),1000,IF($AG548="1H",SUM($AK548,MAX(Optimization!$I$5:$K$5)),$AK548)))</f>
        <v>22.157446808510642</v>
      </c>
      <c r="AM548" s="134" t="str">
        <f ca="1">IF($AH548="","",IF(AND($AH548&lt;&gt;"--- Empty ---",OR($AI548&gt;$AD$2,OFFSET('All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548" s="52" t="str">
        <f t="shared" ca="1" si="74"/>
        <v>Yes</v>
      </c>
      <c r="AO548" s="52">
        <f t="shared" ca="1" si="79"/>
        <v>548</v>
      </c>
      <c r="AQ548" s="51" t="str">
        <f t="shared" ca="1" si="75"/>
        <v>n/a</v>
      </c>
      <c r="AR548" s="51" t="str">
        <f t="shared" ca="1" si="76"/>
        <v>n/a</v>
      </c>
      <c r="AS548" s="52" t="str">
        <f t="shared" ca="1" si="80"/>
        <v>n/a</v>
      </c>
      <c r="AT548" s="52" t="str">
        <f ca="1">IF(OR(AQ548="",AQ548="n/a"),AQ548,IF(AND($AR548&lt;&gt;"--- Empty ---",AR548=IF(AQ548="Finger1",Settings!$AB$4,Settings!$AB$6),ISERROR(MATCH(AR548,Settings!$AB$9:$AB$14,0))),"No","Yes"))</f>
        <v>n/a</v>
      </c>
      <c r="AV548" s="51" t="str">
        <f t="shared" ca="1" si="77"/>
        <v>n/a</v>
      </c>
      <c r="AW548" s="51" t="str">
        <f t="shared" ca="1" si="78"/>
        <v>n/a</v>
      </c>
      <c r="AX548" s="52" t="str">
        <f t="shared" ca="1" si="81"/>
        <v>n/a</v>
      </c>
      <c r="AY548" s="52" t="str">
        <f ca="1">IF(OR(AV548="",AV548="n/a"),AV548,IF(AND($AW548&lt;&gt;"--- Empty ---",AW548=IF(AV548="Finger2",Settings!$AB$3,Settings!$AB$5),ISERROR(MATCH(AW548,Settings!$AB$9:$AB$14,0))),"No","Yes"))</f>
        <v>n/a</v>
      </c>
    </row>
    <row r="549" spans="31:51" x14ac:dyDescent="0.25">
      <c r="AE549" s="51" t="str">
        <f ca="1">OFFSET('All Equipment'!$A$1,ROW()-1,0)&amp;""</f>
        <v>Legs</v>
      </c>
      <c r="AF549" s="51" t="str">
        <f ca="1">OFFSET('All Equipment'!$B$1,ROW()-1,0)&amp;""</f>
        <v>Legs</v>
      </c>
      <c r="AG549" s="52" t="str">
        <f t="shared" ca="1" si="73"/>
        <v/>
      </c>
      <c r="AH549" s="51" t="str">
        <f ca="1">IF($AE549="","",IF(OFFSET('All Equipment'!$A$1,ROW()-1,2)="","--- Empty ---",OFFSET('All Equipment'!$A$1,ROW()-1,2)))</f>
        <v>Luminary Kilt</v>
      </c>
      <c r="AI549" s="52">
        <f ca="1">IF($AF549="","",OFFSET('All Equipment'!$E$1,ROW()-1,0))</f>
        <v>1</v>
      </c>
      <c r="AJ549" s="52">
        <f ca="1">IF($AE549="","",OFFSET('All Equipment'!$M$1,ROW()-1,0))</f>
        <v>0</v>
      </c>
      <c r="AK549" s="107">
        <f ca="1">IF($AE549="","",IF($AH549="--- Empty ---",0,OFFSET('All Equipment'!$P$1,ROW()-1,0)))</f>
        <v>24.26595744680851</v>
      </c>
      <c r="AL549" s="107">
        <f ca="1">IF($AE549="","",IF(AND($AE549="Off-Hand",$AH549="--- Empty ---"),1000,IF($AG549="1H",SUM($AK549,MAX(Optimization!$I$5:$K$5)),$AK549)))</f>
        <v>24.26595744680851</v>
      </c>
      <c r="AM549" s="134" t="str">
        <f ca="1">IF($AH549="","",IF(AND($AH549&lt;&gt;"--- Empty ---",OR($AI549&gt;$AD$2,OFFSET('All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9" s="52" t="str">
        <f t="shared" ca="1" si="74"/>
        <v>Yes</v>
      </c>
      <c r="AO549" s="52">
        <f t="shared" ca="1" si="79"/>
        <v>549</v>
      </c>
      <c r="AQ549" s="51" t="str">
        <f t="shared" ca="1" si="75"/>
        <v>n/a</v>
      </c>
      <c r="AR549" s="51" t="str">
        <f t="shared" ca="1" si="76"/>
        <v>n/a</v>
      </c>
      <c r="AS549" s="52" t="str">
        <f t="shared" ca="1" si="80"/>
        <v>n/a</v>
      </c>
      <c r="AT549" s="52" t="str">
        <f ca="1">IF(OR(AQ549="",AQ549="n/a"),AQ549,IF(AND($AR549&lt;&gt;"--- Empty ---",AR549=IF(AQ549="Finger1",Settings!$AB$4,Settings!$AB$6),ISERROR(MATCH(AR549,Settings!$AB$9:$AB$14,0))),"No","Yes"))</f>
        <v>n/a</v>
      </c>
      <c r="AV549" s="51" t="str">
        <f t="shared" ca="1" si="77"/>
        <v>n/a</v>
      </c>
      <c r="AW549" s="51" t="str">
        <f t="shared" ca="1" si="78"/>
        <v>n/a</v>
      </c>
      <c r="AX549" s="52" t="str">
        <f t="shared" ca="1" si="81"/>
        <v>n/a</v>
      </c>
      <c r="AY549" s="52" t="str">
        <f ca="1">IF(OR(AV549="",AV549="n/a"),AV549,IF(AND($AW549&lt;&gt;"--- Empty ---",AW549=IF(AV549="Finger2",Settings!$AB$3,Settings!$AB$5),ISERROR(MATCH(AW549,Settings!$AB$9:$AB$14,0))),"No","Yes"))</f>
        <v>n/a</v>
      </c>
    </row>
    <row r="550" spans="31:51" x14ac:dyDescent="0.25">
      <c r="AE550" s="51" t="str">
        <f ca="1">OFFSET('All Equipment'!$A$1,ROW()-1,0)&amp;""</f>
        <v>Legs</v>
      </c>
      <c r="AF550" s="51" t="str">
        <f ca="1">OFFSET('All Equipment'!$B$1,ROW()-1,0)&amp;""</f>
        <v>Legs</v>
      </c>
      <c r="AG550" s="52" t="str">
        <f t="shared" ca="1" si="73"/>
        <v/>
      </c>
      <c r="AH550" s="51" t="str">
        <f ca="1">IF($AE550="","",IF(OFFSET('All Equipment'!$A$1,ROW()-1,2)="","--- Empty ---",OFFSET('All Equipment'!$A$1,ROW()-1,2)))</f>
        <v>Mighty Leggings of Arcane Wrath</v>
      </c>
      <c r="AI550" s="52">
        <f ca="1">IF($AF550="","",OFFSET('All Equipment'!$E$1,ROW()-1,0))</f>
        <v>1</v>
      </c>
      <c r="AJ550" s="52">
        <f ca="1">IF($AE550="","",OFFSET('All Equipment'!$M$1,ROW()-1,0))</f>
        <v>0</v>
      </c>
      <c r="AK550" s="107">
        <f ca="1">IF($AE550="","",IF($AH550="--- Empty ---",0,OFFSET('All Equipment'!$P$1,ROW()-1,0)))</f>
        <v>40</v>
      </c>
      <c r="AL550" s="107">
        <f ca="1">IF($AE550="","",IF(AND($AE550="Off-Hand",$AH550="--- Empty ---"),1000,IF($AG550="1H",SUM($AK550,MAX(Optimization!$I$5:$K$5)),$AK550)))</f>
        <v>40</v>
      </c>
      <c r="AM550" s="134" t="str">
        <f ca="1">IF($AH550="","",IF(AND($AH550&lt;&gt;"--- Empty ---",OR($AI550&gt;$AD$2,OFFSET('All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0" s="52" t="str">
        <f t="shared" ca="1" si="74"/>
        <v>Yes</v>
      </c>
      <c r="AO550" s="52">
        <f t="shared" ca="1" si="79"/>
        <v>550</v>
      </c>
      <c r="AQ550" s="51" t="str">
        <f t="shared" ca="1" si="75"/>
        <v>n/a</v>
      </c>
      <c r="AR550" s="51" t="str">
        <f t="shared" ca="1" si="76"/>
        <v>n/a</v>
      </c>
      <c r="AS550" s="52" t="str">
        <f t="shared" ca="1" si="80"/>
        <v>n/a</v>
      </c>
      <c r="AT550" s="52" t="str">
        <f ca="1">IF(OR(AQ550="",AQ550="n/a"),AQ550,IF(AND($AR550&lt;&gt;"--- Empty ---",AR550=IF(AQ550="Finger1",Settings!$AB$4,Settings!$AB$6),ISERROR(MATCH(AR550,Settings!$AB$9:$AB$14,0))),"No","Yes"))</f>
        <v>n/a</v>
      </c>
      <c r="AV550" s="51" t="str">
        <f t="shared" ca="1" si="77"/>
        <v>n/a</v>
      </c>
      <c r="AW550" s="51" t="str">
        <f t="shared" ca="1" si="78"/>
        <v>n/a</v>
      </c>
      <c r="AX550" s="52" t="str">
        <f t="shared" ca="1" si="81"/>
        <v>n/a</v>
      </c>
      <c r="AY550" s="52" t="str">
        <f ca="1">IF(OR(AV550="",AV550="n/a"),AV550,IF(AND($AW550&lt;&gt;"--- Empty ---",AW550=IF(AV550="Finger2",Settings!$AB$3,Settings!$AB$5),ISERROR(MATCH(AW550,Settings!$AB$9:$AB$14,0))),"No","Yes"))</f>
        <v>n/a</v>
      </c>
    </row>
    <row r="551" spans="31:51" x14ac:dyDescent="0.25">
      <c r="AE551" s="51" t="str">
        <f ca="1">OFFSET('All Equipment'!$A$1,ROW()-1,0)&amp;""</f>
        <v>Legs</v>
      </c>
      <c r="AF551" s="51" t="str">
        <f ca="1">OFFSET('All Equipment'!$B$1,ROW()-1,0)&amp;""</f>
        <v>Legs</v>
      </c>
      <c r="AG551" s="52" t="str">
        <f t="shared" ca="1" si="73"/>
        <v/>
      </c>
      <c r="AH551" s="51" t="str">
        <f ca="1">IF($AE551="","",IF(OFFSET('All Equipment'!$A$1,ROW()-1,2)="","--- Empty ---",OFFSET('All Equipment'!$A$1,ROW()-1,2)))</f>
        <v>Nightshade Leggings of Arcane Wrath</v>
      </c>
      <c r="AI551" s="52">
        <f ca="1">IF($AF551="","",OFFSET('All Equipment'!$E$1,ROW()-1,0))</f>
        <v>1</v>
      </c>
      <c r="AJ551" s="52">
        <f ca="1">IF($AE551="","",OFFSET('All Equipment'!$M$1,ROW()-1,0))</f>
        <v>0</v>
      </c>
      <c r="AK551" s="107">
        <f ca="1">IF($AE551="","",IF($AH551="--- Empty ---",0,OFFSET('All Equipment'!$P$1,ROW()-1,0)))</f>
        <v>40</v>
      </c>
      <c r="AL551" s="107">
        <f ca="1">IF($AE551="","",IF(AND($AE551="Off-Hand",$AH551="--- Empty ---"),1000,IF($AG551="1H",SUM($AK551,MAX(Optimization!$I$5:$K$5)),$AK551)))</f>
        <v>40</v>
      </c>
      <c r="AM551" s="134" t="str">
        <f ca="1">IF($AH551="","",IF(AND($AH551&lt;&gt;"--- Empty ---",OR($AI551&gt;$AD$2,OFFSET('All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1" s="52" t="str">
        <f t="shared" ca="1" si="74"/>
        <v>Yes</v>
      </c>
      <c r="AO551" s="52">
        <f t="shared" ca="1" si="79"/>
        <v>551</v>
      </c>
      <c r="AQ551" s="51" t="str">
        <f t="shared" ca="1" si="75"/>
        <v>n/a</v>
      </c>
      <c r="AR551" s="51" t="str">
        <f t="shared" ca="1" si="76"/>
        <v>n/a</v>
      </c>
      <c r="AS551" s="52" t="str">
        <f t="shared" ca="1" si="80"/>
        <v>n/a</v>
      </c>
      <c r="AT551" s="52" t="str">
        <f ca="1">IF(OR(AQ551="",AQ551="n/a"),AQ551,IF(AND($AR551&lt;&gt;"--- Empty ---",AR551=IF(AQ551="Finger1",Settings!$AB$4,Settings!$AB$6),ISERROR(MATCH(AR551,Settings!$AB$9:$AB$14,0))),"No","Yes"))</f>
        <v>n/a</v>
      </c>
      <c r="AV551" s="51" t="str">
        <f t="shared" ca="1" si="77"/>
        <v>n/a</v>
      </c>
      <c r="AW551" s="51" t="str">
        <f t="shared" ca="1" si="78"/>
        <v>n/a</v>
      </c>
      <c r="AX551" s="52" t="str">
        <f t="shared" ca="1" si="81"/>
        <v>n/a</v>
      </c>
      <c r="AY551" s="52" t="str">
        <f ca="1">IF(OR(AV551="",AV551="n/a"),AV551,IF(AND($AW551&lt;&gt;"--- Empty ---",AW551=IF(AV551="Finger2",Settings!$AB$3,Settings!$AB$5),ISERROR(MATCH(AW551,Settings!$AB$9:$AB$14,0))),"No","Yes"))</f>
        <v>n/a</v>
      </c>
    </row>
    <row r="552" spans="31:51" x14ac:dyDescent="0.25">
      <c r="AE552" s="51" t="str">
        <f ca="1">OFFSET('All Equipment'!$A$1,ROW()-1,0)&amp;""</f>
        <v>Legs</v>
      </c>
      <c r="AF552" s="51" t="str">
        <f ca="1">OFFSET('All Equipment'!$B$1,ROW()-1,0)&amp;""</f>
        <v>Legs</v>
      </c>
      <c r="AG552" s="52" t="str">
        <f t="shared" ca="1" si="73"/>
        <v/>
      </c>
      <c r="AH552" s="51" t="str">
        <f ca="1">IF($AE552="","",IF(OFFSET('All Equipment'!$A$1,ROW()-1,2)="","--- Empty ---",OFFSET('All Equipment'!$A$1,ROW()-1,2)))</f>
        <v>Outrider's Lizardhide Pants</v>
      </c>
      <c r="AI552" s="52">
        <f ca="1">IF($AF552="","",OFFSET('All Equipment'!$E$1,ROW()-1,0))</f>
        <v>6</v>
      </c>
      <c r="AJ552" s="52">
        <f ca="1">IF($AE552="","",OFFSET('All Equipment'!$M$1,ROW()-1,0))</f>
        <v>0</v>
      </c>
      <c r="AK552" s="107">
        <f ca="1">IF($AE552="","",IF($AH552="--- Empty ---",0,OFFSET('All Equipment'!$P$1,ROW()-1,0)))</f>
        <v>13.492553191489362</v>
      </c>
      <c r="AL552" s="107">
        <f ca="1">IF($AE552="","",IF(AND($AE552="Off-Hand",$AH552="--- Empty ---"),1000,IF($AG552="1H",SUM($AK552,MAX(Optimization!$I$5:$K$5)),$AK552)))</f>
        <v>13.492553191489362</v>
      </c>
      <c r="AM552" s="134" t="str">
        <f ca="1">IF($AH552="","",IF(AND($AH552&lt;&gt;"--- Empty ---",OR($AI552&gt;$AD$2,OFFSET('All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2" s="52" t="str">
        <f t="shared" ca="1" si="74"/>
        <v>Yes</v>
      </c>
      <c r="AO552" s="52">
        <f t="shared" ca="1" si="79"/>
        <v>552</v>
      </c>
      <c r="AQ552" s="51" t="str">
        <f t="shared" ca="1" si="75"/>
        <v>n/a</v>
      </c>
      <c r="AR552" s="51" t="str">
        <f t="shared" ca="1" si="76"/>
        <v>n/a</v>
      </c>
      <c r="AS552" s="52" t="str">
        <f t="shared" ca="1" si="80"/>
        <v>n/a</v>
      </c>
      <c r="AT552" s="52" t="str">
        <f ca="1">IF(OR(AQ552="",AQ552="n/a"),AQ552,IF(AND($AR552&lt;&gt;"--- Empty ---",AR552=IF(AQ552="Finger1",Settings!$AB$4,Settings!$AB$6),ISERROR(MATCH(AR552,Settings!$AB$9:$AB$14,0))),"No","Yes"))</f>
        <v>n/a</v>
      </c>
      <c r="AV552" s="51" t="str">
        <f t="shared" ca="1" si="77"/>
        <v>n/a</v>
      </c>
      <c r="AW552" s="51" t="str">
        <f t="shared" ca="1" si="78"/>
        <v>n/a</v>
      </c>
      <c r="AX552" s="52" t="str">
        <f t="shared" ca="1" si="81"/>
        <v>n/a</v>
      </c>
      <c r="AY552" s="52" t="str">
        <f ca="1">IF(OR(AV552="",AV552="n/a"),AV552,IF(AND($AW552&lt;&gt;"--- Empty ---",AW552=IF(AV552="Finger2",Settings!$AB$3,Settings!$AB$5),ISERROR(MATCH(AW552,Settings!$AB$9:$AB$14,0))),"No","Yes"))</f>
        <v>n/a</v>
      </c>
    </row>
    <row r="553" spans="31:51" x14ac:dyDescent="0.25">
      <c r="AE553" s="51" t="str">
        <f ca="1">OFFSET('All Equipment'!$A$1,ROW()-1,0)&amp;""</f>
        <v>Legs</v>
      </c>
      <c r="AF553" s="51" t="str">
        <f ca="1">OFFSET('All Equipment'!$B$1,ROW()-1,0)&amp;""</f>
        <v>Legs</v>
      </c>
      <c r="AG553" s="52" t="str">
        <f t="shared" ca="1" si="73"/>
        <v/>
      </c>
      <c r="AH553" s="51" t="str">
        <f ca="1">IF($AE553="","",IF(OFFSET('All Equipment'!$A$1,ROW()-1,2)="","--- Empty ---",OFFSET('All Equipment'!$A$1,ROW()-1,2)))</f>
        <v>Outrider's Silk Leggings</v>
      </c>
      <c r="AI553" s="52">
        <f ca="1">IF($AF553="","",OFFSET('All Equipment'!$E$1,ROW()-1,0))</f>
        <v>6</v>
      </c>
      <c r="AJ553" s="52">
        <f ca="1">IF($AE553="","",OFFSET('All Equipment'!$M$1,ROW()-1,0))</f>
        <v>0</v>
      </c>
      <c r="AK553" s="107">
        <f ca="1">IF($AE553="","",IF($AH553="--- Empty ---",0,OFFSET('All Equipment'!$P$1,ROW()-1,0)))</f>
        <v>30.152659574468085</v>
      </c>
      <c r="AL553" s="107">
        <f ca="1">IF($AE553="","",IF(AND($AE553="Off-Hand",$AH553="--- Empty ---"),1000,IF($AG553="1H",SUM($AK553,MAX(Optimization!$I$5:$K$5)),$AK553)))</f>
        <v>30.152659574468085</v>
      </c>
      <c r="AM553" s="134" t="str">
        <f ca="1">IF($AH553="","",IF(AND($AH553&lt;&gt;"--- Empty ---",OR($AI553&gt;$AD$2,OFFSET('All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3" s="52" t="str">
        <f t="shared" ca="1" si="74"/>
        <v>Yes</v>
      </c>
      <c r="AO553" s="52">
        <f t="shared" ca="1" si="79"/>
        <v>553</v>
      </c>
      <c r="AQ553" s="51" t="str">
        <f t="shared" ca="1" si="75"/>
        <v>n/a</v>
      </c>
      <c r="AR553" s="51" t="str">
        <f t="shared" ca="1" si="76"/>
        <v>n/a</v>
      </c>
      <c r="AS553" s="52" t="str">
        <f t="shared" ca="1" si="80"/>
        <v>n/a</v>
      </c>
      <c r="AT553" s="52" t="str">
        <f ca="1">IF(OR(AQ553="",AQ553="n/a"),AQ553,IF(AND($AR553&lt;&gt;"--- Empty ---",AR553=IF(AQ553="Finger1",Settings!$AB$4,Settings!$AB$6),ISERROR(MATCH(AR553,Settings!$AB$9:$AB$14,0))),"No","Yes"))</f>
        <v>n/a</v>
      </c>
      <c r="AV553" s="51" t="str">
        <f t="shared" ca="1" si="77"/>
        <v>n/a</v>
      </c>
      <c r="AW553" s="51" t="str">
        <f t="shared" ca="1" si="78"/>
        <v>n/a</v>
      </c>
      <c r="AX553" s="52" t="str">
        <f t="shared" ca="1" si="81"/>
        <v>n/a</v>
      </c>
      <c r="AY553" s="52" t="str">
        <f ca="1">IF(OR(AV553="",AV553="n/a"),AV553,IF(AND($AW553&lt;&gt;"--- Empty ---",AW553=IF(AV553="Finger2",Settings!$AB$3,Settings!$AB$5),ISERROR(MATCH(AW553,Settings!$AB$9:$AB$14,0))),"No","Yes"))</f>
        <v>n/a</v>
      </c>
    </row>
    <row r="554" spans="31:51" x14ac:dyDescent="0.25">
      <c r="AE554" s="51" t="str">
        <f ca="1">OFFSET('All Equipment'!$A$1,ROW()-1,0)&amp;""</f>
        <v>Legs</v>
      </c>
      <c r="AF554" s="51" t="str">
        <f ca="1">OFFSET('All Equipment'!$B$1,ROW()-1,0)&amp;""</f>
        <v>Legs</v>
      </c>
      <c r="AG554" s="52" t="str">
        <f t="shared" ca="1" si="73"/>
        <v/>
      </c>
      <c r="AH554" s="51" t="str">
        <f ca="1">IF($AE554="","",IF(OFFSET('All Equipment'!$A$1,ROW()-1,2)="","--- Empty ---",OFFSET('All Equipment'!$A$1,ROW()-1,2)))</f>
        <v>Peerless Leggings of Arcane Wrath</v>
      </c>
      <c r="AI554" s="52">
        <f ca="1">IF($AF554="","",OFFSET('All Equipment'!$E$1,ROW()-1,0))</f>
        <v>1</v>
      </c>
      <c r="AJ554" s="52">
        <f ca="1">IF($AE554="","",OFFSET('All Equipment'!$M$1,ROW()-1,0))</f>
        <v>0</v>
      </c>
      <c r="AK554" s="107">
        <f ca="1">IF($AE554="","",IF($AH554="--- Empty ---",0,OFFSET('All Equipment'!$P$1,ROW()-1,0)))</f>
        <v>37</v>
      </c>
      <c r="AL554" s="107">
        <f ca="1">IF($AE554="","",IF(AND($AE554="Off-Hand",$AH554="--- Empty ---"),1000,IF($AG554="1H",SUM($AK554,MAX(Optimization!$I$5:$K$5)),$AK554)))</f>
        <v>37</v>
      </c>
      <c r="AM554" s="134" t="str">
        <f ca="1">IF($AH554="","",IF(AND($AH554&lt;&gt;"--- Empty ---",OR($AI554&gt;$AD$2,OFFSET('All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4" s="52" t="str">
        <f t="shared" ca="1" si="74"/>
        <v>Yes</v>
      </c>
      <c r="AO554" s="52">
        <f t="shared" ca="1" si="79"/>
        <v>554</v>
      </c>
      <c r="AQ554" s="51" t="str">
        <f t="shared" ca="1" si="75"/>
        <v>n/a</v>
      </c>
      <c r="AR554" s="51" t="str">
        <f t="shared" ca="1" si="76"/>
        <v>n/a</v>
      </c>
      <c r="AS554" s="52" t="str">
        <f t="shared" ca="1" si="80"/>
        <v>n/a</v>
      </c>
      <c r="AT554" s="52" t="str">
        <f ca="1">IF(OR(AQ554="",AQ554="n/a"),AQ554,IF(AND($AR554&lt;&gt;"--- Empty ---",AR554=IF(AQ554="Finger1",Settings!$AB$4,Settings!$AB$6),ISERROR(MATCH(AR554,Settings!$AB$9:$AB$14,0))),"No","Yes"))</f>
        <v>n/a</v>
      </c>
      <c r="AV554" s="51" t="str">
        <f t="shared" ca="1" si="77"/>
        <v>n/a</v>
      </c>
      <c r="AW554" s="51" t="str">
        <f t="shared" ca="1" si="78"/>
        <v>n/a</v>
      </c>
      <c r="AX554" s="52" t="str">
        <f t="shared" ca="1" si="81"/>
        <v>n/a</v>
      </c>
      <c r="AY554" s="52" t="str">
        <f ca="1">IF(OR(AV554="",AV554="n/a"),AV554,IF(AND($AW554&lt;&gt;"--- Empty ---",AW554=IF(AV554="Finger2",Settings!$AB$3,Settings!$AB$5),ISERROR(MATCH(AW554,Settings!$AB$9:$AB$14,0))),"No","Yes"))</f>
        <v>n/a</v>
      </c>
    </row>
    <row r="555" spans="31:51" x14ac:dyDescent="0.25">
      <c r="AE555" s="51" t="str">
        <f ca="1">OFFSET('All Equipment'!$A$1,ROW()-1,0)&amp;""</f>
        <v>Legs</v>
      </c>
      <c r="AF555" s="51" t="str">
        <f ca="1">OFFSET('All Equipment'!$B$1,ROW()-1,0)&amp;""</f>
        <v>Legs</v>
      </c>
      <c r="AG555" s="52" t="str">
        <f t="shared" ca="1" si="73"/>
        <v/>
      </c>
      <c r="AH555" s="51" t="str">
        <f ca="1">IF($AE555="","",IF(OFFSET('All Equipment'!$A$1,ROW()-1,2)="","--- Empty ---",OFFSET('All Equipment'!$A$1,ROW()-1,2)))</f>
        <v>Praetorian Leggings of Arcane Wrath</v>
      </c>
      <c r="AI555" s="52">
        <f ca="1">IF($AF555="","",OFFSET('All Equipment'!$E$1,ROW()-1,0))</f>
        <v>1</v>
      </c>
      <c r="AJ555" s="52">
        <f ca="1">IF($AE555="","",OFFSET('All Equipment'!$M$1,ROW()-1,0))</f>
        <v>0</v>
      </c>
      <c r="AK555" s="107">
        <f ca="1">IF($AE555="","",IF($AH555="--- Empty ---",0,OFFSET('All Equipment'!$P$1,ROW()-1,0)))</f>
        <v>36</v>
      </c>
      <c r="AL555" s="107">
        <f ca="1">IF($AE555="","",IF(AND($AE555="Off-Hand",$AH555="--- Empty ---"),1000,IF($AG555="1H",SUM($AK555,MAX(Optimization!$I$5:$K$5)),$AK555)))</f>
        <v>36</v>
      </c>
      <c r="AM555" s="134" t="str">
        <f ca="1">IF($AH555="","",IF(AND($AH555&lt;&gt;"--- Empty ---",OR($AI555&gt;$AD$2,OFFSET('All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5" s="52" t="str">
        <f t="shared" ca="1" si="74"/>
        <v>Yes</v>
      </c>
      <c r="AO555" s="52">
        <f t="shared" ca="1" si="79"/>
        <v>555</v>
      </c>
      <c r="AQ555" s="51" t="str">
        <f t="shared" ca="1" si="75"/>
        <v>n/a</v>
      </c>
      <c r="AR555" s="51" t="str">
        <f t="shared" ca="1" si="76"/>
        <v>n/a</v>
      </c>
      <c r="AS555" s="52" t="str">
        <f t="shared" ca="1" si="80"/>
        <v>n/a</v>
      </c>
      <c r="AT555" s="52" t="str">
        <f ca="1">IF(OR(AQ555="",AQ555="n/a"),AQ555,IF(AND($AR555&lt;&gt;"--- Empty ---",AR555=IF(AQ555="Finger1",Settings!$AB$4,Settings!$AB$6),ISERROR(MATCH(AR555,Settings!$AB$9:$AB$14,0))),"No","Yes"))</f>
        <v>n/a</v>
      </c>
      <c r="AV555" s="51" t="str">
        <f t="shared" ca="1" si="77"/>
        <v>n/a</v>
      </c>
      <c r="AW555" s="51" t="str">
        <f t="shared" ca="1" si="78"/>
        <v>n/a</v>
      </c>
      <c r="AX555" s="52" t="str">
        <f t="shared" ca="1" si="81"/>
        <v>n/a</v>
      </c>
      <c r="AY555" s="52" t="str">
        <f ca="1">IF(OR(AV555="",AV555="n/a"),AV555,IF(AND($AW555&lt;&gt;"--- Empty ---",AW555=IF(AV555="Finger2",Settings!$AB$3,Settings!$AB$5),ISERROR(MATCH(AW555,Settings!$AB$9:$AB$14,0))),"No","Yes"))</f>
        <v>n/a</v>
      </c>
    </row>
    <row r="556" spans="31:51" x14ac:dyDescent="0.25">
      <c r="AE556" s="51" t="str">
        <f ca="1">OFFSET('All Equipment'!$A$1,ROW()-1,0)&amp;""</f>
        <v>Legs</v>
      </c>
      <c r="AF556" s="51" t="str">
        <f ca="1">OFFSET('All Equipment'!$B$1,ROW()-1,0)&amp;""</f>
        <v>Legs</v>
      </c>
      <c r="AG556" s="52" t="str">
        <f t="shared" ca="1" si="73"/>
        <v/>
      </c>
      <c r="AH556" s="51" t="str">
        <f ca="1">IF($AE556="","",IF(OFFSET('All Equipment'!$A$1,ROW()-1,2)="","--- Empty ---",OFFSET('All Equipment'!$A$1,ROW()-1,2)))</f>
        <v>Sacred Cloth Leggings</v>
      </c>
      <c r="AI556" s="52">
        <f ca="1">IF($AF556="","",OFFSET('All Equipment'!$E$1,ROW()-1,0))</f>
        <v>1</v>
      </c>
      <c r="AJ556" s="52">
        <f ca="1">IF($AE556="","",OFFSET('All Equipment'!$M$1,ROW()-1,0))</f>
        <v>0</v>
      </c>
      <c r="AK556" s="107">
        <f ca="1">IF($AE556="","",IF($AH556="--- Empty ---",0,OFFSET('All Equipment'!$P$1,ROW()-1,0)))</f>
        <v>16.152659574468085</v>
      </c>
      <c r="AL556" s="107">
        <f ca="1">IF($AE556="","",IF(AND($AE556="Off-Hand",$AH556="--- Empty ---"),1000,IF($AG556="1H",SUM($AK556,MAX(Optimization!$I$5:$K$5)),$AK556)))</f>
        <v>16.152659574468085</v>
      </c>
      <c r="AM556" s="134" t="str">
        <f ca="1">IF($AH556="","",IF(AND($AH556&lt;&gt;"--- Empty ---",OR($AI556&gt;$AD$2,OFFSET('All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6" s="52" t="str">
        <f t="shared" ca="1" si="74"/>
        <v>Yes</v>
      </c>
      <c r="AO556" s="52">
        <f t="shared" ca="1" si="79"/>
        <v>556</v>
      </c>
      <c r="AQ556" s="51" t="str">
        <f t="shared" ca="1" si="75"/>
        <v>n/a</v>
      </c>
      <c r="AR556" s="51" t="str">
        <f t="shared" ca="1" si="76"/>
        <v>n/a</v>
      </c>
      <c r="AS556" s="52" t="str">
        <f t="shared" ca="1" si="80"/>
        <v>n/a</v>
      </c>
      <c r="AT556" s="52" t="str">
        <f ca="1">IF(OR(AQ556="",AQ556="n/a"),AQ556,IF(AND($AR556&lt;&gt;"--- Empty ---",AR556=IF(AQ556="Finger1",Settings!$AB$4,Settings!$AB$6),ISERROR(MATCH(AR556,Settings!$AB$9:$AB$14,0))),"No","Yes"))</f>
        <v>n/a</v>
      </c>
      <c r="AV556" s="51" t="str">
        <f t="shared" ca="1" si="77"/>
        <v>n/a</v>
      </c>
      <c r="AW556" s="51" t="str">
        <f t="shared" ca="1" si="78"/>
        <v>n/a</v>
      </c>
      <c r="AX556" s="52" t="str">
        <f t="shared" ca="1" si="81"/>
        <v>n/a</v>
      </c>
      <c r="AY556" s="52" t="str">
        <f ca="1">IF(OR(AV556="",AV556="n/a"),AV556,IF(AND($AW556&lt;&gt;"--- Empty ---",AW556=IF(AV556="Finger2",Settings!$AB$3,Settings!$AB$5),ISERROR(MATCH(AW556,Settings!$AB$9:$AB$14,0))),"No","Yes"))</f>
        <v>n/a</v>
      </c>
    </row>
    <row r="557" spans="31:51" x14ac:dyDescent="0.25">
      <c r="AE557" s="51" t="str">
        <f ca="1">OFFSET('All Equipment'!$A$1,ROW()-1,0)&amp;""</f>
        <v>Legs</v>
      </c>
      <c r="AF557" s="51" t="str">
        <f ca="1">OFFSET('All Equipment'!$B$1,ROW()-1,0)&amp;""</f>
        <v>Legs</v>
      </c>
      <c r="AG557" s="52" t="str">
        <f t="shared" ca="1" si="73"/>
        <v/>
      </c>
      <c r="AH557" s="51" t="str">
        <f ca="1">IF($AE557="","",IF(OFFSET('All Equipment'!$A$1,ROW()-1,2)="","--- Empty ---",OFFSET('All Equipment'!$A$1,ROW()-1,2)))</f>
        <v>Sentinel's Lizardhide Pants</v>
      </c>
      <c r="AI557" s="52">
        <f ca="1">IF($AF557="","",OFFSET('All Equipment'!$E$1,ROW()-1,0))</f>
        <v>6</v>
      </c>
      <c r="AJ557" s="52">
        <f ca="1">IF($AE557="","",OFFSET('All Equipment'!$M$1,ROW()-1,0))</f>
        <v>0</v>
      </c>
      <c r="AK557" s="107">
        <f ca="1">IF($AE557="","",IF($AH557="--- Empty ---",0,OFFSET('All Equipment'!$P$1,ROW()-1,0)))</f>
        <v>13.492553191489362</v>
      </c>
      <c r="AL557" s="107">
        <f ca="1">IF($AE557="","",IF(AND($AE557="Off-Hand",$AH557="--- Empty ---"),1000,IF($AG557="1H",SUM($AK557,MAX(Optimization!$I$5:$K$5)),$AK557)))</f>
        <v>13.492553191489362</v>
      </c>
      <c r="AM557" s="134" t="str">
        <f ca="1">IF($AH557="","",IF(AND($AH557&lt;&gt;"--- Empty ---",OR($AI557&gt;$AD$2,OFFSET('All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7" s="52" t="str">
        <f t="shared" ca="1" si="74"/>
        <v>Yes</v>
      </c>
      <c r="AO557" s="52">
        <f t="shared" ca="1" si="79"/>
        <v>557</v>
      </c>
      <c r="AQ557" s="51" t="str">
        <f t="shared" ca="1" si="75"/>
        <v>n/a</v>
      </c>
      <c r="AR557" s="51" t="str">
        <f t="shared" ca="1" si="76"/>
        <v>n/a</v>
      </c>
      <c r="AS557" s="52" t="str">
        <f t="shared" ca="1" si="80"/>
        <v>n/a</v>
      </c>
      <c r="AT557" s="52" t="str">
        <f ca="1">IF(OR(AQ557="",AQ557="n/a"),AQ557,IF(AND($AR557&lt;&gt;"--- Empty ---",AR557=IF(AQ557="Finger1",Settings!$AB$4,Settings!$AB$6),ISERROR(MATCH(AR557,Settings!$AB$9:$AB$14,0))),"No","Yes"))</f>
        <v>n/a</v>
      </c>
      <c r="AV557" s="51" t="str">
        <f t="shared" ca="1" si="77"/>
        <v>n/a</v>
      </c>
      <c r="AW557" s="51" t="str">
        <f t="shared" ca="1" si="78"/>
        <v>n/a</v>
      </c>
      <c r="AX557" s="52" t="str">
        <f t="shared" ca="1" si="81"/>
        <v>n/a</v>
      </c>
      <c r="AY557" s="52" t="str">
        <f ca="1">IF(OR(AV557="",AV557="n/a"),AV557,IF(AND($AW557&lt;&gt;"--- Empty ---",AW557=IF(AV557="Finger2",Settings!$AB$3,Settings!$AB$5),ISERROR(MATCH(AW557,Settings!$AB$9:$AB$14,0))),"No","Yes"))</f>
        <v>n/a</v>
      </c>
    </row>
    <row r="558" spans="31:51" x14ac:dyDescent="0.25">
      <c r="AE558" s="51" t="str">
        <f ca="1">OFFSET('All Equipment'!$A$1,ROW()-1,0)&amp;""</f>
        <v>Legs</v>
      </c>
      <c r="AF558" s="51" t="str">
        <f ca="1">OFFSET('All Equipment'!$B$1,ROW()-1,0)&amp;""</f>
        <v>Legs</v>
      </c>
      <c r="AG558" s="52" t="str">
        <f t="shared" ca="1" si="73"/>
        <v/>
      </c>
      <c r="AH558" s="51" t="str">
        <f ca="1">IF($AE558="","",IF(OFFSET('All Equipment'!$A$1,ROW()-1,2)="","--- Empty ---",OFFSET('All Equipment'!$A$1,ROW()-1,2)))</f>
        <v>Sentinel's Silk Leggings</v>
      </c>
      <c r="AI558" s="52">
        <f ca="1">IF($AF558="","",OFFSET('All Equipment'!$E$1,ROW()-1,0))</f>
        <v>6</v>
      </c>
      <c r="AJ558" s="52">
        <f ca="1">IF($AE558="","",OFFSET('All Equipment'!$M$1,ROW()-1,0))</f>
        <v>0</v>
      </c>
      <c r="AK558" s="107">
        <f ca="1">IF($AE558="","",IF($AH558="--- Empty ---",0,OFFSET('All Equipment'!$P$1,ROW()-1,0)))</f>
        <v>30.152659574468085</v>
      </c>
      <c r="AL558" s="107">
        <f ca="1">IF($AE558="","",IF(AND($AE558="Off-Hand",$AH558="--- Empty ---"),1000,IF($AG558="1H",SUM($AK558,MAX(Optimization!$I$5:$K$5)),$AK558)))</f>
        <v>30.152659574468085</v>
      </c>
      <c r="AM558" s="134" t="str">
        <f ca="1">IF($AH558="","",IF(AND($AH558&lt;&gt;"--- Empty ---",OR($AI558&gt;$AD$2,OFFSET('All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8" s="52" t="str">
        <f t="shared" ca="1" si="74"/>
        <v>Yes</v>
      </c>
      <c r="AO558" s="52">
        <f t="shared" ca="1" si="79"/>
        <v>558</v>
      </c>
      <c r="AQ558" s="51" t="str">
        <f t="shared" ca="1" si="75"/>
        <v>n/a</v>
      </c>
      <c r="AR558" s="51" t="str">
        <f t="shared" ca="1" si="76"/>
        <v>n/a</v>
      </c>
      <c r="AS558" s="52" t="str">
        <f t="shared" ca="1" si="80"/>
        <v>n/a</v>
      </c>
      <c r="AT558" s="52" t="str">
        <f ca="1">IF(OR(AQ558="",AQ558="n/a"),AQ558,IF(AND($AR558&lt;&gt;"--- Empty ---",AR558=IF(AQ558="Finger1",Settings!$AB$4,Settings!$AB$6),ISERROR(MATCH(AR558,Settings!$AB$9:$AB$14,0))),"No","Yes"))</f>
        <v>n/a</v>
      </c>
      <c r="AV558" s="51" t="str">
        <f t="shared" ca="1" si="77"/>
        <v>n/a</v>
      </c>
      <c r="AW558" s="51" t="str">
        <f t="shared" ca="1" si="78"/>
        <v>n/a</v>
      </c>
      <c r="AX558" s="52" t="str">
        <f t="shared" ca="1" si="81"/>
        <v>n/a</v>
      </c>
      <c r="AY558" s="52" t="str">
        <f ca="1">IF(OR(AV558="",AV558="n/a"),AV558,IF(AND($AW558&lt;&gt;"--- Empty ---",AW558=IF(AV558="Finger2",Settings!$AB$3,Settings!$AB$5),ISERROR(MATCH(AW558,Settings!$AB$9:$AB$14,0))),"No","Yes"))</f>
        <v>n/a</v>
      </c>
    </row>
    <row r="559" spans="31:51" x14ac:dyDescent="0.25">
      <c r="AE559" s="51" t="str">
        <f ca="1">OFFSET('All Equipment'!$A$1,ROW()-1,0)&amp;""</f>
        <v>Legs</v>
      </c>
      <c r="AF559" s="51" t="str">
        <f ca="1">OFFSET('All Equipment'!$B$1,ROW()-1,0)&amp;""</f>
        <v>Legs</v>
      </c>
      <c r="AG559" s="52" t="str">
        <f t="shared" ca="1" si="73"/>
        <v/>
      </c>
      <c r="AH559" s="51" t="str">
        <f ca="1">IF($AE559="","",IF(OFFSET('All Equipment'!$A$1,ROW()-1,2)="","--- Empty ---",OFFSET('All Equipment'!$A$1,ROW()-1,2)))</f>
        <v>Skyshroud Leggings</v>
      </c>
      <c r="AI559" s="52">
        <f ca="1">IF($AF559="","",OFFSET('All Equipment'!$E$1,ROW()-1,0))</f>
        <v>1</v>
      </c>
      <c r="AJ559" s="52">
        <f ca="1">IF($AE559="","",OFFSET('All Equipment'!$M$1,ROW()-1,0))</f>
        <v>0</v>
      </c>
      <c r="AK559" s="107">
        <f ca="1">IF($AE559="","",IF($AH559="--- Empty ---",0,OFFSET('All Equipment'!$P$1,ROW()-1,0)))</f>
        <v>34.906382978723407</v>
      </c>
      <c r="AL559" s="107">
        <f ca="1">IF($AE559="","",IF(AND($AE559="Off-Hand",$AH559="--- Empty ---"),1000,IF($AG559="1H",SUM($AK559,MAX(Optimization!$I$5:$K$5)),$AK559)))</f>
        <v>34.906382978723407</v>
      </c>
      <c r="AM559" s="134" t="str">
        <f ca="1">IF($AH559="","",IF(AND($AH559&lt;&gt;"--- Empty ---",OR($AI559&gt;$AD$2,OFFSET('All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9" s="52" t="str">
        <f t="shared" ca="1" si="74"/>
        <v>Yes</v>
      </c>
      <c r="AO559" s="52">
        <f t="shared" ca="1" si="79"/>
        <v>559</v>
      </c>
      <c r="AQ559" s="51" t="str">
        <f t="shared" ca="1" si="75"/>
        <v>n/a</v>
      </c>
      <c r="AR559" s="51" t="str">
        <f t="shared" ca="1" si="76"/>
        <v>n/a</v>
      </c>
      <c r="AS559" s="52" t="str">
        <f t="shared" ca="1" si="80"/>
        <v>n/a</v>
      </c>
      <c r="AT559" s="52" t="str">
        <f ca="1">IF(OR(AQ559="",AQ559="n/a"),AQ559,IF(AND($AR559&lt;&gt;"--- Empty ---",AR559=IF(AQ559="Finger1",Settings!$AB$4,Settings!$AB$6),ISERROR(MATCH(AR559,Settings!$AB$9:$AB$14,0))),"No","Yes"))</f>
        <v>n/a</v>
      </c>
      <c r="AV559" s="51" t="str">
        <f t="shared" ca="1" si="77"/>
        <v>n/a</v>
      </c>
      <c r="AW559" s="51" t="str">
        <f t="shared" ca="1" si="78"/>
        <v>n/a</v>
      </c>
      <c r="AX559" s="52" t="str">
        <f t="shared" ca="1" si="81"/>
        <v>n/a</v>
      </c>
      <c r="AY559" s="52" t="str">
        <f ca="1">IF(OR(AV559="",AV559="n/a"),AV559,IF(AND($AW559&lt;&gt;"--- Empty ---",AW559=IF(AV559="Finger2",Settings!$AB$3,Settings!$AB$5),ISERROR(MATCH(AW559,Settings!$AB$9:$AB$14,0))),"No","Yes"))</f>
        <v>n/a</v>
      </c>
    </row>
    <row r="560" spans="31:51" x14ac:dyDescent="0.25">
      <c r="AE560" s="51" t="str">
        <f ca="1">OFFSET('All Equipment'!$A$1,ROW()-1,0)&amp;""</f>
        <v>Legs</v>
      </c>
      <c r="AF560" s="51" t="str">
        <f ca="1">OFFSET('All Equipment'!$B$1,ROW()-1,0)&amp;""</f>
        <v>Legs</v>
      </c>
      <c r="AG560" s="52" t="str">
        <f t="shared" ca="1" si="73"/>
        <v/>
      </c>
      <c r="AH560" s="51" t="str">
        <f ca="1">IF($AE560="","",IF(OFFSET('All Equipment'!$A$1,ROW()-1,2)="","--- Empty ---",OFFSET('All Equipment'!$A$1,ROW()-1,2)))</f>
        <v>Spiritshroud Leggings</v>
      </c>
      <c r="AI560" s="52">
        <f ca="1">IF($AF560="","",OFFSET('All Equipment'!$E$1,ROW()-1,0))</f>
        <v>1</v>
      </c>
      <c r="AJ560" s="52">
        <f ca="1">IF($AE560="","",OFFSET('All Equipment'!$M$1,ROW()-1,0))</f>
        <v>0</v>
      </c>
      <c r="AK560" s="107">
        <f ca="1">IF($AE560="","",IF($AH560="--- Empty ---",0,OFFSET('All Equipment'!$P$1,ROW()-1,0)))</f>
        <v>20.81276595744681</v>
      </c>
      <c r="AL560" s="107">
        <f ca="1">IF($AE560="","",IF(AND($AE560="Off-Hand",$AH560="--- Empty ---"),1000,IF($AG560="1H",SUM($AK560,MAX(Optimization!$I$5:$K$5)),$AK560)))</f>
        <v>20.81276595744681</v>
      </c>
      <c r="AM560" s="134" t="str">
        <f ca="1">IF($AH560="","",IF(AND($AH560&lt;&gt;"--- Empty ---",OR($AI560&gt;$AD$2,OFFSET('All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0" s="52" t="str">
        <f t="shared" ca="1" si="74"/>
        <v>Yes</v>
      </c>
      <c r="AO560" s="52">
        <f t="shared" ca="1" si="79"/>
        <v>560</v>
      </c>
      <c r="AQ560" s="51" t="str">
        <f t="shared" ca="1" si="75"/>
        <v>n/a</v>
      </c>
      <c r="AR560" s="51" t="str">
        <f t="shared" ca="1" si="76"/>
        <v>n/a</v>
      </c>
      <c r="AS560" s="52" t="str">
        <f t="shared" ca="1" si="80"/>
        <v>n/a</v>
      </c>
      <c r="AT560" s="52" t="str">
        <f ca="1">IF(OR(AQ560="",AQ560="n/a"),AQ560,IF(AND($AR560&lt;&gt;"--- Empty ---",AR560=IF(AQ560="Finger1",Settings!$AB$4,Settings!$AB$6),ISERROR(MATCH(AR560,Settings!$AB$9:$AB$14,0))),"No","Yes"))</f>
        <v>n/a</v>
      </c>
      <c r="AV560" s="51" t="str">
        <f t="shared" ca="1" si="77"/>
        <v>n/a</v>
      </c>
      <c r="AW560" s="51" t="str">
        <f t="shared" ca="1" si="78"/>
        <v>n/a</v>
      </c>
      <c r="AX560" s="52" t="str">
        <f t="shared" ca="1" si="81"/>
        <v>n/a</v>
      </c>
      <c r="AY560" s="52" t="str">
        <f ca="1">IF(OR(AV560="",AV560="n/a"),AV560,IF(AND($AW560&lt;&gt;"--- Empty ---",AW560=IF(AV560="Finger2",Settings!$AB$3,Settings!$AB$5),ISERROR(MATCH(AW560,Settings!$AB$9:$AB$14,0))),"No","Yes"))</f>
        <v>n/a</v>
      </c>
    </row>
    <row r="561" spans="31:51" x14ac:dyDescent="0.25">
      <c r="AE561" s="51" t="str">
        <f ca="1">OFFSET('All Equipment'!$A$1,ROW()-1,0)&amp;""</f>
        <v>Legs</v>
      </c>
      <c r="AF561" s="51" t="str">
        <f ca="1">OFFSET('All Equipment'!$B$1,ROW()-1,0)&amp;""</f>
        <v>Legs</v>
      </c>
      <c r="AG561" s="52" t="str">
        <f t="shared" ca="1" si="73"/>
        <v/>
      </c>
      <c r="AH561" s="51" t="str">
        <f ca="1">IF($AE561="","",IF(OFFSET('All Equipment'!$A$1,ROW()-1,2)="","--- Empty ---",OFFSET('All Equipment'!$A$1,ROW()-1,2)))</f>
        <v>Stormrage Legguards</v>
      </c>
      <c r="AI561" s="52">
        <f ca="1">IF($AF561="","",OFFSET('All Equipment'!$E$1,ROW()-1,0))</f>
        <v>1</v>
      </c>
      <c r="AJ561" s="52">
        <f ca="1">IF($AE561="","",OFFSET('All Equipment'!$M$1,ROW()-1,0))</f>
        <v>0</v>
      </c>
      <c r="AK561" s="107">
        <f ca="1">IF($AE561="","",IF($AH561="--- Empty ---",0,OFFSET('All Equipment'!$P$1,ROW()-1,0)))</f>
        <v>2.9457446808510648</v>
      </c>
      <c r="AL561" s="107">
        <f ca="1">IF($AE561="","",IF(AND($AE561="Off-Hand",$AH561="--- Empty ---"),1000,IF($AG561="1H",SUM($AK561,MAX(Optimization!$I$5:$K$5)),$AK561)))</f>
        <v>2.9457446808510648</v>
      </c>
      <c r="AM561" s="134" t="str">
        <f ca="1">IF($AH561="","",IF(AND($AH561&lt;&gt;"--- Empty ---",OR($AI561&gt;$AD$2,OFFSET('All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1" s="52" t="str">
        <f t="shared" ca="1" si="74"/>
        <v>Yes</v>
      </c>
      <c r="AO561" s="52">
        <f t="shared" ca="1" si="79"/>
        <v>561</v>
      </c>
      <c r="AQ561" s="51" t="str">
        <f t="shared" ca="1" si="75"/>
        <v>n/a</v>
      </c>
      <c r="AR561" s="51" t="str">
        <f t="shared" ca="1" si="76"/>
        <v>n/a</v>
      </c>
      <c r="AS561" s="52" t="str">
        <f t="shared" ca="1" si="80"/>
        <v>n/a</v>
      </c>
      <c r="AT561" s="52" t="str">
        <f ca="1">IF(OR(AQ561="",AQ561="n/a"),AQ561,IF(AND($AR561&lt;&gt;"--- Empty ---",AR561=IF(AQ561="Finger1",Settings!$AB$4,Settings!$AB$6),ISERROR(MATCH(AR561,Settings!$AB$9:$AB$14,0))),"No","Yes"))</f>
        <v>n/a</v>
      </c>
      <c r="AV561" s="51" t="str">
        <f t="shared" ca="1" si="77"/>
        <v>n/a</v>
      </c>
      <c r="AW561" s="51" t="str">
        <f t="shared" ca="1" si="78"/>
        <v>n/a</v>
      </c>
      <c r="AX561" s="52" t="str">
        <f t="shared" ca="1" si="81"/>
        <v>n/a</v>
      </c>
      <c r="AY561" s="52" t="str">
        <f ca="1">IF(OR(AV561="",AV561="n/a"),AV561,IF(AND($AW561&lt;&gt;"--- Empty ---",AW561=IF(AV561="Finger2",Settings!$AB$3,Settings!$AB$5),ISERROR(MATCH(AW561,Settings!$AB$9:$AB$14,0))),"No","Yes"))</f>
        <v>n/a</v>
      </c>
    </row>
    <row r="562" spans="31:51" x14ac:dyDescent="0.25">
      <c r="AE562" s="51" t="str">
        <f ca="1">OFFSET('All Equipment'!$A$1,ROW()-1,0)&amp;""</f>
        <v>Legs</v>
      </c>
      <c r="AF562" s="51" t="str">
        <f ca="1">OFFSET('All Equipment'!$B$1,ROW()-1,0)&amp;""</f>
        <v>Legs</v>
      </c>
      <c r="AG562" s="52" t="str">
        <f t="shared" ca="1" si="73"/>
        <v/>
      </c>
      <c r="AH562" s="51" t="str">
        <f ca="1">IF($AE562="","",IF(OFFSET('All Equipment'!$A$1,ROW()-1,2)="","--- Empty ---",OFFSET('All Equipment'!$A$1,ROW()-1,2)))</f>
        <v>Supreme Leggings of Arcane Wrath</v>
      </c>
      <c r="AI562" s="52">
        <f ca="1">IF($AF562="","",OFFSET('All Equipment'!$E$1,ROW()-1,0))</f>
        <v>1</v>
      </c>
      <c r="AJ562" s="52">
        <f ca="1">IF($AE562="","",OFFSET('All Equipment'!$M$1,ROW()-1,0))</f>
        <v>0</v>
      </c>
      <c r="AK562" s="107">
        <f ca="1">IF($AE562="","",IF($AH562="--- Empty ---",0,OFFSET('All Equipment'!$P$1,ROW()-1,0)))</f>
        <v>40</v>
      </c>
      <c r="AL562" s="107">
        <f ca="1">IF($AE562="","",IF(AND($AE562="Off-Hand",$AH562="--- Empty ---"),1000,IF($AG562="1H",SUM($AK562,MAX(Optimization!$I$5:$K$5)),$AK562)))</f>
        <v>40</v>
      </c>
      <c r="AM562" s="134" t="str">
        <f ca="1">IF($AH562="","",IF(AND($AH562&lt;&gt;"--- Empty ---",OR($AI562&gt;$AD$2,OFFSET('All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2" s="52" t="str">
        <f t="shared" ca="1" si="74"/>
        <v>Yes</v>
      </c>
      <c r="AO562" s="52">
        <f t="shared" ca="1" si="79"/>
        <v>562</v>
      </c>
      <c r="AQ562" s="51" t="str">
        <f t="shared" ca="1" si="75"/>
        <v>n/a</v>
      </c>
      <c r="AR562" s="51" t="str">
        <f t="shared" ca="1" si="76"/>
        <v>n/a</v>
      </c>
      <c r="AS562" s="52" t="str">
        <f t="shared" ca="1" si="80"/>
        <v>n/a</v>
      </c>
      <c r="AT562" s="52" t="str">
        <f ca="1">IF(OR(AQ562="",AQ562="n/a"),AQ562,IF(AND($AR562&lt;&gt;"--- Empty ---",AR562=IF(AQ562="Finger1",Settings!$AB$4,Settings!$AB$6),ISERROR(MATCH(AR562,Settings!$AB$9:$AB$14,0))),"No","Yes"))</f>
        <v>n/a</v>
      </c>
      <c r="AV562" s="51" t="str">
        <f t="shared" ca="1" si="77"/>
        <v>n/a</v>
      </c>
      <c r="AW562" s="51" t="str">
        <f t="shared" ca="1" si="78"/>
        <v>n/a</v>
      </c>
      <c r="AX562" s="52" t="str">
        <f t="shared" ca="1" si="81"/>
        <v>n/a</v>
      </c>
      <c r="AY562" s="52" t="str">
        <f ca="1">IF(OR(AV562="",AV562="n/a"),AV562,IF(AND($AW562&lt;&gt;"--- Empty ---",AW562=IF(AV562="Finger2",Settings!$AB$3,Settings!$AB$5),ISERROR(MATCH(AW562,Settings!$AB$9:$AB$14,0))),"No","Yes"))</f>
        <v>n/a</v>
      </c>
    </row>
    <row r="563" spans="31:51" x14ac:dyDescent="0.25">
      <c r="AE563" s="51" t="str">
        <f ca="1">OFFSET('All Equipment'!$A$1,ROW()-1,0)&amp;""</f>
        <v>Legs</v>
      </c>
      <c r="AF563" s="51" t="str">
        <f ca="1">OFFSET('All Equipment'!$B$1,ROW()-1,0)&amp;""</f>
        <v>Legs</v>
      </c>
      <c r="AG563" s="52" t="str">
        <f t="shared" ca="1" si="73"/>
        <v/>
      </c>
      <c r="AH563" s="51" t="str">
        <f ca="1">IF($AE563="","",IF(OFFSET('All Equipment'!$A$1,ROW()-1,2)="","--- Empty ---",OFFSET('All Equipment'!$A$1,ROW()-1,2)))</f>
        <v>Swashbuckler's Leggings of Arcane Wrath</v>
      </c>
      <c r="AI563" s="52">
        <f ca="1">IF($AF563="","",OFFSET('All Equipment'!$E$1,ROW()-1,0))</f>
        <v>1</v>
      </c>
      <c r="AJ563" s="52">
        <f ca="1">IF($AE563="","",OFFSET('All Equipment'!$M$1,ROW()-1,0))</f>
        <v>0</v>
      </c>
      <c r="AK563" s="107">
        <f ca="1">IF($AE563="","",IF($AH563="--- Empty ---",0,OFFSET('All Equipment'!$P$1,ROW()-1,0)))</f>
        <v>36</v>
      </c>
      <c r="AL563" s="107">
        <f ca="1">IF($AE563="","",IF(AND($AE563="Off-Hand",$AH563="--- Empty ---"),1000,IF($AG563="1H",SUM($AK563,MAX(Optimization!$I$5:$K$5)),$AK563)))</f>
        <v>36</v>
      </c>
      <c r="AM563" s="134" t="str">
        <f ca="1">IF($AH563="","",IF(AND($AH563&lt;&gt;"--- Empty ---",OR($AI563&gt;$AD$2,OFFSET('All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3" s="52" t="str">
        <f t="shared" ca="1" si="74"/>
        <v>Yes</v>
      </c>
      <c r="AO563" s="52">
        <f t="shared" ca="1" si="79"/>
        <v>563</v>
      </c>
      <c r="AQ563" s="51" t="str">
        <f t="shared" ca="1" si="75"/>
        <v>n/a</v>
      </c>
      <c r="AR563" s="51" t="str">
        <f t="shared" ca="1" si="76"/>
        <v>n/a</v>
      </c>
      <c r="AS563" s="52" t="str">
        <f t="shared" ca="1" si="80"/>
        <v>n/a</v>
      </c>
      <c r="AT563" s="52" t="str">
        <f ca="1">IF(OR(AQ563="",AQ563="n/a"),AQ563,IF(AND($AR563&lt;&gt;"--- Empty ---",AR563=IF(AQ563="Finger1",Settings!$AB$4,Settings!$AB$6),ISERROR(MATCH(AR563,Settings!$AB$9:$AB$14,0))),"No","Yes"))</f>
        <v>n/a</v>
      </c>
      <c r="AV563" s="51" t="str">
        <f t="shared" ca="1" si="77"/>
        <v>n/a</v>
      </c>
      <c r="AW563" s="51" t="str">
        <f t="shared" ca="1" si="78"/>
        <v>n/a</v>
      </c>
      <c r="AX563" s="52" t="str">
        <f t="shared" ca="1" si="81"/>
        <v>n/a</v>
      </c>
      <c r="AY563" s="52" t="str">
        <f ca="1">IF(OR(AV563="",AV563="n/a"),AV563,IF(AND($AW563&lt;&gt;"--- Empty ---",AW563=IF(AV563="Finger2",Settings!$AB$3,Settings!$AB$5),ISERROR(MATCH(AW563,Settings!$AB$9:$AB$14,0))),"No","Yes"))</f>
        <v>n/a</v>
      </c>
    </row>
    <row r="564" spans="31:51" x14ac:dyDescent="0.25">
      <c r="AE564" s="51" t="str">
        <f ca="1">OFFSET('All Equipment'!$A$1,ROW()-1,0)&amp;""</f>
        <v>Legs</v>
      </c>
      <c r="AF564" s="51" t="str">
        <f ca="1">OFFSET('All Equipment'!$B$1,ROW()-1,0)&amp;""</f>
        <v>Legs</v>
      </c>
      <c r="AG564" s="52" t="str">
        <f t="shared" ca="1" si="73"/>
        <v/>
      </c>
      <c r="AH564" s="51" t="str">
        <f ca="1">IF($AE564="","",IF(OFFSET('All Equipment'!$A$1,ROW()-1,2)="","--- Empty ---",OFFSET('All Equipment'!$A$1,ROW()-1,2)))</f>
        <v>Tanglemoss Leggings</v>
      </c>
      <c r="AI564" s="52">
        <f ca="1">IF($AF564="","",OFFSET('All Equipment'!$E$1,ROW()-1,0))</f>
        <v>1</v>
      </c>
      <c r="AJ564" s="52">
        <f ca="1">IF($AE564="","",OFFSET('All Equipment'!$M$1,ROW()-1,0))</f>
        <v>0</v>
      </c>
      <c r="AK564" s="107">
        <f ca="1">IF($AE564="","",IF($AH564="--- Empty ---",0,OFFSET('All Equipment'!$P$1,ROW()-1,0)))</f>
        <v>9.0638297872340452</v>
      </c>
      <c r="AL564" s="107">
        <f ca="1">IF($AE564="","",IF(AND($AE564="Off-Hand",$AH564="--- Empty ---"),1000,IF($AG564="1H",SUM($AK564,MAX(Optimization!$I$5:$K$5)),$AK564)))</f>
        <v>9.0638297872340452</v>
      </c>
      <c r="AM564" s="134" t="str">
        <f ca="1">IF($AH564="","",IF(AND($AH564&lt;&gt;"--- Empty ---",OR($AI564&gt;$AD$2,OFFSET('All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4" s="52" t="str">
        <f t="shared" ca="1" si="74"/>
        <v>Yes</v>
      </c>
      <c r="AO564" s="52">
        <f t="shared" ca="1" si="79"/>
        <v>564</v>
      </c>
      <c r="AQ564" s="51" t="str">
        <f t="shared" ca="1" si="75"/>
        <v>n/a</v>
      </c>
      <c r="AR564" s="51" t="str">
        <f t="shared" ca="1" si="76"/>
        <v>n/a</v>
      </c>
      <c r="AS564" s="52" t="str">
        <f t="shared" ca="1" si="80"/>
        <v>n/a</v>
      </c>
      <c r="AT564" s="52" t="str">
        <f ca="1">IF(OR(AQ564="",AQ564="n/a"),AQ564,IF(AND($AR564&lt;&gt;"--- Empty ---",AR564=IF(AQ564="Finger1",Settings!$AB$4,Settings!$AB$6),ISERROR(MATCH(AR564,Settings!$AB$9:$AB$14,0))),"No","Yes"))</f>
        <v>n/a</v>
      </c>
      <c r="AV564" s="51" t="str">
        <f t="shared" ca="1" si="77"/>
        <v>n/a</v>
      </c>
      <c r="AW564" s="51" t="str">
        <f t="shared" ca="1" si="78"/>
        <v>n/a</v>
      </c>
      <c r="AX564" s="52" t="str">
        <f t="shared" ca="1" si="81"/>
        <v>n/a</v>
      </c>
      <c r="AY564" s="52" t="str">
        <f ca="1">IF(OR(AV564="",AV564="n/a"),AV564,IF(AND($AW564&lt;&gt;"--- Empty ---",AW564=IF(AV564="Finger2",Settings!$AB$3,Settings!$AB$5),ISERROR(MATCH(AW564,Settings!$AB$9:$AB$14,0))),"No","Yes"))</f>
        <v>n/a</v>
      </c>
    </row>
    <row r="565" spans="31:51" x14ac:dyDescent="0.25">
      <c r="AE565" s="51" t="str">
        <f ca="1">OFFSET('All Equipment'!$A$1,ROW()-1,0)&amp;""</f>
        <v>Legs</v>
      </c>
      <c r="AF565" s="51" t="str">
        <f ca="1">OFFSET('All Equipment'!$B$1,ROW()-1,0)&amp;""</f>
        <v>Legs</v>
      </c>
      <c r="AG565" s="52" t="str">
        <f t="shared" ca="1" si="73"/>
        <v/>
      </c>
      <c r="AH565" s="51" t="str">
        <f ca="1">IF($AE565="","",IF(OFFSET('All Equipment'!$A$1,ROW()-1,2)="","--- Empty ---",OFFSET('All Equipment'!$A$1,ROW()-1,2)))</f>
        <v>Tressermane Leggings</v>
      </c>
      <c r="AI565" s="52">
        <f ca="1">IF($AF565="","",OFFSET('All Equipment'!$E$1,ROW()-1,0))</f>
        <v>1</v>
      </c>
      <c r="AJ565" s="52">
        <f ca="1">IF($AE565="","",OFFSET('All Equipment'!$M$1,ROW()-1,0))</f>
        <v>0</v>
      </c>
      <c r="AK565" s="107">
        <f ca="1">IF($AE565="","",IF($AH565="--- Empty ---",0,OFFSET('All Equipment'!$P$1,ROW()-1,0)))</f>
        <v>20.586170212765957</v>
      </c>
      <c r="AL565" s="107">
        <f ca="1">IF($AE565="","",IF(AND($AE565="Off-Hand",$AH565="--- Empty ---"),1000,IF($AG565="1H",SUM($AK565,MAX(Optimization!$I$5:$K$5)),$AK565)))</f>
        <v>20.586170212765957</v>
      </c>
      <c r="AM565" s="134" t="str">
        <f ca="1">IF($AH565="","",IF(AND($AH565&lt;&gt;"--- Empty ---",OR($AI565&gt;$AD$2,OFFSET('All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5" s="52" t="str">
        <f t="shared" ca="1" si="74"/>
        <v>Yes</v>
      </c>
      <c r="AO565" s="52">
        <f t="shared" ca="1" si="79"/>
        <v>565</v>
      </c>
      <c r="AQ565" s="51" t="str">
        <f t="shared" ca="1" si="75"/>
        <v>n/a</v>
      </c>
      <c r="AR565" s="51" t="str">
        <f t="shared" ca="1" si="76"/>
        <v>n/a</v>
      </c>
      <c r="AS565" s="52" t="str">
        <f t="shared" ca="1" si="80"/>
        <v>n/a</v>
      </c>
      <c r="AT565" s="52" t="str">
        <f ca="1">IF(OR(AQ565="",AQ565="n/a"),AQ565,IF(AND($AR565&lt;&gt;"--- Empty ---",AR565=IF(AQ565="Finger1",Settings!$AB$4,Settings!$AB$6),ISERROR(MATCH(AR565,Settings!$AB$9:$AB$14,0))),"No","Yes"))</f>
        <v>n/a</v>
      </c>
      <c r="AV565" s="51" t="str">
        <f t="shared" ca="1" si="77"/>
        <v>n/a</v>
      </c>
      <c r="AW565" s="51" t="str">
        <f t="shared" ca="1" si="78"/>
        <v>n/a</v>
      </c>
      <c r="AX565" s="52" t="str">
        <f t="shared" ca="1" si="81"/>
        <v>n/a</v>
      </c>
      <c r="AY565" s="52" t="str">
        <f ca="1">IF(OR(AV565="",AV565="n/a"),AV565,IF(AND($AW565&lt;&gt;"--- Empty ---",AW565=IF(AV565="Finger2",Settings!$AB$3,Settings!$AB$5),ISERROR(MATCH(AW565,Settings!$AB$9:$AB$14,0))),"No","Yes"))</f>
        <v>n/a</v>
      </c>
    </row>
    <row r="566" spans="31:51" x14ac:dyDescent="0.25">
      <c r="AE566" s="51" t="str">
        <f ca="1">OFFSET('All Equipment'!$A$1,ROW()-1,0)&amp;""</f>
        <v>Legs</v>
      </c>
      <c r="AF566" s="51" t="str">
        <f ca="1">OFFSET('All Equipment'!$B$1,ROW()-1,0)&amp;""</f>
        <v>Legs</v>
      </c>
      <c r="AG566" s="52" t="str">
        <f t="shared" ca="1" si="73"/>
        <v/>
      </c>
      <c r="AH566" s="51" t="str">
        <f ca="1">IF($AE566="","",IF(OFFSET('All Equipment'!$A$1,ROW()-1,2)="","--- Empty ---",OFFSET('All Equipment'!$A$1,ROW()-1,2)))</f>
        <v>Wanderer's Leggings of Arcane Wrath</v>
      </c>
      <c r="AI566" s="52">
        <f ca="1">IF($AF566="","",OFFSET('All Equipment'!$E$1,ROW()-1,0))</f>
        <v>1</v>
      </c>
      <c r="AJ566" s="52">
        <f ca="1">IF($AE566="","",OFFSET('All Equipment'!$M$1,ROW()-1,0))</f>
        <v>0</v>
      </c>
      <c r="AK566" s="107">
        <f ca="1">IF($AE566="","",IF($AH566="--- Empty ---",0,OFFSET('All Equipment'!$P$1,ROW()-1,0)))</f>
        <v>37</v>
      </c>
      <c r="AL566" s="107">
        <f ca="1">IF($AE566="","",IF(AND($AE566="Off-Hand",$AH566="--- Empty ---"),1000,IF($AG566="1H",SUM($AK566,MAX(Optimization!$I$5:$K$5)),$AK566)))</f>
        <v>37</v>
      </c>
      <c r="AM566" s="134" t="str">
        <f ca="1">IF($AH566="","",IF(AND($AH566&lt;&gt;"--- Empty ---",OR($AI566&gt;$AD$2,OFFSET('All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6" s="52" t="str">
        <f t="shared" ca="1" si="74"/>
        <v>Yes</v>
      </c>
      <c r="AO566" s="52">
        <f t="shared" ca="1" si="79"/>
        <v>566</v>
      </c>
      <c r="AQ566" s="51" t="str">
        <f t="shared" ca="1" si="75"/>
        <v>n/a</v>
      </c>
      <c r="AR566" s="51" t="str">
        <f t="shared" ca="1" si="76"/>
        <v>n/a</v>
      </c>
      <c r="AS566" s="52" t="str">
        <f t="shared" ca="1" si="80"/>
        <v>n/a</v>
      </c>
      <c r="AT566" s="52" t="str">
        <f ca="1">IF(OR(AQ566="",AQ566="n/a"),AQ566,IF(AND($AR566&lt;&gt;"--- Empty ---",AR566=IF(AQ566="Finger1",Settings!$AB$4,Settings!$AB$6),ISERROR(MATCH(AR566,Settings!$AB$9:$AB$14,0))),"No","Yes"))</f>
        <v>n/a</v>
      </c>
      <c r="AV566" s="51" t="str">
        <f t="shared" ca="1" si="77"/>
        <v>n/a</v>
      </c>
      <c r="AW566" s="51" t="str">
        <f t="shared" ca="1" si="78"/>
        <v>n/a</v>
      </c>
      <c r="AX566" s="52" t="str">
        <f t="shared" ca="1" si="81"/>
        <v>n/a</v>
      </c>
      <c r="AY566" s="52" t="str">
        <f ca="1">IF(OR(AV566="",AV566="n/a"),AV566,IF(AND($AW566&lt;&gt;"--- Empty ---",AW566=IF(AV566="Finger2",Settings!$AB$3,Settings!$AB$5),ISERROR(MATCH(AW566,Settings!$AB$9:$AB$14,0))),"No","Yes"))</f>
        <v>n/a</v>
      </c>
    </row>
    <row r="567" spans="31:51" x14ac:dyDescent="0.25">
      <c r="AE567" s="51" t="str">
        <f ca="1">OFFSET('All Equipment'!$A$1,ROW()-1,0)&amp;""</f>
        <v/>
      </c>
      <c r="AF567" s="51" t="str">
        <f ca="1">OFFSET('All Equipment'!$B$1,ROW()-1,0)&amp;""</f>
        <v/>
      </c>
      <c r="AG567" s="52" t="str">
        <f t="shared" ca="1" si="73"/>
        <v/>
      </c>
      <c r="AH567" s="51" t="str">
        <f ca="1">IF($AE567="","",IF(OFFSET('All Equipment'!$A$1,ROW()-1,2)="","--- Empty ---",OFFSET('All Equipment'!$A$1,ROW()-1,2)))</f>
        <v/>
      </c>
      <c r="AI567" s="52" t="str">
        <f ca="1">IF($AF567="","",OFFSET('All Equipment'!$E$1,ROW()-1,0))</f>
        <v/>
      </c>
      <c r="AJ567" s="52" t="str">
        <f ca="1">IF($AE567="","",OFFSET('All Equipment'!$M$1,ROW()-1,0))</f>
        <v/>
      </c>
      <c r="AK567" s="107" t="str">
        <f ca="1">IF($AE567="","",IF($AH567="--- Empty ---",0,OFFSET('All Equipment'!$P$1,ROW()-1,0)))</f>
        <v/>
      </c>
      <c r="AL567" s="107" t="str">
        <f ca="1">IF($AE567="","",IF(AND($AE567="Off-Hand",$AH567="--- Empty ---"),1000,IF($AG567="1H",SUM($AK567,MAX(Optimization!$I$5:$K$5)),$AK567)))</f>
        <v/>
      </c>
      <c r="AM567" s="134" t="str">
        <f ca="1">IF($AH567="","",IF(AND($AH567&lt;&gt;"--- Empty ---",OR($AI567&gt;$AD$2,OFFSET('All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567" s="52" t="str">
        <f t="shared" ca="1" si="74"/>
        <v/>
      </c>
      <c r="AO567" s="52" t="str">
        <f t="shared" ca="1" si="79"/>
        <v/>
      </c>
      <c r="AQ567" s="51" t="str">
        <f t="shared" ca="1" si="75"/>
        <v/>
      </c>
      <c r="AR567" s="51" t="str">
        <f t="shared" ca="1" si="76"/>
        <v/>
      </c>
      <c r="AS567" s="52" t="str">
        <f t="shared" ca="1" si="80"/>
        <v/>
      </c>
      <c r="AT567" s="52" t="str">
        <f ca="1">IF(OR(AQ567="",AQ567="n/a"),AQ567,IF(AND($AR567&lt;&gt;"--- Empty ---",AR567=IF(AQ567="Finger1",Settings!$AB$4,Settings!$AB$6),ISERROR(MATCH(AR567,Settings!$AB$9:$AB$14,0))),"No","Yes"))</f>
        <v/>
      </c>
      <c r="AV567" s="51" t="str">
        <f t="shared" ca="1" si="77"/>
        <v/>
      </c>
      <c r="AW567" s="51" t="str">
        <f t="shared" ca="1" si="78"/>
        <v/>
      </c>
      <c r="AX567" s="52" t="str">
        <f t="shared" ca="1" si="81"/>
        <v/>
      </c>
      <c r="AY567" s="52" t="str">
        <f ca="1">IF(OR(AV567="",AV567="n/a"),AV567,IF(AND($AW567&lt;&gt;"--- Empty ---",AW567=IF(AV567="Finger2",Settings!$AB$3,Settings!$AB$5),ISERROR(MATCH(AW567,Settings!$AB$9:$AB$14,0))),"No","Yes"))</f>
        <v/>
      </c>
    </row>
    <row r="568" spans="31:51" x14ac:dyDescent="0.25">
      <c r="AE568" s="51" t="str">
        <f ca="1">OFFSET('All Equipment'!$A$1,ROW()-1,0)&amp;""</f>
        <v>Legs Enchant</v>
      </c>
      <c r="AF568" s="51" t="str">
        <f ca="1">OFFSET('All Equipment'!$B$1,ROW()-1,0)&amp;""</f>
        <v/>
      </c>
      <c r="AG568" s="52" t="str">
        <f t="shared" ca="1" si="73"/>
        <v/>
      </c>
      <c r="AH568" s="51" t="str">
        <f ca="1">IF($AE568="","",IF(OFFSET('All Equipment'!$A$1,ROW()-1,2)="","--- Empty ---",OFFSET('All Equipment'!$A$1,ROW()-1,2)))</f>
        <v>--- Empty ---</v>
      </c>
      <c r="AI568" s="52" t="str">
        <f ca="1">IF($AF568="","",OFFSET('All Equipment'!$E$1,ROW()-1,0))</f>
        <v/>
      </c>
      <c r="AJ568" s="52">
        <f ca="1">IF($AE568="","",OFFSET('All Equipment'!$M$1,ROW()-1,0))</f>
        <v>0</v>
      </c>
      <c r="AK568" s="107">
        <f ca="1">IF($AE568="","",IF($AH568="--- Empty ---",0,OFFSET('All Equipment'!$P$1,ROW()-1,0)))</f>
        <v>0</v>
      </c>
      <c r="AL568" s="107">
        <f ca="1">IF($AE568="","",IF(AND($AE568="Off-Hand",$AH568="--- Empty ---"),1000,IF($AG568="1H",SUM($AK568,MAX(Optimization!$I$5:$K$5)),$AK568)))</f>
        <v>0</v>
      </c>
      <c r="AM568" s="134" t="str">
        <f ca="1">IF($AH568="","",IF(AND($AH568&lt;&gt;"--- Empty ---",OR($AI568&gt;$AD$2,OFFSET('All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8" s="52" t="str">
        <f t="shared" ca="1" si="74"/>
        <v>Yes</v>
      </c>
      <c r="AO568" s="52">
        <f t="shared" ca="1" si="79"/>
        <v>568</v>
      </c>
      <c r="AQ568" s="51" t="str">
        <f t="shared" ca="1" si="75"/>
        <v>n/a</v>
      </c>
      <c r="AR568" s="51" t="str">
        <f t="shared" ca="1" si="76"/>
        <v>n/a</v>
      </c>
      <c r="AS568" s="52" t="str">
        <f t="shared" ca="1" si="80"/>
        <v>n/a</v>
      </c>
      <c r="AT568" s="52" t="str">
        <f ca="1">IF(OR(AQ568="",AQ568="n/a"),AQ568,IF(AND($AR568&lt;&gt;"--- Empty ---",AR568=IF(AQ568="Finger1",Settings!$AB$4,Settings!$AB$6),ISERROR(MATCH(AR568,Settings!$AB$9:$AB$14,0))),"No","Yes"))</f>
        <v>n/a</v>
      </c>
      <c r="AV568" s="51" t="str">
        <f t="shared" ca="1" si="77"/>
        <v>n/a</v>
      </c>
      <c r="AW568" s="51" t="str">
        <f t="shared" ca="1" si="78"/>
        <v>n/a</v>
      </c>
      <c r="AX568" s="52" t="str">
        <f t="shared" ca="1" si="81"/>
        <v>n/a</v>
      </c>
      <c r="AY568" s="52" t="str">
        <f ca="1">IF(OR(AV568="",AV568="n/a"),AV568,IF(AND($AW568&lt;&gt;"--- Empty ---",AW568=IF(AV568="Finger2",Settings!$AB$3,Settings!$AB$5),ISERROR(MATCH(AW568,Settings!$AB$9:$AB$14,0))),"No","Yes"))</f>
        <v>n/a</v>
      </c>
    </row>
    <row r="569" spans="31:51" x14ac:dyDescent="0.25">
      <c r="AE569" s="51" t="str">
        <f ca="1">OFFSET('All Equipment'!$A$1,ROW()-1,0)&amp;""</f>
        <v>Legs Enchant</v>
      </c>
      <c r="AF569" s="51" t="str">
        <f ca="1">OFFSET('All Equipment'!$B$1,ROW()-1,0)&amp;""</f>
        <v>Enchant</v>
      </c>
      <c r="AG569" s="52" t="str">
        <f t="shared" ca="1" si="73"/>
        <v/>
      </c>
      <c r="AH569" s="51" t="str">
        <f ca="1">IF($AE569="","",IF(OFFSET('All Equipment'!$A$1,ROW()-1,2)="","--- Empty ---",OFFSET('All Equipment'!$A$1,ROW()-1,2)))</f>
        <v>Arcanum of Focus</v>
      </c>
      <c r="AI569" s="52">
        <f ca="1">IF($AF569="","",OFFSET('All Equipment'!$E$1,ROW()-1,0))</f>
        <v>1</v>
      </c>
      <c r="AJ569" s="52">
        <f ca="1">IF($AE569="","",OFFSET('All Equipment'!$M$1,ROW()-1,0))</f>
        <v>0</v>
      </c>
      <c r="AK569" s="107">
        <f ca="1">IF($AE569="","",IF($AH569="--- Empty ---",0,OFFSET('All Equipment'!$P$1,ROW()-1,0)))</f>
        <v>8</v>
      </c>
      <c r="AL569" s="107">
        <f ca="1">IF($AE569="","",IF(AND($AE569="Off-Hand",$AH569="--- Empty ---"),1000,IF($AG569="1H",SUM($AK569,MAX(Optimization!$I$5:$K$5)),$AK569)))</f>
        <v>8</v>
      </c>
      <c r="AM569" s="134" t="str">
        <f ca="1">IF($AH569="","",IF(AND($AH569&lt;&gt;"--- Empty ---",OR($AI569&gt;$AD$2,OFFSET('All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9" s="52" t="str">
        <f t="shared" ca="1" si="74"/>
        <v>Yes</v>
      </c>
      <c r="AO569" s="52">
        <f t="shared" ca="1" si="79"/>
        <v>569</v>
      </c>
      <c r="AQ569" s="51" t="str">
        <f t="shared" ca="1" si="75"/>
        <v>n/a</v>
      </c>
      <c r="AR569" s="51" t="str">
        <f t="shared" ca="1" si="76"/>
        <v>n/a</v>
      </c>
      <c r="AS569" s="52" t="str">
        <f t="shared" ca="1" si="80"/>
        <v>n/a</v>
      </c>
      <c r="AT569" s="52" t="str">
        <f ca="1">IF(OR(AQ569="",AQ569="n/a"),AQ569,IF(AND($AR569&lt;&gt;"--- Empty ---",AR569=IF(AQ569="Finger1",Settings!$AB$4,Settings!$AB$6),ISERROR(MATCH(AR569,Settings!$AB$9:$AB$14,0))),"No","Yes"))</f>
        <v>n/a</v>
      </c>
      <c r="AV569" s="51" t="str">
        <f t="shared" ca="1" si="77"/>
        <v>n/a</v>
      </c>
      <c r="AW569" s="51" t="str">
        <f t="shared" ca="1" si="78"/>
        <v>n/a</v>
      </c>
      <c r="AX569" s="52" t="str">
        <f t="shared" ca="1" si="81"/>
        <v>n/a</v>
      </c>
      <c r="AY569" s="52" t="str">
        <f ca="1">IF(OR(AV569="",AV569="n/a"),AV569,IF(AND($AW569&lt;&gt;"--- Empty ---",AW569=IF(AV569="Finger2",Settings!$AB$3,Settings!$AB$5),ISERROR(MATCH(AW569,Settings!$AB$9:$AB$14,0))),"No","Yes"))</f>
        <v>n/a</v>
      </c>
    </row>
    <row r="570" spans="31:51" x14ac:dyDescent="0.25">
      <c r="AE570" s="51" t="str">
        <f ca="1">OFFSET('All Equipment'!$A$1,ROW()-1,0)&amp;""</f>
        <v>Legs Enchant</v>
      </c>
      <c r="AF570" s="51" t="str">
        <f ca="1">OFFSET('All Equipment'!$B$1,ROW()-1,0)&amp;""</f>
        <v>Enchant</v>
      </c>
      <c r="AG570" s="52" t="str">
        <f t="shared" ca="1" si="73"/>
        <v/>
      </c>
      <c r="AH570" s="51" t="str">
        <f ca="1">IF($AE570="","",IF(OFFSET('All Equipment'!$A$1,ROW()-1,2)="","--- Empty ---",OFFSET('All Equipment'!$A$1,ROW()-1,2)))</f>
        <v>Animist's Caress</v>
      </c>
      <c r="AI570" s="52">
        <f ca="1">IF($AF570="","",OFFSET('All Equipment'!$E$1,ROW()-1,0))</f>
        <v>4</v>
      </c>
      <c r="AJ570" s="52">
        <f ca="1">IF($AE570="","",OFFSET('All Equipment'!$M$1,ROW()-1,0))</f>
        <v>0</v>
      </c>
      <c r="AK570" s="107">
        <f ca="1">IF($AE570="","",IF($AH570="--- Empty ---",0,OFFSET('All Equipment'!$P$1,ROW()-1,0)))</f>
        <v>1.1329787234042556</v>
      </c>
      <c r="AL570" s="107">
        <f ca="1">IF($AE570="","",IF(AND($AE570="Off-Hand",$AH570="--- Empty ---"),1000,IF($AG570="1H",SUM($AK570,MAX(Optimization!$I$5:$K$5)),$AK570)))</f>
        <v>1.1329787234042556</v>
      </c>
      <c r="AM570" s="134" t="str">
        <f ca="1">IF($AH570="","",IF(AND($AH570&lt;&gt;"--- Empty ---",OR($AI570&gt;$AD$2,OFFSET('All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0" s="52" t="str">
        <f t="shared" ca="1" si="74"/>
        <v>Yes</v>
      </c>
      <c r="AO570" s="52">
        <f t="shared" ca="1" si="79"/>
        <v>570</v>
      </c>
      <c r="AQ570" s="51" t="str">
        <f t="shared" ca="1" si="75"/>
        <v>n/a</v>
      </c>
      <c r="AR570" s="51" t="str">
        <f t="shared" ca="1" si="76"/>
        <v>n/a</v>
      </c>
      <c r="AS570" s="52" t="str">
        <f t="shared" ca="1" si="80"/>
        <v>n/a</v>
      </c>
      <c r="AT570" s="52" t="str">
        <f ca="1">IF(OR(AQ570="",AQ570="n/a"),AQ570,IF(AND($AR570&lt;&gt;"--- Empty ---",AR570=IF(AQ570="Finger1",Settings!$AB$4,Settings!$AB$6),ISERROR(MATCH(AR570,Settings!$AB$9:$AB$14,0))),"No","Yes"))</f>
        <v>n/a</v>
      </c>
      <c r="AV570" s="51" t="str">
        <f t="shared" ca="1" si="77"/>
        <v>n/a</v>
      </c>
      <c r="AW570" s="51" t="str">
        <f t="shared" ca="1" si="78"/>
        <v>n/a</v>
      </c>
      <c r="AX570" s="52" t="str">
        <f t="shared" ca="1" si="81"/>
        <v>n/a</v>
      </c>
      <c r="AY570" s="52" t="str">
        <f ca="1">IF(OR(AV570="",AV570="n/a"),AV570,IF(AND($AW570&lt;&gt;"--- Empty ---",AW570=IF(AV570="Finger2",Settings!$AB$3,Settings!$AB$5),ISERROR(MATCH(AW570,Settings!$AB$9:$AB$14,0))),"No","Yes"))</f>
        <v>n/a</v>
      </c>
    </row>
    <row r="571" spans="31:51" x14ac:dyDescent="0.25">
      <c r="AE571" s="51" t="str">
        <f ca="1">OFFSET('All Equipment'!$A$1,ROW()-1,0)&amp;""</f>
        <v>Legs Enchant</v>
      </c>
      <c r="AF571" s="51" t="str">
        <f ca="1">OFFSET('All Equipment'!$B$1,ROW()-1,0)&amp;""</f>
        <v>Enchant</v>
      </c>
      <c r="AG571" s="52" t="str">
        <f t="shared" ca="1" si="73"/>
        <v/>
      </c>
      <c r="AH571" s="51" t="str">
        <f ca="1">IF($AE571="","",IF(OFFSET('All Equipment'!$A$1,ROW()-1,2)="","--- Empty ---",OFFSET('All Equipment'!$A$1,ROW()-1,2)))</f>
        <v>Lesser Arcanum of Voracity</v>
      </c>
      <c r="AI571" s="52">
        <f ca="1">IF($AF571="","",OFFSET('All Equipment'!$E$1,ROW()-1,0))</f>
        <v>1</v>
      </c>
      <c r="AJ571" s="52">
        <f ca="1">IF($AE571="","",OFFSET('All Equipment'!$M$1,ROW()-1,0))</f>
        <v>0</v>
      </c>
      <c r="AK571" s="107">
        <f ca="1">IF($AE571="","",IF($AH571="--- Empty ---",0,OFFSET('All Equipment'!$P$1,ROW()-1,0)))</f>
        <v>0.90638297872340456</v>
      </c>
      <c r="AL571" s="107">
        <f ca="1">IF($AE571="","",IF(AND($AE571="Off-Hand",$AH571="--- Empty ---"),1000,IF($AG571="1H",SUM($AK571,MAX(Optimization!$I$5:$K$5)),$AK571)))</f>
        <v>0.90638297872340456</v>
      </c>
      <c r="AM571" s="134" t="str">
        <f ca="1">IF($AH571="","",IF(AND($AH571&lt;&gt;"--- Empty ---",OR($AI571&gt;$AD$2,OFFSET('All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1" s="52" t="str">
        <f t="shared" ca="1" si="74"/>
        <v>Yes</v>
      </c>
      <c r="AO571" s="52">
        <f t="shared" ca="1" si="79"/>
        <v>571</v>
      </c>
      <c r="AQ571" s="51" t="str">
        <f t="shared" ca="1" si="75"/>
        <v>n/a</v>
      </c>
      <c r="AR571" s="51" t="str">
        <f t="shared" ca="1" si="76"/>
        <v>n/a</v>
      </c>
      <c r="AS571" s="52" t="str">
        <f t="shared" ca="1" si="80"/>
        <v>n/a</v>
      </c>
      <c r="AT571" s="52" t="str">
        <f ca="1">IF(OR(AQ571="",AQ571="n/a"),AQ571,IF(AND($AR571&lt;&gt;"--- Empty ---",AR571=IF(AQ571="Finger1",Settings!$AB$4,Settings!$AB$6),ISERROR(MATCH(AR571,Settings!$AB$9:$AB$14,0))),"No","Yes"))</f>
        <v>n/a</v>
      </c>
      <c r="AV571" s="51" t="str">
        <f t="shared" ca="1" si="77"/>
        <v>n/a</v>
      </c>
      <c r="AW571" s="51" t="str">
        <f t="shared" ca="1" si="78"/>
        <v>n/a</v>
      </c>
      <c r="AX571" s="52" t="str">
        <f t="shared" ca="1" si="81"/>
        <v>n/a</v>
      </c>
      <c r="AY571" s="52" t="str">
        <f ca="1">IF(OR(AV571="",AV571="n/a"),AV571,IF(AND($AW571&lt;&gt;"--- Empty ---",AW571=IF(AV571="Finger2",Settings!$AB$3,Settings!$AB$5),ISERROR(MATCH(AW571,Settings!$AB$9:$AB$14,0))),"No","Yes"))</f>
        <v>n/a</v>
      </c>
    </row>
    <row r="572" spans="31:51" x14ac:dyDescent="0.25">
      <c r="AE572" s="51" t="str">
        <f ca="1">OFFSET('All Equipment'!$A$1,ROW()-1,0)&amp;""</f>
        <v/>
      </c>
      <c r="AF572" s="51" t="str">
        <f ca="1">OFFSET('All Equipment'!$B$1,ROW()-1,0)&amp;""</f>
        <v/>
      </c>
      <c r="AG572" s="52" t="str">
        <f t="shared" ca="1" si="73"/>
        <v/>
      </c>
      <c r="AH572" s="51" t="str">
        <f ca="1">IF($AE572="","",IF(OFFSET('All Equipment'!$A$1,ROW()-1,2)="","--- Empty ---",OFFSET('All Equipment'!$A$1,ROW()-1,2)))</f>
        <v/>
      </c>
      <c r="AI572" s="52" t="str">
        <f ca="1">IF($AF572="","",OFFSET('All Equipment'!$E$1,ROW()-1,0))</f>
        <v/>
      </c>
      <c r="AJ572" s="52" t="str">
        <f ca="1">IF($AE572="","",OFFSET('All Equipment'!$M$1,ROW()-1,0))</f>
        <v/>
      </c>
      <c r="AK572" s="107" t="str">
        <f ca="1">IF($AE572="","",IF($AH572="--- Empty ---",0,OFFSET('All Equipment'!$P$1,ROW()-1,0)))</f>
        <v/>
      </c>
      <c r="AL572" s="107" t="str">
        <f ca="1">IF($AE572="","",IF(AND($AE572="Off-Hand",$AH572="--- Empty ---"),1000,IF($AG572="1H",SUM($AK572,MAX(Optimization!$I$5:$K$5)),$AK572)))</f>
        <v/>
      </c>
      <c r="AM572" s="134" t="str">
        <f ca="1">IF($AH572="","",IF(AND($AH572&lt;&gt;"--- Empty ---",OR($AI572&gt;$AD$2,OFFSET('All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572" s="52" t="str">
        <f t="shared" ca="1" si="74"/>
        <v/>
      </c>
      <c r="AO572" s="52" t="str">
        <f t="shared" ca="1" si="79"/>
        <v/>
      </c>
      <c r="AQ572" s="51" t="str">
        <f t="shared" ca="1" si="75"/>
        <v/>
      </c>
      <c r="AR572" s="51" t="str">
        <f t="shared" ca="1" si="76"/>
        <v/>
      </c>
      <c r="AS572" s="52" t="str">
        <f t="shared" ca="1" si="80"/>
        <v/>
      </c>
      <c r="AT572" s="52" t="str">
        <f ca="1">IF(OR(AQ572="",AQ572="n/a"),AQ572,IF(AND($AR572&lt;&gt;"--- Empty ---",AR572=IF(AQ572="Finger1",Settings!$AB$4,Settings!$AB$6),ISERROR(MATCH(AR572,Settings!$AB$9:$AB$14,0))),"No","Yes"))</f>
        <v/>
      </c>
      <c r="AV572" s="51" t="str">
        <f t="shared" ca="1" si="77"/>
        <v/>
      </c>
      <c r="AW572" s="51" t="str">
        <f t="shared" ca="1" si="78"/>
        <v/>
      </c>
      <c r="AX572" s="52" t="str">
        <f t="shared" ca="1" si="81"/>
        <v/>
      </c>
      <c r="AY572" s="52" t="str">
        <f ca="1">IF(OR(AV572="",AV572="n/a"),AV572,IF(AND($AW572&lt;&gt;"--- Empty ---",AW572=IF(AV572="Finger2",Settings!$AB$3,Settings!$AB$5),ISERROR(MATCH(AW572,Settings!$AB$9:$AB$14,0))),"No","Yes"))</f>
        <v/>
      </c>
    </row>
    <row r="573" spans="31:51" x14ac:dyDescent="0.25">
      <c r="AE573" s="51" t="str">
        <f ca="1">OFFSET('All Equipment'!$A$1,ROW()-1,0)&amp;""</f>
        <v>Feet</v>
      </c>
      <c r="AF573" s="51" t="str">
        <f ca="1">OFFSET('All Equipment'!$B$1,ROW()-1,0)&amp;""</f>
        <v/>
      </c>
      <c r="AG573" s="52" t="str">
        <f t="shared" ca="1" si="73"/>
        <v/>
      </c>
      <c r="AH573" s="51" t="str">
        <f ca="1">IF($AE573="","",IF(OFFSET('All Equipment'!$A$1,ROW()-1,2)="","--- Empty ---",OFFSET('All Equipment'!$A$1,ROW()-1,2)))</f>
        <v>--- Empty ---</v>
      </c>
      <c r="AI573" s="52" t="str">
        <f ca="1">IF($AF573="","",OFFSET('All Equipment'!$E$1,ROW()-1,0))</f>
        <v/>
      </c>
      <c r="AJ573" s="52">
        <f ca="1">IF($AE573="","",OFFSET('All Equipment'!$M$1,ROW()-1,0))</f>
        <v>0</v>
      </c>
      <c r="AK573" s="107">
        <f ca="1">IF($AE573="","",IF($AH573="--- Empty ---",0,OFFSET('All Equipment'!$P$1,ROW()-1,0)))</f>
        <v>0</v>
      </c>
      <c r="AL573" s="107">
        <f ca="1">IF($AE573="","",IF(AND($AE573="Off-Hand",$AH573="--- Empty ---"),1000,IF($AG573="1H",SUM($AK573,MAX(Optimization!$I$5:$K$5)),$AK573)))</f>
        <v>0</v>
      </c>
      <c r="AM573" s="134" t="str">
        <f ca="1">IF($AH573="","",IF(AND($AH573&lt;&gt;"--- Empty ---",OR($AI573&gt;$AD$2,OFFSET('All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3" s="52" t="str">
        <f t="shared" ca="1" si="74"/>
        <v>Yes</v>
      </c>
      <c r="AO573" s="52">
        <f t="shared" ca="1" si="79"/>
        <v>573</v>
      </c>
      <c r="AQ573" s="51" t="str">
        <f t="shared" ca="1" si="75"/>
        <v>n/a</v>
      </c>
      <c r="AR573" s="51" t="str">
        <f t="shared" ca="1" si="76"/>
        <v>n/a</v>
      </c>
      <c r="AS573" s="52" t="str">
        <f t="shared" ca="1" si="80"/>
        <v>n/a</v>
      </c>
      <c r="AT573" s="52" t="str">
        <f ca="1">IF(OR(AQ573="",AQ573="n/a"),AQ573,IF(AND($AR573&lt;&gt;"--- Empty ---",AR573=IF(AQ573="Finger1",Settings!$AB$4,Settings!$AB$6),ISERROR(MATCH(AR573,Settings!$AB$9:$AB$14,0))),"No","Yes"))</f>
        <v>n/a</v>
      </c>
      <c r="AV573" s="51" t="str">
        <f t="shared" ca="1" si="77"/>
        <v>n/a</v>
      </c>
      <c r="AW573" s="51" t="str">
        <f t="shared" ca="1" si="78"/>
        <v>n/a</v>
      </c>
      <c r="AX573" s="52" t="str">
        <f t="shared" ca="1" si="81"/>
        <v>n/a</v>
      </c>
      <c r="AY573" s="52" t="str">
        <f ca="1">IF(OR(AV573="",AV573="n/a"),AV573,IF(AND($AW573&lt;&gt;"--- Empty ---",AW573=IF(AV573="Finger2",Settings!$AB$3,Settings!$AB$5),ISERROR(MATCH(AW573,Settings!$AB$9:$AB$14,0))),"No","Yes"))</f>
        <v>n/a</v>
      </c>
    </row>
    <row r="574" spans="31:51" x14ac:dyDescent="0.25">
      <c r="AE574" s="51" t="str">
        <f ca="1">OFFSET('All Equipment'!$A$1,ROW()-1,0)&amp;""</f>
        <v>Feet</v>
      </c>
      <c r="AF574" s="51" t="str">
        <f ca="1">OFFSET('All Equipment'!$B$1,ROW()-1,0)&amp;""</f>
        <v>Feet</v>
      </c>
      <c r="AG574" s="52" t="str">
        <f t="shared" ca="1" si="73"/>
        <v/>
      </c>
      <c r="AH574" s="51" t="str">
        <f ca="1">IF($AE574="","",IF(OFFSET('All Equipment'!$A$1,ROW()-1,2)="","--- Empty ---",OFFSET('All Equipment'!$A$1,ROW()-1,2)))</f>
        <v>Abyssal Cloth Slippers of Sorcery</v>
      </c>
      <c r="AI574" s="52">
        <f ca="1">IF($AF574="","",OFFSET('All Equipment'!$E$1,ROW()-1,0))</f>
        <v>4</v>
      </c>
      <c r="AJ574" s="52">
        <f ca="1">IF($AE574="","",OFFSET('All Equipment'!$M$1,ROW()-1,0))</f>
        <v>0</v>
      </c>
      <c r="AK574" s="107">
        <f ca="1">IF($AE574="","",IF($AH574="--- Empty ---",0,OFFSET('All Equipment'!$P$1,ROW()-1,0)))</f>
        <v>13.132978723404255</v>
      </c>
      <c r="AL574" s="107">
        <f ca="1">IF($AE574="","",IF(AND($AE574="Off-Hand",$AH574="--- Empty ---"),1000,IF($AG574="1H",SUM($AK574,MAX(Optimization!$I$5:$K$5)),$AK574)))</f>
        <v>13.132978723404255</v>
      </c>
      <c r="AM574" s="134" t="str">
        <f ca="1">IF($AH574="","",IF(AND($AH574&lt;&gt;"--- Empty ---",OR($AI574&gt;$AD$2,OFFSET('All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4" s="52" t="str">
        <f t="shared" ca="1" si="74"/>
        <v>Yes</v>
      </c>
      <c r="AO574" s="52">
        <f t="shared" ca="1" si="79"/>
        <v>574</v>
      </c>
      <c r="AQ574" s="51" t="str">
        <f t="shared" ca="1" si="75"/>
        <v>n/a</v>
      </c>
      <c r="AR574" s="51" t="str">
        <f t="shared" ca="1" si="76"/>
        <v>n/a</v>
      </c>
      <c r="AS574" s="52" t="str">
        <f t="shared" ca="1" si="80"/>
        <v>n/a</v>
      </c>
      <c r="AT574" s="52" t="str">
        <f ca="1">IF(OR(AQ574="",AQ574="n/a"),AQ574,IF(AND($AR574&lt;&gt;"--- Empty ---",AR574=IF(AQ574="Finger1",Settings!$AB$4,Settings!$AB$6),ISERROR(MATCH(AR574,Settings!$AB$9:$AB$14,0))),"No","Yes"))</f>
        <v>n/a</v>
      </c>
      <c r="AV574" s="51" t="str">
        <f t="shared" ca="1" si="77"/>
        <v>n/a</v>
      </c>
      <c r="AW574" s="51" t="str">
        <f t="shared" ca="1" si="78"/>
        <v>n/a</v>
      </c>
      <c r="AX574" s="52" t="str">
        <f t="shared" ca="1" si="81"/>
        <v>n/a</v>
      </c>
      <c r="AY574" s="52" t="str">
        <f ca="1">IF(OR(AV574="",AV574="n/a"),AV574,IF(AND($AW574&lt;&gt;"--- Empty ---",AW574=IF(AV574="Finger2",Settings!$AB$3,Settings!$AB$5),ISERROR(MATCH(AW574,Settings!$AB$9:$AB$14,0))),"No","Yes"))</f>
        <v>n/a</v>
      </c>
    </row>
    <row r="575" spans="31:51" x14ac:dyDescent="0.25">
      <c r="AE575" s="51" t="str">
        <f ca="1">OFFSET('All Equipment'!$A$1,ROW()-1,0)&amp;""</f>
        <v>Feet</v>
      </c>
      <c r="AF575" s="51" t="str">
        <f ca="1">OFFSET('All Equipment'!$B$1,ROW()-1,0)&amp;""</f>
        <v>Feet</v>
      </c>
      <c r="AG575" s="52" t="str">
        <f t="shared" ca="1" si="73"/>
        <v/>
      </c>
      <c r="AH575" s="51" t="str">
        <f ca="1">IF($AE575="","",IF(OFFSET('All Equipment'!$A$1,ROW()-1,2)="","--- Empty ---",OFFSET('All Equipment'!$A$1,ROW()-1,2)))</f>
        <v>Abyssal Leather Boots of Sorcery</v>
      </c>
      <c r="AI575" s="52">
        <f ca="1">IF($AF575="","",OFFSET('All Equipment'!$E$1,ROW()-1,0))</f>
        <v>4</v>
      </c>
      <c r="AJ575" s="52">
        <f ca="1">IF($AE575="","",OFFSET('All Equipment'!$M$1,ROW()-1,0))</f>
        <v>0</v>
      </c>
      <c r="AK575" s="107">
        <f ca="1">IF($AE575="","",IF($AH575="--- Empty ---",0,OFFSET('All Equipment'!$P$1,ROW()-1,0)))</f>
        <v>14.132978723404255</v>
      </c>
      <c r="AL575" s="107">
        <f ca="1">IF($AE575="","",IF(AND($AE575="Off-Hand",$AH575="--- Empty ---"),1000,IF($AG575="1H",SUM($AK575,MAX(Optimization!$I$5:$K$5)),$AK575)))</f>
        <v>14.132978723404255</v>
      </c>
      <c r="AM575" s="134" t="str">
        <f ca="1">IF($AH575="","",IF(AND($AH575&lt;&gt;"--- Empty ---",OR($AI575&gt;$AD$2,OFFSET('All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5" s="52" t="str">
        <f t="shared" ca="1" si="74"/>
        <v>Yes</v>
      </c>
      <c r="AO575" s="52">
        <f t="shared" ca="1" si="79"/>
        <v>575</v>
      </c>
      <c r="AQ575" s="51" t="str">
        <f t="shared" ca="1" si="75"/>
        <v>n/a</v>
      </c>
      <c r="AR575" s="51" t="str">
        <f t="shared" ca="1" si="76"/>
        <v>n/a</v>
      </c>
      <c r="AS575" s="52" t="str">
        <f t="shared" ca="1" si="80"/>
        <v>n/a</v>
      </c>
      <c r="AT575" s="52" t="str">
        <f ca="1">IF(OR(AQ575="",AQ575="n/a"),AQ575,IF(AND($AR575&lt;&gt;"--- Empty ---",AR575=IF(AQ575="Finger1",Settings!$AB$4,Settings!$AB$6),ISERROR(MATCH(AR575,Settings!$AB$9:$AB$14,0))),"No","Yes"))</f>
        <v>n/a</v>
      </c>
      <c r="AV575" s="51" t="str">
        <f t="shared" ca="1" si="77"/>
        <v>n/a</v>
      </c>
      <c r="AW575" s="51" t="str">
        <f t="shared" ca="1" si="78"/>
        <v>n/a</v>
      </c>
      <c r="AX575" s="52" t="str">
        <f t="shared" ca="1" si="81"/>
        <v>n/a</v>
      </c>
      <c r="AY575" s="52" t="str">
        <f ca="1">IF(OR(AV575="",AV575="n/a"),AV575,IF(AND($AW575&lt;&gt;"--- Empty ---",AW575=IF(AV575="Finger2",Settings!$AB$3,Settings!$AB$5),ISERROR(MATCH(AW575,Settings!$AB$9:$AB$14,0))),"No","Yes"))</f>
        <v>n/a</v>
      </c>
    </row>
    <row r="576" spans="31:51" x14ac:dyDescent="0.25">
      <c r="AE576" s="51" t="str">
        <f ca="1">OFFSET('All Equipment'!$A$1,ROW()-1,0)&amp;""</f>
        <v>Feet</v>
      </c>
      <c r="AF576" s="51" t="str">
        <f ca="1">OFFSET('All Equipment'!$B$1,ROW()-1,0)&amp;""</f>
        <v>Feet</v>
      </c>
      <c r="AG576" s="52" t="str">
        <f t="shared" ca="1" si="73"/>
        <v/>
      </c>
      <c r="AH576" s="51" t="str">
        <f ca="1">IF($AE576="","",IF(OFFSET('All Equipment'!$A$1,ROW()-1,2)="","--- Empty ---",OFFSET('All Equipment'!$A$1,ROW()-1,2)))</f>
        <v>Adventurer's Boots of Nature's Wrath</v>
      </c>
      <c r="AI576" s="52">
        <f ca="1">IF($AF576="","",OFFSET('All Equipment'!$E$1,ROW()-1,0))</f>
        <v>1</v>
      </c>
      <c r="AJ576" s="52">
        <f ca="1">IF($AE576="","",OFFSET('All Equipment'!$M$1,ROW()-1,0))</f>
        <v>0</v>
      </c>
      <c r="AK576" s="107">
        <f ca="1">IF($AE576="","",IF($AH576="--- Empty ---",0,OFFSET('All Equipment'!$P$1,ROW()-1,0)))</f>
        <v>30</v>
      </c>
      <c r="AL576" s="107">
        <f ca="1">IF($AE576="","",IF(AND($AE576="Off-Hand",$AH576="--- Empty ---"),1000,IF($AG576="1H",SUM($AK576,MAX(Optimization!$I$5:$K$5)),$AK576)))</f>
        <v>30</v>
      </c>
      <c r="AM576" s="134" t="str">
        <f ca="1">IF($AH576="","",IF(AND($AH576&lt;&gt;"--- Empty ---",OR($AI576&gt;$AD$2,OFFSET('All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576" s="52" t="str">
        <f t="shared" ca="1" si="74"/>
        <v>Yes</v>
      </c>
      <c r="AO576" s="52">
        <f t="shared" ca="1" si="79"/>
        <v>576</v>
      </c>
      <c r="AQ576" s="51" t="str">
        <f t="shared" ca="1" si="75"/>
        <v>n/a</v>
      </c>
      <c r="AR576" s="51" t="str">
        <f t="shared" ca="1" si="76"/>
        <v>n/a</v>
      </c>
      <c r="AS576" s="52" t="str">
        <f t="shared" ca="1" si="80"/>
        <v>n/a</v>
      </c>
      <c r="AT576" s="52" t="str">
        <f ca="1">IF(OR(AQ576="",AQ576="n/a"),AQ576,IF(AND($AR576&lt;&gt;"--- Empty ---",AR576=IF(AQ576="Finger1",Settings!$AB$4,Settings!$AB$6),ISERROR(MATCH(AR576,Settings!$AB$9:$AB$14,0))),"No","Yes"))</f>
        <v>n/a</v>
      </c>
      <c r="AV576" s="51" t="str">
        <f t="shared" ca="1" si="77"/>
        <v>n/a</v>
      </c>
      <c r="AW576" s="51" t="str">
        <f t="shared" ca="1" si="78"/>
        <v>n/a</v>
      </c>
      <c r="AX576" s="52" t="str">
        <f t="shared" ca="1" si="81"/>
        <v>n/a</v>
      </c>
      <c r="AY576" s="52" t="str">
        <f ca="1">IF(OR(AV576="",AV576="n/a"),AV576,IF(AND($AW576&lt;&gt;"--- Empty ---",AW576=IF(AV576="Finger2",Settings!$AB$3,Settings!$AB$5),ISERROR(MATCH(AW576,Settings!$AB$9:$AB$14,0))),"No","Yes"))</f>
        <v>n/a</v>
      </c>
    </row>
    <row r="577" spans="31:51" x14ac:dyDescent="0.25">
      <c r="AE577" s="51" t="str">
        <f ca="1">OFFSET('All Equipment'!$A$1,ROW()-1,0)&amp;""</f>
        <v>Feet</v>
      </c>
      <c r="AF577" s="51" t="str">
        <f ca="1">OFFSET('All Equipment'!$B$1,ROW()-1,0)&amp;""</f>
        <v>Feet</v>
      </c>
      <c r="AG577" s="52" t="str">
        <f t="shared" ca="1" si="73"/>
        <v/>
      </c>
      <c r="AH577" s="51" t="str">
        <f ca="1">IF($AE577="","",IF(OFFSET('All Equipment'!$A$1,ROW()-1,2)="","--- Empty ---",OFFSET('All Equipment'!$A$1,ROW()-1,2)))</f>
        <v>Arachnidian Footpads of Arcane Wrath</v>
      </c>
      <c r="AI577" s="52">
        <f ca="1">IF($AF577="","",OFFSET('All Equipment'!$E$1,ROW()-1,0))</f>
        <v>1</v>
      </c>
      <c r="AJ577" s="52">
        <f ca="1">IF($AE577="","",OFFSET('All Equipment'!$M$1,ROW()-1,0))</f>
        <v>0</v>
      </c>
      <c r="AK577" s="107">
        <f ca="1">IF($AE577="","",IF($AH577="--- Empty ---",0,OFFSET('All Equipment'!$P$1,ROW()-1,0)))</f>
        <v>23</v>
      </c>
      <c r="AL577" s="107">
        <f ca="1">IF($AE577="","",IF(AND($AE577="Off-Hand",$AH577="--- Empty ---"),1000,IF($AG577="1H",SUM($AK577,MAX(Optimization!$I$5:$K$5)),$AK577)))</f>
        <v>23</v>
      </c>
      <c r="AM577" s="134" t="str">
        <f ca="1">IF($AH577="","",IF(AND($AH577&lt;&gt;"--- Empty ---",OR($AI577&gt;$AD$2,OFFSET('All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7" s="52" t="str">
        <f t="shared" ca="1" si="74"/>
        <v>Yes</v>
      </c>
      <c r="AO577" s="52">
        <f t="shared" ca="1" si="79"/>
        <v>577</v>
      </c>
      <c r="AQ577" s="51" t="str">
        <f t="shared" ca="1" si="75"/>
        <v>n/a</v>
      </c>
      <c r="AR577" s="51" t="str">
        <f t="shared" ca="1" si="76"/>
        <v>n/a</v>
      </c>
      <c r="AS577" s="52" t="str">
        <f t="shared" ca="1" si="80"/>
        <v>n/a</v>
      </c>
      <c r="AT577" s="52" t="str">
        <f ca="1">IF(OR(AQ577="",AQ577="n/a"),AQ577,IF(AND($AR577&lt;&gt;"--- Empty ---",AR577=IF(AQ577="Finger1",Settings!$AB$4,Settings!$AB$6),ISERROR(MATCH(AR577,Settings!$AB$9:$AB$14,0))),"No","Yes"))</f>
        <v>n/a</v>
      </c>
      <c r="AV577" s="51" t="str">
        <f t="shared" ca="1" si="77"/>
        <v>n/a</v>
      </c>
      <c r="AW577" s="51" t="str">
        <f t="shared" ca="1" si="78"/>
        <v>n/a</v>
      </c>
      <c r="AX577" s="52" t="str">
        <f t="shared" ca="1" si="81"/>
        <v>n/a</v>
      </c>
      <c r="AY577" s="52" t="str">
        <f ca="1">IF(OR(AV577="",AV577="n/a"),AV577,IF(AND($AW577&lt;&gt;"--- Empty ---",AW577=IF(AV577="Finger2",Settings!$AB$3,Settings!$AB$5),ISERROR(MATCH(AW577,Settings!$AB$9:$AB$14,0))),"No","Yes"))</f>
        <v>n/a</v>
      </c>
    </row>
    <row r="578" spans="31:51" x14ac:dyDescent="0.25">
      <c r="AE578" s="51" t="str">
        <f ca="1">OFFSET('All Equipment'!$A$1,ROW()-1,0)&amp;""</f>
        <v>Feet</v>
      </c>
      <c r="AF578" s="51" t="str">
        <f ca="1">OFFSET('All Equipment'!$B$1,ROW()-1,0)&amp;""</f>
        <v>Feet</v>
      </c>
      <c r="AG578" s="52" t="str">
        <f t="shared" ref="AG578:AG641" ca="1" si="82">IF(ISNUMBER(MATCH($AH578,$R$1:$R$100,0)),INDEX($Q$1:$Q$100,MATCH($AH578,$R$1:$R$100,0)),IF(AND($AE578="Weapon",$AF578&lt;&gt;""),IF(OR($AF578="Staff",LEFT($AF578,2)="2H"),"2H","1H"),IF(AND($AE578="Finger",ISNUMBER(MATCH($AH578,$AB$9:$AB$14,0))),"Except","")))</f>
        <v/>
      </c>
      <c r="AH578" s="51" t="str">
        <f ca="1">IF($AE578="","",IF(OFFSET('All Equipment'!$A$1,ROW()-1,2)="","--- Empty ---",OFFSET('All Equipment'!$A$1,ROW()-1,2)))</f>
        <v>Betrayer's Boots</v>
      </c>
      <c r="AI578" s="52">
        <f ca="1">IF($AF578="","",OFFSET('All Equipment'!$E$1,ROW()-1,0))</f>
        <v>4</v>
      </c>
      <c r="AJ578" s="52">
        <f ca="1">IF($AE578="","",OFFSET('All Equipment'!$M$1,ROW()-1,0))</f>
        <v>0</v>
      </c>
      <c r="AK578" s="107">
        <f ca="1">IF($AE578="","",IF($AH578="--- Empty ---",0,OFFSET('All Equipment'!$P$1,ROW()-1,0)))</f>
        <v>31.359574468085107</v>
      </c>
      <c r="AL578" s="107">
        <f ca="1">IF($AE578="","",IF(AND($AE578="Off-Hand",$AH578="--- Empty ---"),1000,IF($AG578="1H",SUM($AK578,MAX(Optimization!$I$5:$K$5)),$AK578)))</f>
        <v>31.359574468085107</v>
      </c>
      <c r="AM578" s="134" t="str">
        <f ca="1">IF($AH578="","",IF(AND($AH578&lt;&gt;"--- Empty ---",OR($AI578&gt;$AD$2,OFFSET('All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8" s="52" t="str">
        <f t="shared" ref="AN578:AN641" ca="1" si="83">IF($AE578="","",IF(AND($AE578="Off-Hand",$AH578&lt;&gt;"--- Empty ---",$AB$2="2H"),"No","Yes"))</f>
        <v>Yes</v>
      </c>
      <c r="AO578" s="52">
        <f t="shared" ca="1" si="79"/>
        <v>578</v>
      </c>
      <c r="AQ578" s="51" t="str">
        <f t="shared" ref="AQ578:AQ641" ca="1" si="84">IF($AE578="","",IF(AND($AE578&lt;&gt;"Finger",$AE578&lt;&gt;"Trinket"),"n/a",$AE578&amp;1))</f>
        <v>n/a</v>
      </c>
      <c r="AR578" s="51" t="str">
        <f t="shared" ref="AR578:AR641" ca="1" si="85">IF(OR(AQ578="",AQ578="n/a"),AQ578,$AH578)</f>
        <v>n/a</v>
      </c>
      <c r="AS578" s="52" t="str">
        <f t="shared" ca="1" si="80"/>
        <v>n/a</v>
      </c>
      <c r="AT578" s="52" t="str">
        <f ca="1">IF(OR(AQ578="",AQ578="n/a"),AQ578,IF(AND($AR578&lt;&gt;"--- Empty ---",AR578=IF(AQ578="Finger1",Settings!$AB$4,Settings!$AB$6),ISERROR(MATCH(AR578,Settings!$AB$9:$AB$14,0))),"No","Yes"))</f>
        <v>n/a</v>
      </c>
      <c r="AV578" s="51" t="str">
        <f t="shared" ref="AV578:AV641" ca="1" si="86">IF($AE578="","",IF(AND($AE578&lt;&gt;"Finger",$AE578&lt;&gt;"Trinket"),"n/a",$AE578&amp;2))</f>
        <v>n/a</v>
      </c>
      <c r="AW578" s="51" t="str">
        <f t="shared" ref="AW578:AW641" ca="1" si="87">IF(OR(AV578="",AV578="n/a"),AV578,$AH578)</f>
        <v>n/a</v>
      </c>
      <c r="AX578" s="52" t="str">
        <f t="shared" ca="1" si="81"/>
        <v>n/a</v>
      </c>
      <c r="AY578" s="52" t="str">
        <f ca="1">IF(OR(AV578="",AV578="n/a"),AV578,IF(AND($AW578&lt;&gt;"--- Empty ---",AW578=IF(AV578="Finger2",Settings!$AB$3,Settings!$AB$5),ISERROR(MATCH(AW578,Settings!$AB$9:$AB$14,0))),"No","Yes"))</f>
        <v>n/a</v>
      </c>
    </row>
    <row r="579" spans="31:51" x14ac:dyDescent="0.25">
      <c r="AE579" s="51" t="str">
        <f ca="1">OFFSET('All Equipment'!$A$1,ROW()-1,0)&amp;""</f>
        <v>Feet</v>
      </c>
      <c r="AF579" s="51" t="str">
        <f ca="1">OFFSET('All Equipment'!$B$1,ROW()-1,0)&amp;""</f>
        <v>Feet</v>
      </c>
      <c r="AG579" s="52" t="str">
        <f t="shared" ca="1" si="82"/>
        <v/>
      </c>
      <c r="AH579" s="51" t="str">
        <f ca="1">IF($AE579="","",IF(OFFSET('All Equipment'!$A$1,ROW()-1,2)="","--- Empty ---",OFFSET('All Equipment'!$A$1,ROW()-1,2)))</f>
        <v>Blood Guard's Dragonhide Treads</v>
      </c>
      <c r="AI579" s="52">
        <f ca="1">IF($AF579="","",OFFSET('All Equipment'!$E$1,ROW()-1,0))</f>
        <v>2</v>
      </c>
      <c r="AJ579" s="52">
        <f ca="1">IF($AE579="","",OFFSET('All Equipment'!$M$1,ROW()-1,0))</f>
        <v>0</v>
      </c>
      <c r="AK579" s="107">
        <f ca="1">IF($AE579="","",IF($AH579="--- Empty ---",0,OFFSET('All Equipment'!$P$1,ROW()-1,0)))</f>
        <v>14.679787234042553</v>
      </c>
      <c r="AL579" s="107">
        <f ca="1">IF($AE579="","",IF(AND($AE579="Off-Hand",$AH579="--- Empty ---"),1000,IF($AG579="1H",SUM($AK579,MAX(Optimization!$I$5:$K$5)),$AK579)))</f>
        <v>14.679787234042553</v>
      </c>
      <c r="AM579" s="134" t="str">
        <f ca="1">IF($AH579="","",IF(AND($AH579&lt;&gt;"--- Empty ---",OR($AI579&gt;$AD$2,OFFSET('All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579" s="52" t="str">
        <f t="shared" ca="1" si="83"/>
        <v>Yes</v>
      </c>
      <c r="AO579" s="52">
        <f t="shared" ref="AO579:AO642" ca="1" si="88">IF($AH579="","",ROW())</f>
        <v>579</v>
      </c>
      <c r="AQ579" s="51" t="str">
        <f t="shared" ca="1" si="84"/>
        <v>n/a</v>
      </c>
      <c r="AR579" s="51" t="str">
        <f t="shared" ca="1" si="85"/>
        <v>n/a</v>
      </c>
      <c r="AS579" s="52" t="str">
        <f t="shared" ref="AS579:AS642" ca="1" si="89">IF(OR(AQ579="",AQ579="n/a"),AQ579,$AM579)</f>
        <v>n/a</v>
      </c>
      <c r="AT579" s="52" t="str">
        <f ca="1">IF(OR(AQ579="",AQ579="n/a"),AQ579,IF(AND($AR579&lt;&gt;"--- Empty ---",AR579=IF(AQ579="Finger1",Settings!$AB$4,Settings!$AB$6),ISERROR(MATCH(AR579,Settings!$AB$9:$AB$14,0))),"No","Yes"))</f>
        <v>n/a</v>
      </c>
      <c r="AV579" s="51" t="str">
        <f t="shared" ca="1" si="86"/>
        <v>n/a</v>
      </c>
      <c r="AW579" s="51" t="str">
        <f t="shared" ca="1" si="87"/>
        <v>n/a</v>
      </c>
      <c r="AX579" s="52" t="str">
        <f t="shared" ref="AX579:AX642" ca="1" si="90">IF(OR(AV579="",AV579="n/a"),AV579,$AM579)</f>
        <v>n/a</v>
      </c>
      <c r="AY579" s="52" t="str">
        <f ca="1">IF(OR(AV579="",AV579="n/a"),AV579,IF(AND($AW579&lt;&gt;"--- Empty ---",AW579=IF(AV579="Finger2",Settings!$AB$3,Settings!$AB$5),ISERROR(MATCH(AW579,Settings!$AB$9:$AB$14,0))),"No","Yes"))</f>
        <v>n/a</v>
      </c>
    </row>
    <row r="580" spans="31:51" x14ac:dyDescent="0.25">
      <c r="AE580" s="51" t="str">
        <f ca="1">OFFSET('All Equipment'!$A$1,ROW()-1,0)&amp;""</f>
        <v>Feet</v>
      </c>
      <c r="AF580" s="51" t="str">
        <f ca="1">OFFSET('All Equipment'!$B$1,ROW()-1,0)&amp;""</f>
        <v>Feet</v>
      </c>
      <c r="AG580" s="52" t="str">
        <f t="shared" ca="1" si="82"/>
        <v>Set 1</v>
      </c>
      <c r="AH580" s="51" t="str">
        <f ca="1">IF($AE580="","",IF(OFFSET('All Equipment'!$A$1,ROW()-1,2)="","--- Empty ---",OFFSET('All Equipment'!$A$1,ROW()-1,2)))</f>
        <v>Bloodvine Boots</v>
      </c>
      <c r="AI580" s="52">
        <f ca="1">IF($AF580="","",OFFSET('All Equipment'!$E$1,ROW()-1,0))</f>
        <v>4</v>
      </c>
      <c r="AJ580" s="52">
        <f ca="1">IF($AE580="","",OFFSET('All Equipment'!$M$1,ROW()-1,0))</f>
        <v>1</v>
      </c>
      <c r="AK580" s="107">
        <f ca="1">IF($AE580="","",IF($AH580="--- Empty ---",0,OFFSET('All Equipment'!$P$1,ROW()-1,0)))</f>
        <v>34.408510638297876</v>
      </c>
      <c r="AL580" s="107">
        <f ca="1">IF($AE580="","",IF(AND($AE580="Off-Hand",$AH580="--- Empty ---"),1000,IF($AG580="1H",SUM($AK580,MAX(Optimization!$I$5:$K$5)),$AK580)))</f>
        <v>34.408510638297876</v>
      </c>
      <c r="AM580" s="134" t="str">
        <f ca="1">IF($AH580="","",IF(AND($AH580&lt;&gt;"--- Empty ---",OR($AI580&gt;$AD$2,OFFSET('All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0" s="52" t="str">
        <f t="shared" ca="1" si="83"/>
        <v>Yes</v>
      </c>
      <c r="AO580" s="52">
        <f t="shared" ca="1" si="88"/>
        <v>580</v>
      </c>
      <c r="AQ580" s="51" t="str">
        <f t="shared" ca="1" si="84"/>
        <v>n/a</v>
      </c>
      <c r="AR580" s="51" t="str">
        <f t="shared" ca="1" si="85"/>
        <v>n/a</v>
      </c>
      <c r="AS580" s="52" t="str">
        <f t="shared" ca="1" si="89"/>
        <v>n/a</v>
      </c>
      <c r="AT580" s="52" t="str">
        <f ca="1">IF(OR(AQ580="",AQ580="n/a"),AQ580,IF(AND($AR580&lt;&gt;"--- Empty ---",AR580=IF(AQ580="Finger1",Settings!$AB$4,Settings!$AB$6),ISERROR(MATCH(AR580,Settings!$AB$9:$AB$14,0))),"No","Yes"))</f>
        <v>n/a</v>
      </c>
      <c r="AV580" s="51" t="str">
        <f t="shared" ca="1" si="86"/>
        <v>n/a</v>
      </c>
      <c r="AW580" s="51" t="str">
        <f t="shared" ca="1" si="87"/>
        <v>n/a</v>
      </c>
      <c r="AX580" s="52" t="str">
        <f t="shared" ca="1" si="90"/>
        <v>n/a</v>
      </c>
      <c r="AY580" s="52" t="str">
        <f ca="1">IF(OR(AV580="",AV580="n/a"),AV580,IF(AND($AW580&lt;&gt;"--- Empty ---",AW580=IF(AV580="Finger2",Settings!$AB$3,Settings!$AB$5),ISERROR(MATCH(AW580,Settings!$AB$9:$AB$14,0))),"No","Yes"))</f>
        <v>n/a</v>
      </c>
    </row>
    <row r="581" spans="31:51" x14ac:dyDescent="0.25">
      <c r="AE581" s="51" t="str">
        <f ca="1">OFFSET('All Equipment'!$A$1,ROW()-1,0)&amp;""</f>
        <v>Feet</v>
      </c>
      <c r="AF581" s="51" t="str">
        <f ca="1">OFFSET('All Equipment'!$B$1,ROW()-1,0)&amp;""</f>
        <v>Feet</v>
      </c>
      <c r="AG581" s="52" t="str">
        <f t="shared" ca="1" si="82"/>
        <v/>
      </c>
      <c r="AH581" s="51" t="str">
        <f ca="1">IF($AE581="","",IF(OFFSET('All Equipment'!$A$1,ROW()-1,2)="","--- Empty ---",OFFSET('All Equipment'!$A$1,ROW()-1,2)))</f>
        <v>Bonecaster's Boots of Arcane Wrath</v>
      </c>
      <c r="AI581" s="52">
        <f ca="1">IF($AF581="","",OFFSET('All Equipment'!$E$1,ROW()-1,0))</f>
        <v>1</v>
      </c>
      <c r="AJ581" s="52">
        <f ca="1">IF($AE581="","",OFFSET('All Equipment'!$M$1,ROW()-1,0))</f>
        <v>0</v>
      </c>
      <c r="AK581" s="107">
        <f ca="1">IF($AE581="","",IF($AH581="--- Empty ---",0,OFFSET('All Equipment'!$P$1,ROW()-1,0)))</f>
        <v>24</v>
      </c>
      <c r="AL581" s="107">
        <f ca="1">IF($AE581="","",IF(AND($AE581="Off-Hand",$AH581="--- Empty ---"),1000,IF($AG581="1H",SUM($AK581,MAX(Optimization!$I$5:$K$5)),$AK581)))</f>
        <v>24</v>
      </c>
      <c r="AM581" s="134" t="str">
        <f ca="1">IF($AH581="","",IF(AND($AH581&lt;&gt;"--- Empty ---",OR($AI581&gt;$AD$2,OFFSET('All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1" s="52" t="str">
        <f t="shared" ca="1" si="83"/>
        <v>Yes</v>
      </c>
      <c r="AO581" s="52">
        <f t="shared" ca="1" si="88"/>
        <v>581</v>
      </c>
      <c r="AQ581" s="51" t="str">
        <f t="shared" ca="1" si="84"/>
        <v>n/a</v>
      </c>
      <c r="AR581" s="51" t="str">
        <f t="shared" ca="1" si="85"/>
        <v>n/a</v>
      </c>
      <c r="AS581" s="52" t="str">
        <f t="shared" ca="1" si="89"/>
        <v>n/a</v>
      </c>
      <c r="AT581" s="52" t="str">
        <f ca="1">IF(OR(AQ581="",AQ581="n/a"),AQ581,IF(AND($AR581&lt;&gt;"--- Empty ---",AR581=IF(AQ581="Finger1",Settings!$AB$4,Settings!$AB$6),ISERROR(MATCH(AR581,Settings!$AB$9:$AB$14,0))),"No","Yes"))</f>
        <v>n/a</v>
      </c>
      <c r="AV581" s="51" t="str">
        <f t="shared" ca="1" si="86"/>
        <v>n/a</v>
      </c>
      <c r="AW581" s="51" t="str">
        <f t="shared" ca="1" si="87"/>
        <v>n/a</v>
      </c>
      <c r="AX581" s="52" t="str">
        <f t="shared" ca="1" si="90"/>
        <v>n/a</v>
      </c>
      <c r="AY581" s="52" t="str">
        <f ca="1">IF(OR(AV581="",AV581="n/a"),AV581,IF(AND($AW581&lt;&gt;"--- Empty ---",AW581=IF(AV581="Finger2",Settings!$AB$3,Settings!$AB$5),ISERROR(MATCH(AW581,Settings!$AB$9:$AB$14,0))),"No","Yes"))</f>
        <v>n/a</v>
      </c>
    </row>
    <row r="582" spans="31:51" x14ac:dyDescent="0.25">
      <c r="AE582" s="51" t="str">
        <f ca="1">OFFSET('All Equipment'!$A$1,ROW()-1,0)&amp;""</f>
        <v>Feet</v>
      </c>
      <c r="AF582" s="51" t="str">
        <f ca="1">OFFSET('All Equipment'!$B$1,ROW()-1,0)&amp;""</f>
        <v>Feet</v>
      </c>
      <c r="AG582" s="52" t="str">
        <f t="shared" ca="1" si="82"/>
        <v/>
      </c>
      <c r="AH582" s="51" t="str">
        <f ca="1">IF($AE582="","",IF(OFFSET('All Equipment'!$A$1,ROW()-1,2)="","--- Empty ---",OFFSET('All Equipment'!$A$1,ROW()-1,2)))</f>
        <v>Boots of Epiphany</v>
      </c>
      <c r="AI582" s="52">
        <f ca="1">IF($AF582="","",OFFSET('All Equipment'!$E$1,ROW()-1,0))</f>
        <v>5</v>
      </c>
      <c r="AJ582" s="52">
        <f ca="1">IF($AE582="","",OFFSET('All Equipment'!$M$1,ROW()-1,0))</f>
        <v>0</v>
      </c>
      <c r="AK582" s="107">
        <f ca="1">IF($AE582="","",IF($AH582="--- Empty ---",0,OFFSET('All Equipment'!$P$1,ROW()-1,0)))</f>
        <v>36.152659574468089</v>
      </c>
      <c r="AL582" s="107">
        <f ca="1">IF($AE582="","",IF(AND($AE582="Off-Hand",$AH582="--- Empty ---"),1000,IF($AG582="1H",SUM($AK582,MAX(Optimization!$I$5:$K$5)),$AK582)))</f>
        <v>36.152659574468089</v>
      </c>
      <c r="AM582" s="134" t="str">
        <f ca="1">IF($AH582="","",IF(AND($AH582&lt;&gt;"--- Empty ---",OR($AI582&gt;$AD$2,OFFSET('All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2" s="52" t="str">
        <f t="shared" ca="1" si="83"/>
        <v>Yes</v>
      </c>
      <c r="AO582" s="52">
        <f t="shared" ca="1" si="88"/>
        <v>582</v>
      </c>
      <c r="AQ582" s="51" t="str">
        <f t="shared" ca="1" si="84"/>
        <v>n/a</v>
      </c>
      <c r="AR582" s="51" t="str">
        <f t="shared" ca="1" si="85"/>
        <v>n/a</v>
      </c>
      <c r="AS582" s="52" t="str">
        <f t="shared" ca="1" si="89"/>
        <v>n/a</v>
      </c>
      <c r="AT582" s="52" t="str">
        <f ca="1">IF(OR(AQ582="",AQ582="n/a"),AQ582,IF(AND($AR582&lt;&gt;"--- Empty ---",AR582=IF(AQ582="Finger1",Settings!$AB$4,Settings!$AB$6),ISERROR(MATCH(AR582,Settings!$AB$9:$AB$14,0))),"No","Yes"))</f>
        <v>n/a</v>
      </c>
      <c r="AV582" s="51" t="str">
        <f t="shared" ca="1" si="86"/>
        <v>n/a</v>
      </c>
      <c r="AW582" s="51" t="str">
        <f t="shared" ca="1" si="87"/>
        <v>n/a</v>
      </c>
      <c r="AX582" s="52" t="str">
        <f t="shared" ca="1" si="90"/>
        <v>n/a</v>
      </c>
      <c r="AY582" s="52" t="str">
        <f ca="1">IF(OR(AV582="",AV582="n/a"),AV582,IF(AND($AW582&lt;&gt;"--- Empty ---",AW582=IF(AV582="Finger2",Settings!$AB$3,Settings!$AB$5),ISERROR(MATCH(AW582,Settings!$AB$9:$AB$14,0))),"No","Yes"))</f>
        <v>n/a</v>
      </c>
    </row>
    <row r="583" spans="31:51" x14ac:dyDescent="0.25">
      <c r="AE583" s="51" t="str">
        <f ca="1">OFFSET('All Equipment'!$A$1,ROW()-1,0)&amp;""</f>
        <v>Feet</v>
      </c>
      <c r="AF583" s="51" t="str">
        <f ca="1">OFFSET('All Equipment'!$B$1,ROW()-1,0)&amp;""</f>
        <v>Feet</v>
      </c>
      <c r="AG583" s="52" t="str">
        <f t="shared" ca="1" si="82"/>
        <v/>
      </c>
      <c r="AH583" s="51" t="str">
        <f ca="1">IF($AE583="","",IF(OFFSET('All Equipment'!$A$1,ROW()-1,2)="","--- Empty ---",OFFSET('All Equipment'!$A$1,ROW()-1,2)))</f>
        <v>Boots of Fright</v>
      </c>
      <c r="AI583" s="52">
        <f ca="1">IF($AF583="","",OFFSET('All Equipment'!$E$1,ROW()-1,0))</f>
        <v>4</v>
      </c>
      <c r="AJ583" s="52">
        <f ca="1">IF($AE583="","",OFFSET('All Equipment'!$M$1,ROW()-1,0))</f>
        <v>0</v>
      </c>
      <c r="AK583" s="107">
        <f ca="1">IF($AE583="","",IF($AH583="--- Empty ---",0,OFFSET('All Equipment'!$P$1,ROW()-1,0)))</f>
        <v>35.359574468085107</v>
      </c>
      <c r="AL583" s="107">
        <f ca="1">IF($AE583="","",IF(AND($AE583="Off-Hand",$AH583="--- Empty ---"),1000,IF($AG583="1H",SUM($AK583,MAX(Optimization!$I$5:$K$5)),$AK583)))</f>
        <v>35.359574468085107</v>
      </c>
      <c r="AM583" s="134" t="str">
        <f ca="1">IF($AH583="","",IF(AND($AH583&lt;&gt;"--- Empty ---",OR($AI583&gt;$AD$2,OFFSET('All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3" s="52" t="str">
        <f t="shared" ca="1" si="83"/>
        <v>Yes</v>
      </c>
      <c r="AO583" s="52">
        <f t="shared" ca="1" si="88"/>
        <v>583</v>
      </c>
      <c r="AQ583" s="51" t="str">
        <f t="shared" ca="1" si="84"/>
        <v>n/a</v>
      </c>
      <c r="AR583" s="51" t="str">
        <f t="shared" ca="1" si="85"/>
        <v>n/a</v>
      </c>
      <c r="AS583" s="52" t="str">
        <f t="shared" ca="1" si="89"/>
        <v>n/a</v>
      </c>
      <c r="AT583" s="52" t="str">
        <f ca="1">IF(OR(AQ583="",AQ583="n/a"),AQ583,IF(AND($AR583&lt;&gt;"--- Empty ---",AR583=IF(AQ583="Finger1",Settings!$AB$4,Settings!$AB$6),ISERROR(MATCH(AR583,Settings!$AB$9:$AB$14,0))),"No","Yes"))</f>
        <v>n/a</v>
      </c>
      <c r="AV583" s="51" t="str">
        <f t="shared" ca="1" si="86"/>
        <v>n/a</v>
      </c>
      <c r="AW583" s="51" t="str">
        <f t="shared" ca="1" si="87"/>
        <v>n/a</v>
      </c>
      <c r="AX583" s="52" t="str">
        <f t="shared" ca="1" si="90"/>
        <v>n/a</v>
      </c>
      <c r="AY583" s="52" t="str">
        <f ca="1">IF(OR(AV583="",AV583="n/a"),AV583,IF(AND($AW583&lt;&gt;"--- Empty ---",AW583=IF(AV583="Finger2",Settings!$AB$3,Settings!$AB$5),ISERROR(MATCH(AW583,Settings!$AB$9:$AB$14,0))),"No","Yes"))</f>
        <v>n/a</v>
      </c>
    </row>
    <row r="584" spans="31:51" x14ac:dyDescent="0.25">
      <c r="AE584" s="51" t="str">
        <f ca="1">OFFSET('All Equipment'!$A$1,ROW()-1,0)&amp;""</f>
        <v>Feet</v>
      </c>
      <c r="AF584" s="51" t="str">
        <f ca="1">OFFSET('All Equipment'!$B$1,ROW()-1,0)&amp;""</f>
        <v>Feet</v>
      </c>
      <c r="AG584" s="52" t="str">
        <f t="shared" ca="1" si="82"/>
        <v/>
      </c>
      <c r="AH584" s="51" t="str">
        <f ca="1">IF($AE584="","",IF(OFFSET('All Equipment'!$A$1,ROW()-1,2)="","--- Empty ---",OFFSET('All Equipment'!$A$1,ROW()-1,2)))</f>
        <v>Boots of the Shrieker</v>
      </c>
      <c r="AI584" s="52">
        <f ca="1">IF($AF584="","",OFFSET('All Equipment'!$E$1,ROW()-1,0))</f>
        <v>1</v>
      </c>
      <c r="AJ584" s="52">
        <f ca="1">IF($AE584="","",OFFSET('All Equipment'!$M$1,ROW()-1,0))</f>
        <v>0</v>
      </c>
      <c r="AK584" s="107">
        <f ca="1">IF($AE584="","",IF($AH584="--- Empty ---",0,OFFSET('All Equipment'!$P$1,ROW()-1,0)))</f>
        <v>13.132978723404255</v>
      </c>
      <c r="AL584" s="107">
        <f ca="1">IF($AE584="","",IF(AND($AE584="Off-Hand",$AH584="--- Empty ---"),1000,IF($AG584="1H",SUM($AK584,MAX(Optimization!$I$5:$K$5)),$AK584)))</f>
        <v>13.132978723404255</v>
      </c>
      <c r="AM584" s="134" t="str">
        <f ca="1">IF($AH584="","",IF(AND($AH584&lt;&gt;"--- Empty ---",OR($AI584&gt;$AD$2,OFFSET('All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4" s="52" t="str">
        <f t="shared" ca="1" si="83"/>
        <v>Yes</v>
      </c>
      <c r="AO584" s="52">
        <f t="shared" ca="1" si="88"/>
        <v>584</v>
      </c>
      <c r="AQ584" s="51" t="str">
        <f t="shared" ca="1" si="84"/>
        <v>n/a</v>
      </c>
      <c r="AR584" s="51" t="str">
        <f t="shared" ca="1" si="85"/>
        <v>n/a</v>
      </c>
      <c r="AS584" s="52" t="str">
        <f t="shared" ca="1" si="89"/>
        <v>n/a</v>
      </c>
      <c r="AT584" s="52" t="str">
        <f ca="1">IF(OR(AQ584="",AQ584="n/a"),AQ584,IF(AND($AR584&lt;&gt;"--- Empty ---",AR584=IF(AQ584="Finger1",Settings!$AB$4,Settings!$AB$6),ISERROR(MATCH(AR584,Settings!$AB$9:$AB$14,0))),"No","Yes"))</f>
        <v>n/a</v>
      </c>
      <c r="AV584" s="51" t="str">
        <f t="shared" ca="1" si="86"/>
        <v>n/a</v>
      </c>
      <c r="AW584" s="51" t="str">
        <f t="shared" ca="1" si="87"/>
        <v>n/a</v>
      </c>
      <c r="AX584" s="52" t="str">
        <f t="shared" ca="1" si="90"/>
        <v>n/a</v>
      </c>
      <c r="AY584" s="52" t="str">
        <f ca="1">IF(OR(AV584="",AV584="n/a"),AV584,IF(AND($AW584&lt;&gt;"--- Empty ---",AW584=IF(AV584="Finger2",Settings!$AB$3,Settings!$AB$5),ISERROR(MATCH(AW584,Settings!$AB$9:$AB$14,0))),"No","Yes"))</f>
        <v>n/a</v>
      </c>
    </row>
    <row r="585" spans="31:51" x14ac:dyDescent="0.25">
      <c r="AE585" s="51" t="str">
        <f ca="1">OFFSET('All Equipment'!$A$1,ROW()-1,0)&amp;""</f>
        <v>Feet</v>
      </c>
      <c r="AF585" s="51" t="str">
        <f ca="1">OFFSET('All Equipment'!$B$1,ROW()-1,0)&amp;""</f>
        <v>Feet</v>
      </c>
      <c r="AG585" s="52" t="str">
        <f t="shared" ca="1" si="82"/>
        <v/>
      </c>
      <c r="AH585" s="51" t="str">
        <f ca="1">IF($AE585="","",IF(OFFSET('All Equipment'!$A$1,ROW()-1,2)="","--- Empty ---",OFFSET('All Equipment'!$A$1,ROW()-1,2)))</f>
        <v>Celestial Slippers of Arcane Wrath</v>
      </c>
      <c r="AI585" s="52">
        <f ca="1">IF($AF585="","",OFFSET('All Equipment'!$E$1,ROW()-1,0))</f>
        <v>1</v>
      </c>
      <c r="AJ585" s="52">
        <f ca="1">IF($AE585="","",OFFSET('All Equipment'!$M$1,ROW()-1,0))</f>
        <v>0</v>
      </c>
      <c r="AK585" s="107">
        <f ca="1">IF($AE585="","",IF($AH585="--- Empty ---",0,OFFSET('All Equipment'!$P$1,ROW()-1,0)))</f>
        <v>29</v>
      </c>
      <c r="AL585" s="107">
        <f ca="1">IF($AE585="","",IF(AND($AE585="Off-Hand",$AH585="--- Empty ---"),1000,IF($AG585="1H",SUM($AK585,MAX(Optimization!$I$5:$K$5)),$AK585)))</f>
        <v>29</v>
      </c>
      <c r="AM585" s="134" t="str">
        <f ca="1">IF($AH585="","",IF(AND($AH585&lt;&gt;"--- Empty ---",OR($AI585&gt;$AD$2,OFFSET('All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5" s="52" t="str">
        <f t="shared" ca="1" si="83"/>
        <v>Yes</v>
      </c>
      <c r="AO585" s="52">
        <f t="shared" ca="1" si="88"/>
        <v>585</v>
      </c>
      <c r="AQ585" s="51" t="str">
        <f t="shared" ca="1" si="84"/>
        <v>n/a</v>
      </c>
      <c r="AR585" s="51" t="str">
        <f t="shared" ca="1" si="85"/>
        <v>n/a</v>
      </c>
      <c r="AS585" s="52" t="str">
        <f t="shared" ca="1" si="89"/>
        <v>n/a</v>
      </c>
      <c r="AT585" s="52" t="str">
        <f ca="1">IF(OR(AQ585="",AQ585="n/a"),AQ585,IF(AND($AR585&lt;&gt;"--- Empty ---",AR585=IF(AQ585="Finger1",Settings!$AB$4,Settings!$AB$6),ISERROR(MATCH(AR585,Settings!$AB$9:$AB$14,0))),"No","Yes"))</f>
        <v>n/a</v>
      </c>
      <c r="AV585" s="51" t="str">
        <f t="shared" ca="1" si="86"/>
        <v>n/a</v>
      </c>
      <c r="AW585" s="51" t="str">
        <f t="shared" ca="1" si="87"/>
        <v>n/a</v>
      </c>
      <c r="AX585" s="52" t="str">
        <f t="shared" ca="1" si="90"/>
        <v>n/a</v>
      </c>
      <c r="AY585" s="52" t="str">
        <f ca="1">IF(OR(AV585="",AV585="n/a"),AV585,IF(AND($AW585&lt;&gt;"--- Empty ---",AW585=IF(AV585="Finger2",Settings!$AB$3,Settings!$AB$5),ISERROR(MATCH(AW585,Settings!$AB$9:$AB$14,0))),"No","Yes"))</f>
        <v>n/a</v>
      </c>
    </row>
    <row r="586" spans="31:51" x14ac:dyDescent="0.25">
      <c r="AE586" s="51" t="str">
        <f ca="1">OFFSET('All Equipment'!$A$1,ROW()-1,0)&amp;""</f>
        <v>Feet</v>
      </c>
      <c r="AF586" s="51" t="str">
        <f ca="1">OFFSET('All Equipment'!$B$1,ROW()-1,0)&amp;""</f>
        <v>Feet</v>
      </c>
      <c r="AG586" s="52" t="str">
        <f t="shared" ca="1" si="82"/>
        <v/>
      </c>
      <c r="AH586" s="51" t="str">
        <f ca="1">IF($AE586="","",IF(OFFSET('All Equipment'!$A$1,ROW()-1,2)="","--- Empty ---",OFFSET('All Equipment'!$A$1,ROW()-1,2)))</f>
        <v>Cenarion Boots</v>
      </c>
      <c r="AI586" s="52">
        <f ca="1">IF($AF586="","",OFFSET('All Equipment'!$E$1,ROW()-1,0))</f>
        <v>1</v>
      </c>
      <c r="AJ586" s="52">
        <f ca="1">IF($AE586="","",OFFSET('All Equipment'!$M$1,ROW()-1,0))</f>
        <v>0</v>
      </c>
      <c r="AK586" s="107">
        <f ca="1">IF($AE586="","",IF($AH586="--- Empty ---",0,OFFSET('All Equipment'!$P$1,ROW()-1,0)))</f>
        <v>1.4728723404255324</v>
      </c>
      <c r="AL586" s="107">
        <f ca="1">IF($AE586="","",IF(AND($AE586="Off-Hand",$AH586="--- Empty ---"),1000,IF($AG586="1H",SUM($AK586,MAX(Optimization!$I$5:$K$5)),$AK586)))</f>
        <v>1.4728723404255324</v>
      </c>
      <c r="AM586" s="134" t="str">
        <f ca="1">IF($AH586="","",IF(AND($AH586&lt;&gt;"--- Empty ---",OR($AI586&gt;$AD$2,OFFSET('All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6" s="52" t="str">
        <f t="shared" ca="1" si="83"/>
        <v>Yes</v>
      </c>
      <c r="AO586" s="52">
        <f t="shared" ca="1" si="88"/>
        <v>586</v>
      </c>
      <c r="AQ586" s="51" t="str">
        <f t="shared" ca="1" si="84"/>
        <v>n/a</v>
      </c>
      <c r="AR586" s="51" t="str">
        <f t="shared" ca="1" si="85"/>
        <v>n/a</v>
      </c>
      <c r="AS586" s="52" t="str">
        <f t="shared" ca="1" si="89"/>
        <v>n/a</v>
      </c>
      <c r="AT586" s="52" t="str">
        <f ca="1">IF(OR(AQ586="",AQ586="n/a"),AQ586,IF(AND($AR586&lt;&gt;"--- Empty ---",AR586=IF(AQ586="Finger1",Settings!$AB$4,Settings!$AB$6),ISERROR(MATCH(AR586,Settings!$AB$9:$AB$14,0))),"No","Yes"))</f>
        <v>n/a</v>
      </c>
      <c r="AV586" s="51" t="str">
        <f t="shared" ca="1" si="86"/>
        <v>n/a</v>
      </c>
      <c r="AW586" s="51" t="str">
        <f t="shared" ca="1" si="87"/>
        <v>n/a</v>
      </c>
      <c r="AX586" s="52" t="str">
        <f t="shared" ca="1" si="90"/>
        <v>n/a</v>
      </c>
      <c r="AY586" s="52" t="str">
        <f ca="1">IF(OR(AV586="",AV586="n/a"),AV586,IF(AND($AW586&lt;&gt;"--- Empty ---",AW586=IF(AV586="Finger2",Settings!$AB$3,Settings!$AB$5),ISERROR(MATCH(AW586,Settings!$AB$9:$AB$14,0))),"No","Yes"))</f>
        <v>n/a</v>
      </c>
    </row>
    <row r="587" spans="31:51" x14ac:dyDescent="0.25">
      <c r="AE587" s="51" t="str">
        <f ca="1">OFFSET('All Equipment'!$A$1,ROW()-1,0)&amp;""</f>
        <v>Feet</v>
      </c>
      <c r="AF587" s="51" t="str">
        <f ca="1">OFFSET('All Equipment'!$B$1,ROW()-1,0)&amp;""</f>
        <v>Feet</v>
      </c>
      <c r="AG587" s="52" t="str">
        <f t="shared" ca="1" si="82"/>
        <v/>
      </c>
      <c r="AH587" s="51" t="str">
        <f ca="1">IF($AE587="","",IF(OFFSET('All Equipment'!$A$1,ROW()-1,2)="","--- Empty ---",OFFSET('All Equipment'!$A$1,ROW()-1,2)))</f>
        <v>Councillor's Boots of Arcane Wrath</v>
      </c>
      <c r="AI587" s="52">
        <f ca="1">IF($AF587="","",OFFSET('All Equipment'!$E$1,ROW()-1,0))</f>
        <v>1</v>
      </c>
      <c r="AJ587" s="52">
        <f ca="1">IF($AE587="","",OFFSET('All Equipment'!$M$1,ROW()-1,0))</f>
        <v>0</v>
      </c>
      <c r="AK587" s="107">
        <f ca="1">IF($AE587="","",IF($AH587="--- Empty ---",0,OFFSET('All Equipment'!$P$1,ROW()-1,0)))</f>
        <v>26</v>
      </c>
      <c r="AL587" s="107">
        <f ca="1">IF($AE587="","",IF(AND($AE587="Off-Hand",$AH587="--- Empty ---"),1000,IF($AG587="1H",SUM($AK587,MAX(Optimization!$I$5:$K$5)),$AK587)))</f>
        <v>26</v>
      </c>
      <c r="AM587" s="134" t="str">
        <f ca="1">IF($AH587="","",IF(AND($AH587&lt;&gt;"--- Empty ---",OR($AI587&gt;$AD$2,OFFSET('All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7" s="52" t="str">
        <f t="shared" ca="1" si="83"/>
        <v>Yes</v>
      </c>
      <c r="AO587" s="52">
        <f t="shared" ca="1" si="88"/>
        <v>587</v>
      </c>
      <c r="AQ587" s="51" t="str">
        <f t="shared" ca="1" si="84"/>
        <v>n/a</v>
      </c>
      <c r="AR587" s="51" t="str">
        <f t="shared" ca="1" si="85"/>
        <v>n/a</v>
      </c>
      <c r="AS587" s="52" t="str">
        <f t="shared" ca="1" si="89"/>
        <v>n/a</v>
      </c>
      <c r="AT587" s="52" t="str">
        <f ca="1">IF(OR(AQ587="",AQ587="n/a"),AQ587,IF(AND($AR587&lt;&gt;"--- Empty ---",AR587=IF(AQ587="Finger1",Settings!$AB$4,Settings!$AB$6),ISERROR(MATCH(AR587,Settings!$AB$9:$AB$14,0))),"No","Yes"))</f>
        <v>n/a</v>
      </c>
      <c r="AV587" s="51" t="str">
        <f t="shared" ca="1" si="86"/>
        <v>n/a</v>
      </c>
      <c r="AW587" s="51" t="str">
        <f t="shared" ca="1" si="87"/>
        <v>n/a</v>
      </c>
      <c r="AX587" s="52" t="str">
        <f t="shared" ca="1" si="90"/>
        <v>n/a</v>
      </c>
      <c r="AY587" s="52" t="str">
        <f ca="1">IF(OR(AV587="",AV587="n/a"),AV587,IF(AND($AW587&lt;&gt;"--- Empty ---",AW587=IF(AV587="Finger2",Settings!$AB$3,Settings!$AB$5),ISERROR(MATCH(AW587,Settings!$AB$9:$AB$14,0))),"No","Yes"))</f>
        <v>n/a</v>
      </c>
    </row>
    <row r="588" spans="31:51" x14ac:dyDescent="0.25">
      <c r="AE588" s="51" t="str">
        <f ca="1">OFFSET('All Equipment'!$A$1,ROW()-1,0)&amp;""</f>
        <v>Feet</v>
      </c>
      <c r="AF588" s="51" t="str">
        <f ca="1">OFFSET('All Equipment'!$B$1,ROW()-1,0)&amp;""</f>
        <v>Feet</v>
      </c>
      <c r="AG588" s="52" t="str">
        <f t="shared" ca="1" si="82"/>
        <v/>
      </c>
      <c r="AH588" s="51" t="str">
        <f ca="1">IF($AE588="","",IF(OFFSET('All Equipment'!$A$1,ROW()-1,2)="","--- Empty ---",OFFSET('All Equipment'!$A$1,ROW()-1,2)))</f>
        <v>Dragonrider Boots</v>
      </c>
      <c r="AI588" s="52">
        <f ca="1">IF($AF588="","",OFFSET('All Equipment'!$E$1,ROW()-1,0))</f>
        <v>1</v>
      </c>
      <c r="AJ588" s="52">
        <f ca="1">IF($AE588="","",OFFSET('All Equipment'!$M$1,ROW()-1,0))</f>
        <v>0</v>
      </c>
      <c r="AK588" s="107">
        <f ca="1">IF($AE588="","",IF($AH588="--- Empty ---",0,OFFSET('All Equipment'!$P$1,ROW()-1,0)))</f>
        <v>19.81276595744681</v>
      </c>
      <c r="AL588" s="107">
        <f ca="1">IF($AE588="","",IF(AND($AE588="Off-Hand",$AH588="--- Empty ---"),1000,IF($AG588="1H",SUM($AK588,MAX(Optimization!$I$5:$K$5)),$AK588)))</f>
        <v>19.81276595744681</v>
      </c>
      <c r="AM588" s="134" t="str">
        <f ca="1">IF($AH588="","",IF(AND($AH588&lt;&gt;"--- Empty ---",OR($AI588&gt;$AD$2,OFFSET('All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8" s="52" t="str">
        <f t="shared" ca="1" si="83"/>
        <v>Yes</v>
      </c>
      <c r="AO588" s="52">
        <f t="shared" ca="1" si="88"/>
        <v>588</v>
      </c>
      <c r="AQ588" s="51" t="str">
        <f t="shared" ca="1" si="84"/>
        <v>n/a</v>
      </c>
      <c r="AR588" s="51" t="str">
        <f t="shared" ca="1" si="85"/>
        <v>n/a</v>
      </c>
      <c r="AS588" s="52" t="str">
        <f t="shared" ca="1" si="89"/>
        <v>n/a</v>
      </c>
      <c r="AT588" s="52" t="str">
        <f ca="1">IF(OR(AQ588="",AQ588="n/a"),AQ588,IF(AND($AR588&lt;&gt;"--- Empty ---",AR588=IF(AQ588="Finger1",Settings!$AB$4,Settings!$AB$6),ISERROR(MATCH(AR588,Settings!$AB$9:$AB$14,0))),"No","Yes"))</f>
        <v>n/a</v>
      </c>
      <c r="AV588" s="51" t="str">
        <f t="shared" ca="1" si="86"/>
        <v>n/a</v>
      </c>
      <c r="AW588" s="51" t="str">
        <f t="shared" ca="1" si="87"/>
        <v>n/a</v>
      </c>
      <c r="AX588" s="52" t="str">
        <f t="shared" ca="1" si="90"/>
        <v>n/a</v>
      </c>
      <c r="AY588" s="52" t="str">
        <f ca="1">IF(OR(AV588="",AV588="n/a"),AV588,IF(AND($AW588&lt;&gt;"--- Empty ---",AW588=IF(AV588="Finger2",Settings!$AB$3,Settings!$AB$5),ISERROR(MATCH(AW588,Settings!$AB$9:$AB$14,0))),"No","Yes"))</f>
        <v>n/a</v>
      </c>
    </row>
    <row r="589" spans="31:51" x14ac:dyDescent="0.25">
      <c r="AE589" s="51" t="str">
        <f ca="1">OFFSET('All Equipment'!$A$1,ROW()-1,0)&amp;""</f>
        <v>Feet</v>
      </c>
      <c r="AF589" s="51" t="str">
        <f ca="1">OFFSET('All Equipment'!$B$1,ROW()-1,0)&amp;""</f>
        <v>Feet</v>
      </c>
      <c r="AG589" s="52" t="str">
        <f t="shared" ca="1" si="82"/>
        <v/>
      </c>
      <c r="AH589" s="51" t="str">
        <f ca="1">IF($AE589="","",IF(OFFSET('All Equipment'!$A$1,ROW()-1,2)="","--- Empty ---",OFFSET('All Equipment'!$A$1,ROW()-1,2)))</f>
        <v>Duskwoven Sandals of Arcane Wrath</v>
      </c>
      <c r="AI589" s="52">
        <f ca="1">IF($AF589="","",OFFSET('All Equipment'!$E$1,ROW()-1,0))</f>
        <v>1</v>
      </c>
      <c r="AJ589" s="52">
        <f ca="1">IF($AE589="","",OFFSET('All Equipment'!$M$1,ROW()-1,0))</f>
        <v>0</v>
      </c>
      <c r="AK589" s="107">
        <f ca="1">IF($AE589="","",IF($AH589="--- Empty ---",0,OFFSET('All Equipment'!$P$1,ROW()-1,0)))</f>
        <v>23</v>
      </c>
      <c r="AL589" s="107">
        <f ca="1">IF($AE589="","",IF(AND($AE589="Off-Hand",$AH589="--- Empty ---"),1000,IF($AG589="1H",SUM($AK589,MAX(Optimization!$I$5:$K$5)),$AK589)))</f>
        <v>23</v>
      </c>
      <c r="AM589" s="134" t="str">
        <f ca="1">IF($AH589="","",IF(AND($AH589&lt;&gt;"--- Empty ---",OR($AI589&gt;$AD$2,OFFSET('All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9" s="52" t="str">
        <f t="shared" ca="1" si="83"/>
        <v>Yes</v>
      </c>
      <c r="AO589" s="52">
        <f t="shared" ca="1" si="88"/>
        <v>589</v>
      </c>
      <c r="AQ589" s="51" t="str">
        <f t="shared" ca="1" si="84"/>
        <v>n/a</v>
      </c>
      <c r="AR589" s="51" t="str">
        <f t="shared" ca="1" si="85"/>
        <v>n/a</v>
      </c>
      <c r="AS589" s="52" t="str">
        <f t="shared" ca="1" si="89"/>
        <v>n/a</v>
      </c>
      <c r="AT589" s="52" t="str">
        <f ca="1">IF(OR(AQ589="",AQ589="n/a"),AQ589,IF(AND($AR589&lt;&gt;"--- Empty ---",AR589=IF(AQ589="Finger1",Settings!$AB$4,Settings!$AB$6),ISERROR(MATCH(AR589,Settings!$AB$9:$AB$14,0))),"No","Yes"))</f>
        <v>n/a</v>
      </c>
      <c r="AV589" s="51" t="str">
        <f t="shared" ca="1" si="86"/>
        <v>n/a</v>
      </c>
      <c r="AW589" s="51" t="str">
        <f t="shared" ca="1" si="87"/>
        <v>n/a</v>
      </c>
      <c r="AX589" s="52" t="str">
        <f t="shared" ca="1" si="90"/>
        <v>n/a</v>
      </c>
      <c r="AY589" s="52" t="str">
        <f ca="1">IF(OR(AV589="",AV589="n/a"),AV589,IF(AND($AW589&lt;&gt;"--- Empty ---",AW589=IF(AV589="Finger2",Settings!$AB$3,Settings!$AB$5),ISERROR(MATCH(AW589,Settings!$AB$9:$AB$14,0))),"No","Yes"))</f>
        <v>n/a</v>
      </c>
    </row>
    <row r="590" spans="31:51" x14ac:dyDescent="0.25">
      <c r="AE590" s="51" t="str">
        <f ca="1">OFFSET('All Equipment'!$A$1,ROW()-1,0)&amp;""</f>
        <v>Feet</v>
      </c>
      <c r="AF590" s="51" t="str">
        <f ca="1">OFFSET('All Equipment'!$B$1,ROW()-1,0)&amp;""</f>
        <v>Feet</v>
      </c>
      <c r="AG590" s="52" t="str">
        <f t="shared" ca="1" si="82"/>
        <v/>
      </c>
      <c r="AH590" s="51" t="str">
        <f ca="1">IF($AE590="","",IF(OFFSET('All Equipment'!$A$1,ROW()-1,2)="","--- Empty ---",OFFSET('All Equipment'!$A$1,ROW()-1,2)))</f>
        <v>Elegant Boots of Arcane Wrath</v>
      </c>
      <c r="AI590" s="52">
        <f ca="1">IF($AF590="","",OFFSET('All Equipment'!$E$1,ROW()-1,0))</f>
        <v>1</v>
      </c>
      <c r="AJ590" s="52">
        <f ca="1">IF($AE590="","",OFFSET('All Equipment'!$M$1,ROW()-1,0))</f>
        <v>0</v>
      </c>
      <c r="AK590" s="107">
        <f ca="1">IF($AE590="","",IF($AH590="--- Empty ---",0,OFFSET('All Equipment'!$P$1,ROW()-1,0)))</f>
        <v>29</v>
      </c>
      <c r="AL590" s="107">
        <f ca="1">IF($AE590="","",IF(AND($AE590="Off-Hand",$AH590="--- Empty ---"),1000,IF($AG590="1H",SUM($AK590,MAX(Optimization!$I$5:$K$5)),$AK590)))</f>
        <v>29</v>
      </c>
      <c r="AM590" s="134" t="str">
        <f ca="1">IF($AH590="","",IF(AND($AH590&lt;&gt;"--- Empty ---",OR($AI590&gt;$AD$2,OFFSET('All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0" s="52" t="str">
        <f t="shared" ca="1" si="83"/>
        <v>Yes</v>
      </c>
      <c r="AO590" s="52">
        <f t="shared" ca="1" si="88"/>
        <v>590</v>
      </c>
      <c r="AQ590" s="51" t="str">
        <f t="shared" ca="1" si="84"/>
        <v>n/a</v>
      </c>
      <c r="AR590" s="51" t="str">
        <f t="shared" ca="1" si="85"/>
        <v>n/a</v>
      </c>
      <c r="AS590" s="52" t="str">
        <f t="shared" ca="1" si="89"/>
        <v>n/a</v>
      </c>
      <c r="AT590" s="52" t="str">
        <f ca="1">IF(OR(AQ590="",AQ590="n/a"),AQ590,IF(AND($AR590&lt;&gt;"--- Empty ---",AR590=IF(AQ590="Finger1",Settings!$AB$4,Settings!$AB$6),ISERROR(MATCH(AR590,Settings!$AB$9:$AB$14,0))),"No","Yes"))</f>
        <v>n/a</v>
      </c>
      <c r="AV590" s="51" t="str">
        <f t="shared" ca="1" si="86"/>
        <v>n/a</v>
      </c>
      <c r="AW590" s="51" t="str">
        <f t="shared" ca="1" si="87"/>
        <v>n/a</v>
      </c>
      <c r="AX590" s="52" t="str">
        <f t="shared" ca="1" si="90"/>
        <v>n/a</v>
      </c>
      <c r="AY590" s="52" t="str">
        <f ca="1">IF(OR(AV590="",AV590="n/a"),AV590,IF(AND($AW590&lt;&gt;"--- Empty ---",AW590=IF(AV590="Finger2",Settings!$AB$3,Settings!$AB$5),ISERROR(MATCH(AW590,Settings!$AB$9:$AB$14,0))),"No","Yes"))</f>
        <v>n/a</v>
      </c>
    </row>
    <row r="591" spans="31:51" x14ac:dyDescent="0.25">
      <c r="AE591" s="51" t="str">
        <f ca="1">OFFSET('All Equipment'!$A$1,ROW()-1,0)&amp;""</f>
        <v>Feet</v>
      </c>
      <c r="AF591" s="51" t="str">
        <f ca="1">OFFSET('All Equipment'!$B$1,ROW()-1,0)&amp;""</f>
        <v>Feet</v>
      </c>
      <c r="AG591" s="52" t="str">
        <f t="shared" ca="1" si="82"/>
        <v/>
      </c>
      <c r="AH591" s="51" t="str">
        <f ca="1">IF($AE591="","",IF(OFFSET('All Equipment'!$A$1,ROW()-1,2)="","--- Empty ---",OFFSET('All Equipment'!$A$1,ROW()-1,2)))</f>
        <v>Feralheart Boots</v>
      </c>
      <c r="AI591" s="52">
        <f ca="1">IF($AF591="","",OFFSET('All Equipment'!$E$1,ROW()-1,0))</f>
        <v>5</v>
      </c>
      <c r="AJ591" s="52">
        <f ca="1">IF($AE591="","",OFFSET('All Equipment'!$M$1,ROW()-1,0))</f>
        <v>0</v>
      </c>
      <c r="AK591" s="107">
        <f ca="1">IF($AE591="","",IF($AH591="--- Empty ---",0,OFFSET('All Equipment'!$P$1,ROW()-1,0)))</f>
        <v>12.359574468085107</v>
      </c>
      <c r="AL591" s="107">
        <f ca="1">IF($AE591="","",IF(AND($AE591="Off-Hand",$AH591="--- Empty ---"),1000,IF($AG591="1H",SUM($AK591,MAX(Optimization!$I$5:$K$5)),$AK591)))</f>
        <v>12.359574468085107</v>
      </c>
      <c r="AM591" s="134" t="str">
        <f ca="1">IF($AH591="","",IF(AND($AH591&lt;&gt;"--- Empty ---",OR($AI591&gt;$AD$2,OFFSET('All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1" s="52" t="str">
        <f t="shared" ca="1" si="83"/>
        <v>Yes</v>
      </c>
      <c r="AO591" s="52">
        <f t="shared" ca="1" si="88"/>
        <v>591</v>
      </c>
      <c r="AQ591" s="51" t="str">
        <f t="shared" ca="1" si="84"/>
        <v>n/a</v>
      </c>
      <c r="AR591" s="51" t="str">
        <f t="shared" ca="1" si="85"/>
        <v>n/a</v>
      </c>
      <c r="AS591" s="52" t="str">
        <f t="shared" ca="1" si="89"/>
        <v>n/a</v>
      </c>
      <c r="AT591" s="52" t="str">
        <f ca="1">IF(OR(AQ591="",AQ591="n/a"),AQ591,IF(AND($AR591&lt;&gt;"--- Empty ---",AR591=IF(AQ591="Finger1",Settings!$AB$4,Settings!$AB$6),ISERROR(MATCH(AR591,Settings!$AB$9:$AB$14,0))),"No","Yes"))</f>
        <v>n/a</v>
      </c>
      <c r="AV591" s="51" t="str">
        <f t="shared" ca="1" si="86"/>
        <v>n/a</v>
      </c>
      <c r="AW591" s="51" t="str">
        <f t="shared" ca="1" si="87"/>
        <v>n/a</v>
      </c>
      <c r="AX591" s="52" t="str">
        <f t="shared" ca="1" si="90"/>
        <v>n/a</v>
      </c>
      <c r="AY591" s="52" t="str">
        <f ca="1">IF(OR(AV591="",AV591="n/a"),AV591,IF(AND($AW591&lt;&gt;"--- Empty ---",AW591=IF(AV591="Finger2",Settings!$AB$3,Settings!$AB$5),ISERROR(MATCH(AW591,Settings!$AB$9:$AB$14,0))),"No","Yes"))</f>
        <v>n/a</v>
      </c>
    </row>
    <row r="592" spans="31:51" x14ac:dyDescent="0.25">
      <c r="AE592" s="51" t="str">
        <f ca="1">OFFSET('All Equipment'!$A$1,ROW()-1,0)&amp;""</f>
        <v>Feet</v>
      </c>
      <c r="AF592" s="51" t="str">
        <f ca="1">OFFSET('All Equipment'!$B$1,ROW()-1,0)&amp;""</f>
        <v>Feet</v>
      </c>
      <c r="AG592" s="52" t="str">
        <f t="shared" ca="1" si="82"/>
        <v/>
      </c>
      <c r="AH592" s="51" t="str">
        <f ca="1">IF($AE592="","",IF(OFFSET('All Equipment'!$A$1,ROW()-1,2)="","--- Empty ---",OFFSET('All Equipment'!$A$1,ROW()-1,2)))</f>
        <v>General's Dragonhide Boots</v>
      </c>
      <c r="AI592" s="52">
        <f ca="1">IF($AF592="","",OFFSET('All Equipment'!$E$1,ROW()-1,0))</f>
        <v>2</v>
      </c>
      <c r="AJ592" s="52">
        <f ca="1">IF($AE592="","",OFFSET('All Equipment'!$M$1,ROW()-1,0))</f>
        <v>0</v>
      </c>
      <c r="AK592" s="107">
        <f ca="1">IF($AE592="","",IF($AH592="--- Empty ---",0,OFFSET('All Equipment'!$P$1,ROW()-1,0)))</f>
        <v>17.132978723404257</v>
      </c>
      <c r="AL592" s="107">
        <f ca="1">IF($AE592="","",IF(AND($AE592="Off-Hand",$AH592="--- Empty ---"),1000,IF($AG592="1H",SUM($AK592,MAX(Optimization!$I$5:$K$5)),$AK592)))</f>
        <v>17.132978723404257</v>
      </c>
      <c r="AM592" s="134" t="str">
        <f ca="1">IF($AH592="","",IF(AND($AH592&lt;&gt;"--- Empty ---",OR($AI592&gt;$AD$2,OFFSET('All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592" s="52" t="str">
        <f t="shared" ca="1" si="83"/>
        <v>Yes</v>
      </c>
      <c r="AO592" s="52">
        <f t="shared" ca="1" si="88"/>
        <v>592</v>
      </c>
      <c r="AQ592" s="51" t="str">
        <f t="shared" ca="1" si="84"/>
        <v>n/a</v>
      </c>
      <c r="AR592" s="51" t="str">
        <f t="shared" ca="1" si="85"/>
        <v>n/a</v>
      </c>
      <c r="AS592" s="52" t="str">
        <f t="shared" ca="1" si="89"/>
        <v>n/a</v>
      </c>
      <c r="AT592" s="52" t="str">
        <f ca="1">IF(OR(AQ592="",AQ592="n/a"),AQ592,IF(AND($AR592&lt;&gt;"--- Empty ---",AR592=IF(AQ592="Finger1",Settings!$AB$4,Settings!$AB$6),ISERROR(MATCH(AR592,Settings!$AB$9:$AB$14,0))),"No","Yes"))</f>
        <v>n/a</v>
      </c>
      <c r="AV592" s="51" t="str">
        <f t="shared" ca="1" si="86"/>
        <v>n/a</v>
      </c>
      <c r="AW592" s="51" t="str">
        <f t="shared" ca="1" si="87"/>
        <v>n/a</v>
      </c>
      <c r="AX592" s="52" t="str">
        <f t="shared" ca="1" si="90"/>
        <v>n/a</v>
      </c>
      <c r="AY592" s="52" t="str">
        <f ca="1">IF(OR(AV592="",AV592="n/a"),AV592,IF(AND($AW592&lt;&gt;"--- Empty ---",AW592=IF(AV592="Finger2",Settings!$AB$3,Settings!$AB$5),ISERROR(MATCH(AW592,Settings!$AB$9:$AB$14,0))),"No","Yes"))</f>
        <v>n/a</v>
      </c>
    </row>
    <row r="593" spans="31:51" x14ac:dyDescent="0.25">
      <c r="AE593" s="51" t="str">
        <f ca="1">OFFSET('All Equipment'!$A$1,ROW()-1,0)&amp;""</f>
        <v>Feet</v>
      </c>
      <c r="AF593" s="51" t="str">
        <f ca="1">OFFSET('All Equipment'!$B$1,ROW()-1,0)&amp;""</f>
        <v>Feet</v>
      </c>
      <c r="AG593" s="52" t="str">
        <f t="shared" ca="1" si="82"/>
        <v/>
      </c>
      <c r="AH593" s="51" t="str">
        <f ca="1">IF($AE593="","",IF(OFFSET('All Equipment'!$A$1,ROW()-1,2)="","--- Empty ---",OFFSET('All Equipment'!$A$1,ROW()-1,2)))</f>
        <v>Genesis Boots</v>
      </c>
      <c r="AI593" s="52">
        <f ca="1">IF($AF593="","",OFFSET('All Equipment'!$E$1,ROW()-1,0))</f>
        <v>5</v>
      </c>
      <c r="AJ593" s="52">
        <f ca="1">IF($AE593="","",OFFSET('All Equipment'!$M$1,ROW()-1,0))</f>
        <v>0</v>
      </c>
      <c r="AK593" s="107">
        <f ca="1">IF($AE593="","",IF($AH593="--- Empty ---",0,OFFSET('All Equipment'!$P$1,ROW()-1,0)))</f>
        <v>21.586170212765957</v>
      </c>
      <c r="AL593" s="107">
        <f ca="1">IF($AE593="","",IF(AND($AE593="Off-Hand",$AH593="--- Empty ---"),1000,IF($AG593="1H",SUM($AK593,MAX(Optimization!$I$5:$K$5)),$AK593)))</f>
        <v>21.586170212765957</v>
      </c>
      <c r="AM593" s="134" t="str">
        <f ca="1">IF($AH593="","",IF(AND($AH593&lt;&gt;"--- Empty ---",OR($AI593&gt;$AD$2,OFFSET('All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3" s="52" t="str">
        <f t="shared" ca="1" si="83"/>
        <v>Yes</v>
      </c>
      <c r="AO593" s="52">
        <f t="shared" ca="1" si="88"/>
        <v>593</v>
      </c>
      <c r="AQ593" s="51" t="str">
        <f t="shared" ca="1" si="84"/>
        <v>n/a</v>
      </c>
      <c r="AR593" s="51" t="str">
        <f t="shared" ca="1" si="85"/>
        <v>n/a</v>
      </c>
      <c r="AS593" s="52" t="str">
        <f t="shared" ca="1" si="89"/>
        <v>n/a</v>
      </c>
      <c r="AT593" s="52" t="str">
        <f ca="1">IF(OR(AQ593="",AQ593="n/a"),AQ593,IF(AND($AR593&lt;&gt;"--- Empty ---",AR593=IF(AQ593="Finger1",Settings!$AB$4,Settings!$AB$6),ISERROR(MATCH(AR593,Settings!$AB$9:$AB$14,0))),"No","Yes"))</f>
        <v>n/a</v>
      </c>
      <c r="AV593" s="51" t="str">
        <f t="shared" ca="1" si="86"/>
        <v>n/a</v>
      </c>
      <c r="AW593" s="51" t="str">
        <f t="shared" ca="1" si="87"/>
        <v>n/a</v>
      </c>
      <c r="AX593" s="52" t="str">
        <f t="shared" ca="1" si="90"/>
        <v>n/a</v>
      </c>
      <c r="AY593" s="52" t="str">
        <f ca="1">IF(OR(AV593="",AV593="n/a"),AV593,IF(AND($AW593&lt;&gt;"--- Empty ---",AW593=IF(AV593="Finger2",Settings!$AB$3,Settings!$AB$5),ISERROR(MATCH(AW593,Settings!$AB$9:$AB$14,0))),"No","Yes"))</f>
        <v>n/a</v>
      </c>
    </row>
    <row r="594" spans="31:51" x14ac:dyDescent="0.25">
      <c r="AE594" s="51" t="str">
        <f ca="1">OFFSET('All Equipment'!$A$1,ROW()-1,0)&amp;""</f>
        <v>Feet</v>
      </c>
      <c r="AF594" s="51" t="str">
        <f ca="1">OFFSET('All Equipment'!$B$1,ROW()-1,0)&amp;""</f>
        <v>Feet</v>
      </c>
      <c r="AG594" s="52" t="str">
        <f t="shared" ca="1" si="82"/>
        <v/>
      </c>
      <c r="AH594" s="51" t="str">
        <f ca="1">IF($AE594="","",IF(OFFSET('All Equipment'!$A$1,ROW()-1,2)="","--- Empty ---",OFFSET('All Equipment'!$A$1,ROW()-1,2)))</f>
        <v>Grand Boots of Nature's Wrath</v>
      </c>
      <c r="AI594" s="52">
        <f ca="1">IF($AF594="","",OFFSET('All Equipment'!$E$1,ROW()-1,0))</f>
        <v>1</v>
      </c>
      <c r="AJ594" s="52">
        <f ca="1">IF($AE594="","",OFFSET('All Equipment'!$M$1,ROW()-1,0))</f>
        <v>0</v>
      </c>
      <c r="AK594" s="107">
        <f ca="1">IF($AE594="","",IF($AH594="--- Empty ---",0,OFFSET('All Equipment'!$P$1,ROW()-1,0)))</f>
        <v>29</v>
      </c>
      <c r="AL594" s="107">
        <f ca="1">IF($AE594="","",IF(AND($AE594="Off-Hand",$AH594="--- Empty ---"),1000,IF($AG594="1H",SUM($AK594,MAX(Optimization!$I$5:$K$5)),$AK594)))</f>
        <v>29</v>
      </c>
      <c r="AM594" s="134" t="str">
        <f ca="1">IF($AH594="","",IF(AND($AH594&lt;&gt;"--- Empty ---",OR($AI594&gt;$AD$2,OFFSET('All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594" s="52" t="str">
        <f t="shared" ca="1" si="83"/>
        <v>Yes</v>
      </c>
      <c r="AO594" s="52">
        <f t="shared" ca="1" si="88"/>
        <v>594</v>
      </c>
      <c r="AQ594" s="51" t="str">
        <f t="shared" ca="1" si="84"/>
        <v>n/a</v>
      </c>
      <c r="AR594" s="51" t="str">
        <f t="shared" ca="1" si="85"/>
        <v>n/a</v>
      </c>
      <c r="AS594" s="52" t="str">
        <f t="shared" ca="1" si="89"/>
        <v>n/a</v>
      </c>
      <c r="AT594" s="52" t="str">
        <f ca="1">IF(OR(AQ594="",AQ594="n/a"),AQ594,IF(AND($AR594&lt;&gt;"--- Empty ---",AR594=IF(AQ594="Finger1",Settings!$AB$4,Settings!$AB$6),ISERROR(MATCH(AR594,Settings!$AB$9:$AB$14,0))),"No","Yes"))</f>
        <v>n/a</v>
      </c>
      <c r="AV594" s="51" t="str">
        <f t="shared" ca="1" si="86"/>
        <v>n/a</v>
      </c>
      <c r="AW594" s="51" t="str">
        <f t="shared" ca="1" si="87"/>
        <v>n/a</v>
      </c>
      <c r="AX594" s="52" t="str">
        <f t="shared" ca="1" si="90"/>
        <v>n/a</v>
      </c>
      <c r="AY594" s="52" t="str">
        <f ca="1">IF(OR(AV594="",AV594="n/a"),AV594,IF(AND($AW594&lt;&gt;"--- Empty ---",AW594=IF(AV594="Finger2",Settings!$AB$3,Settings!$AB$5),ISERROR(MATCH(AW594,Settings!$AB$9:$AB$14,0))),"No","Yes"))</f>
        <v>n/a</v>
      </c>
    </row>
    <row r="595" spans="31:51" x14ac:dyDescent="0.25">
      <c r="AE595" s="51" t="str">
        <f ca="1">OFFSET('All Equipment'!$A$1,ROW()-1,0)&amp;""</f>
        <v>Feet</v>
      </c>
      <c r="AF595" s="51" t="str">
        <f ca="1">OFFSET('All Equipment'!$B$1,ROW()-1,0)&amp;""</f>
        <v>Feet</v>
      </c>
      <c r="AG595" s="52" t="str">
        <f t="shared" ca="1" si="82"/>
        <v/>
      </c>
      <c r="AH595" s="51" t="str">
        <f ca="1">IF($AE595="","",IF(OFFSET('All Equipment'!$A$1,ROW()-1,2)="","--- Empty ---",OFFSET('All Equipment'!$A$1,ROW()-1,2)))</f>
        <v>High Councillor's Boots of Arcane Wrath</v>
      </c>
      <c r="AI595" s="52">
        <f ca="1">IF($AF595="","",OFFSET('All Equipment'!$E$1,ROW()-1,0))</f>
        <v>1</v>
      </c>
      <c r="AJ595" s="52">
        <f ca="1">IF($AE595="","",OFFSET('All Equipment'!$M$1,ROW()-1,0))</f>
        <v>0</v>
      </c>
      <c r="AK595" s="107">
        <f ca="1">IF($AE595="","",IF($AH595="--- Empty ---",0,OFFSET('All Equipment'!$P$1,ROW()-1,0)))</f>
        <v>30</v>
      </c>
      <c r="AL595" s="107">
        <f ca="1">IF($AE595="","",IF(AND($AE595="Off-Hand",$AH595="--- Empty ---"),1000,IF($AG595="1H",SUM($AK595,MAX(Optimization!$I$5:$K$5)),$AK595)))</f>
        <v>30</v>
      </c>
      <c r="AM595" s="134" t="str">
        <f ca="1">IF($AH595="","",IF(AND($AH595&lt;&gt;"--- Empty ---",OR($AI595&gt;$AD$2,OFFSET('All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5" s="52" t="str">
        <f t="shared" ca="1" si="83"/>
        <v>Yes</v>
      </c>
      <c r="AO595" s="52">
        <f t="shared" ca="1" si="88"/>
        <v>595</v>
      </c>
      <c r="AQ595" s="51" t="str">
        <f t="shared" ca="1" si="84"/>
        <v>n/a</v>
      </c>
      <c r="AR595" s="51" t="str">
        <f t="shared" ca="1" si="85"/>
        <v>n/a</v>
      </c>
      <c r="AS595" s="52" t="str">
        <f t="shared" ca="1" si="89"/>
        <v>n/a</v>
      </c>
      <c r="AT595" s="52" t="str">
        <f ca="1">IF(OR(AQ595="",AQ595="n/a"),AQ595,IF(AND($AR595&lt;&gt;"--- Empty ---",AR595=IF(AQ595="Finger1",Settings!$AB$4,Settings!$AB$6),ISERROR(MATCH(AR595,Settings!$AB$9:$AB$14,0))),"No","Yes"))</f>
        <v>n/a</v>
      </c>
      <c r="AV595" s="51" t="str">
        <f t="shared" ca="1" si="86"/>
        <v>n/a</v>
      </c>
      <c r="AW595" s="51" t="str">
        <f t="shared" ca="1" si="87"/>
        <v>n/a</v>
      </c>
      <c r="AX595" s="52" t="str">
        <f t="shared" ca="1" si="90"/>
        <v>n/a</v>
      </c>
      <c r="AY595" s="52" t="str">
        <f ca="1">IF(OR(AV595="",AV595="n/a"),AV595,IF(AND($AW595&lt;&gt;"--- Empty ---",AW595=IF(AV595="Finger2",Settings!$AB$3,Settings!$AB$5),ISERROR(MATCH(AW595,Settings!$AB$9:$AB$14,0))),"No","Yes"))</f>
        <v>n/a</v>
      </c>
    </row>
    <row r="596" spans="31:51" x14ac:dyDescent="0.25">
      <c r="AE596" s="51" t="str">
        <f ca="1">OFFSET('All Equipment'!$A$1,ROW()-1,0)&amp;""</f>
        <v>Feet</v>
      </c>
      <c r="AF596" s="51" t="str">
        <f ca="1">OFFSET('All Equipment'!$B$1,ROW()-1,0)&amp;""</f>
        <v>Feet</v>
      </c>
      <c r="AG596" s="52" t="str">
        <f t="shared" ca="1" si="82"/>
        <v/>
      </c>
      <c r="AH596" s="51" t="str">
        <f ca="1">IF($AE596="","",IF(OFFSET('All Equipment'!$A$1,ROW()-1,2)="","--- Empty ---",OFFSET('All Equipment'!$A$1,ROW()-1,2)))</f>
        <v>Kayser's Boots of Precision</v>
      </c>
      <c r="AI596" s="52">
        <f ca="1">IF($AF596="","",OFFSET('All Equipment'!$E$1,ROW()-1,0))</f>
        <v>5</v>
      </c>
      <c r="AJ596" s="52">
        <f ca="1">IF($AE596="","",OFFSET('All Equipment'!$M$1,ROW()-1,0))</f>
        <v>1</v>
      </c>
      <c r="AK596" s="107">
        <f ca="1">IF($AE596="","",IF($AH596="--- Empty ---",0,OFFSET('All Equipment'!$P$1,ROW()-1,0)))</f>
        <v>15.635106382978726</v>
      </c>
      <c r="AL596" s="107">
        <f ca="1">IF($AE596="","",IF(AND($AE596="Off-Hand",$AH596="--- Empty ---"),1000,IF($AG596="1H",SUM($AK596,MAX(Optimization!$I$5:$K$5)),$AK596)))</f>
        <v>15.635106382978726</v>
      </c>
      <c r="AM596" s="134" t="str">
        <f ca="1">IF($AH596="","",IF(AND($AH596&lt;&gt;"--- Empty ---",OR($AI596&gt;$AD$2,OFFSET('All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6" s="52" t="str">
        <f t="shared" ca="1" si="83"/>
        <v>Yes</v>
      </c>
      <c r="AO596" s="52">
        <f t="shared" ca="1" si="88"/>
        <v>596</v>
      </c>
      <c r="AQ596" s="51" t="str">
        <f t="shared" ca="1" si="84"/>
        <v>n/a</v>
      </c>
      <c r="AR596" s="51" t="str">
        <f t="shared" ca="1" si="85"/>
        <v>n/a</v>
      </c>
      <c r="AS596" s="52" t="str">
        <f t="shared" ca="1" si="89"/>
        <v>n/a</v>
      </c>
      <c r="AT596" s="52" t="str">
        <f ca="1">IF(OR(AQ596="",AQ596="n/a"),AQ596,IF(AND($AR596&lt;&gt;"--- Empty ---",AR596=IF(AQ596="Finger1",Settings!$AB$4,Settings!$AB$6),ISERROR(MATCH(AR596,Settings!$AB$9:$AB$14,0))),"No","Yes"))</f>
        <v>n/a</v>
      </c>
      <c r="AV596" s="51" t="str">
        <f t="shared" ca="1" si="86"/>
        <v>n/a</v>
      </c>
      <c r="AW596" s="51" t="str">
        <f t="shared" ca="1" si="87"/>
        <v>n/a</v>
      </c>
      <c r="AX596" s="52" t="str">
        <f t="shared" ca="1" si="90"/>
        <v>n/a</v>
      </c>
      <c r="AY596" s="52" t="str">
        <f ca="1">IF(OR(AV596="",AV596="n/a"),AV596,IF(AND($AW596&lt;&gt;"--- Empty ---",AW596=IF(AV596="Finger2",Settings!$AB$3,Settings!$AB$5),ISERROR(MATCH(AW596,Settings!$AB$9:$AB$14,0))),"No","Yes"))</f>
        <v>n/a</v>
      </c>
    </row>
    <row r="597" spans="31:51" x14ac:dyDescent="0.25">
      <c r="AE597" s="51" t="str">
        <f ca="1">OFFSET('All Equipment'!$A$1,ROW()-1,0)&amp;""</f>
        <v>Feet</v>
      </c>
      <c r="AF597" s="51" t="str">
        <f ca="1">OFFSET('All Equipment'!$B$1,ROW()-1,0)&amp;""</f>
        <v>Feet</v>
      </c>
      <c r="AG597" s="52" t="str">
        <f t="shared" ca="1" si="82"/>
        <v/>
      </c>
      <c r="AH597" s="51" t="str">
        <f ca="1">IF($AE597="","",IF(OFFSET('All Equipment'!$A$1,ROW()-1,2)="","--- Empty ---",OFFSET('All Equipment'!$A$1,ROW()-1,2)))</f>
        <v>Knight-Lieutenant's Dragonhide Treads</v>
      </c>
      <c r="AI597" s="52">
        <f ca="1">IF($AF597="","",OFFSET('All Equipment'!$E$1,ROW()-1,0))</f>
        <v>2</v>
      </c>
      <c r="AJ597" s="52">
        <f ca="1">IF($AE597="","",OFFSET('All Equipment'!$M$1,ROW()-1,0))</f>
        <v>0</v>
      </c>
      <c r="AK597" s="107">
        <f ca="1">IF($AE597="","",IF($AH597="--- Empty ---",0,OFFSET('All Equipment'!$P$1,ROW()-1,0)))</f>
        <v>14.679787234042553</v>
      </c>
      <c r="AL597" s="107">
        <f ca="1">IF($AE597="","",IF(AND($AE597="Off-Hand",$AH597="--- Empty ---"),1000,IF($AG597="1H",SUM($AK597,MAX(Optimization!$I$5:$K$5)),$AK597)))</f>
        <v>14.679787234042553</v>
      </c>
      <c r="AM597" s="134" t="str">
        <f ca="1">IF($AH597="","",IF(AND($AH597&lt;&gt;"--- Empty ---",OR($AI597&gt;$AD$2,OFFSET('All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7" s="52" t="str">
        <f t="shared" ca="1" si="83"/>
        <v>Yes</v>
      </c>
      <c r="AO597" s="52">
        <f t="shared" ca="1" si="88"/>
        <v>597</v>
      </c>
      <c r="AQ597" s="51" t="str">
        <f t="shared" ca="1" si="84"/>
        <v>n/a</v>
      </c>
      <c r="AR597" s="51" t="str">
        <f t="shared" ca="1" si="85"/>
        <v>n/a</v>
      </c>
      <c r="AS597" s="52" t="str">
        <f t="shared" ca="1" si="89"/>
        <v>n/a</v>
      </c>
      <c r="AT597" s="52" t="str">
        <f ca="1">IF(OR(AQ597="",AQ597="n/a"),AQ597,IF(AND($AR597&lt;&gt;"--- Empty ---",AR597=IF(AQ597="Finger1",Settings!$AB$4,Settings!$AB$6),ISERROR(MATCH(AR597,Settings!$AB$9:$AB$14,0))),"No","Yes"))</f>
        <v>n/a</v>
      </c>
      <c r="AV597" s="51" t="str">
        <f t="shared" ca="1" si="86"/>
        <v>n/a</v>
      </c>
      <c r="AW597" s="51" t="str">
        <f t="shared" ca="1" si="87"/>
        <v>n/a</v>
      </c>
      <c r="AX597" s="52" t="str">
        <f t="shared" ca="1" si="90"/>
        <v>n/a</v>
      </c>
      <c r="AY597" s="52" t="str">
        <f ca="1">IF(OR(AV597="",AV597="n/a"),AV597,IF(AND($AW597&lt;&gt;"--- Empty ---",AW597=IF(AV597="Finger2",Settings!$AB$3,Settings!$AB$5),ISERROR(MATCH(AW597,Settings!$AB$9:$AB$14,0))),"No","Yes"))</f>
        <v>n/a</v>
      </c>
    </row>
    <row r="598" spans="31:51" x14ac:dyDescent="0.25">
      <c r="AE598" s="51" t="str">
        <f ca="1">OFFSET('All Equipment'!$A$1,ROW()-1,0)&amp;""</f>
        <v>Feet</v>
      </c>
      <c r="AF598" s="51" t="str">
        <f ca="1">OFFSET('All Equipment'!$B$1,ROW()-1,0)&amp;""</f>
        <v>Feet</v>
      </c>
      <c r="AG598" s="52" t="str">
        <f t="shared" ca="1" si="82"/>
        <v/>
      </c>
      <c r="AH598" s="51" t="str">
        <f ca="1">IF($AE598="","",IF(OFFSET('All Equipment'!$A$1,ROW()-1,2)="","--- Empty ---",OFFSET('All Equipment'!$A$1,ROW()-1,2)))</f>
        <v>Marshal's Dragonhide Boots</v>
      </c>
      <c r="AI598" s="52">
        <f ca="1">IF($AF598="","",OFFSET('All Equipment'!$E$1,ROW()-1,0))</f>
        <v>2</v>
      </c>
      <c r="AJ598" s="52">
        <f ca="1">IF($AE598="","",OFFSET('All Equipment'!$M$1,ROW()-1,0))</f>
        <v>0</v>
      </c>
      <c r="AK598" s="107">
        <f ca="1">IF($AE598="","",IF($AH598="--- Empty ---",0,OFFSET('All Equipment'!$P$1,ROW()-1,0)))</f>
        <v>17.132978723404257</v>
      </c>
      <c r="AL598" s="107">
        <f ca="1">IF($AE598="","",IF(AND($AE598="Off-Hand",$AH598="--- Empty ---"),1000,IF($AG598="1H",SUM($AK598,MAX(Optimization!$I$5:$K$5)),$AK598)))</f>
        <v>17.132978723404257</v>
      </c>
      <c r="AM598" s="134" t="str">
        <f ca="1">IF($AH598="","",IF(AND($AH598&lt;&gt;"--- Empty ---",OR($AI598&gt;$AD$2,OFFSET('All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8" s="52" t="str">
        <f t="shared" ca="1" si="83"/>
        <v>Yes</v>
      </c>
      <c r="AO598" s="52">
        <f t="shared" ca="1" si="88"/>
        <v>598</v>
      </c>
      <c r="AQ598" s="51" t="str">
        <f t="shared" ca="1" si="84"/>
        <v>n/a</v>
      </c>
      <c r="AR598" s="51" t="str">
        <f t="shared" ca="1" si="85"/>
        <v>n/a</v>
      </c>
      <c r="AS598" s="52" t="str">
        <f t="shared" ca="1" si="89"/>
        <v>n/a</v>
      </c>
      <c r="AT598" s="52" t="str">
        <f ca="1">IF(OR(AQ598="",AQ598="n/a"),AQ598,IF(AND($AR598&lt;&gt;"--- Empty ---",AR598=IF(AQ598="Finger1",Settings!$AB$4,Settings!$AB$6),ISERROR(MATCH(AR598,Settings!$AB$9:$AB$14,0))),"No","Yes"))</f>
        <v>n/a</v>
      </c>
      <c r="AV598" s="51" t="str">
        <f t="shared" ca="1" si="86"/>
        <v>n/a</v>
      </c>
      <c r="AW598" s="51" t="str">
        <f t="shared" ca="1" si="87"/>
        <v>n/a</v>
      </c>
      <c r="AX598" s="52" t="str">
        <f t="shared" ca="1" si="90"/>
        <v>n/a</v>
      </c>
      <c r="AY598" s="52" t="str">
        <f ca="1">IF(OR(AV598="",AV598="n/a"),AV598,IF(AND($AW598&lt;&gt;"--- Empty ---",AW598=IF(AV598="Finger2",Settings!$AB$3,Settings!$AB$5),ISERROR(MATCH(AW598,Settings!$AB$9:$AB$14,0))),"No","Yes"))</f>
        <v>n/a</v>
      </c>
    </row>
    <row r="599" spans="31:51" x14ac:dyDescent="0.25">
      <c r="AE599" s="51" t="str">
        <f ca="1">OFFSET('All Equipment'!$A$1,ROW()-1,0)&amp;""</f>
        <v>Feet</v>
      </c>
      <c r="AF599" s="51" t="str">
        <f ca="1">OFFSET('All Equipment'!$B$1,ROW()-1,0)&amp;""</f>
        <v>Feet</v>
      </c>
      <c r="AG599" s="52" t="str">
        <f t="shared" ca="1" si="82"/>
        <v/>
      </c>
      <c r="AH599" s="51" t="str">
        <f ca="1">IF($AE599="","",IF(OFFSET('All Equipment'!$A$1,ROW()-1,2)="","--- Empty ---",OFFSET('All Equipment'!$A$1,ROW()-1,2)))</f>
        <v>Master's Boots of Arcane Wrath</v>
      </c>
      <c r="AI599" s="52">
        <f ca="1">IF($AF599="","",OFFSET('All Equipment'!$E$1,ROW()-1,0))</f>
        <v>1</v>
      </c>
      <c r="AJ599" s="52">
        <f ca="1">IF($AE599="","",OFFSET('All Equipment'!$M$1,ROW()-1,0))</f>
        <v>0</v>
      </c>
      <c r="AK599" s="107">
        <f ca="1">IF($AE599="","",IF($AH599="--- Empty ---",0,OFFSET('All Equipment'!$P$1,ROW()-1,0)))</f>
        <v>30</v>
      </c>
      <c r="AL599" s="107">
        <f ca="1">IF($AE599="","",IF(AND($AE599="Off-Hand",$AH599="--- Empty ---"),1000,IF($AG599="1H",SUM($AK599,MAX(Optimization!$I$5:$K$5)),$AK599)))</f>
        <v>30</v>
      </c>
      <c r="AM599" s="134" t="str">
        <f ca="1">IF($AH599="","",IF(AND($AH599&lt;&gt;"--- Empty ---",OR($AI599&gt;$AD$2,OFFSET('All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9" s="52" t="str">
        <f t="shared" ca="1" si="83"/>
        <v>Yes</v>
      </c>
      <c r="AO599" s="52">
        <f t="shared" ca="1" si="88"/>
        <v>599</v>
      </c>
      <c r="AQ599" s="51" t="str">
        <f t="shared" ca="1" si="84"/>
        <v>n/a</v>
      </c>
      <c r="AR599" s="51" t="str">
        <f t="shared" ca="1" si="85"/>
        <v>n/a</v>
      </c>
      <c r="AS599" s="52" t="str">
        <f t="shared" ca="1" si="89"/>
        <v>n/a</v>
      </c>
      <c r="AT599" s="52" t="str">
        <f ca="1">IF(OR(AQ599="",AQ599="n/a"),AQ599,IF(AND($AR599&lt;&gt;"--- Empty ---",AR599=IF(AQ599="Finger1",Settings!$AB$4,Settings!$AB$6),ISERROR(MATCH(AR599,Settings!$AB$9:$AB$14,0))),"No","Yes"))</f>
        <v>n/a</v>
      </c>
      <c r="AV599" s="51" t="str">
        <f t="shared" ca="1" si="86"/>
        <v>n/a</v>
      </c>
      <c r="AW599" s="51" t="str">
        <f t="shared" ca="1" si="87"/>
        <v>n/a</v>
      </c>
      <c r="AX599" s="52" t="str">
        <f t="shared" ca="1" si="90"/>
        <v>n/a</v>
      </c>
      <c r="AY599" s="52" t="str">
        <f ca="1">IF(OR(AV599="",AV599="n/a"),AV599,IF(AND($AW599&lt;&gt;"--- Empty ---",AW599=IF(AV599="Finger2",Settings!$AB$3,Settings!$AB$5),ISERROR(MATCH(AW599,Settings!$AB$9:$AB$14,0))),"No","Yes"))</f>
        <v>n/a</v>
      </c>
    </row>
    <row r="600" spans="31:51" x14ac:dyDescent="0.25">
      <c r="AE600" s="51" t="str">
        <f ca="1">OFFSET('All Equipment'!$A$1,ROW()-1,0)&amp;""</f>
        <v>Feet</v>
      </c>
      <c r="AF600" s="51" t="str">
        <f ca="1">OFFSET('All Equipment'!$B$1,ROW()-1,0)&amp;""</f>
        <v>Feet</v>
      </c>
      <c r="AG600" s="52" t="str">
        <f t="shared" ca="1" si="82"/>
        <v/>
      </c>
      <c r="AH600" s="51" t="str">
        <f ca="1">IF($AE600="","",IF(OFFSET('All Equipment'!$A$1,ROW()-1,2)="","--- Empty ---",OFFSET('All Equipment'!$A$1,ROW()-1,2)))</f>
        <v>Mighty Boots of Nature's Wrath</v>
      </c>
      <c r="AI600" s="52">
        <f ca="1">IF($AF600="","",OFFSET('All Equipment'!$E$1,ROW()-1,0))</f>
        <v>1</v>
      </c>
      <c r="AJ600" s="52">
        <f ca="1">IF($AE600="","",OFFSET('All Equipment'!$M$1,ROW()-1,0))</f>
        <v>0</v>
      </c>
      <c r="AK600" s="107">
        <f ca="1">IF($AE600="","",IF($AH600="--- Empty ---",0,OFFSET('All Equipment'!$P$1,ROW()-1,0)))</f>
        <v>30</v>
      </c>
      <c r="AL600" s="107">
        <f ca="1">IF($AE600="","",IF(AND($AE600="Off-Hand",$AH600="--- Empty ---"),1000,IF($AG600="1H",SUM($AK600,MAX(Optimization!$I$5:$K$5)),$AK600)))</f>
        <v>30</v>
      </c>
      <c r="AM600" s="134" t="str">
        <f ca="1">IF($AH600="","",IF(AND($AH600&lt;&gt;"--- Empty ---",OR($AI600&gt;$AD$2,OFFSET('All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00" s="52" t="str">
        <f t="shared" ca="1" si="83"/>
        <v>Yes</v>
      </c>
      <c r="AO600" s="52">
        <f t="shared" ca="1" si="88"/>
        <v>600</v>
      </c>
      <c r="AQ600" s="51" t="str">
        <f t="shared" ca="1" si="84"/>
        <v>n/a</v>
      </c>
      <c r="AR600" s="51" t="str">
        <f t="shared" ca="1" si="85"/>
        <v>n/a</v>
      </c>
      <c r="AS600" s="52" t="str">
        <f t="shared" ca="1" si="89"/>
        <v>n/a</v>
      </c>
      <c r="AT600" s="52" t="str">
        <f ca="1">IF(OR(AQ600="",AQ600="n/a"),AQ600,IF(AND($AR600&lt;&gt;"--- Empty ---",AR600=IF(AQ600="Finger1",Settings!$AB$4,Settings!$AB$6),ISERROR(MATCH(AR600,Settings!$AB$9:$AB$14,0))),"No","Yes"))</f>
        <v>n/a</v>
      </c>
      <c r="AV600" s="51" t="str">
        <f t="shared" ca="1" si="86"/>
        <v>n/a</v>
      </c>
      <c r="AW600" s="51" t="str">
        <f t="shared" ca="1" si="87"/>
        <v>n/a</v>
      </c>
      <c r="AX600" s="52" t="str">
        <f t="shared" ca="1" si="90"/>
        <v>n/a</v>
      </c>
      <c r="AY600" s="52" t="str">
        <f ca="1">IF(OR(AV600="",AV600="n/a"),AV600,IF(AND($AW600&lt;&gt;"--- Empty ---",AW600=IF(AV600="Finger2",Settings!$AB$3,Settings!$AB$5),ISERROR(MATCH(AW600,Settings!$AB$9:$AB$14,0))),"No","Yes"))</f>
        <v>n/a</v>
      </c>
    </row>
    <row r="601" spans="31:51" x14ac:dyDescent="0.25">
      <c r="AE601" s="51" t="str">
        <f ca="1">OFFSET('All Equipment'!$A$1,ROW()-1,0)&amp;""</f>
        <v>Feet</v>
      </c>
      <c r="AF601" s="51" t="str">
        <f ca="1">OFFSET('All Equipment'!$B$1,ROW()-1,0)&amp;""</f>
        <v>Feet</v>
      </c>
      <c r="AG601" s="52" t="str">
        <f t="shared" ca="1" si="82"/>
        <v/>
      </c>
      <c r="AH601" s="51" t="str">
        <f ca="1">IF($AE601="","",IF(OFFSET('All Equipment'!$A$1,ROW()-1,2)="","--- Empty ---",OFFSET('All Equipment'!$A$1,ROW()-1,2)))</f>
        <v>Mystical Boots of Arcane Wrath</v>
      </c>
      <c r="AI601" s="52">
        <f ca="1">IF($AF601="","",OFFSET('All Equipment'!$E$1,ROW()-1,0))</f>
        <v>1</v>
      </c>
      <c r="AJ601" s="52">
        <f ca="1">IF($AE601="","",OFFSET('All Equipment'!$M$1,ROW()-1,0))</f>
        <v>0</v>
      </c>
      <c r="AK601" s="107">
        <f ca="1">IF($AE601="","",IF($AH601="--- Empty ---",0,OFFSET('All Equipment'!$P$1,ROW()-1,0)))</f>
        <v>24</v>
      </c>
      <c r="AL601" s="107">
        <f ca="1">IF($AE601="","",IF(AND($AE601="Off-Hand",$AH601="--- Empty ---"),1000,IF($AG601="1H",SUM($AK601,MAX(Optimization!$I$5:$K$5)),$AK601)))</f>
        <v>24</v>
      </c>
      <c r="AM601" s="134" t="str">
        <f ca="1">IF($AH601="","",IF(AND($AH601&lt;&gt;"--- Empty ---",OR($AI601&gt;$AD$2,OFFSET('All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1" s="52" t="str">
        <f t="shared" ca="1" si="83"/>
        <v>Yes</v>
      </c>
      <c r="AO601" s="52">
        <f t="shared" ca="1" si="88"/>
        <v>601</v>
      </c>
      <c r="AQ601" s="51" t="str">
        <f t="shared" ca="1" si="84"/>
        <v>n/a</v>
      </c>
      <c r="AR601" s="51" t="str">
        <f t="shared" ca="1" si="85"/>
        <v>n/a</v>
      </c>
      <c r="AS601" s="52" t="str">
        <f t="shared" ca="1" si="89"/>
        <v>n/a</v>
      </c>
      <c r="AT601" s="52" t="str">
        <f ca="1">IF(OR(AQ601="",AQ601="n/a"),AQ601,IF(AND($AR601&lt;&gt;"--- Empty ---",AR601=IF(AQ601="Finger1",Settings!$AB$4,Settings!$AB$6),ISERROR(MATCH(AR601,Settings!$AB$9:$AB$14,0))),"No","Yes"))</f>
        <v>n/a</v>
      </c>
      <c r="AV601" s="51" t="str">
        <f t="shared" ca="1" si="86"/>
        <v>n/a</v>
      </c>
      <c r="AW601" s="51" t="str">
        <f t="shared" ca="1" si="87"/>
        <v>n/a</v>
      </c>
      <c r="AX601" s="52" t="str">
        <f t="shared" ca="1" si="90"/>
        <v>n/a</v>
      </c>
      <c r="AY601" s="52" t="str">
        <f ca="1">IF(OR(AV601="",AV601="n/a"),AV601,IF(AND($AW601&lt;&gt;"--- Empty ---",AW601=IF(AV601="Finger2",Settings!$AB$3,Settings!$AB$5),ISERROR(MATCH(AW601,Settings!$AB$9:$AB$14,0))),"No","Yes"))</f>
        <v>n/a</v>
      </c>
    </row>
    <row r="602" spans="31:51" x14ac:dyDescent="0.25">
      <c r="AE602" s="51" t="str">
        <f ca="1">OFFSET('All Equipment'!$A$1,ROW()-1,0)&amp;""</f>
        <v>Feet</v>
      </c>
      <c r="AF602" s="51" t="str">
        <f ca="1">OFFSET('All Equipment'!$B$1,ROW()-1,0)&amp;""</f>
        <v>Feet</v>
      </c>
      <c r="AG602" s="52" t="str">
        <f t="shared" ca="1" si="82"/>
        <v/>
      </c>
      <c r="AH602" s="51" t="str">
        <f ca="1">IF($AE602="","",IF(OFFSET('All Equipment'!$A$1,ROW()-1,2)="","--- Empty ---",OFFSET('All Equipment'!$A$1,ROW()-1,2)))</f>
        <v>Necropile Boots</v>
      </c>
      <c r="AI602" s="52">
        <f ca="1">IF($AF602="","",OFFSET('All Equipment'!$E$1,ROW()-1,0))</f>
        <v>1</v>
      </c>
      <c r="AJ602" s="52">
        <f ca="1">IF($AE602="","",OFFSET('All Equipment'!$M$1,ROW()-1,0))</f>
        <v>0</v>
      </c>
      <c r="AK602" s="107">
        <f ca="1">IF($AE602="","",IF($AH602="--- Empty ---",0,OFFSET('All Equipment'!$P$1,ROW()-1,0)))</f>
        <v>12.132978723404255</v>
      </c>
      <c r="AL602" s="107">
        <f ca="1">IF($AE602="","",IF(AND($AE602="Off-Hand",$AH602="--- Empty ---"),1000,IF($AG602="1H",SUM($AK602,MAX(Optimization!$I$5:$K$5)),$AK602)))</f>
        <v>12.132978723404255</v>
      </c>
      <c r="AM602" s="134" t="str">
        <f ca="1">IF($AH602="","",IF(AND($AH602&lt;&gt;"--- Empty ---",OR($AI602&gt;$AD$2,OFFSET('All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2" s="52" t="str">
        <f t="shared" ca="1" si="83"/>
        <v>Yes</v>
      </c>
      <c r="AO602" s="52">
        <f t="shared" ca="1" si="88"/>
        <v>602</v>
      </c>
      <c r="AQ602" s="51" t="str">
        <f t="shared" ca="1" si="84"/>
        <v>n/a</v>
      </c>
      <c r="AR602" s="51" t="str">
        <f t="shared" ca="1" si="85"/>
        <v>n/a</v>
      </c>
      <c r="AS602" s="52" t="str">
        <f t="shared" ca="1" si="89"/>
        <v>n/a</v>
      </c>
      <c r="AT602" s="52" t="str">
        <f ca="1">IF(OR(AQ602="",AQ602="n/a"),AQ602,IF(AND($AR602&lt;&gt;"--- Empty ---",AR602=IF(AQ602="Finger1",Settings!$AB$4,Settings!$AB$6),ISERROR(MATCH(AR602,Settings!$AB$9:$AB$14,0))),"No","Yes"))</f>
        <v>n/a</v>
      </c>
      <c r="AV602" s="51" t="str">
        <f t="shared" ca="1" si="86"/>
        <v>n/a</v>
      </c>
      <c r="AW602" s="51" t="str">
        <f t="shared" ca="1" si="87"/>
        <v>n/a</v>
      </c>
      <c r="AX602" s="52" t="str">
        <f t="shared" ca="1" si="90"/>
        <v>n/a</v>
      </c>
      <c r="AY602" s="52" t="str">
        <f ca="1">IF(OR(AV602="",AV602="n/a"),AV602,IF(AND($AW602&lt;&gt;"--- Empty ---",AW602=IF(AV602="Finger2",Settings!$AB$3,Settings!$AB$5),ISERROR(MATCH(AW602,Settings!$AB$9:$AB$14,0))),"No","Yes"))</f>
        <v>n/a</v>
      </c>
    </row>
    <row r="603" spans="31:51" x14ac:dyDescent="0.25">
      <c r="AE603" s="51" t="str">
        <f ca="1">OFFSET('All Equipment'!$A$1,ROW()-1,0)&amp;""</f>
        <v>Feet</v>
      </c>
      <c r="AF603" s="51" t="str">
        <f ca="1">OFFSET('All Equipment'!$B$1,ROW()-1,0)&amp;""</f>
        <v>Feet</v>
      </c>
      <c r="AG603" s="52" t="str">
        <f t="shared" ca="1" si="82"/>
        <v/>
      </c>
      <c r="AH603" s="51" t="str">
        <f ca="1">IF($AE603="","",IF(OFFSET('All Equipment'!$A$1,ROW()-1,2)="","--- Empty ---",OFFSET('All Equipment'!$A$1,ROW()-1,2)))</f>
        <v>Nightshade Boots of Nature's Wrath</v>
      </c>
      <c r="AI603" s="52">
        <f ca="1">IF($AF603="","",OFFSET('All Equipment'!$E$1,ROW()-1,0))</f>
        <v>1</v>
      </c>
      <c r="AJ603" s="52">
        <f ca="1">IF($AE603="","",OFFSET('All Equipment'!$M$1,ROW()-1,0))</f>
        <v>0</v>
      </c>
      <c r="AK603" s="107">
        <f ca="1">IF($AE603="","",IF($AH603="--- Empty ---",0,OFFSET('All Equipment'!$P$1,ROW()-1,0)))</f>
        <v>29</v>
      </c>
      <c r="AL603" s="107">
        <f ca="1">IF($AE603="","",IF(AND($AE603="Off-Hand",$AH603="--- Empty ---"),1000,IF($AG603="1H",SUM($AK603,MAX(Optimization!$I$5:$K$5)),$AK603)))</f>
        <v>29</v>
      </c>
      <c r="AM603" s="134" t="str">
        <f ca="1">IF($AH603="","",IF(AND($AH603&lt;&gt;"--- Empty ---",OR($AI603&gt;$AD$2,OFFSET('All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03" s="52" t="str">
        <f t="shared" ca="1" si="83"/>
        <v>Yes</v>
      </c>
      <c r="AO603" s="52">
        <f t="shared" ca="1" si="88"/>
        <v>603</v>
      </c>
      <c r="AQ603" s="51" t="str">
        <f t="shared" ca="1" si="84"/>
        <v>n/a</v>
      </c>
      <c r="AR603" s="51" t="str">
        <f t="shared" ca="1" si="85"/>
        <v>n/a</v>
      </c>
      <c r="AS603" s="52" t="str">
        <f t="shared" ca="1" si="89"/>
        <v>n/a</v>
      </c>
      <c r="AT603" s="52" t="str">
        <f ca="1">IF(OR(AQ603="",AQ603="n/a"),AQ603,IF(AND($AR603&lt;&gt;"--- Empty ---",AR603=IF(AQ603="Finger1",Settings!$AB$4,Settings!$AB$6),ISERROR(MATCH(AR603,Settings!$AB$9:$AB$14,0))),"No","Yes"))</f>
        <v>n/a</v>
      </c>
      <c r="AV603" s="51" t="str">
        <f t="shared" ca="1" si="86"/>
        <v>n/a</v>
      </c>
      <c r="AW603" s="51" t="str">
        <f t="shared" ca="1" si="87"/>
        <v>n/a</v>
      </c>
      <c r="AX603" s="52" t="str">
        <f t="shared" ca="1" si="90"/>
        <v>n/a</v>
      </c>
      <c r="AY603" s="52" t="str">
        <f ca="1">IF(OR(AV603="",AV603="n/a"),AV603,IF(AND($AW603&lt;&gt;"--- Empty ---",AW603=IF(AV603="Finger2",Settings!$AB$3,Settings!$AB$5),ISERROR(MATCH(AW603,Settings!$AB$9:$AB$14,0))),"No","Yes"))</f>
        <v>n/a</v>
      </c>
    </row>
    <row r="604" spans="31:51" x14ac:dyDescent="0.25">
      <c r="AE604" s="51" t="str">
        <f ca="1">OFFSET('All Equipment'!$A$1,ROW()-1,0)&amp;""</f>
        <v>Feet</v>
      </c>
      <c r="AF604" s="51" t="str">
        <f ca="1">OFFSET('All Equipment'!$B$1,ROW()-1,0)&amp;""</f>
        <v>Feet</v>
      </c>
      <c r="AG604" s="52" t="str">
        <f t="shared" ca="1" si="82"/>
        <v/>
      </c>
      <c r="AH604" s="51" t="str">
        <f ca="1">IF($AE604="","",IF(OFFSET('All Equipment'!$A$1,ROW()-1,2)="","--- Empty ---",OFFSET('All Equipment'!$A$1,ROW()-1,2)))</f>
        <v>Omnicast Boots</v>
      </c>
      <c r="AI604" s="52">
        <f ca="1">IF($AF604="","",OFFSET('All Equipment'!$E$1,ROW()-1,0))</f>
        <v>1</v>
      </c>
      <c r="AJ604" s="52">
        <f ca="1">IF($AE604="","",OFFSET('All Equipment'!$M$1,ROW()-1,0))</f>
        <v>0</v>
      </c>
      <c r="AK604" s="107">
        <f ca="1">IF($AE604="","",IF($AH604="--- Empty ---",0,OFFSET('All Equipment'!$P$1,ROW()-1,0)))</f>
        <v>23.019680851063832</v>
      </c>
      <c r="AL604" s="107">
        <f ca="1">IF($AE604="","",IF(AND($AE604="Off-Hand",$AH604="--- Empty ---"),1000,IF($AG604="1H",SUM($AK604,MAX(Optimization!$I$5:$K$5)),$AK604)))</f>
        <v>23.019680851063832</v>
      </c>
      <c r="AM604" s="134" t="str">
        <f ca="1">IF($AH604="","",IF(AND($AH604&lt;&gt;"--- Empty ---",OR($AI604&gt;$AD$2,OFFSET('All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4" s="52" t="str">
        <f t="shared" ca="1" si="83"/>
        <v>Yes</v>
      </c>
      <c r="AO604" s="52">
        <f t="shared" ca="1" si="88"/>
        <v>604</v>
      </c>
      <c r="AQ604" s="51" t="str">
        <f t="shared" ca="1" si="84"/>
        <v>n/a</v>
      </c>
      <c r="AR604" s="51" t="str">
        <f t="shared" ca="1" si="85"/>
        <v>n/a</v>
      </c>
      <c r="AS604" s="52" t="str">
        <f t="shared" ca="1" si="89"/>
        <v>n/a</v>
      </c>
      <c r="AT604" s="52" t="str">
        <f ca="1">IF(OR(AQ604="",AQ604="n/a"),AQ604,IF(AND($AR604&lt;&gt;"--- Empty ---",AR604=IF(AQ604="Finger1",Settings!$AB$4,Settings!$AB$6),ISERROR(MATCH(AR604,Settings!$AB$9:$AB$14,0))),"No","Yes"))</f>
        <v>n/a</v>
      </c>
      <c r="AV604" s="51" t="str">
        <f t="shared" ca="1" si="86"/>
        <v>n/a</v>
      </c>
      <c r="AW604" s="51" t="str">
        <f t="shared" ca="1" si="87"/>
        <v>n/a</v>
      </c>
      <c r="AX604" s="52" t="str">
        <f t="shared" ca="1" si="90"/>
        <v>n/a</v>
      </c>
      <c r="AY604" s="52" t="str">
        <f ca="1">IF(OR(AV604="",AV604="n/a"),AV604,IF(AND($AW604&lt;&gt;"--- Empty ---",AW604=IF(AV604="Finger2",Settings!$AB$3,Settings!$AB$5),ISERROR(MATCH(AW604,Settings!$AB$9:$AB$14,0))),"No","Yes"))</f>
        <v>n/a</v>
      </c>
    </row>
    <row r="605" spans="31:51" x14ac:dyDescent="0.25">
      <c r="AE605" s="51" t="str">
        <f ca="1">OFFSET('All Equipment'!$A$1,ROW()-1,0)&amp;""</f>
        <v>Feet</v>
      </c>
      <c r="AF605" s="51" t="str">
        <f ca="1">OFFSET('All Equipment'!$B$1,ROW()-1,0)&amp;""</f>
        <v>Feet</v>
      </c>
      <c r="AG605" s="52" t="str">
        <f t="shared" ca="1" si="82"/>
        <v/>
      </c>
      <c r="AH605" s="51" t="str">
        <f ca="1">IF($AE605="","",IF(OFFSET('All Equipment'!$A$1,ROW()-1,2)="","--- Empty ---",OFFSET('All Equipment'!$A$1,ROW()-1,2)))</f>
        <v>Peerless Boots of Nature's Wrath</v>
      </c>
      <c r="AI605" s="52">
        <f ca="1">IF($AF605="","",OFFSET('All Equipment'!$E$1,ROW()-1,0))</f>
        <v>1</v>
      </c>
      <c r="AJ605" s="52">
        <f ca="1">IF($AE605="","",OFFSET('All Equipment'!$M$1,ROW()-1,0))</f>
        <v>0</v>
      </c>
      <c r="AK605" s="107">
        <f ca="1">IF($AE605="","",IF($AH605="--- Empty ---",0,OFFSET('All Equipment'!$P$1,ROW()-1,0)))</f>
        <v>29</v>
      </c>
      <c r="AL605" s="107">
        <f ca="1">IF($AE605="","",IF(AND($AE605="Off-Hand",$AH605="--- Empty ---"),1000,IF($AG605="1H",SUM($AK605,MAX(Optimization!$I$5:$K$5)),$AK605)))</f>
        <v>29</v>
      </c>
      <c r="AM605" s="134" t="str">
        <f ca="1">IF($AH605="","",IF(AND($AH605&lt;&gt;"--- Empty ---",OR($AI605&gt;$AD$2,OFFSET('All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05" s="52" t="str">
        <f t="shared" ca="1" si="83"/>
        <v>Yes</v>
      </c>
      <c r="AO605" s="52">
        <f t="shared" ca="1" si="88"/>
        <v>605</v>
      </c>
      <c r="AQ605" s="51" t="str">
        <f t="shared" ca="1" si="84"/>
        <v>n/a</v>
      </c>
      <c r="AR605" s="51" t="str">
        <f t="shared" ca="1" si="85"/>
        <v>n/a</v>
      </c>
      <c r="AS605" s="52" t="str">
        <f t="shared" ca="1" si="89"/>
        <v>n/a</v>
      </c>
      <c r="AT605" s="52" t="str">
        <f ca="1">IF(OR(AQ605="",AQ605="n/a"),AQ605,IF(AND($AR605&lt;&gt;"--- Empty ---",AR605=IF(AQ605="Finger1",Settings!$AB$4,Settings!$AB$6),ISERROR(MATCH(AR605,Settings!$AB$9:$AB$14,0))),"No","Yes"))</f>
        <v>n/a</v>
      </c>
      <c r="AV605" s="51" t="str">
        <f t="shared" ca="1" si="86"/>
        <v>n/a</v>
      </c>
      <c r="AW605" s="51" t="str">
        <f t="shared" ca="1" si="87"/>
        <v>n/a</v>
      </c>
      <c r="AX605" s="52" t="str">
        <f t="shared" ca="1" si="90"/>
        <v>n/a</v>
      </c>
      <c r="AY605" s="52" t="str">
        <f ca="1">IF(OR(AV605="",AV605="n/a"),AV605,IF(AND($AW605&lt;&gt;"--- Empty ---",AW605=IF(AV605="Finger2",Settings!$AB$3,Settings!$AB$5),ISERROR(MATCH(AW605,Settings!$AB$9:$AB$14,0))),"No","Yes"))</f>
        <v>n/a</v>
      </c>
    </row>
    <row r="606" spans="31:51" x14ac:dyDescent="0.25">
      <c r="AE606" s="51" t="str">
        <f ca="1">OFFSET('All Equipment'!$A$1,ROW()-1,0)&amp;""</f>
        <v>Feet</v>
      </c>
      <c r="AF606" s="51" t="str">
        <f ca="1">OFFSET('All Equipment'!$B$1,ROW()-1,0)&amp;""</f>
        <v>Feet</v>
      </c>
      <c r="AG606" s="52" t="str">
        <f t="shared" ca="1" si="82"/>
        <v/>
      </c>
      <c r="AH606" s="51" t="str">
        <f ca="1">IF($AE606="","",IF(OFFSET('All Equipment'!$A$1,ROW()-1,2)="","--- Empty ---",OFFSET('All Equipment'!$A$1,ROW()-1,2)))</f>
        <v>Praetorian Boots of Nature's Wrath</v>
      </c>
      <c r="AI606" s="52">
        <f ca="1">IF($AF606="","",OFFSET('All Equipment'!$E$1,ROW()-1,0))</f>
        <v>1</v>
      </c>
      <c r="AJ606" s="52">
        <f ca="1">IF($AE606="","",OFFSET('All Equipment'!$M$1,ROW()-1,0))</f>
        <v>0</v>
      </c>
      <c r="AK606" s="107">
        <f ca="1">IF($AE606="","",IF($AH606="--- Empty ---",0,OFFSET('All Equipment'!$P$1,ROW()-1,0)))</f>
        <v>26</v>
      </c>
      <c r="AL606" s="107">
        <f ca="1">IF($AE606="","",IF(AND($AE606="Off-Hand",$AH606="--- Empty ---"),1000,IF($AG606="1H",SUM($AK606,MAX(Optimization!$I$5:$K$5)),$AK606)))</f>
        <v>26</v>
      </c>
      <c r="AM606" s="134" t="str">
        <f ca="1">IF($AH606="","",IF(AND($AH606&lt;&gt;"--- Empty ---",OR($AI606&gt;$AD$2,OFFSET('All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06" s="52" t="str">
        <f t="shared" ca="1" si="83"/>
        <v>Yes</v>
      </c>
      <c r="AO606" s="52">
        <f t="shared" ca="1" si="88"/>
        <v>606</v>
      </c>
      <c r="AQ606" s="51" t="str">
        <f t="shared" ca="1" si="84"/>
        <v>n/a</v>
      </c>
      <c r="AR606" s="51" t="str">
        <f t="shared" ca="1" si="85"/>
        <v>n/a</v>
      </c>
      <c r="AS606" s="52" t="str">
        <f t="shared" ca="1" si="89"/>
        <v>n/a</v>
      </c>
      <c r="AT606" s="52" t="str">
        <f ca="1">IF(OR(AQ606="",AQ606="n/a"),AQ606,IF(AND($AR606&lt;&gt;"--- Empty ---",AR606=IF(AQ606="Finger1",Settings!$AB$4,Settings!$AB$6),ISERROR(MATCH(AR606,Settings!$AB$9:$AB$14,0))),"No","Yes"))</f>
        <v>n/a</v>
      </c>
      <c r="AV606" s="51" t="str">
        <f t="shared" ca="1" si="86"/>
        <v>n/a</v>
      </c>
      <c r="AW606" s="51" t="str">
        <f t="shared" ca="1" si="87"/>
        <v>n/a</v>
      </c>
      <c r="AX606" s="52" t="str">
        <f t="shared" ca="1" si="90"/>
        <v>n/a</v>
      </c>
      <c r="AY606" s="52" t="str">
        <f ca="1">IF(OR(AV606="",AV606="n/a"),AV606,IF(AND($AW606&lt;&gt;"--- Empty ---",AW606=IF(AV606="Finger2",Settings!$AB$3,Settings!$AB$5),ISERROR(MATCH(AW606,Settings!$AB$9:$AB$14,0))),"No","Yes"))</f>
        <v>n/a</v>
      </c>
    </row>
    <row r="607" spans="31:51" x14ac:dyDescent="0.25">
      <c r="AE607" s="51" t="str">
        <f ca="1">OFFSET('All Equipment'!$A$1,ROW()-1,0)&amp;""</f>
        <v>Feet</v>
      </c>
      <c r="AF607" s="51" t="str">
        <f ca="1">OFFSET('All Equipment'!$B$1,ROW()-1,0)&amp;""</f>
        <v>Feet</v>
      </c>
      <c r="AG607" s="52" t="str">
        <f t="shared" ca="1" si="82"/>
        <v/>
      </c>
      <c r="AH607" s="51" t="str">
        <f ca="1">IF($AE607="","",IF(OFFSET('All Equipment'!$A$1,ROW()-1,2)="","--- Empty ---",OFFSET('All Equipment'!$A$1,ROW()-1,2)))</f>
        <v>Quicksand Waders</v>
      </c>
      <c r="AI607" s="52">
        <f ca="1">IF($AF607="","",OFFSET('All Equipment'!$E$1,ROW()-1,0))</f>
        <v>5</v>
      </c>
      <c r="AJ607" s="52">
        <f ca="1">IF($AE607="","",OFFSET('All Equipment'!$M$1,ROW()-1,0))</f>
        <v>0</v>
      </c>
      <c r="AK607" s="107">
        <f ca="1">IF($AE607="","",IF($AH607="--- Empty ---",0,OFFSET('All Equipment'!$P$1,ROW()-1,0)))</f>
        <v>17.586170212765957</v>
      </c>
      <c r="AL607" s="107">
        <f ca="1">IF($AE607="","",IF(AND($AE607="Off-Hand",$AH607="--- Empty ---"),1000,IF($AG607="1H",SUM($AK607,MAX(Optimization!$I$5:$K$5)),$AK607)))</f>
        <v>17.586170212765957</v>
      </c>
      <c r="AM607" s="134" t="str">
        <f ca="1">IF($AH607="","",IF(AND($AH607&lt;&gt;"--- Empty ---",OR($AI607&gt;$AD$2,OFFSET('All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7" s="52" t="str">
        <f t="shared" ca="1" si="83"/>
        <v>Yes</v>
      </c>
      <c r="AO607" s="52">
        <f t="shared" ca="1" si="88"/>
        <v>607</v>
      </c>
      <c r="AQ607" s="51" t="str">
        <f t="shared" ca="1" si="84"/>
        <v>n/a</v>
      </c>
      <c r="AR607" s="51" t="str">
        <f t="shared" ca="1" si="85"/>
        <v>n/a</v>
      </c>
      <c r="AS607" s="52" t="str">
        <f t="shared" ca="1" si="89"/>
        <v>n/a</v>
      </c>
      <c r="AT607" s="52" t="str">
        <f ca="1">IF(OR(AQ607="",AQ607="n/a"),AQ607,IF(AND($AR607&lt;&gt;"--- Empty ---",AR607=IF(AQ607="Finger1",Settings!$AB$4,Settings!$AB$6),ISERROR(MATCH(AR607,Settings!$AB$9:$AB$14,0))),"No","Yes"))</f>
        <v>n/a</v>
      </c>
      <c r="AV607" s="51" t="str">
        <f t="shared" ca="1" si="86"/>
        <v>n/a</v>
      </c>
      <c r="AW607" s="51" t="str">
        <f t="shared" ca="1" si="87"/>
        <v>n/a</v>
      </c>
      <c r="AX607" s="52" t="str">
        <f t="shared" ca="1" si="90"/>
        <v>n/a</v>
      </c>
      <c r="AY607" s="52" t="str">
        <f ca="1">IF(OR(AV607="",AV607="n/a"),AV607,IF(AND($AW607&lt;&gt;"--- Empty ---",AW607=IF(AV607="Finger2",Settings!$AB$3,Settings!$AB$5),ISERROR(MATCH(AW607,Settings!$AB$9:$AB$14,0))),"No","Yes"))</f>
        <v>n/a</v>
      </c>
    </row>
    <row r="608" spans="31:51" x14ac:dyDescent="0.25">
      <c r="AE608" s="51" t="str">
        <f ca="1">OFFSET('All Equipment'!$A$1,ROW()-1,0)&amp;""</f>
        <v>Feet</v>
      </c>
      <c r="AF608" s="51" t="str">
        <f ca="1">OFFSET('All Equipment'!$B$1,ROW()-1,0)&amp;""</f>
        <v>Feet</v>
      </c>
      <c r="AG608" s="52" t="str">
        <f t="shared" ca="1" si="82"/>
        <v/>
      </c>
      <c r="AH608" s="51" t="str">
        <f ca="1">IF($AE608="","",IF(OFFSET('All Equipment'!$A$1,ROW()-1,2)="","--- Empty ---",OFFSET('All Equipment'!$A$1,ROW()-1,2)))</f>
        <v>Recomposed Boots</v>
      </c>
      <c r="AI608" s="52">
        <f ca="1">IF($AF608="","",OFFSET('All Equipment'!$E$1,ROW()-1,0))</f>
        <v>5</v>
      </c>
      <c r="AJ608" s="52">
        <f ca="1">IF($AE608="","",OFFSET('All Equipment'!$M$1,ROW()-1,0))</f>
        <v>0</v>
      </c>
      <c r="AK608" s="107">
        <f ca="1">IF($AE608="","",IF($AH608="--- Empty ---",0,OFFSET('All Equipment'!$P$1,ROW()-1,0)))</f>
        <v>21.472872340425532</v>
      </c>
      <c r="AL608" s="107">
        <f ca="1">IF($AE608="","",IF(AND($AE608="Off-Hand",$AH608="--- Empty ---"),1000,IF($AG608="1H",SUM($AK608,MAX(Optimization!$I$5:$K$5)),$AK608)))</f>
        <v>21.472872340425532</v>
      </c>
      <c r="AM608" s="134" t="str">
        <f ca="1">IF($AH608="","",IF(AND($AH608&lt;&gt;"--- Empty ---",OR($AI608&gt;$AD$2,OFFSET('All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8" s="52" t="str">
        <f t="shared" ca="1" si="83"/>
        <v>Yes</v>
      </c>
      <c r="AO608" s="52">
        <f t="shared" ca="1" si="88"/>
        <v>608</v>
      </c>
      <c r="AQ608" s="51" t="str">
        <f t="shared" ca="1" si="84"/>
        <v>n/a</v>
      </c>
      <c r="AR608" s="51" t="str">
        <f t="shared" ca="1" si="85"/>
        <v>n/a</v>
      </c>
      <c r="AS608" s="52" t="str">
        <f t="shared" ca="1" si="89"/>
        <v>n/a</v>
      </c>
      <c r="AT608" s="52" t="str">
        <f ca="1">IF(OR(AQ608="",AQ608="n/a"),AQ608,IF(AND($AR608&lt;&gt;"--- Empty ---",AR608=IF(AQ608="Finger1",Settings!$AB$4,Settings!$AB$6),ISERROR(MATCH(AR608,Settings!$AB$9:$AB$14,0))),"No","Yes"))</f>
        <v>n/a</v>
      </c>
      <c r="AV608" s="51" t="str">
        <f t="shared" ca="1" si="86"/>
        <v>n/a</v>
      </c>
      <c r="AW608" s="51" t="str">
        <f t="shared" ca="1" si="87"/>
        <v>n/a</v>
      </c>
      <c r="AX608" s="52" t="str">
        <f t="shared" ca="1" si="90"/>
        <v>n/a</v>
      </c>
      <c r="AY608" s="52" t="str">
        <f ca="1">IF(OR(AV608="",AV608="n/a"),AV608,IF(AND($AW608&lt;&gt;"--- Empty ---",AW608=IF(AV608="Finger2",Settings!$AB$3,Settings!$AB$5),ISERROR(MATCH(AW608,Settings!$AB$9:$AB$14,0))),"No","Yes"))</f>
        <v>n/a</v>
      </c>
    </row>
    <row r="609" spans="31:51" x14ac:dyDescent="0.25">
      <c r="AE609" s="51" t="str">
        <f ca="1">OFFSET('All Equipment'!$A$1,ROW()-1,0)&amp;""</f>
        <v>Feet</v>
      </c>
      <c r="AF609" s="51" t="str">
        <f ca="1">OFFSET('All Equipment'!$B$1,ROW()-1,0)&amp;""</f>
        <v>Feet</v>
      </c>
      <c r="AG609" s="52" t="str">
        <f t="shared" ca="1" si="82"/>
        <v/>
      </c>
      <c r="AH609" s="51" t="str">
        <f ca="1">IF($AE609="","",IF(OFFSET('All Equipment'!$A$1,ROW()-1,2)="","--- Empty ---",OFFSET('All Equipment'!$A$1,ROW()-1,2)))</f>
        <v>Resplendent Boots of Arcane Wrath</v>
      </c>
      <c r="AI609" s="52">
        <f ca="1">IF($AF609="","",OFFSET('All Equipment'!$E$1,ROW()-1,0))</f>
        <v>1</v>
      </c>
      <c r="AJ609" s="52">
        <f ca="1">IF($AE609="","",OFFSET('All Equipment'!$M$1,ROW()-1,0))</f>
        <v>0</v>
      </c>
      <c r="AK609" s="107">
        <f ca="1">IF($AE609="","",IF($AH609="--- Empty ---",0,OFFSET('All Equipment'!$P$1,ROW()-1,0)))</f>
        <v>29</v>
      </c>
      <c r="AL609" s="107">
        <f ca="1">IF($AE609="","",IF(AND($AE609="Off-Hand",$AH609="--- Empty ---"),1000,IF($AG609="1H",SUM($AK609,MAX(Optimization!$I$5:$K$5)),$AK609)))</f>
        <v>29</v>
      </c>
      <c r="AM609" s="134" t="str">
        <f ca="1">IF($AH609="","",IF(AND($AH609&lt;&gt;"--- Empty ---",OR($AI609&gt;$AD$2,OFFSET('All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9" s="52" t="str">
        <f t="shared" ca="1" si="83"/>
        <v>Yes</v>
      </c>
      <c r="AO609" s="52">
        <f t="shared" ca="1" si="88"/>
        <v>609</v>
      </c>
      <c r="AQ609" s="51" t="str">
        <f t="shared" ca="1" si="84"/>
        <v>n/a</v>
      </c>
      <c r="AR609" s="51" t="str">
        <f t="shared" ca="1" si="85"/>
        <v>n/a</v>
      </c>
      <c r="AS609" s="52" t="str">
        <f t="shared" ca="1" si="89"/>
        <v>n/a</v>
      </c>
      <c r="AT609" s="52" t="str">
        <f ca="1">IF(OR(AQ609="",AQ609="n/a"),AQ609,IF(AND($AR609&lt;&gt;"--- Empty ---",AR609=IF(AQ609="Finger1",Settings!$AB$4,Settings!$AB$6),ISERROR(MATCH(AR609,Settings!$AB$9:$AB$14,0))),"No","Yes"))</f>
        <v>n/a</v>
      </c>
      <c r="AV609" s="51" t="str">
        <f t="shared" ca="1" si="86"/>
        <v>n/a</v>
      </c>
      <c r="AW609" s="51" t="str">
        <f t="shared" ca="1" si="87"/>
        <v>n/a</v>
      </c>
      <c r="AX609" s="52" t="str">
        <f t="shared" ca="1" si="90"/>
        <v>n/a</v>
      </c>
      <c r="AY609" s="52" t="str">
        <f ca="1">IF(OR(AV609="",AV609="n/a"),AV609,IF(AND($AW609&lt;&gt;"--- Empty ---",AW609=IF(AV609="Finger2",Settings!$AB$3,Settings!$AB$5),ISERROR(MATCH(AW609,Settings!$AB$9:$AB$14,0))),"No","Yes"))</f>
        <v>n/a</v>
      </c>
    </row>
    <row r="610" spans="31:51" x14ac:dyDescent="0.25">
      <c r="AE610" s="51" t="str">
        <f ca="1">OFFSET('All Equipment'!$A$1,ROW()-1,0)&amp;""</f>
        <v>Feet</v>
      </c>
      <c r="AF610" s="51" t="str">
        <f ca="1">OFFSET('All Equipment'!$B$1,ROW()-1,0)&amp;""</f>
        <v>Feet</v>
      </c>
      <c r="AG610" s="52" t="str">
        <f t="shared" ca="1" si="82"/>
        <v/>
      </c>
      <c r="AH610" s="51" t="str">
        <f ca="1">IF($AE610="","",IF(OFFSET('All Equipment'!$A$1,ROW()-1,2)="","--- Empty ---",OFFSET('All Equipment'!$A$1,ROW()-1,2)))</f>
        <v>Ringo's Blizzard Boots</v>
      </c>
      <c r="AI610" s="52">
        <f ca="1">IF($AF610="","",OFFSET('All Equipment'!$E$1,ROW()-1,0))</f>
        <v>3</v>
      </c>
      <c r="AJ610" s="52">
        <f ca="1">IF($AE610="","",OFFSET('All Equipment'!$M$1,ROW()-1,0))</f>
        <v>1</v>
      </c>
      <c r="AK610" s="107">
        <f ca="1">IF($AE610="","",IF($AH610="--- Empty ---",0,OFFSET('All Equipment'!$P$1,ROW()-1,0)))</f>
        <v>14.955319148936173</v>
      </c>
      <c r="AL610" s="107">
        <f ca="1">IF($AE610="","",IF(AND($AE610="Off-Hand",$AH610="--- Empty ---"),1000,IF($AG610="1H",SUM($AK610,MAX(Optimization!$I$5:$K$5)),$AK610)))</f>
        <v>14.955319148936173</v>
      </c>
      <c r="AM610" s="134" t="str">
        <f ca="1">IF($AH610="","",IF(AND($AH610&lt;&gt;"--- Empty ---",OR($AI610&gt;$AD$2,OFFSET('All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0" s="52" t="str">
        <f t="shared" ca="1" si="83"/>
        <v>Yes</v>
      </c>
      <c r="AO610" s="52">
        <f t="shared" ca="1" si="88"/>
        <v>610</v>
      </c>
      <c r="AQ610" s="51" t="str">
        <f t="shared" ca="1" si="84"/>
        <v>n/a</v>
      </c>
      <c r="AR610" s="51" t="str">
        <f t="shared" ca="1" si="85"/>
        <v>n/a</v>
      </c>
      <c r="AS610" s="52" t="str">
        <f t="shared" ca="1" si="89"/>
        <v>n/a</v>
      </c>
      <c r="AT610" s="52" t="str">
        <f ca="1">IF(OR(AQ610="",AQ610="n/a"),AQ610,IF(AND($AR610&lt;&gt;"--- Empty ---",AR610=IF(AQ610="Finger1",Settings!$AB$4,Settings!$AB$6),ISERROR(MATCH(AR610,Settings!$AB$9:$AB$14,0))),"No","Yes"))</f>
        <v>n/a</v>
      </c>
      <c r="AV610" s="51" t="str">
        <f t="shared" ca="1" si="86"/>
        <v>n/a</v>
      </c>
      <c r="AW610" s="51" t="str">
        <f t="shared" ca="1" si="87"/>
        <v>n/a</v>
      </c>
      <c r="AX610" s="52" t="str">
        <f t="shared" ca="1" si="90"/>
        <v>n/a</v>
      </c>
      <c r="AY610" s="52" t="str">
        <f ca="1">IF(OR(AV610="",AV610="n/a"),AV610,IF(AND($AW610&lt;&gt;"--- Empty ---",AW610=IF(AV610="Finger2",Settings!$AB$3,Settings!$AB$5),ISERROR(MATCH(AW610,Settings!$AB$9:$AB$14,0))),"No","Yes"))</f>
        <v>n/a</v>
      </c>
    </row>
    <row r="611" spans="31:51" x14ac:dyDescent="0.25">
      <c r="AE611" s="51" t="str">
        <f ca="1">OFFSET('All Equipment'!$A$1,ROW()-1,0)&amp;""</f>
        <v>Feet</v>
      </c>
      <c r="AF611" s="51" t="str">
        <f ca="1">OFFSET('All Equipment'!$B$1,ROW()-1,0)&amp;""</f>
        <v>Feet</v>
      </c>
      <c r="AG611" s="52" t="str">
        <f t="shared" ca="1" si="82"/>
        <v/>
      </c>
      <c r="AH611" s="51" t="str">
        <f ca="1">IF($AE611="","",IF(OFFSET('All Equipment'!$A$1,ROW()-1,2)="","--- Empty ---",OFFSET('All Equipment'!$A$1,ROW()-1,2)))</f>
        <v>Sandstorm Boots</v>
      </c>
      <c r="AI611" s="52">
        <f ca="1">IF($AF611="","",OFFSET('All Equipment'!$E$1,ROW()-1,0))</f>
        <v>4</v>
      </c>
      <c r="AJ611" s="52">
        <f ca="1">IF($AE611="","",OFFSET('All Equipment'!$M$1,ROW()-1,0))</f>
        <v>0</v>
      </c>
      <c r="AK611" s="107">
        <f ca="1">IF($AE611="","",IF($AH611="--- Empty ---",0,OFFSET('All Equipment'!$P$1,ROW()-1,0)))</f>
        <v>15.359574468085107</v>
      </c>
      <c r="AL611" s="107">
        <f ca="1">IF($AE611="","",IF(AND($AE611="Off-Hand",$AH611="--- Empty ---"),1000,IF($AG611="1H",SUM($AK611,MAX(Optimization!$I$5:$K$5)),$AK611)))</f>
        <v>15.359574468085107</v>
      </c>
      <c r="AM611" s="134" t="str">
        <f ca="1">IF($AH611="","",IF(AND($AH611&lt;&gt;"--- Empty ---",OR($AI611&gt;$AD$2,OFFSET('All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1" s="52" t="str">
        <f t="shared" ca="1" si="83"/>
        <v>Yes</v>
      </c>
      <c r="AO611" s="52">
        <f t="shared" ca="1" si="88"/>
        <v>611</v>
      </c>
      <c r="AQ611" s="51" t="str">
        <f t="shared" ca="1" si="84"/>
        <v>n/a</v>
      </c>
      <c r="AR611" s="51" t="str">
        <f t="shared" ca="1" si="85"/>
        <v>n/a</v>
      </c>
      <c r="AS611" s="52" t="str">
        <f t="shared" ca="1" si="89"/>
        <v>n/a</v>
      </c>
      <c r="AT611" s="52" t="str">
        <f ca="1">IF(OR(AQ611="",AQ611="n/a"),AQ611,IF(AND($AR611&lt;&gt;"--- Empty ---",AR611=IF(AQ611="Finger1",Settings!$AB$4,Settings!$AB$6),ISERROR(MATCH(AR611,Settings!$AB$9:$AB$14,0))),"No","Yes"))</f>
        <v>n/a</v>
      </c>
      <c r="AV611" s="51" t="str">
        <f t="shared" ca="1" si="86"/>
        <v>n/a</v>
      </c>
      <c r="AW611" s="51" t="str">
        <f t="shared" ca="1" si="87"/>
        <v>n/a</v>
      </c>
      <c r="AX611" s="52" t="str">
        <f t="shared" ca="1" si="90"/>
        <v>n/a</v>
      </c>
      <c r="AY611" s="52" t="str">
        <f ca="1">IF(OR(AV611="",AV611="n/a"),AV611,IF(AND($AW611&lt;&gt;"--- Empty ---",AW611=IF(AV611="Finger2",Settings!$AB$3,Settings!$AB$5),ISERROR(MATCH(AW611,Settings!$AB$9:$AB$14,0))),"No","Yes"))</f>
        <v>n/a</v>
      </c>
    </row>
    <row r="612" spans="31:51" x14ac:dyDescent="0.25">
      <c r="AE612" s="51" t="str">
        <f ca="1">OFFSET('All Equipment'!$A$1,ROW()-1,0)&amp;""</f>
        <v>Feet</v>
      </c>
      <c r="AF612" s="51" t="str">
        <f ca="1">OFFSET('All Equipment'!$B$1,ROW()-1,0)&amp;""</f>
        <v>Feet</v>
      </c>
      <c r="AG612" s="52" t="str">
        <f t="shared" ca="1" si="82"/>
        <v/>
      </c>
      <c r="AH612" s="51" t="str">
        <f ca="1">IF($AE612="","",IF(OFFSET('All Equipment'!$A$1,ROW()-1,2)="","--- Empty ---",OFFSET('All Equipment'!$A$1,ROW()-1,2)))</f>
        <v>Snowblind Shoes</v>
      </c>
      <c r="AI612" s="52">
        <f ca="1">IF($AF612="","",OFFSET('All Equipment'!$E$1,ROW()-1,0))</f>
        <v>2</v>
      </c>
      <c r="AJ612" s="52">
        <f ca="1">IF($AE612="","",OFFSET('All Equipment'!$M$1,ROW()-1,0))</f>
        <v>0</v>
      </c>
      <c r="AK612" s="107">
        <f ca="1">IF($AE612="","",IF($AH612="--- Empty ---",0,OFFSET('All Equipment'!$P$1,ROW()-1,0)))</f>
        <v>33.132978723404257</v>
      </c>
      <c r="AL612" s="107">
        <f ca="1">IF($AE612="","",IF(AND($AE612="Off-Hand",$AH612="--- Empty ---"),1000,IF($AG612="1H",SUM($AK612,MAX(Optimization!$I$5:$K$5)),$AK612)))</f>
        <v>33.132978723404257</v>
      </c>
      <c r="AM612" s="134" t="str">
        <f ca="1">IF($AH612="","",IF(AND($AH612&lt;&gt;"--- Empty ---",OR($AI612&gt;$AD$2,OFFSET('All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2" s="52" t="str">
        <f t="shared" ca="1" si="83"/>
        <v>Yes</v>
      </c>
      <c r="AO612" s="52">
        <f t="shared" ca="1" si="88"/>
        <v>612</v>
      </c>
      <c r="AQ612" s="51" t="str">
        <f t="shared" ca="1" si="84"/>
        <v>n/a</v>
      </c>
      <c r="AR612" s="51" t="str">
        <f t="shared" ca="1" si="85"/>
        <v>n/a</v>
      </c>
      <c r="AS612" s="52" t="str">
        <f t="shared" ca="1" si="89"/>
        <v>n/a</v>
      </c>
      <c r="AT612" s="52" t="str">
        <f ca="1">IF(OR(AQ612="",AQ612="n/a"),AQ612,IF(AND($AR612&lt;&gt;"--- Empty ---",AR612=IF(AQ612="Finger1",Settings!$AB$4,Settings!$AB$6),ISERROR(MATCH(AR612,Settings!$AB$9:$AB$14,0))),"No","Yes"))</f>
        <v>n/a</v>
      </c>
      <c r="AV612" s="51" t="str">
        <f t="shared" ca="1" si="86"/>
        <v>n/a</v>
      </c>
      <c r="AW612" s="51" t="str">
        <f t="shared" ca="1" si="87"/>
        <v>n/a</v>
      </c>
      <c r="AX612" s="52" t="str">
        <f t="shared" ca="1" si="90"/>
        <v>n/a</v>
      </c>
      <c r="AY612" s="52" t="str">
        <f ca="1">IF(OR(AV612="",AV612="n/a"),AV612,IF(AND($AW612&lt;&gt;"--- Empty ---",AW612=IF(AV612="Finger2",Settings!$AB$3,Settings!$AB$5),ISERROR(MATCH(AW612,Settings!$AB$9:$AB$14,0))),"No","Yes"))</f>
        <v>n/a</v>
      </c>
    </row>
    <row r="613" spans="31:51" x14ac:dyDescent="0.25">
      <c r="AE613" s="51" t="str">
        <f ca="1">OFFSET('All Equipment'!$A$1,ROW()-1,0)&amp;""</f>
        <v>Feet</v>
      </c>
      <c r="AF613" s="51" t="str">
        <f ca="1">OFFSET('All Equipment'!$B$1,ROW()-1,0)&amp;""</f>
        <v>Feet</v>
      </c>
      <c r="AG613" s="52" t="str">
        <f t="shared" ca="1" si="82"/>
        <v/>
      </c>
      <c r="AH613" s="51" t="str">
        <f ca="1">IF($AE613="","",IF(OFFSET('All Equipment'!$A$1,ROW()-1,2)="","--- Empty ---",OFFSET('All Equipment'!$A$1,ROW()-1,2)))</f>
        <v>Stormrage Boots</v>
      </c>
      <c r="AI613" s="52">
        <f ca="1">IF($AF613="","",OFFSET('All Equipment'!$E$1,ROW()-1,0))</f>
        <v>3</v>
      </c>
      <c r="AJ613" s="52">
        <f ca="1">IF($AE613="","",OFFSET('All Equipment'!$M$1,ROW()-1,0))</f>
        <v>0</v>
      </c>
      <c r="AK613" s="107">
        <f ca="1">IF($AE613="","",IF($AH613="--- Empty ---",0,OFFSET('All Equipment'!$P$1,ROW()-1,0)))</f>
        <v>8.7239361702127685</v>
      </c>
      <c r="AL613" s="107">
        <f ca="1">IF($AE613="","",IF(AND($AE613="Off-Hand",$AH613="--- Empty ---"),1000,IF($AG613="1H",SUM($AK613,MAX(Optimization!$I$5:$K$5)),$AK613)))</f>
        <v>8.7239361702127685</v>
      </c>
      <c r="AM613" s="134" t="str">
        <f ca="1">IF($AH613="","",IF(AND($AH613&lt;&gt;"--- Empty ---",OR($AI613&gt;$AD$2,OFFSET('All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3" s="52" t="str">
        <f t="shared" ca="1" si="83"/>
        <v>Yes</v>
      </c>
      <c r="AO613" s="52">
        <f t="shared" ca="1" si="88"/>
        <v>613</v>
      </c>
      <c r="AQ613" s="51" t="str">
        <f t="shared" ca="1" si="84"/>
        <v>n/a</v>
      </c>
      <c r="AR613" s="51" t="str">
        <f t="shared" ca="1" si="85"/>
        <v>n/a</v>
      </c>
      <c r="AS613" s="52" t="str">
        <f t="shared" ca="1" si="89"/>
        <v>n/a</v>
      </c>
      <c r="AT613" s="52" t="str">
        <f ca="1">IF(OR(AQ613="",AQ613="n/a"),AQ613,IF(AND($AR613&lt;&gt;"--- Empty ---",AR613=IF(AQ613="Finger1",Settings!$AB$4,Settings!$AB$6),ISERROR(MATCH(AR613,Settings!$AB$9:$AB$14,0))),"No","Yes"))</f>
        <v>n/a</v>
      </c>
      <c r="AV613" s="51" t="str">
        <f t="shared" ca="1" si="86"/>
        <v>n/a</v>
      </c>
      <c r="AW613" s="51" t="str">
        <f t="shared" ca="1" si="87"/>
        <v>n/a</v>
      </c>
      <c r="AX613" s="52" t="str">
        <f t="shared" ca="1" si="90"/>
        <v>n/a</v>
      </c>
      <c r="AY613" s="52" t="str">
        <f ca="1">IF(OR(AV613="",AV613="n/a"),AV613,IF(AND($AW613&lt;&gt;"--- Empty ---",AW613=IF(AV613="Finger2",Settings!$AB$3,Settings!$AB$5),ISERROR(MATCH(AW613,Settings!$AB$9:$AB$14,0))),"No","Yes"))</f>
        <v>n/a</v>
      </c>
    </row>
    <row r="614" spans="31:51" x14ac:dyDescent="0.25">
      <c r="AE614" s="51" t="str">
        <f ca="1">OFFSET('All Equipment'!$A$1,ROW()-1,0)&amp;""</f>
        <v>Feet</v>
      </c>
      <c r="AF614" s="51" t="str">
        <f ca="1">OFFSET('All Equipment'!$B$1,ROW()-1,0)&amp;""</f>
        <v>Feet</v>
      </c>
      <c r="AG614" s="52" t="str">
        <f t="shared" ca="1" si="82"/>
        <v/>
      </c>
      <c r="AH614" s="51" t="str">
        <f ca="1">IF($AE614="","",IF(OFFSET('All Equipment'!$A$1,ROW()-1,2)="","--- Empty ---",OFFSET('All Equipment'!$A$1,ROW()-1,2)))</f>
        <v>Supreme Shoes of Nature's Wrath</v>
      </c>
      <c r="AI614" s="52">
        <f ca="1">IF($AF614="","",OFFSET('All Equipment'!$E$1,ROW()-1,0))</f>
        <v>1</v>
      </c>
      <c r="AJ614" s="52">
        <f ca="1">IF($AE614="","",OFFSET('All Equipment'!$M$1,ROW()-1,0))</f>
        <v>0</v>
      </c>
      <c r="AK614" s="107">
        <f ca="1">IF($AE614="","",IF($AH614="--- Empty ---",0,OFFSET('All Equipment'!$P$1,ROW()-1,0)))</f>
        <v>30</v>
      </c>
      <c r="AL614" s="107">
        <f ca="1">IF($AE614="","",IF(AND($AE614="Off-Hand",$AH614="--- Empty ---"),1000,IF($AG614="1H",SUM($AK614,MAX(Optimization!$I$5:$K$5)),$AK614)))</f>
        <v>30</v>
      </c>
      <c r="AM614" s="134" t="str">
        <f ca="1">IF($AH614="","",IF(AND($AH614&lt;&gt;"--- Empty ---",OR($AI614&gt;$AD$2,OFFSET('All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14" s="52" t="str">
        <f t="shared" ca="1" si="83"/>
        <v>Yes</v>
      </c>
      <c r="AO614" s="52">
        <f t="shared" ca="1" si="88"/>
        <v>614</v>
      </c>
      <c r="AQ614" s="51" t="str">
        <f t="shared" ca="1" si="84"/>
        <v>n/a</v>
      </c>
      <c r="AR614" s="51" t="str">
        <f t="shared" ca="1" si="85"/>
        <v>n/a</v>
      </c>
      <c r="AS614" s="52" t="str">
        <f t="shared" ca="1" si="89"/>
        <v>n/a</v>
      </c>
      <c r="AT614" s="52" t="str">
        <f ca="1">IF(OR(AQ614="",AQ614="n/a"),AQ614,IF(AND($AR614&lt;&gt;"--- Empty ---",AR614=IF(AQ614="Finger1",Settings!$AB$4,Settings!$AB$6),ISERROR(MATCH(AR614,Settings!$AB$9:$AB$14,0))),"No","Yes"))</f>
        <v>n/a</v>
      </c>
      <c r="AV614" s="51" t="str">
        <f t="shared" ca="1" si="86"/>
        <v>n/a</v>
      </c>
      <c r="AW614" s="51" t="str">
        <f t="shared" ca="1" si="87"/>
        <v>n/a</v>
      </c>
      <c r="AX614" s="52" t="str">
        <f t="shared" ca="1" si="90"/>
        <v>n/a</v>
      </c>
      <c r="AY614" s="52" t="str">
        <f ca="1">IF(OR(AV614="",AV614="n/a"),AV614,IF(AND($AW614&lt;&gt;"--- Empty ---",AW614=IF(AV614="Finger2",Settings!$AB$3,Settings!$AB$5),ISERROR(MATCH(AW614,Settings!$AB$9:$AB$14,0))),"No","Yes"))</f>
        <v>n/a</v>
      </c>
    </row>
    <row r="615" spans="31:51" x14ac:dyDescent="0.25">
      <c r="AE615" s="51" t="str">
        <f ca="1">OFFSET('All Equipment'!$A$1,ROW()-1,0)&amp;""</f>
        <v>Feet</v>
      </c>
      <c r="AF615" s="51" t="str">
        <f ca="1">OFFSET('All Equipment'!$B$1,ROW()-1,0)&amp;""</f>
        <v>Feet</v>
      </c>
      <c r="AG615" s="52" t="str">
        <f t="shared" ca="1" si="82"/>
        <v/>
      </c>
      <c r="AH615" s="51" t="str">
        <f ca="1">IF($AE615="","",IF(OFFSET('All Equipment'!$A$1,ROW()-1,2)="","--- Empty ---",OFFSET('All Equipment'!$A$1,ROW()-1,2)))</f>
        <v>Swashbuckler's Boots of Nature's Wrath</v>
      </c>
      <c r="AI615" s="52">
        <f ca="1">IF($AF615="","",OFFSET('All Equipment'!$E$1,ROW()-1,0))</f>
        <v>1</v>
      </c>
      <c r="AJ615" s="52">
        <f ca="1">IF($AE615="","",OFFSET('All Equipment'!$M$1,ROW()-1,0))</f>
        <v>0</v>
      </c>
      <c r="AK615" s="107">
        <f ca="1">IF($AE615="","",IF($AH615="--- Empty ---",0,OFFSET('All Equipment'!$P$1,ROW()-1,0)))</f>
        <v>24</v>
      </c>
      <c r="AL615" s="107">
        <f ca="1">IF($AE615="","",IF(AND($AE615="Off-Hand",$AH615="--- Empty ---"),1000,IF($AG615="1H",SUM($AK615,MAX(Optimization!$I$5:$K$5)),$AK615)))</f>
        <v>24</v>
      </c>
      <c r="AM615" s="134" t="str">
        <f ca="1">IF($AH615="","",IF(AND($AH615&lt;&gt;"--- Empty ---",OR($AI615&gt;$AD$2,OFFSET('All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15" s="52" t="str">
        <f t="shared" ca="1" si="83"/>
        <v>Yes</v>
      </c>
      <c r="AO615" s="52">
        <f t="shared" ca="1" si="88"/>
        <v>615</v>
      </c>
      <c r="AQ615" s="51" t="str">
        <f t="shared" ca="1" si="84"/>
        <v>n/a</v>
      </c>
      <c r="AR615" s="51" t="str">
        <f t="shared" ca="1" si="85"/>
        <v>n/a</v>
      </c>
      <c r="AS615" s="52" t="str">
        <f t="shared" ca="1" si="89"/>
        <v>n/a</v>
      </c>
      <c r="AT615" s="52" t="str">
        <f ca="1">IF(OR(AQ615="",AQ615="n/a"),AQ615,IF(AND($AR615&lt;&gt;"--- Empty ---",AR615=IF(AQ615="Finger1",Settings!$AB$4,Settings!$AB$6),ISERROR(MATCH(AR615,Settings!$AB$9:$AB$14,0))),"No","Yes"))</f>
        <v>n/a</v>
      </c>
      <c r="AV615" s="51" t="str">
        <f t="shared" ca="1" si="86"/>
        <v>n/a</v>
      </c>
      <c r="AW615" s="51" t="str">
        <f t="shared" ca="1" si="87"/>
        <v>n/a</v>
      </c>
      <c r="AX615" s="52" t="str">
        <f t="shared" ca="1" si="90"/>
        <v>n/a</v>
      </c>
      <c r="AY615" s="52" t="str">
        <f ca="1">IF(OR(AV615="",AV615="n/a"),AV615,IF(AND($AW615&lt;&gt;"--- Empty ---",AW615=IF(AV615="Finger2",Settings!$AB$3,Settings!$AB$5),ISERROR(MATCH(AW615,Settings!$AB$9:$AB$14,0))),"No","Yes"))</f>
        <v>n/a</v>
      </c>
    </row>
    <row r="616" spans="31:51" x14ac:dyDescent="0.25">
      <c r="AE616" s="51" t="str">
        <f ca="1">OFFSET('All Equipment'!$A$1,ROW()-1,0)&amp;""</f>
        <v>Feet</v>
      </c>
      <c r="AF616" s="51" t="str">
        <f ca="1">OFFSET('All Equipment'!$B$1,ROW()-1,0)&amp;""</f>
        <v>Feet</v>
      </c>
      <c r="AG616" s="52" t="str">
        <f t="shared" ca="1" si="82"/>
        <v/>
      </c>
      <c r="AH616" s="51" t="str">
        <f ca="1">IF($AE616="","",IF(OFFSET('All Equipment'!$A$1,ROW()-1,2)="","--- Empty ---",OFFSET('All Equipment'!$A$1,ROW()-1,2)))</f>
        <v>The Postmaster's Treads</v>
      </c>
      <c r="AI616" s="52">
        <f ca="1">IF($AF616="","",OFFSET('All Equipment'!$E$1,ROW()-1,0))</f>
        <v>1</v>
      </c>
      <c r="AJ616" s="52">
        <f ca="1">IF($AE616="","",OFFSET('All Equipment'!$M$1,ROW()-1,0))</f>
        <v>0</v>
      </c>
      <c r="AK616" s="107">
        <f ca="1">IF($AE616="","",IF($AH616="--- Empty ---",0,OFFSET('All Equipment'!$P$1,ROW()-1,0)))</f>
        <v>8.6994680851063837</v>
      </c>
      <c r="AL616" s="107">
        <f ca="1">IF($AE616="","",IF(AND($AE616="Off-Hand",$AH616="--- Empty ---"),1000,IF($AG616="1H",SUM($AK616,MAX(Optimization!$I$5:$K$5)),$AK616)))</f>
        <v>8.6994680851063837</v>
      </c>
      <c r="AM616" s="134" t="str">
        <f ca="1">IF($AH616="","",IF(AND($AH616&lt;&gt;"--- Empty ---",OR($AI616&gt;$AD$2,OFFSET('All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6" s="52" t="str">
        <f t="shared" ca="1" si="83"/>
        <v>Yes</v>
      </c>
      <c r="AO616" s="52">
        <f t="shared" ca="1" si="88"/>
        <v>616</v>
      </c>
      <c r="AQ616" s="51" t="str">
        <f t="shared" ca="1" si="84"/>
        <v>n/a</v>
      </c>
      <c r="AR616" s="51" t="str">
        <f t="shared" ca="1" si="85"/>
        <v>n/a</v>
      </c>
      <c r="AS616" s="52" t="str">
        <f t="shared" ca="1" si="89"/>
        <v>n/a</v>
      </c>
      <c r="AT616" s="52" t="str">
        <f ca="1">IF(OR(AQ616="",AQ616="n/a"),AQ616,IF(AND($AR616&lt;&gt;"--- Empty ---",AR616=IF(AQ616="Finger1",Settings!$AB$4,Settings!$AB$6),ISERROR(MATCH(AR616,Settings!$AB$9:$AB$14,0))),"No","Yes"))</f>
        <v>n/a</v>
      </c>
      <c r="AV616" s="51" t="str">
        <f t="shared" ca="1" si="86"/>
        <v>n/a</v>
      </c>
      <c r="AW616" s="51" t="str">
        <f t="shared" ca="1" si="87"/>
        <v>n/a</v>
      </c>
      <c r="AX616" s="52" t="str">
        <f t="shared" ca="1" si="90"/>
        <v>n/a</v>
      </c>
      <c r="AY616" s="52" t="str">
        <f ca="1">IF(OR(AV616="",AV616="n/a"),AV616,IF(AND($AW616&lt;&gt;"--- Empty ---",AW616=IF(AV616="Finger2",Settings!$AB$3,Settings!$AB$5),ISERROR(MATCH(AW616,Settings!$AB$9:$AB$14,0))),"No","Yes"))</f>
        <v>n/a</v>
      </c>
    </row>
    <row r="617" spans="31:51" x14ac:dyDescent="0.25">
      <c r="AE617" s="51" t="str">
        <f ca="1">OFFSET('All Equipment'!$A$1,ROW()-1,0)&amp;""</f>
        <v>Feet</v>
      </c>
      <c r="AF617" s="51" t="str">
        <f ca="1">OFFSET('All Equipment'!$B$1,ROW()-1,0)&amp;""</f>
        <v>Feet</v>
      </c>
      <c r="AG617" s="52" t="str">
        <f t="shared" ca="1" si="82"/>
        <v/>
      </c>
      <c r="AH617" s="51" t="str">
        <f ca="1">IF($AE617="","",IF(OFFSET('All Equipment'!$A$1,ROW()-1,2)="","--- Empty ---",OFFSET('All Equipment'!$A$1,ROW()-1,2)))</f>
        <v>Verdant Footpads</v>
      </c>
      <c r="AI617" s="52">
        <f ca="1">IF($AF617="","",OFFSET('All Equipment'!$E$1,ROW()-1,0))</f>
        <v>1</v>
      </c>
      <c r="AJ617" s="52">
        <f ca="1">IF($AE617="","",OFFSET('All Equipment'!$M$1,ROW()-1,0))</f>
        <v>0</v>
      </c>
      <c r="AK617" s="107">
        <f ca="1">IF($AE617="","",IF($AH617="--- Empty ---",0,OFFSET('All Equipment'!$P$1,ROW()-1,0)))</f>
        <v>24</v>
      </c>
      <c r="AL617" s="107">
        <f ca="1">IF($AE617="","",IF(AND($AE617="Off-Hand",$AH617="--- Empty ---"),1000,IF($AG617="1H",SUM($AK617,MAX(Optimization!$I$5:$K$5)),$AK617)))</f>
        <v>24</v>
      </c>
      <c r="AM617" s="134" t="str">
        <f ca="1">IF($AH617="","",IF(AND($AH617&lt;&gt;"--- Empty ---",OR($AI617&gt;$AD$2,OFFSET('All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17" s="52" t="str">
        <f t="shared" ca="1" si="83"/>
        <v>Yes</v>
      </c>
      <c r="AO617" s="52">
        <f t="shared" ca="1" si="88"/>
        <v>617</v>
      </c>
      <c r="AQ617" s="51" t="str">
        <f t="shared" ca="1" si="84"/>
        <v>n/a</v>
      </c>
      <c r="AR617" s="51" t="str">
        <f t="shared" ca="1" si="85"/>
        <v>n/a</v>
      </c>
      <c r="AS617" s="52" t="str">
        <f t="shared" ca="1" si="89"/>
        <v>n/a</v>
      </c>
      <c r="AT617" s="52" t="str">
        <f ca="1">IF(OR(AQ617="",AQ617="n/a"),AQ617,IF(AND($AR617&lt;&gt;"--- Empty ---",AR617=IF(AQ617="Finger1",Settings!$AB$4,Settings!$AB$6),ISERROR(MATCH(AR617,Settings!$AB$9:$AB$14,0))),"No","Yes"))</f>
        <v>n/a</v>
      </c>
      <c r="AV617" s="51" t="str">
        <f t="shared" ca="1" si="86"/>
        <v>n/a</v>
      </c>
      <c r="AW617" s="51" t="str">
        <f t="shared" ca="1" si="87"/>
        <v>n/a</v>
      </c>
      <c r="AX617" s="52" t="str">
        <f t="shared" ca="1" si="90"/>
        <v>n/a</v>
      </c>
      <c r="AY617" s="52" t="str">
        <f ca="1">IF(OR(AV617="",AV617="n/a"),AV617,IF(AND($AW617&lt;&gt;"--- Empty ---",AW617=IF(AV617="Finger2",Settings!$AB$3,Settings!$AB$5),ISERROR(MATCH(AW617,Settings!$AB$9:$AB$14,0))),"No","Yes"))</f>
        <v>n/a</v>
      </c>
    </row>
    <row r="618" spans="31:51" x14ac:dyDescent="0.25">
      <c r="AE618" s="51" t="str">
        <f ca="1">OFFSET('All Equipment'!$A$1,ROW()-1,0)&amp;""</f>
        <v>Feet</v>
      </c>
      <c r="AF618" s="51" t="str">
        <f ca="1">OFFSET('All Equipment'!$B$1,ROW()-1,0)&amp;""</f>
        <v>Feet</v>
      </c>
      <c r="AG618" s="52" t="str">
        <f t="shared" ca="1" si="82"/>
        <v/>
      </c>
      <c r="AH618" s="51" t="str">
        <f ca="1">IF($AE618="","",IF(OFFSET('All Equipment'!$A$1,ROW()-1,2)="","--- Empty ---",OFFSET('All Equipment'!$A$1,ROW()-1,2)))</f>
        <v>Wanderer's Boots of Nature's Wrath</v>
      </c>
      <c r="AI618" s="52">
        <f ca="1">IF($AF618="","",OFFSET('All Equipment'!$E$1,ROW()-1,0))</f>
        <v>1</v>
      </c>
      <c r="AJ618" s="52">
        <f ca="1">IF($AE618="","",OFFSET('All Equipment'!$M$1,ROW()-1,0))</f>
        <v>0</v>
      </c>
      <c r="AK618" s="107">
        <f ca="1">IF($AE618="","",IF($AH618="--- Empty ---",0,OFFSET('All Equipment'!$P$1,ROW()-1,0)))</f>
        <v>26</v>
      </c>
      <c r="AL618" s="107">
        <f ca="1">IF($AE618="","",IF(AND($AE618="Off-Hand",$AH618="--- Empty ---"),1000,IF($AG618="1H",SUM($AK618,MAX(Optimization!$I$5:$K$5)),$AK618)))</f>
        <v>26</v>
      </c>
      <c r="AM618" s="134" t="str">
        <f ca="1">IF($AH618="","",IF(AND($AH618&lt;&gt;"--- Empty ---",OR($AI618&gt;$AD$2,OFFSET('All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18" s="52" t="str">
        <f t="shared" ca="1" si="83"/>
        <v>Yes</v>
      </c>
      <c r="AO618" s="52">
        <f t="shared" ca="1" si="88"/>
        <v>618</v>
      </c>
      <c r="AQ618" s="51" t="str">
        <f t="shared" ca="1" si="84"/>
        <v>n/a</v>
      </c>
      <c r="AR618" s="51" t="str">
        <f t="shared" ca="1" si="85"/>
        <v>n/a</v>
      </c>
      <c r="AS618" s="52" t="str">
        <f t="shared" ca="1" si="89"/>
        <v>n/a</v>
      </c>
      <c r="AT618" s="52" t="str">
        <f ca="1">IF(OR(AQ618="",AQ618="n/a"),AQ618,IF(AND($AR618&lt;&gt;"--- Empty ---",AR618=IF(AQ618="Finger1",Settings!$AB$4,Settings!$AB$6),ISERROR(MATCH(AR618,Settings!$AB$9:$AB$14,0))),"No","Yes"))</f>
        <v>n/a</v>
      </c>
      <c r="AV618" s="51" t="str">
        <f t="shared" ca="1" si="86"/>
        <v>n/a</v>
      </c>
      <c r="AW618" s="51" t="str">
        <f t="shared" ca="1" si="87"/>
        <v>n/a</v>
      </c>
      <c r="AX618" s="52" t="str">
        <f t="shared" ca="1" si="90"/>
        <v>n/a</v>
      </c>
      <c r="AY618" s="52" t="str">
        <f ca="1">IF(OR(AV618="",AV618="n/a"),AV618,IF(AND($AW618&lt;&gt;"--- Empty ---",AW618=IF(AV618="Finger2",Settings!$AB$3,Settings!$AB$5),ISERROR(MATCH(AW618,Settings!$AB$9:$AB$14,0))),"No","Yes"))</f>
        <v>n/a</v>
      </c>
    </row>
    <row r="619" spans="31:51" x14ac:dyDescent="0.25">
      <c r="AE619" s="51" t="str">
        <f ca="1">OFFSET('All Equipment'!$A$1,ROW()-1,0)&amp;""</f>
        <v>Feet</v>
      </c>
      <c r="AF619" s="51" t="str">
        <f ca="1">OFFSET('All Equipment'!$B$1,ROW()-1,0)&amp;""</f>
        <v>Feet</v>
      </c>
      <c r="AG619" s="52" t="str">
        <f t="shared" ca="1" si="82"/>
        <v/>
      </c>
      <c r="AH619" s="51" t="str">
        <f ca="1">IF($AE619="","",IF(OFFSET('All Equipment'!$A$1,ROW()-1,2)="","--- Empty ---",OFFSET('All Equipment'!$A$1,ROW()-1,2)))</f>
        <v>Waterspout Boots</v>
      </c>
      <c r="AI619" s="52">
        <f ca="1">IF($AF619="","",OFFSET('All Equipment'!$E$1,ROW()-1,0))</f>
        <v>1</v>
      </c>
      <c r="AJ619" s="52">
        <f ca="1">IF($AE619="","",OFFSET('All Equipment'!$M$1,ROW()-1,0))</f>
        <v>0</v>
      </c>
      <c r="AK619" s="107">
        <f ca="1">IF($AE619="","",IF($AH619="--- Empty ---",0,OFFSET('All Equipment'!$P$1,ROW()-1,0)))</f>
        <v>25.679787234042553</v>
      </c>
      <c r="AL619" s="107">
        <f ca="1">IF($AE619="","",IF(AND($AE619="Off-Hand",$AH619="--- Empty ---"),1000,IF($AG619="1H",SUM($AK619,MAX(Optimization!$I$5:$K$5)),$AK619)))</f>
        <v>25.679787234042553</v>
      </c>
      <c r="AM619" s="134" t="str">
        <f ca="1">IF($AH619="","",IF(AND($AH619&lt;&gt;"--- Empty ---",OR($AI619&gt;$AD$2,OFFSET('All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9" s="52" t="str">
        <f t="shared" ca="1" si="83"/>
        <v>Yes</v>
      </c>
      <c r="AO619" s="52">
        <f t="shared" ca="1" si="88"/>
        <v>619</v>
      </c>
      <c r="AQ619" s="51" t="str">
        <f t="shared" ca="1" si="84"/>
        <v>n/a</v>
      </c>
      <c r="AR619" s="51" t="str">
        <f t="shared" ca="1" si="85"/>
        <v>n/a</v>
      </c>
      <c r="AS619" s="52" t="str">
        <f t="shared" ca="1" si="89"/>
        <v>n/a</v>
      </c>
      <c r="AT619" s="52" t="str">
        <f ca="1">IF(OR(AQ619="",AQ619="n/a"),AQ619,IF(AND($AR619&lt;&gt;"--- Empty ---",AR619=IF(AQ619="Finger1",Settings!$AB$4,Settings!$AB$6),ISERROR(MATCH(AR619,Settings!$AB$9:$AB$14,0))),"No","Yes"))</f>
        <v>n/a</v>
      </c>
      <c r="AV619" s="51" t="str">
        <f t="shared" ca="1" si="86"/>
        <v>n/a</v>
      </c>
      <c r="AW619" s="51" t="str">
        <f t="shared" ca="1" si="87"/>
        <v>n/a</v>
      </c>
      <c r="AX619" s="52" t="str">
        <f t="shared" ca="1" si="90"/>
        <v>n/a</v>
      </c>
      <c r="AY619" s="52" t="str">
        <f ca="1">IF(OR(AV619="",AV619="n/a"),AV619,IF(AND($AW619&lt;&gt;"--- Empty ---",AW619=IF(AV619="Finger2",Settings!$AB$3,Settings!$AB$5),ISERROR(MATCH(AW619,Settings!$AB$9:$AB$14,0))),"No","Yes"))</f>
        <v>n/a</v>
      </c>
    </row>
    <row r="620" spans="31:51" x14ac:dyDescent="0.25">
      <c r="AE620" s="51" t="str">
        <f ca="1">OFFSET('All Equipment'!$A$1,ROW()-1,0)&amp;""</f>
        <v>Feet</v>
      </c>
      <c r="AF620" s="51" t="str">
        <f ca="1">OFFSET('All Equipment'!$B$1,ROW()-1,0)&amp;""</f>
        <v>Feet</v>
      </c>
      <c r="AG620" s="52" t="str">
        <f t="shared" ca="1" si="82"/>
        <v/>
      </c>
      <c r="AH620" s="51" t="str">
        <f ca="1">IF($AE620="","",IF(OFFSET('All Equipment'!$A$1,ROW()-1,2)="","--- Empty ---",OFFSET('All Equipment'!$A$1,ROW()-1,2)))</f>
        <v>Wolfrunner Shoes</v>
      </c>
      <c r="AI620" s="52">
        <f ca="1">IF($AF620="","",OFFSET('All Equipment'!$E$1,ROW()-1,0))</f>
        <v>1</v>
      </c>
      <c r="AJ620" s="52">
        <f ca="1">IF($AE620="","",OFFSET('All Equipment'!$M$1,ROW()-1,0))</f>
        <v>0</v>
      </c>
      <c r="AK620" s="107">
        <f ca="1">IF($AE620="","",IF($AH620="--- Empty ---",0,OFFSET('All Equipment'!$P$1,ROW()-1,0)))</f>
        <v>14.246276595744682</v>
      </c>
      <c r="AL620" s="107">
        <f ca="1">IF($AE620="","",IF(AND($AE620="Off-Hand",$AH620="--- Empty ---"),1000,IF($AG620="1H",SUM($AK620,MAX(Optimization!$I$5:$K$5)),$AK620)))</f>
        <v>14.246276595744682</v>
      </c>
      <c r="AM620" s="134" t="str">
        <f ca="1">IF($AH620="","",IF(AND($AH620&lt;&gt;"--- Empty ---",OR($AI620&gt;$AD$2,OFFSET('All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0" s="52" t="str">
        <f t="shared" ca="1" si="83"/>
        <v>Yes</v>
      </c>
      <c r="AO620" s="52">
        <f t="shared" ca="1" si="88"/>
        <v>620</v>
      </c>
      <c r="AQ620" s="51" t="str">
        <f t="shared" ca="1" si="84"/>
        <v>n/a</v>
      </c>
      <c r="AR620" s="51" t="str">
        <f t="shared" ca="1" si="85"/>
        <v>n/a</v>
      </c>
      <c r="AS620" s="52" t="str">
        <f t="shared" ca="1" si="89"/>
        <v>n/a</v>
      </c>
      <c r="AT620" s="52" t="str">
        <f ca="1">IF(OR(AQ620="",AQ620="n/a"),AQ620,IF(AND($AR620&lt;&gt;"--- Empty ---",AR620=IF(AQ620="Finger1",Settings!$AB$4,Settings!$AB$6),ISERROR(MATCH(AR620,Settings!$AB$9:$AB$14,0))),"No","Yes"))</f>
        <v>n/a</v>
      </c>
      <c r="AV620" s="51" t="str">
        <f t="shared" ca="1" si="86"/>
        <v>n/a</v>
      </c>
      <c r="AW620" s="51" t="str">
        <f t="shared" ca="1" si="87"/>
        <v>n/a</v>
      </c>
      <c r="AX620" s="52" t="str">
        <f t="shared" ca="1" si="90"/>
        <v>n/a</v>
      </c>
      <c r="AY620" s="52" t="str">
        <f ca="1">IF(OR(AV620="",AV620="n/a"),AV620,IF(AND($AW620&lt;&gt;"--- Empty ---",AW620=IF(AV620="Finger2",Settings!$AB$3,Settings!$AB$5),ISERROR(MATCH(AW620,Settings!$AB$9:$AB$14,0))),"No","Yes"))</f>
        <v>n/a</v>
      </c>
    </row>
    <row r="621" spans="31:51" x14ac:dyDescent="0.25">
      <c r="AE621" s="51" t="str">
        <f ca="1">OFFSET('All Equipment'!$A$1,ROW()-1,0)&amp;""</f>
        <v/>
      </c>
      <c r="AF621" s="51" t="str">
        <f ca="1">OFFSET('All Equipment'!$B$1,ROW()-1,0)&amp;""</f>
        <v/>
      </c>
      <c r="AG621" s="52" t="str">
        <f t="shared" ca="1" si="82"/>
        <v/>
      </c>
      <c r="AH621" s="51" t="str">
        <f ca="1">IF($AE621="","",IF(OFFSET('All Equipment'!$A$1,ROW()-1,2)="","--- Empty ---",OFFSET('All Equipment'!$A$1,ROW()-1,2)))</f>
        <v/>
      </c>
      <c r="AI621" s="52" t="str">
        <f ca="1">IF($AF621="","",OFFSET('All Equipment'!$E$1,ROW()-1,0))</f>
        <v/>
      </c>
      <c r="AJ621" s="52" t="str">
        <f ca="1">IF($AE621="","",OFFSET('All Equipment'!$M$1,ROW()-1,0))</f>
        <v/>
      </c>
      <c r="AK621" s="107" t="str">
        <f ca="1">IF($AE621="","",IF($AH621="--- Empty ---",0,OFFSET('All Equipment'!$P$1,ROW()-1,0)))</f>
        <v/>
      </c>
      <c r="AL621" s="107" t="str">
        <f ca="1">IF($AE621="","",IF(AND($AE621="Off-Hand",$AH621="--- Empty ---"),1000,IF($AG621="1H",SUM($AK621,MAX(Optimization!$I$5:$K$5)),$AK621)))</f>
        <v/>
      </c>
      <c r="AM621" s="134" t="str">
        <f ca="1">IF($AH621="","",IF(AND($AH621&lt;&gt;"--- Empty ---",OR($AI621&gt;$AD$2,OFFSET('All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21" s="52" t="str">
        <f t="shared" ca="1" si="83"/>
        <v/>
      </c>
      <c r="AO621" s="52" t="str">
        <f t="shared" ca="1" si="88"/>
        <v/>
      </c>
      <c r="AQ621" s="51" t="str">
        <f t="shared" ca="1" si="84"/>
        <v/>
      </c>
      <c r="AR621" s="51" t="str">
        <f t="shared" ca="1" si="85"/>
        <v/>
      </c>
      <c r="AS621" s="52" t="str">
        <f t="shared" ca="1" si="89"/>
        <v/>
      </c>
      <c r="AT621" s="52" t="str">
        <f ca="1">IF(OR(AQ621="",AQ621="n/a"),AQ621,IF(AND($AR621&lt;&gt;"--- Empty ---",AR621=IF(AQ621="Finger1",Settings!$AB$4,Settings!$AB$6),ISERROR(MATCH(AR621,Settings!$AB$9:$AB$14,0))),"No","Yes"))</f>
        <v/>
      </c>
      <c r="AV621" s="51" t="str">
        <f t="shared" ca="1" si="86"/>
        <v/>
      </c>
      <c r="AW621" s="51" t="str">
        <f t="shared" ca="1" si="87"/>
        <v/>
      </c>
      <c r="AX621" s="52" t="str">
        <f t="shared" ca="1" si="90"/>
        <v/>
      </c>
      <c r="AY621" s="52" t="str">
        <f ca="1">IF(OR(AV621="",AV621="n/a"),AV621,IF(AND($AW621&lt;&gt;"--- Empty ---",AW621=IF(AV621="Finger2",Settings!$AB$3,Settings!$AB$5),ISERROR(MATCH(AW621,Settings!$AB$9:$AB$14,0))),"No","Yes"))</f>
        <v/>
      </c>
    </row>
    <row r="622" spans="31:51" x14ac:dyDescent="0.25">
      <c r="AE622" s="51" t="str">
        <f ca="1">OFFSET('All Equipment'!$A$1,ROW()-1,0)&amp;""</f>
        <v>Feet Enchant</v>
      </c>
      <c r="AF622" s="51" t="str">
        <f ca="1">OFFSET('All Equipment'!$B$1,ROW()-1,0)&amp;""</f>
        <v/>
      </c>
      <c r="AG622" s="52" t="str">
        <f t="shared" ca="1" si="82"/>
        <v/>
      </c>
      <c r="AH622" s="51" t="str">
        <f ca="1">IF($AE622="","",IF(OFFSET('All Equipment'!$A$1,ROW()-1,2)="","--- Empty ---",OFFSET('All Equipment'!$A$1,ROW()-1,2)))</f>
        <v>--- Empty ---</v>
      </c>
      <c r="AI622" s="52" t="str">
        <f ca="1">IF($AF622="","",OFFSET('All Equipment'!$E$1,ROW()-1,0))</f>
        <v/>
      </c>
      <c r="AJ622" s="52">
        <f ca="1">IF($AE622="","",OFFSET('All Equipment'!$M$1,ROW()-1,0))</f>
        <v>0</v>
      </c>
      <c r="AK622" s="107">
        <f ca="1">IF($AE622="","",IF($AH622="--- Empty ---",0,OFFSET('All Equipment'!$P$1,ROW()-1,0)))</f>
        <v>0</v>
      </c>
      <c r="AL622" s="107">
        <f ca="1">IF($AE622="","",IF(AND($AE622="Off-Hand",$AH622="--- Empty ---"),1000,IF($AG622="1H",SUM($AK622,MAX(Optimization!$I$5:$K$5)),$AK622)))</f>
        <v>0</v>
      </c>
      <c r="AM622" s="134" t="str">
        <f ca="1">IF($AH622="","",IF(AND($AH622&lt;&gt;"--- Empty ---",OR($AI622&gt;$AD$2,OFFSET('All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2" s="52" t="str">
        <f t="shared" ca="1" si="83"/>
        <v>Yes</v>
      </c>
      <c r="AO622" s="52">
        <f t="shared" ca="1" si="88"/>
        <v>622</v>
      </c>
      <c r="AQ622" s="51" t="str">
        <f t="shared" ca="1" si="84"/>
        <v>n/a</v>
      </c>
      <c r="AR622" s="51" t="str">
        <f t="shared" ca="1" si="85"/>
        <v>n/a</v>
      </c>
      <c r="AS622" s="52" t="str">
        <f t="shared" ca="1" si="89"/>
        <v>n/a</v>
      </c>
      <c r="AT622" s="52" t="str">
        <f ca="1">IF(OR(AQ622="",AQ622="n/a"),AQ622,IF(AND($AR622&lt;&gt;"--- Empty ---",AR622=IF(AQ622="Finger1",Settings!$AB$4,Settings!$AB$6),ISERROR(MATCH(AR622,Settings!$AB$9:$AB$14,0))),"No","Yes"))</f>
        <v>n/a</v>
      </c>
      <c r="AV622" s="51" t="str">
        <f t="shared" ca="1" si="86"/>
        <v>n/a</v>
      </c>
      <c r="AW622" s="51" t="str">
        <f t="shared" ca="1" si="87"/>
        <v>n/a</v>
      </c>
      <c r="AX622" s="52" t="str">
        <f t="shared" ca="1" si="90"/>
        <v>n/a</v>
      </c>
      <c r="AY622" s="52" t="str">
        <f ca="1">IF(OR(AV622="",AV622="n/a"),AV622,IF(AND($AW622&lt;&gt;"--- Empty ---",AW622=IF(AV622="Finger2",Settings!$AB$3,Settings!$AB$5),ISERROR(MATCH(AW622,Settings!$AB$9:$AB$14,0))),"No","Yes"))</f>
        <v>n/a</v>
      </c>
    </row>
    <row r="623" spans="31:51" x14ac:dyDescent="0.25">
      <c r="AE623" s="51" t="str">
        <f ca="1">OFFSET('All Equipment'!$A$1,ROW()-1,0)&amp;""</f>
        <v>Feet Enchant</v>
      </c>
      <c r="AF623" s="51" t="str">
        <f ca="1">OFFSET('All Equipment'!$B$1,ROW()-1,0)&amp;""</f>
        <v>Enchant</v>
      </c>
      <c r="AG623" s="52" t="str">
        <f t="shared" ca="1" si="82"/>
        <v/>
      </c>
      <c r="AH623" s="51" t="str">
        <f ca="1">IF($AE623="","",IF(OFFSET('All Equipment'!$A$1,ROW()-1,2)="","--- Empty ---",OFFSET('All Equipment'!$A$1,ROW()-1,2)))</f>
        <v>Enchant Boots - Minor Speed</v>
      </c>
      <c r="AI623" s="52">
        <f ca="1">IF($AF623="","",OFFSET('All Equipment'!$E$1,ROW()-1,0))</f>
        <v>1</v>
      </c>
      <c r="AJ623" s="52">
        <f ca="1">IF($AE623="","",OFFSET('All Equipment'!$M$1,ROW()-1,0))</f>
        <v>0</v>
      </c>
      <c r="AK623" s="107">
        <f ca="1">IF($AE623="","",IF($AH623="--- Empty ---",0,OFFSET('All Equipment'!$P$1,ROW()-1,0)))</f>
        <v>0</v>
      </c>
      <c r="AL623" s="107">
        <f ca="1">IF($AE623="","",IF(AND($AE623="Off-Hand",$AH623="--- Empty ---"),1000,IF($AG623="1H",SUM($AK623,MAX(Optimization!$I$5:$K$5)),$AK623)))</f>
        <v>0</v>
      </c>
      <c r="AM623" s="134" t="str">
        <f ca="1">IF($AH623="","",IF(AND($AH623&lt;&gt;"--- Empty ---",OR($AI623&gt;$AD$2,OFFSET('All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3" s="52" t="str">
        <f t="shared" ca="1" si="83"/>
        <v>Yes</v>
      </c>
      <c r="AO623" s="52">
        <f t="shared" ca="1" si="88"/>
        <v>623</v>
      </c>
      <c r="AQ623" s="51" t="str">
        <f t="shared" ca="1" si="84"/>
        <v>n/a</v>
      </c>
      <c r="AR623" s="51" t="str">
        <f t="shared" ca="1" si="85"/>
        <v>n/a</v>
      </c>
      <c r="AS623" s="52" t="str">
        <f t="shared" ca="1" si="89"/>
        <v>n/a</v>
      </c>
      <c r="AT623" s="52" t="str">
        <f ca="1">IF(OR(AQ623="",AQ623="n/a"),AQ623,IF(AND($AR623&lt;&gt;"--- Empty ---",AR623=IF(AQ623="Finger1",Settings!$AB$4,Settings!$AB$6),ISERROR(MATCH(AR623,Settings!$AB$9:$AB$14,0))),"No","Yes"))</f>
        <v>n/a</v>
      </c>
      <c r="AV623" s="51" t="str">
        <f t="shared" ca="1" si="86"/>
        <v>n/a</v>
      </c>
      <c r="AW623" s="51" t="str">
        <f t="shared" ca="1" si="87"/>
        <v>n/a</v>
      </c>
      <c r="AX623" s="52" t="str">
        <f t="shared" ca="1" si="90"/>
        <v>n/a</v>
      </c>
      <c r="AY623" s="52" t="str">
        <f ca="1">IF(OR(AV623="",AV623="n/a"),AV623,IF(AND($AW623&lt;&gt;"--- Empty ---",AW623=IF(AV623="Finger2",Settings!$AB$3,Settings!$AB$5),ISERROR(MATCH(AW623,Settings!$AB$9:$AB$14,0))),"No","Yes"))</f>
        <v>n/a</v>
      </c>
    </row>
    <row r="624" spans="31:51" x14ac:dyDescent="0.25">
      <c r="AE624" s="51" t="str">
        <f ca="1">OFFSET('All Equipment'!$A$1,ROW()-1,0)&amp;""</f>
        <v>Feet Enchant</v>
      </c>
      <c r="AF624" s="51" t="str">
        <f ca="1">OFFSET('All Equipment'!$B$1,ROW()-1,0)&amp;""</f>
        <v>Enchant</v>
      </c>
      <c r="AG624" s="52" t="str">
        <f t="shared" ca="1" si="82"/>
        <v/>
      </c>
      <c r="AH624" s="51" t="str">
        <f ca="1">IF($AE624="","",IF(OFFSET('All Equipment'!$A$1,ROW()-1,2)="","--- Empty ---",OFFSET('All Equipment'!$A$1,ROW()-1,2)))</f>
        <v>Enchant Boots - Spirit</v>
      </c>
      <c r="AI624" s="52">
        <f ca="1">IF($AF624="","",OFFSET('All Equipment'!$E$1,ROW()-1,0))</f>
        <v>1</v>
      </c>
      <c r="AJ624" s="52">
        <f ca="1">IF($AE624="","",OFFSET('All Equipment'!$M$1,ROW()-1,0))</f>
        <v>0</v>
      </c>
      <c r="AK624" s="107">
        <f ca="1">IF($AE624="","",IF($AH624="--- Empty ---",0,OFFSET('All Equipment'!$P$1,ROW()-1,0)))</f>
        <v>0</v>
      </c>
      <c r="AL624" s="107">
        <f ca="1">IF($AE624="","",IF(AND($AE624="Off-Hand",$AH624="--- Empty ---"),1000,IF($AG624="1H",SUM($AK624,MAX(Optimization!$I$5:$K$5)),$AK624)))</f>
        <v>0</v>
      </c>
      <c r="AM624" s="134" t="str">
        <f ca="1">IF($AH624="","",IF(AND($AH624&lt;&gt;"--- Empty ---",OR($AI624&gt;$AD$2,OFFSET('All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4" s="52" t="str">
        <f t="shared" ca="1" si="83"/>
        <v>Yes</v>
      </c>
      <c r="AO624" s="52">
        <f t="shared" ca="1" si="88"/>
        <v>624</v>
      </c>
      <c r="AQ624" s="51" t="str">
        <f t="shared" ca="1" si="84"/>
        <v>n/a</v>
      </c>
      <c r="AR624" s="51" t="str">
        <f t="shared" ca="1" si="85"/>
        <v>n/a</v>
      </c>
      <c r="AS624" s="52" t="str">
        <f t="shared" ca="1" si="89"/>
        <v>n/a</v>
      </c>
      <c r="AT624" s="52" t="str">
        <f ca="1">IF(OR(AQ624="",AQ624="n/a"),AQ624,IF(AND($AR624&lt;&gt;"--- Empty ---",AR624=IF(AQ624="Finger1",Settings!$AB$4,Settings!$AB$6),ISERROR(MATCH(AR624,Settings!$AB$9:$AB$14,0))),"No","Yes"))</f>
        <v>n/a</v>
      </c>
      <c r="AV624" s="51" t="str">
        <f t="shared" ca="1" si="86"/>
        <v>n/a</v>
      </c>
      <c r="AW624" s="51" t="str">
        <f t="shared" ca="1" si="87"/>
        <v>n/a</v>
      </c>
      <c r="AX624" s="52" t="str">
        <f t="shared" ca="1" si="90"/>
        <v>n/a</v>
      </c>
      <c r="AY624" s="52" t="str">
        <f ca="1">IF(OR(AV624="",AV624="n/a"),AV624,IF(AND($AW624&lt;&gt;"--- Empty ---",AW624=IF(AV624="Finger2",Settings!$AB$3,Settings!$AB$5),ISERROR(MATCH(AW624,Settings!$AB$9:$AB$14,0))),"No","Yes"))</f>
        <v>n/a</v>
      </c>
    </row>
    <row r="625" spans="31:51" x14ac:dyDescent="0.25">
      <c r="AE625" s="51" t="str">
        <f ca="1">OFFSET('All Equipment'!$A$1,ROW()-1,0)&amp;""</f>
        <v/>
      </c>
      <c r="AF625" s="51" t="str">
        <f ca="1">OFFSET('All Equipment'!$B$1,ROW()-1,0)&amp;""</f>
        <v/>
      </c>
      <c r="AG625" s="52" t="str">
        <f t="shared" ca="1" si="82"/>
        <v/>
      </c>
      <c r="AH625" s="51" t="str">
        <f ca="1">IF($AE625="","",IF(OFFSET('All Equipment'!$A$1,ROW()-1,2)="","--- Empty ---",OFFSET('All Equipment'!$A$1,ROW()-1,2)))</f>
        <v/>
      </c>
      <c r="AI625" s="52" t="str">
        <f ca="1">IF($AF625="","",OFFSET('All Equipment'!$E$1,ROW()-1,0))</f>
        <v/>
      </c>
      <c r="AJ625" s="52" t="str">
        <f ca="1">IF($AE625="","",OFFSET('All Equipment'!$M$1,ROW()-1,0))</f>
        <v/>
      </c>
      <c r="AK625" s="107" t="str">
        <f ca="1">IF($AE625="","",IF($AH625="--- Empty ---",0,OFFSET('All Equipment'!$P$1,ROW()-1,0)))</f>
        <v/>
      </c>
      <c r="AL625" s="107" t="str">
        <f ca="1">IF($AE625="","",IF(AND($AE625="Off-Hand",$AH625="--- Empty ---"),1000,IF($AG625="1H",SUM($AK625,MAX(Optimization!$I$5:$K$5)),$AK625)))</f>
        <v/>
      </c>
      <c r="AM625" s="134" t="str">
        <f ca="1">IF($AH625="","",IF(AND($AH625&lt;&gt;"--- Empty ---",OR($AI625&gt;$AD$2,OFFSET('All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25" s="52" t="str">
        <f t="shared" ca="1" si="83"/>
        <v/>
      </c>
      <c r="AO625" s="52" t="str">
        <f t="shared" ca="1" si="88"/>
        <v/>
      </c>
      <c r="AQ625" s="51" t="str">
        <f t="shared" ca="1" si="84"/>
        <v/>
      </c>
      <c r="AR625" s="51" t="str">
        <f t="shared" ca="1" si="85"/>
        <v/>
      </c>
      <c r="AS625" s="52" t="str">
        <f t="shared" ca="1" si="89"/>
        <v/>
      </c>
      <c r="AT625" s="52" t="str">
        <f ca="1">IF(OR(AQ625="",AQ625="n/a"),AQ625,IF(AND($AR625&lt;&gt;"--- Empty ---",AR625=IF(AQ625="Finger1",Settings!$AB$4,Settings!$AB$6),ISERROR(MATCH(AR625,Settings!$AB$9:$AB$14,0))),"No","Yes"))</f>
        <v/>
      </c>
      <c r="AV625" s="51" t="str">
        <f t="shared" ca="1" si="86"/>
        <v/>
      </c>
      <c r="AW625" s="51" t="str">
        <f t="shared" ca="1" si="87"/>
        <v/>
      </c>
      <c r="AX625" s="52" t="str">
        <f t="shared" ca="1" si="90"/>
        <v/>
      </c>
      <c r="AY625" s="52" t="str">
        <f ca="1">IF(OR(AV625="",AV625="n/a"),AV625,IF(AND($AW625&lt;&gt;"--- Empty ---",AW625=IF(AV625="Finger2",Settings!$AB$3,Settings!$AB$5),ISERROR(MATCH(AW625,Settings!$AB$9:$AB$14,0))),"No","Yes"))</f>
        <v/>
      </c>
    </row>
    <row r="626" spans="31:51" x14ac:dyDescent="0.25">
      <c r="AE626" s="51" t="str">
        <f ca="1">OFFSET('All Equipment'!$A$1,ROW()-1,0)&amp;""</f>
        <v>Finger</v>
      </c>
      <c r="AF626" s="51" t="str">
        <f ca="1">OFFSET('All Equipment'!$B$1,ROW()-1,0)&amp;""</f>
        <v/>
      </c>
      <c r="AG626" s="52" t="str">
        <f t="shared" ca="1" si="82"/>
        <v/>
      </c>
      <c r="AH626" s="51" t="str">
        <f ca="1">IF($AE626="","",IF(OFFSET('All Equipment'!$A$1,ROW()-1,2)="","--- Empty ---",OFFSET('All Equipment'!$A$1,ROW()-1,2)))</f>
        <v>--- Empty ---</v>
      </c>
      <c r="AI626" s="52" t="str">
        <f ca="1">IF($AF626="","",OFFSET('All Equipment'!$E$1,ROW()-1,0))</f>
        <v/>
      </c>
      <c r="AJ626" s="52">
        <f ca="1">IF($AE626="","",OFFSET('All Equipment'!$M$1,ROW()-1,0))</f>
        <v>0</v>
      </c>
      <c r="AK626" s="107">
        <f ca="1">IF($AE626="","",IF($AH626="--- Empty ---",0,OFFSET('All Equipment'!$P$1,ROW()-1,0)))</f>
        <v>0</v>
      </c>
      <c r="AL626" s="107">
        <f ca="1">IF($AE626="","",IF(AND($AE626="Off-Hand",$AH626="--- Empty ---"),1000,IF($AG626="1H",SUM($AK626,MAX(Optimization!$I$5:$K$5)),$AK626)))</f>
        <v>0</v>
      </c>
      <c r="AM626" s="134" t="str">
        <f ca="1">IF($AH626="","",IF(AND($AH626&lt;&gt;"--- Empty ---",OR($AI626&gt;$AD$2,OFFSET('All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6" s="52" t="str">
        <f t="shared" ca="1" si="83"/>
        <v>Yes</v>
      </c>
      <c r="AO626" s="52">
        <f t="shared" ca="1" si="88"/>
        <v>626</v>
      </c>
      <c r="AQ626" s="51" t="str">
        <f t="shared" ca="1" si="84"/>
        <v>Finger1</v>
      </c>
      <c r="AR626" s="51" t="str">
        <f t="shared" ca="1" si="85"/>
        <v>--- Empty ---</v>
      </c>
      <c r="AS626" s="52" t="str">
        <f t="shared" ca="1" si="89"/>
        <v>Yes</v>
      </c>
      <c r="AT626" s="52" t="str">
        <f ca="1">IF(OR(AQ626="",AQ626="n/a"),AQ626,IF(AND($AR626&lt;&gt;"--- Empty ---",AR626=IF(AQ626="Finger1",Settings!$AB$4,Settings!$AB$6),ISERROR(MATCH(AR626,Settings!$AB$9:$AB$14,0))),"No","Yes"))</f>
        <v>Yes</v>
      </c>
      <c r="AV626" s="51" t="str">
        <f t="shared" ca="1" si="86"/>
        <v>Finger2</v>
      </c>
      <c r="AW626" s="51" t="str">
        <f t="shared" ca="1" si="87"/>
        <v>--- Empty ---</v>
      </c>
      <c r="AX626" s="52" t="str">
        <f t="shared" ca="1" si="90"/>
        <v>Yes</v>
      </c>
      <c r="AY626" s="52" t="str">
        <f ca="1">IF(OR(AV626="",AV626="n/a"),AV626,IF(AND($AW626&lt;&gt;"--- Empty ---",AW626=IF(AV626="Finger2",Settings!$AB$3,Settings!$AB$5),ISERROR(MATCH(AW626,Settings!$AB$9:$AB$14,0))),"No","Yes"))</f>
        <v>Yes</v>
      </c>
    </row>
    <row r="627" spans="31:51" x14ac:dyDescent="0.25">
      <c r="AE627" s="51" t="str">
        <f ca="1">OFFSET('All Equipment'!$A$1,ROW()-1,0)&amp;""</f>
        <v>Finger</v>
      </c>
      <c r="AF627" s="51" t="str">
        <f ca="1">OFFSET('All Equipment'!$B$1,ROW()-1,0)&amp;""</f>
        <v>Finger</v>
      </c>
      <c r="AG627" s="52" t="str">
        <f t="shared" ca="1" si="82"/>
        <v/>
      </c>
      <c r="AH627" s="51" t="str">
        <f ca="1">IF($AE627="","",IF(OFFSET('All Equipment'!$A$1,ROW()-1,2)="","--- Empty ---",OFFSET('All Equipment'!$A$1,ROW()-1,2)))</f>
        <v>Advisor's Ring</v>
      </c>
      <c r="AI627" s="52">
        <f ca="1">IF($AF627="","",OFFSET('All Equipment'!$E$1,ROW()-1,0))</f>
        <v>3</v>
      </c>
      <c r="AJ627" s="52">
        <f ca="1">IF($AE627="","",OFFSET('All Equipment'!$M$1,ROW()-1,0))</f>
        <v>0</v>
      </c>
      <c r="AK627" s="107">
        <f ca="1">IF($AE627="","",IF($AH627="--- Empty ---",0,OFFSET('All Equipment'!$P$1,ROW()-1,0)))</f>
        <v>14</v>
      </c>
      <c r="AL627" s="107">
        <f ca="1">IF($AE627="","",IF(AND($AE627="Off-Hand",$AH627="--- Empty ---"),1000,IF($AG627="1H",SUM($AK627,MAX(Optimization!$I$5:$K$5)),$AK627)))</f>
        <v>14</v>
      </c>
      <c r="AM627" s="134" t="str">
        <f ca="1">IF($AH627="","",IF(AND($AH627&lt;&gt;"--- Empty ---",OR($AI627&gt;$AD$2,OFFSET('All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7" s="52" t="str">
        <f t="shared" ca="1" si="83"/>
        <v>Yes</v>
      </c>
      <c r="AO627" s="52">
        <f t="shared" ca="1" si="88"/>
        <v>627</v>
      </c>
      <c r="AQ627" s="51" t="str">
        <f t="shared" ca="1" si="84"/>
        <v>Finger1</v>
      </c>
      <c r="AR627" s="51" t="str">
        <f t="shared" ca="1" si="85"/>
        <v>Advisor's Ring</v>
      </c>
      <c r="AS627" s="52" t="str">
        <f t="shared" ca="1" si="89"/>
        <v>Yes</v>
      </c>
      <c r="AT627" s="52" t="str">
        <f ca="1">IF(OR(AQ627="",AQ627="n/a"),AQ627,IF(AND($AR627&lt;&gt;"--- Empty ---",AR627=IF(AQ627="Finger1",Settings!$AB$4,Settings!$AB$6),ISERROR(MATCH(AR627,Settings!$AB$9:$AB$14,0))),"No","Yes"))</f>
        <v>Yes</v>
      </c>
      <c r="AV627" s="51" t="str">
        <f t="shared" ca="1" si="86"/>
        <v>Finger2</v>
      </c>
      <c r="AW627" s="51" t="str">
        <f t="shared" ca="1" si="87"/>
        <v>Advisor's Ring</v>
      </c>
      <c r="AX627" s="52" t="str">
        <f t="shared" ca="1" si="90"/>
        <v>Yes</v>
      </c>
      <c r="AY627" s="52" t="str">
        <f ca="1">IF(OR(AV627="",AV627="n/a"),AV627,IF(AND($AW627&lt;&gt;"--- Empty ---",AW627=IF(AV627="Finger2",Settings!$AB$3,Settings!$AB$5),ISERROR(MATCH(AW627,Settings!$AB$9:$AB$14,0))),"No","Yes"))</f>
        <v>Yes</v>
      </c>
    </row>
    <row r="628" spans="31:51" x14ac:dyDescent="0.25">
      <c r="AE628" s="51" t="str">
        <f ca="1">OFFSET('All Equipment'!$A$1,ROW()-1,0)&amp;""</f>
        <v>Finger</v>
      </c>
      <c r="AF628" s="51" t="str">
        <f ca="1">OFFSET('All Equipment'!$B$1,ROW()-1,0)&amp;""</f>
        <v>Finger</v>
      </c>
      <c r="AG628" s="52" t="str">
        <f t="shared" ca="1" si="82"/>
        <v/>
      </c>
      <c r="AH628" s="51" t="str">
        <f ca="1">IF($AE628="","",IF(OFFSET('All Equipment'!$A$1,ROW()-1,2)="","--- Empty ---",OFFSET('All Equipment'!$A$1,ROW()-1,2)))</f>
        <v>Band of Earthen Wrath</v>
      </c>
      <c r="AI628" s="52">
        <f ca="1">IF($AF628="","",OFFSET('All Equipment'!$E$1,ROW()-1,0))</f>
        <v>5</v>
      </c>
      <c r="AJ628" s="52">
        <f ca="1">IF($AE628="","",OFFSET('All Equipment'!$M$1,ROW()-1,0))</f>
        <v>0</v>
      </c>
      <c r="AK628" s="107">
        <f ca="1">IF($AE628="","",IF($AH628="--- Empty ---",0,OFFSET('All Equipment'!$P$1,ROW()-1,0)))</f>
        <v>7.7042553191489382</v>
      </c>
      <c r="AL628" s="107">
        <f ca="1">IF($AE628="","",IF(AND($AE628="Off-Hand",$AH628="--- Empty ---"),1000,IF($AG628="1H",SUM($AK628,MAX(Optimization!$I$5:$K$5)),$AK628)))</f>
        <v>7.7042553191489382</v>
      </c>
      <c r="AM628" s="134" t="str">
        <f ca="1">IF($AH628="","",IF(AND($AH628&lt;&gt;"--- Empty ---",OR($AI628&gt;$AD$2,OFFSET('All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8" s="52" t="str">
        <f t="shared" ca="1" si="83"/>
        <v>Yes</v>
      </c>
      <c r="AO628" s="52">
        <f t="shared" ca="1" si="88"/>
        <v>628</v>
      </c>
      <c r="AQ628" s="51" t="str">
        <f t="shared" ca="1" si="84"/>
        <v>Finger1</v>
      </c>
      <c r="AR628" s="51" t="str">
        <f t="shared" ca="1" si="85"/>
        <v>Band of Earthen Wrath</v>
      </c>
      <c r="AS628" s="52" t="str">
        <f t="shared" ca="1" si="89"/>
        <v>Yes</v>
      </c>
      <c r="AT628" s="52" t="str">
        <f ca="1">IF(OR(AQ628="",AQ628="n/a"),AQ628,IF(AND($AR628&lt;&gt;"--- Empty ---",AR628=IF(AQ628="Finger1",Settings!$AB$4,Settings!$AB$6),ISERROR(MATCH(AR628,Settings!$AB$9:$AB$14,0))),"No","Yes"))</f>
        <v>Yes</v>
      </c>
      <c r="AV628" s="51" t="str">
        <f t="shared" ca="1" si="86"/>
        <v>Finger2</v>
      </c>
      <c r="AW628" s="51" t="str">
        <f t="shared" ca="1" si="87"/>
        <v>Band of Earthen Wrath</v>
      </c>
      <c r="AX628" s="52" t="str">
        <f t="shared" ca="1" si="90"/>
        <v>Yes</v>
      </c>
      <c r="AY628" s="52" t="str">
        <f ca="1">IF(OR(AV628="",AV628="n/a"),AV628,IF(AND($AW628&lt;&gt;"--- Empty ---",AW628=IF(AV628="Finger2",Settings!$AB$3,Settings!$AB$5),ISERROR(MATCH(AW628,Settings!$AB$9:$AB$14,0))),"No","Yes"))</f>
        <v>Yes</v>
      </c>
    </row>
    <row r="629" spans="31:51" x14ac:dyDescent="0.25">
      <c r="AE629" s="51" t="str">
        <f ca="1">OFFSET('All Equipment'!$A$1,ROW()-1,0)&amp;""</f>
        <v>Finger</v>
      </c>
      <c r="AF629" s="51" t="str">
        <f ca="1">OFFSET('All Equipment'!$B$1,ROW()-1,0)&amp;""</f>
        <v>Finger</v>
      </c>
      <c r="AG629" s="52" t="str">
        <f t="shared" ca="1" si="82"/>
        <v/>
      </c>
      <c r="AH629" s="51" t="str">
        <f ca="1">IF($AE629="","",IF(OFFSET('All Equipment'!$A$1,ROW()-1,2)="","--- Empty ---",OFFSET('All Equipment'!$A$1,ROW()-1,2)))</f>
        <v>Band of Forced Concentration</v>
      </c>
      <c r="AI629" s="52">
        <f ca="1">IF($AF629="","",OFFSET('All Equipment'!$E$1,ROW()-1,0))</f>
        <v>3</v>
      </c>
      <c r="AJ629" s="52">
        <f ca="1">IF($AE629="","",OFFSET('All Equipment'!$M$1,ROW()-1,0))</f>
        <v>1</v>
      </c>
      <c r="AK629" s="107">
        <f ca="1">IF($AE629="","",IF($AH629="--- Empty ---",0,OFFSET('All Equipment'!$P$1,ROW()-1,0)))</f>
        <v>35.955319148936169</v>
      </c>
      <c r="AL629" s="107">
        <f ca="1">IF($AE629="","",IF(AND($AE629="Off-Hand",$AH629="--- Empty ---"),1000,IF($AG629="1H",SUM($AK629,MAX(Optimization!$I$5:$K$5)),$AK629)))</f>
        <v>35.955319148936169</v>
      </c>
      <c r="AM629" s="134" t="str">
        <f ca="1">IF($AH629="","",IF(AND($AH629&lt;&gt;"--- Empty ---",OR($AI629&gt;$AD$2,OFFSET('All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9" s="52" t="str">
        <f t="shared" ca="1" si="83"/>
        <v>Yes</v>
      </c>
      <c r="AO629" s="52">
        <f t="shared" ca="1" si="88"/>
        <v>629</v>
      </c>
      <c r="AQ629" s="51" t="str">
        <f t="shared" ca="1" si="84"/>
        <v>Finger1</v>
      </c>
      <c r="AR629" s="51" t="str">
        <f t="shared" ca="1" si="85"/>
        <v>Band of Forced Concentration</v>
      </c>
      <c r="AS629" s="52" t="str">
        <f t="shared" ca="1" si="89"/>
        <v>Yes</v>
      </c>
      <c r="AT629" s="52" t="str">
        <f ca="1">IF(OR(AQ629="",AQ629="n/a"),AQ629,IF(AND($AR629&lt;&gt;"--- Empty ---",AR629=IF(AQ629="Finger1",Settings!$AB$4,Settings!$AB$6),ISERROR(MATCH(AR629,Settings!$AB$9:$AB$14,0))),"No","Yes"))</f>
        <v>Yes</v>
      </c>
      <c r="AV629" s="51" t="str">
        <f t="shared" ca="1" si="86"/>
        <v>Finger2</v>
      </c>
      <c r="AW629" s="51" t="str">
        <f t="shared" ca="1" si="87"/>
        <v>Band of Forced Concentration</v>
      </c>
      <c r="AX629" s="52" t="str">
        <f t="shared" ca="1" si="90"/>
        <v>Yes</v>
      </c>
      <c r="AY629" s="52" t="str">
        <f ca="1">IF(OR(AV629="",AV629="n/a"),AV629,IF(AND($AW629&lt;&gt;"--- Empty ---",AW629=IF(AV629="Finger2",Settings!$AB$3,Settings!$AB$5),ISERROR(MATCH(AW629,Settings!$AB$9:$AB$14,0))),"No","Yes"))</f>
        <v>Yes</v>
      </c>
    </row>
    <row r="630" spans="31:51" x14ac:dyDescent="0.25">
      <c r="AE630" s="51" t="str">
        <f ca="1">OFFSET('All Equipment'!$A$1,ROW()-1,0)&amp;""</f>
        <v>Finger</v>
      </c>
      <c r="AF630" s="51" t="str">
        <f ca="1">OFFSET('All Equipment'!$B$1,ROW()-1,0)&amp;""</f>
        <v>Finger</v>
      </c>
      <c r="AG630" s="52" t="str">
        <f t="shared" ca="1" si="82"/>
        <v/>
      </c>
      <c r="AH630" s="51" t="str">
        <f ca="1">IF($AE630="","",IF(OFFSET('All Equipment'!$A$1,ROW()-1,2)="","--- Empty ---",OFFSET('All Equipment'!$A$1,ROW()-1,2)))</f>
        <v>Band of Rumination</v>
      </c>
      <c r="AI630" s="52">
        <f ca="1">IF($AF630="","",OFFSET('All Equipment'!$E$1,ROW()-1,0))</f>
        <v>1</v>
      </c>
      <c r="AJ630" s="52">
        <f ca="1">IF($AE630="","",OFFSET('All Equipment'!$M$1,ROW()-1,0))</f>
        <v>0</v>
      </c>
      <c r="AK630" s="107">
        <f ca="1">IF($AE630="","",IF($AH630="--- Empty ---",0,OFFSET('All Equipment'!$P$1,ROW()-1,0)))</f>
        <v>6.7978723404255339</v>
      </c>
      <c r="AL630" s="107">
        <f ca="1">IF($AE630="","",IF(AND($AE630="Off-Hand",$AH630="--- Empty ---"),1000,IF($AG630="1H",SUM($AK630,MAX(Optimization!$I$5:$K$5)),$AK630)))</f>
        <v>6.7978723404255339</v>
      </c>
      <c r="AM630" s="134" t="str">
        <f ca="1">IF($AH630="","",IF(AND($AH630&lt;&gt;"--- Empty ---",OR($AI630&gt;$AD$2,OFFSET('All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0" s="52" t="str">
        <f t="shared" ca="1" si="83"/>
        <v>Yes</v>
      </c>
      <c r="AO630" s="52">
        <f t="shared" ca="1" si="88"/>
        <v>630</v>
      </c>
      <c r="AQ630" s="51" t="str">
        <f t="shared" ca="1" si="84"/>
        <v>Finger1</v>
      </c>
      <c r="AR630" s="51" t="str">
        <f t="shared" ca="1" si="85"/>
        <v>Band of Rumination</v>
      </c>
      <c r="AS630" s="52" t="str">
        <f t="shared" ca="1" si="89"/>
        <v>Yes</v>
      </c>
      <c r="AT630" s="52" t="str">
        <f ca="1">IF(OR(AQ630="",AQ630="n/a"),AQ630,IF(AND($AR630&lt;&gt;"--- Empty ---",AR630=IF(AQ630="Finger1",Settings!$AB$4,Settings!$AB$6),ISERROR(MATCH(AR630,Settings!$AB$9:$AB$14,0))),"No","Yes"))</f>
        <v>Yes</v>
      </c>
      <c r="AV630" s="51" t="str">
        <f t="shared" ca="1" si="86"/>
        <v>Finger2</v>
      </c>
      <c r="AW630" s="51" t="str">
        <f t="shared" ca="1" si="87"/>
        <v>Band of Rumination</v>
      </c>
      <c r="AX630" s="52" t="str">
        <f t="shared" ca="1" si="90"/>
        <v>Yes</v>
      </c>
      <c r="AY630" s="52" t="str">
        <f ca="1">IF(OR(AV630="",AV630="n/a"),AV630,IF(AND($AW630&lt;&gt;"--- Empty ---",AW630=IF(AV630="Finger2",Settings!$AB$3,Settings!$AB$5),ISERROR(MATCH(AW630,Settings!$AB$9:$AB$14,0))),"No","Yes"))</f>
        <v>Yes</v>
      </c>
    </row>
    <row r="631" spans="31:51" x14ac:dyDescent="0.25">
      <c r="AE631" s="51" t="str">
        <f ca="1">OFFSET('All Equipment'!$A$1,ROW()-1,0)&amp;""</f>
        <v>Finger</v>
      </c>
      <c r="AF631" s="51" t="str">
        <f ca="1">OFFSET('All Equipment'!$B$1,ROW()-1,0)&amp;""</f>
        <v>Finger</v>
      </c>
      <c r="AG631" s="52" t="str">
        <f t="shared" ca="1" si="82"/>
        <v/>
      </c>
      <c r="AH631" s="51" t="str">
        <f ca="1">IF($AE631="","",IF(OFFSET('All Equipment'!$A$1,ROW()-1,2)="","--- Empty ---",OFFSET('All Equipment'!$A$1,ROW()-1,2)))</f>
        <v>Band of Servitude</v>
      </c>
      <c r="AI631" s="52">
        <f ca="1">IF($AF631="","",OFFSET('All Equipment'!$E$1,ROW()-1,0))</f>
        <v>4</v>
      </c>
      <c r="AJ631" s="52">
        <f ca="1">IF($AE631="","",OFFSET('All Equipment'!$M$1,ROW()-1,0))</f>
        <v>0</v>
      </c>
      <c r="AK631" s="107">
        <f ca="1">IF($AE631="","",IF($AH631="--- Empty ---",0,OFFSET('All Equipment'!$P$1,ROW()-1,0)))</f>
        <v>24.019680851063832</v>
      </c>
      <c r="AL631" s="107">
        <f ca="1">IF($AE631="","",IF(AND($AE631="Off-Hand",$AH631="--- Empty ---"),1000,IF($AG631="1H",SUM($AK631,MAX(Optimization!$I$5:$K$5)),$AK631)))</f>
        <v>24.019680851063832</v>
      </c>
      <c r="AM631" s="134" t="str">
        <f ca="1">IF($AH631="","",IF(AND($AH631&lt;&gt;"--- Empty ---",OR($AI631&gt;$AD$2,OFFSET('All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1" s="52" t="str">
        <f t="shared" ca="1" si="83"/>
        <v>Yes</v>
      </c>
      <c r="AO631" s="52">
        <f t="shared" ca="1" si="88"/>
        <v>631</v>
      </c>
      <c r="AQ631" s="51" t="str">
        <f t="shared" ca="1" si="84"/>
        <v>Finger1</v>
      </c>
      <c r="AR631" s="51" t="str">
        <f t="shared" ca="1" si="85"/>
        <v>Band of Servitude</v>
      </c>
      <c r="AS631" s="52" t="str">
        <f t="shared" ca="1" si="89"/>
        <v>Yes</v>
      </c>
      <c r="AT631" s="52" t="str">
        <f ca="1">IF(OR(AQ631="",AQ631="n/a"),AQ631,IF(AND($AR631&lt;&gt;"--- Empty ---",AR631=IF(AQ631="Finger1",Settings!$AB$4,Settings!$AB$6),ISERROR(MATCH(AR631,Settings!$AB$9:$AB$14,0))),"No","Yes"))</f>
        <v>Yes</v>
      </c>
      <c r="AV631" s="51" t="str">
        <f t="shared" ca="1" si="86"/>
        <v>Finger2</v>
      </c>
      <c r="AW631" s="51" t="str">
        <f t="shared" ca="1" si="87"/>
        <v>Band of Servitude</v>
      </c>
      <c r="AX631" s="52" t="str">
        <f t="shared" ca="1" si="90"/>
        <v>Yes</v>
      </c>
      <c r="AY631" s="52" t="str">
        <f ca="1">IF(OR(AV631="",AV631="n/a"),AV631,IF(AND($AW631&lt;&gt;"--- Empty ---",AW631=IF(AV631="Finger2",Settings!$AB$3,Settings!$AB$5),ISERROR(MATCH(AW631,Settings!$AB$9:$AB$14,0))),"No","Yes"))</f>
        <v>Yes</v>
      </c>
    </row>
    <row r="632" spans="31:51" x14ac:dyDescent="0.25">
      <c r="AE632" s="51" t="str">
        <f ca="1">OFFSET('All Equipment'!$A$1,ROW()-1,0)&amp;""</f>
        <v>Finger</v>
      </c>
      <c r="AF632" s="51" t="str">
        <f ca="1">OFFSET('All Equipment'!$B$1,ROW()-1,0)&amp;""</f>
        <v>Finger</v>
      </c>
      <c r="AG632" s="52" t="str">
        <f t="shared" ca="1" si="82"/>
        <v/>
      </c>
      <c r="AH632" s="51" t="str">
        <f ca="1">IF($AE632="","",IF(OFFSET('All Equipment'!$A$1,ROW()-1,2)="","--- Empty ---",OFFSET('All Equipment'!$A$1,ROW()-1,2)))</f>
        <v>Band of the Inevitable</v>
      </c>
      <c r="AI632" s="52">
        <f ca="1">IF($AF632="","",OFFSET('All Equipment'!$E$1,ROW()-1,0))</f>
        <v>6</v>
      </c>
      <c r="AJ632" s="52">
        <f ca="1">IF($AE632="","",OFFSET('All Equipment'!$M$1,ROW()-1,0))</f>
        <v>1</v>
      </c>
      <c r="AK632" s="107">
        <f ca="1">IF($AE632="","",IF($AH632="--- Empty ---",0,OFFSET('All Equipment'!$P$1,ROW()-1,0)))</f>
        <v>49.59574468085107</v>
      </c>
      <c r="AL632" s="107">
        <f ca="1">IF($AE632="","",IF(AND($AE632="Off-Hand",$AH632="--- Empty ---"),1000,IF($AG632="1H",SUM($AK632,MAX(Optimization!$I$5:$K$5)),$AK632)))</f>
        <v>49.59574468085107</v>
      </c>
      <c r="AM632" s="134" t="str">
        <f ca="1">IF($AH632="","",IF(AND($AH632&lt;&gt;"--- Empty ---",OR($AI632&gt;$AD$2,OFFSET('All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2" s="52" t="str">
        <f t="shared" ca="1" si="83"/>
        <v>Yes</v>
      </c>
      <c r="AO632" s="52">
        <f t="shared" ca="1" si="88"/>
        <v>632</v>
      </c>
      <c r="AQ632" s="51" t="str">
        <f t="shared" ca="1" si="84"/>
        <v>Finger1</v>
      </c>
      <c r="AR632" s="51" t="str">
        <f t="shared" ca="1" si="85"/>
        <v>Band of the Inevitable</v>
      </c>
      <c r="AS632" s="52" t="str">
        <f t="shared" ca="1" si="89"/>
        <v>Yes</v>
      </c>
      <c r="AT632" s="52" t="str">
        <f ca="1">IF(OR(AQ632="",AQ632="n/a"),AQ632,IF(AND($AR632&lt;&gt;"--- Empty ---",AR632=IF(AQ632="Finger1",Settings!$AB$4,Settings!$AB$6),ISERROR(MATCH(AR632,Settings!$AB$9:$AB$14,0))),"No","Yes"))</f>
        <v>No</v>
      </c>
      <c r="AV632" s="51" t="str">
        <f t="shared" ca="1" si="86"/>
        <v>Finger2</v>
      </c>
      <c r="AW632" s="51" t="str">
        <f t="shared" ca="1" si="87"/>
        <v>Band of the Inevitable</v>
      </c>
      <c r="AX632" s="52" t="str">
        <f t="shared" ca="1" si="90"/>
        <v>Yes</v>
      </c>
      <c r="AY632" s="52" t="str">
        <f ca="1">IF(OR(AV632="",AV632="n/a"),AV632,IF(AND($AW632&lt;&gt;"--- Empty ---",AW632=IF(AV632="Finger2",Settings!$AB$3,Settings!$AB$5),ISERROR(MATCH(AW632,Settings!$AB$9:$AB$14,0))),"No","Yes"))</f>
        <v>Yes</v>
      </c>
    </row>
    <row r="633" spans="31:51" x14ac:dyDescent="0.25">
      <c r="AE633" s="51" t="str">
        <f ca="1">OFFSET('All Equipment'!$A$1,ROW()-1,0)&amp;""</f>
        <v>Finger</v>
      </c>
      <c r="AF633" s="51" t="str">
        <f ca="1">OFFSET('All Equipment'!$B$1,ROW()-1,0)&amp;""</f>
        <v>Finger</v>
      </c>
      <c r="AG633" s="52" t="str">
        <f t="shared" ca="1" si="82"/>
        <v/>
      </c>
      <c r="AH633" s="51" t="str">
        <f ca="1">IF($AE633="","",IF(OFFSET('All Equipment'!$A$1,ROW()-1,2)="","--- Empty ---",OFFSET('All Equipment'!$A$1,ROW()-1,2)))</f>
        <v>Band of the Unicorn</v>
      </c>
      <c r="AI633" s="52">
        <f ca="1">IF($AF633="","",OFFSET('All Equipment'!$E$1,ROW()-1,0))</f>
        <v>1</v>
      </c>
      <c r="AJ633" s="52">
        <f ca="1">IF($AE633="","",OFFSET('All Equipment'!$M$1,ROW()-1,0))</f>
        <v>0</v>
      </c>
      <c r="AK633" s="107">
        <f ca="1">IF($AE633="","",IF($AH633="--- Empty ---",0,OFFSET('All Equipment'!$P$1,ROW()-1,0)))</f>
        <v>13</v>
      </c>
      <c r="AL633" s="107">
        <f ca="1">IF($AE633="","",IF(AND($AE633="Off-Hand",$AH633="--- Empty ---"),1000,IF($AG633="1H",SUM($AK633,MAX(Optimization!$I$5:$K$5)),$AK633)))</f>
        <v>13</v>
      </c>
      <c r="AM633" s="134" t="str">
        <f ca="1">IF($AH633="","",IF(AND($AH633&lt;&gt;"--- Empty ---",OR($AI633&gt;$AD$2,OFFSET('All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3" s="52" t="str">
        <f t="shared" ca="1" si="83"/>
        <v>Yes</v>
      </c>
      <c r="AO633" s="52">
        <f t="shared" ca="1" si="88"/>
        <v>633</v>
      </c>
      <c r="AQ633" s="51" t="str">
        <f t="shared" ca="1" si="84"/>
        <v>Finger1</v>
      </c>
      <c r="AR633" s="51" t="str">
        <f t="shared" ca="1" si="85"/>
        <v>Band of the Unicorn</v>
      </c>
      <c r="AS633" s="52" t="str">
        <f t="shared" ca="1" si="89"/>
        <v>Yes</v>
      </c>
      <c r="AT633" s="52" t="str">
        <f ca="1">IF(OR(AQ633="",AQ633="n/a"),AQ633,IF(AND($AR633&lt;&gt;"--- Empty ---",AR633=IF(AQ633="Finger1",Settings!$AB$4,Settings!$AB$6),ISERROR(MATCH(AR633,Settings!$AB$9:$AB$14,0))),"No","Yes"))</f>
        <v>Yes</v>
      </c>
      <c r="AV633" s="51" t="str">
        <f t="shared" ca="1" si="86"/>
        <v>Finger2</v>
      </c>
      <c r="AW633" s="51" t="str">
        <f t="shared" ca="1" si="87"/>
        <v>Band of the Unicorn</v>
      </c>
      <c r="AX633" s="52" t="str">
        <f t="shared" ca="1" si="90"/>
        <v>Yes</v>
      </c>
      <c r="AY633" s="52" t="str">
        <f ca="1">IF(OR(AV633="",AV633="n/a"),AV633,IF(AND($AW633&lt;&gt;"--- Empty ---",AW633=IF(AV633="Finger2",Settings!$AB$3,Settings!$AB$5),ISERROR(MATCH(AW633,Settings!$AB$9:$AB$14,0))),"No","Yes"))</f>
        <v>Yes</v>
      </c>
    </row>
    <row r="634" spans="31:51" x14ac:dyDescent="0.25">
      <c r="AE634" s="51" t="str">
        <f ca="1">OFFSET('All Equipment'!$A$1,ROW()-1,0)&amp;""</f>
        <v>Finger</v>
      </c>
      <c r="AF634" s="51" t="str">
        <f ca="1">OFFSET('All Equipment'!$B$1,ROW()-1,0)&amp;""</f>
        <v>Finger</v>
      </c>
      <c r="AG634" s="52" t="str">
        <f t="shared" ca="1" si="82"/>
        <v/>
      </c>
      <c r="AH634" s="51" t="str">
        <f ca="1">IF($AE634="","",IF(OFFSET('All Equipment'!$A$1,ROW()-1,2)="","--- Empty ---",OFFSET('All Equipment'!$A$1,ROW()-1,2)))</f>
        <v>Cyclopean Band</v>
      </c>
      <c r="AI634" s="52">
        <f ca="1">IF($AF634="","",OFFSET('All Equipment'!$E$1,ROW()-1,0))</f>
        <v>1</v>
      </c>
      <c r="AJ634" s="52">
        <f ca="1">IF($AE634="","",OFFSET('All Equipment'!$M$1,ROW()-1,0))</f>
        <v>0</v>
      </c>
      <c r="AK634" s="107">
        <f ca="1">IF($AE634="","",IF($AH634="--- Empty ---",0,OFFSET('All Equipment'!$P$1,ROW()-1,0)))</f>
        <v>9.7930851063829785</v>
      </c>
      <c r="AL634" s="107">
        <f ca="1">IF($AE634="","",IF(AND($AE634="Off-Hand",$AH634="--- Empty ---"),1000,IF($AG634="1H",SUM($AK634,MAX(Optimization!$I$5:$K$5)),$AK634)))</f>
        <v>9.7930851063829785</v>
      </c>
      <c r="AM634" s="134" t="str">
        <f ca="1">IF($AH634="","",IF(AND($AH634&lt;&gt;"--- Empty ---",OR($AI634&gt;$AD$2,OFFSET('All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4" s="52" t="str">
        <f t="shared" ca="1" si="83"/>
        <v>Yes</v>
      </c>
      <c r="AO634" s="52">
        <f t="shared" ca="1" si="88"/>
        <v>634</v>
      </c>
      <c r="AQ634" s="51" t="str">
        <f t="shared" ca="1" si="84"/>
        <v>Finger1</v>
      </c>
      <c r="AR634" s="51" t="str">
        <f t="shared" ca="1" si="85"/>
        <v>Cyclopean Band</v>
      </c>
      <c r="AS634" s="52" t="str">
        <f t="shared" ca="1" si="89"/>
        <v>Yes</v>
      </c>
      <c r="AT634" s="52" t="str">
        <f ca="1">IF(OR(AQ634="",AQ634="n/a"),AQ634,IF(AND($AR634&lt;&gt;"--- Empty ---",AR634=IF(AQ634="Finger1",Settings!$AB$4,Settings!$AB$6),ISERROR(MATCH(AR634,Settings!$AB$9:$AB$14,0))),"No","Yes"))</f>
        <v>Yes</v>
      </c>
      <c r="AV634" s="51" t="str">
        <f t="shared" ca="1" si="86"/>
        <v>Finger2</v>
      </c>
      <c r="AW634" s="51" t="str">
        <f t="shared" ca="1" si="87"/>
        <v>Cyclopean Band</v>
      </c>
      <c r="AX634" s="52" t="str">
        <f t="shared" ca="1" si="90"/>
        <v>Yes</v>
      </c>
      <c r="AY634" s="52" t="str">
        <f ca="1">IF(OR(AV634="",AV634="n/a"),AV634,IF(AND($AW634&lt;&gt;"--- Empty ---",AW634=IF(AV634="Finger2",Settings!$AB$3,Settings!$AB$5),ISERROR(MATCH(AW634,Settings!$AB$9:$AB$14,0))),"No","Yes"))</f>
        <v>Yes</v>
      </c>
    </row>
    <row r="635" spans="31:51" x14ac:dyDescent="0.25">
      <c r="AE635" s="51" t="str">
        <f ca="1">OFFSET('All Equipment'!$A$1,ROW()-1,0)&amp;""</f>
        <v>Finger</v>
      </c>
      <c r="AF635" s="51" t="str">
        <f ca="1">OFFSET('All Equipment'!$B$1,ROW()-1,0)&amp;""</f>
        <v>Finger</v>
      </c>
      <c r="AG635" s="52" t="str">
        <f t="shared" ca="1" si="82"/>
        <v/>
      </c>
      <c r="AH635" s="51" t="str">
        <f ca="1">IF($AE635="","",IF(OFFSET('All Equipment'!$A$1,ROW()-1,2)="","--- Empty ---",OFFSET('All Equipment'!$A$1,ROW()-1,2)))</f>
        <v>Don Mauricio's Band of Domination</v>
      </c>
      <c r="AI635" s="52">
        <f ca="1">IF($AF635="","",OFFSET('All Equipment'!$E$1,ROW()-1,0))</f>
        <v>5</v>
      </c>
      <c r="AJ635" s="52">
        <f ca="1">IF($AE635="","",OFFSET('All Equipment'!$M$1,ROW()-1,0))</f>
        <v>0</v>
      </c>
      <c r="AK635" s="107">
        <f ca="1">IF($AE635="","",IF($AH635="--- Empty ---",0,OFFSET('All Equipment'!$P$1,ROW()-1,0)))</f>
        <v>17.797872340425535</v>
      </c>
      <c r="AL635" s="107">
        <f ca="1">IF($AE635="","",IF(AND($AE635="Off-Hand",$AH635="--- Empty ---"),1000,IF($AG635="1H",SUM($AK635,MAX(Optimization!$I$5:$K$5)),$AK635)))</f>
        <v>17.797872340425535</v>
      </c>
      <c r="AM635" s="134" t="str">
        <f ca="1">IF($AH635="","",IF(AND($AH635&lt;&gt;"--- Empty ---",OR($AI635&gt;$AD$2,OFFSET('All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5" s="52" t="str">
        <f t="shared" ca="1" si="83"/>
        <v>Yes</v>
      </c>
      <c r="AO635" s="52">
        <f t="shared" ca="1" si="88"/>
        <v>635</v>
      </c>
      <c r="AQ635" s="51" t="str">
        <f t="shared" ca="1" si="84"/>
        <v>Finger1</v>
      </c>
      <c r="AR635" s="51" t="str">
        <f t="shared" ca="1" si="85"/>
        <v>Don Mauricio's Band of Domination</v>
      </c>
      <c r="AS635" s="52" t="str">
        <f t="shared" ca="1" si="89"/>
        <v>Yes</v>
      </c>
      <c r="AT635" s="52" t="str">
        <f ca="1">IF(OR(AQ635="",AQ635="n/a"),AQ635,IF(AND($AR635&lt;&gt;"--- Empty ---",AR635=IF(AQ635="Finger1",Settings!$AB$4,Settings!$AB$6),ISERROR(MATCH(AR635,Settings!$AB$9:$AB$14,0))),"No","Yes"))</f>
        <v>Yes</v>
      </c>
      <c r="AV635" s="51" t="str">
        <f t="shared" ca="1" si="86"/>
        <v>Finger2</v>
      </c>
      <c r="AW635" s="51" t="str">
        <f t="shared" ca="1" si="87"/>
        <v>Don Mauricio's Band of Domination</v>
      </c>
      <c r="AX635" s="52" t="str">
        <f t="shared" ca="1" si="90"/>
        <v>Yes</v>
      </c>
      <c r="AY635" s="52" t="str">
        <f ca="1">IF(OR(AV635="",AV635="n/a"),AV635,IF(AND($AW635&lt;&gt;"--- Empty ---",AW635=IF(AV635="Finger2",Settings!$AB$3,Settings!$AB$5),ISERROR(MATCH(AW635,Settings!$AB$9:$AB$14,0))),"No","Yes"))</f>
        <v>Yes</v>
      </c>
    </row>
    <row r="636" spans="31:51" x14ac:dyDescent="0.25">
      <c r="AE636" s="51" t="str">
        <f ca="1">OFFSET('All Equipment'!$A$1,ROW()-1,0)&amp;""</f>
        <v>Finger</v>
      </c>
      <c r="AF636" s="51" t="str">
        <f ca="1">OFFSET('All Equipment'!$B$1,ROW()-1,0)&amp;""</f>
        <v>Finger</v>
      </c>
      <c r="AG636" s="52" t="str">
        <f t="shared" ca="1" si="82"/>
        <v/>
      </c>
      <c r="AH636" s="51" t="str">
        <f ca="1">IF($AE636="","",IF(OFFSET('All Equipment'!$A$1,ROW()-1,2)="","--- Empty ---",OFFSET('All Equipment'!$A$1,ROW()-1,2)))</f>
        <v>Dragonslayer's Signet</v>
      </c>
      <c r="AI636" s="52">
        <f ca="1">IF($AF636="","",OFFSET('All Equipment'!$E$1,ROW()-1,0))</f>
        <v>1</v>
      </c>
      <c r="AJ636" s="52">
        <f ca="1">IF($AE636="","",OFFSET('All Equipment'!$M$1,ROW()-1,0))</f>
        <v>0</v>
      </c>
      <c r="AK636" s="107">
        <f ca="1">IF($AE636="","",IF($AH636="--- Empty ---",0,OFFSET('All Equipment'!$P$1,ROW()-1,0)))</f>
        <v>8.1574468085106417</v>
      </c>
      <c r="AL636" s="107">
        <f ca="1">IF($AE636="","",IF(AND($AE636="Off-Hand",$AH636="--- Empty ---"),1000,IF($AG636="1H",SUM($AK636,MAX(Optimization!$I$5:$K$5)),$AK636)))</f>
        <v>8.1574468085106417</v>
      </c>
      <c r="AM636" s="134" t="str">
        <f ca="1">IF($AH636="","",IF(AND($AH636&lt;&gt;"--- Empty ---",OR($AI636&gt;$AD$2,OFFSET('All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6" s="52" t="str">
        <f t="shared" ca="1" si="83"/>
        <v>Yes</v>
      </c>
      <c r="AO636" s="52">
        <f t="shared" ca="1" si="88"/>
        <v>636</v>
      </c>
      <c r="AQ636" s="51" t="str">
        <f t="shared" ca="1" si="84"/>
        <v>Finger1</v>
      </c>
      <c r="AR636" s="51" t="str">
        <f t="shared" ca="1" si="85"/>
        <v>Dragonslayer's Signet</v>
      </c>
      <c r="AS636" s="52" t="str">
        <f t="shared" ca="1" si="89"/>
        <v>Yes</v>
      </c>
      <c r="AT636" s="52" t="str">
        <f ca="1">IF(OR(AQ636="",AQ636="n/a"),AQ636,IF(AND($AR636&lt;&gt;"--- Empty ---",AR636=IF(AQ636="Finger1",Settings!$AB$4,Settings!$AB$6),ISERROR(MATCH(AR636,Settings!$AB$9:$AB$14,0))),"No","Yes"))</f>
        <v>Yes</v>
      </c>
      <c r="AV636" s="51" t="str">
        <f t="shared" ca="1" si="86"/>
        <v>Finger2</v>
      </c>
      <c r="AW636" s="51" t="str">
        <f t="shared" ca="1" si="87"/>
        <v>Dragonslayer's Signet</v>
      </c>
      <c r="AX636" s="52" t="str">
        <f t="shared" ca="1" si="90"/>
        <v>Yes</v>
      </c>
      <c r="AY636" s="52" t="str">
        <f ca="1">IF(OR(AV636="",AV636="n/a"),AV636,IF(AND($AW636&lt;&gt;"--- Empty ---",AW636=IF(AV636="Finger2",Settings!$AB$3,Settings!$AB$5),ISERROR(MATCH(AW636,Settings!$AB$9:$AB$14,0))),"No","Yes"))</f>
        <v>Yes</v>
      </c>
    </row>
    <row r="637" spans="31:51" x14ac:dyDescent="0.25">
      <c r="AE637" s="51" t="str">
        <f ca="1">OFFSET('All Equipment'!$A$1,ROW()-1,0)&amp;""</f>
        <v>Finger</v>
      </c>
      <c r="AF637" s="51" t="str">
        <f ca="1">OFFSET('All Equipment'!$B$1,ROW()-1,0)&amp;""</f>
        <v>Finger</v>
      </c>
      <c r="AG637" s="52" t="str">
        <f t="shared" ca="1" si="82"/>
        <v/>
      </c>
      <c r="AH637" s="51" t="str">
        <f ca="1">IF($AE637="","",IF(OFFSET('All Equipment'!$A$1,ROW()-1,2)="","--- Empty ---",OFFSET('All Equipment'!$A$1,ROW()-1,2)))</f>
        <v>Elemental Focus Band</v>
      </c>
      <c r="AI637" s="52">
        <f ca="1">IF($AF637="","",OFFSET('All Equipment'!$E$1,ROW()-1,0))</f>
        <v>4</v>
      </c>
      <c r="AJ637" s="52">
        <f ca="1">IF($AE637="","",OFFSET('All Equipment'!$M$1,ROW()-1,0))</f>
        <v>0</v>
      </c>
      <c r="AK637" s="107">
        <f ca="1">IF($AE637="","",IF($AH637="--- Empty ---",0,OFFSET('All Equipment'!$P$1,ROW()-1,0)))</f>
        <v>23.246276595744682</v>
      </c>
      <c r="AL637" s="107">
        <f ca="1">IF($AE637="","",IF(AND($AE637="Off-Hand",$AH637="--- Empty ---"),1000,IF($AG637="1H",SUM($AK637,MAX(Optimization!$I$5:$K$5)),$AK637)))</f>
        <v>23.246276595744682</v>
      </c>
      <c r="AM637" s="134" t="str">
        <f ca="1">IF($AH637="","",IF(AND($AH637&lt;&gt;"--- Empty ---",OR($AI637&gt;$AD$2,OFFSET('All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7" s="52" t="str">
        <f t="shared" ca="1" si="83"/>
        <v>Yes</v>
      </c>
      <c r="AO637" s="52">
        <f t="shared" ca="1" si="88"/>
        <v>637</v>
      </c>
      <c r="AQ637" s="51" t="str">
        <f t="shared" ca="1" si="84"/>
        <v>Finger1</v>
      </c>
      <c r="AR637" s="51" t="str">
        <f t="shared" ca="1" si="85"/>
        <v>Elemental Focus Band</v>
      </c>
      <c r="AS637" s="52" t="str">
        <f t="shared" ca="1" si="89"/>
        <v>Yes</v>
      </c>
      <c r="AT637" s="52" t="str">
        <f ca="1">IF(OR(AQ637="",AQ637="n/a"),AQ637,IF(AND($AR637&lt;&gt;"--- Empty ---",AR637=IF(AQ637="Finger1",Settings!$AB$4,Settings!$AB$6),ISERROR(MATCH(AR637,Settings!$AB$9:$AB$14,0))),"No","Yes"))</f>
        <v>Yes</v>
      </c>
      <c r="AV637" s="51" t="str">
        <f t="shared" ca="1" si="86"/>
        <v>Finger2</v>
      </c>
      <c r="AW637" s="51" t="str">
        <f t="shared" ca="1" si="87"/>
        <v>Elemental Focus Band</v>
      </c>
      <c r="AX637" s="52" t="str">
        <f t="shared" ca="1" si="90"/>
        <v>Yes</v>
      </c>
      <c r="AY637" s="52" t="str">
        <f ca="1">IF(OR(AV637="",AV637="n/a"),AV637,IF(AND($AW637&lt;&gt;"--- Empty ---",AW637=IF(AV637="Finger2",Settings!$AB$3,Settings!$AB$5),ISERROR(MATCH(AW637,Settings!$AB$9:$AB$14,0))),"No","Yes"))</f>
        <v>Yes</v>
      </c>
    </row>
    <row r="638" spans="31:51" x14ac:dyDescent="0.25">
      <c r="AE638" s="51" t="str">
        <f ca="1">OFFSET('All Equipment'!$A$1,ROW()-1,0)&amp;""</f>
        <v>Finger</v>
      </c>
      <c r="AF638" s="51" t="str">
        <f ca="1">OFFSET('All Equipment'!$B$1,ROW()-1,0)&amp;""</f>
        <v>Finger</v>
      </c>
      <c r="AG638" s="52" t="str">
        <f t="shared" ca="1" si="82"/>
        <v/>
      </c>
      <c r="AH638" s="51" t="str">
        <f ca="1">IF($AE638="","",IF(OFFSET('All Equipment'!$A$1,ROW()-1,2)="","--- Empty ---",OFFSET('All Equipment'!$A$1,ROW()-1,2)))</f>
        <v>Eye of Orgrimmar</v>
      </c>
      <c r="AI638" s="52">
        <f ca="1">IF($AF638="","",OFFSET('All Equipment'!$E$1,ROW()-1,0))</f>
        <v>1</v>
      </c>
      <c r="AJ638" s="52">
        <f ca="1">IF($AE638="","",OFFSET('All Equipment'!$M$1,ROW()-1,0))</f>
        <v>0</v>
      </c>
      <c r="AK638" s="107">
        <f ca="1">IF($AE638="","",IF($AH638="--- Empty ---",0,OFFSET('All Equipment'!$P$1,ROW()-1,0)))</f>
        <v>18.793085106382978</v>
      </c>
      <c r="AL638" s="107">
        <f ca="1">IF($AE638="","",IF(AND($AE638="Off-Hand",$AH638="--- Empty ---"),1000,IF($AG638="1H",SUM($AK638,MAX(Optimization!$I$5:$K$5)),$AK638)))</f>
        <v>18.793085106382978</v>
      </c>
      <c r="AM638" s="134" t="str">
        <f ca="1">IF($AH638="","",IF(AND($AH638&lt;&gt;"--- Empty ---",OR($AI638&gt;$AD$2,OFFSET('All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38" s="52" t="str">
        <f t="shared" ca="1" si="83"/>
        <v>Yes</v>
      </c>
      <c r="AO638" s="52">
        <f t="shared" ca="1" si="88"/>
        <v>638</v>
      </c>
      <c r="AQ638" s="51" t="str">
        <f t="shared" ca="1" si="84"/>
        <v>Finger1</v>
      </c>
      <c r="AR638" s="51" t="str">
        <f t="shared" ca="1" si="85"/>
        <v>Eye of Orgrimmar</v>
      </c>
      <c r="AS638" s="52" t="str">
        <f t="shared" ca="1" si="89"/>
        <v>No</v>
      </c>
      <c r="AT638" s="52" t="str">
        <f ca="1">IF(OR(AQ638="",AQ638="n/a"),AQ638,IF(AND($AR638&lt;&gt;"--- Empty ---",AR638=IF(AQ638="Finger1",Settings!$AB$4,Settings!$AB$6),ISERROR(MATCH(AR638,Settings!$AB$9:$AB$14,0))),"No","Yes"))</f>
        <v>Yes</v>
      </c>
      <c r="AV638" s="51" t="str">
        <f t="shared" ca="1" si="86"/>
        <v>Finger2</v>
      </c>
      <c r="AW638" s="51" t="str">
        <f t="shared" ca="1" si="87"/>
        <v>Eye of Orgrimmar</v>
      </c>
      <c r="AX638" s="52" t="str">
        <f t="shared" ca="1" si="90"/>
        <v>No</v>
      </c>
      <c r="AY638" s="52" t="str">
        <f ca="1">IF(OR(AV638="",AV638="n/a"),AV638,IF(AND($AW638&lt;&gt;"--- Empty ---",AW638=IF(AV638="Finger2",Settings!$AB$3,Settings!$AB$5),ISERROR(MATCH(AW638,Settings!$AB$9:$AB$14,0))),"No","Yes"))</f>
        <v>Yes</v>
      </c>
    </row>
    <row r="639" spans="31:51" x14ac:dyDescent="0.25">
      <c r="AE639" s="51" t="str">
        <f ca="1">OFFSET('All Equipment'!$A$1,ROW()-1,0)&amp;""</f>
        <v>Finger</v>
      </c>
      <c r="AF639" s="51" t="str">
        <f ca="1">OFFSET('All Equipment'!$B$1,ROW()-1,0)&amp;""</f>
        <v>Finger</v>
      </c>
      <c r="AG639" s="52" t="str">
        <f t="shared" ca="1" si="82"/>
        <v/>
      </c>
      <c r="AH639" s="51" t="str">
        <f ca="1">IF($AE639="","",IF(OFFSET('All Equipment'!$A$1,ROW()-1,2)="","--- Empty ---",OFFSET('All Equipment'!$A$1,ROW()-1,2)))</f>
        <v>Lorekeeper's Ring</v>
      </c>
      <c r="AI639" s="52">
        <f ca="1">IF($AF639="","",OFFSET('All Equipment'!$E$1,ROW()-1,0))</f>
        <v>3</v>
      </c>
      <c r="AJ639" s="52">
        <f ca="1">IF($AE639="","",OFFSET('All Equipment'!$M$1,ROW()-1,0))</f>
        <v>0</v>
      </c>
      <c r="AK639" s="107">
        <f ca="1">IF($AE639="","",IF($AH639="--- Empty ---",0,OFFSET('All Equipment'!$P$1,ROW()-1,0)))</f>
        <v>14</v>
      </c>
      <c r="AL639" s="107">
        <f ca="1">IF($AE639="","",IF(AND($AE639="Off-Hand",$AH639="--- Empty ---"),1000,IF($AG639="1H",SUM($AK639,MAX(Optimization!$I$5:$K$5)),$AK639)))</f>
        <v>14</v>
      </c>
      <c r="AM639" s="134" t="str">
        <f ca="1">IF($AH639="","",IF(AND($AH639&lt;&gt;"--- Empty ---",OR($AI639&gt;$AD$2,OFFSET('All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9" s="52" t="str">
        <f t="shared" ca="1" si="83"/>
        <v>Yes</v>
      </c>
      <c r="AO639" s="52">
        <f t="shared" ca="1" si="88"/>
        <v>639</v>
      </c>
      <c r="AQ639" s="51" t="str">
        <f t="shared" ca="1" si="84"/>
        <v>Finger1</v>
      </c>
      <c r="AR639" s="51" t="str">
        <f t="shared" ca="1" si="85"/>
        <v>Lorekeeper's Ring</v>
      </c>
      <c r="AS639" s="52" t="str">
        <f t="shared" ca="1" si="89"/>
        <v>Yes</v>
      </c>
      <c r="AT639" s="52" t="str">
        <f ca="1">IF(OR(AQ639="",AQ639="n/a"),AQ639,IF(AND($AR639&lt;&gt;"--- Empty ---",AR639=IF(AQ639="Finger1",Settings!$AB$4,Settings!$AB$6),ISERROR(MATCH(AR639,Settings!$AB$9:$AB$14,0))),"No","Yes"))</f>
        <v>Yes</v>
      </c>
      <c r="AV639" s="51" t="str">
        <f t="shared" ca="1" si="86"/>
        <v>Finger2</v>
      </c>
      <c r="AW639" s="51" t="str">
        <f t="shared" ca="1" si="87"/>
        <v>Lorekeeper's Ring</v>
      </c>
      <c r="AX639" s="52" t="str">
        <f t="shared" ca="1" si="90"/>
        <v>Yes</v>
      </c>
      <c r="AY639" s="52" t="str">
        <f ca="1">IF(OR(AV639="",AV639="n/a"),AV639,IF(AND($AW639&lt;&gt;"--- Empty ---",AW639=IF(AV639="Finger2",Settings!$AB$3,Settings!$AB$5),ISERROR(MATCH(AW639,Settings!$AB$9:$AB$14,0))),"No","Yes"))</f>
        <v>Yes</v>
      </c>
    </row>
    <row r="640" spans="31:51" x14ac:dyDescent="0.25">
      <c r="AE640" s="51" t="str">
        <f ca="1">OFFSET('All Equipment'!$A$1,ROW()-1,0)&amp;""</f>
        <v>Finger</v>
      </c>
      <c r="AF640" s="51" t="str">
        <f ca="1">OFFSET('All Equipment'!$B$1,ROW()-1,0)&amp;""</f>
        <v>Finger</v>
      </c>
      <c r="AG640" s="52" t="str">
        <f t="shared" ca="1" si="82"/>
        <v>Except</v>
      </c>
      <c r="AH640" s="51" t="str">
        <f ca="1">IF($AE640="","",IF(OFFSET('All Equipment'!$A$1,ROW()-1,2)="","--- Empty ---",OFFSET('All Equipment'!$A$1,ROW()-1,2)))</f>
        <v>Maiden's Circle</v>
      </c>
      <c r="AI640" s="52">
        <f ca="1">IF($AF640="","",OFFSET('All Equipment'!$E$1,ROW()-1,0))</f>
        <v>1</v>
      </c>
      <c r="AJ640" s="52">
        <f ca="1">IF($AE640="","",OFFSET('All Equipment'!$M$1,ROW()-1,0))</f>
        <v>0</v>
      </c>
      <c r="AK640" s="107">
        <f ca="1">IF($AE640="","",IF($AH640="--- Empty ---",0,OFFSET('All Equipment'!$P$1,ROW()-1,0)))</f>
        <v>18.793085106382978</v>
      </c>
      <c r="AL640" s="107">
        <f ca="1">IF($AE640="","",IF(AND($AE640="Off-Hand",$AH640="--- Empty ---"),1000,IF($AG640="1H",SUM($AK640,MAX(Optimization!$I$5:$K$5)),$AK640)))</f>
        <v>18.793085106382978</v>
      </c>
      <c r="AM640" s="134" t="str">
        <f ca="1">IF($AH640="","",IF(AND($AH640&lt;&gt;"--- Empty ---",OR($AI640&gt;$AD$2,OFFSET('All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0" s="52" t="str">
        <f t="shared" ca="1" si="83"/>
        <v>Yes</v>
      </c>
      <c r="AO640" s="52">
        <f t="shared" ca="1" si="88"/>
        <v>640</v>
      </c>
      <c r="AQ640" s="51" t="str">
        <f t="shared" ca="1" si="84"/>
        <v>Finger1</v>
      </c>
      <c r="AR640" s="51" t="str">
        <f t="shared" ca="1" si="85"/>
        <v>Maiden's Circle</v>
      </c>
      <c r="AS640" s="52" t="str">
        <f t="shared" ca="1" si="89"/>
        <v>Yes</v>
      </c>
      <c r="AT640" s="52" t="str">
        <f ca="1">IF(OR(AQ640="",AQ640="n/a"),AQ640,IF(AND($AR640&lt;&gt;"--- Empty ---",AR640=IF(AQ640="Finger1",Settings!$AB$4,Settings!$AB$6),ISERROR(MATCH(AR640,Settings!$AB$9:$AB$14,0))),"No","Yes"))</f>
        <v>Yes</v>
      </c>
      <c r="AV640" s="51" t="str">
        <f t="shared" ca="1" si="86"/>
        <v>Finger2</v>
      </c>
      <c r="AW640" s="51" t="str">
        <f t="shared" ca="1" si="87"/>
        <v>Maiden's Circle</v>
      </c>
      <c r="AX640" s="52" t="str">
        <f t="shared" ca="1" si="90"/>
        <v>Yes</v>
      </c>
      <c r="AY640" s="52" t="str">
        <f ca="1">IF(OR(AV640="",AV640="n/a"),AV640,IF(AND($AW640&lt;&gt;"--- Empty ---",AW640=IF(AV640="Finger2",Settings!$AB$3,Settings!$AB$5),ISERROR(MATCH(AW640,Settings!$AB$9:$AB$14,0))),"No","Yes"))</f>
        <v>Yes</v>
      </c>
    </row>
    <row r="641" spans="31:51" x14ac:dyDescent="0.25">
      <c r="AE641" s="51" t="str">
        <f ca="1">OFFSET('All Equipment'!$A$1,ROW()-1,0)&amp;""</f>
        <v>Finger</v>
      </c>
      <c r="AF641" s="51" t="str">
        <f ca="1">OFFSET('All Equipment'!$B$1,ROW()-1,0)&amp;""</f>
        <v>Finger</v>
      </c>
      <c r="AG641" s="52" t="str">
        <f t="shared" ca="1" si="82"/>
        <v/>
      </c>
      <c r="AH641" s="51" t="str">
        <f ca="1">IF($AE641="","",IF(OFFSET('All Equipment'!$A$1,ROW()-1,2)="","--- Empty ---",OFFSET('All Equipment'!$A$1,ROW()-1,2)))</f>
        <v>Mindtear Band</v>
      </c>
      <c r="AI641" s="52">
        <f ca="1">IF($AF641="","",OFFSET('All Equipment'!$E$1,ROW()-1,0))</f>
        <v>4</v>
      </c>
      <c r="AJ641" s="52">
        <f ca="1">IF($AE641="","",OFFSET('All Equipment'!$M$1,ROW()-1,0))</f>
        <v>0</v>
      </c>
      <c r="AK641" s="107">
        <f ca="1">IF($AE641="","",IF($AH641="--- Empty ---",0,OFFSET('All Equipment'!$P$1,ROW()-1,0)))</f>
        <v>29.477659574468088</v>
      </c>
      <c r="AL641" s="107">
        <f ca="1">IF($AE641="","",IF(AND($AE641="Off-Hand",$AH641="--- Empty ---"),1000,IF($AG641="1H",SUM($AK641,MAX(Optimization!$I$5:$K$5)),$AK641)))</f>
        <v>29.477659574468088</v>
      </c>
      <c r="AM641" s="134" t="str">
        <f ca="1">IF($AH641="","",IF(AND($AH641&lt;&gt;"--- Empty ---",OR($AI641&gt;$AD$2,OFFSET('All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1" s="52" t="str">
        <f t="shared" ca="1" si="83"/>
        <v>Yes</v>
      </c>
      <c r="AO641" s="52">
        <f t="shared" ca="1" si="88"/>
        <v>641</v>
      </c>
      <c r="AQ641" s="51" t="str">
        <f t="shared" ca="1" si="84"/>
        <v>Finger1</v>
      </c>
      <c r="AR641" s="51" t="str">
        <f t="shared" ca="1" si="85"/>
        <v>Mindtear Band</v>
      </c>
      <c r="AS641" s="52" t="str">
        <f t="shared" ca="1" si="89"/>
        <v>Yes</v>
      </c>
      <c r="AT641" s="52" t="str">
        <f ca="1">IF(OR(AQ641="",AQ641="n/a"),AQ641,IF(AND($AR641&lt;&gt;"--- Empty ---",AR641=IF(AQ641="Finger1",Settings!$AB$4,Settings!$AB$6),ISERROR(MATCH(AR641,Settings!$AB$9:$AB$14,0))),"No","Yes"))</f>
        <v>Yes</v>
      </c>
      <c r="AV641" s="51" t="str">
        <f t="shared" ca="1" si="86"/>
        <v>Finger2</v>
      </c>
      <c r="AW641" s="51" t="str">
        <f t="shared" ca="1" si="87"/>
        <v>Mindtear Band</v>
      </c>
      <c r="AX641" s="52" t="str">
        <f t="shared" ca="1" si="90"/>
        <v>Yes</v>
      </c>
      <c r="AY641" s="52" t="str">
        <f ca="1">IF(OR(AV641="",AV641="n/a"),AV641,IF(AND($AW641&lt;&gt;"--- Empty ---",AW641=IF(AV641="Finger2",Settings!$AB$3,Settings!$AB$5),ISERROR(MATCH(AW641,Settings!$AB$9:$AB$14,0))),"No","Yes"))</f>
        <v>Yes</v>
      </c>
    </row>
    <row r="642" spans="31:51" x14ac:dyDescent="0.25">
      <c r="AE642" s="51" t="str">
        <f ca="1">OFFSET('All Equipment'!$A$1,ROW()-1,0)&amp;""</f>
        <v>Finger</v>
      </c>
      <c r="AF642" s="51" t="str">
        <f ca="1">OFFSET('All Equipment'!$B$1,ROW()-1,0)&amp;""</f>
        <v>Finger</v>
      </c>
      <c r="AG642" s="52" t="str">
        <f t="shared" ref="AG642:AG705" ca="1" si="91">IF(ISNUMBER(MATCH($AH642,$R$1:$R$100,0)),INDEX($Q$1:$Q$100,MATCH($AH642,$R$1:$R$100,0)),IF(AND($AE642="Weapon",$AF642&lt;&gt;""),IF(OR($AF642="Staff",LEFT($AF642,2)="2H"),"2H","1H"),IF(AND($AE642="Finger",ISNUMBER(MATCH($AH642,$AB$9:$AB$14,0))),"Except","")))</f>
        <v/>
      </c>
      <c r="AH642" s="51" t="str">
        <f ca="1">IF($AE642="","",IF(OFFSET('All Equipment'!$A$1,ROW()-1,2)="","--- Empty ---",OFFSET('All Equipment'!$A$1,ROW()-1,2)))</f>
        <v>Ring of Blackrock</v>
      </c>
      <c r="AI642" s="52">
        <f ca="1">IF($AF642="","",OFFSET('All Equipment'!$E$1,ROW()-1,0))</f>
        <v>3</v>
      </c>
      <c r="AJ642" s="52">
        <f ca="1">IF($AE642="","",OFFSET('All Equipment'!$M$1,ROW()-1,0))</f>
        <v>0</v>
      </c>
      <c r="AK642" s="107">
        <f ca="1">IF($AE642="","",IF($AH642="--- Empty ---",0,OFFSET('All Equipment'!$P$1,ROW()-1,0)))</f>
        <v>19</v>
      </c>
      <c r="AL642" s="107">
        <f ca="1">IF($AE642="","",IF(AND($AE642="Off-Hand",$AH642="--- Empty ---"),1000,IF($AG642="1H",SUM($AK642,MAX(Optimization!$I$5:$K$5)),$AK642)))</f>
        <v>19</v>
      </c>
      <c r="AM642" s="134" t="str">
        <f ca="1">IF($AH642="","",IF(AND($AH642&lt;&gt;"--- Empty ---",OR($AI642&gt;$AD$2,OFFSET('All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2" s="52" t="str">
        <f t="shared" ref="AN642:AN705" ca="1" si="92">IF($AE642="","",IF(AND($AE642="Off-Hand",$AH642&lt;&gt;"--- Empty ---",$AB$2="2H"),"No","Yes"))</f>
        <v>Yes</v>
      </c>
      <c r="AO642" s="52">
        <f t="shared" ca="1" si="88"/>
        <v>642</v>
      </c>
      <c r="AQ642" s="51" t="str">
        <f t="shared" ref="AQ642:AQ705" ca="1" si="93">IF($AE642="","",IF(AND($AE642&lt;&gt;"Finger",$AE642&lt;&gt;"Trinket"),"n/a",$AE642&amp;1))</f>
        <v>Finger1</v>
      </c>
      <c r="AR642" s="51" t="str">
        <f t="shared" ref="AR642:AR705" ca="1" si="94">IF(OR(AQ642="",AQ642="n/a"),AQ642,$AH642)</f>
        <v>Ring of Blackrock</v>
      </c>
      <c r="AS642" s="52" t="str">
        <f t="shared" ca="1" si="89"/>
        <v>Yes</v>
      </c>
      <c r="AT642" s="52" t="str">
        <f ca="1">IF(OR(AQ642="",AQ642="n/a"),AQ642,IF(AND($AR642&lt;&gt;"--- Empty ---",AR642=IF(AQ642="Finger1",Settings!$AB$4,Settings!$AB$6),ISERROR(MATCH(AR642,Settings!$AB$9:$AB$14,0))),"No","Yes"))</f>
        <v>Yes</v>
      </c>
      <c r="AV642" s="51" t="str">
        <f t="shared" ref="AV642:AV705" ca="1" si="95">IF($AE642="","",IF(AND($AE642&lt;&gt;"Finger",$AE642&lt;&gt;"Trinket"),"n/a",$AE642&amp;2))</f>
        <v>Finger2</v>
      </c>
      <c r="AW642" s="51" t="str">
        <f t="shared" ref="AW642:AW705" ca="1" si="96">IF(OR(AV642="",AV642="n/a"),AV642,$AH642)</f>
        <v>Ring of Blackrock</v>
      </c>
      <c r="AX642" s="52" t="str">
        <f t="shared" ca="1" si="90"/>
        <v>Yes</v>
      </c>
      <c r="AY642" s="52" t="str">
        <f ca="1">IF(OR(AV642="",AV642="n/a"),AV642,IF(AND($AW642&lt;&gt;"--- Empty ---",AW642=IF(AV642="Finger2",Settings!$AB$3,Settings!$AB$5),ISERROR(MATCH(AW642,Settings!$AB$9:$AB$14,0))),"No","Yes"))</f>
        <v>Yes</v>
      </c>
    </row>
    <row r="643" spans="31:51" x14ac:dyDescent="0.25">
      <c r="AE643" s="51" t="str">
        <f ca="1">OFFSET('All Equipment'!$A$1,ROW()-1,0)&amp;""</f>
        <v>Finger</v>
      </c>
      <c r="AF643" s="51" t="str">
        <f ca="1">OFFSET('All Equipment'!$B$1,ROW()-1,0)&amp;""</f>
        <v>Finger</v>
      </c>
      <c r="AG643" s="52" t="str">
        <f t="shared" ca="1" si="91"/>
        <v/>
      </c>
      <c r="AH643" s="51" t="str">
        <f ca="1">IF($AE643="","",IF(OFFSET('All Equipment'!$A$1,ROW()-1,2)="","--- Empty ---",OFFSET('All Equipment'!$A$1,ROW()-1,2)))</f>
        <v>Ring of Entropy</v>
      </c>
      <c r="AI643" s="52">
        <f ca="1">IF($AF643="","",OFFSET('All Equipment'!$E$1,ROW()-1,0))</f>
        <v>2</v>
      </c>
      <c r="AJ643" s="52">
        <f ca="1">IF($AE643="","",OFFSET('All Equipment'!$M$1,ROW()-1,0))</f>
        <v>0</v>
      </c>
      <c r="AK643" s="107">
        <f ca="1">IF($AE643="","",IF($AH643="--- Empty ---",0,OFFSET('All Equipment'!$P$1,ROW()-1,0)))</f>
        <v>8.2707446808510667</v>
      </c>
      <c r="AL643" s="107">
        <f ca="1">IF($AE643="","",IF(AND($AE643="Off-Hand",$AH643="--- Empty ---"),1000,IF($AG643="1H",SUM($AK643,MAX(Optimization!$I$5:$K$5)),$AK643)))</f>
        <v>8.2707446808510667</v>
      </c>
      <c r="AM643" s="134" t="str">
        <f ca="1">IF($AH643="","",IF(AND($AH643&lt;&gt;"--- Empty ---",OR($AI643&gt;$AD$2,OFFSET('All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3" s="52" t="str">
        <f t="shared" ca="1" si="92"/>
        <v>Yes</v>
      </c>
      <c r="AO643" s="52">
        <f t="shared" ref="AO643:AO706" ca="1" si="97">IF($AH643="","",ROW())</f>
        <v>643</v>
      </c>
      <c r="AQ643" s="51" t="str">
        <f t="shared" ca="1" si="93"/>
        <v>Finger1</v>
      </c>
      <c r="AR643" s="51" t="str">
        <f t="shared" ca="1" si="94"/>
        <v>Ring of Entropy</v>
      </c>
      <c r="AS643" s="52" t="str">
        <f t="shared" ref="AS643:AS706" ca="1" si="98">IF(OR(AQ643="",AQ643="n/a"),AQ643,$AM643)</f>
        <v>Yes</v>
      </c>
      <c r="AT643" s="52" t="str">
        <f ca="1">IF(OR(AQ643="",AQ643="n/a"),AQ643,IF(AND($AR643&lt;&gt;"--- Empty ---",AR643=IF(AQ643="Finger1",Settings!$AB$4,Settings!$AB$6),ISERROR(MATCH(AR643,Settings!$AB$9:$AB$14,0))),"No","Yes"))</f>
        <v>Yes</v>
      </c>
      <c r="AV643" s="51" t="str">
        <f t="shared" ca="1" si="95"/>
        <v>Finger2</v>
      </c>
      <c r="AW643" s="51" t="str">
        <f t="shared" ca="1" si="96"/>
        <v>Ring of Entropy</v>
      </c>
      <c r="AX643" s="52" t="str">
        <f t="shared" ref="AX643:AX706" ca="1" si="99">IF(OR(AV643="",AV643="n/a"),AV643,$AM643)</f>
        <v>Yes</v>
      </c>
      <c r="AY643" s="52" t="str">
        <f ca="1">IF(OR(AV643="",AV643="n/a"),AV643,IF(AND($AW643&lt;&gt;"--- Empty ---",AW643=IF(AV643="Finger2",Settings!$AB$3,Settings!$AB$5),ISERROR(MATCH(AW643,Settings!$AB$9:$AB$14,0))),"No","Yes"))</f>
        <v>Yes</v>
      </c>
    </row>
    <row r="644" spans="31:51" x14ac:dyDescent="0.25">
      <c r="AE644" s="51" t="str">
        <f ca="1">OFFSET('All Equipment'!$A$1,ROW()-1,0)&amp;""</f>
        <v>Finger</v>
      </c>
      <c r="AF644" s="51" t="str">
        <f ca="1">OFFSET('All Equipment'!$B$1,ROW()-1,0)&amp;""</f>
        <v>Finger</v>
      </c>
      <c r="AG644" s="52" t="str">
        <f t="shared" ca="1" si="91"/>
        <v>Except</v>
      </c>
      <c r="AH644" s="51" t="str">
        <f ca="1">IF($AE644="","",IF(OFFSET('All Equipment'!$A$1,ROW()-1,2)="","--- Empty ---",OFFSET('All Equipment'!$A$1,ROW()-1,2)))</f>
        <v>Ring of Spell Power</v>
      </c>
      <c r="AI644" s="52">
        <f ca="1">IF($AF644="","",OFFSET('All Equipment'!$E$1,ROW()-1,0))</f>
        <v>1</v>
      </c>
      <c r="AJ644" s="52">
        <f ca="1">IF($AE644="","",OFFSET('All Equipment'!$M$1,ROW()-1,0))</f>
        <v>0</v>
      </c>
      <c r="AK644" s="107">
        <f ca="1">IF($AE644="","",IF($AH644="--- Empty ---",0,OFFSET('All Equipment'!$P$1,ROW()-1,0)))</f>
        <v>33</v>
      </c>
      <c r="AL644" s="107">
        <f ca="1">IF($AE644="","",IF(AND($AE644="Off-Hand",$AH644="--- Empty ---"),1000,IF($AG644="1H",SUM($AK644,MAX(Optimization!$I$5:$K$5)),$AK644)))</f>
        <v>33</v>
      </c>
      <c r="AM644" s="134" t="str">
        <f ca="1">IF($AH644="","",IF(AND($AH644&lt;&gt;"--- Empty ---",OR($AI644&gt;$AD$2,OFFSET('All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4" s="52" t="str">
        <f t="shared" ca="1" si="92"/>
        <v>Yes</v>
      </c>
      <c r="AO644" s="52">
        <f t="shared" ca="1" si="97"/>
        <v>644</v>
      </c>
      <c r="AQ644" s="51" t="str">
        <f t="shared" ca="1" si="93"/>
        <v>Finger1</v>
      </c>
      <c r="AR644" s="51" t="str">
        <f t="shared" ca="1" si="94"/>
        <v>Ring of Spell Power</v>
      </c>
      <c r="AS644" s="52" t="str">
        <f t="shared" ca="1" si="98"/>
        <v>Yes</v>
      </c>
      <c r="AT644" s="52" t="str">
        <f ca="1">IF(OR(AQ644="",AQ644="n/a"),AQ644,IF(AND($AR644&lt;&gt;"--- Empty ---",AR644=IF(AQ644="Finger1",Settings!$AB$4,Settings!$AB$6),ISERROR(MATCH(AR644,Settings!$AB$9:$AB$14,0))),"No","Yes"))</f>
        <v>Yes</v>
      </c>
      <c r="AV644" s="51" t="str">
        <f t="shared" ca="1" si="95"/>
        <v>Finger2</v>
      </c>
      <c r="AW644" s="51" t="str">
        <f t="shared" ca="1" si="96"/>
        <v>Ring of Spell Power</v>
      </c>
      <c r="AX644" s="52" t="str">
        <f t="shared" ca="1" si="99"/>
        <v>Yes</v>
      </c>
      <c r="AY644" s="52" t="str">
        <f ca="1">IF(OR(AV644="",AV644="n/a"),AV644,IF(AND($AW644&lt;&gt;"--- Empty ---",AW644=IF(AV644="Finger2",Settings!$AB$3,Settings!$AB$5),ISERROR(MATCH(AW644,Settings!$AB$9:$AB$14,0))),"No","Yes"))</f>
        <v>Yes</v>
      </c>
    </row>
    <row r="645" spans="31:51" x14ac:dyDescent="0.25">
      <c r="AE645" s="51" t="str">
        <f ca="1">OFFSET('All Equipment'!$A$1,ROW()-1,0)&amp;""</f>
        <v>Finger</v>
      </c>
      <c r="AF645" s="51" t="str">
        <f ca="1">OFFSET('All Equipment'!$B$1,ROW()-1,0)&amp;""</f>
        <v>Finger</v>
      </c>
      <c r="AG645" s="52" t="str">
        <f t="shared" ca="1" si="91"/>
        <v/>
      </c>
      <c r="AH645" s="51" t="str">
        <f ca="1">IF($AE645="","",IF(OFFSET('All Equipment'!$A$1,ROW()-1,2)="","--- Empty ---",OFFSET('All Equipment'!$A$1,ROW()-1,2)))</f>
        <v>Ring of Swarming Thought</v>
      </c>
      <c r="AI645" s="52">
        <f ca="1">IF($AF645="","",OFFSET('All Equipment'!$E$1,ROW()-1,0))</f>
        <v>5</v>
      </c>
      <c r="AJ645" s="52">
        <f ca="1">IF($AE645="","",OFFSET('All Equipment'!$M$1,ROW()-1,0))</f>
        <v>0</v>
      </c>
      <c r="AK645" s="107">
        <f ca="1">IF($AE645="","",IF($AH645="--- Empty ---",0,OFFSET('All Equipment'!$P$1,ROW()-1,0)))</f>
        <v>26</v>
      </c>
      <c r="AL645" s="107">
        <f ca="1">IF($AE645="","",IF(AND($AE645="Off-Hand",$AH645="--- Empty ---"),1000,IF($AG645="1H",SUM($AK645,MAX(Optimization!$I$5:$K$5)),$AK645)))</f>
        <v>26</v>
      </c>
      <c r="AM645" s="134" t="str">
        <f ca="1">IF($AH645="","",IF(AND($AH645&lt;&gt;"--- Empty ---",OR($AI645&gt;$AD$2,OFFSET('All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5" s="52" t="str">
        <f t="shared" ca="1" si="92"/>
        <v>Yes</v>
      </c>
      <c r="AO645" s="52">
        <f t="shared" ca="1" si="97"/>
        <v>645</v>
      </c>
      <c r="AQ645" s="51" t="str">
        <f t="shared" ca="1" si="93"/>
        <v>Finger1</v>
      </c>
      <c r="AR645" s="51" t="str">
        <f t="shared" ca="1" si="94"/>
        <v>Ring of Swarming Thought</v>
      </c>
      <c r="AS645" s="52" t="str">
        <f t="shared" ca="1" si="98"/>
        <v>Yes</v>
      </c>
      <c r="AT645" s="52" t="str">
        <f ca="1">IF(OR(AQ645="",AQ645="n/a"),AQ645,IF(AND($AR645&lt;&gt;"--- Empty ---",AR645=IF(AQ645="Finger1",Settings!$AB$4,Settings!$AB$6),ISERROR(MATCH(AR645,Settings!$AB$9:$AB$14,0))),"No","Yes"))</f>
        <v>Yes</v>
      </c>
      <c r="AV645" s="51" t="str">
        <f t="shared" ca="1" si="95"/>
        <v>Finger2</v>
      </c>
      <c r="AW645" s="51" t="str">
        <f t="shared" ca="1" si="96"/>
        <v>Ring of Swarming Thought</v>
      </c>
      <c r="AX645" s="52" t="str">
        <f t="shared" ca="1" si="99"/>
        <v>Yes</v>
      </c>
      <c r="AY645" s="52" t="str">
        <f ca="1">IF(OR(AV645="",AV645="n/a"),AV645,IF(AND($AW645&lt;&gt;"--- Empty ---",AW645=IF(AV645="Finger2",Settings!$AB$3,Settings!$AB$5),ISERROR(MATCH(AW645,Settings!$AB$9:$AB$14,0))),"No","Yes"))</f>
        <v>Yes</v>
      </c>
    </row>
    <row r="646" spans="31:51" x14ac:dyDescent="0.25">
      <c r="AE646" s="51" t="str">
        <f ca="1">OFFSET('All Equipment'!$A$1,ROW()-1,0)&amp;""</f>
        <v>Finger</v>
      </c>
      <c r="AF646" s="51" t="str">
        <f ca="1">OFFSET('All Equipment'!$B$1,ROW()-1,0)&amp;""</f>
        <v>Finger</v>
      </c>
      <c r="AG646" s="52" t="str">
        <f t="shared" ca="1" si="91"/>
        <v/>
      </c>
      <c r="AH646" s="51" t="str">
        <f ca="1">IF($AE646="","",IF(OFFSET('All Equipment'!$A$1,ROW()-1,2)="","--- Empty ---",OFFSET('All Equipment'!$A$1,ROW()-1,2)))</f>
        <v>Ring of the Desert Winds</v>
      </c>
      <c r="AI646" s="52">
        <f ca="1">IF($AF646="","",OFFSET('All Equipment'!$E$1,ROW()-1,0))</f>
        <v>5</v>
      </c>
      <c r="AJ646" s="52">
        <f ca="1">IF($AE646="","",OFFSET('All Equipment'!$M$1,ROW()-1,0))</f>
        <v>0</v>
      </c>
      <c r="AK646" s="107">
        <f ca="1">IF($AE646="","",IF($AH646="--- Empty ---",0,OFFSET('All Equipment'!$P$1,ROW()-1,0)))</f>
        <v>16.817553191489363</v>
      </c>
      <c r="AL646" s="107">
        <f ca="1">IF($AE646="","",IF(AND($AE646="Off-Hand",$AH646="--- Empty ---"),1000,IF($AG646="1H",SUM($AK646,MAX(Optimization!$I$5:$K$5)),$AK646)))</f>
        <v>16.817553191489363</v>
      </c>
      <c r="AM646" s="134" t="str">
        <f ca="1">IF($AH646="","",IF(AND($AH646&lt;&gt;"--- Empty ---",OR($AI646&gt;$AD$2,OFFSET('All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6" s="52" t="str">
        <f t="shared" ca="1" si="92"/>
        <v>Yes</v>
      </c>
      <c r="AO646" s="52">
        <f t="shared" ca="1" si="97"/>
        <v>646</v>
      </c>
      <c r="AQ646" s="51" t="str">
        <f t="shared" ca="1" si="93"/>
        <v>Finger1</v>
      </c>
      <c r="AR646" s="51" t="str">
        <f t="shared" ca="1" si="94"/>
        <v>Ring of the Desert Winds</v>
      </c>
      <c r="AS646" s="52" t="str">
        <f t="shared" ca="1" si="98"/>
        <v>Yes</v>
      </c>
      <c r="AT646" s="52" t="str">
        <f ca="1">IF(OR(AQ646="",AQ646="n/a"),AQ646,IF(AND($AR646&lt;&gt;"--- Empty ---",AR646=IF(AQ646="Finger1",Settings!$AB$4,Settings!$AB$6),ISERROR(MATCH(AR646,Settings!$AB$9:$AB$14,0))),"No","Yes"))</f>
        <v>Yes</v>
      </c>
      <c r="AV646" s="51" t="str">
        <f t="shared" ca="1" si="95"/>
        <v>Finger2</v>
      </c>
      <c r="AW646" s="51" t="str">
        <f t="shared" ca="1" si="96"/>
        <v>Ring of the Desert Winds</v>
      </c>
      <c r="AX646" s="52" t="str">
        <f t="shared" ca="1" si="99"/>
        <v>Yes</v>
      </c>
      <c r="AY646" s="52" t="str">
        <f ca="1">IF(OR(AV646="",AV646="n/a"),AV646,IF(AND($AW646&lt;&gt;"--- Empty ---",AW646=IF(AV646="Finger2",Settings!$AB$3,Settings!$AB$5),ISERROR(MATCH(AW646,Settings!$AB$9:$AB$14,0))),"No","Yes"))</f>
        <v>Yes</v>
      </c>
    </row>
    <row r="647" spans="31:51" x14ac:dyDescent="0.25">
      <c r="AE647" s="51" t="str">
        <f ca="1">OFFSET('All Equipment'!$A$1,ROW()-1,0)&amp;""</f>
        <v>Finger</v>
      </c>
      <c r="AF647" s="51" t="str">
        <f ca="1">OFFSET('All Equipment'!$B$1,ROW()-1,0)&amp;""</f>
        <v>Finger</v>
      </c>
      <c r="AG647" s="52" t="str">
        <f t="shared" ca="1" si="91"/>
        <v/>
      </c>
      <c r="AH647" s="51" t="str">
        <f ca="1">IF($AE647="","",IF(OFFSET('All Equipment'!$A$1,ROW()-1,2)="","--- Empty ---",OFFSET('All Equipment'!$A$1,ROW()-1,2)))</f>
        <v>Ring of the Eternal Flame</v>
      </c>
      <c r="AI647" s="52">
        <f ca="1">IF($AF647="","",OFFSET('All Equipment'!$E$1,ROW()-1,0))</f>
        <v>6</v>
      </c>
      <c r="AJ647" s="52">
        <f ca="1">IF($AE647="","",OFFSET('All Equipment'!$M$1,ROW()-1,0))</f>
        <v>0</v>
      </c>
      <c r="AK647" s="107">
        <f ca="1">IF($AE647="","",IF($AH647="--- Empty ---",0,OFFSET('All Equipment'!$P$1,ROW()-1,0)))</f>
        <v>7.93085106382979</v>
      </c>
      <c r="AL647" s="107">
        <f ca="1">IF($AE647="","",IF(AND($AE647="Off-Hand",$AH647="--- Empty ---"),1000,IF($AG647="1H",SUM($AK647,MAX(Optimization!$I$5:$K$5)),$AK647)))</f>
        <v>7.93085106382979</v>
      </c>
      <c r="AM647" s="134" t="str">
        <f ca="1">IF($AH647="","",IF(AND($AH647&lt;&gt;"--- Empty ---",OR($AI647&gt;$AD$2,OFFSET('All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7" s="52" t="str">
        <f t="shared" ca="1" si="92"/>
        <v>Yes</v>
      </c>
      <c r="AO647" s="52">
        <f t="shared" ca="1" si="97"/>
        <v>647</v>
      </c>
      <c r="AQ647" s="51" t="str">
        <f t="shared" ca="1" si="93"/>
        <v>Finger1</v>
      </c>
      <c r="AR647" s="51" t="str">
        <f t="shared" ca="1" si="94"/>
        <v>Ring of the Eternal Flame</v>
      </c>
      <c r="AS647" s="52" t="str">
        <f t="shared" ca="1" si="98"/>
        <v>Yes</v>
      </c>
      <c r="AT647" s="52" t="str">
        <f ca="1">IF(OR(AQ647="",AQ647="n/a"),AQ647,IF(AND($AR647&lt;&gt;"--- Empty ---",AR647=IF(AQ647="Finger1",Settings!$AB$4,Settings!$AB$6),ISERROR(MATCH(AR647,Settings!$AB$9:$AB$14,0))),"No","Yes"))</f>
        <v>Yes</v>
      </c>
      <c r="AV647" s="51" t="str">
        <f t="shared" ca="1" si="95"/>
        <v>Finger2</v>
      </c>
      <c r="AW647" s="51" t="str">
        <f t="shared" ca="1" si="96"/>
        <v>Ring of the Eternal Flame</v>
      </c>
      <c r="AX647" s="52" t="str">
        <f t="shared" ca="1" si="99"/>
        <v>Yes</v>
      </c>
      <c r="AY647" s="52" t="str">
        <f ca="1">IF(OR(AV647="",AV647="n/a"),AV647,IF(AND($AW647&lt;&gt;"--- Empty ---",AW647=IF(AV647="Finger2",Settings!$AB$3,Settings!$AB$5),ISERROR(MATCH(AW647,Settings!$AB$9:$AB$14,0))),"No","Yes"))</f>
        <v>Yes</v>
      </c>
    </row>
    <row r="648" spans="31:51" x14ac:dyDescent="0.25">
      <c r="AE648" s="51" t="str">
        <f ca="1">OFFSET('All Equipment'!$A$1,ROW()-1,0)&amp;""</f>
        <v>Finger</v>
      </c>
      <c r="AF648" s="51" t="str">
        <f ca="1">OFFSET('All Equipment'!$B$1,ROW()-1,0)&amp;""</f>
        <v>Finger</v>
      </c>
      <c r="AG648" s="52" t="str">
        <f t="shared" ca="1" si="91"/>
        <v/>
      </c>
      <c r="AH648" s="51" t="str">
        <f ca="1">IF($AE648="","",IF(OFFSET('All Equipment'!$A$1,ROW()-1,2)="","--- Empty ---",OFFSET('All Equipment'!$A$1,ROW()-1,2)))</f>
        <v>Ring of the Fallen God</v>
      </c>
      <c r="AI648" s="52">
        <f ca="1">IF($AF648="","",OFFSET('All Equipment'!$E$1,ROW()-1,0))</f>
        <v>5</v>
      </c>
      <c r="AJ648" s="52">
        <f ca="1">IF($AE648="","",OFFSET('All Equipment'!$M$1,ROW()-1,0))</f>
        <v>1</v>
      </c>
      <c r="AK648" s="107">
        <f ca="1">IF($AE648="","",IF($AH648="--- Empty ---",0,OFFSET('All Equipment'!$P$1,ROW()-1,0)))</f>
        <v>51.27553191489362</v>
      </c>
      <c r="AL648" s="107">
        <f ca="1">IF($AE648="","",IF(AND($AE648="Off-Hand",$AH648="--- Empty ---"),1000,IF($AG648="1H",SUM($AK648,MAX(Optimization!$I$5:$K$5)),$AK648)))</f>
        <v>51.27553191489362</v>
      </c>
      <c r="AM648" s="134" t="str">
        <f ca="1">IF($AH648="","",IF(AND($AH648&lt;&gt;"--- Empty ---",OR($AI648&gt;$AD$2,OFFSET('All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8" s="52" t="str">
        <f t="shared" ca="1" si="92"/>
        <v>Yes</v>
      </c>
      <c r="AO648" s="52">
        <f t="shared" ca="1" si="97"/>
        <v>648</v>
      </c>
      <c r="AQ648" s="51" t="str">
        <f t="shared" ca="1" si="93"/>
        <v>Finger1</v>
      </c>
      <c r="AR648" s="51" t="str">
        <f t="shared" ca="1" si="94"/>
        <v>Ring of the Fallen God</v>
      </c>
      <c r="AS648" s="52" t="str">
        <f t="shared" ca="1" si="98"/>
        <v>Yes</v>
      </c>
      <c r="AT648" s="52" t="str">
        <f ca="1">IF(OR(AQ648="",AQ648="n/a"),AQ648,IF(AND($AR648&lt;&gt;"--- Empty ---",AR648=IF(AQ648="Finger1",Settings!$AB$4,Settings!$AB$6),ISERROR(MATCH(AR648,Settings!$AB$9:$AB$14,0))),"No","Yes"))</f>
        <v>Yes</v>
      </c>
      <c r="AV648" s="51" t="str">
        <f t="shared" ca="1" si="95"/>
        <v>Finger2</v>
      </c>
      <c r="AW648" s="51" t="str">
        <f t="shared" ca="1" si="96"/>
        <v>Ring of the Fallen God</v>
      </c>
      <c r="AX648" s="52" t="str">
        <f t="shared" ca="1" si="99"/>
        <v>Yes</v>
      </c>
      <c r="AY648" s="52" t="str">
        <f ca="1">IF(OR(AV648="",AV648="n/a"),AV648,IF(AND($AW648&lt;&gt;"--- Empty ---",AW648=IF(AV648="Finger2",Settings!$AB$3,Settings!$AB$5),ISERROR(MATCH(AW648,Settings!$AB$9:$AB$14,0))),"No","Yes"))</f>
        <v>No</v>
      </c>
    </row>
    <row r="649" spans="31:51" x14ac:dyDescent="0.25">
      <c r="AE649" s="51" t="str">
        <f ca="1">OFFSET('All Equipment'!$A$1,ROW()-1,0)&amp;""</f>
        <v>Finger</v>
      </c>
      <c r="AF649" s="51" t="str">
        <f ca="1">OFFSET('All Equipment'!$B$1,ROW()-1,0)&amp;""</f>
        <v>Finger</v>
      </c>
      <c r="AG649" s="52" t="str">
        <f t="shared" ca="1" si="91"/>
        <v/>
      </c>
      <c r="AH649" s="51" t="str">
        <f ca="1">IF($AE649="","",IF(OFFSET('All Equipment'!$A$1,ROW()-1,2)="","--- Empty ---",OFFSET('All Equipment'!$A$1,ROW()-1,2)))</f>
        <v>Ritssyn's Ring of Chaos</v>
      </c>
      <c r="AI649" s="52">
        <f ca="1">IF($AF649="","",OFFSET('All Equipment'!$E$1,ROW()-1,0))</f>
        <v>5</v>
      </c>
      <c r="AJ649" s="52">
        <f ca="1">IF($AE649="","",OFFSET('All Equipment'!$M$1,ROW()-1,0))</f>
        <v>0</v>
      </c>
      <c r="AK649" s="107">
        <f ca="1">IF($AE649="","",IF($AH649="--- Empty ---",0,OFFSET('All Equipment'!$P$1,ROW()-1,0)))</f>
        <v>31.797872340425535</v>
      </c>
      <c r="AL649" s="107">
        <f ca="1">IF($AE649="","",IF(AND($AE649="Off-Hand",$AH649="--- Empty ---"),1000,IF($AG649="1H",SUM($AK649,MAX(Optimization!$I$5:$K$5)),$AK649)))</f>
        <v>31.797872340425535</v>
      </c>
      <c r="AM649" s="134" t="str">
        <f ca="1">IF($AH649="","",IF(AND($AH649&lt;&gt;"--- Empty ---",OR($AI649&gt;$AD$2,OFFSET('All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9" s="52" t="str">
        <f t="shared" ca="1" si="92"/>
        <v>Yes</v>
      </c>
      <c r="AO649" s="52">
        <f t="shared" ca="1" si="97"/>
        <v>649</v>
      </c>
      <c r="AQ649" s="51" t="str">
        <f t="shared" ca="1" si="93"/>
        <v>Finger1</v>
      </c>
      <c r="AR649" s="51" t="str">
        <f t="shared" ca="1" si="94"/>
        <v>Ritssyn's Ring of Chaos</v>
      </c>
      <c r="AS649" s="52" t="str">
        <f t="shared" ca="1" si="98"/>
        <v>Yes</v>
      </c>
      <c r="AT649" s="52" t="str">
        <f ca="1">IF(OR(AQ649="",AQ649="n/a"),AQ649,IF(AND($AR649&lt;&gt;"--- Empty ---",AR649=IF(AQ649="Finger1",Settings!$AB$4,Settings!$AB$6),ISERROR(MATCH(AR649,Settings!$AB$9:$AB$14,0))),"No","Yes"))</f>
        <v>Yes</v>
      </c>
      <c r="AV649" s="51" t="str">
        <f t="shared" ca="1" si="95"/>
        <v>Finger2</v>
      </c>
      <c r="AW649" s="51" t="str">
        <f t="shared" ca="1" si="96"/>
        <v>Ritssyn's Ring of Chaos</v>
      </c>
      <c r="AX649" s="52" t="str">
        <f t="shared" ca="1" si="99"/>
        <v>Yes</v>
      </c>
      <c r="AY649" s="52" t="str">
        <f ca="1">IF(OR(AV649="",AV649="n/a"),AV649,IF(AND($AW649&lt;&gt;"--- Empty ---",AW649=IF(AV649="Finger2",Settings!$AB$3,Settings!$AB$5),ISERROR(MATCH(AW649,Settings!$AB$9:$AB$14,0))),"No","Yes"))</f>
        <v>Yes</v>
      </c>
    </row>
    <row r="650" spans="31:51" x14ac:dyDescent="0.25">
      <c r="AE650" s="51" t="str">
        <f ca="1">OFFSET('All Equipment'!$A$1,ROW()-1,0)&amp;""</f>
        <v>Finger</v>
      </c>
      <c r="AF650" s="51" t="str">
        <f ca="1">OFFSET('All Equipment'!$B$1,ROW()-1,0)&amp;""</f>
        <v>Finger</v>
      </c>
      <c r="AG650" s="52" t="str">
        <f t="shared" ca="1" si="91"/>
        <v/>
      </c>
      <c r="AH650" s="51" t="str">
        <f ca="1">IF($AE650="","",IF(OFFSET('All Equipment'!$A$1,ROW()-1,2)="","--- Empty ---",OFFSET('All Equipment'!$A$1,ROW()-1,2)))</f>
        <v>Rune Band of Wizardry</v>
      </c>
      <c r="AI650" s="52">
        <f ca="1">IF($AF650="","",OFFSET('All Equipment'!$E$1,ROW()-1,0))</f>
        <v>5</v>
      </c>
      <c r="AJ650" s="52">
        <f ca="1">IF($AE650="","",OFFSET('All Equipment'!$M$1,ROW()-1,0))</f>
        <v>1</v>
      </c>
      <c r="AK650" s="107">
        <f ca="1">IF($AE650="","",IF($AH650="--- Empty ---",0,OFFSET('All Equipment'!$P$1,ROW()-1,0)))</f>
        <v>29.595744680851066</v>
      </c>
      <c r="AL650" s="107">
        <f ca="1">IF($AE650="","",IF(AND($AE650="Off-Hand",$AH650="--- Empty ---"),1000,IF($AG650="1H",SUM($AK650,MAX(Optimization!$I$5:$K$5)),$AK650)))</f>
        <v>29.595744680851066</v>
      </c>
      <c r="AM650" s="134" t="str">
        <f ca="1">IF($AH650="","",IF(AND($AH650&lt;&gt;"--- Empty ---",OR($AI650&gt;$AD$2,OFFSET('All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0" s="52" t="str">
        <f t="shared" ca="1" si="92"/>
        <v>Yes</v>
      </c>
      <c r="AO650" s="52">
        <f t="shared" ca="1" si="97"/>
        <v>650</v>
      </c>
      <c r="AQ650" s="51" t="str">
        <f t="shared" ca="1" si="93"/>
        <v>Finger1</v>
      </c>
      <c r="AR650" s="51" t="str">
        <f t="shared" ca="1" si="94"/>
        <v>Rune Band of Wizardry</v>
      </c>
      <c r="AS650" s="52" t="str">
        <f t="shared" ca="1" si="98"/>
        <v>Yes</v>
      </c>
      <c r="AT650" s="52" t="str">
        <f ca="1">IF(OR(AQ650="",AQ650="n/a"),AQ650,IF(AND($AR650&lt;&gt;"--- Empty ---",AR650=IF(AQ650="Finger1",Settings!$AB$4,Settings!$AB$6),ISERROR(MATCH(AR650,Settings!$AB$9:$AB$14,0))),"No","Yes"))</f>
        <v>Yes</v>
      </c>
      <c r="AV650" s="51" t="str">
        <f t="shared" ca="1" si="95"/>
        <v>Finger2</v>
      </c>
      <c r="AW650" s="51" t="str">
        <f t="shared" ca="1" si="96"/>
        <v>Rune Band of Wizardry</v>
      </c>
      <c r="AX650" s="52" t="str">
        <f t="shared" ca="1" si="99"/>
        <v>Yes</v>
      </c>
      <c r="AY650" s="52" t="str">
        <f ca="1">IF(OR(AV650="",AV650="n/a"),AV650,IF(AND($AW650&lt;&gt;"--- Empty ---",AW650=IF(AV650="Finger2",Settings!$AB$3,Settings!$AB$5),ISERROR(MATCH(AW650,Settings!$AB$9:$AB$14,0))),"No","Yes"))</f>
        <v>Yes</v>
      </c>
    </row>
    <row r="651" spans="31:51" x14ac:dyDescent="0.25">
      <c r="AE651" s="51" t="str">
        <f ca="1">OFFSET('All Equipment'!$A$1,ROW()-1,0)&amp;""</f>
        <v>Finger</v>
      </c>
      <c r="AF651" s="51" t="str">
        <f ca="1">OFFSET('All Equipment'!$B$1,ROW()-1,0)&amp;""</f>
        <v>Finger</v>
      </c>
      <c r="AG651" s="52" t="str">
        <f t="shared" ca="1" si="91"/>
        <v/>
      </c>
      <c r="AH651" s="51" t="str">
        <f ca="1">IF($AE651="","",IF(OFFSET('All Equipment'!$A$1,ROW()-1,2)="","--- Empty ---",OFFSET('All Equipment'!$A$1,ROW()-1,2)))</f>
        <v>Seal of the Damned</v>
      </c>
      <c r="AI651" s="52">
        <f ca="1">IF($AF651="","",OFFSET('All Equipment'!$E$1,ROW()-1,0))</f>
        <v>6</v>
      </c>
      <c r="AJ651" s="52">
        <f ca="1">IF($AE651="","",OFFSET('All Equipment'!$M$1,ROW()-1,0))</f>
        <v>1</v>
      </c>
      <c r="AK651" s="107">
        <f ca="1">IF($AE651="","",IF($AH651="--- Empty ---",0,OFFSET('All Equipment'!$P$1,ROW()-1,0)))</f>
        <v>41.393617021276597</v>
      </c>
      <c r="AL651" s="107">
        <f ca="1">IF($AE651="","",IF(AND($AE651="Off-Hand",$AH651="--- Empty ---"),1000,IF($AG651="1H",SUM($AK651,MAX(Optimization!$I$5:$K$5)),$AK651)))</f>
        <v>41.393617021276597</v>
      </c>
      <c r="AM651" s="134" t="str">
        <f ca="1">IF($AH651="","",IF(AND($AH651&lt;&gt;"--- Empty ---",OR($AI651&gt;$AD$2,OFFSET('All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1" s="52" t="str">
        <f t="shared" ca="1" si="92"/>
        <v>Yes</v>
      </c>
      <c r="AO651" s="52">
        <f t="shared" ca="1" si="97"/>
        <v>651</v>
      </c>
      <c r="AQ651" s="51" t="str">
        <f t="shared" ca="1" si="93"/>
        <v>Finger1</v>
      </c>
      <c r="AR651" s="51" t="str">
        <f t="shared" ca="1" si="94"/>
        <v>Seal of the Damned</v>
      </c>
      <c r="AS651" s="52" t="str">
        <f t="shared" ca="1" si="98"/>
        <v>Yes</v>
      </c>
      <c r="AT651" s="52" t="str">
        <f ca="1">IF(OR(AQ651="",AQ651="n/a"),AQ651,IF(AND($AR651&lt;&gt;"--- Empty ---",AR651=IF(AQ651="Finger1",Settings!$AB$4,Settings!$AB$6),ISERROR(MATCH(AR651,Settings!$AB$9:$AB$14,0))),"No","Yes"))</f>
        <v>Yes</v>
      </c>
      <c r="AV651" s="51" t="str">
        <f t="shared" ca="1" si="95"/>
        <v>Finger2</v>
      </c>
      <c r="AW651" s="51" t="str">
        <f t="shared" ca="1" si="96"/>
        <v>Seal of the Damned</v>
      </c>
      <c r="AX651" s="52" t="str">
        <f t="shared" ca="1" si="99"/>
        <v>Yes</v>
      </c>
      <c r="AY651" s="52" t="str">
        <f ca="1">IF(OR(AV651="",AV651="n/a"),AV651,IF(AND($AW651&lt;&gt;"--- Empty ---",AW651=IF(AV651="Finger2",Settings!$AB$3,Settings!$AB$5),ISERROR(MATCH(AW651,Settings!$AB$9:$AB$14,0))),"No","Yes"))</f>
        <v>Yes</v>
      </c>
    </row>
    <row r="652" spans="31:51" x14ac:dyDescent="0.25">
      <c r="AE652" s="51" t="str">
        <f ca="1">OFFSET('All Equipment'!$A$1,ROW()-1,0)&amp;""</f>
        <v>Finger</v>
      </c>
      <c r="AF652" s="51" t="str">
        <f ca="1">OFFSET('All Equipment'!$B$1,ROW()-1,0)&amp;""</f>
        <v>Finger</v>
      </c>
      <c r="AG652" s="52" t="str">
        <f t="shared" ca="1" si="91"/>
        <v/>
      </c>
      <c r="AH652" s="51" t="str">
        <f ca="1">IF($AE652="","",IF(OFFSET('All Equipment'!$A$1,ROW()-1,2)="","--- Empty ---",OFFSET('All Equipment'!$A$1,ROW()-1,2)))</f>
        <v>Signet Ring of the Bronze Dragonflight</v>
      </c>
      <c r="AI652" s="52">
        <f ca="1">IF($AF652="","",OFFSET('All Equipment'!$E$1,ROW()-1,0))</f>
        <v>5</v>
      </c>
      <c r="AJ652" s="52">
        <f ca="1">IF($AE652="","",OFFSET('All Equipment'!$M$1,ROW()-1,0))</f>
        <v>0</v>
      </c>
      <c r="AK652" s="107">
        <f ca="1">IF($AE652="","",IF($AH652="--- Empty ---",0,OFFSET('All Equipment'!$P$1,ROW()-1,0)))</f>
        <v>29.019680851063832</v>
      </c>
      <c r="AL652" s="107">
        <f ca="1">IF($AE652="","",IF(AND($AE652="Off-Hand",$AH652="--- Empty ---"),1000,IF($AG652="1H",SUM($AK652,MAX(Optimization!$I$5:$K$5)),$AK652)))</f>
        <v>29.019680851063832</v>
      </c>
      <c r="AM652" s="134" t="str">
        <f ca="1">IF($AH652="","",IF(AND($AH652&lt;&gt;"--- Empty ---",OR($AI652&gt;$AD$2,OFFSET('All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2" s="52" t="str">
        <f t="shared" ca="1" si="92"/>
        <v>Yes</v>
      </c>
      <c r="AO652" s="52">
        <f t="shared" ca="1" si="97"/>
        <v>652</v>
      </c>
      <c r="AQ652" s="51" t="str">
        <f t="shared" ca="1" si="93"/>
        <v>Finger1</v>
      </c>
      <c r="AR652" s="51" t="str">
        <f t="shared" ca="1" si="94"/>
        <v>Signet Ring of the Bronze Dragonflight</v>
      </c>
      <c r="AS652" s="52" t="str">
        <f t="shared" ca="1" si="98"/>
        <v>Yes</v>
      </c>
      <c r="AT652" s="52" t="str">
        <f ca="1">IF(OR(AQ652="",AQ652="n/a"),AQ652,IF(AND($AR652&lt;&gt;"--- Empty ---",AR652=IF(AQ652="Finger1",Settings!$AB$4,Settings!$AB$6),ISERROR(MATCH(AR652,Settings!$AB$9:$AB$14,0))),"No","Yes"))</f>
        <v>Yes</v>
      </c>
      <c r="AV652" s="51" t="str">
        <f t="shared" ca="1" si="95"/>
        <v>Finger2</v>
      </c>
      <c r="AW652" s="51" t="str">
        <f t="shared" ca="1" si="96"/>
        <v>Signet Ring of the Bronze Dragonflight</v>
      </c>
      <c r="AX652" s="52" t="str">
        <f t="shared" ca="1" si="99"/>
        <v>Yes</v>
      </c>
      <c r="AY652" s="52" t="str">
        <f ca="1">IF(OR(AV652="",AV652="n/a"),AV652,IF(AND($AW652&lt;&gt;"--- Empty ---",AW652=IF(AV652="Finger2",Settings!$AB$3,Settings!$AB$5),ISERROR(MATCH(AW652,Settings!$AB$9:$AB$14,0))),"No","Yes"))</f>
        <v>Yes</v>
      </c>
    </row>
    <row r="653" spans="31:51" x14ac:dyDescent="0.25">
      <c r="AE653" s="51" t="str">
        <f ca="1">OFFSET('All Equipment'!$A$1,ROW()-1,0)&amp;""</f>
        <v>Finger</v>
      </c>
      <c r="AF653" s="51" t="str">
        <f ca="1">OFFSET('All Equipment'!$B$1,ROW()-1,0)&amp;""</f>
        <v>Finger</v>
      </c>
      <c r="AG653" s="52" t="str">
        <f t="shared" ca="1" si="91"/>
        <v/>
      </c>
      <c r="AH653" s="51" t="str">
        <f ca="1">IF($AE653="","",IF(OFFSET('All Equipment'!$A$1,ROW()-1,2)="","--- Empty ---",OFFSET('All Equipment'!$A$1,ROW()-1,2)))</f>
        <v>Songstone of Ironforge</v>
      </c>
      <c r="AI653" s="52">
        <f ca="1">IF($AF653="","",OFFSET('All Equipment'!$E$1,ROW()-1,0))</f>
        <v>1</v>
      </c>
      <c r="AJ653" s="52">
        <f ca="1">IF($AE653="","",OFFSET('All Equipment'!$M$1,ROW()-1,0))</f>
        <v>0</v>
      </c>
      <c r="AK653" s="107">
        <f ca="1">IF($AE653="","",IF($AH653="--- Empty ---",0,OFFSET('All Equipment'!$P$1,ROW()-1,0)))</f>
        <v>18.793085106382978</v>
      </c>
      <c r="AL653" s="107">
        <f ca="1">IF($AE653="","",IF(AND($AE653="Off-Hand",$AH653="--- Empty ---"),1000,IF($AG653="1H",SUM($AK653,MAX(Optimization!$I$5:$K$5)),$AK653)))</f>
        <v>18.793085106382978</v>
      </c>
      <c r="AM653" s="134" t="str">
        <f ca="1">IF($AH653="","",IF(AND($AH653&lt;&gt;"--- Empty ---",OR($AI653&gt;$AD$2,OFFSET('All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3" s="52" t="str">
        <f t="shared" ca="1" si="92"/>
        <v>Yes</v>
      </c>
      <c r="AO653" s="52">
        <f t="shared" ca="1" si="97"/>
        <v>653</v>
      </c>
      <c r="AQ653" s="51" t="str">
        <f t="shared" ca="1" si="93"/>
        <v>Finger1</v>
      </c>
      <c r="AR653" s="51" t="str">
        <f t="shared" ca="1" si="94"/>
        <v>Songstone of Ironforge</v>
      </c>
      <c r="AS653" s="52" t="str">
        <f t="shared" ca="1" si="98"/>
        <v>Yes</v>
      </c>
      <c r="AT653" s="52" t="str">
        <f ca="1">IF(OR(AQ653="",AQ653="n/a"),AQ653,IF(AND($AR653&lt;&gt;"--- Empty ---",AR653=IF(AQ653="Finger1",Settings!$AB$4,Settings!$AB$6),ISERROR(MATCH(AR653,Settings!$AB$9:$AB$14,0))),"No","Yes"))</f>
        <v>Yes</v>
      </c>
      <c r="AV653" s="51" t="str">
        <f t="shared" ca="1" si="95"/>
        <v>Finger2</v>
      </c>
      <c r="AW653" s="51" t="str">
        <f t="shared" ca="1" si="96"/>
        <v>Songstone of Ironforge</v>
      </c>
      <c r="AX653" s="52" t="str">
        <f t="shared" ca="1" si="99"/>
        <v>Yes</v>
      </c>
      <c r="AY653" s="52" t="str">
        <f ca="1">IF(OR(AV653="",AV653="n/a"),AV653,IF(AND($AW653&lt;&gt;"--- Empty ---",AW653=IF(AV653="Finger2",Settings!$AB$3,Settings!$AB$5),ISERROR(MATCH(AW653,Settings!$AB$9:$AB$14,0))),"No","Yes"))</f>
        <v>Yes</v>
      </c>
    </row>
    <row r="654" spans="31:51" x14ac:dyDescent="0.25">
      <c r="AE654" s="51" t="str">
        <f ca="1">OFFSET('All Equipment'!$A$1,ROW()-1,0)&amp;""</f>
        <v>Finger</v>
      </c>
      <c r="AF654" s="51" t="str">
        <f ca="1">OFFSET('All Equipment'!$B$1,ROW()-1,0)&amp;""</f>
        <v>Finger</v>
      </c>
      <c r="AG654" s="52" t="str">
        <f t="shared" ca="1" si="91"/>
        <v/>
      </c>
      <c r="AH654" s="51" t="str">
        <f ca="1">IF($AE654="","",IF(OFFSET('All Equipment'!$A$1,ROW()-1,2)="","--- Empty ---",OFFSET('All Equipment'!$A$1,ROW()-1,2)))</f>
        <v>Wrath of Cenarius</v>
      </c>
      <c r="AI654" s="52">
        <f ca="1">IF($AF654="","",OFFSET('All Equipment'!$E$1,ROW()-1,0))</f>
        <v>5</v>
      </c>
      <c r="AJ654" s="52">
        <f ca="1">IF($AE654="","",OFFSET('All Equipment'!$M$1,ROW()-1,0))</f>
        <v>0</v>
      </c>
      <c r="AK654" s="107">
        <f ca="1">IF($AE654="","",IF($AH654="--- Empty ---",0,OFFSET('All Equipment'!$P$1,ROW()-1,0)))</f>
        <v>22</v>
      </c>
      <c r="AL654" s="107">
        <f ca="1">IF($AE654="","",IF(AND($AE654="Off-Hand",$AH654="--- Empty ---"),1000,IF($AG654="1H",SUM($AK654,MAX(Optimization!$I$5:$K$5)),$AK654)))</f>
        <v>22</v>
      </c>
      <c r="AM654" s="134" t="str">
        <f ca="1">IF($AH654="","",IF(AND($AH654&lt;&gt;"--- Empty ---",OR($AI654&gt;$AD$2,OFFSET('All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4" s="52" t="str">
        <f t="shared" ca="1" si="92"/>
        <v>Yes</v>
      </c>
      <c r="AO654" s="52">
        <f t="shared" ca="1" si="97"/>
        <v>654</v>
      </c>
      <c r="AQ654" s="51" t="str">
        <f t="shared" ca="1" si="93"/>
        <v>Finger1</v>
      </c>
      <c r="AR654" s="51" t="str">
        <f t="shared" ca="1" si="94"/>
        <v>Wrath of Cenarius</v>
      </c>
      <c r="AS654" s="52" t="str">
        <f t="shared" ca="1" si="98"/>
        <v>Yes</v>
      </c>
      <c r="AT654" s="52" t="str">
        <f ca="1">IF(OR(AQ654="",AQ654="n/a"),AQ654,IF(AND($AR654&lt;&gt;"--- Empty ---",AR654=IF(AQ654="Finger1",Settings!$AB$4,Settings!$AB$6),ISERROR(MATCH(AR654,Settings!$AB$9:$AB$14,0))),"No","Yes"))</f>
        <v>Yes</v>
      </c>
      <c r="AV654" s="51" t="str">
        <f t="shared" ca="1" si="95"/>
        <v>Finger2</v>
      </c>
      <c r="AW654" s="51" t="str">
        <f t="shared" ca="1" si="96"/>
        <v>Wrath of Cenarius</v>
      </c>
      <c r="AX654" s="52" t="str">
        <f t="shared" ca="1" si="99"/>
        <v>Yes</v>
      </c>
      <c r="AY654" s="52" t="str">
        <f ca="1">IF(OR(AV654="",AV654="n/a"),AV654,IF(AND($AW654&lt;&gt;"--- Empty ---",AW654=IF(AV654="Finger2",Settings!$AB$3,Settings!$AB$5),ISERROR(MATCH(AW654,Settings!$AB$9:$AB$14,0))),"No","Yes"))</f>
        <v>Yes</v>
      </c>
    </row>
    <row r="655" spans="31:51" x14ac:dyDescent="0.25">
      <c r="AE655" s="51" t="str">
        <f ca="1">OFFSET('All Equipment'!$A$1,ROW()-1,0)&amp;""</f>
        <v>Finger</v>
      </c>
      <c r="AF655" s="51" t="str">
        <f ca="1">OFFSET('All Equipment'!$B$1,ROW()-1,0)&amp;""</f>
        <v>Finger</v>
      </c>
      <c r="AG655" s="52" t="str">
        <f t="shared" ca="1" si="91"/>
        <v/>
      </c>
      <c r="AH655" s="51" t="str">
        <f ca="1">IF($AE655="","",IF(OFFSET('All Equipment'!$A$1,ROW()-1,2)="","--- Empty ---",OFFSET('All Equipment'!$A$1,ROW()-1,2)))</f>
        <v>Wrath of Cenarius (Wrath)</v>
      </c>
      <c r="AI655" s="52">
        <f ca="1">IF($AF655="","",OFFSET('All Equipment'!$E$1,ROW()-1,0))</f>
        <v>5</v>
      </c>
      <c r="AJ655" s="52">
        <f ca="1">IF($AE655="","",OFFSET('All Equipment'!$M$1,ROW()-1,0))</f>
        <v>0</v>
      </c>
      <c r="AK655" s="107">
        <f ca="1">IF($AE655="","",IF($AH655="--- Empty ---",0,OFFSET('All Equipment'!$P$1,ROW()-1,0)))</f>
        <v>44</v>
      </c>
      <c r="AL655" s="107">
        <f ca="1">IF($AE655="","",IF(AND($AE655="Off-Hand",$AH655="--- Empty ---"),1000,IF($AG655="1H",SUM($AK655,MAX(Optimization!$I$5:$K$5)),$AK655)))</f>
        <v>44</v>
      </c>
      <c r="AM655" s="134" t="str">
        <f ca="1">IF($AH655="","",IF(AND($AH655&lt;&gt;"--- Empty ---",OR($AI655&gt;$AD$2,OFFSET('All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55" s="52" t="str">
        <f t="shared" ca="1" si="92"/>
        <v>Yes</v>
      </c>
      <c r="AO655" s="52">
        <f t="shared" ca="1" si="97"/>
        <v>655</v>
      </c>
      <c r="AQ655" s="51" t="str">
        <f t="shared" ca="1" si="93"/>
        <v>Finger1</v>
      </c>
      <c r="AR655" s="51" t="str">
        <f t="shared" ca="1" si="94"/>
        <v>Wrath of Cenarius (Wrath)</v>
      </c>
      <c r="AS655" s="52" t="str">
        <f t="shared" ca="1" si="98"/>
        <v>No</v>
      </c>
      <c r="AT655" s="52" t="str">
        <f ca="1">IF(OR(AQ655="",AQ655="n/a"),AQ655,IF(AND($AR655&lt;&gt;"--- Empty ---",AR655=IF(AQ655="Finger1",Settings!$AB$4,Settings!$AB$6),ISERROR(MATCH(AR655,Settings!$AB$9:$AB$14,0))),"No","Yes"))</f>
        <v>Yes</v>
      </c>
      <c r="AV655" s="51" t="str">
        <f t="shared" ca="1" si="95"/>
        <v>Finger2</v>
      </c>
      <c r="AW655" s="51" t="str">
        <f t="shared" ca="1" si="96"/>
        <v>Wrath of Cenarius (Wrath)</v>
      </c>
      <c r="AX655" s="52" t="str">
        <f t="shared" ca="1" si="99"/>
        <v>No</v>
      </c>
      <c r="AY655" s="52" t="str">
        <f ca="1">IF(OR(AV655="",AV655="n/a"),AV655,IF(AND($AW655&lt;&gt;"--- Empty ---",AW655=IF(AV655="Finger2",Settings!$AB$3,Settings!$AB$5),ISERROR(MATCH(AW655,Settings!$AB$9:$AB$14,0))),"No","Yes"))</f>
        <v>Yes</v>
      </c>
    </row>
    <row r="656" spans="31:51" x14ac:dyDescent="0.25">
      <c r="AE656" s="51" t="str">
        <f ca="1">OFFSET('All Equipment'!$A$1,ROW()-1,0)&amp;""</f>
        <v>Finger</v>
      </c>
      <c r="AF656" s="51" t="str">
        <f ca="1">OFFSET('All Equipment'!$B$1,ROW()-1,0)&amp;""</f>
        <v>Finger</v>
      </c>
      <c r="AG656" s="52" t="str">
        <f t="shared" ca="1" si="91"/>
        <v>Set 2</v>
      </c>
      <c r="AH656" s="51" t="str">
        <f ca="1">IF($AE656="","",IF(OFFSET('All Equipment'!$A$1,ROW()-1,2)="","--- Empty ---",OFFSET('All Equipment'!$A$1,ROW()-1,2)))</f>
        <v>Zanzil's Band</v>
      </c>
      <c r="AI656" s="52">
        <f ca="1">IF($AF656="","",OFFSET('All Equipment'!$E$1,ROW()-1,0))</f>
        <v>4</v>
      </c>
      <c r="AJ656" s="52">
        <f ca="1">IF($AE656="","",OFFSET('All Equipment'!$M$1,ROW()-1,0))</f>
        <v>1</v>
      </c>
      <c r="AK656" s="107">
        <f ca="1">IF($AE656="","",IF($AH656="--- Empty ---",0,OFFSET('All Equipment'!$P$1,ROW()-1,0)))</f>
        <v>15.068617021276598</v>
      </c>
      <c r="AL656" s="107">
        <f ca="1">IF($AE656="","",IF(AND($AE656="Off-Hand",$AH656="--- Empty ---"),1000,IF($AG656="1H",SUM($AK656,MAX(Optimization!$I$5:$K$5)),$AK656)))</f>
        <v>15.068617021276598</v>
      </c>
      <c r="AM656" s="134" t="str">
        <f ca="1">IF($AH656="","",IF(AND($AH656&lt;&gt;"--- Empty ---",OR($AI656&gt;$AD$2,OFFSET('All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6" s="52" t="str">
        <f t="shared" ca="1" si="92"/>
        <v>Yes</v>
      </c>
      <c r="AO656" s="52">
        <f t="shared" ca="1" si="97"/>
        <v>656</v>
      </c>
      <c r="AQ656" s="51" t="str">
        <f t="shared" ca="1" si="93"/>
        <v>Finger1</v>
      </c>
      <c r="AR656" s="51" t="str">
        <f t="shared" ca="1" si="94"/>
        <v>Zanzil's Band</v>
      </c>
      <c r="AS656" s="52" t="str">
        <f t="shared" ca="1" si="98"/>
        <v>Yes</v>
      </c>
      <c r="AT656" s="52" t="str">
        <f ca="1">IF(OR(AQ656="",AQ656="n/a"),AQ656,IF(AND($AR656&lt;&gt;"--- Empty ---",AR656=IF(AQ656="Finger1",Settings!$AB$4,Settings!$AB$6),ISERROR(MATCH(AR656,Settings!$AB$9:$AB$14,0))),"No","Yes"))</f>
        <v>Yes</v>
      </c>
      <c r="AV656" s="51" t="str">
        <f t="shared" ca="1" si="95"/>
        <v>Finger2</v>
      </c>
      <c r="AW656" s="51" t="str">
        <f t="shared" ca="1" si="96"/>
        <v>Zanzil's Band</v>
      </c>
      <c r="AX656" s="52" t="str">
        <f t="shared" ca="1" si="99"/>
        <v>Yes</v>
      </c>
      <c r="AY656" s="52" t="str">
        <f ca="1">IF(OR(AV656="",AV656="n/a"),AV656,IF(AND($AW656&lt;&gt;"--- Empty ---",AW656=IF(AV656="Finger2",Settings!$AB$3,Settings!$AB$5),ISERROR(MATCH(AW656,Settings!$AB$9:$AB$14,0))),"No","Yes"))</f>
        <v>Yes</v>
      </c>
    </row>
    <row r="657" spans="31:51" x14ac:dyDescent="0.25">
      <c r="AE657" s="51" t="str">
        <f ca="1">OFFSET('All Equipment'!$A$1,ROW()-1,0)&amp;""</f>
        <v>Finger</v>
      </c>
      <c r="AF657" s="51" t="str">
        <f ca="1">OFFSET('All Equipment'!$B$1,ROW()-1,0)&amp;""</f>
        <v>Finger</v>
      </c>
      <c r="AG657" s="52" t="str">
        <f t="shared" ca="1" si="91"/>
        <v>Set 2</v>
      </c>
      <c r="AH657" s="51" t="str">
        <f ca="1">IF($AE657="","",IF(OFFSET('All Equipment'!$A$1,ROW()-1,2)="","--- Empty ---",OFFSET('All Equipment'!$A$1,ROW()-1,2)))</f>
        <v>Zanzil's Seal</v>
      </c>
      <c r="AI657" s="52">
        <f ca="1">IF($AF657="","",OFFSET('All Equipment'!$E$1,ROW()-1,0))</f>
        <v>4</v>
      </c>
      <c r="AJ657" s="52">
        <f ca="1">IF($AE657="","",OFFSET('All Equipment'!$M$1,ROW()-1,0))</f>
        <v>1</v>
      </c>
      <c r="AK657" s="107">
        <f ca="1">IF($AE657="","",IF($AH657="--- Empty ---",0,OFFSET('All Equipment'!$P$1,ROW()-1,0)))</f>
        <v>25.728723404255319</v>
      </c>
      <c r="AL657" s="107">
        <f ca="1">IF($AE657="","",IF(AND($AE657="Off-Hand",$AH657="--- Empty ---"),1000,IF($AG657="1H",SUM($AK657,MAX(Optimization!$I$5:$K$5)),$AK657)))</f>
        <v>25.728723404255319</v>
      </c>
      <c r="AM657" s="134" t="str">
        <f ca="1">IF($AH657="","",IF(AND($AH657&lt;&gt;"--- Empty ---",OR($AI657&gt;$AD$2,OFFSET('All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7" s="52" t="str">
        <f t="shared" ca="1" si="92"/>
        <v>Yes</v>
      </c>
      <c r="AO657" s="52">
        <f t="shared" ca="1" si="97"/>
        <v>657</v>
      </c>
      <c r="AQ657" s="51" t="str">
        <f t="shared" ca="1" si="93"/>
        <v>Finger1</v>
      </c>
      <c r="AR657" s="51" t="str">
        <f t="shared" ca="1" si="94"/>
        <v>Zanzil's Seal</v>
      </c>
      <c r="AS657" s="52" t="str">
        <f t="shared" ca="1" si="98"/>
        <v>Yes</v>
      </c>
      <c r="AT657" s="52" t="str">
        <f ca="1">IF(OR(AQ657="",AQ657="n/a"),AQ657,IF(AND($AR657&lt;&gt;"--- Empty ---",AR657=IF(AQ657="Finger1",Settings!$AB$4,Settings!$AB$6),ISERROR(MATCH(AR657,Settings!$AB$9:$AB$14,0))),"No","Yes"))</f>
        <v>Yes</v>
      </c>
      <c r="AV657" s="51" t="str">
        <f t="shared" ca="1" si="95"/>
        <v>Finger2</v>
      </c>
      <c r="AW657" s="51" t="str">
        <f t="shared" ca="1" si="96"/>
        <v>Zanzil's Seal</v>
      </c>
      <c r="AX657" s="52" t="str">
        <f t="shared" ca="1" si="99"/>
        <v>Yes</v>
      </c>
      <c r="AY657" s="52" t="str">
        <f ca="1">IF(OR(AV657="",AV657="n/a"),AV657,IF(AND($AW657&lt;&gt;"--- Empty ---",AW657=IF(AV657="Finger2",Settings!$AB$3,Settings!$AB$5),ISERROR(MATCH(AW657,Settings!$AB$9:$AB$14,0))),"No","Yes"))</f>
        <v>Yes</v>
      </c>
    </row>
    <row r="658" spans="31:51" x14ac:dyDescent="0.25">
      <c r="AE658" s="51" t="str">
        <f ca="1">OFFSET('All Equipment'!$A$1,ROW()-1,0)&amp;""</f>
        <v/>
      </c>
      <c r="AF658" s="51" t="str">
        <f ca="1">OFFSET('All Equipment'!$B$1,ROW()-1,0)&amp;""</f>
        <v/>
      </c>
      <c r="AG658" s="52" t="str">
        <f t="shared" ca="1" si="91"/>
        <v/>
      </c>
      <c r="AH658" s="51" t="str">
        <f ca="1">IF($AE658="","",IF(OFFSET('All Equipment'!$A$1,ROW()-1,2)="","--- Empty ---",OFFSET('All Equipment'!$A$1,ROW()-1,2)))</f>
        <v/>
      </c>
      <c r="AI658" s="52" t="str">
        <f ca="1">IF($AF658="","",OFFSET('All Equipment'!$E$1,ROW()-1,0))</f>
        <v/>
      </c>
      <c r="AJ658" s="52" t="str">
        <f ca="1">IF($AE658="","",OFFSET('All Equipment'!$M$1,ROW()-1,0))</f>
        <v/>
      </c>
      <c r="AK658" s="107" t="str">
        <f ca="1">IF($AE658="","",IF($AH658="--- Empty ---",0,OFFSET('All Equipment'!$P$1,ROW()-1,0)))</f>
        <v/>
      </c>
      <c r="AL658" s="107" t="str">
        <f ca="1">IF($AE658="","",IF(AND($AE658="Off-Hand",$AH658="--- Empty ---"),1000,IF($AG658="1H",SUM($AK658,MAX(Optimization!$I$5:$K$5)),$AK658)))</f>
        <v/>
      </c>
      <c r="AM658" s="134" t="str">
        <f ca="1">IF($AH658="","",IF(AND($AH658&lt;&gt;"--- Empty ---",OR($AI658&gt;$AD$2,OFFSET('All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58" s="52" t="str">
        <f t="shared" ca="1" si="92"/>
        <v/>
      </c>
      <c r="AO658" s="52" t="str">
        <f t="shared" ca="1" si="97"/>
        <v/>
      </c>
      <c r="AQ658" s="51" t="str">
        <f t="shared" ca="1" si="93"/>
        <v/>
      </c>
      <c r="AR658" s="51" t="str">
        <f t="shared" ca="1" si="94"/>
        <v/>
      </c>
      <c r="AS658" s="52" t="str">
        <f t="shared" ca="1" si="98"/>
        <v/>
      </c>
      <c r="AT658" s="52" t="str">
        <f ca="1">IF(OR(AQ658="",AQ658="n/a"),AQ658,IF(AND($AR658&lt;&gt;"--- Empty ---",AR658=IF(AQ658="Finger1",Settings!$AB$4,Settings!$AB$6),ISERROR(MATCH(AR658,Settings!$AB$9:$AB$14,0))),"No","Yes"))</f>
        <v/>
      </c>
      <c r="AV658" s="51" t="str">
        <f t="shared" ca="1" si="95"/>
        <v/>
      </c>
      <c r="AW658" s="51" t="str">
        <f t="shared" ca="1" si="96"/>
        <v/>
      </c>
      <c r="AX658" s="52" t="str">
        <f t="shared" ca="1" si="99"/>
        <v/>
      </c>
      <c r="AY658" s="52" t="str">
        <f ca="1">IF(OR(AV658="",AV658="n/a"),AV658,IF(AND($AW658&lt;&gt;"--- Empty ---",AW658=IF(AV658="Finger2",Settings!$AB$3,Settings!$AB$5),ISERROR(MATCH(AW658,Settings!$AB$9:$AB$14,0))),"No","Yes"))</f>
        <v/>
      </c>
    </row>
    <row r="659" spans="31:51" x14ac:dyDescent="0.25">
      <c r="AE659" s="51" t="str">
        <f ca="1">OFFSET('All Equipment'!$A$1,ROW()-1,0)&amp;""</f>
        <v>Trinket</v>
      </c>
      <c r="AF659" s="51" t="str">
        <f ca="1">OFFSET('All Equipment'!$B$1,ROW()-1,0)&amp;""</f>
        <v/>
      </c>
      <c r="AG659" s="52" t="str">
        <f t="shared" ca="1" si="91"/>
        <v/>
      </c>
      <c r="AH659" s="51" t="str">
        <f ca="1">IF($AE659="","",IF(OFFSET('All Equipment'!$A$1,ROW()-1,2)="","--- Empty ---",OFFSET('All Equipment'!$A$1,ROW()-1,2)))</f>
        <v>--- Empty ---</v>
      </c>
      <c r="AI659" s="52" t="str">
        <f ca="1">IF($AF659="","",OFFSET('All Equipment'!$E$1,ROW()-1,0))</f>
        <v/>
      </c>
      <c r="AJ659" s="52">
        <f ca="1">IF($AE659="","",OFFSET('All Equipment'!$M$1,ROW()-1,0))</f>
        <v>0</v>
      </c>
      <c r="AK659" s="107">
        <f ca="1">IF($AE659="","",IF($AH659="--- Empty ---",0,OFFSET('All Equipment'!$P$1,ROW()-1,0)))</f>
        <v>0</v>
      </c>
      <c r="AL659" s="107">
        <f ca="1">IF($AE659="","",IF(AND($AE659="Off-Hand",$AH659="--- Empty ---"),1000,IF($AG659="1H",SUM($AK659,MAX(Optimization!$I$5:$K$5)),$AK659)))</f>
        <v>0</v>
      </c>
      <c r="AM659" s="134" t="str">
        <f ca="1">IF($AH659="","",IF(AND($AH659&lt;&gt;"--- Empty ---",OR($AI659&gt;$AD$2,OFFSET('All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9" s="52" t="str">
        <f t="shared" ca="1" si="92"/>
        <v>Yes</v>
      </c>
      <c r="AO659" s="52">
        <f t="shared" ca="1" si="97"/>
        <v>659</v>
      </c>
      <c r="AQ659" s="51" t="str">
        <f t="shared" ca="1" si="93"/>
        <v>Trinket1</v>
      </c>
      <c r="AR659" s="51" t="str">
        <f t="shared" ca="1" si="94"/>
        <v>--- Empty ---</v>
      </c>
      <c r="AS659" s="52" t="str">
        <f t="shared" ca="1" si="98"/>
        <v>Yes</v>
      </c>
      <c r="AT659" s="52" t="str">
        <f ca="1">IF(OR(AQ659="",AQ659="n/a"),AQ659,IF(AND($AR659&lt;&gt;"--- Empty ---",AR659=IF(AQ659="Finger1",Settings!$AB$4,Settings!$AB$6),ISERROR(MATCH(AR659,Settings!$AB$9:$AB$14,0))),"No","Yes"))</f>
        <v>Yes</v>
      </c>
      <c r="AV659" s="51" t="str">
        <f t="shared" ca="1" si="95"/>
        <v>Trinket2</v>
      </c>
      <c r="AW659" s="51" t="str">
        <f t="shared" ca="1" si="96"/>
        <v>--- Empty ---</v>
      </c>
      <c r="AX659" s="52" t="str">
        <f t="shared" ca="1" si="99"/>
        <v>Yes</v>
      </c>
      <c r="AY659" s="52" t="str">
        <f ca="1">IF(OR(AV659="",AV659="n/a"),AV659,IF(AND($AW659&lt;&gt;"--- Empty ---",AW659=IF(AV659="Finger2",Settings!$AB$3,Settings!$AB$5),ISERROR(MATCH(AW659,Settings!$AB$9:$AB$14,0))),"No","Yes"))</f>
        <v>Yes</v>
      </c>
    </row>
    <row r="660" spans="31:51" x14ac:dyDescent="0.25">
      <c r="AE660" s="51" t="str">
        <f ca="1">OFFSET('All Equipment'!$A$1,ROW()-1,0)&amp;""</f>
        <v>Trinket</v>
      </c>
      <c r="AF660" s="51" t="str">
        <f ca="1">OFFSET('All Equipment'!$B$1,ROW()-1,0)&amp;""</f>
        <v>Trinket</v>
      </c>
      <c r="AG660" s="52" t="str">
        <f t="shared" ca="1" si="91"/>
        <v/>
      </c>
      <c r="AH660" s="51" t="str">
        <f ca="1">IF($AE660="","",IF(OFFSET('All Equipment'!$A$1,ROW()-1,2)="","--- Empty ---",OFFSET('All Equipment'!$A$1,ROW()-1,2)))</f>
        <v>Briarwood Reed</v>
      </c>
      <c r="AI660" s="52">
        <f ca="1">IF($AF660="","",OFFSET('All Equipment'!$E$1,ROW()-1,0))</f>
        <v>1</v>
      </c>
      <c r="AJ660" s="52">
        <f ca="1">IF($AE660="","",OFFSET('All Equipment'!$M$1,ROW()-1,0))</f>
        <v>0</v>
      </c>
      <c r="AK660" s="107">
        <f ca="1">IF($AE660="","",IF($AH660="--- Empty ---",0,OFFSET('All Equipment'!$P$1,ROW()-1,0)))</f>
        <v>0</v>
      </c>
      <c r="AL660" s="107">
        <f ca="1">IF($AE660="","",IF(AND($AE660="Off-Hand",$AH660="--- Empty ---"),1000,IF($AG660="1H",SUM($AK660,MAX(Optimization!$I$5:$K$5)),$AK660)))</f>
        <v>0</v>
      </c>
      <c r="AM660" s="134" t="str">
        <f ca="1">IF($AH660="","",IF(AND($AH660&lt;&gt;"--- Empty ---",OR($AI660&gt;$AD$2,OFFSET('All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0" s="52" t="str">
        <f t="shared" ca="1" si="92"/>
        <v>Yes</v>
      </c>
      <c r="AO660" s="52">
        <f t="shared" ca="1" si="97"/>
        <v>660</v>
      </c>
      <c r="AQ660" s="51" t="str">
        <f t="shared" ca="1" si="93"/>
        <v>Trinket1</v>
      </c>
      <c r="AR660" s="51" t="str">
        <f t="shared" ca="1" si="94"/>
        <v>Briarwood Reed</v>
      </c>
      <c r="AS660" s="52" t="str">
        <f t="shared" ca="1" si="98"/>
        <v>No</v>
      </c>
      <c r="AT660" s="52" t="str">
        <f ca="1">IF(OR(AQ660="",AQ660="n/a"),AQ660,IF(AND($AR660&lt;&gt;"--- Empty ---",AR660=IF(AQ660="Finger1",Settings!$AB$4,Settings!$AB$6),ISERROR(MATCH(AR660,Settings!$AB$9:$AB$14,0))),"No","Yes"))</f>
        <v>Yes</v>
      </c>
      <c r="AV660" s="51" t="str">
        <f t="shared" ca="1" si="95"/>
        <v>Trinket2</v>
      </c>
      <c r="AW660" s="51" t="str">
        <f t="shared" ca="1" si="96"/>
        <v>Briarwood Reed</v>
      </c>
      <c r="AX660" s="52" t="str">
        <f t="shared" ca="1" si="99"/>
        <v>No</v>
      </c>
      <c r="AY660" s="52" t="str">
        <f ca="1">IF(OR(AV660="",AV660="n/a"),AV660,IF(AND($AW660&lt;&gt;"--- Empty ---",AW660=IF(AV660="Finger2",Settings!$AB$3,Settings!$AB$5),ISERROR(MATCH(AW660,Settings!$AB$9:$AB$14,0))),"No","Yes"))</f>
        <v>Yes</v>
      </c>
    </row>
    <row r="661" spans="31:51" x14ac:dyDescent="0.25">
      <c r="AE661" s="51" t="str">
        <f ca="1">OFFSET('All Equipment'!$A$1,ROW()-1,0)&amp;""</f>
        <v>Trinket</v>
      </c>
      <c r="AF661" s="51" t="str">
        <f ca="1">OFFSET('All Equipment'!$B$1,ROW()-1,0)&amp;""</f>
        <v>Trinket</v>
      </c>
      <c r="AG661" s="52" t="str">
        <f t="shared" ca="1" si="91"/>
        <v/>
      </c>
      <c r="AH661" s="51" t="str">
        <f ca="1">IF($AE661="","",IF(OFFSET('All Equipment'!$A$1,ROW()-1,2)="","--- Empty ---",OFFSET('All Equipment'!$A$1,ROW()-1,2)))</f>
        <v>Burst of Knowledge</v>
      </c>
      <c r="AI661" s="52">
        <f ca="1">IF($AF661="","",OFFSET('All Equipment'!$E$1,ROW()-1,0))</f>
        <v>1</v>
      </c>
      <c r="AJ661" s="52">
        <f ca="1">IF($AE661="","",OFFSET('All Equipment'!$M$1,ROW()-1,0))</f>
        <v>0</v>
      </c>
      <c r="AK661" s="107">
        <f ca="1">IF($AE661="","",IF($AH661="--- Empty ---",0,OFFSET('All Equipment'!$P$1,ROW()-1,0)))</f>
        <v>0</v>
      </c>
      <c r="AL661" s="107">
        <f ca="1">IF($AE661="","",IF(AND($AE661="Off-Hand",$AH661="--- Empty ---"),1000,IF($AG661="1H",SUM($AK661,MAX(Optimization!$I$5:$K$5)),$AK661)))</f>
        <v>0</v>
      </c>
      <c r="AM661" s="134" t="str">
        <f ca="1">IF($AH661="","",IF(AND($AH661&lt;&gt;"--- Empty ---",OR($AI661&gt;$AD$2,OFFSET('All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1" s="52" t="str">
        <f t="shared" ca="1" si="92"/>
        <v>Yes</v>
      </c>
      <c r="AO661" s="52">
        <f t="shared" ca="1" si="97"/>
        <v>661</v>
      </c>
      <c r="AQ661" s="51" t="str">
        <f t="shared" ca="1" si="93"/>
        <v>Trinket1</v>
      </c>
      <c r="AR661" s="51" t="str">
        <f t="shared" ca="1" si="94"/>
        <v>Burst of Knowledge</v>
      </c>
      <c r="AS661" s="52" t="str">
        <f t="shared" ca="1" si="98"/>
        <v>No</v>
      </c>
      <c r="AT661" s="52" t="str">
        <f ca="1">IF(OR(AQ661="",AQ661="n/a"),AQ661,IF(AND($AR661&lt;&gt;"--- Empty ---",AR661=IF(AQ661="Finger1",Settings!$AB$4,Settings!$AB$6),ISERROR(MATCH(AR661,Settings!$AB$9:$AB$14,0))),"No","Yes"))</f>
        <v>Yes</v>
      </c>
      <c r="AV661" s="51" t="str">
        <f t="shared" ca="1" si="95"/>
        <v>Trinket2</v>
      </c>
      <c r="AW661" s="51" t="str">
        <f t="shared" ca="1" si="96"/>
        <v>Burst of Knowledge</v>
      </c>
      <c r="AX661" s="52" t="str">
        <f t="shared" ca="1" si="99"/>
        <v>No</v>
      </c>
      <c r="AY661" s="52" t="str">
        <f ca="1">IF(OR(AV661="",AV661="n/a"),AV661,IF(AND($AW661&lt;&gt;"--- Empty ---",AW661=IF(AV661="Finger2",Settings!$AB$3,Settings!$AB$5),ISERROR(MATCH(AW661,Settings!$AB$9:$AB$14,0))),"No","Yes"))</f>
        <v>Yes</v>
      </c>
    </row>
    <row r="662" spans="31:51" x14ac:dyDescent="0.25">
      <c r="AE662" s="51" t="str">
        <f ca="1">OFFSET('All Equipment'!$A$1,ROW()-1,0)&amp;""</f>
        <v>Trinket</v>
      </c>
      <c r="AF662" s="51" t="str">
        <f ca="1">OFFSET('All Equipment'!$B$1,ROW()-1,0)&amp;""</f>
        <v>Trinket</v>
      </c>
      <c r="AG662" s="52" t="str">
        <f t="shared" ca="1" si="91"/>
        <v/>
      </c>
      <c r="AH662" s="51" t="str">
        <f ca="1">IF($AE662="","",IF(OFFSET('All Equipment'!$A$1,ROW()-1,2)="","--- Empty ---",OFFSET('All Equipment'!$A$1,ROW()-1,2)))</f>
        <v>Draconic Infused Emblem</v>
      </c>
      <c r="AI662" s="52">
        <f ca="1">IF($AF662="","",OFFSET('All Equipment'!$E$1,ROW()-1,0))</f>
        <v>5</v>
      </c>
      <c r="AJ662" s="52">
        <f ca="1">IF($AE662="","",OFFSET('All Equipment'!$M$1,ROW()-1,0))</f>
        <v>0</v>
      </c>
      <c r="AK662" s="107">
        <f ca="1">IF($AE662="","",IF($AH662="--- Empty ---",0,OFFSET('All Equipment'!$P$1,ROW()-1,0)))</f>
        <v>0</v>
      </c>
      <c r="AL662" s="107">
        <f ca="1">IF($AE662="","",IF(AND($AE662="Off-Hand",$AH662="--- Empty ---"),1000,IF($AG662="1H",SUM($AK662,MAX(Optimization!$I$5:$K$5)),$AK662)))</f>
        <v>0</v>
      </c>
      <c r="AM662" s="134" t="str">
        <f ca="1">IF($AH662="","",IF(AND($AH662&lt;&gt;"--- Empty ---",OR($AI662&gt;$AD$2,OFFSET('All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2" s="52" t="str">
        <f t="shared" ca="1" si="92"/>
        <v>Yes</v>
      </c>
      <c r="AO662" s="52">
        <f t="shared" ca="1" si="97"/>
        <v>662</v>
      </c>
      <c r="AQ662" s="51" t="str">
        <f t="shared" ca="1" si="93"/>
        <v>Trinket1</v>
      </c>
      <c r="AR662" s="51" t="str">
        <f t="shared" ca="1" si="94"/>
        <v>Draconic Infused Emblem</v>
      </c>
      <c r="AS662" s="52" t="str">
        <f t="shared" ca="1" si="98"/>
        <v>No</v>
      </c>
      <c r="AT662" s="52" t="str">
        <f ca="1">IF(OR(AQ662="",AQ662="n/a"),AQ662,IF(AND($AR662&lt;&gt;"--- Empty ---",AR662=IF(AQ662="Finger1",Settings!$AB$4,Settings!$AB$6),ISERROR(MATCH(AR662,Settings!$AB$9:$AB$14,0))),"No","Yes"))</f>
        <v>Yes</v>
      </c>
      <c r="AV662" s="51" t="str">
        <f t="shared" ca="1" si="95"/>
        <v>Trinket2</v>
      </c>
      <c r="AW662" s="51" t="str">
        <f t="shared" ca="1" si="96"/>
        <v>Draconic Infused Emblem</v>
      </c>
      <c r="AX662" s="52" t="str">
        <f t="shared" ca="1" si="99"/>
        <v>No</v>
      </c>
      <c r="AY662" s="52" t="str">
        <f ca="1">IF(OR(AV662="",AV662="n/a"),AV662,IF(AND($AW662&lt;&gt;"--- Empty ---",AW662=IF(AV662="Finger2",Settings!$AB$3,Settings!$AB$5),ISERROR(MATCH(AW662,Settings!$AB$9:$AB$14,0))),"No","Yes"))</f>
        <v>Yes</v>
      </c>
    </row>
    <row r="663" spans="31:51" x14ac:dyDescent="0.25">
      <c r="AE663" s="51" t="str">
        <f ca="1">OFFSET('All Equipment'!$A$1,ROW()-1,0)&amp;""</f>
        <v>Trinket</v>
      </c>
      <c r="AF663" s="51" t="str">
        <f ca="1">OFFSET('All Equipment'!$B$1,ROW()-1,0)&amp;""</f>
        <v>Trinket</v>
      </c>
      <c r="AG663" s="52" t="str">
        <f t="shared" ca="1" si="91"/>
        <v/>
      </c>
      <c r="AH663" s="51" t="str">
        <f ca="1">IF($AE663="","",IF(OFFSET('All Equipment'!$A$1,ROW()-1,2)="","--- Empty ---",OFFSET('All Equipment'!$A$1,ROW()-1,2)))</f>
        <v>Eye of Diminution</v>
      </c>
      <c r="AI663" s="52">
        <f ca="1">IF($AF663="","",OFFSET('All Equipment'!$E$1,ROW()-1,0))</f>
        <v>6</v>
      </c>
      <c r="AJ663" s="52">
        <f ca="1">IF($AE663="","",OFFSET('All Equipment'!$M$1,ROW()-1,0))</f>
        <v>0</v>
      </c>
      <c r="AK663" s="107">
        <f ca="1">IF($AE663="","",IF($AH663="--- Empty ---",0,OFFSET('All Equipment'!$P$1,ROW()-1,0)))</f>
        <v>0</v>
      </c>
      <c r="AL663" s="107">
        <f ca="1">IF($AE663="","",IF(AND($AE663="Off-Hand",$AH663="--- Empty ---"),1000,IF($AG663="1H",SUM($AK663,MAX(Optimization!$I$5:$K$5)),$AK663)))</f>
        <v>0</v>
      </c>
      <c r="AM663" s="134" t="str">
        <f ca="1">IF($AH663="","",IF(AND($AH663&lt;&gt;"--- Empty ---",OR($AI663&gt;$AD$2,OFFSET('All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3" s="52" t="str">
        <f t="shared" ca="1" si="92"/>
        <v>Yes</v>
      </c>
      <c r="AO663" s="52">
        <f t="shared" ca="1" si="97"/>
        <v>663</v>
      </c>
      <c r="AQ663" s="51" t="str">
        <f t="shared" ca="1" si="93"/>
        <v>Trinket1</v>
      </c>
      <c r="AR663" s="51" t="str">
        <f t="shared" ca="1" si="94"/>
        <v>Eye of Diminution</v>
      </c>
      <c r="AS663" s="52" t="str">
        <f t="shared" ca="1" si="98"/>
        <v>No</v>
      </c>
      <c r="AT663" s="52" t="str">
        <f ca="1">IF(OR(AQ663="",AQ663="n/a"),AQ663,IF(AND($AR663&lt;&gt;"--- Empty ---",AR663=IF(AQ663="Finger1",Settings!$AB$4,Settings!$AB$6),ISERROR(MATCH(AR663,Settings!$AB$9:$AB$14,0))),"No","Yes"))</f>
        <v>Yes</v>
      </c>
      <c r="AV663" s="51" t="str">
        <f t="shared" ca="1" si="95"/>
        <v>Trinket2</v>
      </c>
      <c r="AW663" s="51" t="str">
        <f t="shared" ca="1" si="96"/>
        <v>Eye of Diminution</v>
      </c>
      <c r="AX663" s="52" t="str">
        <f t="shared" ca="1" si="99"/>
        <v>No</v>
      </c>
      <c r="AY663" s="52" t="str">
        <f ca="1">IF(OR(AV663="",AV663="n/a"),AV663,IF(AND($AW663&lt;&gt;"--- Empty ---",AW663=IF(AV663="Finger2",Settings!$AB$3,Settings!$AB$5),ISERROR(MATCH(AW663,Settings!$AB$9:$AB$14,0))),"No","Yes"))</f>
        <v>Yes</v>
      </c>
    </row>
    <row r="664" spans="31:51" x14ac:dyDescent="0.25">
      <c r="AE664" s="51" t="str">
        <f ca="1">OFFSET('All Equipment'!$A$1,ROW()-1,0)&amp;""</f>
        <v>Trinket</v>
      </c>
      <c r="AF664" s="51" t="str">
        <f ca="1">OFFSET('All Equipment'!$B$1,ROW()-1,0)&amp;""</f>
        <v>Trinket</v>
      </c>
      <c r="AG664" s="52" t="str">
        <f t="shared" ca="1" si="91"/>
        <v/>
      </c>
      <c r="AH664" s="51" t="str">
        <f ca="1">IF($AE664="","",IF(OFFSET('All Equipment'!$A$1,ROW()-1,2)="","--- Empty ---",OFFSET('All Equipment'!$A$1,ROW()-1,2)))</f>
        <v>Eye of Moam</v>
      </c>
      <c r="AI664" s="52">
        <f ca="1">IF($AF664="","",OFFSET('All Equipment'!$E$1,ROW()-1,0))</f>
        <v>5</v>
      </c>
      <c r="AJ664" s="52">
        <f ca="1">IF($AE664="","",OFFSET('All Equipment'!$M$1,ROW()-1,0))</f>
        <v>0</v>
      </c>
      <c r="AK664" s="107">
        <f ca="1">IF($AE664="","",IF($AH664="--- Empty ---",0,OFFSET('All Equipment'!$P$1,ROW()-1,0)))</f>
        <v>0</v>
      </c>
      <c r="AL664" s="107">
        <f ca="1">IF($AE664="","",IF(AND($AE664="Off-Hand",$AH664="--- Empty ---"),1000,IF($AG664="1H",SUM($AK664,MAX(Optimization!$I$5:$K$5)),$AK664)))</f>
        <v>0</v>
      </c>
      <c r="AM664" s="134" t="str">
        <f ca="1">IF($AH664="","",IF(AND($AH664&lt;&gt;"--- Empty ---",OR($AI664&gt;$AD$2,OFFSET('All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4" s="52" t="str">
        <f t="shared" ca="1" si="92"/>
        <v>Yes</v>
      </c>
      <c r="AO664" s="52">
        <f t="shared" ca="1" si="97"/>
        <v>664</v>
      </c>
      <c r="AQ664" s="51" t="str">
        <f t="shared" ca="1" si="93"/>
        <v>Trinket1</v>
      </c>
      <c r="AR664" s="51" t="str">
        <f t="shared" ca="1" si="94"/>
        <v>Eye of Moam</v>
      </c>
      <c r="AS664" s="52" t="str">
        <f t="shared" ca="1" si="98"/>
        <v>No</v>
      </c>
      <c r="AT664" s="52" t="str">
        <f ca="1">IF(OR(AQ664="",AQ664="n/a"),AQ664,IF(AND($AR664&lt;&gt;"--- Empty ---",AR664=IF(AQ664="Finger1",Settings!$AB$4,Settings!$AB$6),ISERROR(MATCH(AR664,Settings!$AB$9:$AB$14,0))),"No","Yes"))</f>
        <v>Yes</v>
      </c>
      <c r="AV664" s="51" t="str">
        <f t="shared" ca="1" si="95"/>
        <v>Trinket2</v>
      </c>
      <c r="AW664" s="51" t="str">
        <f t="shared" ca="1" si="96"/>
        <v>Eye of Moam</v>
      </c>
      <c r="AX664" s="52" t="str">
        <f t="shared" ca="1" si="99"/>
        <v>No</v>
      </c>
      <c r="AY664" s="52" t="str">
        <f ca="1">IF(OR(AV664="",AV664="n/a"),AV664,IF(AND($AW664&lt;&gt;"--- Empty ---",AW664=IF(AV664="Finger2",Settings!$AB$3,Settings!$AB$5),ISERROR(MATCH(AW664,Settings!$AB$9:$AB$14,0))),"No","Yes"))</f>
        <v>Yes</v>
      </c>
    </row>
    <row r="665" spans="31:51" x14ac:dyDescent="0.25">
      <c r="AE665" s="51" t="str">
        <f ca="1">OFFSET('All Equipment'!$A$1,ROW()-1,0)&amp;""</f>
        <v>Trinket</v>
      </c>
      <c r="AF665" s="51" t="str">
        <f ca="1">OFFSET('All Equipment'!$B$1,ROW()-1,0)&amp;""</f>
        <v>Trinket</v>
      </c>
      <c r="AG665" s="52" t="str">
        <f t="shared" ca="1" si="91"/>
        <v/>
      </c>
      <c r="AH665" s="51" t="str">
        <f ca="1">IF($AE665="","",IF(OFFSET('All Equipment'!$A$1,ROW()-1,2)="","--- Empty ---",OFFSET('All Equipment'!$A$1,ROW()-1,2)))</f>
        <v>Eye of the Beast</v>
      </c>
      <c r="AI665" s="52">
        <f ca="1">IF($AF665="","",OFFSET('All Equipment'!$E$1,ROW()-1,0))</f>
        <v>1</v>
      </c>
      <c r="AJ665" s="52">
        <f ca="1">IF($AE665="","",OFFSET('All Equipment'!$M$1,ROW()-1,0))</f>
        <v>0</v>
      </c>
      <c r="AK665" s="107">
        <f ca="1">IF($AE665="","",IF($AH665="--- Empty ---",0,OFFSET('All Equipment'!$P$1,ROW()-1,0)))</f>
        <v>0</v>
      </c>
      <c r="AL665" s="107">
        <f ca="1">IF($AE665="","",IF(AND($AE665="Off-Hand",$AH665="--- Empty ---"),1000,IF($AG665="1H",SUM($AK665,MAX(Optimization!$I$5:$K$5)),$AK665)))</f>
        <v>0</v>
      </c>
      <c r="AM665" s="134" t="str">
        <f ca="1">IF($AH665="","",IF(AND($AH665&lt;&gt;"--- Empty ---",OR($AI665&gt;$AD$2,OFFSET('All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5" s="52" t="str">
        <f t="shared" ca="1" si="92"/>
        <v>Yes</v>
      </c>
      <c r="AO665" s="52">
        <f t="shared" ca="1" si="97"/>
        <v>665</v>
      </c>
      <c r="AQ665" s="51" t="str">
        <f t="shared" ca="1" si="93"/>
        <v>Trinket1</v>
      </c>
      <c r="AR665" s="51" t="str">
        <f t="shared" ca="1" si="94"/>
        <v>Eye of the Beast</v>
      </c>
      <c r="AS665" s="52" t="str">
        <f t="shared" ca="1" si="98"/>
        <v>No</v>
      </c>
      <c r="AT665" s="52" t="str">
        <f ca="1">IF(OR(AQ665="",AQ665="n/a"),AQ665,IF(AND($AR665&lt;&gt;"--- Empty ---",AR665=IF(AQ665="Finger1",Settings!$AB$4,Settings!$AB$6),ISERROR(MATCH(AR665,Settings!$AB$9:$AB$14,0))),"No","Yes"))</f>
        <v>Yes</v>
      </c>
      <c r="AV665" s="51" t="str">
        <f t="shared" ca="1" si="95"/>
        <v>Trinket2</v>
      </c>
      <c r="AW665" s="51" t="str">
        <f t="shared" ca="1" si="96"/>
        <v>Eye of the Beast</v>
      </c>
      <c r="AX665" s="52" t="str">
        <f t="shared" ca="1" si="99"/>
        <v>No</v>
      </c>
      <c r="AY665" s="52" t="str">
        <f ca="1">IF(OR(AV665="",AV665="n/a"),AV665,IF(AND($AW665&lt;&gt;"--- Empty ---",AW665=IF(AV665="Finger2",Settings!$AB$3,Settings!$AB$5),ISERROR(MATCH(AW665,Settings!$AB$9:$AB$14,0))),"No","Yes"))</f>
        <v>Yes</v>
      </c>
    </row>
    <row r="666" spans="31:51" x14ac:dyDescent="0.25">
      <c r="AE666" s="51" t="str">
        <f ca="1">OFFSET('All Equipment'!$A$1,ROW()-1,0)&amp;""</f>
        <v>Trinket</v>
      </c>
      <c r="AF666" s="51" t="str">
        <f ca="1">OFFSET('All Equipment'!$B$1,ROW()-1,0)&amp;""</f>
        <v>Trinket</v>
      </c>
      <c r="AG666" s="52" t="str">
        <f t="shared" ca="1" si="91"/>
        <v/>
      </c>
      <c r="AH666" s="51" t="str">
        <f ca="1">IF($AE666="","",IF(OFFSET('All Equipment'!$A$1,ROW()-1,2)="","--- Empty ---",OFFSET('All Equipment'!$A$1,ROW()-1,2)))</f>
        <v>Mark of the Champion</v>
      </c>
      <c r="AI666" s="52">
        <f ca="1">IF($AF666="","",OFFSET('All Equipment'!$E$1,ROW()-1,0))</f>
        <v>6</v>
      </c>
      <c r="AJ666" s="52">
        <f ca="1">IF($AE666="","",OFFSET('All Equipment'!$M$1,ROW()-1,0))</f>
        <v>0</v>
      </c>
      <c r="AK666" s="107">
        <f ca="1">IF($AE666="","",IF($AH666="--- Empty ---",0,OFFSET('All Equipment'!$P$1,ROW()-1,0)))</f>
        <v>85</v>
      </c>
      <c r="AL666" s="107">
        <f ca="1">IF($AE666="","",IF(AND($AE666="Off-Hand",$AH666="--- Empty ---"),1000,IF($AG666="1H",SUM($AK666,MAX(Optimization!$I$5:$K$5)),$AK666)))</f>
        <v>85</v>
      </c>
      <c r="AM666" s="134" t="str">
        <f ca="1">IF($AH666="","",IF(AND($AH666&lt;&gt;"--- Empty ---",OR($AI666&gt;$AD$2,OFFSET('All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66" s="52" t="str">
        <f t="shared" ca="1" si="92"/>
        <v>Yes</v>
      </c>
      <c r="AO666" s="52">
        <f t="shared" ca="1" si="97"/>
        <v>666</v>
      </c>
      <c r="AQ666" s="51" t="str">
        <f t="shared" ca="1" si="93"/>
        <v>Trinket1</v>
      </c>
      <c r="AR666" s="51" t="str">
        <f t="shared" ca="1" si="94"/>
        <v>Mark of the Champion</v>
      </c>
      <c r="AS666" s="52" t="str">
        <f t="shared" ca="1" si="98"/>
        <v>Yes</v>
      </c>
      <c r="AT666" s="52" t="str">
        <f ca="1">IF(OR(AQ666="",AQ666="n/a"),AQ666,IF(AND($AR666&lt;&gt;"--- Empty ---",AR666=IF(AQ666="Finger1",Settings!$AB$4,Settings!$AB$6),ISERROR(MATCH(AR666,Settings!$AB$9:$AB$14,0))),"No","Yes"))</f>
        <v>Yes</v>
      </c>
      <c r="AV666" s="51" t="str">
        <f t="shared" ca="1" si="95"/>
        <v>Trinket2</v>
      </c>
      <c r="AW666" s="51" t="str">
        <f t="shared" ca="1" si="96"/>
        <v>Mark of the Champion</v>
      </c>
      <c r="AX666" s="52" t="str">
        <f t="shared" ca="1" si="99"/>
        <v>Yes</v>
      </c>
      <c r="AY666" s="52" t="str">
        <f ca="1">IF(OR(AV666="",AV666="n/a"),AV666,IF(AND($AW666&lt;&gt;"--- Empty ---",AW666=IF(AV666="Finger2",Settings!$AB$3,Settings!$AB$5),ISERROR(MATCH(AW666,Settings!$AB$9:$AB$14,0))),"No","Yes"))</f>
        <v>No</v>
      </c>
    </row>
    <row r="667" spans="31:51" x14ac:dyDescent="0.25">
      <c r="AE667" s="51" t="str">
        <f ca="1">OFFSET('All Equipment'!$A$1,ROW()-1,0)&amp;""</f>
        <v>Trinket</v>
      </c>
      <c r="AF667" s="51" t="str">
        <f ca="1">OFFSET('All Equipment'!$B$1,ROW()-1,0)&amp;""</f>
        <v>Trinket</v>
      </c>
      <c r="AG667" s="52" t="str">
        <f t="shared" ca="1" si="91"/>
        <v/>
      </c>
      <c r="AH667" s="51" t="str">
        <f ca="1">IF($AE667="","",IF(OFFSET('All Equipment'!$A$1,ROW()-1,2)="","--- Empty ---",OFFSET('All Equipment'!$A$1,ROW()-1,2)))</f>
        <v>Nat Pagle's Broken Reel</v>
      </c>
      <c r="AI667" s="52">
        <f ca="1">IF($AF667="","",OFFSET('All Equipment'!$E$1,ROW()-1,0))</f>
        <v>4</v>
      </c>
      <c r="AJ667" s="52">
        <f ca="1">IF($AE667="","",OFFSET('All Equipment'!$M$1,ROW()-1,0))</f>
        <v>10</v>
      </c>
      <c r="AK667" s="107">
        <f ca="1">IF($AE667="","",IF($AH667="--- Empty ---",0,OFFSET('All Equipment'!$P$1,ROW()-1,0)))</f>
        <v>0</v>
      </c>
      <c r="AL667" s="107">
        <f ca="1">IF($AE667="","",IF(AND($AE667="Off-Hand",$AH667="--- Empty ---"),1000,IF($AG667="1H",SUM($AK667,MAX(Optimization!$I$5:$K$5)),$AK667)))</f>
        <v>0</v>
      </c>
      <c r="AM667" s="134" t="str">
        <f ca="1">IF($AH667="","",IF(AND($AH667&lt;&gt;"--- Empty ---",OR($AI667&gt;$AD$2,OFFSET('All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7" s="52" t="str">
        <f t="shared" ca="1" si="92"/>
        <v>Yes</v>
      </c>
      <c r="AO667" s="52">
        <f t="shared" ca="1" si="97"/>
        <v>667</v>
      </c>
      <c r="AQ667" s="51" t="str">
        <f t="shared" ca="1" si="93"/>
        <v>Trinket1</v>
      </c>
      <c r="AR667" s="51" t="str">
        <f t="shared" ca="1" si="94"/>
        <v>Nat Pagle's Broken Reel</v>
      </c>
      <c r="AS667" s="52" t="str">
        <f t="shared" ca="1" si="98"/>
        <v>No</v>
      </c>
      <c r="AT667" s="52" t="str">
        <f ca="1">IF(OR(AQ667="",AQ667="n/a"),AQ667,IF(AND($AR667&lt;&gt;"--- Empty ---",AR667=IF(AQ667="Finger1",Settings!$AB$4,Settings!$AB$6),ISERROR(MATCH(AR667,Settings!$AB$9:$AB$14,0))),"No","Yes"))</f>
        <v>Yes</v>
      </c>
      <c r="AV667" s="51" t="str">
        <f t="shared" ca="1" si="95"/>
        <v>Trinket2</v>
      </c>
      <c r="AW667" s="51" t="str">
        <f t="shared" ca="1" si="96"/>
        <v>Nat Pagle's Broken Reel</v>
      </c>
      <c r="AX667" s="52" t="str">
        <f t="shared" ca="1" si="99"/>
        <v>No</v>
      </c>
      <c r="AY667" s="52" t="str">
        <f ca="1">IF(OR(AV667="",AV667="n/a"),AV667,IF(AND($AW667&lt;&gt;"--- Empty ---",AW667=IF(AV667="Finger2",Settings!$AB$3,Settings!$AB$5),ISERROR(MATCH(AW667,Settings!$AB$9:$AB$14,0))),"No","Yes"))</f>
        <v>Yes</v>
      </c>
    </row>
    <row r="668" spans="31:51" x14ac:dyDescent="0.25">
      <c r="AE668" s="51" t="str">
        <f ca="1">OFFSET('All Equipment'!$A$1,ROW()-1,0)&amp;""</f>
        <v>Trinket</v>
      </c>
      <c r="AF668" s="51" t="str">
        <f ca="1">OFFSET('All Equipment'!$B$1,ROW()-1,0)&amp;""</f>
        <v>Trinket</v>
      </c>
      <c r="AG668" s="52" t="str">
        <f t="shared" ca="1" si="91"/>
        <v/>
      </c>
      <c r="AH668" s="51" t="str">
        <f ca="1">IF($AE668="","",IF(OFFSET('All Equipment'!$A$1,ROW()-1,2)="","--- Empty ---",OFFSET('All Equipment'!$A$1,ROW()-1,2)))</f>
        <v>Neltharion's Tear</v>
      </c>
      <c r="AI668" s="52">
        <f ca="1">IF($AF668="","",OFFSET('All Equipment'!$E$1,ROW()-1,0))</f>
        <v>3</v>
      </c>
      <c r="AJ668" s="52">
        <f ca="1">IF($AE668="","",OFFSET('All Equipment'!$M$1,ROW()-1,0))</f>
        <v>2</v>
      </c>
      <c r="AK668" s="107">
        <f ca="1">IF($AE668="","",IF($AH668="--- Empty ---",0,OFFSET('All Equipment'!$P$1,ROW()-1,0)))</f>
        <v>0</v>
      </c>
      <c r="AL668" s="107">
        <f ca="1">IF($AE668="","",IF(AND($AE668="Off-Hand",$AH668="--- Empty ---"),1000,IF($AG668="1H",SUM($AK668,MAX(Optimization!$I$5:$K$5)),$AK668)))</f>
        <v>0</v>
      </c>
      <c r="AM668" s="134" t="str">
        <f ca="1">IF($AH668="","",IF(AND($AH668&lt;&gt;"--- Empty ---",OR($AI668&gt;$AD$2,OFFSET('All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8" s="52" t="str">
        <f t="shared" ca="1" si="92"/>
        <v>Yes</v>
      </c>
      <c r="AO668" s="52">
        <f t="shared" ca="1" si="97"/>
        <v>668</v>
      </c>
      <c r="AQ668" s="51" t="str">
        <f t="shared" ca="1" si="93"/>
        <v>Trinket1</v>
      </c>
      <c r="AR668" s="51" t="str">
        <f t="shared" ca="1" si="94"/>
        <v>Neltharion's Tear</v>
      </c>
      <c r="AS668" s="52" t="str">
        <f t="shared" ca="1" si="98"/>
        <v>No</v>
      </c>
      <c r="AT668" s="52" t="str">
        <f ca="1">IF(OR(AQ668="",AQ668="n/a"),AQ668,IF(AND($AR668&lt;&gt;"--- Empty ---",AR668=IF(AQ668="Finger1",Settings!$AB$4,Settings!$AB$6),ISERROR(MATCH(AR668,Settings!$AB$9:$AB$14,0))),"No","Yes"))</f>
        <v>Yes</v>
      </c>
      <c r="AV668" s="51" t="str">
        <f t="shared" ca="1" si="95"/>
        <v>Trinket2</v>
      </c>
      <c r="AW668" s="51" t="str">
        <f t="shared" ca="1" si="96"/>
        <v>Neltharion's Tear</v>
      </c>
      <c r="AX668" s="52" t="str">
        <f t="shared" ca="1" si="99"/>
        <v>No</v>
      </c>
      <c r="AY668" s="52" t="str">
        <f ca="1">IF(OR(AV668="",AV668="n/a"),AV668,IF(AND($AW668&lt;&gt;"--- Empty ---",AW668=IF(AV668="Finger2",Settings!$AB$3,Settings!$AB$5),ISERROR(MATCH(AW668,Settings!$AB$9:$AB$14,0))),"No","Yes"))</f>
        <v>Yes</v>
      </c>
    </row>
    <row r="669" spans="31:51" x14ac:dyDescent="0.25">
      <c r="AE669" s="51" t="str">
        <f ca="1">OFFSET('All Equipment'!$A$1,ROW()-1,0)&amp;""</f>
        <v>Trinket</v>
      </c>
      <c r="AF669" s="51" t="str">
        <f ca="1">OFFSET('All Equipment'!$B$1,ROW()-1,0)&amp;""</f>
        <v>Trinket</v>
      </c>
      <c r="AG669" s="52" t="str">
        <f t="shared" ca="1" si="91"/>
        <v/>
      </c>
      <c r="AH669" s="51" t="str">
        <f ca="1">IF($AE669="","",IF(OFFSET('All Equipment'!$A$1,ROW()-1,2)="","--- Empty ---",OFFSET('All Equipment'!$A$1,ROW()-1,2)))</f>
        <v>Rune of Perfection</v>
      </c>
      <c r="AI669" s="52">
        <f ca="1">IF($AF669="","",OFFSET('All Equipment'!$E$1,ROW()-1,0))</f>
        <v>5</v>
      </c>
      <c r="AJ669" s="52">
        <f ca="1">IF($AE669="","",OFFSET('All Equipment'!$M$1,ROW()-1,0))</f>
        <v>0</v>
      </c>
      <c r="AK669" s="107">
        <f ca="1">IF($AE669="","",IF($AH669="--- Empty ---",0,OFFSET('All Equipment'!$P$1,ROW()-1,0)))</f>
        <v>0</v>
      </c>
      <c r="AL669" s="107">
        <f ca="1">IF($AE669="","",IF(AND($AE669="Off-Hand",$AH669="--- Empty ---"),1000,IF($AG669="1H",SUM($AK669,MAX(Optimization!$I$5:$K$5)),$AK669)))</f>
        <v>0</v>
      </c>
      <c r="AM669" s="134" t="str">
        <f ca="1">IF($AH669="","",IF(AND($AH669&lt;&gt;"--- Empty ---",OR($AI669&gt;$AD$2,OFFSET('All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9" s="52" t="str">
        <f t="shared" ca="1" si="92"/>
        <v>Yes</v>
      </c>
      <c r="AO669" s="52">
        <f t="shared" ca="1" si="97"/>
        <v>669</v>
      </c>
      <c r="AQ669" s="51" t="str">
        <f t="shared" ca="1" si="93"/>
        <v>Trinket1</v>
      </c>
      <c r="AR669" s="51" t="str">
        <f t="shared" ca="1" si="94"/>
        <v>Rune of Perfection</v>
      </c>
      <c r="AS669" s="52" t="str">
        <f t="shared" ca="1" si="98"/>
        <v>No</v>
      </c>
      <c r="AT669" s="52" t="str">
        <f ca="1">IF(OR(AQ669="",AQ669="n/a"),AQ669,IF(AND($AR669&lt;&gt;"--- Empty ---",AR669=IF(AQ669="Finger1",Settings!$AB$4,Settings!$AB$6),ISERROR(MATCH(AR669,Settings!$AB$9:$AB$14,0))),"No","Yes"))</f>
        <v>Yes</v>
      </c>
      <c r="AV669" s="51" t="str">
        <f t="shared" ca="1" si="95"/>
        <v>Trinket2</v>
      </c>
      <c r="AW669" s="51" t="str">
        <f t="shared" ca="1" si="96"/>
        <v>Rune of Perfection</v>
      </c>
      <c r="AX669" s="52" t="str">
        <f t="shared" ca="1" si="99"/>
        <v>No</v>
      </c>
      <c r="AY669" s="52" t="str">
        <f ca="1">IF(OR(AV669="",AV669="n/a"),AV669,IF(AND($AW669&lt;&gt;"--- Empty ---",AW669=IF(AV669="Finger2",Settings!$AB$3,Settings!$AB$5),ISERROR(MATCH(AW669,Settings!$AB$9:$AB$14,0))),"No","Yes"))</f>
        <v>Yes</v>
      </c>
    </row>
    <row r="670" spans="31:51" x14ac:dyDescent="0.25">
      <c r="AE670" s="51" t="str">
        <f ca="1">OFFSET('All Equipment'!$A$1,ROW()-1,0)&amp;""</f>
        <v>Trinket</v>
      </c>
      <c r="AF670" s="51" t="str">
        <f ca="1">OFFSET('All Equipment'!$B$1,ROW()-1,0)&amp;""</f>
        <v>Trinket</v>
      </c>
      <c r="AG670" s="52" t="str">
        <f t="shared" ca="1" si="91"/>
        <v/>
      </c>
      <c r="AH670" s="51" t="str">
        <f ca="1">IF($AE670="","",IF(OFFSET('All Equipment'!$A$1,ROW()-1,2)="","--- Empty ---",OFFSET('All Equipment'!$A$1,ROW()-1,2)))</f>
        <v>Rune of the Dawn</v>
      </c>
      <c r="AI670" s="52">
        <f ca="1">IF($AF670="","",OFFSET('All Equipment'!$E$1,ROW()-1,0))</f>
        <v>1</v>
      </c>
      <c r="AJ670" s="52">
        <f ca="1">IF($AE670="","",OFFSET('All Equipment'!$M$1,ROW()-1,0))</f>
        <v>0</v>
      </c>
      <c r="AK670" s="107">
        <f ca="1">IF($AE670="","",IF($AH670="--- Empty ---",0,OFFSET('All Equipment'!$P$1,ROW()-1,0)))</f>
        <v>0</v>
      </c>
      <c r="AL670" s="107">
        <f ca="1">IF($AE670="","",IF(AND($AE670="Off-Hand",$AH670="--- Empty ---"),1000,IF($AG670="1H",SUM($AK670,MAX(Optimization!$I$5:$K$5)),$AK670)))</f>
        <v>0</v>
      </c>
      <c r="AM670" s="134" t="str">
        <f ca="1">IF($AH670="","",IF(AND($AH670&lt;&gt;"--- Empty ---",OR($AI670&gt;$AD$2,OFFSET('All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70" s="52" t="str">
        <f t="shared" ca="1" si="92"/>
        <v>Yes</v>
      </c>
      <c r="AO670" s="52">
        <f t="shared" ca="1" si="97"/>
        <v>670</v>
      </c>
      <c r="AQ670" s="51" t="str">
        <f t="shared" ca="1" si="93"/>
        <v>Trinket1</v>
      </c>
      <c r="AR670" s="51" t="str">
        <f t="shared" ca="1" si="94"/>
        <v>Rune of the Dawn</v>
      </c>
      <c r="AS670" s="52" t="str">
        <f t="shared" ca="1" si="98"/>
        <v>No</v>
      </c>
      <c r="AT670" s="52" t="str">
        <f ca="1">IF(OR(AQ670="",AQ670="n/a"),AQ670,IF(AND($AR670&lt;&gt;"--- Empty ---",AR670=IF(AQ670="Finger1",Settings!$AB$4,Settings!$AB$6),ISERROR(MATCH(AR670,Settings!$AB$9:$AB$14,0))),"No","Yes"))</f>
        <v>Yes</v>
      </c>
      <c r="AV670" s="51" t="str">
        <f t="shared" ca="1" si="95"/>
        <v>Trinket2</v>
      </c>
      <c r="AW670" s="51" t="str">
        <f t="shared" ca="1" si="96"/>
        <v>Rune of the Dawn</v>
      </c>
      <c r="AX670" s="52" t="str">
        <f t="shared" ca="1" si="99"/>
        <v>No</v>
      </c>
      <c r="AY670" s="52" t="str">
        <f ca="1">IF(OR(AV670="",AV670="n/a"),AV670,IF(AND($AW670&lt;&gt;"--- Empty ---",AW670=IF(AV670="Finger2",Settings!$AB$3,Settings!$AB$5),ISERROR(MATCH(AW670,Settings!$AB$9:$AB$14,0))),"No","Yes"))</f>
        <v>Yes</v>
      </c>
    </row>
    <row r="671" spans="31:51" x14ac:dyDescent="0.25">
      <c r="AE671" s="51" t="str">
        <f ca="1">OFFSET('All Equipment'!$A$1,ROW()-1,0)&amp;""</f>
        <v>Trinket</v>
      </c>
      <c r="AF671" s="51" t="str">
        <f ca="1">OFFSET('All Equipment'!$B$1,ROW()-1,0)&amp;""</f>
        <v>Trinket</v>
      </c>
      <c r="AG671" s="52" t="str">
        <f t="shared" ca="1" si="91"/>
        <v/>
      </c>
      <c r="AH671" s="51" t="str">
        <f ca="1">IF($AE671="","",IF(OFFSET('All Equipment'!$A$1,ROW()-1,2)="","--- Empty ---",OFFSET('All Equipment'!$A$1,ROW()-1,2)))</f>
        <v>Talisman of Ascendance</v>
      </c>
      <c r="AI671" s="52">
        <f ca="1">IF($AF671="","",OFFSET('All Equipment'!$E$1,ROW()-1,0))</f>
        <v>6</v>
      </c>
      <c r="AJ671" s="52">
        <f ca="1">IF($AE671="","",OFFSET('All Equipment'!$M$1,ROW()-1,0))</f>
        <v>0</v>
      </c>
      <c r="AK671" s="107">
        <f ca="1">IF($AE671="","",IF($AH671="--- Empty ---",0,OFFSET('All Equipment'!$P$1,ROW()-1,0)))</f>
        <v>0</v>
      </c>
      <c r="AL671" s="107">
        <f ca="1">IF($AE671="","",IF(AND($AE671="Off-Hand",$AH671="--- Empty ---"),1000,IF($AG671="1H",SUM($AK671,MAX(Optimization!$I$5:$K$5)),$AK671)))</f>
        <v>0</v>
      </c>
      <c r="AM671" s="134" t="str">
        <f ca="1">IF($AH671="","",IF(AND($AH671&lt;&gt;"--- Empty ---",OR($AI671&gt;$AD$2,OFFSET('All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71" s="52" t="str">
        <f t="shared" ca="1" si="92"/>
        <v>Yes</v>
      </c>
      <c r="AO671" s="52">
        <f t="shared" ca="1" si="97"/>
        <v>671</v>
      </c>
      <c r="AQ671" s="51" t="str">
        <f t="shared" ca="1" si="93"/>
        <v>Trinket1</v>
      </c>
      <c r="AR671" s="51" t="str">
        <f t="shared" ca="1" si="94"/>
        <v>Talisman of Ascendance</v>
      </c>
      <c r="AS671" s="52" t="str">
        <f t="shared" ca="1" si="98"/>
        <v>No</v>
      </c>
      <c r="AT671" s="52" t="str">
        <f ca="1">IF(OR(AQ671="",AQ671="n/a"),AQ671,IF(AND($AR671&lt;&gt;"--- Empty ---",AR671=IF(AQ671="Finger1",Settings!$AB$4,Settings!$AB$6),ISERROR(MATCH(AR671,Settings!$AB$9:$AB$14,0))),"No","Yes"))</f>
        <v>Yes</v>
      </c>
      <c r="AV671" s="51" t="str">
        <f t="shared" ca="1" si="95"/>
        <v>Trinket2</v>
      </c>
      <c r="AW671" s="51" t="str">
        <f t="shared" ca="1" si="96"/>
        <v>Talisman of Ascendance</v>
      </c>
      <c r="AX671" s="52" t="str">
        <f t="shared" ca="1" si="99"/>
        <v>No</v>
      </c>
      <c r="AY671" s="52" t="str">
        <f ca="1">IF(OR(AV671="",AV671="n/a"),AV671,IF(AND($AW671&lt;&gt;"--- Empty ---",AW671=IF(AV671="Finger2",Settings!$AB$3,Settings!$AB$5),ISERROR(MATCH(AW671,Settings!$AB$9:$AB$14,0))),"No","Yes"))</f>
        <v>Yes</v>
      </c>
    </row>
    <row r="672" spans="31:51" x14ac:dyDescent="0.25">
      <c r="AE672" s="51" t="str">
        <f ca="1">OFFSET('All Equipment'!$A$1,ROW()-1,0)&amp;""</f>
        <v>Trinket</v>
      </c>
      <c r="AF672" s="51" t="str">
        <f ca="1">OFFSET('All Equipment'!$B$1,ROW()-1,0)&amp;""</f>
        <v>Trinket</v>
      </c>
      <c r="AG672" s="52" t="str">
        <f t="shared" ca="1" si="91"/>
        <v/>
      </c>
      <c r="AH672" s="51" t="str">
        <f ca="1">IF($AE672="","",IF(OFFSET('All Equipment'!$A$1,ROW()-1,2)="","--- Empty ---",OFFSET('All Equipment'!$A$1,ROW()-1,2)))</f>
        <v>Talisman of Ephemeral Power</v>
      </c>
      <c r="AI672" s="52">
        <f ca="1">IF($AF672="","",OFFSET('All Equipment'!$E$1,ROW()-1,0))</f>
        <v>1</v>
      </c>
      <c r="AJ672" s="52">
        <f ca="1">IF($AE672="","",OFFSET('All Equipment'!$M$1,ROW()-1,0))</f>
        <v>0</v>
      </c>
      <c r="AK672" s="107">
        <f ca="1">IF($AE672="","",IF($AH672="--- Empty ---",0,OFFSET('All Equipment'!$P$1,ROW()-1,0)))</f>
        <v>0</v>
      </c>
      <c r="AL672" s="107">
        <f ca="1">IF($AE672="","",IF(AND($AE672="Off-Hand",$AH672="--- Empty ---"),1000,IF($AG672="1H",SUM($AK672,MAX(Optimization!$I$5:$K$5)),$AK672)))</f>
        <v>0</v>
      </c>
      <c r="AM672" s="134" t="str">
        <f ca="1">IF($AH672="","",IF(AND($AH672&lt;&gt;"--- Empty ---",OR($AI672&gt;$AD$2,OFFSET('All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72" s="52" t="str">
        <f t="shared" ca="1" si="92"/>
        <v>Yes</v>
      </c>
      <c r="AO672" s="52">
        <f t="shared" ca="1" si="97"/>
        <v>672</v>
      </c>
      <c r="AQ672" s="51" t="str">
        <f t="shared" ca="1" si="93"/>
        <v>Trinket1</v>
      </c>
      <c r="AR672" s="51" t="str">
        <f t="shared" ca="1" si="94"/>
        <v>Talisman of Ephemeral Power</v>
      </c>
      <c r="AS672" s="52" t="str">
        <f t="shared" ca="1" si="98"/>
        <v>No</v>
      </c>
      <c r="AT672" s="52" t="str">
        <f ca="1">IF(OR(AQ672="",AQ672="n/a"),AQ672,IF(AND($AR672&lt;&gt;"--- Empty ---",AR672=IF(AQ672="Finger1",Settings!$AB$4,Settings!$AB$6),ISERROR(MATCH(AR672,Settings!$AB$9:$AB$14,0))),"No","Yes"))</f>
        <v>Yes</v>
      </c>
      <c r="AV672" s="51" t="str">
        <f t="shared" ca="1" si="95"/>
        <v>Trinket2</v>
      </c>
      <c r="AW672" s="51" t="str">
        <f t="shared" ca="1" si="96"/>
        <v>Talisman of Ephemeral Power</v>
      </c>
      <c r="AX672" s="52" t="str">
        <f t="shared" ca="1" si="99"/>
        <v>No</v>
      </c>
      <c r="AY672" s="52" t="str">
        <f ca="1">IF(OR(AV672="",AV672="n/a"),AV672,IF(AND($AW672&lt;&gt;"--- Empty ---",AW672=IF(AV672="Finger2",Settings!$AB$3,Settings!$AB$5),ISERROR(MATCH(AW672,Settings!$AB$9:$AB$14,0))),"No","Yes"))</f>
        <v>Yes</v>
      </c>
    </row>
    <row r="673" spans="31:51" x14ac:dyDescent="0.25">
      <c r="AE673" s="51" t="str">
        <f ca="1">OFFSET('All Equipment'!$A$1,ROW()-1,0)&amp;""</f>
        <v>Trinket</v>
      </c>
      <c r="AF673" s="51" t="str">
        <f ca="1">OFFSET('All Equipment'!$B$1,ROW()-1,0)&amp;""</f>
        <v>Trinket</v>
      </c>
      <c r="AG673" s="52" t="str">
        <f t="shared" ca="1" si="91"/>
        <v/>
      </c>
      <c r="AH673" s="51" t="str">
        <f ca="1">IF($AE673="","",IF(OFFSET('All Equipment'!$A$1,ROW()-1,2)="","--- Empty ---",OFFSET('All Equipment'!$A$1,ROW()-1,2)))</f>
        <v>The Restrained Essence of Sapphiron</v>
      </c>
      <c r="AI673" s="52">
        <f ca="1">IF($AF673="","",OFFSET('All Equipment'!$E$1,ROW()-1,0))</f>
        <v>6</v>
      </c>
      <c r="AJ673" s="52">
        <f ca="1">IF($AE673="","",OFFSET('All Equipment'!$M$1,ROW()-1,0))</f>
        <v>0</v>
      </c>
      <c r="AK673" s="107">
        <f ca="1">IF($AE673="","",IF($AH673="--- Empty ---",0,OFFSET('All Equipment'!$P$1,ROW()-1,0)))</f>
        <v>65.087719298245617</v>
      </c>
      <c r="AL673" s="107">
        <f ca="1">IF($AE673="","",IF(AND($AE673="Off-Hand",$AH673="--- Empty ---"),1000,IF($AG673="1H",SUM($AK673,MAX(Optimization!$I$5:$K$5)),$AK673)))</f>
        <v>65.087719298245617</v>
      </c>
      <c r="AM673" s="134" t="str">
        <f ca="1">IF($AH673="","",IF(AND($AH673&lt;&gt;"--- Empty ---",OR($AI673&gt;$AD$2,OFFSET('All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73" s="52" t="str">
        <f t="shared" ca="1" si="92"/>
        <v>Yes</v>
      </c>
      <c r="AO673" s="52">
        <f t="shared" ca="1" si="97"/>
        <v>673</v>
      </c>
      <c r="AQ673" s="51" t="str">
        <f t="shared" ca="1" si="93"/>
        <v>Trinket1</v>
      </c>
      <c r="AR673" s="51" t="str">
        <f t="shared" ca="1" si="94"/>
        <v>The Restrained Essence of Sapphiron</v>
      </c>
      <c r="AS673" s="52" t="str">
        <f t="shared" ca="1" si="98"/>
        <v>Yes</v>
      </c>
      <c r="AT673" s="52" t="str">
        <f ca="1">IF(OR(AQ673="",AQ673="n/a"),AQ673,IF(AND($AR673&lt;&gt;"--- Empty ---",AR673=IF(AQ673="Finger1",Settings!$AB$4,Settings!$AB$6),ISERROR(MATCH(AR673,Settings!$AB$9:$AB$14,0))),"No","Yes"))</f>
        <v>No</v>
      </c>
      <c r="AV673" s="51" t="str">
        <f t="shared" ca="1" si="95"/>
        <v>Trinket2</v>
      </c>
      <c r="AW673" s="51" t="str">
        <f t="shared" ca="1" si="96"/>
        <v>The Restrained Essence of Sapphiron</v>
      </c>
      <c r="AX673" s="52" t="str">
        <f t="shared" ca="1" si="99"/>
        <v>Yes</v>
      </c>
      <c r="AY673" s="52" t="str">
        <f ca="1">IF(OR(AV673="",AV673="n/a"),AV673,IF(AND($AW673&lt;&gt;"--- Empty ---",AW673=IF(AV673="Finger2",Settings!$AB$3,Settings!$AB$5),ISERROR(MATCH(AW673,Settings!$AB$9:$AB$14,0))),"No","Yes"))</f>
        <v>Yes</v>
      </c>
    </row>
    <row r="674" spans="31:51" x14ac:dyDescent="0.25">
      <c r="AE674" s="51" t="str">
        <f ca="1">OFFSET('All Equipment'!$A$1,ROW()-1,0)&amp;""</f>
        <v>Trinket</v>
      </c>
      <c r="AF674" s="51" t="str">
        <f ca="1">OFFSET('All Equipment'!$B$1,ROW()-1,0)&amp;""</f>
        <v>Trinket</v>
      </c>
      <c r="AG674" s="52" t="str">
        <f t="shared" ca="1" si="91"/>
        <v/>
      </c>
      <c r="AH674" s="51" t="str">
        <f ca="1">IF($AE674="","",IF(OFFSET('All Equipment'!$A$1,ROW()-1,2)="","--- Empty ---",OFFSET('All Equipment'!$A$1,ROW()-1,2)))</f>
        <v>Zandalarian Hero Charm</v>
      </c>
      <c r="AI674" s="52">
        <f ca="1">IF($AF674="","",OFFSET('All Equipment'!$E$1,ROW()-1,0))</f>
        <v>4</v>
      </c>
      <c r="AJ674" s="52">
        <f ca="1">IF($AE674="","",OFFSET('All Equipment'!$M$1,ROW()-1,0))</f>
        <v>0</v>
      </c>
      <c r="AK674" s="107">
        <f ca="1">IF($AE674="","",IF($AH674="--- Empty ---",0,OFFSET('All Equipment'!$P$1,ROW()-1,0)))</f>
        <v>0</v>
      </c>
      <c r="AL674" s="107">
        <f ca="1">IF($AE674="","",IF(AND($AE674="Off-Hand",$AH674="--- Empty ---"),1000,IF($AG674="1H",SUM($AK674,MAX(Optimization!$I$5:$K$5)),$AK674)))</f>
        <v>0</v>
      </c>
      <c r="AM674" s="134" t="str">
        <f ca="1">IF($AH674="","",IF(AND($AH674&lt;&gt;"--- Empty ---",OR($AI674&gt;$AD$2,OFFSET('All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74" s="52" t="str">
        <f t="shared" ca="1" si="92"/>
        <v>Yes</v>
      </c>
      <c r="AO674" s="52">
        <f t="shared" ca="1" si="97"/>
        <v>674</v>
      </c>
      <c r="AQ674" s="51" t="str">
        <f t="shared" ca="1" si="93"/>
        <v>Trinket1</v>
      </c>
      <c r="AR674" s="51" t="str">
        <f t="shared" ca="1" si="94"/>
        <v>Zandalarian Hero Charm</v>
      </c>
      <c r="AS674" s="52" t="str">
        <f t="shared" ca="1" si="98"/>
        <v>No</v>
      </c>
      <c r="AT674" s="52" t="str">
        <f ca="1">IF(OR(AQ674="",AQ674="n/a"),AQ674,IF(AND($AR674&lt;&gt;"--- Empty ---",AR674=IF(AQ674="Finger1",Settings!$AB$4,Settings!$AB$6),ISERROR(MATCH(AR674,Settings!$AB$9:$AB$14,0))),"No","Yes"))</f>
        <v>Yes</v>
      </c>
      <c r="AV674" s="51" t="str">
        <f t="shared" ca="1" si="95"/>
        <v>Trinket2</v>
      </c>
      <c r="AW674" s="51" t="str">
        <f t="shared" ca="1" si="96"/>
        <v>Zandalarian Hero Charm</v>
      </c>
      <c r="AX674" s="52" t="str">
        <f t="shared" ca="1" si="99"/>
        <v>No</v>
      </c>
      <c r="AY674" s="52" t="str">
        <f ca="1">IF(OR(AV674="",AV674="n/a"),AV674,IF(AND($AW674&lt;&gt;"--- Empty ---",AW674=IF(AV674="Finger2",Settings!$AB$3,Settings!$AB$5),ISERROR(MATCH(AW674,Settings!$AB$9:$AB$14,0))),"No","Yes"))</f>
        <v>Yes</v>
      </c>
    </row>
    <row r="675" spans="31:51" x14ac:dyDescent="0.25">
      <c r="AE675" s="51" t="str">
        <f ca="1">OFFSET('All Equipment'!$A$1,ROW()-1,0)&amp;""</f>
        <v/>
      </c>
      <c r="AF675" s="51" t="str">
        <f ca="1">OFFSET('All Equipment'!$B$1,ROW()-1,0)&amp;""</f>
        <v/>
      </c>
      <c r="AG675" s="52" t="str">
        <f t="shared" ca="1" si="91"/>
        <v/>
      </c>
      <c r="AH675" s="51" t="str">
        <f ca="1">IF($AE675="","",IF(OFFSET('All Equipment'!$A$1,ROW()-1,2)="","--- Empty ---",OFFSET('All Equipment'!$A$1,ROW()-1,2)))</f>
        <v/>
      </c>
      <c r="AI675" s="52" t="str">
        <f ca="1">IF($AF675="","",OFFSET('All Equipment'!$E$1,ROW()-1,0))</f>
        <v/>
      </c>
      <c r="AJ675" s="52" t="str">
        <f ca="1">IF($AE675="","",OFFSET('All Equipment'!$M$1,ROW()-1,0))</f>
        <v/>
      </c>
      <c r="AK675" s="107" t="str">
        <f ca="1">IF($AE675="","",IF($AH675="--- Empty ---",0,OFFSET('All Equipment'!$P$1,ROW()-1,0)))</f>
        <v/>
      </c>
      <c r="AL675" s="107" t="str">
        <f ca="1">IF($AE675="","",IF(AND($AE675="Off-Hand",$AH675="--- Empty ---"),1000,IF($AG675="1H",SUM($AK675,MAX(Optimization!$I$5:$K$5)),$AK675)))</f>
        <v/>
      </c>
      <c r="AM675" s="134" t="str">
        <f ca="1">IF($AH675="","",IF(AND($AH675&lt;&gt;"--- Empty ---",OR($AI675&gt;$AD$2,OFFSET('All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75" s="52" t="str">
        <f t="shared" ca="1" si="92"/>
        <v/>
      </c>
      <c r="AO675" s="52" t="str">
        <f t="shared" ca="1" si="97"/>
        <v/>
      </c>
      <c r="AQ675" s="51" t="str">
        <f t="shared" ca="1" si="93"/>
        <v/>
      </c>
      <c r="AR675" s="51" t="str">
        <f t="shared" ca="1" si="94"/>
        <v/>
      </c>
      <c r="AS675" s="52" t="str">
        <f t="shared" ca="1" si="98"/>
        <v/>
      </c>
      <c r="AT675" s="52" t="str">
        <f ca="1">IF(OR(AQ675="",AQ675="n/a"),AQ675,IF(AND($AR675&lt;&gt;"--- Empty ---",AR675=IF(AQ675="Finger1",Settings!$AB$4,Settings!$AB$6),ISERROR(MATCH(AR675,Settings!$AB$9:$AB$14,0))),"No","Yes"))</f>
        <v/>
      </c>
      <c r="AV675" s="51" t="str">
        <f t="shared" ca="1" si="95"/>
        <v/>
      </c>
      <c r="AW675" s="51" t="str">
        <f t="shared" ca="1" si="96"/>
        <v/>
      </c>
      <c r="AX675" s="52" t="str">
        <f t="shared" ca="1" si="99"/>
        <v/>
      </c>
      <c r="AY675" s="52" t="str">
        <f ca="1">IF(OR(AV675="",AV675="n/a"),AV675,IF(AND($AW675&lt;&gt;"--- Empty ---",AW675=IF(AV675="Finger2",Settings!$AB$3,Settings!$AB$5),ISERROR(MATCH(AW675,Settings!$AB$9:$AB$14,0))),"No","Yes"))</f>
        <v/>
      </c>
    </row>
    <row r="676" spans="31:51" x14ac:dyDescent="0.25">
      <c r="AE676" s="51" t="str">
        <f ca="1">OFFSET('All Equipment'!$A$1,ROW()-1,0)&amp;""</f>
        <v/>
      </c>
      <c r="AF676" s="51" t="str">
        <f ca="1">OFFSET('All Equipment'!$B$1,ROW()-1,0)&amp;""</f>
        <v/>
      </c>
      <c r="AG676" s="52" t="str">
        <f t="shared" ca="1" si="91"/>
        <v/>
      </c>
      <c r="AH676" s="51" t="str">
        <f ca="1">IF($AE676="","",IF(OFFSET('All Equipment'!$A$1,ROW()-1,2)="","--- Empty ---",OFFSET('All Equipment'!$A$1,ROW()-1,2)))</f>
        <v/>
      </c>
      <c r="AI676" s="52" t="str">
        <f ca="1">IF($AF676="","",OFFSET('All Equipment'!$E$1,ROW()-1,0))</f>
        <v/>
      </c>
      <c r="AJ676" s="52" t="str">
        <f ca="1">IF($AE676="","",OFFSET('All Equipment'!$M$1,ROW()-1,0))</f>
        <v/>
      </c>
      <c r="AK676" s="107" t="str">
        <f ca="1">IF($AE676="","",IF($AH676="--- Empty ---",0,OFFSET('All Equipment'!$P$1,ROW()-1,0)))</f>
        <v/>
      </c>
      <c r="AL676" s="107" t="str">
        <f ca="1">IF($AE676="","",IF(AND($AE676="Off-Hand",$AH676="--- Empty ---"),1000,IF($AG676="1H",SUM($AK676,MAX(Optimization!$I$5:$K$5)),$AK676)))</f>
        <v/>
      </c>
      <c r="AM676" s="134" t="str">
        <f ca="1">IF($AH676="","",IF(AND($AH676&lt;&gt;"--- Empty ---",OR($AI676&gt;$AD$2,OFFSET('All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76" s="52" t="str">
        <f t="shared" ca="1" si="92"/>
        <v/>
      </c>
      <c r="AO676" s="52" t="str">
        <f t="shared" ca="1" si="97"/>
        <v/>
      </c>
      <c r="AQ676" s="51" t="str">
        <f t="shared" ca="1" si="93"/>
        <v/>
      </c>
      <c r="AR676" s="51" t="str">
        <f t="shared" ca="1" si="94"/>
        <v/>
      </c>
      <c r="AS676" s="52" t="str">
        <f t="shared" ca="1" si="98"/>
        <v/>
      </c>
      <c r="AT676" s="52" t="str">
        <f ca="1">IF(OR(AQ676="",AQ676="n/a"),AQ676,IF(AND($AR676&lt;&gt;"--- Empty ---",AR676=IF(AQ676="Finger1",Settings!$AB$4,Settings!$AB$6),ISERROR(MATCH(AR676,Settings!$AB$9:$AB$14,0))),"No","Yes"))</f>
        <v/>
      </c>
      <c r="AV676" s="51" t="str">
        <f t="shared" ca="1" si="95"/>
        <v/>
      </c>
      <c r="AW676" s="51" t="str">
        <f t="shared" ca="1" si="96"/>
        <v/>
      </c>
      <c r="AX676" s="52" t="str">
        <f t="shared" ca="1" si="99"/>
        <v/>
      </c>
      <c r="AY676" s="52" t="str">
        <f ca="1">IF(OR(AV676="",AV676="n/a"),AV676,IF(AND($AW676&lt;&gt;"--- Empty ---",AW676=IF(AV676="Finger2",Settings!$AB$3,Settings!$AB$5),ISERROR(MATCH(AW676,Settings!$AB$9:$AB$14,0))),"No","Yes"))</f>
        <v/>
      </c>
    </row>
    <row r="677" spans="31:51" x14ac:dyDescent="0.25">
      <c r="AE677" s="51" t="str">
        <f ca="1">OFFSET('All Equipment'!$A$1,ROW()-1,0)&amp;""</f>
        <v/>
      </c>
      <c r="AF677" s="51" t="str">
        <f ca="1">OFFSET('All Equipment'!$B$1,ROW()-1,0)&amp;""</f>
        <v/>
      </c>
      <c r="AG677" s="52" t="str">
        <f t="shared" ca="1" si="91"/>
        <v/>
      </c>
      <c r="AH677" s="51" t="str">
        <f ca="1">IF($AE677="","",IF(OFFSET('All Equipment'!$A$1,ROW()-1,2)="","--- Empty ---",OFFSET('All Equipment'!$A$1,ROW()-1,2)))</f>
        <v/>
      </c>
      <c r="AI677" s="52" t="str">
        <f ca="1">IF($AF677="","",OFFSET('All Equipment'!$E$1,ROW()-1,0))</f>
        <v/>
      </c>
      <c r="AJ677" s="52" t="str">
        <f ca="1">IF($AE677="","",OFFSET('All Equipment'!$M$1,ROW()-1,0))</f>
        <v/>
      </c>
      <c r="AK677" s="107" t="str">
        <f ca="1">IF($AE677="","",IF($AH677="--- Empty ---",0,OFFSET('All Equipment'!$P$1,ROW()-1,0)))</f>
        <v/>
      </c>
      <c r="AL677" s="107" t="str">
        <f ca="1">IF($AE677="","",IF(AND($AE677="Off-Hand",$AH677="--- Empty ---"),1000,IF($AG677="1H",SUM($AK677,MAX(Optimization!$I$5:$K$5)),$AK677)))</f>
        <v/>
      </c>
      <c r="AM677" s="134" t="str">
        <f ca="1">IF($AH677="","",IF(AND($AH677&lt;&gt;"--- Empty ---",OR($AI677&gt;$AD$2,OFFSET('All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77" s="52" t="str">
        <f t="shared" ca="1" si="92"/>
        <v/>
      </c>
      <c r="AO677" s="52" t="str">
        <f t="shared" ca="1" si="97"/>
        <v/>
      </c>
      <c r="AQ677" s="51" t="str">
        <f t="shared" ca="1" si="93"/>
        <v/>
      </c>
      <c r="AR677" s="51" t="str">
        <f t="shared" ca="1" si="94"/>
        <v/>
      </c>
      <c r="AS677" s="52" t="str">
        <f t="shared" ca="1" si="98"/>
        <v/>
      </c>
      <c r="AT677" s="52" t="str">
        <f ca="1">IF(OR(AQ677="",AQ677="n/a"),AQ677,IF(AND($AR677&lt;&gt;"--- Empty ---",AR677=IF(AQ677="Finger1",Settings!$AB$4,Settings!$AB$6),ISERROR(MATCH(AR677,Settings!$AB$9:$AB$14,0))),"No","Yes"))</f>
        <v/>
      </c>
      <c r="AV677" s="51" t="str">
        <f t="shared" ca="1" si="95"/>
        <v/>
      </c>
      <c r="AW677" s="51" t="str">
        <f t="shared" ca="1" si="96"/>
        <v/>
      </c>
      <c r="AX677" s="52" t="str">
        <f t="shared" ca="1" si="99"/>
        <v/>
      </c>
      <c r="AY677" s="52" t="str">
        <f ca="1">IF(OR(AV677="",AV677="n/a"),AV677,IF(AND($AW677&lt;&gt;"--- Empty ---",AW677=IF(AV677="Finger2",Settings!$AB$3,Settings!$AB$5),ISERROR(MATCH(AW677,Settings!$AB$9:$AB$14,0))),"No","Yes"))</f>
        <v/>
      </c>
    </row>
    <row r="678" spans="31:51" x14ac:dyDescent="0.25">
      <c r="AE678" s="51" t="str">
        <f ca="1">OFFSET('All Equipment'!$A$1,ROW()-1,0)&amp;""</f>
        <v/>
      </c>
      <c r="AF678" s="51" t="str">
        <f ca="1">OFFSET('All Equipment'!$B$1,ROW()-1,0)&amp;""</f>
        <v/>
      </c>
      <c r="AG678" s="52" t="str">
        <f t="shared" ca="1" si="91"/>
        <v/>
      </c>
      <c r="AH678" s="51" t="str">
        <f ca="1">IF($AE678="","",IF(OFFSET('All Equipment'!$A$1,ROW()-1,2)="","--- Empty ---",OFFSET('All Equipment'!$A$1,ROW()-1,2)))</f>
        <v/>
      </c>
      <c r="AI678" s="52" t="str">
        <f ca="1">IF($AF678="","",OFFSET('All Equipment'!$E$1,ROW()-1,0))</f>
        <v/>
      </c>
      <c r="AJ678" s="52" t="str">
        <f ca="1">IF($AE678="","",OFFSET('All Equipment'!$M$1,ROW()-1,0))</f>
        <v/>
      </c>
      <c r="AK678" s="107" t="str">
        <f ca="1">IF($AE678="","",IF($AH678="--- Empty ---",0,OFFSET('All Equipment'!$P$1,ROW()-1,0)))</f>
        <v/>
      </c>
      <c r="AL678" s="107" t="str">
        <f ca="1">IF($AE678="","",IF(AND($AE678="Off-Hand",$AH678="--- Empty ---"),1000,IF($AG678="1H",SUM($AK678,MAX(Optimization!$I$5:$K$5)),$AK678)))</f>
        <v/>
      </c>
      <c r="AM678" s="134" t="str">
        <f ca="1">IF($AH678="","",IF(AND($AH678&lt;&gt;"--- Empty ---",OR($AI678&gt;$AD$2,OFFSET('All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78" s="52" t="str">
        <f t="shared" ca="1" si="92"/>
        <v/>
      </c>
      <c r="AO678" s="52" t="str">
        <f t="shared" ca="1" si="97"/>
        <v/>
      </c>
      <c r="AQ678" s="51" t="str">
        <f t="shared" ca="1" si="93"/>
        <v/>
      </c>
      <c r="AR678" s="51" t="str">
        <f t="shared" ca="1" si="94"/>
        <v/>
      </c>
      <c r="AS678" s="52" t="str">
        <f t="shared" ca="1" si="98"/>
        <v/>
      </c>
      <c r="AT678" s="52" t="str">
        <f ca="1">IF(OR(AQ678="",AQ678="n/a"),AQ678,IF(AND($AR678&lt;&gt;"--- Empty ---",AR678=IF(AQ678="Finger1",Settings!$AB$4,Settings!$AB$6),ISERROR(MATCH(AR678,Settings!$AB$9:$AB$14,0))),"No","Yes"))</f>
        <v/>
      </c>
      <c r="AV678" s="51" t="str">
        <f t="shared" ca="1" si="95"/>
        <v/>
      </c>
      <c r="AW678" s="51" t="str">
        <f t="shared" ca="1" si="96"/>
        <v/>
      </c>
      <c r="AX678" s="52" t="str">
        <f t="shared" ca="1" si="99"/>
        <v/>
      </c>
      <c r="AY678" s="52" t="str">
        <f ca="1">IF(OR(AV678="",AV678="n/a"),AV678,IF(AND($AW678&lt;&gt;"--- Empty ---",AW678=IF(AV678="Finger2",Settings!$AB$3,Settings!$AB$5),ISERROR(MATCH(AW678,Settings!$AB$9:$AB$14,0))),"No","Yes"))</f>
        <v/>
      </c>
    </row>
    <row r="679" spans="31:51" x14ac:dyDescent="0.25">
      <c r="AE679" s="51" t="str">
        <f ca="1">OFFSET('All Equipment'!$A$1,ROW()-1,0)&amp;""</f>
        <v/>
      </c>
      <c r="AF679" s="51" t="str">
        <f ca="1">OFFSET('All Equipment'!$B$1,ROW()-1,0)&amp;""</f>
        <v/>
      </c>
      <c r="AG679" s="52" t="str">
        <f t="shared" ca="1" si="91"/>
        <v/>
      </c>
      <c r="AH679" s="51" t="str">
        <f ca="1">IF($AE679="","",IF(OFFSET('All Equipment'!$A$1,ROW()-1,2)="","--- Empty ---",OFFSET('All Equipment'!$A$1,ROW()-1,2)))</f>
        <v/>
      </c>
      <c r="AI679" s="52" t="str">
        <f ca="1">IF($AF679="","",OFFSET('All Equipment'!$E$1,ROW()-1,0))</f>
        <v/>
      </c>
      <c r="AJ679" s="52" t="str">
        <f ca="1">IF($AE679="","",OFFSET('All Equipment'!$M$1,ROW()-1,0))</f>
        <v/>
      </c>
      <c r="AK679" s="107" t="str">
        <f ca="1">IF($AE679="","",IF($AH679="--- Empty ---",0,OFFSET('All Equipment'!$P$1,ROW()-1,0)))</f>
        <v/>
      </c>
      <c r="AL679" s="107" t="str">
        <f ca="1">IF($AE679="","",IF(AND($AE679="Off-Hand",$AH679="--- Empty ---"),1000,IF($AG679="1H",SUM($AK679,MAX(Optimization!$I$5:$K$5)),$AK679)))</f>
        <v/>
      </c>
      <c r="AM679" s="134" t="str">
        <f ca="1">IF($AH679="","",IF(AND($AH679&lt;&gt;"--- Empty ---",OR($AI679&gt;$AD$2,OFFSET('All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79" s="52" t="str">
        <f t="shared" ca="1" si="92"/>
        <v/>
      </c>
      <c r="AO679" s="52" t="str">
        <f t="shared" ca="1" si="97"/>
        <v/>
      </c>
      <c r="AQ679" s="51" t="str">
        <f t="shared" ca="1" si="93"/>
        <v/>
      </c>
      <c r="AR679" s="51" t="str">
        <f t="shared" ca="1" si="94"/>
        <v/>
      </c>
      <c r="AS679" s="52" t="str">
        <f t="shared" ca="1" si="98"/>
        <v/>
      </c>
      <c r="AT679" s="52" t="str">
        <f ca="1">IF(OR(AQ679="",AQ679="n/a"),AQ679,IF(AND($AR679&lt;&gt;"--- Empty ---",AR679=IF(AQ679="Finger1",Settings!$AB$4,Settings!$AB$6),ISERROR(MATCH(AR679,Settings!$AB$9:$AB$14,0))),"No","Yes"))</f>
        <v/>
      </c>
      <c r="AV679" s="51" t="str">
        <f t="shared" ca="1" si="95"/>
        <v/>
      </c>
      <c r="AW679" s="51" t="str">
        <f t="shared" ca="1" si="96"/>
        <v/>
      </c>
      <c r="AX679" s="52" t="str">
        <f t="shared" ca="1" si="99"/>
        <v/>
      </c>
      <c r="AY679" s="52" t="str">
        <f ca="1">IF(OR(AV679="",AV679="n/a"),AV679,IF(AND($AW679&lt;&gt;"--- Empty ---",AW679=IF(AV679="Finger2",Settings!$AB$3,Settings!$AB$5),ISERROR(MATCH(AW679,Settings!$AB$9:$AB$14,0))),"No","Yes"))</f>
        <v/>
      </c>
    </row>
    <row r="680" spans="31:51" x14ac:dyDescent="0.25">
      <c r="AE680" s="51" t="str">
        <f ca="1">OFFSET('All Equipment'!$A$1,ROW()-1,0)&amp;""</f>
        <v/>
      </c>
      <c r="AF680" s="51" t="str">
        <f ca="1">OFFSET('All Equipment'!$B$1,ROW()-1,0)&amp;""</f>
        <v/>
      </c>
      <c r="AG680" s="52" t="str">
        <f t="shared" ca="1" si="91"/>
        <v/>
      </c>
      <c r="AH680" s="51" t="str">
        <f ca="1">IF($AE680="","",IF(OFFSET('All Equipment'!$A$1,ROW()-1,2)="","--- Empty ---",OFFSET('All Equipment'!$A$1,ROW()-1,2)))</f>
        <v/>
      </c>
      <c r="AI680" s="52" t="str">
        <f ca="1">IF($AF680="","",OFFSET('All Equipment'!$E$1,ROW()-1,0))</f>
        <v/>
      </c>
      <c r="AJ680" s="52" t="str">
        <f ca="1">IF($AE680="","",OFFSET('All Equipment'!$M$1,ROW()-1,0))</f>
        <v/>
      </c>
      <c r="AK680" s="107" t="str">
        <f ca="1">IF($AE680="","",IF($AH680="--- Empty ---",0,OFFSET('All Equipment'!$P$1,ROW()-1,0)))</f>
        <v/>
      </c>
      <c r="AL680" s="107" t="str">
        <f ca="1">IF($AE680="","",IF(AND($AE680="Off-Hand",$AH680="--- Empty ---"),1000,IF($AG680="1H",SUM($AK680,MAX(Optimization!$I$5:$K$5)),$AK680)))</f>
        <v/>
      </c>
      <c r="AM680" s="134" t="str">
        <f ca="1">IF($AH680="","",IF(AND($AH680&lt;&gt;"--- Empty ---",OR($AI680&gt;$AD$2,OFFSET('All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0" s="52" t="str">
        <f t="shared" ca="1" si="92"/>
        <v/>
      </c>
      <c r="AO680" s="52" t="str">
        <f t="shared" ca="1" si="97"/>
        <v/>
      </c>
      <c r="AQ680" s="51" t="str">
        <f t="shared" ca="1" si="93"/>
        <v/>
      </c>
      <c r="AR680" s="51" t="str">
        <f t="shared" ca="1" si="94"/>
        <v/>
      </c>
      <c r="AS680" s="52" t="str">
        <f t="shared" ca="1" si="98"/>
        <v/>
      </c>
      <c r="AT680" s="52" t="str">
        <f ca="1">IF(OR(AQ680="",AQ680="n/a"),AQ680,IF(AND($AR680&lt;&gt;"--- Empty ---",AR680=IF(AQ680="Finger1",Settings!$AB$4,Settings!$AB$6),ISERROR(MATCH(AR680,Settings!$AB$9:$AB$14,0))),"No","Yes"))</f>
        <v/>
      </c>
      <c r="AV680" s="51" t="str">
        <f t="shared" ca="1" si="95"/>
        <v/>
      </c>
      <c r="AW680" s="51" t="str">
        <f t="shared" ca="1" si="96"/>
        <v/>
      </c>
      <c r="AX680" s="52" t="str">
        <f t="shared" ca="1" si="99"/>
        <v/>
      </c>
      <c r="AY680" s="52" t="str">
        <f ca="1">IF(OR(AV680="",AV680="n/a"),AV680,IF(AND($AW680&lt;&gt;"--- Empty ---",AW680=IF(AV680="Finger2",Settings!$AB$3,Settings!$AB$5),ISERROR(MATCH(AW680,Settings!$AB$9:$AB$14,0))),"No","Yes"))</f>
        <v/>
      </c>
    </row>
    <row r="681" spans="31:51" x14ac:dyDescent="0.25">
      <c r="AE681" s="51" t="str">
        <f ca="1">OFFSET('All Equipment'!$A$1,ROW()-1,0)&amp;""</f>
        <v/>
      </c>
      <c r="AF681" s="51" t="str">
        <f ca="1">OFFSET('All Equipment'!$B$1,ROW()-1,0)&amp;""</f>
        <v/>
      </c>
      <c r="AG681" s="52" t="str">
        <f t="shared" ca="1" si="91"/>
        <v/>
      </c>
      <c r="AH681" s="51" t="str">
        <f ca="1">IF($AE681="","",IF(OFFSET('All Equipment'!$A$1,ROW()-1,2)="","--- Empty ---",OFFSET('All Equipment'!$A$1,ROW()-1,2)))</f>
        <v/>
      </c>
      <c r="AI681" s="52" t="str">
        <f ca="1">IF($AF681="","",OFFSET('All Equipment'!$E$1,ROW()-1,0))</f>
        <v/>
      </c>
      <c r="AJ681" s="52" t="str">
        <f ca="1">IF($AE681="","",OFFSET('All Equipment'!$M$1,ROW()-1,0))</f>
        <v/>
      </c>
      <c r="AK681" s="107" t="str">
        <f ca="1">IF($AE681="","",IF($AH681="--- Empty ---",0,OFFSET('All Equipment'!$P$1,ROW()-1,0)))</f>
        <v/>
      </c>
      <c r="AL681" s="107" t="str">
        <f ca="1">IF($AE681="","",IF(AND($AE681="Off-Hand",$AH681="--- Empty ---"),1000,IF($AG681="1H",SUM($AK681,MAX(Optimization!$I$5:$K$5)),$AK681)))</f>
        <v/>
      </c>
      <c r="AM681" s="134" t="str">
        <f ca="1">IF($AH681="","",IF(AND($AH681&lt;&gt;"--- Empty ---",OR($AI681&gt;$AD$2,OFFSET('All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1" s="52" t="str">
        <f t="shared" ca="1" si="92"/>
        <v/>
      </c>
      <c r="AO681" s="52" t="str">
        <f t="shared" ca="1" si="97"/>
        <v/>
      </c>
      <c r="AQ681" s="51" t="str">
        <f t="shared" ca="1" si="93"/>
        <v/>
      </c>
      <c r="AR681" s="51" t="str">
        <f t="shared" ca="1" si="94"/>
        <v/>
      </c>
      <c r="AS681" s="52" t="str">
        <f t="shared" ca="1" si="98"/>
        <v/>
      </c>
      <c r="AT681" s="52" t="str">
        <f ca="1">IF(OR(AQ681="",AQ681="n/a"),AQ681,IF(AND($AR681&lt;&gt;"--- Empty ---",AR681=IF(AQ681="Finger1",Settings!$AB$4,Settings!$AB$6),ISERROR(MATCH(AR681,Settings!$AB$9:$AB$14,0))),"No","Yes"))</f>
        <v/>
      </c>
      <c r="AV681" s="51" t="str">
        <f t="shared" ca="1" si="95"/>
        <v/>
      </c>
      <c r="AW681" s="51" t="str">
        <f t="shared" ca="1" si="96"/>
        <v/>
      </c>
      <c r="AX681" s="52" t="str">
        <f t="shared" ca="1" si="99"/>
        <v/>
      </c>
      <c r="AY681" s="52" t="str">
        <f ca="1">IF(OR(AV681="",AV681="n/a"),AV681,IF(AND($AW681&lt;&gt;"--- Empty ---",AW681=IF(AV681="Finger2",Settings!$AB$3,Settings!$AB$5),ISERROR(MATCH(AW681,Settings!$AB$9:$AB$14,0))),"No","Yes"))</f>
        <v/>
      </c>
    </row>
    <row r="682" spans="31:51" x14ac:dyDescent="0.25">
      <c r="AE682" s="51" t="str">
        <f ca="1">OFFSET('All Equipment'!$A$1,ROW()-1,0)&amp;""</f>
        <v/>
      </c>
      <c r="AF682" s="51" t="str">
        <f ca="1">OFFSET('All Equipment'!$B$1,ROW()-1,0)&amp;""</f>
        <v/>
      </c>
      <c r="AG682" s="52" t="str">
        <f t="shared" ca="1" si="91"/>
        <v/>
      </c>
      <c r="AH682" s="51" t="str">
        <f ca="1">IF($AE682="","",IF(OFFSET('All Equipment'!$A$1,ROW()-1,2)="","--- Empty ---",OFFSET('All Equipment'!$A$1,ROW()-1,2)))</f>
        <v/>
      </c>
      <c r="AI682" s="52" t="str">
        <f ca="1">IF($AF682="","",OFFSET('All Equipment'!$E$1,ROW()-1,0))</f>
        <v/>
      </c>
      <c r="AJ682" s="52" t="str">
        <f ca="1">IF($AE682="","",OFFSET('All Equipment'!$M$1,ROW()-1,0))</f>
        <v/>
      </c>
      <c r="AK682" s="107" t="str">
        <f ca="1">IF($AE682="","",IF($AH682="--- Empty ---",0,OFFSET('All Equipment'!$P$1,ROW()-1,0)))</f>
        <v/>
      </c>
      <c r="AL682" s="107" t="str">
        <f ca="1">IF($AE682="","",IF(AND($AE682="Off-Hand",$AH682="--- Empty ---"),1000,IF($AG682="1H",SUM($AK682,MAX(Optimization!$I$5:$K$5)),$AK682)))</f>
        <v/>
      </c>
      <c r="AM682" s="134" t="str">
        <f ca="1">IF($AH682="","",IF(AND($AH682&lt;&gt;"--- Empty ---",OR($AI682&gt;$AD$2,OFFSET('All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2" s="52" t="str">
        <f t="shared" ca="1" si="92"/>
        <v/>
      </c>
      <c r="AO682" s="52" t="str">
        <f t="shared" ca="1" si="97"/>
        <v/>
      </c>
      <c r="AQ682" s="51" t="str">
        <f t="shared" ca="1" si="93"/>
        <v/>
      </c>
      <c r="AR682" s="51" t="str">
        <f t="shared" ca="1" si="94"/>
        <v/>
      </c>
      <c r="AS682" s="52" t="str">
        <f t="shared" ca="1" si="98"/>
        <v/>
      </c>
      <c r="AT682" s="52" t="str">
        <f ca="1">IF(OR(AQ682="",AQ682="n/a"),AQ682,IF(AND($AR682&lt;&gt;"--- Empty ---",AR682=IF(AQ682="Finger1",Settings!$AB$4,Settings!$AB$6),ISERROR(MATCH(AR682,Settings!$AB$9:$AB$14,0))),"No","Yes"))</f>
        <v/>
      </c>
      <c r="AV682" s="51" t="str">
        <f t="shared" ca="1" si="95"/>
        <v/>
      </c>
      <c r="AW682" s="51" t="str">
        <f t="shared" ca="1" si="96"/>
        <v/>
      </c>
      <c r="AX682" s="52" t="str">
        <f t="shared" ca="1" si="99"/>
        <v/>
      </c>
      <c r="AY682" s="52" t="str">
        <f ca="1">IF(OR(AV682="",AV682="n/a"),AV682,IF(AND($AW682&lt;&gt;"--- Empty ---",AW682=IF(AV682="Finger2",Settings!$AB$3,Settings!$AB$5),ISERROR(MATCH(AW682,Settings!$AB$9:$AB$14,0))),"No","Yes"))</f>
        <v/>
      </c>
    </row>
    <row r="683" spans="31:51" x14ac:dyDescent="0.25">
      <c r="AE683" s="51" t="str">
        <f ca="1">OFFSET('All Equipment'!$A$1,ROW()-1,0)&amp;""</f>
        <v/>
      </c>
      <c r="AF683" s="51" t="str">
        <f ca="1">OFFSET('All Equipment'!$B$1,ROW()-1,0)&amp;""</f>
        <v/>
      </c>
      <c r="AG683" s="52" t="str">
        <f t="shared" ca="1" si="91"/>
        <v/>
      </c>
      <c r="AH683" s="51" t="str">
        <f ca="1">IF($AE683="","",IF(OFFSET('All Equipment'!$A$1,ROW()-1,2)="","--- Empty ---",OFFSET('All Equipment'!$A$1,ROW()-1,2)))</f>
        <v/>
      </c>
      <c r="AI683" s="52" t="str">
        <f ca="1">IF($AF683="","",OFFSET('All Equipment'!$E$1,ROW()-1,0))</f>
        <v/>
      </c>
      <c r="AJ683" s="52" t="str">
        <f ca="1">IF($AE683="","",OFFSET('All Equipment'!$M$1,ROW()-1,0))</f>
        <v/>
      </c>
      <c r="AK683" s="107" t="str">
        <f ca="1">IF($AE683="","",IF($AH683="--- Empty ---",0,OFFSET('All Equipment'!$P$1,ROW()-1,0)))</f>
        <v/>
      </c>
      <c r="AL683" s="107" t="str">
        <f ca="1">IF($AE683="","",IF(AND($AE683="Off-Hand",$AH683="--- Empty ---"),1000,IF($AG683="1H",SUM($AK683,MAX(Optimization!$I$5:$K$5)),$AK683)))</f>
        <v/>
      </c>
      <c r="AM683" s="134" t="str">
        <f ca="1">IF($AH683="","",IF(AND($AH683&lt;&gt;"--- Empty ---",OR($AI683&gt;$AD$2,OFFSET('All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3" s="52" t="str">
        <f t="shared" ca="1" si="92"/>
        <v/>
      </c>
      <c r="AO683" s="52" t="str">
        <f t="shared" ca="1" si="97"/>
        <v/>
      </c>
      <c r="AQ683" s="51" t="str">
        <f t="shared" ca="1" si="93"/>
        <v/>
      </c>
      <c r="AR683" s="51" t="str">
        <f t="shared" ca="1" si="94"/>
        <v/>
      </c>
      <c r="AS683" s="52" t="str">
        <f t="shared" ca="1" si="98"/>
        <v/>
      </c>
      <c r="AT683" s="52" t="str">
        <f ca="1">IF(OR(AQ683="",AQ683="n/a"),AQ683,IF(AND($AR683&lt;&gt;"--- Empty ---",AR683=IF(AQ683="Finger1",Settings!$AB$4,Settings!$AB$6),ISERROR(MATCH(AR683,Settings!$AB$9:$AB$14,0))),"No","Yes"))</f>
        <v/>
      </c>
      <c r="AV683" s="51" t="str">
        <f t="shared" ca="1" si="95"/>
        <v/>
      </c>
      <c r="AW683" s="51" t="str">
        <f t="shared" ca="1" si="96"/>
        <v/>
      </c>
      <c r="AX683" s="52" t="str">
        <f t="shared" ca="1" si="99"/>
        <v/>
      </c>
      <c r="AY683" s="52" t="str">
        <f ca="1">IF(OR(AV683="",AV683="n/a"),AV683,IF(AND($AW683&lt;&gt;"--- Empty ---",AW683=IF(AV683="Finger2",Settings!$AB$3,Settings!$AB$5),ISERROR(MATCH(AW683,Settings!$AB$9:$AB$14,0))),"No","Yes"))</f>
        <v/>
      </c>
    </row>
    <row r="684" spans="31:51" x14ac:dyDescent="0.25">
      <c r="AE684" s="51" t="str">
        <f ca="1">OFFSET('All Equipment'!$A$1,ROW()-1,0)&amp;""</f>
        <v/>
      </c>
      <c r="AF684" s="51" t="str">
        <f ca="1">OFFSET('All Equipment'!$B$1,ROW()-1,0)&amp;""</f>
        <v/>
      </c>
      <c r="AG684" s="52" t="str">
        <f t="shared" ca="1" si="91"/>
        <v/>
      </c>
      <c r="AH684" s="51" t="str">
        <f ca="1">IF($AE684="","",IF(OFFSET('All Equipment'!$A$1,ROW()-1,2)="","--- Empty ---",OFFSET('All Equipment'!$A$1,ROW()-1,2)))</f>
        <v/>
      </c>
      <c r="AI684" s="52" t="str">
        <f ca="1">IF($AF684="","",OFFSET('All Equipment'!$E$1,ROW()-1,0))</f>
        <v/>
      </c>
      <c r="AJ684" s="52" t="str">
        <f ca="1">IF($AE684="","",OFFSET('All Equipment'!$M$1,ROW()-1,0))</f>
        <v/>
      </c>
      <c r="AK684" s="107" t="str">
        <f ca="1">IF($AE684="","",IF($AH684="--- Empty ---",0,OFFSET('All Equipment'!$P$1,ROW()-1,0)))</f>
        <v/>
      </c>
      <c r="AL684" s="107" t="str">
        <f ca="1">IF($AE684="","",IF(AND($AE684="Off-Hand",$AH684="--- Empty ---"),1000,IF($AG684="1H",SUM($AK684,MAX(Optimization!$I$5:$K$5)),$AK684)))</f>
        <v/>
      </c>
      <c r="AM684" s="134" t="str">
        <f ca="1">IF($AH684="","",IF(AND($AH684&lt;&gt;"--- Empty ---",OR($AI684&gt;$AD$2,OFFSET('All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4" s="52" t="str">
        <f t="shared" ca="1" si="92"/>
        <v/>
      </c>
      <c r="AO684" s="52" t="str">
        <f t="shared" ca="1" si="97"/>
        <v/>
      </c>
      <c r="AQ684" s="51" t="str">
        <f t="shared" ca="1" si="93"/>
        <v/>
      </c>
      <c r="AR684" s="51" t="str">
        <f t="shared" ca="1" si="94"/>
        <v/>
      </c>
      <c r="AS684" s="52" t="str">
        <f t="shared" ca="1" si="98"/>
        <v/>
      </c>
      <c r="AT684" s="52" t="str">
        <f ca="1">IF(OR(AQ684="",AQ684="n/a"),AQ684,IF(AND($AR684&lt;&gt;"--- Empty ---",AR684=IF(AQ684="Finger1",Settings!$AB$4,Settings!$AB$6),ISERROR(MATCH(AR684,Settings!$AB$9:$AB$14,0))),"No","Yes"))</f>
        <v/>
      </c>
      <c r="AV684" s="51" t="str">
        <f t="shared" ca="1" si="95"/>
        <v/>
      </c>
      <c r="AW684" s="51" t="str">
        <f t="shared" ca="1" si="96"/>
        <v/>
      </c>
      <c r="AX684" s="52" t="str">
        <f t="shared" ca="1" si="99"/>
        <v/>
      </c>
      <c r="AY684" s="52" t="str">
        <f ca="1">IF(OR(AV684="",AV684="n/a"),AV684,IF(AND($AW684&lt;&gt;"--- Empty ---",AW684=IF(AV684="Finger2",Settings!$AB$3,Settings!$AB$5),ISERROR(MATCH(AW684,Settings!$AB$9:$AB$14,0))),"No","Yes"))</f>
        <v/>
      </c>
    </row>
    <row r="685" spans="31:51" x14ac:dyDescent="0.25">
      <c r="AE685" s="51" t="str">
        <f ca="1">OFFSET('All Equipment'!$A$1,ROW()-1,0)&amp;""</f>
        <v/>
      </c>
      <c r="AF685" s="51" t="str">
        <f ca="1">OFFSET('All Equipment'!$B$1,ROW()-1,0)&amp;""</f>
        <v/>
      </c>
      <c r="AG685" s="52" t="str">
        <f t="shared" ca="1" si="91"/>
        <v/>
      </c>
      <c r="AH685" s="51" t="str">
        <f ca="1">IF($AE685="","",IF(OFFSET('All Equipment'!$A$1,ROW()-1,2)="","--- Empty ---",OFFSET('All Equipment'!$A$1,ROW()-1,2)))</f>
        <v/>
      </c>
      <c r="AI685" s="52" t="str">
        <f ca="1">IF($AF685="","",OFFSET('All Equipment'!$E$1,ROW()-1,0))</f>
        <v/>
      </c>
      <c r="AJ685" s="52" t="str">
        <f ca="1">IF($AE685="","",OFFSET('All Equipment'!$M$1,ROW()-1,0))</f>
        <v/>
      </c>
      <c r="AK685" s="107" t="str">
        <f ca="1">IF($AE685="","",IF($AH685="--- Empty ---",0,OFFSET('All Equipment'!$P$1,ROW()-1,0)))</f>
        <v/>
      </c>
      <c r="AL685" s="107" t="str">
        <f ca="1">IF($AE685="","",IF(AND($AE685="Off-Hand",$AH685="--- Empty ---"),1000,IF($AG685="1H",SUM($AK685,MAX(Optimization!$I$5:$K$5)),$AK685)))</f>
        <v/>
      </c>
      <c r="AM685" s="134" t="str">
        <f ca="1">IF($AH685="","",IF(AND($AH685&lt;&gt;"--- Empty ---",OR($AI685&gt;$AD$2,OFFSET('All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5" s="52" t="str">
        <f t="shared" ca="1" si="92"/>
        <v/>
      </c>
      <c r="AO685" s="52" t="str">
        <f t="shared" ca="1" si="97"/>
        <v/>
      </c>
      <c r="AQ685" s="51" t="str">
        <f t="shared" ca="1" si="93"/>
        <v/>
      </c>
      <c r="AR685" s="51" t="str">
        <f t="shared" ca="1" si="94"/>
        <v/>
      </c>
      <c r="AS685" s="52" t="str">
        <f t="shared" ca="1" si="98"/>
        <v/>
      </c>
      <c r="AT685" s="52" t="str">
        <f ca="1">IF(OR(AQ685="",AQ685="n/a"),AQ685,IF(AND($AR685&lt;&gt;"--- Empty ---",AR685=IF(AQ685="Finger1",Settings!$AB$4,Settings!$AB$6),ISERROR(MATCH(AR685,Settings!$AB$9:$AB$14,0))),"No","Yes"))</f>
        <v/>
      </c>
      <c r="AV685" s="51" t="str">
        <f t="shared" ca="1" si="95"/>
        <v/>
      </c>
      <c r="AW685" s="51" t="str">
        <f t="shared" ca="1" si="96"/>
        <v/>
      </c>
      <c r="AX685" s="52" t="str">
        <f t="shared" ca="1" si="99"/>
        <v/>
      </c>
      <c r="AY685" s="52" t="str">
        <f ca="1">IF(OR(AV685="",AV685="n/a"),AV685,IF(AND($AW685&lt;&gt;"--- Empty ---",AW685=IF(AV685="Finger2",Settings!$AB$3,Settings!$AB$5),ISERROR(MATCH(AW685,Settings!$AB$9:$AB$14,0))),"No","Yes"))</f>
        <v/>
      </c>
    </row>
    <row r="686" spans="31:51" x14ac:dyDescent="0.25">
      <c r="AE686" s="51" t="str">
        <f ca="1">OFFSET('All Equipment'!$A$1,ROW()-1,0)&amp;""</f>
        <v/>
      </c>
      <c r="AF686" s="51" t="str">
        <f ca="1">OFFSET('All Equipment'!$B$1,ROW()-1,0)&amp;""</f>
        <v/>
      </c>
      <c r="AG686" s="52" t="str">
        <f t="shared" ca="1" si="91"/>
        <v/>
      </c>
      <c r="AH686" s="51" t="str">
        <f ca="1">IF($AE686="","",IF(OFFSET('All Equipment'!$A$1,ROW()-1,2)="","--- Empty ---",OFFSET('All Equipment'!$A$1,ROW()-1,2)))</f>
        <v/>
      </c>
      <c r="AI686" s="52" t="str">
        <f ca="1">IF($AF686="","",OFFSET('All Equipment'!$E$1,ROW()-1,0))</f>
        <v/>
      </c>
      <c r="AJ686" s="52" t="str">
        <f ca="1">IF($AE686="","",OFFSET('All Equipment'!$M$1,ROW()-1,0))</f>
        <v/>
      </c>
      <c r="AK686" s="107" t="str">
        <f ca="1">IF($AE686="","",IF($AH686="--- Empty ---",0,OFFSET('All Equipment'!$P$1,ROW()-1,0)))</f>
        <v/>
      </c>
      <c r="AL686" s="107" t="str">
        <f ca="1">IF($AE686="","",IF(AND($AE686="Off-Hand",$AH686="--- Empty ---"),1000,IF($AG686="1H",SUM($AK686,MAX(Optimization!$I$5:$K$5)),$AK686)))</f>
        <v/>
      </c>
      <c r="AM686" s="134" t="str">
        <f ca="1">IF($AH686="","",IF(AND($AH686&lt;&gt;"--- Empty ---",OR($AI686&gt;$AD$2,OFFSET('All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6" s="52" t="str">
        <f t="shared" ca="1" si="92"/>
        <v/>
      </c>
      <c r="AO686" s="52" t="str">
        <f t="shared" ca="1" si="97"/>
        <v/>
      </c>
      <c r="AQ686" s="51" t="str">
        <f t="shared" ca="1" si="93"/>
        <v/>
      </c>
      <c r="AR686" s="51" t="str">
        <f t="shared" ca="1" si="94"/>
        <v/>
      </c>
      <c r="AS686" s="52" t="str">
        <f t="shared" ca="1" si="98"/>
        <v/>
      </c>
      <c r="AT686" s="52" t="str">
        <f ca="1">IF(OR(AQ686="",AQ686="n/a"),AQ686,IF(AND($AR686&lt;&gt;"--- Empty ---",AR686=IF(AQ686="Finger1",Settings!$AB$4,Settings!$AB$6),ISERROR(MATCH(AR686,Settings!$AB$9:$AB$14,0))),"No","Yes"))</f>
        <v/>
      </c>
      <c r="AV686" s="51" t="str">
        <f t="shared" ca="1" si="95"/>
        <v/>
      </c>
      <c r="AW686" s="51" t="str">
        <f t="shared" ca="1" si="96"/>
        <v/>
      </c>
      <c r="AX686" s="52" t="str">
        <f t="shared" ca="1" si="99"/>
        <v/>
      </c>
      <c r="AY686" s="52" t="str">
        <f ca="1">IF(OR(AV686="",AV686="n/a"),AV686,IF(AND($AW686&lt;&gt;"--- Empty ---",AW686=IF(AV686="Finger2",Settings!$AB$3,Settings!$AB$5),ISERROR(MATCH(AW686,Settings!$AB$9:$AB$14,0))),"No","Yes"))</f>
        <v/>
      </c>
    </row>
    <row r="687" spans="31:51" x14ac:dyDescent="0.25">
      <c r="AE687" s="51" t="str">
        <f ca="1">OFFSET('All Equipment'!$A$1,ROW()-1,0)&amp;""</f>
        <v/>
      </c>
      <c r="AF687" s="51" t="str">
        <f ca="1">OFFSET('All Equipment'!$B$1,ROW()-1,0)&amp;""</f>
        <v/>
      </c>
      <c r="AG687" s="52" t="str">
        <f t="shared" ca="1" si="91"/>
        <v/>
      </c>
      <c r="AH687" s="51" t="str">
        <f ca="1">IF($AE687="","",IF(OFFSET('All Equipment'!$A$1,ROW()-1,2)="","--- Empty ---",OFFSET('All Equipment'!$A$1,ROW()-1,2)))</f>
        <v/>
      </c>
      <c r="AI687" s="52" t="str">
        <f ca="1">IF($AF687="","",OFFSET('All Equipment'!$E$1,ROW()-1,0))</f>
        <v/>
      </c>
      <c r="AJ687" s="52" t="str">
        <f ca="1">IF($AE687="","",OFFSET('All Equipment'!$M$1,ROW()-1,0))</f>
        <v/>
      </c>
      <c r="AK687" s="107" t="str">
        <f ca="1">IF($AE687="","",IF($AH687="--- Empty ---",0,OFFSET('All Equipment'!$P$1,ROW()-1,0)))</f>
        <v/>
      </c>
      <c r="AL687" s="107" t="str">
        <f ca="1">IF($AE687="","",IF(AND($AE687="Off-Hand",$AH687="--- Empty ---"),1000,IF($AG687="1H",SUM($AK687,MAX(Optimization!$I$5:$K$5)),$AK687)))</f>
        <v/>
      </c>
      <c r="AM687" s="134" t="str">
        <f ca="1">IF($AH687="","",IF(AND($AH687&lt;&gt;"--- Empty ---",OR($AI687&gt;$AD$2,OFFSET('All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7" s="52" t="str">
        <f t="shared" ca="1" si="92"/>
        <v/>
      </c>
      <c r="AO687" s="52" t="str">
        <f t="shared" ca="1" si="97"/>
        <v/>
      </c>
      <c r="AQ687" s="51" t="str">
        <f t="shared" ca="1" si="93"/>
        <v/>
      </c>
      <c r="AR687" s="51" t="str">
        <f t="shared" ca="1" si="94"/>
        <v/>
      </c>
      <c r="AS687" s="52" t="str">
        <f t="shared" ca="1" si="98"/>
        <v/>
      </c>
      <c r="AT687" s="52" t="str">
        <f ca="1">IF(OR(AQ687="",AQ687="n/a"),AQ687,IF(AND($AR687&lt;&gt;"--- Empty ---",AR687=IF(AQ687="Finger1",Settings!$AB$4,Settings!$AB$6),ISERROR(MATCH(AR687,Settings!$AB$9:$AB$14,0))),"No","Yes"))</f>
        <v/>
      </c>
      <c r="AV687" s="51" t="str">
        <f t="shared" ca="1" si="95"/>
        <v/>
      </c>
      <c r="AW687" s="51" t="str">
        <f t="shared" ca="1" si="96"/>
        <v/>
      </c>
      <c r="AX687" s="52" t="str">
        <f t="shared" ca="1" si="99"/>
        <v/>
      </c>
      <c r="AY687" s="52" t="str">
        <f ca="1">IF(OR(AV687="",AV687="n/a"),AV687,IF(AND($AW687&lt;&gt;"--- Empty ---",AW687=IF(AV687="Finger2",Settings!$AB$3,Settings!$AB$5),ISERROR(MATCH(AW687,Settings!$AB$9:$AB$14,0))),"No","Yes"))</f>
        <v/>
      </c>
    </row>
    <row r="688" spans="31:51" x14ac:dyDescent="0.25">
      <c r="AE688" s="51" t="str">
        <f ca="1">OFFSET('All Equipment'!$A$1,ROW()-1,0)&amp;""</f>
        <v/>
      </c>
      <c r="AF688" s="51" t="str">
        <f ca="1">OFFSET('All Equipment'!$B$1,ROW()-1,0)&amp;""</f>
        <v/>
      </c>
      <c r="AG688" s="52" t="str">
        <f t="shared" ca="1" si="91"/>
        <v/>
      </c>
      <c r="AH688" s="51" t="str">
        <f ca="1">IF($AE688="","",IF(OFFSET('All Equipment'!$A$1,ROW()-1,2)="","--- Empty ---",OFFSET('All Equipment'!$A$1,ROW()-1,2)))</f>
        <v/>
      </c>
      <c r="AI688" s="52" t="str">
        <f ca="1">IF($AF688="","",OFFSET('All Equipment'!$E$1,ROW()-1,0))</f>
        <v/>
      </c>
      <c r="AJ688" s="52" t="str">
        <f ca="1">IF($AE688="","",OFFSET('All Equipment'!$M$1,ROW()-1,0))</f>
        <v/>
      </c>
      <c r="AK688" s="107" t="str">
        <f ca="1">IF($AE688="","",IF($AH688="--- Empty ---",0,OFFSET('All Equipment'!$P$1,ROW()-1,0)))</f>
        <v/>
      </c>
      <c r="AL688" s="107" t="str">
        <f ca="1">IF($AE688="","",IF(AND($AE688="Off-Hand",$AH688="--- Empty ---"),1000,IF($AG688="1H",SUM($AK688,MAX(Optimization!$I$5:$K$5)),$AK688)))</f>
        <v/>
      </c>
      <c r="AM688" s="134" t="str">
        <f ca="1">IF($AH688="","",IF(AND($AH688&lt;&gt;"--- Empty ---",OR($AI688&gt;$AD$2,OFFSET('All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8" s="52" t="str">
        <f t="shared" ca="1" si="92"/>
        <v/>
      </c>
      <c r="AO688" s="52" t="str">
        <f t="shared" ca="1" si="97"/>
        <v/>
      </c>
      <c r="AQ688" s="51" t="str">
        <f t="shared" ca="1" si="93"/>
        <v/>
      </c>
      <c r="AR688" s="51" t="str">
        <f t="shared" ca="1" si="94"/>
        <v/>
      </c>
      <c r="AS688" s="52" t="str">
        <f t="shared" ca="1" si="98"/>
        <v/>
      </c>
      <c r="AT688" s="52" t="str">
        <f ca="1">IF(OR(AQ688="",AQ688="n/a"),AQ688,IF(AND($AR688&lt;&gt;"--- Empty ---",AR688=IF(AQ688="Finger1",Settings!$AB$4,Settings!$AB$6),ISERROR(MATCH(AR688,Settings!$AB$9:$AB$14,0))),"No","Yes"))</f>
        <v/>
      </c>
      <c r="AV688" s="51" t="str">
        <f t="shared" ca="1" si="95"/>
        <v/>
      </c>
      <c r="AW688" s="51" t="str">
        <f t="shared" ca="1" si="96"/>
        <v/>
      </c>
      <c r="AX688" s="52" t="str">
        <f t="shared" ca="1" si="99"/>
        <v/>
      </c>
      <c r="AY688" s="52" t="str">
        <f ca="1">IF(OR(AV688="",AV688="n/a"),AV688,IF(AND($AW688&lt;&gt;"--- Empty ---",AW688=IF(AV688="Finger2",Settings!$AB$3,Settings!$AB$5),ISERROR(MATCH(AW688,Settings!$AB$9:$AB$14,0))),"No","Yes"))</f>
        <v/>
      </c>
    </row>
    <row r="689" spans="31:51" x14ac:dyDescent="0.25">
      <c r="AE689" s="51" t="str">
        <f ca="1">OFFSET('All Equipment'!$A$1,ROW()-1,0)&amp;""</f>
        <v/>
      </c>
      <c r="AF689" s="51" t="str">
        <f ca="1">OFFSET('All Equipment'!$B$1,ROW()-1,0)&amp;""</f>
        <v/>
      </c>
      <c r="AG689" s="52" t="str">
        <f t="shared" ca="1" si="91"/>
        <v/>
      </c>
      <c r="AH689" s="51" t="str">
        <f ca="1">IF($AE689="","",IF(OFFSET('All Equipment'!$A$1,ROW()-1,2)="","--- Empty ---",OFFSET('All Equipment'!$A$1,ROW()-1,2)))</f>
        <v/>
      </c>
      <c r="AI689" s="52" t="str">
        <f ca="1">IF($AF689="","",OFFSET('All Equipment'!$E$1,ROW()-1,0))</f>
        <v/>
      </c>
      <c r="AJ689" s="52" t="str">
        <f ca="1">IF($AE689="","",OFFSET('All Equipment'!$M$1,ROW()-1,0))</f>
        <v/>
      </c>
      <c r="AK689" s="107" t="str">
        <f ca="1">IF($AE689="","",IF($AH689="--- Empty ---",0,OFFSET('All Equipment'!$P$1,ROW()-1,0)))</f>
        <v/>
      </c>
      <c r="AL689" s="107" t="str">
        <f ca="1">IF($AE689="","",IF(AND($AE689="Off-Hand",$AH689="--- Empty ---"),1000,IF($AG689="1H",SUM($AK689,MAX(Optimization!$I$5:$K$5)),$AK689)))</f>
        <v/>
      </c>
      <c r="AM689" s="134" t="str">
        <f ca="1">IF($AH689="","",IF(AND($AH689&lt;&gt;"--- Empty ---",OR($AI689&gt;$AD$2,OFFSET('All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9" s="52" t="str">
        <f t="shared" ca="1" si="92"/>
        <v/>
      </c>
      <c r="AO689" s="52" t="str">
        <f t="shared" ca="1" si="97"/>
        <v/>
      </c>
      <c r="AQ689" s="51" t="str">
        <f t="shared" ca="1" si="93"/>
        <v/>
      </c>
      <c r="AR689" s="51" t="str">
        <f t="shared" ca="1" si="94"/>
        <v/>
      </c>
      <c r="AS689" s="52" t="str">
        <f t="shared" ca="1" si="98"/>
        <v/>
      </c>
      <c r="AT689" s="52" t="str">
        <f ca="1">IF(OR(AQ689="",AQ689="n/a"),AQ689,IF(AND($AR689&lt;&gt;"--- Empty ---",AR689=IF(AQ689="Finger1",Settings!$AB$4,Settings!$AB$6),ISERROR(MATCH(AR689,Settings!$AB$9:$AB$14,0))),"No","Yes"))</f>
        <v/>
      </c>
      <c r="AV689" s="51" t="str">
        <f t="shared" ca="1" si="95"/>
        <v/>
      </c>
      <c r="AW689" s="51" t="str">
        <f t="shared" ca="1" si="96"/>
        <v/>
      </c>
      <c r="AX689" s="52" t="str">
        <f t="shared" ca="1" si="99"/>
        <v/>
      </c>
      <c r="AY689" s="52" t="str">
        <f ca="1">IF(OR(AV689="",AV689="n/a"),AV689,IF(AND($AW689&lt;&gt;"--- Empty ---",AW689=IF(AV689="Finger2",Settings!$AB$3,Settings!$AB$5),ISERROR(MATCH(AW689,Settings!$AB$9:$AB$14,0))),"No","Yes"))</f>
        <v/>
      </c>
    </row>
    <row r="690" spans="31:51" x14ac:dyDescent="0.25">
      <c r="AE690" s="51" t="str">
        <f ca="1">OFFSET('All Equipment'!$A$1,ROW()-1,0)&amp;""</f>
        <v/>
      </c>
      <c r="AF690" s="51" t="str">
        <f ca="1">OFFSET('All Equipment'!$B$1,ROW()-1,0)&amp;""</f>
        <v/>
      </c>
      <c r="AG690" s="52" t="str">
        <f t="shared" ca="1" si="91"/>
        <v/>
      </c>
      <c r="AH690" s="51" t="str">
        <f ca="1">IF($AE690="","",IF(OFFSET('All Equipment'!$A$1,ROW()-1,2)="","--- Empty ---",OFFSET('All Equipment'!$A$1,ROW()-1,2)))</f>
        <v/>
      </c>
      <c r="AI690" s="52" t="str">
        <f ca="1">IF($AF690="","",OFFSET('All Equipment'!$E$1,ROW()-1,0))</f>
        <v/>
      </c>
      <c r="AJ690" s="52" t="str">
        <f ca="1">IF($AE690="","",OFFSET('All Equipment'!$M$1,ROW()-1,0))</f>
        <v/>
      </c>
      <c r="AK690" s="107" t="str">
        <f ca="1">IF($AE690="","",IF($AH690="--- Empty ---",0,OFFSET('All Equipment'!$P$1,ROW()-1,0)))</f>
        <v/>
      </c>
      <c r="AL690" s="107" t="str">
        <f ca="1">IF($AE690="","",IF(AND($AE690="Off-Hand",$AH690="--- Empty ---"),1000,IF($AG690="1H",SUM($AK690,MAX(Optimization!$I$5:$K$5)),$AK690)))</f>
        <v/>
      </c>
      <c r="AM690" s="134" t="str">
        <f ca="1">IF($AH690="","",IF(AND($AH690&lt;&gt;"--- Empty ---",OR($AI690&gt;$AD$2,OFFSET('All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0" s="52" t="str">
        <f t="shared" ca="1" si="92"/>
        <v/>
      </c>
      <c r="AO690" s="52" t="str">
        <f t="shared" ca="1" si="97"/>
        <v/>
      </c>
      <c r="AQ690" s="51" t="str">
        <f t="shared" ca="1" si="93"/>
        <v/>
      </c>
      <c r="AR690" s="51" t="str">
        <f t="shared" ca="1" si="94"/>
        <v/>
      </c>
      <c r="AS690" s="52" t="str">
        <f t="shared" ca="1" si="98"/>
        <v/>
      </c>
      <c r="AT690" s="52" t="str">
        <f ca="1">IF(OR(AQ690="",AQ690="n/a"),AQ690,IF(AND($AR690&lt;&gt;"--- Empty ---",AR690=IF(AQ690="Finger1",Settings!$AB$4,Settings!$AB$6),ISERROR(MATCH(AR690,Settings!$AB$9:$AB$14,0))),"No","Yes"))</f>
        <v/>
      </c>
      <c r="AV690" s="51" t="str">
        <f t="shared" ca="1" si="95"/>
        <v/>
      </c>
      <c r="AW690" s="51" t="str">
        <f t="shared" ca="1" si="96"/>
        <v/>
      </c>
      <c r="AX690" s="52" t="str">
        <f t="shared" ca="1" si="99"/>
        <v/>
      </c>
      <c r="AY690" s="52" t="str">
        <f ca="1">IF(OR(AV690="",AV690="n/a"),AV690,IF(AND($AW690&lt;&gt;"--- Empty ---",AW690=IF(AV690="Finger2",Settings!$AB$3,Settings!$AB$5),ISERROR(MATCH(AW690,Settings!$AB$9:$AB$14,0))),"No","Yes"))</f>
        <v/>
      </c>
    </row>
    <row r="691" spans="31:51" x14ac:dyDescent="0.25">
      <c r="AE691" s="51" t="str">
        <f ca="1">OFFSET('All Equipment'!$A$1,ROW()-1,0)&amp;""</f>
        <v/>
      </c>
      <c r="AF691" s="51" t="str">
        <f ca="1">OFFSET('All Equipment'!$B$1,ROW()-1,0)&amp;""</f>
        <v/>
      </c>
      <c r="AG691" s="52" t="str">
        <f t="shared" ca="1" si="91"/>
        <v/>
      </c>
      <c r="AH691" s="51" t="str">
        <f ca="1">IF($AE691="","",IF(OFFSET('All Equipment'!$A$1,ROW()-1,2)="","--- Empty ---",OFFSET('All Equipment'!$A$1,ROW()-1,2)))</f>
        <v/>
      </c>
      <c r="AI691" s="52" t="str">
        <f ca="1">IF($AF691="","",OFFSET('All Equipment'!$E$1,ROW()-1,0))</f>
        <v/>
      </c>
      <c r="AJ691" s="52" t="str">
        <f ca="1">IF($AE691="","",OFFSET('All Equipment'!$M$1,ROW()-1,0))</f>
        <v/>
      </c>
      <c r="AK691" s="107" t="str">
        <f ca="1">IF($AE691="","",IF($AH691="--- Empty ---",0,OFFSET('All Equipment'!$P$1,ROW()-1,0)))</f>
        <v/>
      </c>
      <c r="AL691" s="107" t="str">
        <f ca="1">IF($AE691="","",IF(AND($AE691="Off-Hand",$AH691="--- Empty ---"),1000,IF($AG691="1H",SUM($AK691,MAX(Optimization!$I$5:$K$5)),$AK691)))</f>
        <v/>
      </c>
      <c r="AM691" s="134" t="str">
        <f ca="1">IF($AH691="","",IF(AND($AH691&lt;&gt;"--- Empty ---",OR($AI691&gt;$AD$2,OFFSET('All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1" s="52" t="str">
        <f t="shared" ca="1" si="92"/>
        <v/>
      </c>
      <c r="AO691" s="52" t="str">
        <f t="shared" ca="1" si="97"/>
        <v/>
      </c>
      <c r="AQ691" s="51" t="str">
        <f t="shared" ca="1" si="93"/>
        <v/>
      </c>
      <c r="AR691" s="51" t="str">
        <f t="shared" ca="1" si="94"/>
        <v/>
      </c>
      <c r="AS691" s="52" t="str">
        <f t="shared" ca="1" si="98"/>
        <v/>
      </c>
      <c r="AT691" s="52" t="str">
        <f ca="1">IF(OR(AQ691="",AQ691="n/a"),AQ691,IF(AND($AR691&lt;&gt;"--- Empty ---",AR691=IF(AQ691="Finger1",Settings!$AB$4,Settings!$AB$6),ISERROR(MATCH(AR691,Settings!$AB$9:$AB$14,0))),"No","Yes"))</f>
        <v/>
      </c>
      <c r="AV691" s="51" t="str">
        <f t="shared" ca="1" si="95"/>
        <v/>
      </c>
      <c r="AW691" s="51" t="str">
        <f t="shared" ca="1" si="96"/>
        <v/>
      </c>
      <c r="AX691" s="52" t="str">
        <f t="shared" ca="1" si="99"/>
        <v/>
      </c>
      <c r="AY691" s="52" t="str">
        <f ca="1">IF(OR(AV691="",AV691="n/a"),AV691,IF(AND($AW691&lt;&gt;"--- Empty ---",AW691=IF(AV691="Finger2",Settings!$AB$3,Settings!$AB$5),ISERROR(MATCH(AW691,Settings!$AB$9:$AB$14,0))),"No","Yes"))</f>
        <v/>
      </c>
    </row>
    <row r="692" spans="31:51" x14ac:dyDescent="0.25">
      <c r="AE692" s="51" t="str">
        <f ca="1">OFFSET('All Equipment'!$A$1,ROW()-1,0)&amp;""</f>
        <v/>
      </c>
      <c r="AF692" s="51" t="str">
        <f ca="1">OFFSET('All Equipment'!$B$1,ROW()-1,0)&amp;""</f>
        <v/>
      </c>
      <c r="AG692" s="52" t="str">
        <f t="shared" ca="1" si="91"/>
        <v/>
      </c>
      <c r="AH692" s="51" t="str">
        <f ca="1">IF($AE692="","",IF(OFFSET('All Equipment'!$A$1,ROW()-1,2)="","--- Empty ---",OFFSET('All Equipment'!$A$1,ROW()-1,2)))</f>
        <v/>
      </c>
      <c r="AI692" s="52" t="str">
        <f ca="1">IF($AF692="","",OFFSET('All Equipment'!$E$1,ROW()-1,0))</f>
        <v/>
      </c>
      <c r="AJ692" s="52" t="str">
        <f ca="1">IF($AE692="","",OFFSET('All Equipment'!$M$1,ROW()-1,0))</f>
        <v/>
      </c>
      <c r="AK692" s="107" t="str">
        <f ca="1">IF($AE692="","",IF($AH692="--- Empty ---",0,OFFSET('All Equipment'!$P$1,ROW()-1,0)))</f>
        <v/>
      </c>
      <c r="AL692" s="107" t="str">
        <f ca="1">IF($AE692="","",IF(AND($AE692="Off-Hand",$AH692="--- Empty ---"),1000,IF($AG692="1H",SUM($AK692,MAX(Optimization!$I$5:$K$5)),$AK692)))</f>
        <v/>
      </c>
      <c r="AM692" s="134" t="str">
        <f ca="1">IF($AH692="","",IF(AND($AH692&lt;&gt;"--- Empty ---",OR($AI692&gt;$AD$2,OFFSET('All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2" s="52" t="str">
        <f t="shared" ca="1" si="92"/>
        <v/>
      </c>
      <c r="AO692" s="52" t="str">
        <f t="shared" ca="1" si="97"/>
        <v/>
      </c>
      <c r="AQ692" s="51" t="str">
        <f t="shared" ca="1" si="93"/>
        <v/>
      </c>
      <c r="AR692" s="51" t="str">
        <f t="shared" ca="1" si="94"/>
        <v/>
      </c>
      <c r="AS692" s="52" t="str">
        <f t="shared" ca="1" si="98"/>
        <v/>
      </c>
      <c r="AT692" s="52" t="str">
        <f ca="1">IF(OR(AQ692="",AQ692="n/a"),AQ692,IF(AND($AR692&lt;&gt;"--- Empty ---",AR692=IF(AQ692="Finger1",Settings!$AB$4,Settings!$AB$6),ISERROR(MATCH(AR692,Settings!$AB$9:$AB$14,0))),"No","Yes"))</f>
        <v/>
      </c>
      <c r="AV692" s="51" t="str">
        <f t="shared" ca="1" si="95"/>
        <v/>
      </c>
      <c r="AW692" s="51" t="str">
        <f t="shared" ca="1" si="96"/>
        <v/>
      </c>
      <c r="AX692" s="52" t="str">
        <f t="shared" ca="1" si="99"/>
        <v/>
      </c>
      <c r="AY692" s="52" t="str">
        <f ca="1">IF(OR(AV692="",AV692="n/a"),AV692,IF(AND($AW692&lt;&gt;"--- Empty ---",AW692=IF(AV692="Finger2",Settings!$AB$3,Settings!$AB$5),ISERROR(MATCH(AW692,Settings!$AB$9:$AB$14,0))),"No","Yes"))</f>
        <v/>
      </c>
    </row>
    <row r="693" spans="31:51" x14ac:dyDescent="0.25">
      <c r="AE693" s="51" t="str">
        <f ca="1">OFFSET('All Equipment'!$A$1,ROW()-1,0)&amp;""</f>
        <v/>
      </c>
      <c r="AF693" s="51" t="str">
        <f ca="1">OFFSET('All Equipment'!$B$1,ROW()-1,0)&amp;""</f>
        <v/>
      </c>
      <c r="AG693" s="52" t="str">
        <f t="shared" ca="1" si="91"/>
        <v/>
      </c>
      <c r="AH693" s="51" t="str">
        <f ca="1">IF($AE693="","",IF(OFFSET('All Equipment'!$A$1,ROW()-1,2)="","--- Empty ---",OFFSET('All Equipment'!$A$1,ROW()-1,2)))</f>
        <v/>
      </c>
      <c r="AI693" s="52" t="str">
        <f ca="1">IF($AF693="","",OFFSET('All Equipment'!$E$1,ROW()-1,0))</f>
        <v/>
      </c>
      <c r="AJ693" s="52" t="str">
        <f ca="1">IF($AE693="","",OFFSET('All Equipment'!$M$1,ROW()-1,0))</f>
        <v/>
      </c>
      <c r="AK693" s="107" t="str">
        <f ca="1">IF($AE693="","",IF($AH693="--- Empty ---",0,OFFSET('All Equipment'!$P$1,ROW()-1,0)))</f>
        <v/>
      </c>
      <c r="AL693" s="107" t="str">
        <f ca="1">IF($AE693="","",IF(AND($AE693="Off-Hand",$AH693="--- Empty ---"),1000,IF($AG693="1H",SUM($AK693,MAX(Optimization!$I$5:$K$5)),$AK693)))</f>
        <v/>
      </c>
      <c r="AM693" s="134" t="str">
        <f ca="1">IF($AH693="","",IF(AND($AH693&lt;&gt;"--- Empty ---",OR($AI693&gt;$AD$2,OFFSET('All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3" s="52" t="str">
        <f t="shared" ca="1" si="92"/>
        <v/>
      </c>
      <c r="AO693" s="52" t="str">
        <f t="shared" ca="1" si="97"/>
        <v/>
      </c>
      <c r="AQ693" s="51" t="str">
        <f t="shared" ca="1" si="93"/>
        <v/>
      </c>
      <c r="AR693" s="51" t="str">
        <f t="shared" ca="1" si="94"/>
        <v/>
      </c>
      <c r="AS693" s="52" t="str">
        <f t="shared" ca="1" si="98"/>
        <v/>
      </c>
      <c r="AT693" s="52" t="str">
        <f ca="1">IF(OR(AQ693="",AQ693="n/a"),AQ693,IF(AND($AR693&lt;&gt;"--- Empty ---",AR693=IF(AQ693="Finger1",Settings!$AB$4,Settings!$AB$6),ISERROR(MATCH(AR693,Settings!$AB$9:$AB$14,0))),"No","Yes"))</f>
        <v/>
      </c>
      <c r="AV693" s="51" t="str">
        <f t="shared" ca="1" si="95"/>
        <v/>
      </c>
      <c r="AW693" s="51" t="str">
        <f t="shared" ca="1" si="96"/>
        <v/>
      </c>
      <c r="AX693" s="52" t="str">
        <f t="shared" ca="1" si="99"/>
        <v/>
      </c>
      <c r="AY693" s="52" t="str">
        <f ca="1">IF(OR(AV693="",AV693="n/a"),AV693,IF(AND($AW693&lt;&gt;"--- Empty ---",AW693=IF(AV693="Finger2",Settings!$AB$3,Settings!$AB$5),ISERROR(MATCH(AW693,Settings!$AB$9:$AB$14,0))),"No","Yes"))</f>
        <v/>
      </c>
    </row>
    <row r="694" spans="31:51" x14ac:dyDescent="0.25">
      <c r="AE694" s="51" t="str">
        <f ca="1">OFFSET('All Equipment'!$A$1,ROW()-1,0)&amp;""</f>
        <v/>
      </c>
      <c r="AF694" s="51" t="str">
        <f ca="1">OFFSET('All Equipment'!$B$1,ROW()-1,0)&amp;""</f>
        <v/>
      </c>
      <c r="AG694" s="52" t="str">
        <f t="shared" ca="1" si="91"/>
        <v/>
      </c>
      <c r="AH694" s="51" t="str">
        <f ca="1">IF($AE694="","",IF(OFFSET('All Equipment'!$A$1,ROW()-1,2)="","--- Empty ---",OFFSET('All Equipment'!$A$1,ROW()-1,2)))</f>
        <v/>
      </c>
      <c r="AI694" s="52" t="str">
        <f ca="1">IF($AF694="","",OFFSET('All Equipment'!$E$1,ROW()-1,0))</f>
        <v/>
      </c>
      <c r="AJ694" s="52" t="str">
        <f ca="1">IF($AE694="","",OFFSET('All Equipment'!$M$1,ROW()-1,0))</f>
        <v/>
      </c>
      <c r="AK694" s="107" t="str">
        <f ca="1">IF($AE694="","",IF($AH694="--- Empty ---",0,OFFSET('All Equipment'!$P$1,ROW()-1,0)))</f>
        <v/>
      </c>
      <c r="AL694" s="107" t="str">
        <f ca="1">IF($AE694="","",IF(AND($AE694="Off-Hand",$AH694="--- Empty ---"),1000,IF($AG694="1H",SUM($AK694,MAX(Optimization!$I$5:$K$5)),$AK694)))</f>
        <v/>
      </c>
      <c r="AM694" s="134" t="str">
        <f ca="1">IF($AH694="","",IF(AND($AH694&lt;&gt;"--- Empty ---",OR($AI694&gt;$AD$2,OFFSET('All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4" s="52" t="str">
        <f t="shared" ca="1" si="92"/>
        <v/>
      </c>
      <c r="AO694" s="52" t="str">
        <f t="shared" ca="1" si="97"/>
        <v/>
      </c>
      <c r="AQ694" s="51" t="str">
        <f t="shared" ca="1" si="93"/>
        <v/>
      </c>
      <c r="AR694" s="51" t="str">
        <f t="shared" ca="1" si="94"/>
        <v/>
      </c>
      <c r="AS694" s="52" t="str">
        <f t="shared" ca="1" si="98"/>
        <v/>
      </c>
      <c r="AT694" s="52" t="str">
        <f ca="1">IF(OR(AQ694="",AQ694="n/a"),AQ694,IF(AND($AR694&lt;&gt;"--- Empty ---",AR694=IF(AQ694="Finger1",Settings!$AB$4,Settings!$AB$6),ISERROR(MATCH(AR694,Settings!$AB$9:$AB$14,0))),"No","Yes"))</f>
        <v/>
      </c>
      <c r="AV694" s="51" t="str">
        <f t="shared" ca="1" si="95"/>
        <v/>
      </c>
      <c r="AW694" s="51" t="str">
        <f t="shared" ca="1" si="96"/>
        <v/>
      </c>
      <c r="AX694" s="52" t="str">
        <f t="shared" ca="1" si="99"/>
        <v/>
      </c>
      <c r="AY694" s="52" t="str">
        <f ca="1">IF(OR(AV694="",AV694="n/a"),AV694,IF(AND($AW694&lt;&gt;"--- Empty ---",AW694=IF(AV694="Finger2",Settings!$AB$3,Settings!$AB$5),ISERROR(MATCH(AW694,Settings!$AB$9:$AB$14,0))),"No","Yes"))</f>
        <v/>
      </c>
    </row>
    <row r="695" spans="31:51" x14ac:dyDescent="0.25">
      <c r="AE695" s="51" t="str">
        <f ca="1">OFFSET('All Equipment'!$A$1,ROW()-1,0)&amp;""</f>
        <v/>
      </c>
      <c r="AF695" s="51" t="str">
        <f ca="1">OFFSET('All Equipment'!$B$1,ROW()-1,0)&amp;""</f>
        <v/>
      </c>
      <c r="AG695" s="52" t="str">
        <f t="shared" ca="1" si="91"/>
        <v/>
      </c>
      <c r="AH695" s="51" t="str">
        <f ca="1">IF($AE695="","",IF(OFFSET('All Equipment'!$A$1,ROW()-1,2)="","--- Empty ---",OFFSET('All Equipment'!$A$1,ROW()-1,2)))</f>
        <v/>
      </c>
      <c r="AI695" s="52" t="str">
        <f ca="1">IF($AF695="","",OFFSET('All Equipment'!$E$1,ROW()-1,0))</f>
        <v/>
      </c>
      <c r="AJ695" s="52" t="str">
        <f ca="1">IF($AE695="","",OFFSET('All Equipment'!$M$1,ROW()-1,0))</f>
        <v/>
      </c>
      <c r="AK695" s="107" t="str">
        <f ca="1">IF($AE695="","",IF($AH695="--- Empty ---",0,OFFSET('All Equipment'!$P$1,ROW()-1,0)))</f>
        <v/>
      </c>
      <c r="AL695" s="107" t="str">
        <f ca="1">IF($AE695="","",IF(AND($AE695="Off-Hand",$AH695="--- Empty ---"),1000,IF($AG695="1H",SUM($AK695,MAX(Optimization!$I$5:$K$5)),$AK695)))</f>
        <v/>
      </c>
      <c r="AM695" s="134" t="str">
        <f ca="1">IF($AH695="","",IF(AND($AH695&lt;&gt;"--- Empty ---",OR($AI695&gt;$AD$2,OFFSET('All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5" s="52" t="str">
        <f t="shared" ca="1" si="92"/>
        <v/>
      </c>
      <c r="AO695" s="52" t="str">
        <f t="shared" ca="1" si="97"/>
        <v/>
      </c>
      <c r="AQ695" s="51" t="str">
        <f t="shared" ca="1" si="93"/>
        <v/>
      </c>
      <c r="AR695" s="51" t="str">
        <f t="shared" ca="1" si="94"/>
        <v/>
      </c>
      <c r="AS695" s="52" t="str">
        <f t="shared" ca="1" si="98"/>
        <v/>
      </c>
      <c r="AT695" s="52" t="str">
        <f ca="1">IF(OR(AQ695="",AQ695="n/a"),AQ695,IF(AND($AR695&lt;&gt;"--- Empty ---",AR695=IF(AQ695="Finger1",Settings!$AB$4,Settings!$AB$6),ISERROR(MATCH(AR695,Settings!$AB$9:$AB$14,0))),"No","Yes"))</f>
        <v/>
      </c>
      <c r="AV695" s="51" t="str">
        <f t="shared" ca="1" si="95"/>
        <v/>
      </c>
      <c r="AW695" s="51" t="str">
        <f t="shared" ca="1" si="96"/>
        <v/>
      </c>
      <c r="AX695" s="52" t="str">
        <f t="shared" ca="1" si="99"/>
        <v/>
      </c>
      <c r="AY695" s="52" t="str">
        <f ca="1">IF(OR(AV695="",AV695="n/a"),AV695,IF(AND($AW695&lt;&gt;"--- Empty ---",AW695=IF(AV695="Finger2",Settings!$AB$3,Settings!$AB$5),ISERROR(MATCH(AW695,Settings!$AB$9:$AB$14,0))),"No","Yes"))</f>
        <v/>
      </c>
    </row>
    <row r="696" spans="31:51" x14ac:dyDescent="0.25">
      <c r="AE696" s="51" t="str">
        <f ca="1">OFFSET('All Equipment'!$A$1,ROW()-1,0)&amp;""</f>
        <v/>
      </c>
      <c r="AF696" s="51" t="str">
        <f ca="1">OFFSET('All Equipment'!$B$1,ROW()-1,0)&amp;""</f>
        <v/>
      </c>
      <c r="AG696" s="52" t="str">
        <f t="shared" ca="1" si="91"/>
        <v/>
      </c>
      <c r="AH696" s="51" t="str">
        <f ca="1">IF($AE696="","",IF(OFFSET('All Equipment'!$A$1,ROW()-1,2)="","--- Empty ---",OFFSET('All Equipment'!$A$1,ROW()-1,2)))</f>
        <v/>
      </c>
      <c r="AI696" s="52" t="str">
        <f ca="1">IF($AF696="","",OFFSET('All Equipment'!$E$1,ROW()-1,0))</f>
        <v/>
      </c>
      <c r="AJ696" s="52" t="str">
        <f ca="1">IF($AE696="","",OFFSET('All Equipment'!$M$1,ROW()-1,0))</f>
        <v/>
      </c>
      <c r="AK696" s="107" t="str">
        <f ca="1">IF($AE696="","",IF($AH696="--- Empty ---",0,OFFSET('All Equipment'!$P$1,ROW()-1,0)))</f>
        <v/>
      </c>
      <c r="AL696" s="107" t="str">
        <f ca="1">IF($AE696="","",IF(AND($AE696="Off-Hand",$AH696="--- Empty ---"),1000,IF($AG696="1H",SUM($AK696,MAX(Optimization!$I$5:$K$5)),$AK696)))</f>
        <v/>
      </c>
      <c r="AM696" s="134" t="str">
        <f ca="1">IF($AH696="","",IF(AND($AH696&lt;&gt;"--- Empty ---",OR($AI696&gt;$AD$2,OFFSET('All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6" s="52" t="str">
        <f t="shared" ca="1" si="92"/>
        <v/>
      </c>
      <c r="AO696" s="52" t="str">
        <f t="shared" ca="1" si="97"/>
        <v/>
      </c>
      <c r="AQ696" s="51" t="str">
        <f t="shared" ca="1" si="93"/>
        <v/>
      </c>
      <c r="AR696" s="51" t="str">
        <f t="shared" ca="1" si="94"/>
        <v/>
      </c>
      <c r="AS696" s="52" t="str">
        <f t="shared" ca="1" si="98"/>
        <v/>
      </c>
      <c r="AT696" s="52" t="str">
        <f ca="1">IF(OR(AQ696="",AQ696="n/a"),AQ696,IF(AND($AR696&lt;&gt;"--- Empty ---",AR696=IF(AQ696="Finger1",Settings!$AB$4,Settings!$AB$6),ISERROR(MATCH(AR696,Settings!$AB$9:$AB$14,0))),"No","Yes"))</f>
        <v/>
      </c>
      <c r="AV696" s="51" t="str">
        <f t="shared" ca="1" si="95"/>
        <v/>
      </c>
      <c r="AW696" s="51" t="str">
        <f t="shared" ca="1" si="96"/>
        <v/>
      </c>
      <c r="AX696" s="52" t="str">
        <f t="shared" ca="1" si="99"/>
        <v/>
      </c>
      <c r="AY696" s="52" t="str">
        <f ca="1">IF(OR(AV696="",AV696="n/a"),AV696,IF(AND($AW696&lt;&gt;"--- Empty ---",AW696=IF(AV696="Finger2",Settings!$AB$3,Settings!$AB$5),ISERROR(MATCH(AW696,Settings!$AB$9:$AB$14,0))),"No","Yes"))</f>
        <v/>
      </c>
    </row>
    <row r="697" spans="31:51" x14ac:dyDescent="0.25">
      <c r="AE697" s="51" t="str">
        <f ca="1">OFFSET('All Equipment'!$A$1,ROW()-1,0)&amp;""</f>
        <v/>
      </c>
      <c r="AF697" s="51" t="str">
        <f ca="1">OFFSET('All Equipment'!$B$1,ROW()-1,0)&amp;""</f>
        <v/>
      </c>
      <c r="AG697" s="52" t="str">
        <f t="shared" ca="1" si="91"/>
        <v/>
      </c>
      <c r="AH697" s="51" t="str">
        <f ca="1">IF($AE697="","",IF(OFFSET('All Equipment'!$A$1,ROW()-1,2)="","--- Empty ---",OFFSET('All Equipment'!$A$1,ROW()-1,2)))</f>
        <v/>
      </c>
      <c r="AI697" s="52" t="str">
        <f ca="1">IF($AF697="","",OFFSET('All Equipment'!$E$1,ROW()-1,0))</f>
        <v/>
      </c>
      <c r="AJ697" s="52" t="str">
        <f ca="1">IF($AE697="","",OFFSET('All Equipment'!$M$1,ROW()-1,0))</f>
        <v/>
      </c>
      <c r="AK697" s="107" t="str">
        <f ca="1">IF($AE697="","",IF($AH697="--- Empty ---",0,OFFSET('All Equipment'!$P$1,ROW()-1,0)))</f>
        <v/>
      </c>
      <c r="AL697" s="107" t="str">
        <f ca="1">IF($AE697="","",IF(AND($AE697="Off-Hand",$AH697="--- Empty ---"),1000,IF($AG697="1H",SUM($AK697,MAX(Optimization!$I$5:$K$5)),$AK697)))</f>
        <v/>
      </c>
      <c r="AM697" s="134" t="str">
        <f ca="1">IF($AH697="","",IF(AND($AH697&lt;&gt;"--- Empty ---",OR($AI697&gt;$AD$2,OFFSET('All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7" s="52" t="str">
        <f t="shared" ca="1" si="92"/>
        <v/>
      </c>
      <c r="AO697" s="52" t="str">
        <f t="shared" ca="1" si="97"/>
        <v/>
      </c>
      <c r="AQ697" s="51" t="str">
        <f t="shared" ca="1" si="93"/>
        <v/>
      </c>
      <c r="AR697" s="51" t="str">
        <f t="shared" ca="1" si="94"/>
        <v/>
      </c>
      <c r="AS697" s="52" t="str">
        <f t="shared" ca="1" si="98"/>
        <v/>
      </c>
      <c r="AT697" s="52" t="str">
        <f ca="1">IF(OR(AQ697="",AQ697="n/a"),AQ697,IF(AND($AR697&lt;&gt;"--- Empty ---",AR697=IF(AQ697="Finger1",Settings!$AB$4,Settings!$AB$6),ISERROR(MATCH(AR697,Settings!$AB$9:$AB$14,0))),"No","Yes"))</f>
        <v/>
      </c>
      <c r="AV697" s="51" t="str">
        <f t="shared" ca="1" si="95"/>
        <v/>
      </c>
      <c r="AW697" s="51" t="str">
        <f t="shared" ca="1" si="96"/>
        <v/>
      </c>
      <c r="AX697" s="52" t="str">
        <f t="shared" ca="1" si="99"/>
        <v/>
      </c>
      <c r="AY697" s="52" t="str">
        <f ca="1">IF(OR(AV697="",AV697="n/a"),AV697,IF(AND($AW697&lt;&gt;"--- Empty ---",AW697=IF(AV697="Finger2",Settings!$AB$3,Settings!$AB$5),ISERROR(MATCH(AW697,Settings!$AB$9:$AB$14,0))),"No","Yes"))</f>
        <v/>
      </c>
    </row>
    <row r="698" spans="31:51" x14ac:dyDescent="0.25">
      <c r="AE698" s="51" t="str">
        <f ca="1">OFFSET('All Equipment'!$A$1,ROW()-1,0)&amp;""</f>
        <v/>
      </c>
      <c r="AF698" s="51" t="str">
        <f ca="1">OFFSET('All Equipment'!$B$1,ROW()-1,0)&amp;""</f>
        <v/>
      </c>
      <c r="AG698" s="52" t="str">
        <f t="shared" ca="1" si="91"/>
        <v/>
      </c>
      <c r="AH698" s="51" t="str">
        <f ca="1">IF($AE698="","",IF(OFFSET('All Equipment'!$A$1,ROW()-1,2)="","--- Empty ---",OFFSET('All Equipment'!$A$1,ROW()-1,2)))</f>
        <v/>
      </c>
      <c r="AI698" s="52" t="str">
        <f ca="1">IF($AF698="","",OFFSET('All Equipment'!$E$1,ROW()-1,0))</f>
        <v/>
      </c>
      <c r="AJ698" s="52" t="str">
        <f ca="1">IF($AE698="","",OFFSET('All Equipment'!$M$1,ROW()-1,0))</f>
        <v/>
      </c>
      <c r="AK698" s="107" t="str">
        <f ca="1">IF($AE698="","",IF($AH698="--- Empty ---",0,OFFSET('All Equipment'!$P$1,ROW()-1,0)))</f>
        <v/>
      </c>
      <c r="AL698" s="107" t="str">
        <f ca="1">IF($AE698="","",IF(AND($AE698="Off-Hand",$AH698="--- Empty ---"),1000,IF($AG698="1H",SUM($AK698,MAX(Optimization!$I$5:$K$5)),$AK698)))</f>
        <v/>
      </c>
      <c r="AM698" s="134" t="str">
        <f ca="1">IF($AH698="","",IF(AND($AH698&lt;&gt;"--- Empty ---",OR($AI698&gt;$AD$2,OFFSET('All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8" s="52" t="str">
        <f t="shared" ca="1" si="92"/>
        <v/>
      </c>
      <c r="AO698" s="52" t="str">
        <f t="shared" ca="1" si="97"/>
        <v/>
      </c>
      <c r="AQ698" s="51" t="str">
        <f t="shared" ca="1" si="93"/>
        <v/>
      </c>
      <c r="AR698" s="51" t="str">
        <f t="shared" ca="1" si="94"/>
        <v/>
      </c>
      <c r="AS698" s="52" t="str">
        <f t="shared" ca="1" si="98"/>
        <v/>
      </c>
      <c r="AT698" s="52" t="str">
        <f ca="1">IF(OR(AQ698="",AQ698="n/a"),AQ698,IF(AND($AR698&lt;&gt;"--- Empty ---",AR698=IF(AQ698="Finger1",Settings!$AB$4,Settings!$AB$6),ISERROR(MATCH(AR698,Settings!$AB$9:$AB$14,0))),"No","Yes"))</f>
        <v/>
      </c>
      <c r="AV698" s="51" t="str">
        <f t="shared" ca="1" si="95"/>
        <v/>
      </c>
      <c r="AW698" s="51" t="str">
        <f t="shared" ca="1" si="96"/>
        <v/>
      </c>
      <c r="AX698" s="52" t="str">
        <f t="shared" ca="1" si="99"/>
        <v/>
      </c>
      <c r="AY698" s="52" t="str">
        <f ca="1">IF(OR(AV698="",AV698="n/a"),AV698,IF(AND($AW698&lt;&gt;"--- Empty ---",AW698=IF(AV698="Finger2",Settings!$AB$3,Settings!$AB$5),ISERROR(MATCH(AW698,Settings!$AB$9:$AB$14,0))),"No","Yes"))</f>
        <v/>
      </c>
    </row>
    <row r="699" spans="31:51" x14ac:dyDescent="0.25">
      <c r="AE699" s="51" t="str">
        <f ca="1">OFFSET('All Equipment'!$A$1,ROW()-1,0)&amp;""</f>
        <v/>
      </c>
      <c r="AF699" s="51" t="str">
        <f ca="1">OFFSET('All Equipment'!$B$1,ROW()-1,0)&amp;""</f>
        <v/>
      </c>
      <c r="AG699" s="52" t="str">
        <f t="shared" ca="1" si="91"/>
        <v/>
      </c>
      <c r="AH699" s="51" t="str">
        <f ca="1">IF($AE699="","",IF(OFFSET('All Equipment'!$A$1,ROW()-1,2)="","--- Empty ---",OFFSET('All Equipment'!$A$1,ROW()-1,2)))</f>
        <v/>
      </c>
      <c r="AI699" s="52" t="str">
        <f ca="1">IF($AF699="","",OFFSET('All Equipment'!$E$1,ROW()-1,0))</f>
        <v/>
      </c>
      <c r="AJ699" s="52" t="str">
        <f ca="1">IF($AE699="","",OFFSET('All Equipment'!$M$1,ROW()-1,0))</f>
        <v/>
      </c>
      <c r="AK699" s="107" t="str">
        <f ca="1">IF($AE699="","",IF($AH699="--- Empty ---",0,OFFSET('All Equipment'!$P$1,ROW()-1,0)))</f>
        <v/>
      </c>
      <c r="AL699" s="107" t="str">
        <f ca="1">IF($AE699="","",IF(AND($AE699="Off-Hand",$AH699="--- Empty ---"),1000,IF($AG699="1H",SUM($AK699,MAX(Optimization!$I$5:$K$5)),$AK699)))</f>
        <v/>
      </c>
      <c r="AM699" s="134" t="str">
        <f ca="1">IF($AH699="","",IF(AND($AH699&lt;&gt;"--- Empty ---",OR($AI699&gt;$AD$2,OFFSET('All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9" s="52" t="str">
        <f t="shared" ca="1" si="92"/>
        <v/>
      </c>
      <c r="AO699" s="52" t="str">
        <f t="shared" ca="1" si="97"/>
        <v/>
      </c>
      <c r="AQ699" s="51" t="str">
        <f t="shared" ca="1" si="93"/>
        <v/>
      </c>
      <c r="AR699" s="51" t="str">
        <f t="shared" ca="1" si="94"/>
        <v/>
      </c>
      <c r="AS699" s="52" t="str">
        <f t="shared" ca="1" si="98"/>
        <v/>
      </c>
      <c r="AT699" s="52" t="str">
        <f ca="1">IF(OR(AQ699="",AQ699="n/a"),AQ699,IF(AND($AR699&lt;&gt;"--- Empty ---",AR699=IF(AQ699="Finger1",Settings!$AB$4,Settings!$AB$6),ISERROR(MATCH(AR699,Settings!$AB$9:$AB$14,0))),"No","Yes"))</f>
        <v/>
      </c>
      <c r="AV699" s="51" t="str">
        <f t="shared" ca="1" si="95"/>
        <v/>
      </c>
      <c r="AW699" s="51" t="str">
        <f t="shared" ca="1" si="96"/>
        <v/>
      </c>
      <c r="AX699" s="52" t="str">
        <f t="shared" ca="1" si="99"/>
        <v/>
      </c>
      <c r="AY699" s="52" t="str">
        <f ca="1">IF(OR(AV699="",AV699="n/a"),AV699,IF(AND($AW699&lt;&gt;"--- Empty ---",AW699=IF(AV699="Finger2",Settings!$AB$3,Settings!$AB$5),ISERROR(MATCH(AW699,Settings!$AB$9:$AB$14,0))),"No","Yes"))</f>
        <v/>
      </c>
    </row>
    <row r="700" spans="31:51" x14ac:dyDescent="0.25">
      <c r="AE700" s="51" t="str">
        <f ca="1">OFFSET('All Equipment'!$A$1,ROW()-1,0)&amp;""</f>
        <v/>
      </c>
      <c r="AF700" s="51" t="str">
        <f ca="1">OFFSET('All Equipment'!$B$1,ROW()-1,0)&amp;""</f>
        <v/>
      </c>
      <c r="AG700" s="52" t="str">
        <f t="shared" ca="1" si="91"/>
        <v/>
      </c>
      <c r="AH700" s="51" t="str">
        <f ca="1">IF($AE700="","",IF(OFFSET('All Equipment'!$A$1,ROW()-1,2)="","--- Empty ---",OFFSET('All Equipment'!$A$1,ROW()-1,2)))</f>
        <v/>
      </c>
      <c r="AI700" s="52" t="str">
        <f ca="1">IF($AF700="","",OFFSET('All Equipment'!$E$1,ROW()-1,0))</f>
        <v/>
      </c>
      <c r="AJ700" s="52" t="str">
        <f ca="1">IF($AE700="","",OFFSET('All Equipment'!$M$1,ROW()-1,0))</f>
        <v/>
      </c>
      <c r="AK700" s="107" t="str">
        <f ca="1">IF($AE700="","",IF($AH700="--- Empty ---",0,OFFSET('All Equipment'!$P$1,ROW()-1,0)))</f>
        <v/>
      </c>
      <c r="AL700" s="107" t="str">
        <f ca="1">IF($AE700="","",IF(AND($AE700="Off-Hand",$AH700="--- Empty ---"),1000,IF($AG700="1H",SUM($AK700,MAX(Optimization!$I$5:$K$5)),$AK700)))</f>
        <v/>
      </c>
      <c r="AM700" s="134" t="str">
        <f ca="1">IF($AH700="","",IF(AND($AH700&lt;&gt;"--- Empty ---",OR($AI700&gt;$AD$2,OFFSET('All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0" s="52" t="str">
        <f t="shared" ca="1" si="92"/>
        <v/>
      </c>
      <c r="AO700" s="52" t="str">
        <f t="shared" ca="1" si="97"/>
        <v/>
      </c>
      <c r="AQ700" s="51" t="str">
        <f t="shared" ca="1" si="93"/>
        <v/>
      </c>
      <c r="AR700" s="51" t="str">
        <f t="shared" ca="1" si="94"/>
        <v/>
      </c>
      <c r="AS700" s="52" t="str">
        <f t="shared" ca="1" si="98"/>
        <v/>
      </c>
      <c r="AT700" s="52" t="str">
        <f ca="1">IF(OR(AQ700="",AQ700="n/a"),AQ700,IF(AND($AR700&lt;&gt;"--- Empty ---",AR700=IF(AQ700="Finger1",Settings!$AB$4,Settings!$AB$6),ISERROR(MATCH(AR700,Settings!$AB$9:$AB$14,0))),"No","Yes"))</f>
        <v/>
      </c>
      <c r="AV700" s="51" t="str">
        <f t="shared" ca="1" si="95"/>
        <v/>
      </c>
      <c r="AW700" s="51" t="str">
        <f t="shared" ca="1" si="96"/>
        <v/>
      </c>
      <c r="AX700" s="52" t="str">
        <f t="shared" ca="1" si="99"/>
        <v/>
      </c>
      <c r="AY700" s="52" t="str">
        <f ca="1">IF(OR(AV700="",AV700="n/a"),AV700,IF(AND($AW700&lt;&gt;"--- Empty ---",AW700=IF(AV700="Finger2",Settings!$AB$3,Settings!$AB$5),ISERROR(MATCH(AW700,Settings!$AB$9:$AB$14,0))),"No","Yes"))</f>
        <v/>
      </c>
    </row>
    <row r="701" spans="31:51" x14ac:dyDescent="0.25">
      <c r="AE701" s="51" t="str">
        <f ca="1">OFFSET('All Equipment'!$A$1,ROW()-1,0)&amp;""</f>
        <v/>
      </c>
      <c r="AF701" s="51" t="str">
        <f ca="1">OFFSET('All Equipment'!$B$1,ROW()-1,0)&amp;""</f>
        <v/>
      </c>
      <c r="AG701" s="52" t="str">
        <f t="shared" ca="1" si="91"/>
        <v/>
      </c>
      <c r="AH701" s="51" t="str">
        <f ca="1">IF($AE701="","",IF(OFFSET('All Equipment'!$A$1,ROW()-1,2)="","--- Empty ---",OFFSET('All Equipment'!$A$1,ROW()-1,2)))</f>
        <v/>
      </c>
      <c r="AI701" s="52" t="str">
        <f ca="1">IF($AF701="","",OFFSET('All Equipment'!$E$1,ROW()-1,0))</f>
        <v/>
      </c>
      <c r="AJ701" s="52" t="str">
        <f ca="1">IF($AE701="","",OFFSET('All Equipment'!$M$1,ROW()-1,0))</f>
        <v/>
      </c>
      <c r="AK701" s="107" t="str">
        <f ca="1">IF($AE701="","",IF($AH701="--- Empty ---",0,OFFSET('All Equipment'!$P$1,ROW()-1,0)))</f>
        <v/>
      </c>
      <c r="AL701" s="107" t="str">
        <f ca="1">IF($AE701="","",IF(AND($AE701="Off-Hand",$AH701="--- Empty ---"),1000,IF($AG701="1H",SUM($AK701,MAX(Optimization!$I$5:$K$5)),$AK701)))</f>
        <v/>
      </c>
      <c r="AM701" s="134" t="str">
        <f ca="1">IF($AH701="","",IF(AND($AH701&lt;&gt;"--- Empty ---",OR($AI701&gt;$AD$2,OFFSET('All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1" s="52" t="str">
        <f t="shared" ca="1" si="92"/>
        <v/>
      </c>
      <c r="AO701" s="52" t="str">
        <f t="shared" ca="1" si="97"/>
        <v/>
      </c>
      <c r="AQ701" s="51" t="str">
        <f t="shared" ca="1" si="93"/>
        <v/>
      </c>
      <c r="AR701" s="51" t="str">
        <f t="shared" ca="1" si="94"/>
        <v/>
      </c>
      <c r="AS701" s="52" t="str">
        <f t="shared" ca="1" si="98"/>
        <v/>
      </c>
      <c r="AT701" s="52" t="str">
        <f ca="1">IF(OR(AQ701="",AQ701="n/a"),AQ701,IF(AND($AR701&lt;&gt;"--- Empty ---",AR701=IF(AQ701="Finger1",Settings!$AB$4,Settings!$AB$6),ISERROR(MATCH(AR701,Settings!$AB$9:$AB$14,0))),"No","Yes"))</f>
        <v/>
      </c>
      <c r="AV701" s="51" t="str">
        <f t="shared" ca="1" si="95"/>
        <v/>
      </c>
      <c r="AW701" s="51" t="str">
        <f t="shared" ca="1" si="96"/>
        <v/>
      </c>
      <c r="AX701" s="52" t="str">
        <f t="shared" ca="1" si="99"/>
        <v/>
      </c>
      <c r="AY701" s="52" t="str">
        <f ca="1">IF(OR(AV701="",AV701="n/a"),AV701,IF(AND($AW701&lt;&gt;"--- Empty ---",AW701=IF(AV701="Finger2",Settings!$AB$3,Settings!$AB$5),ISERROR(MATCH(AW701,Settings!$AB$9:$AB$14,0))),"No","Yes"))</f>
        <v/>
      </c>
    </row>
    <row r="702" spans="31:51" x14ac:dyDescent="0.25">
      <c r="AE702" s="51" t="str">
        <f ca="1">OFFSET('All Equipment'!$A$1,ROW()-1,0)&amp;""</f>
        <v/>
      </c>
      <c r="AF702" s="51" t="str">
        <f ca="1">OFFSET('All Equipment'!$B$1,ROW()-1,0)&amp;""</f>
        <v/>
      </c>
      <c r="AG702" s="52" t="str">
        <f t="shared" ca="1" si="91"/>
        <v/>
      </c>
      <c r="AH702" s="51" t="str">
        <f ca="1">IF($AE702="","",IF(OFFSET('All Equipment'!$A$1,ROW()-1,2)="","--- Empty ---",OFFSET('All Equipment'!$A$1,ROW()-1,2)))</f>
        <v/>
      </c>
      <c r="AI702" s="52" t="str">
        <f ca="1">IF($AF702="","",OFFSET('All Equipment'!$E$1,ROW()-1,0))</f>
        <v/>
      </c>
      <c r="AJ702" s="52" t="str">
        <f ca="1">IF($AE702="","",OFFSET('All Equipment'!$M$1,ROW()-1,0))</f>
        <v/>
      </c>
      <c r="AK702" s="107" t="str">
        <f ca="1">IF($AE702="","",IF($AH702="--- Empty ---",0,OFFSET('All Equipment'!$P$1,ROW()-1,0)))</f>
        <v/>
      </c>
      <c r="AL702" s="107" t="str">
        <f ca="1">IF($AE702="","",IF(AND($AE702="Off-Hand",$AH702="--- Empty ---"),1000,IF($AG702="1H",SUM($AK702,MAX(Optimization!$I$5:$K$5)),$AK702)))</f>
        <v/>
      </c>
      <c r="AM702" s="134" t="str">
        <f ca="1">IF($AH702="","",IF(AND($AH702&lt;&gt;"--- Empty ---",OR($AI702&gt;$AD$2,OFFSET('All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2" s="52" t="str">
        <f t="shared" ca="1" si="92"/>
        <v/>
      </c>
      <c r="AO702" s="52" t="str">
        <f t="shared" ca="1" si="97"/>
        <v/>
      </c>
      <c r="AQ702" s="51" t="str">
        <f t="shared" ca="1" si="93"/>
        <v/>
      </c>
      <c r="AR702" s="51" t="str">
        <f t="shared" ca="1" si="94"/>
        <v/>
      </c>
      <c r="AS702" s="52" t="str">
        <f t="shared" ca="1" si="98"/>
        <v/>
      </c>
      <c r="AT702" s="52" t="str">
        <f ca="1">IF(OR(AQ702="",AQ702="n/a"),AQ702,IF(AND($AR702&lt;&gt;"--- Empty ---",AR702=IF(AQ702="Finger1",Settings!$AB$4,Settings!$AB$6),ISERROR(MATCH(AR702,Settings!$AB$9:$AB$14,0))),"No","Yes"))</f>
        <v/>
      </c>
      <c r="AV702" s="51" t="str">
        <f t="shared" ca="1" si="95"/>
        <v/>
      </c>
      <c r="AW702" s="51" t="str">
        <f t="shared" ca="1" si="96"/>
        <v/>
      </c>
      <c r="AX702" s="52" t="str">
        <f t="shared" ca="1" si="99"/>
        <v/>
      </c>
      <c r="AY702" s="52" t="str">
        <f ca="1">IF(OR(AV702="",AV702="n/a"),AV702,IF(AND($AW702&lt;&gt;"--- Empty ---",AW702=IF(AV702="Finger2",Settings!$AB$3,Settings!$AB$5),ISERROR(MATCH(AW702,Settings!$AB$9:$AB$14,0))),"No","Yes"))</f>
        <v/>
      </c>
    </row>
    <row r="703" spans="31:51" x14ac:dyDescent="0.25">
      <c r="AE703" s="51" t="str">
        <f ca="1">OFFSET('All Equipment'!$A$1,ROW()-1,0)&amp;""</f>
        <v/>
      </c>
      <c r="AF703" s="51" t="str">
        <f ca="1">OFFSET('All Equipment'!$B$1,ROW()-1,0)&amp;""</f>
        <v/>
      </c>
      <c r="AG703" s="52" t="str">
        <f t="shared" ca="1" si="91"/>
        <v/>
      </c>
      <c r="AH703" s="51" t="str">
        <f ca="1">IF($AE703="","",IF(OFFSET('All Equipment'!$A$1,ROW()-1,2)="","--- Empty ---",OFFSET('All Equipment'!$A$1,ROW()-1,2)))</f>
        <v/>
      </c>
      <c r="AI703" s="52" t="str">
        <f ca="1">IF($AF703="","",OFFSET('All Equipment'!$E$1,ROW()-1,0))</f>
        <v/>
      </c>
      <c r="AJ703" s="52" t="str">
        <f ca="1">IF($AE703="","",OFFSET('All Equipment'!$M$1,ROW()-1,0))</f>
        <v/>
      </c>
      <c r="AK703" s="107" t="str">
        <f ca="1">IF($AE703="","",IF($AH703="--- Empty ---",0,OFFSET('All Equipment'!$P$1,ROW()-1,0)))</f>
        <v/>
      </c>
      <c r="AL703" s="107" t="str">
        <f ca="1">IF($AE703="","",IF(AND($AE703="Off-Hand",$AH703="--- Empty ---"),1000,IF($AG703="1H",SUM($AK703,MAX(Optimization!$I$5:$K$5)),$AK703)))</f>
        <v/>
      </c>
      <c r="AM703" s="134" t="str">
        <f ca="1">IF($AH703="","",IF(AND($AH703&lt;&gt;"--- Empty ---",OR($AI703&gt;$AD$2,OFFSET('All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3" s="52" t="str">
        <f t="shared" ca="1" si="92"/>
        <v/>
      </c>
      <c r="AO703" s="52" t="str">
        <f t="shared" ca="1" si="97"/>
        <v/>
      </c>
      <c r="AQ703" s="51" t="str">
        <f t="shared" ca="1" si="93"/>
        <v/>
      </c>
      <c r="AR703" s="51" t="str">
        <f t="shared" ca="1" si="94"/>
        <v/>
      </c>
      <c r="AS703" s="52" t="str">
        <f t="shared" ca="1" si="98"/>
        <v/>
      </c>
      <c r="AT703" s="52" t="str">
        <f ca="1">IF(OR(AQ703="",AQ703="n/a"),AQ703,IF(AND($AR703&lt;&gt;"--- Empty ---",AR703=IF(AQ703="Finger1",Settings!$AB$4,Settings!$AB$6),ISERROR(MATCH(AR703,Settings!$AB$9:$AB$14,0))),"No","Yes"))</f>
        <v/>
      </c>
      <c r="AV703" s="51" t="str">
        <f t="shared" ca="1" si="95"/>
        <v/>
      </c>
      <c r="AW703" s="51" t="str">
        <f t="shared" ca="1" si="96"/>
        <v/>
      </c>
      <c r="AX703" s="52" t="str">
        <f t="shared" ca="1" si="99"/>
        <v/>
      </c>
      <c r="AY703" s="52" t="str">
        <f ca="1">IF(OR(AV703="",AV703="n/a"),AV703,IF(AND($AW703&lt;&gt;"--- Empty ---",AW703=IF(AV703="Finger2",Settings!$AB$3,Settings!$AB$5),ISERROR(MATCH(AW703,Settings!$AB$9:$AB$14,0))),"No","Yes"))</f>
        <v/>
      </c>
    </row>
    <row r="704" spans="31:51" x14ac:dyDescent="0.25">
      <c r="AE704" s="51" t="str">
        <f ca="1">OFFSET('All Equipment'!$A$1,ROW()-1,0)&amp;""</f>
        <v/>
      </c>
      <c r="AF704" s="51" t="str">
        <f ca="1">OFFSET('All Equipment'!$B$1,ROW()-1,0)&amp;""</f>
        <v/>
      </c>
      <c r="AG704" s="52" t="str">
        <f t="shared" ca="1" si="91"/>
        <v/>
      </c>
      <c r="AH704" s="51" t="str">
        <f ca="1">IF($AE704="","",IF(OFFSET('All Equipment'!$A$1,ROW()-1,2)="","--- Empty ---",OFFSET('All Equipment'!$A$1,ROW()-1,2)))</f>
        <v/>
      </c>
      <c r="AI704" s="52" t="str">
        <f ca="1">IF($AF704="","",OFFSET('All Equipment'!$E$1,ROW()-1,0))</f>
        <v/>
      </c>
      <c r="AJ704" s="52" t="str">
        <f ca="1">IF($AE704="","",OFFSET('All Equipment'!$M$1,ROW()-1,0))</f>
        <v/>
      </c>
      <c r="AK704" s="107" t="str">
        <f ca="1">IF($AE704="","",IF($AH704="--- Empty ---",0,OFFSET('All Equipment'!$P$1,ROW()-1,0)))</f>
        <v/>
      </c>
      <c r="AL704" s="107" t="str">
        <f ca="1">IF($AE704="","",IF(AND($AE704="Off-Hand",$AH704="--- Empty ---"),1000,IF($AG704="1H",SUM($AK704,MAX(Optimization!$I$5:$K$5)),$AK704)))</f>
        <v/>
      </c>
      <c r="AM704" s="134" t="str">
        <f ca="1">IF($AH704="","",IF(AND($AH704&lt;&gt;"--- Empty ---",OR($AI704&gt;$AD$2,OFFSET('All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4" s="52" t="str">
        <f t="shared" ca="1" si="92"/>
        <v/>
      </c>
      <c r="AO704" s="52" t="str">
        <f t="shared" ca="1" si="97"/>
        <v/>
      </c>
      <c r="AQ704" s="51" t="str">
        <f t="shared" ca="1" si="93"/>
        <v/>
      </c>
      <c r="AR704" s="51" t="str">
        <f t="shared" ca="1" si="94"/>
        <v/>
      </c>
      <c r="AS704" s="52" t="str">
        <f t="shared" ca="1" si="98"/>
        <v/>
      </c>
      <c r="AT704" s="52" t="str">
        <f ca="1">IF(OR(AQ704="",AQ704="n/a"),AQ704,IF(AND($AR704&lt;&gt;"--- Empty ---",AR704=IF(AQ704="Finger1",Settings!$AB$4,Settings!$AB$6),ISERROR(MATCH(AR704,Settings!$AB$9:$AB$14,0))),"No","Yes"))</f>
        <v/>
      </c>
      <c r="AV704" s="51" t="str">
        <f t="shared" ca="1" si="95"/>
        <v/>
      </c>
      <c r="AW704" s="51" t="str">
        <f t="shared" ca="1" si="96"/>
        <v/>
      </c>
      <c r="AX704" s="52" t="str">
        <f t="shared" ca="1" si="99"/>
        <v/>
      </c>
      <c r="AY704" s="52" t="str">
        <f ca="1">IF(OR(AV704="",AV704="n/a"),AV704,IF(AND($AW704&lt;&gt;"--- Empty ---",AW704=IF(AV704="Finger2",Settings!$AB$3,Settings!$AB$5),ISERROR(MATCH(AW704,Settings!$AB$9:$AB$14,0))),"No","Yes"))</f>
        <v/>
      </c>
    </row>
    <row r="705" spans="31:51" x14ac:dyDescent="0.25">
      <c r="AE705" s="51" t="str">
        <f ca="1">OFFSET('All Equipment'!$A$1,ROW()-1,0)&amp;""</f>
        <v/>
      </c>
      <c r="AF705" s="51" t="str">
        <f ca="1">OFFSET('All Equipment'!$B$1,ROW()-1,0)&amp;""</f>
        <v/>
      </c>
      <c r="AG705" s="52" t="str">
        <f t="shared" ca="1" si="91"/>
        <v/>
      </c>
      <c r="AH705" s="51" t="str">
        <f ca="1">IF($AE705="","",IF(OFFSET('All Equipment'!$A$1,ROW()-1,2)="","--- Empty ---",OFFSET('All Equipment'!$A$1,ROW()-1,2)))</f>
        <v/>
      </c>
      <c r="AI705" s="52" t="str">
        <f ca="1">IF($AF705="","",OFFSET('All Equipment'!$E$1,ROW()-1,0))</f>
        <v/>
      </c>
      <c r="AJ705" s="52" t="str">
        <f ca="1">IF($AE705="","",OFFSET('All Equipment'!$M$1,ROW()-1,0))</f>
        <v/>
      </c>
      <c r="AK705" s="107" t="str">
        <f ca="1">IF($AE705="","",IF($AH705="--- Empty ---",0,OFFSET('All Equipment'!$P$1,ROW()-1,0)))</f>
        <v/>
      </c>
      <c r="AL705" s="107" t="str">
        <f ca="1">IF($AE705="","",IF(AND($AE705="Off-Hand",$AH705="--- Empty ---"),1000,IF($AG705="1H",SUM($AK705,MAX(Optimization!$I$5:$K$5)),$AK705)))</f>
        <v/>
      </c>
      <c r="AM705" s="134" t="str">
        <f ca="1">IF($AH705="","",IF(AND($AH705&lt;&gt;"--- Empty ---",OR($AI705&gt;$AD$2,OFFSET('All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5" s="52" t="str">
        <f t="shared" ca="1" si="92"/>
        <v/>
      </c>
      <c r="AO705" s="52" t="str">
        <f t="shared" ca="1" si="97"/>
        <v/>
      </c>
      <c r="AQ705" s="51" t="str">
        <f t="shared" ca="1" si="93"/>
        <v/>
      </c>
      <c r="AR705" s="51" t="str">
        <f t="shared" ca="1" si="94"/>
        <v/>
      </c>
      <c r="AS705" s="52" t="str">
        <f t="shared" ca="1" si="98"/>
        <v/>
      </c>
      <c r="AT705" s="52" t="str">
        <f ca="1">IF(OR(AQ705="",AQ705="n/a"),AQ705,IF(AND($AR705&lt;&gt;"--- Empty ---",AR705=IF(AQ705="Finger1",Settings!$AB$4,Settings!$AB$6),ISERROR(MATCH(AR705,Settings!$AB$9:$AB$14,0))),"No","Yes"))</f>
        <v/>
      </c>
      <c r="AV705" s="51" t="str">
        <f t="shared" ca="1" si="95"/>
        <v/>
      </c>
      <c r="AW705" s="51" t="str">
        <f t="shared" ca="1" si="96"/>
        <v/>
      </c>
      <c r="AX705" s="52" t="str">
        <f t="shared" ca="1" si="99"/>
        <v/>
      </c>
      <c r="AY705" s="52" t="str">
        <f ca="1">IF(OR(AV705="",AV705="n/a"),AV705,IF(AND($AW705&lt;&gt;"--- Empty ---",AW705=IF(AV705="Finger2",Settings!$AB$3,Settings!$AB$5),ISERROR(MATCH(AW705,Settings!$AB$9:$AB$14,0))),"No","Yes"))</f>
        <v/>
      </c>
    </row>
    <row r="706" spans="31:51" x14ac:dyDescent="0.25">
      <c r="AE706" s="51" t="str">
        <f ca="1">OFFSET('All Equipment'!$A$1,ROW()-1,0)&amp;""</f>
        <v/>
      </c>
      <c r="AF706" s="51" t="str">
        <f ca="1">OFFSET('All Equipment'!$B$1,ROW()-1,0)&amp;""</f>
        <v/>
      </c>
      <c r="AG706" s="52" t="str">
        <f t="shared" ref="AG706:AG769" ca="1" si="100">IF(ISNUMBER(MATCH($AH706,$R$1:$R$100,0)),INDEX($Q$1:$Q$100,MATCH($AH706,$R$1:$R$100,0)),IF(AND($AE706="Weapon",$AF706&lt;&gt;""),IF(OR($AF706="Staff",LEFT($AF706,2)="2H"),"2H","1H"),IF(AND($AE706="Finger",ISNUMBER(MATCH($AH706,$AB$9:$AB$14,0))),"Except","")))</f>
        <v/>
      </c>
      <c r="AH706" s="51" t="str">
        <f ca="1">IF($AE706="","",IF(OFFSET('All Equipment'!$A$1,ROW()-1,2)="","--- Empty ---",OFFSET('All Equipment'!$A$1,ROW()-1,2)))</f>
        <v/>
      </c>
      <c r="AI706" s="52" t="str">
        <f ca="1">IF($AF706="","",OFFSET('All Equipment'!$E$1,ROW()-1,0))</f>
        <v/>
      </c>
      <c r="AJ706" s="52" t="str">
        <f ca="1">IF($AE706="","",OFFSET('All Equipment'!$M$1,ROW()-1,0))</f>
        <v/>
      </c>
      <c r="AK706" s="107" t="str">
        <f ca="1">IF($AE706="","",IF($AH706="--- Empty ---",0,OFFSET('All Equipment'!$P$1,ROW()-1,0)))</f>
        <v/>
      </c>
      <c r="AL706" s="107" t="str">
        <f ca="1">IF($AE706="","",IF(AND($AE706="Off-Hand",$AH706="--- Empty ---"),1000,IF($AG706="1H",SUM($AK706,MAX(Optimization!$I$5:$K$5)),$AK706)))</f>
        <v/>
      </c>
      <c r="AM706" s="134" t="str">
        <f ca="1">IF($AH706="","",IF(AND($AH706&lt;&gt;"--- Empty ---",OR($AI706&gt;$AD$2,OFFSET('All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6" s="52" t="str">
        <f t="shared" ref="AN706:AN769" ca="1" si="101">IF($AE706="","",IF(AND($AE706="Off-Hand",$AH706&lt;&gt;"--- Empty ---",$AB$2="2H"),"No","Yes"))</f>
        <v/>
      </c>
      <c r="AO706" s="52" t="str">
        <f t="shared" ca="1" si="97"/>
        <v/>
      </c>
      <c r="AQ706" s="51" t="str">
        <f t="shared" ref="AQ706:AQ769" ca="1" si="102">IF($AE706="","",IF(AND($AE706&lt;&gt;"Finger",$AE706&lt;&gt;"Trinket"),"n/a",$AE706&amp;1))</f>
        <v/>
      </c>
      <c r="AR706" s="51" t="str">
        <f t="shared" ref="AR706:AR769" ca="1" si="103">IF(OR(AQ706="",AQ706="n/a"),AQ706,$AH706)</f>
        <v/>
      </c>
      <c r="AS706" s="52" t="str">
        <f t="shared" ca="1" si="98"/>
        <v/>
      </c>
      <c r="AT706" s="52" t="str">
        <f ca="1">IF(OR(AQ706="",AQ706="n/a"),AQ706,IF(AND($AR706&lt;&gt;"--- Empty ---",AR706=IF(AQ706="Finger1",Settings!$AB$4,Settings!$AB$6),ISERROR(MATCH(AR706,Settings!$AB$9:$AB$14,0))),"No","Yes"))</f>
        <v/>
      </c>
      <c r="AV706" s="51" t="str">
        <f t="shared" ref="AV706:AV769" ca="1" si="104">IF($AE706="","",IF(AND($AE706&lt;&gt;"Finger",$AE706&lt;&gt;"Trinket"),"n/a",$AE706&amp;2))</f>
        <v/>
      </c>
      <c r="AW706" s="51" t="str">
        <f t="shared" ref="AW706:AW769" ca="1" si="105">IF(OR(AV706="",AV706="n/a"),AV706,$AH706)</f>
        <v/>
      </c>
      <c r="AX706" s="52" t="str">
        <f t="shared" ca="1" si="99"/>
        <v/>
      </c>
      <c r="AY706" s="52" t="str">
        <f ca="1">IF(OR(AV706="",AV706="n/a"),AV706,IF(AND($AW706&lt;&gt;"--- Empty ---",AW706=IF(AV706="Finger2",Settings!$AB$3,Settings!$AB$5),ISERROR(MATCH(AW706,Settings!$AB$9:$AB$14,0))),"No","Yes"))</f>
        <v/>
      </c>
    </row>
    <row r="707" spans="31:51" x14ac:dyDescent="0.25">
      <c r="AE707" s="51" t="str">
        <f ca="1">OFFSET('All Equipment'!$A$1,ROW()-1,0)&amp;""</f>
        <v/>
      </c>
      <c r="AF707" s="51" t="str">
        <f ca="1">OFFSET('All Equipment'!$B$1,ROW()-1,0)&amp;""</f>
        <v/>
      </c>
      <c r="AG707" s="52" t="str">
        <f t="shared" ca="1" si="100"/>
        <v/>
      </c>
      <c r="AH707" s="51" t="str">
        <f ca="1">IF($AE707="","",IF(OFFSET('All Equipment'!$A$1,ROW()-1,2)="","--- Empty ---",OFFSET('All Equipment'!$A$1,ROW()-1,2)))</f>
        <v/>
      </c>
      <c r="AI707" s="52" t="str">
        <f ca="1">IF($AF707="","",OFFSET('All Equipment'!$E$1,ROW()-1,0))</f>
        <v/>
      </c>
      <c r="AJ707" s="52" t="str">
        <f ca="1">IF($AE707="","",OFFSET('All Equipment'!$M$1,ROW()-1,0))</f>
        <v/>
      </c>
      <c r="AK707" s="107" t="str">
        <f ca="1">IF($AE707="","",IF($AH707="--- Empty ---",0,OFFSET('All Equipment'!$P$1,ROW()-1,0)))</f>
        <v/>
      </c>
      <c r="AL707" s="107" t="str">
        <f ca="1">IF($AE707="","",IF(AND($AE707="Off-Hand",$AH707="--- Empty ---"),1000,IF($AG707="1H",SUM($AK707,MAX(Optimization!$I$5:$K$5)),$AK707)))</f>
        <v/>
      </c>
      <c r="AM707" s="134" t="str">
        <f ca="1">IF($AH707="","",IF(AND($AH707&lt;&gt;"--- Empty ---",OR($AI707&gt;$AD$2,OFFSET('All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7" s="52" t="str">
        <f t="shared" ca="1" si="101"/>
        <v/>
      </c>
      <c r="AO707" s="52" t="str">
        <f t="shared" ref="AO707:AO770" ca="1" si="106">IF($AH707="","",ROW())</f>
        <v/>
      </c>
      <c r="AQ707" s="51" t="str">
        <f t="shared" ca="1" si="102"/>
        <v/>
      </c>
      <c r="AR707" s="51" t="str">
        <f t="shared" ca="1" si="103"/>
        <v/>
      </c>
      <c r="AS707" s="52" t="str">
        <f t="shared" ref="AS707:AS770" ca="1" si="107">IF(OR(AQ707="",AQ707="n/a"),AQ707,$AM707)</f>
        <v/>
      </c>
      <c r="AT707" s="52" t="str">
        <f ca="1">IF(OR(AQ707="",AQ707="n/a"),AQ707,IF(AND($AR707&lt;&gt;"--- Empty ---",AR707=IF(AQ707="Finger1",Settings!$AB$4,Settings!$AB$6),ISERROR(MATCH(AR707,Settings!$AB$9:$AB$14,0))),"No","Yes"))</f>
        <v/>
      </c>
      <c r="AV707" s="51" t="str">
        <f t="shared" ca="1" si="104"/>
        <v/>
      </c>
      <c r="AW707" s="51" t="str">
        <f t="shared" ca="1" si="105"/>
        <v/>
      </c>
      <c r="AX707" s="52" t="str">
        <f t="shared" ref="AX707:AX770" ca="1" si="108">IF(OR(AV707="",AV707="n/a"),AV707,$AM707)</f>
        <v/>
      </c>
      <c r="AY707" s="52" t="str">
        <f ca="1">IF(OR(AV707="",AV707="n/a"),AV707,IF(AND($AW707&lt;&gt;"--- Empty ---",AW707=IF(AV707="Finger2",Settings!$AB$3,Settings!$AB$5),ISERROR(MATCH(AW707,Settings!$AB$9:$AB$14,0))),"No","Yes"))</f>
        <v/>
      </c>
    </row>
    <row r="708" spans="31:51" x14ac:dyDescent="0.25">
      <c r="AE708" s="51" t="str">
        <f ca="1">OFFSET('All Equipment'!$A$1,ROW()-1,0)&amp;""</f>
        <v/>
      </c>
      <c r="AF708" s="51" t="str">
        <f ca="1">OFFSET('All Equipment'!$B$1,ROW()-1,0)&amp;""</f>
        <v/>
      </c>
      <c r="AG708" s="52" t="str">
        <f t="shared" ca="1" si="100"/>
        <v/>
      </c>
      <c r="AH708" s="51" t="str">
        <f ca="1">IF($AE708="","",IF(OFFSET('All Equipment'!$A$1,ROW()-1,2)="","--- Empty ---",OFFSET('All Equipment'!$A$1,ROW()-1,2)))</f>
        <v/>
      </c>
      <c r="AI708" s="52" t="str">
        <f ca="1">IF($AF708="","",OFFSET('All Equipment'!$E$1,ROW()-1,0))</f>
        <v/>
      </c>
      <c r="AJ708" s="52" t="str">
        <f ca="1">IF($AE708="","",OFFSET('All Equipment'!$M$1,ROW()-1,0))</f>
        <v/>
      </c>
      <c r="AK708" s="107" t="str">
        <f ca="1">IF($AE708="","",IF($AH708="--- Empty ---",0,OFFSET('All Equipment'!$P$1,ROW()-1,0)))</f>
        <v/>
      </c>
      <c r="AL708" s="107" t="str">
        <f ca="1">IF($AE708="","",IF(AND($AE708="Off-Hand",$AH708="--- Empty ---"),1000,IF($AG708="1H",SUM($AK708,MAX(Optimization!$I$5:$K$5)),$AK708)))</f>
        <v/>
      </c>
      <c r="AM708" s="134" t="str">
        <f ca="1">IF($AH708="","",IF(AND($AH708&lt;&gt;"--- Empty ---",OR($AI708&gt;$AD$2,OFFSET('All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8" s="52" t="str">
        <f t="shared" ca="1" si="101"/>
        <v/>
      </c>
      <c r="AO708" s="52" t="str">
        <f t="shared" ca="1" si="106"/>
        <v/>
      </c>
      <c r="AQ708" s="51" t="str">
        <f t="shared" ca="1" si="102"/>
        <v/>
      </c>
      <c r="AR708" s="51" t="str">
        <f t="shared" ca="1" si="103"/>
        <v/>
      </c>
      <c r="AS708" s="52" t="str">
        <f t="shared" ca="1" si="107"/>
        <v/>
      </c>
      <c r="AT708" s="52" t="str">
        <f ca="1">IF(OR(AQ708="",AQ708="n/a"),AQ708,IF(AND($AR708&lt;&gt;"--- Empty ---",AR708=IF(AQ708="Finger1",Settings!$AB$4,Settings!$AB$6),ISERROR(MATCH(AR708,Settings!$AB$9:$AB$14,0))),"No","Yes"))</f>
        <v/>
      </c>
      <c r="AV708" s="51" t="str">
        <f t="shared" ca="1" si="104"/>
        <v/>
      </c>
      <c r="AW708" s="51" t="str">
        <f t="shared" ca="1" si="105"/>
        <v/>
      </c>
      <c r="AX708" s="52" t="str">
        <f t="shared" ca="1" si="108"/>
        <v/>
      </c>
      <c r="AY708" s="52" t="str">
        <f ca="1">IF(OR(AV708="",AV708="n/a"),AV708,IF(AND($AW708&lt;&gt;"--- Empty ---",AW708=IF(AV708="Finger2",Settings!$AB$3,Settings!$AB$5),ISERROR(MATCH(AW708,Settings!$AB$9:$AB$14,0))),"No","Yes"))</f>
        <v/>
      </c>
    </row>
    <row r="709" spans="31:51" x14ac:dyDescent="0.25">
      <c r="AE709" s="51" t="str">
        <f ca="1">OFFSET('All Equipment'!$A$1,ROW()-1,0)&amp;""</f>
        <v/>
      </c>
      <c r="AF709" s="51" t="str">
        <f ca="1">OFFSET('All Equipment'!$B$1,ROW()-1,0)&amp;""</f>
        <v/>
      </c>
      <c r="AG709" s="52" t="str">
        <f t="shared" ca="1" si="100"/>
        <v/>
      </c>
      <c r="AH709" s="51" t="str">
        <f ca="1">IF($AE709="","",IF(OFFSET('All Equipment'!$A$1,ROW()-1,2)="","--- Empty ---",OFFSET('All Equipment'!$A$1,ROW()-1,2)))</f>
        <v/>
      </c>
      <c r="AI709" s="52" t="str">
        <f ca="1">IF($AF709="","",OFFSET('All Equipment'!$E$1,ROW()-1,0))</f>
        <v/>
      </c>
      <c r="AJ709" s="52" t="str">
        <f ca="1">IF($AE709="","",OFFSET('All Equipment'!$M$1,ROW()-1,0))</f>
        <v/>
      </c>
      <c r="AK709" s="107" t="str">
        <f ca="1">IF($AE709="","",IF($AH709="--- Empty ---",0,OFFSET('All Equipment'!$P$1,ROW()-1,0)))</f>
        <v/>
      </c>
      <c r="AL709" s="107" t="str">
        <f ca="1">IF($AE709="","",IF(AND($AE709="Off-Hand",$AH709="--- Empty ---"),1000,IF($AG709="1H",SUM($AK709,MAX(Optimization!$I$5:$K$5)),$AK709)))</f>
        <v/>
      </c>
      <c r="AM709" s="134" t="str">
        <f ca="1">IF($AH709="","",IF(AND($AH709&lt;&gt;"--- Empty ---",OR($AI709&gt;$AD$2,OFFSET('All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9" s="52" t="str">
        <f t="shared" ca="1" si="101"/>
        <v/>
      </c>
      <c r="AO709" s="52" t="str">
        <f t="shared" ca="1" si="106"/>
        <v/>
      </c>
      <c r="AQ709" s="51" t="str">
        <f t="shared" ca="1" si="102"/>
        <v/>
      </c>
      <c r="AR709" s="51" t="str">
        <f t="shared" ca="1" si="103"/>
        <v/>
      </c>
      <c r="AS709" s="52" t="str">
        <f t="shared" ca="1" si="107"/>
        <v/>
      </c>
      <c r="AT709" s="52" t="str">
        <f ca="1">IF(OR(AQ709="",AQ709="n/a"),AQ709,IF(AND($AR709&lt;&gt;"--- Empty ---",AR709=IF(AQ709="Finger1",Settings!$AB$4,Settings!$AB$6),ISERROR(MATCH(AR709,Settings!$AB$9:$AB$14,0))),"No","Yes"))</f>
        <v/>
      </c>
      <c r="AV709" s="51" t="str">
        <f t="shared" ca="1" si="104"/>
        <v/>
      </c>
      <c r="AW709" s="51" t="str">
        <f t="shared" ca="1" si="105"/>
        <v/>
      </c>
      <c r="AX709" s="52" t="str">
        <f t="shared" ca="1" si="108"/>
        <v/>
      </c>
      <c r="AY709" s="52" t="str">
        <f ca="1">IF(OR(AV709="",AV709="n/a"),AV709,IF(AND($AW709&lt;&gt;"--- Empty ---",AW709=IF(AV709="Finger2",Settings!$AB$3,Settings!$AB$5),ISERROR(MATCH(AW709,Settings!$AB$9:$AB$14,0))),"No","Yes"))</f>
        <v/>
      </c>
    </row>
    <row r="710" spans="31:51" x14ac:dyDescent="0.25">
      <c r="AE710" s="51" t="str">
        <f ca="1">OFFSET('All Equipment'!$A$1,ROW()-1,0)&amp;""</f>
        <v/>
      </c>
      <c r="AF710" s="51" t="str">
        <f ca="1">OFFSET('All Equipment'!$B$1,ROW()-1,0)&amp;""</f>
        <v/>
      </c>
      <c r="AG710" s="52" t="str">
        <f t="shared" ca="1" si="100"/>
        <v/>
      </c>
      <c r="AH710" s="51" t="str">
        <f ca="1">IF($AE710="","",IF(OFFSET('All Equipment'!$A$1,ROW()-1,2)="","--- Empty ---",OFFSET('All Equipment'!$A$1,ROW()-1,2)))</f>
        <v/>
      </c>
      <c r="AI710" s="52" t="str">
        <f ca="1">IF($AF710="","",OFFSET('All Equipment'!$E$1,ROW()-1,0))</f>
        <v/>
      </c>
      <c r="AJ710" s="52" t="str">
        <f ca="1">IF($AE710="","",OFFSET('All Equipment'!$M$1,ROW()-1,0))</f>
        <v/>
      </c>
      <c r="AK710" s="107" t="str">
        <f ca="1">IF($AE710="","",IF($AH710="--- Empty ---",0,OFFSET('All Equipment'!$P$1,ROW()-1,0)))</f>
        <v/>
      </c>
      <c r="AL710" s="107" t="str">
        <f ca="1">IF($AE710="","",IF(AND($AE710="Off-Hand",$AH710="--- Empty ---"),1000,IF($AG710="1H",SUM($AK710,MAX(Optimization!$I$5:$K$5)),$AK710)))</f>
        <v/>
      </c>
      <c r="AM710" s="134" t="str">
        <f ca="1">IF($AH710="","",IF(AND($AH710&lt;&gt;"--- Empty ---",OR($AI710&gt;$AD$2,OFFSET('All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0" s="52" t="str">
        <f t="shared" ca="1" si="101"/>
        <v/>
      </c>
      <c r="AO710" s="52" t="str">
        <f t="shared" ca="1" si="106"/>
        <v/>
      </c>
      <c r="AQ710" s="51" t="str">
        <f t="shared" ca="1" si="102"/>
        <v/>
      </c>
      <c r="AR710" s="51" t="str">
        <f t="shared" ca="1" si="103"/>
        <v/>
      </c>
      <c r="AS710" s="52" t="str">
        <f t="shared" ca="1" si="107"/>
        <v/>
      </c>
      <c r="AT710" s="52" t="str">
        <f ca="1">IF(OR(AQ710="",AQ710="n/a"),AQ710,IF(AND($AR710&lt;&gt;"--- Empty ---",AR710=IF(AQ710="Finger1",Settings!$AB$4,Settings!$AB$6),ISERROR(MATCH(AR710,Settings!$AB$9:$AB$14,0))),"No","Yes"))</f>
        <v/>
      </c>
      <c r="AV710" s="51" t="str">
        <f t="shared" ca="1" si="104"/>
        <v/>
      </c>
      <c r="AW710" s="51" t="str">
        <f t="shared" ca="1" si="105"/>
        <v/>
      </c>
      <c r="AX710" s="52" t="str">
        <f t="shared" ca="1" si="108"/>
        <v/>
      </c>
      <c r="AY710" s="52" t="str">
        <f ca="1">IF(OR(AV710="",AV710="n/a"),AV710,IF(AND($AW710&lt;&gt;"--- Empty ---",AW710=IF(AV710="Finger2",Settings!$AB$3,Settings!$AB$5),ISERROR(MATCH(AW710,Settings!$AB$9:$AB$14,0))),"No","Yes"))</f>
        <v/>
      </c>
    </row>
    <row r="711" spans="31:51" x14ac:dyDescent="0.25">
      <c r="AE711" s="51" t="str">
        <f ca="1">OFFSET('All Equipment'!$A$1,ROW()-1,0)&amp;""</f>
        <v/>
      </c>
      <c r="AF711" s="51" t="str">
        <f ca="1">OFFSET('All Equipment'!$B$1,ROW()-1,0)&amp;""</f>
        <v/>
      </c>
      <c r="AG711" s="52" t="str">
        <f t="shared" ca="1" si="100"/>
        <v/>
      </c>
      <c r="AH711" s="51" t="str">
        <f ca="1">IF($AE711="","",IF(OFFSET('All Equipment'!$A$1,ROW()-1,2)="","--- Empty ---",OFFSET('All Equipment'!$A$1,ROW()-1,2)))</f>
        <v/>
      </c>
      <c r="AI711" s="52" t="str">
        <f ca="1">IF($AF711="","",OFFSET('All Equipment'!$E$1,ROW()-1,0))</f>
        <v/>
      </c>
      <c r="AJ711" s="52" t="str">
        <f ca="1">IF($AE711="","",OFFSET('All Equipment'!$M$1,ROW()-1,0))</f>
        <v/>
      </c>
      <c r="AK711" s="107" t="str">
        <f ca="1">IF($AE711="","",IF($AH711="--- Empty ---",0,OFFSET('All Equipment'!$P$1,ROW()-1,0)))</f>
        <v/>
      </c>
      <c r="AL711" s="107" t="str">
        <f ca="1">IF($AE711="","",IF(AND($AE711="Off-Hand",$AH711="--- Empty ---"),1000,IF($AG711="1H",SUM($AK711,MAX(Optimization!$I$5:$K$5)),$AK711)))</f>
        <v/>
      </c>
      <c r="AM711" s="134" t="str">
        <f ca="1">IF($AH711="","",IF(AND($AH711&lt;&gt;"--- Empty ---",OR($AI711&gt;$AD$2,OFFSET('All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1" s="52" t="str">
        <f t="shared" ca="1" si="101"/>
        <v/>
      </c>
      <c r="AO711" s="52" t="str">
        <f t="shared" ca="1" si="106"/>
        <v/>
      </c>
      <c r="AQ711" s="51" t="str">
        <f t="shared" ca="1" si="102"/>
        <v/>
      </c>
      <c r="AR711" s="51" t="str">
        <f t="shared" ca="1" si="103"/>
        <v/>
      </c>
      <c r="AS711" s="52" t="str">
        <f t="shared" ca="1" si="107"/>
        <v/>
      </c>
      <c r="AT711" s="52" t="str">
        <f ca="1">IF(OR(AQ711="",AQ711="n/a"),AQ711,IF(AND($AR711&lt;&gt;"--- Empty ---",AR711=IF(AQ711="Finger1",Settings!$AB$4,Settings!$AB$6),ISERROR(MATCH(AR711,Settings!$AB$9:$AB$14,0))),"No","Yes"))</f>
        <v/>
      </c>
      <c r="AV711" s="51" t="str">
        <f t="shared" ca="1" si="104"/>
        <v/>
      </c>
      <c r="AW711" s="51" t="str">
        <f t="shared" ca="1" si="105"/>
        <v/>
      </c>
      <c r="AX711" s="52" t="str">
        <f t="shared" ca="1" si="108"/>
        <v/>
      </c>
      <c r="AY711" s="52" t="str">
        <f ca="1">IF(OR(AV711="",AV711="n/a"),AV711,IF(AND($AW711&lt;&gt;"--- Empty ---",AW711=IF(AV711="Finger2",Settings!$AB$3,Settings!$AB$5),ISERROR(MATCH(AW711,Settings!$AB$9:$AB$14,0))),"No","Yes"))</f>
        <v/>
      </c>
    </row>
    <row r="712" spans="31:51" x14ac:dyDescent="0.25">
      <c r="AE712" s="51" t="str">
        <f ca="1">OFFSET('All Equipment'!$A$1,ROW()-1,0)&amp;""</f>
        <v/>
      </c>
      <c r="AF712" s="51" t="str">
        <f ca="1">OFFSET('All Equipment'!$B$1,ROW()-1,0)&amp;""</f>
        <v/>
      </c>
      <c r="AG712" s="52" t="str">
        <f t="shared" ca="1" si="100"/>
        <v/>
      </c>
      <c r="AH712" s="51" t="str">
        <f ca="1">IF($AE712="","",IF(OFFSET('All Equipment'!$A$1,ROW()-1,2)="","--- Empty ---",OFFSET('All Equipment'!$A$1,ROW()-1,2)))</f>
        <v/>
      </c>
      <c r="AI712" s="52" t="str">
        <f ca="1">IF($AF712="","",OFFSET('All Equipment'!$E$1,ROW()-1,0))</f>
        <v/>
      </c>
      <c r="AJ712" s="52" t="str">
        <f ca="1">IF($AE712="","",OFFSET('All Equipment'!$M$1,ROW()-1,0))</f>
        <v/>
      </c>
      <c r="AK712" s="107" t="str">
        <f ca="1">IF($AE712="","",IF($AH712="--- Empty ---",0,OFFSET('All Equipment'!$P$1,ROW()-1,0)))</f>
        <v/>
      </c>
      <c r="AL712" s="107" t="str">
        <f ca="1">IF($AE712="","",IF(AND($AE712="Off-Hand",$AH712="--- Empty ---"),1000,IF($AG712="1H",SUM($AK712,MAX(Optimization!$I$5:$K$5)),$AK712)))</f>
        <v/>
      </c>
      <c r="AM712" s="134" t="str">
        <f ca="1">IF($AH712="","",IF(AND($AH712&lt;&gt;"--- Empty ---",OR($AI712&gt;$AD$2,OFFSET('All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2" s="52" t="str">
        <f t="shared" ca="1" si="101"/>
        <v/>
      </c>
      <c r="AO712" s="52" t="str">
        <f t="shared" ca="1" si="106"/>
        <v/>
      </c>
      <c r="AQ712" s="51" t="str">
        <f t="shared" ca="1" si="102"/>
        <v/>
      </c>
      <c r="AR712" s="51" t="str">
        <f t="shared" ca="1" si="103"/>
        <v/>
      </c>
      <c r="AS712" s="52" t="str">
        <f t="shared" ca="1" si="107"/>
        <v/>
      </c>
      <c r="AT712" s="52" t="str">
        <f ca="1">IF(OR(AQ712="",AQ712="n/a"),AQ712,IF(AND($AR712&lt;&gt;"--- Empty ---",AR712=IF(AQ712="Finger1",Settings!$AB$4,Settings!$AB$6),ISERROR(MATCH(AR712,Settings!$AB$9:$AB$14,0))),"No","Yes"))</f>
        <v/>
      </c>
      <c r="AV712" s="51" t="str">
        <f t="shared" ca="1" si="104"/>
        <v/>
      </c>
      <c r="AW712" s="51" t="str">
        <f t="shared" ca="1" si="105"/>
        <v/>
      </c>
      <c r="AX712" s="52" t="str">
        <f t="shared" ca="1" si="108"/>
        <v/>
      </c>
      <c r="AY712" s="52" t="str">
        <f ca="1">IF(OR(AV712="",AV712="n/a"),AV712,IF(AND($AW712&lt;&gt;"--- Empty ---",AW712=IF(AV712="Finger2",Settings!$AB$3,Settings!$AB$5),ISERROR(MATCH(AW712,Settings!$AB$9:$AB$14,0))),"No","Yes"))</f>
        <v/>
      </c>
    </row>
    <row r="713" spans="31:51" x14ac:dyDescent="0.25">
      <c r="AE713" s="51" t="str">
        <f ca="1">OFFSET('All Equipment'!$A$1,ROW()-1,0)&amp;""</f>
        <v/>
      </c>
      <c r="AF713" s="51" t="str">
        <f ca="1">OFFSET('All Equipment'!$B$1,ROW()-1,0)&amp;""</f>
        <v/>
      </c>
      <c r="AG713" s="52" t="str">
        <f t="shared" ca="1" si="100"/>
        <v/>
      </c>
      <c r="AH713" s="51" t="str">
        <f ca="1">IF($AE713="","",IF(OFFSET('All Equipment'!$A$1,ROW()-1,2)="","--- Empty ---",OFFSET('All Equipment'!$A$1,ROW()-1,2)))</f>
        <v/>
      </c>
      <c r="AI713" s="52" t="str">
        <f ca="1">IF($AF713="","",OFFSET('All Equipment'!$E$1,ROW()-1,0))</f>
        <v/>
      </c>
      <c r="AJ713" s="52" t="str">
        <f ca="1">IF($AE713="","",OFFSET('All Equipment'!$M$1,ROW()-1,0))</f>
        <v/>
      </c>
      <c r="AK713" s="107" t="str">
        <f ca="1">IF($AE713="","",IF($AH713="--- Empty ---",0,OFFSET('All Equipment'!$P$1,ROW()-1,0)))</f>
        <v/>
      </c>
      <c r="AL713" s="107" t="str">
        <f ca="1">IF($AE713="","",IF(AND($AE713="Off-Hand",$AH713="--- Empty ---"),1000,IF($AG713="1H",SUM($AK713,MAX(Optimization!$I$5:$K$5)),$AK713)))</f>
        <v/>
      </c>
      <c r="AM713" s="134" t="str">
        <f ca="1">IF($AH713="","",IF(AND($AH713&lt;&gt;"--- Empty ---",OR($AI713&gt;$AD$2,OFFSET('All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3" s="52" t="str">
        <f t="shared" ca="1" si="101"/>
        <v/>
      </c>
      <c r="AO713" s="52" t="str">
        <f t="shared" ca="1" si="106"/>
        <v/>
      </c>
      <c r="AQ713" s="51" t="str">
        <f t="shared" ca="1" si="102"/>
        <v/>
      </c>
      <c r="AR713" s="51" t="str">
        <f t="shared" ca="1" si="103"/>
        <v/>
      </c>
      <c r="AS713" s="52" t="str">
        <f t="shared" ca="1" si="107"/>
        <v/>
      </c>
      <c r="AT713" s="52" t="str">
        <f ca="1">IF(OR(AQ713="",AQ713="n/a"),AQ713,IF(AND($AR713&lt;&gt;"--- Empty ---",AR713=IF(AQ713="Finger1",Settings!$AB$4,Settings!$AB$6),ISERROR(MATCH(AR713,Settings!$AB$9:$AB$14,0))),"No","Yes"))</f>
        <v/>
      </c>
      <c r="AV713" s="51" t="str">
        <f t="shared" ca="1" si="104"/>
        <v/>
      </c>
      <c r="AW713" s="51" t="str">
        <f t="shared" ca="1" si="105"/>
        <v/>
      </c>
      <c r="AX713" s="52" t="str">
        <f t="shared" ca="1" si="108"/>
        <v/>
      </c>
      <c r="AY713" s="52" t="str">
        <f ca="1">IF(OR(AV713="",AV713="n/a"),AV713,IF(AND($AW713&lt;&gt;"--- Empty ---",AW713=IF(AV713="Finger2",Settings!$AB$3,Settings!$AB$5),ISERROR(MATCH(AW713,Settings!$AB$9:$AB$14,0))),"No","Yes"))</f>
        <v/>
      </c>
    </row>
    <row r="714" spans="31:51" x14ac:dyDescent="0.25">
      <c r="AE714" s="51" t="str">
        <f ca="1">OFFSET('All Equipment'!$A$1,ROW()-1,0)&amp;""</f>
        <v/>
      </c>
      <c r="AF714" s="51" t="str">
        <f ca="1">OFFSET('All Equipment'!$B$1,ROW()-1,0)&amp;""</f>
        <v/>
      </c>
      <c r="AG714" s="52" t="str">
        <f t="shared" ca="1" si="100"/>
        <v/>
      </c>
      <c r="AH714" s="51" t="str">
        <f ca="1">IF($AE714="","",IF(OFFSET('All Equipment'!$A$1,ROW()-1,2)="","--- Empty ---",OFFSET('All Equipment'!$A$1,ROW()-1,2)))</f>
        <v/>
      </c>
      <c r="AI714" s="52" t="str">
        <f ca="1">IF($AF714="","",OFFSET('All Equipment'!$E$1,ROW()-1,0))</f>
        <v/>
      </c>
      <c r="AJ714" s="52" t="str">
        <f ca="1">IF($AE714="","",OFFSET('All Equipment'!$M$1,ROW()-1,0))</f>
        <v/>
      </c>
      <c r="AK714" s="107" t="str">
        <f ca="1">IF($AE714="","",IF($AH714="--- Empty ---",0,OFFSET('All Equipment'!$P$1,ROW()-1,0)))</f>
        <v/>
      </c>
      <c r="AL714" s="107" t="str">
        <f ca="1">IF($AE714="","",IF(AND($AE714="Off-Hand",$AH714="--- Empty ---"),1000,IF($AG714="1H",SUM($AK714,MAX(Optimization!$I$5:$K$5)),$AK714)))</f>
        <v/>
      </c>
      <c r="AM714" s="134" t="str">
        <f ca="1">IF($AH714="","",IF(AND($AH714&lt;&gt;"--- Empty ---",OR($AI714&gt;$AD$2,OFFSET('All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4" s="52" t="str">
        <f t="shared" ca="1" si="101"/>
        <v/>
      </c>
      <c r="AO714" s="52" t="str">
        <f t="shared" ca="1" si="106"/>
        <v/>
      </c>
      <c r="AQ714" s="51" t="str">
        <f t="shared" ca="1" si="102"/>
        <v/>
      </c>
      <c r="AR714" s="51" t="str">
        <f t="shared" ca="1" si="103"/>
        <v/>
      </c>
      <c r="AS714" s="52" t="str">
        <f t="shared" ca="1" si="107"/>
        <v/>
      </c>
      <c r="AT714" s="52" t="str">
        <f ca="1">IF(OR(AQ714="",AQ714="n/a"),AQ714,IF(AND($AR714&lt;&gt;"--- Empty ---",AR714=IF(AQ714="Finger1",Settings!$AB$4,Settings!$AB$6),ISERROR(MATCH(AR714,Settings!$AB$9:$AB$14,0))),"No","Yes"))</f>
        <v/>
      </c>
      <c r="AV714" s="51" t="str">
        <f t="shared" ca="1" si="104"/>
        <v/>
      </c>
      <c r="AW714" s="51" t="str">
        <f t="shared" ca="1" si="105"/>
        <v/>
      </c>
      <c r="AX714" s="52" t="str">
        <f t="shared" ca="1" si="108"/>
        <v/>
      </c>
      <c r="AY714" s="52" t="str">
        <f ca="1">IF(OR(AV714="",AV714="n/a"),AV714,IF(AND($AW714&lt;&gt;"--- Empty ---",AW714=IF(AV714="Finger2",Settings!$AB$3,Settings!$AB$5),ISERROR(MATCH(AW714,Settings!$AB$9:$AB$14,0))),"No","Yes"))</f>
        <v/>
      </c>
    </row>
    <row r="715" spans="31:51" x14ac:dyDescent="0.25">
      <c r="AE715" s="51" t="str">
        <f ca="1">OFFSET('All Equipment'!$A$1,ROW()-1,0)&amp;""</f>
        <v/>
      </c>
      <c r="AF715" s="51" t="str">
        <f ca="1">OFFSET('All Equipment'!$B$1,ROW()-1,0)&amp;""</f>
        <v/>
      </c>
      <c r="AG715" s="52" t="str">
        <f t="shared" ca="1" si="100"/>
        <v/>
      </c>
      <c r="AH715" s="51" t="str">
        <f ca="1">IF($AE715="","",IF(OFFSET('All Equipment'!$A$1,ROW()-1,2)="","--- Empty ---",OFFSET('All Equipment'!$A$1,ROW()-1,2)))</f>
        <v/>
      </c>
      <c r="AI715" s="52" t="str">
        <f ca="1">IF($AF715="","",OFFSET('All Equipment'!$E$1,ROW()-1,0))</f>
        <v/>
      </c>
      <c r="AJ715" s="52" t="str">
        <f ca="1">IF($AE715="","",OFFSET('All Equipment'!$M$1,ROW()-1,0))</f>
        <v/>
      </c>
      <c r="AK715" s="107" t="str">
        <f ca="1">IF($AE715="","",IF($AH715="--- Empty ---",0,OFFSET('All Equipment'!$P$1,ROW()-1,0)))</f>
        <v/>
      </c>
      <c r="AL715" s="107" t="str">
        <f ca="1">IF($AE715="","",IF(AND($AE715="Off-Hand",$AH715="--- Empty ---"),1000,IF($AG715="1H",SUM($AK715,MAX(Optimization!$I$5:$K$5)),$AK715)))</f>
        <v/>
      </c>
      <c r="AM715" s="134" t="str">
        <f ca="1">IF($AH715="","",IF(AND($AH715&lt;&gt;"--- Empty ---",OR($AI715&gt;$AD$2,OFFSET('All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5" s="52" t="str">
        <f t="shared" ca="1" si="101"/>
        <v/>
      </c>
      <c r="AO715" s="52" t="str">
        <f t="shared" ca="1" si="106"/>
        <v/>
      </c>
      <c r="AQ715" s="51" t="str">
        <f t="shared" ca="1" si="102"/>
        <v/>
      </c>
      <c r="AR715" s="51" t="str">
        <f t="shared" ca="1" si="103"/>
        <v/>
      </c>
      <c r="AS715" s="52" t="str">
        <f t="shared" ca="1" si="107"/>
        <v/>
      </c>
      <c r="AT715" s="52" t="str">
        <f ca="1">IF(OR(AQ715="",AQ715="n/a"),AQ715,IF(AND($AR715&lt;&gt;"--- Empty ---",AR715=IF(AQ715="Finger1",Settings!$AB$4,Settings!$AB$6),ISERROR(MATCH(AR715,Settings!$AB$9:$AB$14,0))),"No","Yes"))</f>
        <v/>
      </c>
      <c r="AV715" s="51" t="str">
        <f t="shared" ca="1" si="104"/>
        <v/>
      </c>
      <c r="AW715" s="51" t="str">
        <f t="shared" ca="1" si="105"/>
        <v/>
      </c>
      <c r="AX715" s="52" t="str">
        <f t="shared" ca="1" si="108"/>
        <v/>
      </c>
      <c r="AY715" s="52" t="str">
        <f ca="1">IF(OR(AV715="",AV715="n/a"),AV715,IF(AND($AW715&lt;&gt;"--- Empty ---",AW715=IF(AV715="Finger2",Settings!$AB$3,Settings!$AB$5),ISERROR(MATCH(AW715,Settings!$AB$9:$AB$14,0))),"No","Yes"))</f>
        <v/>
      </c>
    </row>
    <row r="716" spans="31:51" x14ac:dyDescent="0.25">
      <c r="AE716" s="51" t="str">
        <f ca="1">OFFSET('All Equipment'!$A$1,ROW()-1,0)&amp;""</f>
        <v/>
      </c>
      <c r="AF716" s="51" t="str">
        <f ca="1">OFFSET('All Equipment'!$B$1,ROW()-1,0)&amp;""</f>
        <v/>
      </c>
      <c r="AG716" s="52" t="str">
        <f t="shared" ca="1" si="100"/>
        <v/>
      </c>
      <c r="AH716" s="51" t="str">
        <f ca="1">IF($AE716="","",IF(OFFSET('All Equipment'!$A$1,ROW()-1,2)="","--- Empty ---",OFFSET('All Equipment'!$A$1,ROW()-1,2)))</f>
        <v/>
      </c>
      <c r="AI716" s="52" t="str">
        <f ca="1">IF($AF716="","",OFFSET('All Equipment'!$E$1,ROW()-1,0))</f>
        <v/>
      </c>
      <c r="AJ716" s="52" t="str">
        <f ca="1">IF($AE716="","",OFFSET('All Equipment'!$M$1,ROW()-1,0))</f>
        <v/>
      </c>
      <c r="AK716" s="107" t="str">
        <f ca="1">IF($AE716="","",IF($AH716="--- Empty ---",0,OFFSET('All Equipment'!$P$1,ROW()-1,0)))</f>
        <v/>
      </c>
      <c r="AL716" s="107" t="str">
        <f ca="1">IF($AE716="","",IF(AND($AE716="Off-Hand",$AH716="--- Empty ---"),1000,IF($AG716="1H",SUM($AK716,MAX(Optimization!$I$5:$K$5)),$AK716)))</f>
        <v/>
      </c>
      <c r="AM716" s="134" t="str">
        <f ca="1">IF($AH716="","",IF(AND($AH716&lt;&gt;"--- Empty ---",OR($AI716&gt;$AD$2,OFFSET('All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6" s="52" t="str">
        <f t="shared" ca="1" si="101"/>
        <v/>
      </c>
      <c r="AO716" s="52" t="str">
        <f t="shared" ca="1" si="106"/>
        <v/>
      </c>
      <c r="AQ716" s="51" t="str">
        <f t="shared" ca="1" si="102"/>
        <v/>
      </c>
      <c r="AR716" s="51" t="str">
        <f t="shared" ca="1" si="103"/>
        <v/>
      </c>
      <c r="AS716" s="52" t="str">
        <f t="shared" ca="1" si="107"/>
        <v/>
      </c>
      <c r="AT716" s="52" t="str">
        <f ca="1">IF(OR(AQ716="",AQ716="n/a"),AQ716,IF(AND($AR716&lt;&gt;"--- Empty ---",AR716=IF(AQ716="Finger1",Settings!$AB$4,Settings!$AB$6),ISERROR(MATCH(AR716,Settings!$AB$9:$AB$14,0))),"No","Yes"))</f>
        <v/>
      </c>
      <c r="AV716" s="51" t="str">
        <f t="shared" ca="1" si="104"/>
        <v/>
      </c>
      <c r="AW716" s="51" t="str">
        <f t="shared" ca="1" si="105"/>
        <v/>
      </c>
      <c r="AX716" s="52" t="str">
        <f t="shared" ca="1" si="108"/>
        <v/>
      </c>
      <c r="AY716" s="52" t="str">
        <f ca="1">IF(OR(AV716="",AV716="n/a"),AV716,IF(AND($AW716&lt;&gt;"--- Empty ---",AW716=IF(AV716="Finger2",Settings!$AB$3,Settings!$AB$5),ISERROR(MATCH(AW716,Settings!$AB$9:$AB$14,0))),"No","Yes"))</f>
        <v/>
      </c>
    </row>
    <row r="717" spans="31:51" x14ac:dyDescent="0.25">
      <c r="AE717" s="51" t="str">
        <f ca="1">OFFSET('All Equipment'!$A$1,ROW()-1,0)&amp;""</f>
        <v/>
      </c>
      <c r="AF717" s="51" t="str">
        <f ca="1">OFFSET('All Equipment'!$B$1,ROW()-1,0)&amp;""</f>
        <v/>
      </c>
      <c r="AG717" s="52" t="str">
        <f t="shared" ca="1" si="100"/>
        <v/>
      </c>
      <c r="AH717" s="51" t="str">
        <f ca="1">IF($AE717="","",IF(OFFSET('All Equipment'!$A$1,ROW()-1,2)="","--- Empty ---",OFFSET('All Equipment'!$A$1,ROW()-1,2)))</f>
        <v/>
      </c>
      <c r="AI717" s="52" t="str">
        <f ca="1">IF($AF717="","",OFFSET('All Equipment'!$E$1,ROW()-1,0))</f>
        <v/>
      </c>
      <c r="AJ717" s="52" t="str">
        <f ca="1">IF($AE717="","",OFFSET('All Equipment'!$M$1,ROW()-1,0))</f>
        <v/>
      </c>
      <c r="AK717" s="107" t="str">
        <f ca="1">IF($AE717="","",IF($AH717="--- Empty ---",0,OFFSET('All Equipment'!$P$1,ROW()-1,0)))</f>
        <v/>
      </c>
      <c r="AL717" s="107" t="str">
        <f ca="1">IF($AE717="","",IF(AND($AE717="Off-Hand",$AH717="--- Empty ---"),1000,IF($AG717="1H",SUM($AK717,MAX(Optimization!$I$5:$K$5)),$AK717)))</f>
        <v/>
      </c>
      <c r="AM717" s="134" t="str">
        <f ca="1">IF($AH717="","",IF(AND($AH717&lt;&gt;"--- Empty ---",OR($AI717&gt;$AD$2,OFFSET('All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7" s="52" t="str">
        <f t="shared" ca="1" si="101"/>
        <v/>
      </c>
      <c r="AO717" s="52" t="str">
        <f t="shared" ca="1" si="106"/>
        <v/>
      </c>
      <c r="AQ717" s="51" t="str">
        <f t="shared" ca="1" si="102"/>
        <v/>
      </c>
      <c r="AR717" s="51" t="str">
        <f t="shared" ca="1" si="103"/>
        <v/>
      </c>
      <c r="AS717" s="52" t="str">
        <f t="shared" ca="1" si="107"/>
        <v/>
      </c>
      <c r="AT717" s="52" t="str">
        <f ca="1">IF(OR(AQ717="",AQ717="n/a"),AQ717,IF(AND($AR717&lt;&gt;"--- Empty ---",AR717=IF(AQ717="Finger1",Settings!$AB$4,Settings!$AB$6),ISERROR(MATCH(AR717,Settings!$AB$9:$AB$14,0))),"No","Yes"))</f>
        <v/>
      </c>
      <c r="AV717" s="51" t="str">
        <f t="shared" ca="1" si="104"/>
        <v/>
      </c>
      <c r="AW717" s="51" t="str">
        <f t="shared" ca="1" si="105"/>
        <v/>
      </c>
      <c r="AX717" s="52" t="str">
        <f t="shared" ca="1" si="108"/>
        <v/>
      </c>
      <c r="AY717" s="52" t="str">
        <f ca="1">IF(OR(AV717="",AV717="n/a"),AV717,IF(AND($AW717&lt;&gt;"--- Empty ---",AW717=IF(AV717="Finger2",Settings!$AB$3,Settings!$AB$5),ISERROR(MATCH(AW717,Settings!$AB$9:$AB$14,0))),"No","Yes"))</f>
        <v/>
      </c>
    </row>
    <row r="718" spans="31:51" x14ac:dyDescent="0.25">
      <c r="AE718" s="51" t="str">
        <f ca="1">OFFSET('All Equipment'!$A$1,ROW()-1,0)&amp;""</f>
        <v/>
      </c>
      <c r="AF718" s="51" t="str">
        <f ca="1">OFFSET('All Equipment'!$B$1,ROW()-1,0)&amp;""</f>
        <v/>
      </c>
      <c r="AG718" s="52" t="str">
        <f t="shared" ca="1" si="100"/>
        <v/>
      </c>
      <c r="AH718" s="51" t="str">
        <f ca="1">IF($AE718="","",IF(OFFSET('All Equipment'!$A$1,ROW()-1,2)="","--- Empty ---",OFFSET('All Equipment'!$A$1,ROW()-1,2)))</f>
        <v/>
      </c>
      <c r="AI718" s="52" t="str">
        <f ca="1">IF($AF718="","",OFFSET('All Equipment'!$E$1,ROW()-1,0))</f>
        <v/>
      </c>
      <c r="AJ718" s="52" t="str">
        <f ca="1">IF($AE718="","",OFFSET('All Equipment'!$M$1,ROW()-1,0))</f>
        <v/>
      </c>
      <c r="AK718" s="107" t="str">
        <f ca="1">IF($AE718="","",IF($AH718="--- Empty ---",0,OFFSET('All Equipment'!$P$1,ROW()-1,0)))</f>
        <v/>
      </c>
      <c r="AL718" s="107" t="str">
        <f ca="1">IF($AE718="","",IF(AND($AE718="Off-Hand",$AH718="--- Empty ---"),1000,IF($AG718="1H",SUM($AK718,MAX(Optimization!$I$5:$K$5)),$AK718)))</f>
        <v/>
      </c>
      <c r="AM718" s="134" t="str">
        <f ca="1">IF($AH718="","",IF(AND($AH718&lt;&gt;"--- Empty ---",OR($AI718&gt;$AD$2,OFFSET('All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8" s="52" t="str">
        <f t="shared" ca="1" si="101"/>
        <v/>
      </c>
      <c r="AO718" s="52" t="str">
        <f t="shared" ca="1" si="106"/>
        <v/>
      </c>
      <c r="AQ718" s="51" t="str">
        <f t="shared" ca="1" si="102"/>
        <v/>
      </c>
      <c r="AR718" s="51" t="str">
        <f t="shared" ca="1" si="103"/>
        <v/>
      </c>
      <c r="AS718" s="52" t="str">
        <f t="shared" ca="1" si="107"/>
        <v/>
      </c>
      <c r="AT718" s="52" t="str">
        <f ca="1">IF(OR(AQ718="",AQ718="n/a"),AQ718,IF(AND($AR718&lt;&gt;"--- Empty ---",AR718=IF(AQ718="Finger1",Settings!$AB$4,Settings!$AB$6),ISERROR(MATCH(AR718,Settings!$AB$9:$AB$14,0))),"No","Yes"))</f>
        <v/>
      </c>
      <c r="AV718" s="51" t="str">
        <f t="shared" ca="1" si="104"/>
        <v/>
      </c>
      <c r="AW718" s="51" t="str">
        <f t="shared" ca="1" si="105"/>
        <v/>
      </c>
      <c r="AX718" s="52" t="str">
        <f t="shared" ca="1" si="108"/>
        <v/>
      </c>
      <c r="AY718" s="52" t="str">
        <f ca="1">IF(OR(AV718="",AV718="n/a"),AV718,IF(AND($AW718&lt;&gt;"--- Empty ---",AW718=IF(AV718="Finger2",Settings!$AB$3,Settings!$AB$5),ISERROR(MATCH(AW718,Settings!$AB$9:$AB$14,0))),"No","Yes"))</f>
        <v/>
      </c>
    </row>
    <row r="719" spans="31:51" x14ac:dyDescent="0.25">
      <c r="AE719" s="51" t="str">
        <f ca="1">OFFSET('All Equipment'!$A$1,ROW()-1,0)&amp;""</f>
        <v/>
      </c>
      <c r="AF719" s="51" t="str">
        <f ca="1">OFFSET('All Equipment'!$B$1,ROW()-1,0)&amp;""</f>
        <v/>
      </c>
      <c r="AG719" s="52" t="str">
        <f t="shared" ca="1" si="100"/>
        <v/>
      </c>
      <c r="AH719" s="51" t="str">
        <f ca="1">IF($AE719="","",IF(OFFSET('All Equipment'!$A$1,ROW()-1,2)="","--- Empty ---",OFFSET('All Equipment'!$A$1,ROW()-1,2)))</f>
        <v/>
      </c>
      <c r="AI719" s="52" t="str">
        <f ca="1">IF($AF719="","",OFFSET('All Equipment'!$E$1,ROW()-1,0))</f>
        <v/>
      </c>
      <c r="AJ719" s="52" t="str">
        <f ca="1">IF($AE719="","",OFFSET('All Equipment'!$M$1,ROW()-1,0))</f>
        <v/>
      </c>
      <c r="AK719" s="107" t="str">
        <f ca="1">IF($AE719="","",IF($AH719="--- Empty ---",0,OFFSET('All Equipment'!$P$1,ROW()-1,0)))</f>
        <v/>
      </c>
      <c r="AL719" s="107" t="str">
        <f ca="1">IF($AE719="","",IF(AND($AE719="Off-Hand",$AH719="--- Empty ---"),1000,IF($AG719="1H",SUM($AK719,MAX(Optimization!$I$5:$K$5)),$AK719)))</f>
        <v/>
      </c>
      <c r="AM719" s="134" t="str">
        <f ca="1">IF($AH719="","",IF(AND($AH719&lt;&gt;"--- Empty ---",OR($AI719&gt;$AD$2,OFFSET('All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9" s="52" t="str">
        <f t="shared" ca="1" si="101"/>
        <v/>
      </c>
      <c r="AO719" s="52" t="str">
        <f t="shared" ca="1" si="106"/>
        <v/>
      </c>
      <c r="AQ719" s="51" t="str">
        <f t="shared" ca="1" si="102"/>
        <v/>
      </c>
      <c r="AR719" s="51" t="str">
        <f t="shared" ca="1" si="103"/>
        <v/>
      </c>
      <c r="AS719" s="52" t="str">
        <f t="shared" ca="1" si="107"/>
        <v/>
      </c>
      <c r="AT719" s="52" t="str">
        <f ca="1">IF(OR(AQ719="",AQ719="n/a"),AQ719,IF(AND($AR719&lt;&gt;"--- Empty ---",AR719=IF(AQ719="Finger1",Settings!$AB$4,Settings!$AB$6),ISERROR(MATCH(AR719,Settings!$AB$9:$AB$14,0))),"No","Yes"))</f>
        <v/>
      </c>
      <c r="AV719" s="51" t="str">
        <f t="shared" ca="1" si="104"/>
        <v/>
      </c>
      <c r="AW719" s="51" t="str">
        <f t="shared" ca="1" si="105"/>
        <v/>
      </c>
      <c r="AX719" s="52" t="str">
        <f t="shared" ca="1" si="108"/>
        <v/>
      </c>
      <c r="AY719" s="52" t="str">
        <f ca="1">IF(OR(AV719="",AV719="n/a"),AV719,IF(AND($AW719&lt;&gt;"--- Empty ---",AW719=IF(AV719="Finger2",Settings!$AB$3,Settings!$AB$5),ISERROR(MATCH(AW719,Settings!$AB$9:$AB$14,0))),"No","Yes"))</f>
        <v/>
      </c>
    </row>
    <row r="720" spans="31:51" x14ac:dyDescent="0.25">
      <c r="AE720" s="51" t="str">
        <f ca="1">OFFSET('All Equipment'!$A$1,ROW()-1,0)&amp;""</f>
        <v/>
      </c>
      <c r="AF720" s="51" t="str">
        <f ca="1">OFFSET('All Equipment'!$B$1,ROW()-1,0)&amp;""</f>
        <v/>
      </c>
      <c r="AG720" s="52" t="str">
        <f t="shared" ca="1" si="100"/>
        <v/>
      </c>
      <c r="AH720" s="51" t="str">
        <f ca="1">IF($AE720="","",IF(OFFSET('All Equipment'!$A$1,ROW()-1,2)="","--- Empty ---",OFFSET('All Equipment'!$A$1,ROW()-1,2)))</f>
        <v/>
      </c>
      <c r="AI720" s="52" t="str">
        <f ca="1">IF($AF720="","",OFFSET('All Equipment'!$E$1,ROW()-1,0))</f>
        <v/>
      </c>
      <c r="AJ720" s="52" t="str">
        <f ca="1">IF($AE720="","",OFFSET('All Equipment'!$M$1,ROW()-1,0))</f>
        <v/>
      </c>
      <c r="AK720" s="107" t="str">
        <f ca="1">IF($AE720="","",IF($AH720="--- Empty ---",0,OFFSET('All Equipment'!$P$1,ROW()-1,0)))</f>
        <v/>
      </c>
      <c r="AL720" s="107" t="str">
        <f ca="1">IF($AE720="","",IF(AND($AE720="Off-Hand",$AH720="--- Empty ---"),1000,IF($AG720="1H",SUM($AK720,MAX(Optimization!$I$5:$K$5)),$AK720)))</f>
        <v/>
      </c>
      <c r="AM720" s="134" t="str">
        <f ca="1">IF($AH720="","",IF(AND($AH720&lt;&gt;"--- Empty ---",OR($AI720&gt;$AD$2,OFFSET('All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0" s="52" t="str">
        <f t="shared" ca="1" si="101"/>
        <v/>
      </c>
      <c r="AO720" s="52" t="str">
        <f t="shared" ca="1" si="106"/>
        <v/>
      </c>
      <c r="AQ720" s="51" t="str">
        <f t="shared" ca="1" si="102"/>
        <v/>
      </c>
      <c r="AR720" s="51" t="str">
        <f t="shared" ca="1" si="103"/>
        <v/>
      </c>
      <c r="AS720" s="52" t="str">
        <f t="shared" ca="1" si="107"/>
        <v/>
      </c>
      <c r="AT720" s="52" t="str">
        <f ca="1">IF(OR(AQ720="",AQ720="n/a"),AQ720,IF(AND($AR720&lt;&gt;"--- Empty ---",AR720=IF(AQ720="Finger1",Settings!$AB$4,Settings!$AB$6),ISERROR(MATCH(AR720,Settings!$AB$9:$AB$14,0))),"No","Yes"))</f>
        <v/>
      </c>
      <c r="AV720" s="51" t="str">
        <f t="shared" ca="1" si="104"/>
        <v/>
      </c>
      <c r="AW720" s="51" t="str">
        <f t="shared" ca="1" si="105"/>
        <v/>
      </c>
      <c r="AX720" s="52" t="str">
        <f t="shared" ca="1" si="108"/>
        <v/>
      </c>
      <c r="AY720" s="52" t="str">
        <f ca="1">IF(OR(AV720="",AV720="n/a"),AV720,IF(AND($AW720&lt;&gt;"--- Empty ---",AW720=IF(AV720="Finger2",Settings!$AB$3,Settings!$AB$5),ISERROR(MATCH(AW720,Settings!$AB$9:$AB$14,0))),"No","Yes"))</f>
        <v/>
      </c>
    </row>
    <row r="721" spans="31:51" x14ac:dyDescent="0.25">
      <c r="AE721" s="51" t="str">
        <f ca="1">OFFSET('All Equipment'!$A$1,ROW()-1,0)&amp;""</f>
        <v/>
      </c>
      <c r="AF721" s="51" t="str">
        <f ca="1">OFFSET('All Equipment'!$B$1,ROW()-1,0)&amp;""</f>
        <v/>
      </c>
      <c r="AG721" s="52" t="str">
        <f t="shared" ca="1" si="100"/>
        <v/>
      </c>
      <c r="AH721" s="51" t="str">
        <f ca="1">IF($AE721="","",IF(OFFSET('All Equipment'!$A$1,ROW()-1,2)="","--- Empty ---",OFFSET('All Equipment'!$A$1,ROW()-1,2)))</f>
        <v/>
      </c>
      <c r="AI721" s="52" t="str">
        <f ca="1">IF($AF721="","",OFFSET('All Equipment'!$E$1,ROW()-1,0))</f>
        <v/>
      </c>
      <c r="AJ721" s="52" t="str">
        <f ca="1">IF($AE721="","",OFFSET('All Equipment'!$M$1,ROW()-1,0))</f>
        <v/>
      </c>
      <c r="AK721" s="107" t="str">
        <f ca="1">IF($AE721="","",IF($AH721="--- Empty ---",0,OFFSET('All Equipment'!$P$1,ROW()-1,0)))</f>
        <v/>
      </c>
      <c r="AL721" s="107" t="str">
        <f ca="1">IF($AE721="","",IF(AND($AE721="Off-Hand",$AH721="--- Empty ---"),1000,IF($AG721="1H",SUM($AK721,MAX(Optimization!$I$5:$K$5)),$AK721)))</f>
        <v/>
      </c>
      <c r="AM721" s="134" t="str">
        <f ca="1">IF($AH721="","",IF(AND($AH721&lt;&gt;"--- Empty ---",OR($AI721&gt;$AD$2,OFFSET('All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1" s="52" t="str">
        <f t="shared" ca="1" si="101"/>
        <v/>
      </c>
      <c r="AO721" s="52" t="str">
        <f t="shared" ca="1" si="106"/>
        <v/>
      </c>
      <c r="AQ721" s="51" t="str">
        <f t="shared" ca="1" si="102"/>
        <v/>
      </c>
      <c r="AR721" s="51" t="str">
        <f t="shared" ca="1" si="103"/>
        <v/>
      </c>
      <c r="AS721" s="52" t="str">
        <f t="shared" ca="1" si="107"/>
        <v/>
      </c>
      <c r="AT721" s="52" t="str">
        <f ca="1">IF(OR(AQ721="",AQ721="n/a"),AQ721,IF(AND($AR721&lt;&gt;"--- Empty ---",AR721=IF(AQ721="Finger1",Settings!$AB$4,Settings!$AB$6),ISERROR(MATCH(AR721,Settings!$AB$9:$AB$14,0))),"No","Yes"))</f>
        <v/>
      </c>
      <c r="AV721" s="51" t="str">
        <f t="shared" ca="1" si="104"/>
        <v/>
      </c>
      <c r="AW721" s="51" t="str">
        <f t="shared" ca="1" si="105"/>
        <v/>
      </c>
      <c r="AX721" s="52" t="str">
        <f t="shared" ca="1" si="108"/>
        <v/>
      </c>
      <c r="AY721" s="52" t="str">
        <f ca="1">IF(OR(AV721="",AV721="n/a"),AV721,IF(AND($AW721&lt;&gt;"--- Empty ---",AW721=IF(AV721="Finger2",Settings!$AB$3,Settings!$AB$5),ISERROR(MATCH(AW721,Settings!$AB$9:$AB$14,0))),"No","Yes"))</f>
        <v/>
      </c>
    </row>
    <row r="722" spans="31:51" x14ac:dyDescent="0.25">
      <c r="AE722" s="51" t="str">
        <f ca="1">OFFSET('All Equipment'!$A$1,ROW()-1,0)&amp;""</f>
        <v/>
      </c>
      <c r="AF722" s="51" t="str">
        <f ca="1">OFFSET('All Equipment'!$B$1,ROW()-1,0)&amp;""</f>
        <v/>
      </c>
      <c r="AG722" s="52" t="str">
        <f t="shared" ca="1" si="100"/>
        <v/>
      </c>
      <c r="AH722" s="51" t="str">
        <f ca="1">IF($AE722="","",IF(OFFSET('All Equipment'!$A$1,ROW()-1,2)="","--- Empty ---",OFFSET('All Equipment'!$A$1,ROW()-1,2)))</f>
        <v/>
      </c>
      <c r="AI722" s="52" t="str">
        <f ca="1">IF($AF722="","",OFFSET('All Equipment'!$E$1,ROW()-1,0))</f>
        <v/>
      </c>
      <c r="AJ722" s="52" t="str">
        <f ca="1">IF($AE722="","",OFFSET('All Equipment'!$M$1,ROW()-1,0))</f>
        <v/>
      </c>
      <c r="AK722" s="107" t="str">
        <f ca="1">IF($AE722="","",IF($AH722="--- Empty ---",0,OFFSET('All Equipment'!$P$1,ROW()-1,0)))</f>
        <v/>
      </c>
      <c r="AL722" s="107" t="str">
        <f ca="1">IF($AE722="","",IF(AND($AE722="Off-Hand",$AH722="--- Empty ---"),1000,IF($AG722="1H",SUM($AK722,MAX(Optimization!$I$5:$K$5)),$AK722)))</f>
        <v/>
      </c>
      <c r="AM722" s="134" t="str">
        <f ca="1">IF($AH722="","",IF(AND($AH722&lt;&gt;"--- Empty ---",OR($AI722&gt;$AD$2,OFFSET('All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2" s="52" t="str">
        <f t="shared" ca="1" si="101"/>
        <v/>
      </c>
      <c r="AO722" s="52" t="str">
        <f t="shared" ca="1" si="106"/>
        <v/>
      </c>
      <c r="AQ722" s="51" t="str">
        <f t="shared" ca="1" si="102"/>
        <v/>
      </c>
      <c r="AR722" s="51" t="str">
        <f t="shared" ca="1" si="103"/>
        <v/>
      </c>
      <c r="AS722" s="52" t="str">
        <f t="shared" ca="1" si="107"/>
        <v/>
      </c>
      <c r="AT722" s="52" t="str">
        <f ca="1">IF(OR(AQ722="",AQ722="n/a"),AQ722,IF(AND($AR722&lt;&gt;"--- Empty ---",AR722=IF(AQ722="Finger1",Settings!$AB$4,Settings!$AB$6),ISERROR(MATCH(AR722,Settings!$AB$9:$AB$14,0))),"No","Yes"))</f>
        <v/>
      </c>
      <c r="AV722" s="51" t="str">
        <f t="shared" ca="1" si="104"/>
        <v/>
      </c>
      <c r="AW722" s="51" t="str">
        <f t="shared" ca="1" si="105"/>
        <v/>
      </c>
      <c r="AX722" s="52" t="str">
        <f t="shared" ca="1" si="108"/>
        <v/>
      </c>
      <c r="AY722" s="52" t="str">
        <f ca="1">IF(OR(AV722="",AV722="n/a"),AV722,IF(AND($AW722&lt;&gt;"--- Empty ---",AW722=IF(AV722="Finger2",Settings!$AB$3,Settings!$AB$5),ISERROR(MATCH(AW722,Settings!$AB$9:$AB$14,0))),"No","Yes"))</f>
        <v/>
      </c>
    </row>
    <row r="723" spans="31:51" x14ac:dyDescent="0.25">
      <c r="AE723" s="51" t="str">
        <f ca="1">OFFSET('All Equipment'!$A$1,ROW()-1,0)&amp;""</f>
        <v/>
      </c>
      <c r="AF723" s="51" t="str">
        <f ca="1">OFFSET('All Equipment'!$B$1,ROW()-1,0)&amp;""</f>
        <v/>
      </c>
      <c r="AG723" s="52" t="str">
        <f t="shared" ca="1" si="100"/>
        <v/>
      </c>
      <c r="AH723" s="51" t="str">
        <f ca="1">IF($AE723="","",IF(OFFSET('All Equipment'!$A$1,ROW()-1,2)="","--- Empty ---",OFFSET('All Equipment'!$A$1,ROW()-1,2)))</f>
        <v/>
      </c>
      <c r="AI723" s="52" t="str">
        <f ca="1">IF($AF723="","",OFFSET('All Equipment'!$E$1,ROW()-1,0))</f>
        <v/>
      </c>
      <c r="AJ723" s="52" t="str">
        <f ca="1">IF($AE723="","",OFFSET('All Equipment'!$M$1,ROW()-1,0))</f>
        <v/>
      </c>
      <c r="AK723" s="107" t="str">
        <f ca="1">IF($AE723="","",IF($AH723="--- Empty ---",0,OFFSET('All Equipment'!$P$1,ROW()-1,0)))</f>
        <v/>
      </c>
      <c r="AL723" s="107" t="str">
        <f ca="1">IF($AE723="","",IF(AND($AE723="Off-Hand",$AH723="--- Empty ---"),1000,IF($AG723="1H",SUM($AK723,MAX(Optimization!$I$5:$K$5)),$AK723)))</f>
        <v/>
      </c>
      <c r="AM723" s="134" t="str">
        <f ca="1">IF($AH723="","",IF(AND($AH723&lt;&gt;"--- Empty ---",OR($AI723&gt;$AD$2,OFFSET('All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3" s="52" t="str">
        <f t="shared" ca="1" si="101"/>
        <v/>
      </c>
      <c r="AO723" s="52" t="str">
        <f t="shared" ca="1" si="106"/>
        <v/>
      </c>
      <c r="AQ723" s="51" t="str">
        <f t="shared" ca="1" si="102"/>
        <v/>
      </c>
      <c r="AR723" s="51" t="str">
        <f t="shared" ca="1" si="103"/>
        <v/>
      </c>
      <c r="AS723" s="52" t="str">
        <f t="shared" ca="1" si="107"/>
        <v/>
      </c>
      <c r="AT723" s="52" t="str">
        <f ca="1">IF(OR(AQ723="",AQ723="n/a"),AQ723,IF(AND($AR723&lt;&gt;"--- Empty ---",AR723=IF(AQ723="Finger1",Settings!$AB$4,Settings!$AB$6),ISERROR(MATCH(AR723,Settings!$AB$9:$AB$14,0))),"No","Yes"))</f>
        <v/>
      </c>
      <c r="AV723" s="51" t="str">
        <f t="shared" ca="1" si="104"/>
        <v/>
      </c>
      <c r="AW723" s="51" t="str">
        <f t="shared" ca="1" si="105"/>
        <v/>
      </c>
      <c r="AX723" s="52" t="str">
        <f t="shared" ca="1" si="108"/>
        <v/>
      </c>
      <c r="AY723" s="52" t="str">
        <f ca="1">IF(OR(AV723="",AV723="n/a"),AV723,IF(AND($AW723&lt;&gt;"--- Empty ---",AW723=IF(AV723="Finger2",Settings!$AB$3,Settings!$AB$5),ISERROR(MATCH(AW723,Settings!$AB$9:$AB$14,0))),"No","Yes"))</f>
        <v/>
      </c>
    </row>
    <row r="724" spans="31:51" x14ac:dyDescent="0.25">
      <c r="AE724" s="51" t="str">
        <f ca="1">OFFSET('All Equipment'!$A$1,ROW()-1,0)&amp;""</f>
        <v/>
      </c>
      <c r="AF724" s="51" t="str">
        <f ca="1">OFFSET('All Equipment'!$B$1,ROW()-1,0)&amp;""</f>
        <v/>
      </c>
      <c r="AG724" s="52" t="str">
        <f t="shared" ca="1" si="100"/>
        <v/>
      </c>
      <c r="AH724" s="51" t="str">
        <f ca="1">IF($AE724="","",IF(OFFSET('All Equipment'!$A$1,ROW()-1,2)="","--- Empty ---",OFFSET('All Equipment'!$A$1,ROW()-1,2)))</f>
        <v/>
      </c>
      <c r="AI724" s="52" t="str">
        <f ca="1">IF($AF724="","",OFFSET('All Equipment'!$E$1,ROW()-1,0))</f>
        <v/>
      </c>
      <c r="AJ724" s="52" t="str">
        <f ca="1">IF($AE724="","",OFFSET('All Equipment'!$M$1,ROW()-1,0))</f>
        <v/>
      </c>
      <c r="AK724" s="107" t="str">
        <f ca="1">IF($AE724="","",IF($AH724="--- Empty ---",0,OFFSET('All Equipment'!$P$1,ROW()-1,0)))</f>
        <v/>
      </c>
      <c r="AL724" s="107" t="str">
        <f ca="1">IF($AE724="","",IF(AND($AE724="Off-Hand",$AH724="--- Empty ---"),1000,IF($AG724="1H",SUM($AK724,MAX(Optimization!$I$5:$K$5)),$AK724)))</f>
        <v/>
      </c>
      <c r="AM724" s="134" t="str">
        <f ca="1">IF($AH724="","",IF(AND($AH724&lt;&gt;"--- Empty ---",OR($AI724&gt;$AD$2,OFFSET('All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4" s="52" t="str">
        <f t="shared" ca="1" si="101"/>
        <v/>
      </c>
      <c r="AO724" s="52" t="str">
        <f t="shared" ca="1" si="106"/>
        <v/>
      </c>
      <c r="AQ724" s="51" t="str">
        <f t="shared" ca="1" si="102"/>
        <v/>
      </c>
      <c r="AR724" s="51" t="str">
        <f t="shared" ca="1" si="103"/>
        <v/>
      </c>
      <c r="AS724" s="52" t="str">
        <f t="shared" ca="1" si="107"/>
        <v/>
      </c>
      <c r="AT724" s="52" t="str">
        <f ca="1">IF(OR(AQ724="",AQ724="n/a"),AQ724,IF(AND($AR724&lt;&gt;"--- Empty ---",AR724=IF(AQ724="Finger1",Settings!$AB$4,Settings!$AB$6),ISERROR(MATCH(AR724,Settings!$AB$9:$AB$14,0))),"No","Yes"))</f>
        <v/>
      </c>
      <c r="AV724" s="51" t="str">
        <f t="shared" ca="1" si="104"/>
        <v/>
      </c>
      <c r="AW724" s="51" t="str">
        <f t="shared" ca="1" si="105"/>
        <v/>
      </c>
      <c r="AX724" s="52" t="str">
        <f t="shared" ca="1" si="108"/>
        <v/>
      </c>
      <c r="AY724" s="52" t="str">
        <f ca="1">IF(OR(AV724="",AV724="n/a"),AV724,IF(AND($AW724&lt;&gt;"--- Empty ---",AW724=IF(AV724="Finger2",Settings!$AB$3,Settings!$AB$5),ISERROR(MATCH(AW724,Settings!$AB$9:$AB$14,0))),"No","Yes"))</f>
        <v/>
      </c>
    </row>
    <row r="725" spans="31:51" x14ac:dyDescent="0.25">
      <c r="AE725" s="51" t="str">
        <f ca="1">OFFSET('All Equipment'!$A$1,ROW()-1,0)&amp;""</f>
        <v/>
      </c>
      <c r="AF725" s="51" t="str">
        <f ca="1">OFFSET('All Equipment'!$B$1,ROW()-1,0)&amp;""</f>
        <v/>
      </c>
      <c r="AG725" s="52" t="str">
        <f t="shared" ca="1" si="100"/>
        <v/>
      </c>
      <c r="AH725" s="51" t="str">
        <f ca="1">IF($AE725="","",IF(OFFSET('All Equipment'!$A$1,ROW()-1,2)="","--- Empty ---",OFFSET('All Equipment'!$A$1,ROW()-1,2)))</f>
        <v/>
      </c>
      <c r="AI725" s="52" t="str">
        <f ca="1">IF($AF725="","",OFFSET('All Equipment'!$E$1,ROW()-1,0))</f>
        <v/>
      </c>
      <c r="AJ725" s="52" t="str">
        <f ca="1">IF($AE725="","",OFFSET('All Equipment'!$M$1,ROW()-1,0))</f>
        <v/>
      </c>
      <c r="AK725" s="107" t="str">
        <f ca="1">IF($AE725="","",IF($AH725="--- Empty ---",0,OFFSET('All Equipment'!$P$1,ROW()-1,0)))</f>
        <v/>
      </c>
      <c r="AL725" s="107" t="str">
        <f ca="1">IF($AE725="","",IF(AND($AE725="Off-Hand",$AH725="--- Empty ---"),1000,IF($AG725="1H",SUM($AK725,MAX(Optimization!$I$5:$K$5)),$AK725)))</f>
        <v/>
      </c>
      <c r="AM725" s="134" t="str">
        <f ca="1">IF($AH725="","",IF(AND($AH725&lt;&gt;"--- Empty ---",OR($AI725&gt;$AD$2,OFFSET('All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5" s="52" t="str">
        <f t="shared" ca="1" si="101"/>
        <v/>
      </c>
      <c r="AO725" s="52" t="str">
        <f t="shared" ca="1" si="106"/>
        <v/>
      </c>
      <c r="AQ725" s="51" t="str">
        <f t="shared" ca="1" si="102"/>
        <v/>
      </c>
      <c r="AR725" s="51" t="str">
        <f t="shared" ca="1" si="103"/>
        <v/>
      </c>
      <c r="AS725" s="52" t="str">
        <f t="shared" ca="1" si="107"/>
        <v/>
      </c>
      <c r="AT725" s="52" t="str">
        <f ca="1">IF(OR(AQ725="",AQ725="n/a"),AQ725,IF(AND($AR725&lt;&gt;"--- Empty ---",AR725=IF(AQ725="Finger1",Settings!$AB$4,Settings!$AB$6),ISERROR(MATCH(AR725,Settings!$AB$9:$AB$14,0))),"No","Yes"))</f>
        <v/>
      </c>
      <c r="AV725" s="51" t="str">
        <f t="shared" ca="1" si="104"/>
        <v/>
      </c>
      <c r="AW725" s="51" t="str">
        <f t="shared" ca="1" si="105"/>
        <v/>
      </c>
      <c r="AX725" s="52" t="str">
        <f t="shared" ca="1" si="108"/>
        <v/>
      </c>
      <c r="AY725" s="52" t="str">
        <f ca="1">IF(OR(AV725="",AV725="n/a"),AV725,IF(AND($AW725&lt;&gt;"--- Empty ---",AW725=IF(AV725="Finger2",Settings!$AB$3,Settings!$AB$5),ISERROR(MATCH(AW725,Settings!$AB$9:$AB$14,0))),"No","Yes"))</f>
        <v/>
      </c>
    </row>
    <row r="726" spans="31:51" x14ac:dyDescent="0.25">
      <c r="AE726" s="51" t="str">
        <f ca="1">OFFSET('All Equipment'!$A$1,ROW()-1,0)&amp;""</f>
        <v/>
      </c>
      <c r="AF726" s="51" t="str">
        <f ca="1">OFFSET('All Equipment'!$B$1,ROW()-1,0)&amp;""</f>
        <v/>
      </c>
      <c r="AG726" s="52" t="str">
        <f t="shared" ca="1" si="100"/>
        <v/>
      </c>
      <c r="AH726" s="51" t="str">
        <f ca="1">IF($AE726="","",IF(OFFSET('All Equipment'!$A$1,ROW()-1,2)="","--- Empty ---",OFFSET('All Equipment'!$A$1,ROW()-1,2)))</f>
        <v/>
      </c>
      <c r="AI726" s="52" t="str">
        <f ca="1">IF($AF726="","",OFFSET('All Equipment'!$E$1,ROW()-1,0))</f>
        <v/>
      </c>
      <c r="AJ726" s="52" t="str">
        <f ca="1">IF($AE726="","",OFFSET('All Equipment'!$M$1,ROW()-1,0))</f>
        <v/>
      </c>
      <c r="AK726" s="107" t="str">
        <f ca="1">IF($AE726="","",IF($AH726="--- Empty ---",0,OFFSET('All Equipment'!$P$1,ROW()-1,0)))</f>
        <v/>
      </c>
      <c r="AL726" s="107" t="str">
        <f ca="1">IF($AE726="","",IF(AND($AE726="Off-Hand",$AH726="--- Empty ---"),1000,IF($AG726="1H",SUM($AK726,MAX(Optimization!$I$5:$K$5)),$AK726)))</f>
        <v/>
      </c>
      <c r="AM726" s="134" t="str">
        <f ca="1">IF($AH726="","",IF(AND($AH726&lt;&gt;"--- Empty ---",OR($AI726&gt;$AD$2,OFFSET('All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6" s="52" t="str">
        <f t="shared" ca="1" si="101"/>
        <v/>
      </c>
      <c r="AO726" s="52" t="str">
        <f t="shared" ca="1" si="106"/>
        <v/>
      </c>
      <c r="AQ726" s="51" t="str">
        <f t="shared" ca="1" si="102"/>
        <v/>
      </c>
      <c r="AR726" s="51" t="str">
        <f t="shared" ca="1" si="103"/>
        <v/>
      </c>
      <c r="AS726" s="52" t="str">
        <f t="shared" ca="1" si="107"/>
        <v/>
      </c>
      <c r="AT726" s="52" t="str">
        <f ca="1">IF(OR(AQ726="",AQ726="n/a"),AQ726,IF(AND($AR726&lt;&gt;"--- Empty ---",AR726=IF(AQ726="Finger1",Settings!$AB$4,Settings!$AB$6),ISERROR(MATCH(AR726,Settings!$AB$9:$AB$14,0))),"No","Yes"))</f>
        <v/>
      </c>
      <c r="AV726" s="51" t="str">
        <f t="shared" ca="1" si="104"/>
        <v/>
      </c>
      <c r="AW726" s="51" t="str">
        <f t="shared" ca="1" si="105"/>
        <v/>
      </c>
      <c r="AX726" s="52" t="str">
        <f t="shared" ca="1" si="108"/>
        <v/>
      </c>
      <c r="AY726" s="52" t="str">
        <f ca="1">IF(OR(AV726="",AV726="n/a"),AV726,IF(AND($AW726&lt;&gt;"--- Empty ---",AW726=IF(AV726="Finger2",Settings!$AB$3,Settings!$AB$5),ISERROR(MATCH(AW726,Settings!$AB$9:$AB$14,0))),"No","Yes"))</f>
        <v/>
      </c>
    </row>
    <row r="727" spans="31:51" x14ac:dyDescent="0.25">
      <c r="AE727" s="51" t="str">
        <f ca="1">OFFSET('All Equipment'!$A$1,ROW()-1,0)&amp;""</f>
        <v/>
      </c>
      <c r="AF727" s="51" t="str">
        <f ca="1">OFFSET('All Equipment'!$B$1,ROW()-1,0)&amp;""</f>
        <v/>
      </c>
      <c r="AG727" s="52" t="str">
        <f t="shared" ca="1" si="100"/>
        <v/>
      </c>
      <c r="AH727" s="51" t="str">
        <f ca="1">IF($AE727="","",IF(OFFSET('All Equipment'!$A$1,ROW()-1,2)="","--- Empty ---",OFFSET('All Equipment'!$A$1,ROW()-1,2)))</f>
        <v/>
      </c>
      <c r="AI727" s="52" t="str">
        <f ca="1">IF($AF727="","",OFFSET('All Equipment'!$E$1,ROW()-1,0))</f>
        <v/>
      </c>
      <c r="AJ727" s="52" t="str">
        <f ca="1">IF($AE727="","",OFFSET('All Equipment'!$M$1,ROW()-1,0))</f>
        <v/>
      </c>
      <c r="AK727" s="107" t="str">
        <f ca="1">IF($AE727="","",IF($AH727="--- Empty ---",0,OFFSET('All Equipment'!$P$1,ROW()-1,0)))</f>
        <v/>
      </c>
      <c r="AL727" s="107" t="str">
        <f ca="1">IF($AE727="","",IF(AND($AE727="Off-Hand",$AH727="--- Empty ---"),1000,IF($AG727="1H",SUM($AK727,MAX(Optimization!$I$5:$K$5)),$AK727)))</f>
        <v/>
      </c>
      <c r="AM727" s="134" t="str">
        <f ca="1">IF($AH727="","",IF(AND($AH727&lt;&gt;"--- Empty ---",OR($AI727&gt;$AD$2,OFFSET('All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7" s="52" t="str">
        <f t="shared" ca="1" si="101"/>
        <v/>
      </c>
      <c r="AO727" s="52" t="str">
        <f t="shared" ca="1" si="106"/>
        <v/>
      </c>
      <c r="AQ727" s="51" t="str">
        <f t="shared" ca="1" si="102"/>
        <v/>
      </c>
      <c r="AR727" s="51" t="str">
        <f t="shared" ca="1" si="103"/>
        <v/>
      </c>
      <c r="AS727" s="52" t="str">
        <f t="shared" ca="1" si="107"/>
        <v/>
      </c>
      <c r="AT727" s="52" t="str">
        <f ca="1">IF(OR(AQ727="",AQ727="n/a"),AQ727,IF(AND($AR727&lt;&gt;"--- Empty ---",AR727=IF(AQ727="Finger1",Settings!$AB$4,Settings!$AB$6),ISERROR(MATCH(AR727,Settings!$AB$9:$AB$14,0))),"No","Yes"))</f>
        <v/>
      </c>
      <c r="AV727" s="51" t="str">
        <f t="shared" ca="1" si="104"/>
        <v/>
      </c>
      <c r="AW727" s="51" t="str">
        <f t="shared" ca="1" si="105"/>
        <v/>
      </c>
      <c r="AX727" s="52" t="str">
        <f t="shared" ca="1" si="108"/>
        <v/>
      </c>
      <c r="AY727" s="52" t="str">
        <f ca="1">IF(OR(AV727="",AV727="n/a"),AV727,IF(AND($AW727&lt;&gt;"--- Empty ---",AW727=IF(AV727="Finger2",Settings!$AB$3,Settings!$AB$5),ISERROR(MATCH(AW727,Settings!$AB$9:$AB$14,0))),"No","Yes"))</f>
        <v/>
      </c>
    </row>
    <row r="728" spans="31:51" x14ac:dyDescent="0.25">
      <c r="AE728" s="51" t="str">
        <f ca="1">OFFSET('All Equipment'!$A$1,ROW()-1,0)&amp;""</f>
        <v/>
      </c>
      <c r="AF728" s="51" t="str">
        <f ca="1">OFFSET('All Equipment'!$B$1,ROW()-1,0)&amp;""</f>
        <v/>
      </c>
      <c r="AG728" s="52" t="str">
        <f t="shared" ca="1" si="100"/>
        <v/>
      </c>
      <c r="AH728" s="51" t="str">
        <f ca="1">IF($AE728="","",IF(OFFSET('All Equipment'!$A$1,ROW()-1,2)="","--- Empty ---",OFFSET('All Equipment'!$A$1,ROW()-1,2)))</f>
        <v/>
      </c>
      <c r="AI728" s="52" t="str">
        <f ca="1">IF($AF728="","",OFFSET('All Equipment'!$E$1,ROW()-1,0))</f>
        <v/>
      </c>
      <c r="AJ728" s="52" t="str">
        <f ca="1">IF($AE728="","",OFFSET('All Equipment'!$M$1,ROW()-1,0))</f>
        <v/>
      </c>
      <c r="AK728" s="107" t="str">
        <f ca="1">IF($AE728="","",IF($AH728="--- Empty ---",0,OFFSET('All Equipment'!$P$1,ROW()-1,0)))</f>
        <v/>
      </c>
      <c r="AL728" s="107" t="str">
        <f ca="1">IF($AE728="","",IF(AND($AE728="Off-Hand",$AH728="--- Empty ---"),1000,IF($AG728="1H",SUM($AK728,MAX(Optimization!$I$5:$K$5)),$AK728)))</f>
        <v/>
      </c>
      <c r="AM728" s="134" t="str">
        <f ca="1">IF($AH728="","",IF(AND($AH728&lt;&gt;"--- Empty ---",OR($AI728&gt;$AD$2,OFFSET('All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8" s="52" t="str">
        <f t="shared" ca="1" si="101"/>
        <v/>
      </c>
      <c r="AO728" s="52" t="str">
        <f t="shared" ca="1" si="106"/>
        <v/>
      </c>
      <c r="AQ728" s="51" t="str">
        <f t="shared" ca="1" si="102"/>
        <v/>
      </c>
      <c r="AR728" s="51" t="str">
        <f t="shared" ca="1" si="103"/>
        <v/>
      </c>
      <c r="AS728" s="52" t="str">
        <f t="shared" ca="1" si="107"/>
        <v/>
      </c>
      <c r="AT728" s="52" t="str">
        <f ca="1">IF(OR(AQ728="",AQ728="n/a"),AQ728,IF(AND($AR728&lt;&gt;"--- Empty ---",AR728=IF(AQ728="Finger1",Settings!$AB$4,Settings!$AB$6),ISERROR(MATCH(AR728,Settings!$AB$9:$AB$14,0))),"No","Yes"))</f>
        <v/>
      </c>
      <c r="AV728" s="51" t="str">
        <f t="shared" ca="1" si="104"/>
        <v/>
      </c>
      <c r="AW728" s="51" t="str">
        <f t="shared" ca="1" si="105"/>
        <v/>
      </c>
      <c r="AX728" s="52" t="str">
        <f t="shared" ca="1" si="108"/>
        <v/>
      </c>
      <c r="AY728" s="52" t="str">
        <f ca="1">IF(OR(AV728="",AV728="n/a"),AV728,IF(AND($AW728&lt;&gt;"--- Empty ---",AW728=IF(AV728="Finger2",Settings!$AB$3,Settings!$AB$5),ISERROR(MATCH(AW728,Settings!$AB$9:$AB$14,0))),"No","Yes"))</f>
        <v/>
      </c>
    </row>
    <row r="729" spans="31:51" x14ac:dyDescent="0.25">
      <c r="AE729" s="51" t="str">
        <f ca="1">OFFSET('All Equipment'!$A$1,ROW()-1,0)&amp;""</f>
        <v/>
      </c>
      <c r="AF729" s="51" t="str">
        <f ca="1">OFFSET('All Equipment'!$B$1,ROW()-1,0)&amp;""</f>
        <v/>
      </c>
      <c r="AG729" s="52" t="str">
        <f t="shared" ca="1" si="100"/>
        <v/>
      </c>
      <c r="AH729" s="51" t="str">
        <f ca="1">IF($AE729="","",IF(OFFSET('All Equipment'!$A$1,ROW()-1,2)="","--- Empty ---",OFFSET('All Equipment'!$A$1,ROW()-1,2)))</f>
        <v/>
      </c>
      <c r="AI729" s="52" t="str">
        <f ca="1">IF($AF729="","",OFFSET('All Equipment'!$E$1,ROW()-1,0))</f>
        <v/>
      </c>
      <c r="AJ729" s="52" t="str">
        <f ca="1">IF($AE729="","",OFFSET('All Equipment'!$M$1,ROW()-1,0))</f>
        <v/>
      </c>
      <c r="AK729" s="107" t="str">
        <f ca="1">IF($AE729="","",IF($AH729="--- Empty ---",0,OFFSET('All Equipment'!$P$1,ROW()-1,0)))</f>
        <v/>
      </c>
      <c r="AL729" s="107" t="str">
        <f ca="1">IF($AE729="","",IF(AND($AE729="Off-Hand",$AH729="--- Empty ---"),1000,IF($AG729="1H",SUM($AK729,MAX(Optimization!$I$5:$K$5)),$AK729)))</f>
        <v/>
      </c>
      <c r="AM729" s="134" t="str">
        <f ca="1">IF($AH729="","",IF(AND($AH729&lt;&gt;"--- Empty ---",OR($AI729&gt;$AD$2,OFFSET('All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9" s="52" t="str">
        <f t="shared" ca="1" si="101"/>
        <v/>
      </c>
      <c r="AO729" s="52" t="str">
        <f t="shared" ca="1" si="106"/>
        <v/>
      </c>
      <c r="AQ729" s="51" t="str">
        <f t="shared" ca="1" si="102"/>
        <v/>
      </c>
      <c r="AR729" s="51" t="str">
        <f t="shared" ca="1" si="103"/>
        <v/>
      </c>
      <c r="AS729" s="52" t="str">
        <f t="shared" ca="1" si="107"/>
        <v/>
      </c>
      <c r="AT729" s="52" t="str">
        <f ca="1">IF(OR(AQ729="",AQ729="n/a"),AQ729,IF(AND($AR729&lt;&gt;"--- Empty ---",AR729=IF(AQ729="Finger1",Settings!$AB$4,Settings!$AB$6),ISERROR(MATCH(AR729,Settings!$AB$9:$AB$14,0))),"No","Yes"))</f>
        <v/>
      </c>
      <c r="AV729" s="51" t="str">
        <f t="shared" ca="1" si="104"/>
        <v/>
      </c>
      <c r="AW729" s="51" t="str">
        <f t="shared" ca="1" si="105"/>
        <v/>
      </c>
      <c r="AX729" s="52" t="str">
        <f t="shared" ca="1" si="108"/>
        <v/>
      </c>
      <c r="AY729" s="52" t="str">
        <f ca="1">IF(OR(AV729="",AV729="n/a"),AV729,IF(AND($AW729&lt;&gt;"--- Empty ---",AW729=IF(AV729="Finger2",Settings!$AB$3,Settings!$AB$5),ISERROR(MATCH(AW729,Settings!$AB$9:$AB$14,0))),"No","Yes"))</f>
        <v/>
      </c>
    </row>
    <row r="730" spans="31:51" x14ac:dyDescent="0.25">
      <c r="AE730" s="51" t="str">
        <f ca="1">OFFSET('All Equipment'!$A$1,ROW()-1,0)&amp;""</f>
        <v/>
      </c>
      <c r="AF730" s="51" t="str">
        <f ca="1">OFFSET('All Equipment'!$B$1,ROW()-1,0)&amp;""</f>
        <v/>
      </c>
      <c r="AG730" s="52" t="str">
        <f t="shared" ca="1" si="100"/>
        <v/>
      </c>
      <c r="AH730" s="51" t="str">
        <f ca="1">IF($AE730="","",IF(OFFSET('All Equipment'!$A$1,ROW()-1,2)="","--- Empty ---",OFFSET('All Equipment'!$A$1,ROW()-1,2)))</f>
        <v/>
      </c>
      <c r="AI730" s="52" t="str">
        <f ca="1">IF($AF730="","",OFFSET('All Equipment'!$E$1,ROW()-1,0))</f>
        <v/>
      </c>
      <c r="AJ730" s="52" t="str">
        <f ca="1">IF($AE730="","",OFFSET('All Equipment'!$M$1,ROW()-1,0))</f>
        <v/>
      </c>
      <c r="AK730" s="107" t="str">
        <f ca="1">IF($AE730="","",IF($AH730="--- Empty ---",0,OFFSET('All Equipment'!$P$1,ROW()-1,0)))</f>
        <v/>
      </c>
      <c r="AL730" s="107" t="str">
        <f ca="1">IF($AE730="","",IF(AND($AE730="Off-Hand",$AH730="--- Empty ---"),1000,IF($AG730="1H",SUM($AK730,MAX(Optimization!$I$5:$K$5)),$AK730)))</f>
        <v/>
      </c>
      <c r="AM730" s="134" t="str">
        <f ca="1">IF($AH730="","",IF(AND($AH730&lt;&gt;"--- Empty ---",OR($AI730&gt;$AD$2,OFFSET('All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0" s="52" t="str">
        <f t="shared" ca="1" si="101"/>
        <v/>
      </c>
      <c r="AO730" s="52" t="str">
        <f t="shared" ca="1" si="106"/>
        <v/>
      </c>
      <c r="AQ730" s="51" t="str">
        <f t="shared" ca="1" si="102"/>
        <v/>
      </c>
      <c r="AR730" s="51" t="str">
        <f t="shared" ca="1" si="103"/>
        <v/>
      </c>
      <c r="AS730" s="52" t="str">
        <f t="shared" ca="1" si="107"/>
        <v/>
      </c>
      <c r="AT730" s="52" t="str">
        <f ca="1">IF(OR(AQ730="",AQ730="n/a"),AQ730,IF(AND($AR730&lt;&gt;"--- Empty ---",AR730=IF(AQ730="Finger1",Settings!$AB$4,Settings!$AB$6),ISERROR(MATCH(AR730,Settings!$AB$9:$AB$14,0))),"No","Yes"))</f>
        <v/>
      </c>
      <c r="AV730" s="51" t="str">
        <f t="shared" ca="1" si="104"/>
        <v/>
      </c>
      <c r="AW730" s="51" t="str">
        <f t="shared" ca="1" si="105"/>
        <v/>
      </c>
      <c r="AX730" s="52" t="str">
        <f t="shared" ca="1" si="108"/>
        <v/>
      </c>
      <c r="AY730" s="52" t="str">
        <f ca="1">IF(OR(AV730="",AV730="n/a"),AV730,IF(AND($AW730&lt;&gt;"--- Empty ---",AW730=IF(AV730="Finger2",Settings!$AB$3,Settings!$AB$5),ISERROR(MATCH(AW730,Settings!$AB$9:$AB$14,0))),"No","Yes"))</f>
        <v/>
      </c>
    </row>
    <row r="731" spans="31:51" x14ac:dyDescent="0.25">
      <c r="AE731" s="51" t="str">
        <f ca="1">OFFSET('All Equipment'!$A$1,ROW()-1,0)&amp;""</f>
        <v/>
      </c>
      <c r="AF731" s="51" t="str">
        <f ca="1">OFFSET('All Equipment'!$B$1,ROW()-1,0)&amp;""</f>
        <v/>
      </c>
      <c r="AG731" s="52" t="str">
        <f t="shared" ca="1" si="100"/>
        <v/>
      </c>
      <c r="AH731" s="51" t="str">
        <f ca="1">IF($AE731="","",IF(OFFSET('All Equipment'!$A$1,ROW()-1,2)="","--- Empty ---",OFFSET('All Equipment'!$A$1,ROW()-1,2)))</f>
        <v/>
      </c>
      <c r="AI731" s="52" t="str">
        <f ca="1">IF($AF731="","",OFFSET('All Equipment'!$E$1,ROW()-1,0))</f>
        <v/>
      </c>
      <c r="AJ731" s="52" t="str">
        <f ca="1">IF($AE731="","",OFFSET('All Equipment'!$M$1,ROW()-1,0))</f>
        <v/>
      </c>
      <c r="AK731" s="107" t="str">
        <f ca="1">IF($AE731="","",IF($AH731="--- Empty ---",0,OFFSET('All Equipment'!$P$1,ROW()-1,0)))</f>
        <v/>
      </c>
      <c r="AL731" s="107" t="str">
        <f ca="1">IF($AE731="","",IF(AND($AE731="Off-Hand",$AH731="--- Empty ---"),1000,IF($AG731="1H",SUM($AK731,MAX(Optimization!$I$5:$K$5)),$AK731)))</f>
        <v/>
      </c>
      <c r="AM731" s="134" t="str">
        <f ca="1">IF($AH731="","",IF(AND($AH731&lt;&gt;"--- Empty ---",OR($AI731&gt;$AD$2,OFFSET('All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1" s="52" t="str">
        <f t="shared" ca="1" si="101"/>
        <v/>
      </c>
      <c r="AO731" s="52" t="str">
        <f t="shared" ca="1" si="106"/>
        <v/>
      </c>
      <c r="AQ731" s="51" t="str">
        <f t="shared" ca="1" si="102"/>
        <v/>
      </c>
      <c r="AR731" s="51" t="str">
        <f t="shared" ca="1" si="103"/>
        <v/>
      </c>
      <c r="AS731" s="52" t="str">
        <f t="shared" ca="1" si="107"/>
        <v/>
      </c>
      <c r="AT731" s="52" t="str">
        <f ca="1">IF(OR(AQ731="",AQ731="n/a"),AQ731,IF(AND($AR731&lt;&gt;"--- Empty ---",AR731=IF(AQ731="Finger1",Settings!$AB$4,Settings!$AB$6),ISERROR(MATCH(AR731,Settings!$AB$9:$AB$14,0))),"No","Yes"))</f>
        <v/>
      </c>
      <c r="AV731" s="51" t="str">
        <f t="shared" ca="1" si="104"/>
        <v/>
      </c>
      <c r="AW731" s="51" t="str">
        <f t="shared" ca="1" si="105"/>
        <v/>
      </c>
      <c r="AX731" s="52" t="str">
        <f t="shared" ca="1" si="108"/>
        <v/>
      </c>
      <c r="AY731" s="52" t="str">
        <f ca="1">IF(OR(AV731="",AV731="n/a"),AV731,IF(AND($AW731&lt;&gt;"--- Empty ---",AW731=IF(AV731="Finger2",Settings!$AB$3,Settings!$AB$5),ISERROR(MATCH(AW731,Settings!$AB$9:$AB$14,0))),"No","Yes"))</f>
        <v/>
      </c>
    </row>
    <row r="732" spans="31:51" x14ac:dyDescent="0.25">
      <c r="AE732" s="51" t="str">
        <f ca="1">OFFSET('All Equipment'!$A$1,ROW()-1,0)&amp;""</f>
        <v/>
      </c>
      <c r="AF732" s="51" t="str">
        <f ca="1">OFFSET('All Equipment'!$B$1,ROW()-1,0)&amp;""</f>
        <v/>
      </c>
      <c r="AG732" s="52" t="str">
        <f t="shared" ca="1" si="100"/>
        <v/>
      </c>
      <c r="AH732" s="51" t="str">
        <f ca="1">IF($AE732="","",IF(OFFSET('All Equipment'!$A$1,ROW()-1,2)="","--- Empty ---",OFFSET('All Equipment'!$A$1,ROW()-1,2)))</f>
        <v/>
      </c>
      <c r="AI732" s="52" t="str">
        <f ca="1">IF($AF732="","",OFFSET('All Equipment'!$E$1,ROW()-1,0))</f>
        <v/>
      </c>
      <c r="AJ732" s="52" t="str">
        <f ca="1">IF($AE732="","",OFFSET('All Equipment'!$M$1,ROW()-1,0))</f>
        <v/>
      </c>
      <c r="AK732" s="107" t="str">
        <f ca="1">IF($AE732="","",IF($AH732="--- Empty ---",0,OFFSET('All Equipment'!$P$1,ROW()-1,0)))</f>
        <v/>
      </c>
      <c r="AL732" s="107" t="str">
        <f ca="1">IF($AE732="","",IF(AND($AE732="Off-Hand",$AH732="--- Empty ---"),1000,IF($AG732="1H",SUM($AK732,MAX(Optimization!$I$5:$K$5)),$AK732)))</f>
        <v/>
      </c>
      <c r="AM732" s="134" t="str">
        <f ca="1">IF($AH732="","",IF(AND($AH732&lt;&gt;"--- Empty ---",OR($AI732&gt;$AD$2,OFFSET('All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2" s="52" t="str">
        <f t="shared" ca="1" si="101"/>
        <v/>
      </c>
      <c r="AO732" s="52" t="str">
        <f t="shared" ca="1" si="106"/>
        <v/>
      </c>
      <c r="AQ732" s="51" t="str">
        <f t="shared" ca="1" si="102"/>
        <v/>
      </c>
      <c r="AR732" s="51" t="str">
        <f t="shared" ca="1" si="103"/>
        <v/>
      </c>
      <c r="AS732" s="52" t="str">
        <f t="shared" ca="1" si="107"/>
        <v/>
      </c>
      <c r="AT732" s="52" t="str">
        <f ca="1">IF(OR(AQ732="",AQ732="n/a"),AQ732,IF(AND($AR732&lt;&gt;"--- Empty ---",AR732=IF(AQ732="Finger1",Settings!$AB$4,Settings!$AB$6),ISERROR(MATCH(AR732,Settings!$AB$9:$AB$14,0))),"No","Yes"))</f>
        <v/>
      </c>
      <c r="AV732" s="51" t="str">
        <f t="shared" ca="1" si="104"/>
        <v/>
      </c>
      <c r="AW732" s="51" t="str">
        <f t="shared" ca="1" si="105"/>
        <v/>
      </c>
      <c r="AX732" s="52" t="str">
        <f t="shared" ca="1" si="108"/>
        <v/>
      </c>
      <c r="AY732" s="52" t="str">
        <f ca="1">IF(OR(AV732="",AV732="n/a"),AV732,IF(AND($AW732&lt;&gt;"--- Empty ---",AW732=IF(AV732="Finger2",Settings!$AB$3,Settings!$AB$5),ISERROR(MATCH(AW732,Settings!$AB$9:$AB$14,0))),"No","Yes"))</f>
        <v/>
      </c>
    </row>
    <row r="733" spans="31:51" x14ac:dyDescent="0.25">
      <c r="AE733" s="51" t="str">
        <f ca="1">OFFSET('All Equipment'!$A$1,ROW()-1,0)&amp;""</f>
        <v/>
      </c>
      <c r="AF733" s="51" t="str">
        <f ca="1">OFFSET('All Equipment'!$B$1,ROW()-1,0)&amp;""</f>
        <v/>
      </c>
      <c r="AG733" s="52" t="str">
        <f t="shared" ca="1" si="100"/>
        <v/>
      </c>
      <c r="AH733" s="51" t="str">
        <f ca="1">IF($AE733="","",IF(OFFSET('All Equipment'!$A$1,ROW()-1,2)="","--- Empty ---",OFFSET('All Equipment'!$A$1,ROW()-1,2)))</f>
        <v/>
      </c>
      <c r="AI733" s="52" t="str">
        <f ca="1">IF($AF733="","",OFFSET('All Equipment'!$E$1,ROW()-1,0))</f>
        <v/>
      </c>
      <c r="AJ733" s="52" t="str">
        <f ca="1">IF($AE733="","",OFFSET('All Equipment'!$M$1,ROW()-1,0))</f>
        <v/>
      </c>
      <c r="AK733" s="107" t="str">
        <f ca="1">IF($AE733="","",IF($AH733="--- Empty ---",0,OFFSET('All Equipment'!$P$1,ROW()-1,0)))</f>
        <v/>
      </c>
      <c r="AL733" s="107" t="str">
        <f ca="1">IF($AE733="","",IF(AND($AE733="Off-Hand",$AH733="--- Empty ---"),1000,IF($AG733="1H",SUM($AK733,MAX(Optimization!$I$5:$K$5)),$AK733)))</f>
        <v/>
      </c>
      <c r="AM733" s="134" t="str">
        <f ca="1">IF($AH733="","",IF(AND($AH733&lt;&gt;"--- Empty ---",OR($AI733&gt;$AD$2,OFFSET('All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3" s="52" t="str">
        <f t="shared" ca="1" si="101"/>
        <v/>
      </c>
      <c r="AO733" s="52" t="str">
        <f t="shared" ca="1" si="106"/>
        <v/>
      </c>
      <c r="AQ733" s="51" t="str">
        <f t="shared" ca="1" si="102"/>
        <v/>
      </c>
      <c r="AR733" s="51" t="str">
        <f t="shared" ca="1" si="103"/>
        <v/>
      </c>
      <c r="AS733" s="52" t="str">
        <f t="shared" ca="1" si="107"/>
        <v/>
      </c>
      <c r="AT733" s="52" t="str">
        <f ca="1">IF(OR(AQ733="",AQ733="n/a"),AQ733,IF(AND($AR733&lt;&gt;"--- Empty ---",AR733=IF(AQ733="Finger1",Settings!$AB$4,Settings!$AB$6),ISERROR(MATCH(AR733,Settings!$AB$9:$AB$14,0))),"No","Yes"))</f>
        <v/>
      </c>
      <c r="AV733" s="51" t="str">
        <f t="shared" ca="1" si="104"/>
        <v/>
      </c>
      <c r="AW733" s="51" t="str">
        <f t="shared" ca="1" si="105"/>
        <v/>
      </c>
      <c r="AX733" s="52" t="str">
        <f t="shared" ca="1" si="108"/>
        <v/>
      </c>
      <c r="AY733" s="52" t="str">
        <f ca="1">IF(OR(AV733="",AV733="n/a"),AV733,IF(AND($AW733&lt;&gt;"--- Empty ---",AW733=IF(AV733="Finger2",Settings!$AB$3,Settings!$AB$5),ISERROR(MATCH(AW733,Settings!$AB$9:$AB$14,0))),"No","Yes"))</f>
        <v/>
      </c>
    </row>
    <row r="734" spans="31:51" x14ac:dyDescent="0.25">
      <c r="AE734" s="51" t="str">
        <f ca="1">OFFSET('All Equipment'!$A$1,ROW()-1,0)&amp;""</f>
        <v/>
      </c>
      <c r="AF734" s="51" t="str">
        <f ca="1">OFFSET('All Equipment'!$B$1,ROW()-1,0)&amp;""</f>
        <v/>
      </c>
      <c r="AG734" s="52" t="str">
        <f t="shared" ca="1" si="100"/>
        <v/>
      </c>
      <c r="AH734" s="51" t="str">
        <f ca="1">IF($AE734="","",IF(OFFSET('All Equipment'!$A$1,ROW()-1,2)="","--- Empty ---",OFFSET('All Equipment'!$A$1,ROW()-1,2)))</f>
        <v/>
      </c>
      <c r="AI734" s="52" t="str">
        <f ca="1">IF($AF734="","",OFFSET('All Equipment'!$E$1,ROW()-1,0))</f>
        <v/>
      </c>
      <c r="AJ734" s="52" t="str">
        <f ca="1">IF($AE734="","",OFFSET('All Equipment'!$M$1,ROW()-1,0))</f>
        <v/>
      </c>
      <c r="AK734" s="107" t="str">
        <f ca="1">IF($AE734="","",IF($AH734="--- Empty ---",0,OFFSET('All Equipment'!$P$1,ROW()-1,0)))</f>
        <v/>
      </c>
      <c r="AL734" s="107" t="str">
        <f ca="1">IF($AE734="","",IF(AND($AE734="Off-Hand",$AH734="--- Empty ---"),1000,IF($AG734="1H",SUM($AK734,MAX(Optimization!$I$5:$K$5)),$AK734)))</f>
        <v/>
      </c>
      <c r="AM734" s="134" t="str">
        <f ca="1">IF($AH734="","",IF(AND($AH734&lt;&gt;"--- Empty ---",OR($AI734&gt;$AD$2,OFFSET('All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4" s="52" t="str">
        <f t="shared" ca="1" si="101"/>
        <v/>
      </c>
      <c r="AO734" s="52" t="str">
        <f t="shared" ca="1" si="106"/>
        <v/>
      </c>
      <c r="AQ734" s="51" t="str">
        <f t="shared" ca="1" si="102"/>
        <v/>
      </c>
      <c r="AR734" s="51" t="str">
        <f t="shared" ca="1" si="103"/>
        <v/>
      </c>
      <c r="AS734" s="52" t="str">
        <f t="shared" ca="1" si="107"/>
        <v/>
      </c>
      <c r="AT734" s="52" t="str">
        <f ca="1">IF(OR(AQ734="",AQ734="n/a"),AQ734,IF(AND($AR734&lt;&gt;"--- Empty ---",AR734=IF(AQ734="Finger1",Settings!$AB$4,Settings!$AB$6),ISERROR(MATCH(AR734,Settings!$AB$9:$AB$14,0))),"No","Yes"))</f>
        <v/>
      </c>
      <c r="AV734" s="51" t="str">
        <f t="shared" ca="1" si="104"/>
        <v/>
      </c>
      <c r="AW734" s="51" t="str">
        <f t="shared" ca="1" si="105"/>
        <v/>
      </c>
      <c r="AX734" s="52" t="str">
        <f t="shared" ca="1" si="108"/>
        <v/>
      </c>
      <c r="AY734" s="52" t="str">
        <f ca="1">IF(OR(AV734="",AV734="n/a"),AV734,IF(AND($AW734&lt;&gt;"--- Empty ---",AW734=IF(AV734="Finger2",Settings!$AB$3,Settings!$AB$5),ISERROR(MATCH(AW734,Settings!$AB$9:$AB$14,0))),"No","Yes"))</f>
        <v/>
      </c>
    </row>
    <row r="735" spans="31:51" x14ac:dyDescent="0.25">
      <c r="AE735" s="51" t="str">
        <f ca="1">OFFSET('All Equipment'!$A$1,ROW()-1,0)&amp;""</f>
        <v/>
      </c>
      <c r="AF735" s="51" t="str">
        <f ca="1">OFFSET('All Equipment'!$B$1,ROW()-1,0)&amp;""</f>
        <v/>
      </c>
      <c r="AG735" s="52" t="str">
        <f t="shared" ca="1" si="100"/>
        <v/>
      </c>
      <c r="AH735" s="51" t="str">
        <f ca="1">IF($AE735="","",IF(OFFSET('All Equipment'!$A$1,ROW()-1,2)="","--- Empty ---",OFFSET('All Equipment'!$A$1,ROW()-1,2)))</f>
        <v/>
      </c>
      <c r="AI735" s="52" t="str">
        <f ca="1">IF($AF735="","",OFFSET('All Equipment'!$E$1,ROW()-1,0))</f>
        <v/>
      </c>
      <c r="AJ735" s="52" t="str">
        <f ca="1">IF($AE735="","",OFFSET('All Equipment'!$M$1,ROW()-1,0))</f>
        <v/>
      </c>
      <c r="AK735" s="107" t="str">
        <f ca="1">IF($AE735="","",IF($AH735="--- Empty ---",0,OFFSET('All Equipment'!$P$1,ROW()-1,0)))</f>
        <v/>
      </c>
      <c r="AL735" s="107" t="str">
        <f ca="1">IF($AE735="","",IF(AND($AE735="Off-Hand",$AH735="--- Empty ---"),1000,IF($AG735="1H",SUM($AK735,MAX(Optimization!$I$5:$K$5)),$AK735)))</f>
        <v/>
      </c>
      <c r="AM735" s="134" t="str">
        <f ca="1">IF($AH735="","",IF(AND($AH735&lt;&gt;"--- Empty ---",OR($AI735&gt;$AD$2,OFFSET('All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5" s="52" t="str">
        <f t="shared" ca="1" si="101"/>
        <v/>
      </c>
      <c r="AO735" s="52" t="str">
        <f t="shared" ca="1" si="106"/>
        <v/>
      </c>
      <c r="AQ735" s="51" t="str">
        <f t="shared" ca="1" si="102"/>
        <v/>
      </c>
      <c r="AR735" s="51" t="str">
        <f t="shared" ca="1" si="103"/>
        <v/>
      </c>
      <c r="AS735" s="52" t="str">
        <f t="shared" ca="1" si="107"/>
        <v/>
      </c>
      <c r="AT735" s="52" t="str">
        <f ca="1">IF(OR(AQ735="",AQ735="n/a"),AQ735,IF(AND($AR735&lt;&gt;"--- Empty ---",AR735=IF(AQ735="Finger1",Settings!$AB$4,Settings!$AB$6),ISERROR(MATCH(AR735,Settings!$AB$9:$AB$14,0))),"No","Yes"))</f>
        <v/>
      </c>
      <c r="AV735" s="51" t="str">
        <f t="shared" ca="1" si="104"/>
        <v/>
      </c>
      <c r="AW735" s="51" t="str">
        <f t="shared" ca="1" si="105"/>
        <v/>
      </c>
      <c r="AX735" s="52" t="str">
        <f t="shared" ca="1" si="108"/>
        <v/>
      </c>
      <c r="AY735" s="52" t="str">
        <f ca="1">IF(OR(AV735="",AV735="n/a"),AV735,IF(AND($AW735&lt;&gt;"--- Empty ---",AW735=IF(AV735="Finger2",Settings!$AB$3,Settings!$AB$5),ISERROR(MATCH(AW735,Settings!$AB$9:$AB$14,0))),"No","Yes"))</f>
        <v/>
      </c>
    </row>
    <row r="736" spans="31:51" x14ac:dyDescent="0.25">
      <c r="AE736" s="51" t="str">
        <f ca="1">OFFSET('All Equipment'!$A$1,ROW()-1,0)&amp;""</f>
        <v/>
      </c>
      <c r="AF736" s="51" t="str">
        <f ca="1">OFFSET('All Equipment'!$B$1,ROW()-1,0)&amp;""</f>
        <v/>
      </c>
      <c r="AG736" s="52" t="str">
        <f t="shared" ca="1" si="100"/>
        <v/>
      </c>
      <c r="AH736" s="51" t="str">
        <f ca="1">IF($AE736="","",IF(OFFSET('All Equipment'!$A$1,ROW()-1,2)="","--- Empty ---",OFFSET('All Equipment'!$A$1,ROW()-1,2)))</f>
        <v/>
      </c>
      <c r="AI736" s="52" t="str">
        <f ca="1">IF($AF736="","",OFFSET('All Equipment'!$E$1,ROW()-1,0))</f>
        <v/>
      </c>
      <c r="AJ736" s="52" t="str">
        <f ca="1">IF($AE736="","",OFFSET('All Equipment'!$M$1,ROW()-1,0))</f>
        <v/>
      </c>
      <c r="AK736" s="107" t="str">
        <f ca="1">IF($AE736="","",IF($AH736="--- Empty ---",0,OFFSET('All Equipment'!$P$1,ROW()-1,0)))</f>
        <v/>
      </c>
      <c r="AL736" s="107" t="str">
        <f ca="1">IF($AE736="","",IF(AND($AE736="Off-Hand",$AH736="--- Empty ---"),1000,IF($AG736="1H",SUM($AK736,MAX(Optimization!$I$5:$K$5)),$AK736)))</f>
        <v/>
      </c>
      <c r="AM736" s="134" t="str">
        <f ca="1">IF($AH736="","",IF(AND($AH736&lt;&gt;"--- Empty ---",OR($AI736&gt;$AD$2,OFFSET('All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6" s="52" t="str">
        <f t="shared" ca="1" si="101"/>
        <v/>
      </c>
      <c r="AO736" s="52" t="str">
        <f t="shared" ca="1" si="106"/>
        <v/>
      </c>
      <c r="AQ736" s="51" t="str">
        <f t="shared" ca="1" si="102"/>
        <v/>
      </c>
      <c r="AR736" s="51" t="str">
        <f t="shared" ca="1" si="103"/>
        <v/>
      </c>
      <c r="AS736" s="52" t="str">
        <f t="shared" ca="1" si="107"/>
        <v/>
      </c>
      <c r="AT736" s="52" t="str">
        <f ca="1">IF(OR(AQ736="",AQ736="n/a"),AQ736,IF(AND($AR736&lt;&gt;"--- Empty ---",AR736=IF(AQ736="Finger1",Settings!$AB$4,Settings!$AB$6),ISERROR(MATCH(AR736,Settings!$AB$9:$AB$14,0))),"No","Yes"))</f>
        <v/>
      </c>
      <c r="AV736" s="51" t="str">
        <f t="shared" ca="1" si="104"/>
        <v/>
      </c>
      <c r="AW736" s="51" t="str">
        <f t="shared" ca="1" si="105"/>
        <v/>
      </c>
      <c r="AX736" s="52" t="str">
        <f t="shared" ca="1" si="108"/>
        <v/>
      </c>
      <c r="AY736" s="52" t="str">
        <f ca="1">IF(OR(AV736="",AV736="n/a"),AV736,IF(AND($AW736&lt;&gt;"--- Empty ---",AW736=IF(AV736="Finger2",Settings!$AB$3,Settings!$AB$5),ISERROR(MATCH(AW736,Settings!$AB$9:$AB$14,0))),"No","Yes"))</f>
        <v/>
      </c>
    </row>
    <row r="737" spans="31:51" x14ac:dyDescent="0.25">
      <c r="AE737" s="51" t="str">
        <f ca="1">OFFSET('All Equipment'!$A$1,ROW()-1,0)&amp;""</f>
        <v/>
      </c>
      <c r="AF737" s="51" t="str">
        <f ca="1">OFFSET('All Equipment'!$B$1,ROW()-1,0)&amp;""</f>
        <v/>
      </c>
      <c r="AG737" s="52" t="str">
        <f t="shared" ca="1" si="100"/>
        <v/>
      </c>
      <c r="AH737" s="51" t="str">
        <f ca="1">IF($AE737="","",IF(OFFSET('All Equipment'!$A$1,ROW()-1,2)="","--- Empty ---",OFFSET('All Equipment'!$A$1,ROW()-1,2)))</f>
        <v/>
      </c>
      <c r="AI737" s="52" t="str">
        <f ca="1">IF($AF737="","",OFFSET('All Equipment'!$E$1,ROW()-1,0))</f>
        <v/>
      </c>
      <c r="AJ737" s="52" t="str">
        <f ca="1">IF($AE737="","",OFFSET('All Equipment'!$M$1,ROW()-1,0))</f>
        <v/>
      </c>
      <c r="AK737" s="107" t="str">
        <f ca="1">IF($AE737="","",IF($AH737="--- Empty ---",0,OFFSET('All Equipment'!$P$1,ROW()-1,0)))</f>
        <v/>
      </c>
      <c r="AL737" s="107" t="str">
        <f ca="1">IF($AE737="","",IF(AND($AE737="Off-Hand",$AH737="--- Empty ---"),1000,IF($AG737="1H",SUM($AK737,MAX(Optimization!$I$5:$K$5)),$AK737)))</f>
        <v/>
      </c>
      <c r="AM737" s="134" t="str">
        <f ca="1">IF($AH737="","",IF(AND($AH737&lt;&gt;"--- Empty ---",OR($AI737&gt;$AD$2,OFFSET('All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7" s="52" t="str">
        <f t="shared" ca="1" si="101"/>
        <v/>
      </c>
      <c r="AO737" s="52" t="str">
        <f t="shared" ca="1" si="106"/>
        <v/>
      </c>
      <c r="AQ737" s="51" t="str">
        <f t="shared" ca="1" si="102"/>
        <v/>
      </c>
      <c r="AR737" s="51" t="str">
        <f t="shared" ca="1" si="103"/>
        <v/>
      </c>
      <c r="AS737" s="52" t="str">
        <f t="shared" ca="1" si="107"/>
        <v/>
      </c>
      <c r="AT737" s="52" t="str">
        <f ca="1">IF(OR(AQ737="",AQ737="n/a"),AQ737,IF(AND($AR737&lt;&gt;"--- Empty ---",AR737=IF(AQ737="Finger1",Settings!$AB$4,Settings!$AB$6),ISERROR(MATCH(AR737,Settings!$AB$9:$AB$14,0))),"No","Yes"))</f>
        <v/>
      </c>
      <c r="AV737" s="51" t="str">
        <f t="shared" ca="1" si="104"/>
        <v/>
      </c>
      <c r="AW737" s="51" t="str">
        <f t="shared" ca="1" si="105"/>
        <v/>
      </c>
      <c r="AX737" s="52" t="str">
        <f t="shared" ca="1" si="108"/>
        <v/>
      </c>
      <c r="AY737" s="52" t="str">
        <f ca="1">IF(OR(AV737="",AV737="n/a"),AV737,IF(AND($AW737&lt;&gt;"--- Empty ---",AW737=IF(AV737="Finger2",Settings!$AB$3,Settings!$AB$5),ISERROR(MATCH(AW737,Settings!$AB$9:$AB$14,0))),"No","Yes"))</f>
        <v/>
      </c>
    </row>
    <row r="738" spans="31:51" x14ac:dyDescent="0.25">
      <c r="AE738" s="51" t="str">
        <f ca="1">OFFSET('All Equipment'!$A$1,ROW()-1,0)&amp;""</f>
        <v/>
      </c>
      <c r="AF738" s="51" t="str">
        <f ca="1">OFFSET('All Equipment'!$B$1,ROW()-1,0)&amp;""</f>
        <v/>
      </c>
      <c r="AG738" s="52" t="str">
        <f t="shared" ca="1" si="100"/>
        <v/>
      </c>
      <c r="AH738" s="51" t="str">
        <f ca="1">IF($AE738="","",IF(OFFSET('All Equipment'!$A$1,ROW()-1,2)="","--- Empty ---",OFFSET('All Equipment'!$A$1,ROW()-1,2)))</f>
        <v/>
      </c>
      <c r="AI738" s="52" t="str">
        <f ca="1">IF($AF738="","",OFFSET('All Equipment'!$E$1,ROW()-1,0))</f>
        <v/>
      </c>
      <c r="AJ738" s="52" t="str">
        <f ca="1">IF($AE738="","",OFFSET('All Equipment'!$M$1,ROW()-1,0))</f>
        <v/>
      </c>
      <c r="AK738" s="107" t="str">
        <f ca="1">IF($AE738="","",IF($AH738="--- Empty ---",0,OFFSET('All Equipment'!$P$1,ROW()-1,0)))</f>
        <v/>
      </c>
      <c r="AL738" s="107" t="str">
        <f ca="1">IF($AE738="","",IF(AND($AE738="Off-Hand",$AH738="--- Empty ---"),1000,IF($AG738="1H",SUM($AK738,MAX(Optimization!$I$5:$K$5)),$AK738)))</f>
        <v/>
      </c>
      <c r="AM738" s="134" t="str">
        <f ca="1">IF($AH738="","",IF(AND($AH738&lt;&gt;"--- Empty ---",OR($AI738&gt;$AD$2,OFFSET('All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8" s="52" t="str">
        <f t="shared" ca="1" si="101"/>
        <v/>
      </c>
      <c r="AO738" s="52" t="str">
        <f t="shared" ca="1" si="106"/>
        <v/>
      </c>
      <c r="AQ738" s="51" t="str">
        <f t="shared" ca="1" si="102"/>
        <v/>
      </c>
      <c r="AR738" s="51" t="str">
        <f t="shared" ca="1" si="103"/>
        <v/>
      </c>
      <c r="AS738" s="52" t="str">
        <f t="shared" ca="1" si="107"/>
        <v/>
      </c>
      <c r="AT738" s="52" t="str">
        <f ca="1">IF(OR(AQ738="",AQ738="n/a"),AQ738,IF(AND($AR738&lt;&gt;"--- Empty ---",AR738=IF(AQ738="Finger1",Settings!$AB$4,Settings!$AB$6),ISERROR(MATCH(AR738,Settings!$AB$9:$AB$14,0))),"No","Yes"))</f>
        <v/>
      </c>
      <c r="AV738" s="51" t="str">
        <f t="shared" ca="1" si="104"/>
        <v/>
      </c>
      <c r="AW738" s="51" t="str">
        <f t="shared" ca="1" si="105"/>
        <v/>
      </c>
      <c r="AX738" s="52" t="str">
        <f t="shared" ca="1" si="108"/>
        <v/>
      </c>
      <c r="AY738" s="52" t="str">
        <f ca="1">IF(OR(AV738="",AV738="n/a"),AV738,IF(AND($AW738&lt;&gt;"--- Empty ---",AW738=IF(AV738="Finger2",Settings!$AB$3,Settings!$AB$5),ISERROR(MATCH(AW738,Settings!$AB$9:$AB$14,0))),"No","Yes"))</f>
        <v/>
      </c>
    </row>
    <row r="739" spans="31:51" x14ac:dyDescent="0.25">
      <c r="AE739" s="51" t="str">
        <f ca="1">OFFSET('All Equipment'!$A$1,ROW()-1,0)&amp;""</f>
        <v/>
      </c>
      <c r="AF739" s="51" t="str">
        <f ca="1">OFFSET('All Equipment'!$B$1,ROW()-1,0)&amp;""</f>
        <v/>
      </c>
      <c r="AG739" s="52" t="str">
        <f t="shared" ca="1" si="100"/>
        <v/>
      </c>
      <c r="AH739" s="51" t="str">
        <f ca="1">IF($AE739="","",IF(OFFSET('All Equipment'!$A$1,ROW()-1,2)="","--- Empty ---",OFFSET('All Equipment'!$A$1,ROW()-1,2)))</f>
        <v/>
      </c>
      <c r="AI739" s="52" t="str">
        <f ca="1">IF($AF739="","",OFFSET('All Equipment'!$E$1,ROW()-1,0))</f>
        <v/>
      </c>
      <c r="AJ739" s="52" t="str">
        <f ca="1">IF($AE739="","",OFFSET('All Equipment'!$M$1,ROW()-1,0))</f>
        <v/>
      </c>
      <c r="AK739" s="107" t="str">
        <f ca="1">IF($AE739="","",IF($AH739="--- Empty ---",0,OFFSET('All Equipment'!$P$1,ROW()-1,0)))</f>
        <v/>
      </c>
      <c r="AL739" s="107" t="str">
        <f ca="1">IF($AE739="","",IF(AND($AE739="Off-Hand",$AH739="--- Empty ---"),1000,IF($AG739="1H",SUM($AK739,MAX(Optimization!$I$5:$K$5)),$AK739)))</f>
        <v/>
      </c>
      <c r="AM739" s="134" t="str">
        <f ca="1">IF($AH739="","",IF(AND($AH739&lt;&gt;"--- Empty ---",OR($AI739&gt;$AD$2,OFFSET('All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9" s="52" t="str">
        <f t="shared" ca="1" si="101"/>
        <v/>
      </c>
      <c r="AO739" s="52" t="str">
        <f t="shared" ca="1" si="106"/>
        <v/>
      </c>
      <c r="AQ739" s="51" t="str">
        <f t="shared" ca="1" si="102"/>
        <v/>
      </c>
      <c r="AR739" s="51" t="str">
        <f t="shared" ca="1" si="103"/>
        <v/>
      </c>
      <c r="AS739" s="52" t="str">
        <f t="shared" ca="1" si="107"/>
        <v/>
      </c>
      <c r="AT739" s="52" t="str">
        <f ca="1">IF(OR(AQ739="",AQ739="n/a"),AQ739,IF(AND($AR739&lt;&gt;"--- Empty ---",AR739=IF(AQ739="Finger1",Settings!$AB$4,Settings!$AB$6),ISERROR(MATCH(AR739,Settings!$AB$9:$AB$14,0))),"No","Yes"))</f>
        <v/>
      </c>
      <c r="AV739" s="51" t="str">
        <f t="shared" ca="1" si="104"/>
        <v/>
      </c>
      <c r="AW739" s="51" t="str">
        <f t="shared" ca="1" si="105"/>
        <v/>
      </c>
      <c r="AX739" s="52" t="str">
        <f t="shared" ca="1" si="108"/>
        <v/>
      </c>
      <c r="AY739" s="52" t="str">
        <f ca="1">IF(OR(AV739="",AV739="n/a"),AV739,IF(AND($AW739&lt;&gt;"--- Empty ---",AW739=IF(AV739="Finger2",Settings!$AB$3,Settings!$AB$5),ISERROR(MATCH(AW739,Settings!$AB$9:$AB$14,0))),"No","Yes"))</f>
        <v/>
      </c>
    </row>
    <row r="740" spans="31:51" x14ac:dyDescent="0.25">
      <c r="AE740" s="51" t="str">
        <f ca="1">OFFSET('All Equipment'!$A$1,ROW()-1,0)&amp;""</f>
        <v/>
      </c>
      <c r="AF740" s="51" t="str">
        <f ca="1">OFFSET('All Equipment'!$B$1,ROW()-1,0)&amp;""</f>
        <v/>
      </c>
      <c r="AG740" s="52" t="str">
        <f t="shared" ca="1" si="100"/>
        <v/>
      </c>
      <c r="AH740" s="51" t="str">
        <f ca="1">IF($AE740="","",IF(OFFSET('All Equipment'!$A$1,ROW()-1,2)="","--- Empty ---",OFFSET('All Equipment'!$A$1,ROW()-1,2)))</f>
        <v/>
      </c>
      <c r="AI740" s="52" t="str">
        <f ca="1">IF($AF740="","",OFFSET('All Equipment'!$E$1,ROW()-1,0))</f>
        <v/>
      </c>
      <c r="AJ740" s="52" t="str">
        <f ca="1">IF($AE740="","",OFFSET('All Equipment'!$M$1,ROW()-1,0))</f>
        <v/>
      </c>
      <c r="AK740" s="107" t="str">
        <f ca="1">IF($AE740="","",IF($AH740="--- Empty ---",0,OFFSET('All Equipment'!$P$1,ROW()-1,0)))</f>
        <v/>
      </c>
      <c r="AL740" s="107" t="str">
        <f ca="1">IF($AE740="","",IF(AND($AE740="Off-Hand",$AH740="--- Empty ---"),1000,IF($AG740="1H",SUM($AK740,MAX(Optimization!$I$5:$K$5)),$AK740)))</f>
        <v/>
      </c>
      <c r="AM740" s="134" t="str">
        <f ca="1">IF($AH740="","",IF(AND($AH740&lt;&gt;"--- Empty ---",OR($AI740&gt;$AD$2,OFFSET('All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0" s="52" t="str">
        <f t="shared" ca="1" si="101"/>
        <v/>
      </c>
      <c r="AO740" s="52" t="str">
        <f t="shared" ca="1" si="106"/>
        <v/>
      </c>
      <c r="AQ740" s="51" t="str">
        <f t="shared" ca="1" si="102"/>
        <v/>
      </c>
      <c r="AR740" s="51" t="str">
        <f t="shared" ca="1" si="103"/>
        <v/>
      </c>
      <c r="AS740" s="52" t="str">
        <f t="shared" ca="1" si="107"/>
        <v/>
      </c>
      <c r="AT740" s="52" t="str">
        <f ca="1">IF(OR(AQ740="",AQ740="n/a"),AQ740,IF(AND($AR740&lt;&gt;"--- Empty ---",AR740=IF(AQ740="Finger1",Settings!$AB$4,Settings!$AB$6),ISERROR(MATCH(AR740,Settings!$AB$9:$AB$14,0))),"No","Yes"))</f>
        <v/>
      </c>
      <c r="AV740" s="51" t="str">
        <f t="shared" ca="1" si="104"/>
        <v/>
      </c>
      <c r="AW740" s="51" t="str">
        <f t="shared" ca="1" si="105"/>
        <v/>
      </c>
      <c r="AX740" s="52" t="str">
        <f t="shared" ca="1" si="108"/>
        <v/>
      </c>
      <c r="AY740" s="52" t="str">
        <f ca="1">IF(OR(AV740="",AV740="n/a"),AV740,IF(AND($AW740&lt;&gt;"--- Empty ---",AW740=IF(AV740="Finger2",Settings!$AB$3,Settings!$AB$5),ISERROR(MATCH(AW740,Settings!$AB$9:$AB$14,0))),"No","Yes"))</f>
        <v/>
      </c>
    </row>
    <row r="741" spans="31:51" x14ac:dyDescent="0.25">
      <c r="AE741" s="51" t="str">
        <f ca="1">OFFSET('All Equipment'!$A$1,ROW()-1,0)&amp;""</f>
        <v/>
      </c>
      <c r="AF741" s="51" t="str">
        <f ca="1">OFFSET('All Equipment'!$B$1,ROW()-1,0)&amp;""</f>
        <v/>
      </c>
      <c r="AG741" s="52" t="str">
        <f t="shared" ca="1" si="100"/>
        <v/>
      </c>
      <c r="AH741" s="51" t="str">
        <f ca="1">IF($AE741="","",IF(OFFSET('All Equipment'!$A$1,ROW()-1,2)="","--- Empty ---",OFFSET('All Equipment'!$A$1,ROW()-1,2)))</f>
        <v/>
      </c>
      <c r="AI741" s="52" t="str">
        <f ca="1">IF($AF741="","",OFFSET('All Equipment'!$E$1,ROW()-1,0))</f>
        <v/>
      </c>
      <c r="AJ741" s="52" t="str">
        <f ca="1">IF($AE741="","",OFFSET('All Equipment'!$M$1,ROW()-1,0))</f>
        <v/>
      </c>
      <c r="AK741" s="107" t="str">
        <f ca="1">IF($AE741="","",IF($AH741="--- Empty ---",0,OFFSET('All Equipment'!$P$1,ROW()-1,0)))</f>
        <v/>
      </c>
      <c r="AL741" s="107" t="str">
        <f ca="1">IF($AE741="","",IF(AND($AE741="Off-Hand",$AH741="--- Empty ---"),1000,IF($AG741="1H",SUM($AK741,MAX(Optimization!$I$5:$K$5)),$AK741)))</f>
        <v/>
      </c>
      <c r="AM741" s="134" t="str">
        <f ca="1">IF($AH741="","",IF(AND($AH741&lt;&gt;"--- Empty ---",OR($AI741&gt;$AD$2,OFFSET('All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1" s="52" t="str">
        <f t="shared" ca="1" si="101"/>
        <v/>
      </c>
      <c r="AO741" s="52" t="str">
        <f t="shared" ca="1" si="106"/>
        <v/>
      </c>
      <c r="AQ741" s="51" t="str">
        <f t="shared" ca="1" si="102"/>
        <v/>
      </c>
      <c r="AR741" s="51" t="str">
        <f t="shared" ca="1" si="103"/>
        <v/>
      </c>
      <c r="AS741" s="52" t="str">
        <f t="shared" ca="1" si="107"/>
        <v/>
      </c>
      <c r="AT741" s="52" t="str">
        <f ca="1">IF(OR(AQ741="",AQ741="n/a"),AQ741,IF(AND($AR741&lt;&gt;"--- Empty ---",AR741=IF(AQ741="Finger1",Settings!$AB$4,Settings!$AB$6),ISERROR(MATCH(AR741,Settings!$AB$9:$AB$14,0))),"No","Yes"))</f>
        <v/>
      </c>
      <c r="AV741" s="51" t="str">
        <f t="shared" ca="1" si="104"/>
        <v/>
      </c>
      <c r="AW741" s="51" t="str">
        <f t="shared" ca="1" si="105"/>
        <v/>
      </c>
      <c r="AX741" s="52" t="str">
        <f t="shared" ca="1" si="108"/>
        <v/>
      </c>
      <c r="AY741" s="52" t="str">
        <f ca="1">IF(OR(AV741="",AV741="n/a"),AV741,IF(AND($AW741&lt;&gt;"--- Empty ---",AW741=IF(AV741="Finger2",Settings!$AB$3,Settings!$AB$5),ISERROR(MATCH(AW741,Settings!$AB$9:$AB$14,0))),"No","Yes"))</f>
        <v/>
      </c>
    </row>
    <row r="742" spans="31:51" x14ac:dyDescent="0.25">
      <c r="AE742" s="51" t="str">
        <f ca="1">OFFSET('All Equipment'!$A$1,ROW()-1,0)&amp;""</f>
        <v/>
      </c>
      <c r="AF742" s="51" t="str">
        <f ca="1">OFFSET('All Equipment'!$B$1,ROW()-1,0)&amp;""</f>
        <v/>
      </c>
      <c r="AG742" s="52" t="str">
        <f t="shared" ca="1" si="100"/>
        <v/>
      </c>
      <c r="AH742" s="51" t="str">
        <f ca="1">IF($AE742="","",IF(OFFSET('All Equipment'!$A$1,ROW()-1,2)="","--- Empty ---",OFFSET('All Equipment'!$A$1,ROW()-1,2)))</f>
        <v/>
      </c>
      <c r="AI742" s="52" t="str">
        <f ca="1">IF($AF742="","",OFFSET('All Equipment'!$E$1,ROW()-1,0))</f>
        <v/>
      </c>
      <c r="AJ742" s="52" t="str">
        <f ca="1">IF($AE742="","",OFFSET('All Equipment'!$M$1,ROW()-1,0))</f>
        <v/>
      </c>
      <c r="AK742" s="107" t="str">
        <f ca="1">IF($AE742="","",IF($AH742="--- Empty ---",0,OFFSET('All Equipment'!$P$1,ROW()-1,0)))</f>
        <v/>
      </c>
      <c r="AL742" s="107" t="str">
        <f ca="1">IF($AE742="","",IF(AND($AE742="Off-Hand",$AH742="--- Empty ---"),1000,IF($AG742="1H",SUM($AK742,MAX(Optimization!$I$5:$K$5)),$AK742)))</f>
        <v/>
      </c>
      <c r="AM742" s="134" t="str">
        <f ca="1">IF($AH742="","",IF(AND($AH742&lt;&gt;"--- Empty ---",OR($AI742&gt;$AD$2,OFFSET('All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2" s="52" t="str">
        <f t="shared" ca="1" si="101"/>
        <v/>
      </c>
      <c r="AO742" s="52" t="str">
        <f t="shared" ca="1" si="106"/>
        <v/>
      </c>
      <c r="AQ742" s="51" t="str">
        <f t="shared" ca="1" si="102"/>
        <v/>
      </c>
      <c r="AR742" s="51" t="str">
        <f t="shared" ca="1" si="103"/>
        <v/>
      </c>
      <c r="AS742" s="52" t="str">
        <f t="shared" ca="1" si="107"/>
        <v/>
      </c>
      <c r="AT742" s="52" t="str">
        <f ca="1">IF(OR(AQ742="",AQ742="n/a"),AQ742,IF(AND($AR742&lt;&gt;"--- Empty ---",AR742=IF(AQ742="Finger1",Settings!$AB$4,Settings!$AB$6),ISERROR(MATCH(AR742,Settings!$AB$9:$AB$14,0))),"No","Yes"))</f>
        <v/>
      </c>
      <c r="AV742" s="51" t="str">
        <f t="shared" ca="1" si="104"/>
        <v/>
      </c>
      <c r="AW742" s="51" t="str">
        <f t="shared" ca="1" si="105"/>
        <v/>
      </c>
      <c r="AX742" s="52" t="str">
        <f t="shared" ca="1" si="108"/>
        <v/>
      </c>
      <c r="AY742" s="52" t="str">
        <f ca="1">IF(OR(AV742="",AV742="n/a"),AV742,IF(AND($AW742&lt;&gt;"--- Empty ---",AW742=IF(AV742="Finger2",Settings!$AB$3,Settings!$AB$5),ISERROR(MATCH(AW742,Settings!$AB$9:$AB$14,0))),"No","Yes"))</f>
        <v/>
      </c>
    </row>
    <row r="743" spans="31:51" x14ac:dyDescent="0.25">
      <c r="AE743" s="51" t="str">
        <f ca="1">OFFSET('All Equipment'!$A$1,ROW()-1,0)&amp;""</f>
        <v/>
      </c>
      <c r="AF743" s="51" t="str">
        <f ca="1">OFFSET('All Equipment'!$B$1,ROW()-1,0)&amp;""</f>
        <v/>
      </c>
      <c r="AG743" s="52" t="str">
        <f t="shared" ca="1" si="100"/>
        <v/>
      </c>
      <c r="AH743" s="51" t="str">
        <f ca="1">IF($AE743="","",IF(OFFSET('All Equipment'!$A$1,ROW()-1,2)="","--- Empty ---",OFFSET('All Equipment'!$A$1,ROW()-1,2)))</f>
        <v/>
      </c>
      <c r="AI743" s="52" t="str">
        <f ca="1">IF($AF743="","",OFFSET('All Equipment'!$E$1,ROW()-1,0))</f>
        <v/>
      </c>
      <c r="AJ743" s="52" t="str">
        <f ca="1">IF($AE743="","",OFFSET('All Equipment'!$M$1,ROW()-1,0))</f>
        <v/>
      </c>
      <c r="AK743" s="107" t="str">
        <f ca="1">IF($AE743="","",IF($AH743="--- Empty ---",0,OFFSET('All Equipment'!$P$1,ROW()-1,0)))</f>
        <v/>
      </c>
      <c r="AL743" s="107" t="str">
        <f ca="1">IF($AE743="","",IF(AND($AE743="Off-Hand",$AH743="--- Empty ---"),1000,IF($AG743="1H",SUM($AK743,MAX(Optimization!$I$5:$K$5)),$AK743)))</f>
        <v/>
      </c>
      <c r="AM743" s="134" t="str">
        <f ca="1">IF($AH743="","",IF(AND($AH743&lt;&gt;"--- Empty ---",OR($AI743&gt;$AD$2,OFFSET('All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3" s="52" t="str">
        <f t="shared" ca="1" si="101"/>
        <v/>
      </c>
      <c r="AO743" s="52" t="str">
        <f t="shared" ca="1" si="106"/>
        <v/>
      </c>
      <c r="AQ743" s="51" t="str">
        <f t="shared" ca="1" si="102"/>
        <v/>
      </c>
      <c r="AR743" s="51" t="str">
        <f t="shared" ca="1" si="103"/>
        <v/>
      </c>
      <c r="AS743" s="52" t="str">
        <f t="shared" ca="1" si="107"/>
        <v/>
      </c>
      <c r="AT743" s="52" t="str">
        <f ca="1">IF(OR(AQ743="",AQ743="n/a"),AQ743,IF(AND($AR743&lt;&gt;"--- Empty ---",AR743=IF(AQ743="Finger1",Settings!$AB$4,Settings!$AB$6),ISERROR(MATCH(AR743,Settings!$AB$9:$AB$14,0))),"No","Yes"))</f>
        <v/>
      </c>
      <c r="AV743" s="51" t="str">
        <f t="shared" ca="1" si="104"/>
        <v/>
      </c>
      <c r="AW743" s="51" t="str">
        <f t="shared" ca="1" si="105"/>
        <v/>
      </c>
      <c r="AX743" s="52" t="str">
        <f t="shared" ca="1" si="108"/>
        <v/>
      </c>
      <c r="AY743" s="52" t="str">
        <f ca="1">IF(OR(AV743="",AV743="n/a"),AV743,IF(AND($AW743&lt;&gt;"--- Empty ---",AW743=IF(AV743="Finger2",Settings!$AB$3,Settings!$AB$5),ISERROR(MATCH(AW743,Settings!$AB$9:$AB$14,0))),"No","Yes"))</f>
        <v/>
      </c>
    </row>
    <row r="744" spans="31:51" x14ac:dyDescent="0.25">
      <c r="AE744" s="51" t="str">
        <f ca="1">OFFSET('All Equipment'!$A$1,ROW()-1,0)&amp;""</f>
        <v/>
      </c>
      <c r="AF744" s="51" t="str">
        <f ca="1">OFFSET('All Equipment'!$B$1,ROW()-1,0)&amp;""</f>
        <v/>
      </c>
      <c r="AG744" s="52" t="str">
        <f t="shared" ca="1" si="100"/>
        <v/>
      </c>
      <c r="AH744" s="51" t="str">
        <f ca="1">IF($AE744="","",IF(OFFSET('All Equipment'!$A$1,ROW()-1,2)="","--- Empty ---",OFFSET('All Equipment'!$A$1,ROW()-1,2)))</f>
        <v/>
      </c>
      <c r="AI744" s="52" t="str">
        <f ca="1">IF($AF744="","",OFFSET('All Equipment'!$E$1,ROW()-1,0))</f>
        <v/>
      </c>
      <c r="AJ744" s="52" t="str">
        <f ca="1">IF($AE744="","",OFFSET('All Equipment'!$M$1,ROW()-1,0))</f>
        <v/>
      </c>
      <c r="AK744" s="107" t="str">
        <f ca="1">IF($AE744="","",IF($AH744="--- Empty ---",0,OFFSET('All Equipment'!$P$1,ROW()-1,0)))</f>
        <v/>
      </c>
      <c r="AL744" s="107" t="str">
        <f ca="1">IF($AE744="","",IF(AND($AE744="Off-Hand",$AH744="--- Empty ---"),1000,IF($AG744="1H",SUM($AK744,MAX(Optimization!$I$5:$K$5)),$AK744)))</f>
        <v/>
      </c>
      <c r="AM744" s="134" t="str">
        <f ca="1">IF($AH744="","",IF(AND($AH744&lt;&gt;"--- Empty ---",OR($AI744&gt;$AD$2,OFFSET('All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4" s="52" t="str">
        <f t="shared" ca="1" si="101"/>
        <v/>
      </c>
      <c r="AO744" s="52" t="str">
        <f t="shared" ca="1" si="106"/>
        <v/>
      </c>
      <c r="AQ744" s="51" t="str">
        <f t="shared" ca="1" si="102"/>
        <v/>
      </c>
      <c r="AR744" s="51" t="str">
        <f t="shared" ca="1" si="103"/>
        <v/>
      </c>
      <c r="AS744" s="52" t="str">
        <f t="shared" ca="1" si="107"/>
        <v/>
      </c>
      <c r="AT744" s="52" t="str">
        <f ca="1">IF(OR(AQ744="",AQ744="n/a"),AQ744,IF(AND($AR744&lt;&gt;"--- Empty ---",AR744=IF(AQ744="Finger1",Settings!$AB$4,Settings!$AB$6),ISERROR(MATCH(AR744,Settings!$AB$9:$AB$14,0))),"No","Yes"))</f>
        <v/>
      </c>
      <c r="AV744" s="51" t="str">
        <f t="shared" ca="1" si="104"/>
        <v/>
      </c>
      <c r="AW744" s="51" t="str">
        <f t="shared" ca="1" si="105"/>
        <v/>
      </c>
      <c r="AX744" s="52" t="str">
        <f t="shared" ca="1" si="108"/>
        <v/>
      </c>
      <c r="AY744" s="52" t="str">
        <f ca="1">IF(OR(AV744="",AV744="n/a"),AV744,IF(AND($AW744&lt;&gt;"--- Empty ---",AW744=IF(AV744="Finger2",Settings!$AB$3,Settings!$AB$5),ISERROR(MATCH(AW744,Settings!$AB$9:$AB$14,0))),"No","Yes"))</f>
        <v/>
      </c>
    </row>
    <row r="745" spans="31:51" x14ac:dyDescent="0.25">
      <c r="AE745" s="51" t="str">
        <f ca="1">OFFSET('All Equipment'!$A$1,ROW()-1,0)&amp;""</f>
        <v/>
      </c>
      <c r="AF745" s="51" t="str">
        <f ca="1">OFFSET('All Equipment'!$B$1,ROW()-1,0)&amp;""</f>
        <v/>
      </c>
      <c r="AG745" s="52" t="str">
        <f t="shared" ca="1" si="100"/>
        <v/>
      </c>
      <c r="AH745" s="51" t="str">
        <f ca="1">IF($AE745="","",IF(OFFSET('All Equipment'!$A$1,ROW()-1,2)="","--- Empty ---",OFFSET('All Equipment'!$A$1,ROW()-1,2)))</f>
        <v/>
      </c>
      <c r="AI745" s="52" t="str">
        <f ca="1">IF($AF745="","",OFFSET('All Equipment'!$E$1,ROW()-1,0))</f>
        <v/>
      </c>
      <c r="AJ745" s="52" t="str">
        <f ca="1">IF($AE745="","",OFFSET('All Equipment'!$M$1,ROW()-1,0))</f>
        <v/>
      </c>
      <c r="AK745" s="107" t="str">
        <f ca="1">IF($AE745="","",IF($AH745="--- Empty ---",0,OFFSET('All Equipment'!$P$1,ROW()-1,0)))</f>
        <v/>
      </c>
      <c r="AL745" s="107" t="str">
        <f ca="1">IF($AE745="","",IF(AND($AE745="Off-Hand",$AH745="--- Empty ---"),1000,IF($AG745="1H",SUM($AK745,MAX(Optimization!$I$5:$K$5)),$AK745)))</f>
        <v/>
      </c>
      <c r="AM745" s="134" t="str">
        <f ca="1">IF($AH745="","",IF(AND($AH745&lt;&gt;"--- Empty ---",OR($AI745&gt;$AD$2,OFFSET('All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5" s="52" t="str">
        <f t="shared" ca="1" si="101"/>
        <v/>
      </c>
      <c r="AO745" s="52" t="str">
        <f t="shared" ca="1" si="106"/>
        <v/>
      </c>
      <c r="AQ745" s="51" t="str">
        <f t="shared" ca="1" si="102"/>
        <v/>
      </c>
      <c r="AR745" s="51" t="str">
        <f t="shared" ca="1" si="103"/>
        <v/>
      </c>
      <c r="AS745" s="52" t="str">
        <f t="shared" ca="1" si="107"/>
        <v/>
      </c>
      <c r="AT745" s="52" t="str">
        <f ca="1">IF(OR(AQ745="",AQ745="n/a"),AQ745,IF(AND($AR745&lt;&gt;"--- Empty ---",AR745=IF(AQ745="Finger1",Settings!$AB$4,Settings!$AB$6),ISERROR(MATCH(AR745,Settings!$AB$9:$AB$14,0))),"No","Yes"))</f>
        <v/>
      </c>
      <c r="AV745" s="51" t="str">
        <f t="shared" ca="1" si="104"/>
        <v/>
      </c>
      <c r="AW745" s="51" t="str">
        <f t="shared" ca="1" si="105"/>
        <v/>
      </c>
      <c r="AX745" s="52" t="str">
        <f t="shared" ca="1" si="108"/>
        <v/>
      </c>
      <c r="AY745" s="52" t="str">
        <f ca="1">IF(OR(AV745="",AV745="n/a"),AV745,IF(AND($AW745&lt;&gt;"--- Empty ---",AW745=IF(AV745="Finger2",Settings!$AB$3,Settings!$AB$5),ISERROR(MATCH(AW745,Settings!$AB$9:$AB$14,0))),"No","Yes"))</f>
        <v/>
      </c>
    </row>
    <row r="746" spans="31:51" x14ac:dyDescent="0.25">
      <c r="AE746" s="51" t="str">
        <f ca="1">OFFSET('All Equipment'!$A$1,ROW()-1,0)&amp;""</f>
        <v/>
      </c>
      <c r="AF746" s="51" t="str">
        <f ca="1">OFFSET('All Equipment'!$B$1,ROW()-1,0)&amp;""</f>
        <v/>
      </c>
      <c r="AG746" s="52" t="str">
        <f t="shared" ca="1" si="100"/>
        <v/>
      </c>
      <c r="AH746" s="51" t="str">
        <f ca="1">IF($AE746="","",IF(OFFSET('All Equipment'!$A$1,ROW()-1,2)="","--- Empty ---",OFFSET('All Equipment'!$A$1,ROW()-1,2)))</f>
        <v/>
      </c>
      <c r="AI746" s="52" t="str">
        <f ca="1">IF($AF746="","",OFFSET('All Equipment'!$E$1,ROW()-1,0))</f>
        <v/>
      </c>
      <c r="AJ746" s="52" t="str">
        <f ca="1">IF($AE746="","",OFFSET('All Equipment'!$M$1,ROW()-1,0))</f>
        <v/>
      </c>
      <c r="AK746" s="107" t="str">
        <f ca="1">IF($AE746="","",IF($AH746="--- Empty ---",0,OFFSET('All Equipment'!$P$1,ROW()-1,0)))</f>
        <v/>
      </c>
      <c r="AL746" s="107" t="str">
        <f ca="1">IF($AE746="","",IF(AND($AE746="Off-Hand",$AH746="--- Empty ---"),1000,IF($AG746="1H",SUM($AK746,MAX(Optimization!$I$5:$K$5)),$AK746)))</f>
        <v/>
      </c>
      <c r="AM746" s="134" t="str">
        <f ca="1">IF($AH746="","",IF(AND($AH746&lt;&gt;"--- Empty ---",OR($AI746&gt;$AD$2,OFFSET('All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6" s="52" t="str">
        <f t="shared" ca="1" si="101"/>
        <v/>
      </c>
      <c r="AO746" s="52" t="str">
        <f t="shared" ca="1" si="106"/>
        <v/>
      </c>
      <c r="AQ746" s="51" t="str">
        <f t="shared" ca="1" si="102"/>
        <v/>
      </c>
      <c r="AR746" s="51" t="str">
        <f t="shared" ca="1" si="103"/>
        <v/>
      </c>
      <c r="AS746" s="52" t="str">
        <f t="shared" ca="1" si="107"/>
        <v/>
      </c>
      <c r="AT746" s="52" t="str">
        <f ca="1">IF(OR(AQ746="",AQ746="n/a"),AQ746,IF(AND($AR746&lt;&gt;"--- Empty ---",AR746=IF(AQ746="Finger1",Settings!$AB$4,Settings!$AB$6),ISERROR(MATCH(AR746,Settings!$AB$9:$AB$14,0))),"No","Yes"))</f>
        <v/>
      </c>
      <c r="AV746" s="51" t="str">
        <f t="shared" ca="1" si="104"/>
        <v/>
      </c>
      <c r="AW746" s="51" t="str">
        <f t="shared" ca="1" si="105"/>
        <v/>
      </c>
      <c r="AX746" s="52" t="str">
        <f t="shared" ca="1" si="108"/>
        <v/>
      </c>
      <c r="AY746" s="52" t="str">
        <f ca="1">IF(OR(AV746="",AV746="n/a"),AV746,IF(AND($AW746&lt;&gt;"--- Empty ---",AW746=IF(AV746="Finger2",Settings!$AB$3,Settings!$AB$5),ISERROR(MATCH(AW746,Settings!$AB$9:$AB$14,0))),"No","Yes"))</f>
        <v/>
      </c>
    </row>
    <row r="747" spans="31:51" x14ac:dyDescent="0.25">
      <c r="AE747" s="51" t="str">
        <f ca="1">OFFSET('All Equipment'!$A$1,ROW()-1,0)&amp;""</f>
        <v/>
      </c>
      <c r="AF747" s="51" t="str">
        <f ca="1">OFFSET('All Equipment'!$B$1,ROW()-1,0)&amp;""</f>
        <v/>
      </c>
      <c r="AG747" s="52" t="str">
        <f t="shared" ca="1" si="100"/>
        <v/>
      </c>
      <c r="AH747" s="51" t="str">
        <f ca="1">IF($AE747="","",IF(OFFSET('All Equipment'!$A$1,ROW()-1,2)="","--- Empty ---",OFFSET('All Equipment'!$A$1,ROW()-1,2)))</f>
        <v/>
      </c>
      <c r="AI747" s="52" t="str">
        <f ca="1">IF($AF747="","",OFFSET('All Equipment'!$E$1,ROW()-1,0))</f>
        <v/>
      </c>
      <c r="AJ747" s="52" t="str">
        <f ca="1">IF($AE747="","",OFFSET('All Equipment'!$M$1,ROW()-1,0))</f>
        <v/>
      </c>
      <c r="AK747" s="107" t="str">
        <f ca="1">IF($AE747="","",IF($AH747="--- Empty ---",0,OFFSET('All Equipment'!$P$1,ROW()-1,0)))</f>
        <v/>
      </c>
      <c r="AL747" s="107" t="str">
        <f ca="1">IF($AE747="","",IF(AND($AE747="Off-Hand",$AH747="--- Empty ---"),1000,IF($AG747="1H",SUM($AK747,MAX(Optimization!$I$5:$K$5)),$AK747)))</f>
        <v/>
      </c>
      <c r="AM747" s="134" t="str">
        <f ca="1">IF($AH747="","",IF(AND($AH747&lt;&gt;"--- Empty ---",OR($AI747&gt;$AD$2,OFFSET('All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7" s="52" t="str">
        <f t="shared" ca="1" si="101"/>
        <v/>
      </c>
      <c r="AO747" s="52" t="str">
        <f t="shared" ca="1" si="106"/>
        <v/>
      </c>
      <c r="AQ747" s="51" t="str">
        <f t="shared" ca="1" si="102"/>
        <v/>
      </c>
      <c r="AR747" s="51" t="str">
        <f t="shared" ca="1" si="103"/>
        <v/>
      </c>
      <c r="AS747" s="52" t="str">
        <f t="shared" ca="1" si="107"/>
        <v/>
      </c>
      <c r="AT747" s="52" t="str">
        <f ca="1">IF(OR(AQ747="",AQ747="n/a"),AQ747,IF(AND($AR747&lt;&gt;"--- Empty ---",AR747=IF(AQ747="Finger1",Settings!$AB$4,Settings!$AB$6),ISERROR(MATCH(AR747,Settings!$AB$9:$AB$14,0))),"No","Yes"))</f>
        <v/>
      </c>
      <c r="AV747" s="51" t="str">
        <f t="shared" ca="1" si="104"/>
        <v/>
      </c>
      <c r="AW747" s="51" t="str">
        <f t="shared" ca="1" si="105"/>
        <v/>
      </c>
      <c r="AX747" s="52" t="str">
        <f t="shared" ca="1" si="108"/>
        <v/>
      </c>
      <c r="AY747" s="52" t="str">
        <f ca="1">IF(OR(AV747="",AV747="n/a"),AV747,IF(AND($AW747&lt;&gt;"--- Empty ---",AW747=IF(AV747="Finger2",Settings!$AB$3,Settings!$AB$5),ISERROR(MATCH(AW747,Settings!$AB$9:$AB$14,0))),"No","Yes"))</f>
        <v/>
      </c>
    </row>
    <row r="748" spans="31:51" x14ac:dyDescent="0.25">
      <c r="AE748" s="51" t="str">
        <f ca="1">OFFSET('All Equipment'!$A$1,ROW()-1,0)&amp;""</f>
        <v/>
      </c>
      <c r="AF748" s="51" t="str">
        <f ca="1">OFFSET('All Equipment'!$B$1,ROW()-1,0)&amp;""</f>
        <v/>
      </c>
      <c r="AG748" s="52" t="str">
        <f t="shared" ca="1" si="100"/>
        <v/>
      </c>
      <c r="AH748" s="51" t="str">
        <f ca="1">IF($AE748="","",IF(OFFSET('All Equipment'!$A$1,ROW()-1,2)="","--- Empty ---",OFFSET('All Equipment'!$A$1,ROW()-1,2)))</f>
        <v/>
      </c>
      <c r="AI748" s="52" t="str">
        <f ca="1">IF($AF748="","",OFFSET('All Equipment'!$E$1,ROW()-1,0))</f>
        <v/>
      </c>
      <c r="AJ748" s="52" t="str">
        <f ca="1">IF($AE748="","",OFFSET('All Equipment'!$M$1,ROW()-1,0))</f>
        <v/>
      </c>
      <c r="AK748" s="107" t="str">
        <f ca="1">IF($AE748="","",IF($AH748="--- Empty ---",0,OFFSET('All Equipment'!$P$1,ROW()-1,0)))</f>
        <v/>
      </c>
      <c r="AL748" s="107" t="str">
        <f ca="1">IF($AE748="","",IF(AND($AE748="Off-Hand",$AH748="--- Empty ---"),1000,IF($AG748="1H",SUM($AK748,MAX(Optimization!$I$5:$K$5)),$AK748)))</f>
        <v/>
      </c>
      <c r="AM748" s="134" t="str">
        <f ca="1">IF($AH748="","",IF(AND($AH748&lt;&gt;"--- Empty ---",OR($AI748&gt;$AD$2,OFFSET('All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8" s="52" t="str">
        <f t="shared" ca="1" si="101"/>
        <v/>
      </c>
      <c r="AO748" s="52" t="str">
        <f t="shared" ca="1" si="106"/>
        <v/>
      </c>
      <c r="AQ748" s="51" t="str">
        <f t="shared" ca="1" si="102"/>
        <v/>
      </c>
      <c r="AR748" s="51" t="str">
        <f t="shared" ca="1" si="103"/>
        <v/>
      </c>
      <c r="AS748" s="52" t="str">
        <f t="shared" ca="1" si="107"/>
        <v/>
      </c>
      <c r="AT748" s="52" t="str">
        <f ca="1">IF(OR(AQ748="",AQ748="n/a"),AQ748,IF(AND($AR748&lt;&gt;"--- Empty ---",AR748=IF(AQ748="Finger1",Settings!$AB$4,Settings!$AB$6),ISERROR(MATCH(AR748,Settings!$AB$9:$AB$14,0))),"No","Yes"))</f>
        <v/>
      </c>
      <c r="AV748" s="51" t="str">
        <f t="shared" ca="1" si="104"/>
        <v/>
      </c>
      <c r="AW748" s="51" t="str">
        <f t="shared" ca="1" si="105"/>
        <v/>
      </c>
      <c r="AX748" s="52" t="str">
        <f t="shared" ca="1" si="108"/>
        <v/>
      </c>
      <c r="AY748" s="52" t="str">
        <f ca="1">IF(OR(AV748="",AV748="n/a"),AV748,IF(AND($AW748&lt;&gt;"--- Empty ---",AW748=IF(AV748="Finger2",Settings!$AB$3,Settings!$AB$5),ISERROR(MATCH(AW748,Settings!$AB$9:$AB$14,0))),"No","Yes"))</f>
        <v/>
      </c>
    </row>
    <row r="749" spans="31:51" x14ac:dyDescent="0.25">
      <c r="AE749" s="51" t="str">
        <f ca="1">OFFSET('All Equipment'!$A$1,ROW()-1,0)&amp;""</f>
        <v/>
      </c>
      <c r="AF749" s="51" t="str">
        <f ca="1">OFFSET('All Equipment'!$B$1,ROW()-1,0)&amp;""</f>
        <v/>
      </c>
      <c r="AG749" s="52" t="str">
        <f t="shared" ca="1" si="100"/>
        <v/>
      </c>
      <c r="AH749" s="51" t="str">
        <f ca="1">IF($AE749="","",IF(OFFSET('All Equipment'!$A$1,ROW()-1,2)="","--- Empty ---",OFFSET('All Equipment'!$A$1,ROW()-1,2)))</f>
        <v/>
      </c>
      <c r="AI749" s="52" t="str">
        <f ca="1">IF($AF749="","",OFFSET('All Equipment'!$E$1,ROW()-1,0))</f>
        <v/>
      </c>
      <c r="AJ749" s="52" t="str">
        <f ca="1">IF($AE749="","",OFFSET('All Equipment'!$M$1,ROW()-1,0))</f>
        <v/>
      </c>
      <c r="AK749" s="107" t="str">
        <f ca="1">IF($AE749="","",IF($AH749="--- Empty ---",0,OFFSET('All Equipment'!$P$1,ROW()-1,0)))</f>
        <v/>
      </c>
      <c r="AL749" s="107" t="str">
        <f ca="1">IF($AE749="","",IF(AND($AE749="Off-Hand",$AH749="--- Empty ---"),1000,IF($AG749="1H",SUM($AK749,MAX(Optimization!$I$5:$K$5)),$AK749)))</f>
        <v/>
      </c>
      <c r="AM749" s="134" t="str">
        <f ca="1">IF($AH749="","",IF(AND($AH749&lt;&gt;"--- Empty ---",OR($AI749&gt;$AD$2,OFFSET('All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9" s="52" t="str">
        <f t="shared" ca="1" si="101"/>
        <v/>
      </c>
      <c r="AO749" s="52" t="str">
        <f t="shared" ca="1" si="106"/>
        <v/>
      </c>
      <c r="AQ749" s="51" t="str">
        <f t="shared" ca="1" si="102"/>
        <v/>
      </c>
      <c r="AR749" s="51" t="str">
        <f t="shared" ca="1" si="103"/>
        <v/>
      </c>
      <c r="AS749" s="52" t="str">
        <f t="shared" ca="1" si="107"/>
        <v/>
      </c>
      <c r="AT749" s="52" t="str">
        <f ca="1">IF(OR(AQ749="",AQ749="n/a"),AQ749,IF(AND($AR749&lt;&gt;"--- Empty ---",AR749=IF(AQ749="Finger1",Settings!$AB$4,Settings!$AB$6),ISERROR(MATCH(AR749,Settings!$AB$9:$AB$14,0))),"No","Yes"))</f>
        <v/>
      </c>
      <c r="AV749" s="51" t="str">
        <f t="shared" ca="1" si="104"/>
        <v/>
      </c>
      <c r="AW749" s="51" t="str">
        <f t="shared" ca="1" si="105"/>
        <v/>
      </c>
      <c r="AX749" s="52" t="str">
        <f t="shared" ca="1" si="108"/>
        <v/>
      </c>
      <c r="AY749" s="52" t="str">
        <f ca="1">IF(OR(AV749="",AV749="n/a"),AV749,IF(AND($AW749&lt;&gt;"--- Empty ---",AW749=IF(AV749="Finger2",Settings!$AB$3,Settings!$AB$5),ISERROR(MATCH(AW749,Settings!$AB$9:$AB$14,0))),"No","Yes"))</f>
        <v/>
      </c>
    </row>
    <row r="750" spans="31:51" x14ac:dyDescent="0.25">
      <c r="AE750" s="51" t="str">
        <f ca="1">OFFSET('All Equipment'!$A$1,ROW()-1,0)&amp;""</f>
        <v/>
      </c>
      <c r="AF750" s="51" t="str">
        <f ca="1">OFFSET('All Equipment'!$B$1,ROW()-1,0)&amp;""</f>
        <v/>
      </c>
      <c r="AG750" s="52" t="str">
        <f t="shared" ca="1" si="100"/>
        <v/>
      </c>
      <c r="AH750" s="51" t="str">
        <f ca="1">IF($AE750="","",IF(OFFSET('All Equipment'!$A$1,ROW()-1,2)="","--- Empty ---",OFFSET('All Equipment'!$A$1,ROW()-1,2)))</f>
        <v/>
      </c>
      <c r="AI750" s="52" t="str">
        <f ca="1">IF($AF750="","",OFFSET('All Equipment'!$E$1,ROW()-1,0))</f>
        <v/>
      </c>
      <c r="AJ750" s="52" t="str">
        <f ca="1">IF($AE750="","",OFFSET('All Equipment'!$M$1,ROW()-1,0))</f>
        <v/>
      </c>
      <c r="AK750" s="107" t="str">
        <f ca="1">IF($AE750="","",IF($AH750="--- Empty ---",0,OFFSET('All Equipment'!$P$1,ROW()-1,0)))</f>
        <v/>
      </c>
      <c r="AL750" s="107" t="str">
        <f ca="1">IF($AE750="","",IF(AND($AE750="Off-Hand",$AH750="--- Empty ---"),1000,IF($AG750="1H",SUM($AK750,MAX(Optimization!$I$5:$K$5)),$AK750)))</f>
        <v/>
      </c>
      <c r="AM750" s="134" t="str">
        <f ca="1">IF($AH750="","",IF(AND($AH750&lt;&gt;"--- Empty ---",OR($AI750&gt;$AD$2,OFFSET('All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0" s="52" t="str">
        <f t="shared" ca="1" si="101"/>
        <v/>
      </c>
      <c r="AO750" s="52" t="str">
        <f t="shared" ca="1" si="106"/>
        <v/>
      </c>
      <c r="AQ750" s="51" t="str">
        <f t="shared" ca="1" si="102"/>
        <v/>
      </c>
      <c r="AR750" s="51" t="str">
        <f t="shared" ca="1" si="103"/>
        <v/>
      </c>
      <c r="AS750" s="52" t="str">
        <f t="shared" ca="1" si="107"/>
        <v/>
      </c>
      <c r="AT750" s="52" t="str">
        <f ca="1">IF(OR(AQ750="",AQ750="n/a"),AQ750,IF(AND($AR750&lt;&gt;"--- Empty ---",AR750=IF(AQ750="Finger1",Settings!$AB$4,Settings!$AB$6),ISERROR(MATCH(AR750,Settings!$AB$9:$AB$14,0))),"No","Yes"))</f>
        <v/>
      </c>
      <c r="AV750" s="51" t="str">
        <f t="shared" ca="1" si="104"/>
        <v/>
      </c>
      <c r="AW750" s="51" t="str">
        <f t="shared" ca="1" si="105"/>
        <v/>
      </c>
      <c r="AX750" s="52" t="str">
        <f t="shared" ca="1" si="108"/>
        <v/>
      </c>
      <c r="AY750" s="52" t="str">
        <f ca="1">IF(OR(AV750="",AV750="n/a"),AV750,IF(AND($AW750&lt;&gt;"--- Empty ---",AW750=IF(AV750="Finger2",Settings!$AB$3,Settings!$AB$5),ISERROR(MATCH(AW750,Settings!$AB$9:$AB$14,0))),"No","Yes"))</f>
        <v/>
      </c>
    </row>
    <row r="751" spans="31:51" x14ac:dyDescent="0.25">
      <c r="AE751" s="51" t="str">
        <f ca="1">OFFSET('All Equipment'!$A$1,ROW()-1,0)&amp;""</f>
        <v/>
      </c>
      <c r="AF751" s="51" t="str">
        <f ca="1">OFFSET('All Equipment'!$B$1,ROW()-1,0)&amp;""</f>
        <v/>
      </c>
      <c r="AG751" s="52" t="str">
        <f t="shared" ca="1" si="100"/>
        <v/>
      </c>
      <c r="AH751" s="51" t="str">
        <f ca="1">IF($AE751="","",IF(OFFSET('All Equipment'!$A$1,ROW()-1,2)="","--- Empty ---",OFFSET('All Equipment'!$A$1,ROW()-1,2)))</f>
        <v/>
      </c>
      <c r="AI751" s="52" t="str">
        <f ca="1">IF($AF751="","",OFFSET('All Equipment'!$E$1,ROW()-1,0))</f>
        <v/>
      </c>
      <c r="AJ751" s="52" t="str">
        <f ca="1">IF($AE751="","",OFFSET('All Equipment'!$M$1,ROW()-1,0))</f>
        <v/>
      </c>
      <c r="AK751" s="107" t="str">
        <f ca="1">IF($AE751="","",IF($AH751="--- Empty ---",0,OFFSET('All Equipment'!$P$1,ROW()-1,0)))</f>
        <v/>
      </c>
      <c r="AL751" s="107" t="str">
        <f ca="1">IF($AE751="","",IF(AND($AE751="Off-Hand",$AH751="--- Empty ---"),1000,IF($AG751="1H",SUM($AK751,MAX(Optimization!$I$5:$K$5)),$AK751)))</f>
        <v/>
      </c>
      <c r="AM751" s="134" t="str">
        <f ca="1">IF($AH751="","",IF(AND($AH751&lt;&gt;"--- Empty ---",OR($AI751&gt;$AD$2,OFFSET('All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1" s="52" t="str">
        <f t="shared" ca="1" si="101"/>
        <v/>
      </c>
      <c r="AO751" s="52" t="str">
        <f t="shared" ca="1" si="106"/>
        <v/>
      </c>
      <c r="AQ751" s="51" t="str">
        <f t="shared" ca="1" si="102"/>
        <v/>
      </c>
      <c r="AR751" s="51" t="str">
        <f t="shared" ca="1" si="103"/>
        <v/>
      </c>
      <c r="AS751" s="52" t="str">
        <f t="shared" ca="1" si="107"/>
        <v/>
      </c>
      <c r="AT751" s="52" t="str">
        <f ca="1">IF(OR(AQ751="",AQ751="n/a"),AQ751,IF(AND($AR751&lt;&gt;"--- Empty ---",AR751=IF(AQ751="Finger1",Settings!$AB$4,Settings!$AB$6),ISERROR(MATCH(AR751,Settings!$AB$9:$AB$14,0))),"No","Yes"))</f>
        <v/>
      </c>
      <c r="AV751" s="51" t="str">
        <f t="shared" ca="1" si="104"/>
        <v/>
      </c>
      <c r="AW751" s="51" t="str">
        <f t="shared" ca="1" si="105"/>
        <v/>
      </c>
      <c r="AX751" s="52" t="str">
        <f t="shared" ca="1" si="108"/>
        <v/>
      </c>
      <c r="AY751" s="52" t="str">
        <f ca="1">IF(OR(AV751="",AV751="n/a"),AV751,IF(AND($AW751&lt;&gt;"--- Empty ---",AW751=IF(AV751="Finger2",Settings!$AB$3,Settings!$AB$5),ISERROR(MATCH(AW751,Settings!$AB$9:$AB$14,0))),"No","Yes"))</f>
        <v/>
      </c>
    </row>
    <row r="752" spans="31:51" x14ac:dyDescent="0.25">
      <c r="AE752" s="51" t="str">
        <f ca="1">OFFSET('All Equipment'!$A$1,ROW()-1,0)&amp;""</f>
        <v/>
      </c>
      <c r="AF752" s="51" t="str">
        <f ca="1">OFFSET('All Equipment'!$B$1,ROW()-1,0)&amp;""</f>
        <v/>
      </c>
      <c r="AG752" s="52" t="str">
        <f t="shared" ca="1" si="100"/>
        <v/>
      </c>
      <c r="AH752" s="51" t="str">
        <f ca="1">IF($AE752="","",IF(OFFSET('All Equipment'!$A$1,ROW()-1,2)="","--- Empty ---",OFFSET('All Equipment'!$A$1,ROW()-1,2)))</f>
        <v/>
      </c>
      <c r="AI752" s="52" t="str">
        <f ca="1">IF($AF752="","",OFFSET('All Equipment'!$E$1,ROW()-1,0))</f>
        <v/>
      </c>
      <c r="AJ752" s="52" t="str">
        <f ca="1">IF($AE752="","",OFFSET('All Equipment'!$M$1,ROW()-1,0))</f>
        <v/>
      </c>
      <c r="AK752" s="107" t="str">
        <f ca="1">IF($AE752="","",IF($AH752="--- Empty ---",0,OFFSET('All Equipment'!$P$1,ROW()-1,0)))</f>
        <v/>
      </c>
      <c r="AL752" s="107" t="str">
        <f ca="1">IF($AE752="","",IF(AND($AE752="Off-Hand",$AH752="--- Empty ---"),1000,IF($AG752="1H",SUM($AK752,MAX(Optimization!$I$5:$K$5)),$AK752)))</f>
        <v/>
      </c>
      <c r="AM752" s="134" t="str">
        <f ca="1">IF($AH752="","",IF(AND($AH752&lt;&gt;"--- Empty ---",OR($AI752&gt;$AD$2,OFFSET('All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2" s="52" t="str">
        <f t="shared" ca="1" si="101"/>
        <v/>
      </c>
      <c r="AO752" s="52" t="str">
        <f t="shared" ca="1" si="106"/>
        <v/>
      </c>
      <c r="AQ752" s="51" t="str">
        <f t="shared" ca="1" si="102"/>
        <v/>
      </c>
      <c r="AR752" s="51" t="str">
        <f t="shared" ca="1" si="103"/>
        <v/>
      </c>
      <c r="AS752" s="52" t="str">
        <f t="shared" ca="1" si="107"/>
        <v/>
      </c>
      <c r="AT752" s="52" t="str">
        <f ca="1">IF(OR(AQ752="",AQ752="n/a"),AQ752,IF(AND($AR752&lt;&gt;"--- Empty ---",AR752=IF(AQ752="Finger1",Settings!$AB$4,Settings!$AB$6),ISERROR(MATCH(AR752,Settings!$AB$9:$AB$14,0))),"No","Yes"))</f>
        <v/>
      </c>
      <c r="AV752" s="51" t="str">
        <f t="shared" ca="1" si="104"/>
        <v/>
      </c>
      <c r="AW752" s="51" t="str">
        <f t="shared" ca="1" si="105"/>
        <v/>
      </c>
      <c r="AX752" s="52" t="str">
        <f t="shared" ca="1" si="108"/>
        <v/>
      </c>
      <c r="AY752" s="52" t="str">
        <f ca="1">IF(OR(AV752="",AV752="n/a"),AV752,IF(AND($AW752&lt;&gt;"--- Empty ---",AW752=IF(AV752="Finger2",Settings!$AB$3,Settings!$AB$5),ISERROR(MATCH(AW752,Settings!$AB$9:$AB$14,0))),"No","Yes"))</f>
        <v/>
      </c>
    </row>
    <row r="753" spans="31:51" x14ac:dyDescent="0.25">
      <c r="AE753" s="51" t="str">
        <f ca="1">OFFSET('All Equipment'!$A$1,ROW()-1,0)&amp;""</f>
        <v/>
      </c>
      <c r="AF753" s="51" t="str">
        <f ca="1">OFFSET('All Equipment'!$B$1,ROW()-1,0)&amp;""</f>
        <v/>
      </c>
      <c r="AG753" s="52" t="str">
        <f t="shared" ca="1" si="100"/>
        <v/>
      </c>
      <c r="AH753" s="51" t="str">
        <f ca="1">IF($AE753="","",IF(OFFSET('All Equipment'!$A$1,ROW()-1,2)="","--- Empty ---",OFFSET('All Equipment'!$A$1,ROW()-1,2)))</f>
        <v/>
      </c>
      <c r="AI753" s="52" t="str">
        <f ca="1">IF($AF753="","",OFFSET('All Equipment'!$E$1,ROW()-1,0))</f>
        <v/>
      </c>
      <c r="AJ753" s="52" t="str">
        <f ca="1">IF($AE753="","",OFFSET('All Equipment'!$M$1,ROW()-1,0))</f>
        <v/>
      </c>
      <c r="AK753" s="107" t="str">
        <f ca="1">IF($AE753="","",IF($AH753="--- Empty ---",0,OFFSET('All Equipment'!$P$1,ROW()-1,0)))</f>
        <v/>
      </c>
      <c r="AL753" s="107" t="str">
        <f ca="1">IF($AE753="","",IF(AND($AE753="Off-Hand",$AH753="--- Empty ---"),1000,IF($AG753="1H",SUM($AK753,MAX(Optimization!$I$5:$K$5)),$AK753)))</f>
        <v/>
      </c>
      <c r="AM753" s="134" t="str">
        <f ca="1">IF($AH753="","",IF(AND($AH753&lt;&gt;"--- Empty ---",OR($AI753&gt;$AD$2,OFFSET('All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3" s="52" t="str">
        <f t="shared" ca="1" si="101"/>
        <v/>
      </c>
      <c r="AO753" s="52" t="str">
        <f t="shared" ca="1" si="106"/>
        <v/>
      </c>
      <c r="AQ753" s="51" t="str">
        <f t="shared" ca="1" si="102"/>
        <v/>
      </c>
      <c r="AR753" s="51" t="str">
        <f t="shared" ca="1" si="103"/>
        <v/>
      </c>
      <c r="AS753" s="52" t="str">
        <f t="shared" ca="1" si="107"/>
        <v/>
      </c>
      <c r="AT753" s="52" t="str">
        <f ca="1">IF(OR(AQ753="",AQ753="n/a"),AQ753,IF(AND($AR753&lt;&gt;"--- Empty ---",AR753=IF(AQ753="Finger1",Settings!$AB$4,Settings!$AB$6),ISERROR(MATCH(AR753,Settings!$AB$9:$AB$14,0))),"No","Yes"))</f>
        <v/>
      </c>
      <c r="AV753" s="51" t="str">
        <f t="shared" ca="1" si="104"/>
        <v/>
      </c>
      <c r="AW753" s="51" t="str">
        <f t="shared" ca="1" si="105"/>
        <v/>
      </c>
      <c r="AX753" s="52" t="str">
        <f t="shared" ca="1" si="108"/>
        <v/>
      </c>
      <c r="AY753" s="52" t="str">
        <f ca="1">IF(OR(AV753="",AV753="n/a"),AV753,IF(AND($AW753&lt;&gt;"--- Empty ---",AW753=IF(AV753="Finger2",Settings!$AB$3,Settings!$AB$5),ISERROR(MATCH(AW753,Settings!$AB$9:$AB$14,0))),"No","Yes"))</f>
        <v/>
      </c>
    </row>
    <row r="754" spans="31:51" x14ac:dyDescent="0.25">
      <c r="AE754" s="51" t="str">
        <f ca="1">OFFSET('All Equipment'!$A$1,ROW()-1,0)&amp;""</f>
        <v/>
      </c>
      <c r="AF754" s="51" t="str">
        <f ca="1">OFFSET('All Equipment'!$B$1,ROW()-1,0)&amp;""</f>
        <v/>
      </c>
      <c r="AG754" s="52" t="str">
        <f t="shared" ca="1" si="100"/>
        <v/>
      </c>
      <c r="AH754" s="51" t="str">
        <f ca="1">IF($AE754="","",IF(OFFSET('All Equipment'!$A$1,ROW()-1,2)="","--- Empty ---",OFFSET('All Equipment'!$A$1,ROW()-1,2)))</f>
        <v/>
      </c>
      <c r="AI754" s="52" t="str">
        <f ca="1">IF($AF754="","",OFFSET('All Equipment'!$E$1,ROW()-1,0))</f>
        <v/>
      </c>
      <c r="AJ754" s="52" t="str">
        <f ca="1">IF($AE754="","",OFFSET('All Equipment'!$M$1,ROW()-1,0))</f>
        <v/>
      </c>
      <c r="AK754" s="107" t="str">
        <f ca="1">IF($AE754="","",IF($AH754="--- Empty ---",0,OFFSET('All Equipment'!$P$1,ROW()-1,0)))</f>
        <v/>
      </c>
      <c r="AL754" s="107" t="str">
        <f ca="1">IF($AE754="","",IF(AND($AE754="Off-Hand",$AH754="--- Empty ---"),1000,IF($AG754="1H",SUM($AK754,MAX(Optimization!$I$5:$K$5)),$AK754)))</f>
        <v/>
      </c>
      <c r="AM754" s="134" t="str">
        <f ca="1">IF($AH754="","",IF(AND($AH754&lt;&gt;"--- Empty ---",OR($AI754&gt;$AD$2,OFFSET('All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4" s="52" t="str">
        <f t="shared" ca="1" si="101"/>
        <v/>
      </c>
      <c r="AO754" s="52" t="str">
        <f t="shared" ca="1" si="106"/>
        <v/>
      </c>
      <c r="AQ754" s="51" t="str">
        <f t="shared" ca="1" si="102"/>
        <v/>
      </c>
      <c r="AR754" s="51" t="str">
        <f t="shared" ca="1" si="103"/>
        <v/>
      </c>
      <c r="AS754" s="52" t="str">
        <f t="shared" ca="1" si="107"/>
        <v/>
      </c>
      <c r="AT754" s="52" t="str">
        <f ca="1">IF(OR(AQ754="",AQ754="n/a"),AQ754,IF(AND($AR754&lt;&gt;"--- Empty ---",AR754=IF(AQ754="Finger1",Settings!$AB$4,Settings!$AB$6),ISERROR(MATCH(AR754,Settings!$AB$9:$AB$14,0))),"No","Yes"))</f>
        <v/>
      </c>
      <c r="AV754" s="51" t="str">
        <f t="shared" ca="1" si="104"/>
        <v/>
      </c>
      <c r="AW754" s="51" t="str">
        <f t="shared" ca="1" si="105"/>
        <v/>
      </c>
      <c r="AX754" s="52" t="str">
        <f t="shared" ca="1" si="108"/>
        <v/>
      </c>
      <c r="AY754" s="52" t="str">
        <f ca="1">IF(OR(AV754="",AV754="n/a"),AV754,IF(AND($AW754&lt;&gt;"--- Empty ---",AW754=IF(AV754="Finger2",Settings!$AB$3,Settings!$AB$5),ISERROR(MATCH(AW754,Settings!$AB$9:$AB$14,0))),"No","Yes"))</f>
        <v/>
      </c>
    </row>
    <row r="755" spans="31:51" x14ac:dyDescent="0.25">
      <c r="AE755" s="51" t="str">
        <f ca="1">OFFSET('All Equipment'!$A$1,ROW()-1,0)&amp;""</f>
        <v/>
      </c>
      <c r="AF755" s="51" t="str">
        <f ca="1">OFFSET('All Equipment'!$B$1,ROW()-1,0)&amp;""</f>
        <v/>
      </c>
      <c r="AG755" s="52" t="str">
        <f t="shared" ca="1" si="100"/>
        <v/>
      </c>
      <c r="AH755" s="51" t="str">
        <f ca="1">IF($AE755="","",IF(OFFSET('All Equipment'!$A$1,ROW()-1,2)="","--- Empty ---",OFFSET('All Equipment'!$A$1,ROW()-1,2)))</f>
        <v/>
      </c>
      <c r="AI755" s="52" t="str">
        <f ca="1">IF($AF755="","",OFFSET('All Equipment'!$E$1,ROW()-1,0))</f>
        <v/>
      </c>
      <c r="AJ755" s="52" t="str">
        <f ca="1">IF($AE755="","",OFFSET('All Equipment'!$M$1,ROW()-1,0))</f>
        <v/>
      </c>
      <c r="AK755" s="107" t="str">
        <f ca="1">IF($AE755="","",IF($AH755="--- Empty ---",0,OFFSET('All Equipment'!$P$1,ROW()-1,0)))</f>
        <v/>
      </c>
      <c r="AL755" s="107" t="str">
        <f ca="1">IF($AE755="","",IF(AND($AE755="Off-Hand",$AH755="--- Empty ---"),1000,IF($AG755="1H",SUM($AK755,MAX(Optimization!$I$5:$K$5)),$AK755)))</f>
        <v/>
      </c>
      <c r="AM755" s="134" t="str">
        <f ca="1">IF($AH755="","",IF(AND($AH755&lt;&gt;"--- Empty ---",OR($AI755&gt;$AD$2,OFFSET('All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5" s="52" t="str">
        <f t="shared" ca="1" si="101"/>
        <v/>
      </c>
      <c r="AO755" s="52" t="str">
        <f t="shared" ca="1" si="106"/>
        <v/>
      </c>
      <c r="AQ755" s="51" t="str">
        <f t="shared" ca="1" si="102"/>
        <v/>
      </c>
      <c r="AR755" s="51" t="str">
        <f t="shared" ca="1" si="103"/>
        <v/>
      </c>
      <c r="AS755" s="52" t="str">
        <f t="shared" ca="1" si="107"/>
        <v/>
      </c>
      <c r="AT755" s="52" t="str">
        <f ca="1">IF(OR(AQ755="",AQ755="n/a"),AQ755,IF(AND($AR755&lt;&gt;"--- Empty ---",AR755=IF(AQ755="Finger1",Settings!$AB$4,Settings!$AB$6),ISERROR(MATCH(AR755,Settings!$AB$9:$AB$14,0))),"No","Yes"))</f>
        <v/>
      </c>
      <c r="AV755" s="51" t="str">
        <f t="shared" ca="1" si="104"/>
        <v/>
      </c>
      <c r="AW755" s="51" t="str">
        <f t="shared" ca="1" si="105"/>
        <v/>
      </c>
      <c r="AX755" s="52" t="str">
        <f t="shared" ca="1" si="108"/>
        <v/>
      </c>
      <c r="AY755" s="52" t="str">
        <f ca="1">IF(OR(AV755="",AV755="n/a"),AV755,IF(AND($AW755&lt;&gt;"--- Empty ---",AW755=IF(AV755="Finger2",Settings!$AB$3,Settings!$AB$5),ISERROR(MATCH(AW755,Settings!$AB$9:$AB$14,0))),"No","Yes"))</f>
        <v/>
      </c>
    </row>
    <row r="756" spans="31:51" x14ac:dyDescent="0.25">
      <c r="AE756" s="51" t="str">
        <f ca="1">OFFSET('All Equipment'!$A$1,ROW()-1,0)&amp;""</f>
        <v/>
      </c>
      <c r="AF756" s="51" t="str">
        <f ca="1">OFFSET('All Equipment'!$B$1,ROW()-1,0)&amp;""</f>
        <v/>
      </c>
      <c r="AG756" s="52" t="str">
        <f t="shared" ca="1" si="100"/>
        <v/>
      </c>
      <c r="AH756" s="51" t="str">
        <f ca="1">IF($AE756="","",IF(OFFSET('All Equipment'!$A$1,ROW()-1,2)="","--- Empty ---",OFFSET('All Equipment'!$A$1,ROW()-1,2)))</f>
        <v/>
      </c>
      <c r="AI756" s="52" t="str">
        <f ca="1">IF($AF756="","",OFFSET('All Equipment'!$E$1,ROW()-1,0))</f>
        <v/>
      </c>
      <c r="AJ756" s="52" t="str">
        <f ca="1">IF($AE756="","",OFFSET('All Equipment'!$M$1,ROW()-1,0))</f>
        <v/>
      </c>
      <c r="AK756" s="107" t="str">
        <f ca="1">IF($AE756="","",IF($AH756="--- Empty ---",0,OFFSET('All Equipment'!$P$1,ROW()-1,0)))</f>
        <v/>
      </c>
      <c r="AL756" s="107" t="str">
        <f ca="1">IF($AE756="","",IF(AND($AE756="Off-Hand",$AH756="--- Empty ---"),1000,IF($AG756="1H",SUM($AK756,MAX(Optimization!$I$5:$K$5)),$AK756)))</f>
        <v/>
      </c>
      <c r="AM756" s="134" t="str">
        <f ca="1">IF($AH756="","",IF(AND($AH756&lt;&gt;"--- Empty ---",OR($AI756&gt;$AD$2,OFFSET('All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6" s="52" t="str">
        <f t="shared" ca="1" si="101"/>
        <v/>
      </c>
      <c r="AO756" s="52" t="str">
        <f t="shared" ca="1" si="106"/>
        <v/>
      </c>
      <c r="AQ756" s="51" t="str">
        <f t="shared" ca="1" si="102"/>
        <v/>
      </c>
      <c r="AR756" s="51" t="str">
        <f t="shared" ca="1" si="103"/>
        <v/>
      </c>
      <c r="AS756" s="52" t="str">
        <f t="shared" ca="1" si="107"/>
        <v/>
      </c>
      <c r="AT756" s="52" t="str">
        <f ca="1">IF(OR(AQ756="",AQ756="n/a"),AQ756,IF(AND($AR756&lt;&gt;"--- Empty ---",AR756=IF(AQ756="Finger1",Settings!$AB$4,Settings!$AB$6),ISERROR(MATCH(AR756,Settings!$AB$9:$AB$14,0))),"No","Yes"))</f>
        <v/>
      </c>
      <c r="AV756" s="51" t="str">
        <f t="shared" ca="1" si="104"/>
        <v/>
      </c>
      <c r="AW756" s="51" t="str">
        <f t="shared" ca="1" si="105"/>
        <v/>
      </c>
      <c r="AX756" s="52" t="str">
        <f t="shared" ca="1" si="108"/>
        <v/>
      </c>
      <c r="AY756" s="52" t="str">
        <f ca="1">IF(OR(AV756="",AV756="n/a"),AV756,IF(AND($AW756&lt;&gt;"--- Empty ---",AW756=IF(AV756="Finger2",Settings!$AB$3,Settings!$AB$5),ISERROR(MATCH(AW756,Settings!$AB$9:$AB$14,0))),"No","Yes"))</f>
        <v/>
      </c>
    </row>
    <row r="757" spans="31:51" x14ac:dyDescent="0.25">
      <c r="AE757" s="51" t="str">
        <f ca="1">OFFSET('All Equipment'!$A$1,ROW()-1,0)&amp;""</f>
        <v/>
      </c>
      <c r="AF757" s="51" t="str">
        <f ca="1">OFFSET('All Equipment'!$B$1,ROW()-1,0)&amp;""</f>
        <v/>
      </c>
      <c r="AG757" s="52" t="str">
        <f t="shared" ca="1" si="100"/>
        <v/>
      </c>
      <c r="AH757" s="51" t="str">
        <f ca="1">IF($AE757="","",IF(OFFSET('All Equipment'!$A$1,ROW()-1,2)="","--- Empty ---",OFFSET('All Equipment'!$A$1,ROW()-1,2)))</f>
        <v/>
      </c>
      <c r="AI757" s="52" t="str">
        <f ca="1">IF($AF757="","",OFFSET('All Equipment'!$E$1,ROW()-1,0))</f>
        <v/>
      </c>
      <c r="AJ757" s="52" t="str">
        <f ca="1">IF($AE757="","",OFFSET('All Equipment'!$M$1,ROW()-1,0))</f>
        <v/>
      </c>
      <c r="AK757" s="107" t="str">
        <f ca="1">IF($AE757="","",IF($AH757="--- Empty ---",0,OFFSET('All Equipment'!$P$1,ROW()-1,0)))</f>
        <v/>
      </c>
      <c r="AL757" s="107" t="str">
        <f ca="1">IF($AE757="","",IF(AND($AE757="Off-Hand",$AH757="--- Empty ---"),1000,IF($AG757="1H",SUM($AK757,MAX(Optimization!$I$5:$K$5)),$AK757)))</f>
        <v/>
      </c>
      <c r="AM757" s="134" t="str">
        <f ca="1">IF($AH757="","",IF(AND($AH757&lt;&gt;"--- Empty ---",OR($AI757&gt;$AD$2,OFFSET('All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7" s="52" t="str">
        <f t="shared" ca="1" si="101"/>
        <v/>
      </c>
      <c r="AO757" s="52" t="str">
        <f t="shared" ca="1" si="106"/>
        <v/>
      </c>
      <c r="AQ757" s="51" t="str">
        <f t="shared" ca="1" si="102"/>
        <v/>
      </c>
      <c r="AR757" s="51" t="str">
        <f t="shared" ca="1" si="103"/>
        <v/>
      </c>
      <c r="AS757" s="52" t="str">
        <f t="shared" ca="1" si="107"/>
        <v/>
      </c>
      <c r="AT757" s="52" t="str">
        <f ca="1">IF(OR(AQ757="",AQ757="n/a"),AQ757,IF(AND($AR757&lt;&gt;"--- Empty ---",AR757=IF(AQ757="Finger1",Settings!$AB$4,Settings!$AB$6),ISERROR(MATCH(AR757,Settings!$AB$9:$AB$14,0))),"No","Yes"))</f>
        <v/>
      </c>
      <c r="AV757" s="51" t="str">
        <f t="shared" ca="1" si="104"/>
        <v/>
      </c>
      <c r="AW757" s="51" t="str">
        <f t="shared" ca="1" si="105"/>
        <v/>
      </c>
      <c r="AX757" s="52" t="str">
        <f t="shared" ca="1" si="108"/>
        <v/>
      </c>
      <c r="AY757" s="52" t="str">
        <f ca="1">IF(OR(AV757="",AV757="n/a"),AV757,IF(AND($AW757&lt;&gt;"--- Empty ---",AW757=IF(AV757="Finger2",Settings!$AB$3,Settings!$AB$5),ISERROR(MATCH(AW757,Settings!$AB$9:$AB$14,0))),"No","Yes"))</f>
        <v/>
      </c>
    </row>
    <row r="758" spans="31:51" x14ac:dyDescent="0.25">
      <c r="AE758" s="51" t="str">
        <f ca="1">OFFSET('All Equipment'!$A$1,ROW()-1,0)&amp;""</f>
        <v/>
      </c>
      <c r="AF758" s="51" t="str">
        <f ca="1">OFFSET('All Equipment'!$B$1,ROW()-1,0)&amp;""</f>
        <v/>
      </c>
      <c r="AG758" s="52" t="str">
        <f t="shared" ca="1" si="100"/>
        <v/>
      </c>
      <c r="AH758" s="51" t="str">
        <f ca="1">IF($AE758="","",IF(OFFSET('All Equipment'!$A$1,ROW()-1,2)="","--- Empty ---",OFFSET('All Equipment'!$A$1,ROW()-1,2)))</f>
        <v/>
      </c>
      <c r="AI758" s="52" t="str">
        <f ca="1">IF($AF758="","",OFFSET('All Equipment'!$E$1,ROW()-1,0))</f>
        <v/>
      </c>
      <c r="AJ758" s="52" t="str">
        <f ca="1">IF($AE758="","",OFFSET('All Equipment'!$M$1,ROW()-1,0))</f>
        <v/>
      </c>
      <c r="AK758" s="107" t="str">
        <f ca="1">IF($AE758="","",IF($AH758="--- Empty ---",0,OFFSET('All Equipment'!$P$1,ROW()-1,0)))</f>
        <v/>
      </c>
      <c r="AL758" s="107" t="str">
        <f ca="1">IF($AE758="","",IF(AND($AE758="Off-Hand",$AH758="--- Empty ---"),1000,IF($AG758="1H",SUM($AK758,MAX(Optimization!$I$5:$K$5)),$AK758)))</f>
        <v/>
      </c>
      <c r="AM758" s="134" t="str">
        <f ca="1">IF($AH758="","",IF(AND($AH758&lt;&gt;"--- Empty ---",OR($AI758&gt;$AD$2,OFFSET('All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8" s="52" t="str">
        <f t="shared" ca="1" si="101"/>
        <v/>
      </c>
      <c r="AO758" s="52" t="str">
        <f t="shared" ca="1" si="106"/>
        <v/>
      </c>
      <c r="AQ758" s="51" t="str">
        <f t="shared" ca="1" si="102"/>
        <v/>
      </c>
      <c r="AR758" s="51" t="str">
        <f t="shared" ca="1" si="103"/>
        <v/>
      </c>
      <c r="AS758" s="52" t="str">
        <f t="shared" ca="1" si="107"/>
        <v/>
      </c>
      <c r="AT758" s="52" t="str">
        <f ca="1">IF(OR(AQ758="",AQ758="n/a"),AQ758,IF(AND($AR758&lt;&gt;"--- Empty ---",AR758=IF(AQ758="Finger1",Settings!$AB$4,Settings!$AB$6),ISERROR(MATCH(AR758,Settings!$AB$9:$AB$14,0))),"No","Yes"))</f>
        <v/>
      </c>
      <c r="AV758" s="51" t="str">
        <f t="shared" ca="1" si="104"/>
        <v/>
      </c>
      <c r="AW758" s="51" t="str">
        <f t="shared" ca="1" si="105"/>
        <v/>
      </c>
      <c r="AX758" s="52" t="str">
        <f t="shared" ca="1" si="108"/>
        <v/>
      </c>
      <c r="AY758" s="52" t="str">
        <f ca="1">IF(OR(AV758="",AV758="n/a"),AV758,IF(AND($AW758&lt;&gt;"--- Empty ---",AW758=IF(AV758="Finger2",Settings!$AB$3,Settings!$AB$5),ISERROR(MATCH(AW758,Settings!$AB$9:$AB$14,0))),"No","Yes"))</f>
        <v/>
      </c>
    </row>
    <row r="759" spans="31:51" x14ac:dyDescent="0.25">
      <c r="AE759" s="51" t="str">
        <f ca="1">OFFSET('All Equipment'!$A$1,ROW()-1,0)&amp;""</f>
        <v/>
      </c>
      <c r="AF759" s="51" t="str">
        <f ca="1">OFFSET('All Equipment'!$B$1,ROW()-1,0)&amp;""</f>
        <v/>
      </c>
      <c r="AG759" s="52" t="str">
        <f t="shared" ca="1" si="100"/>
        <v/>
      </c>
      <c r="AH759" s="51" t="str">
        <f ca="1">IF($AE759="","",IF(OFFSET('All Equipment'!$A$1,ROW()-1,2)="","--- Empty ---",OFFSET('All Equipment'!$A$1,ROW()-1,2)))</f>
        <v/>
      </c>
      <c r="AI759" s="52" t="str">
        <f ca="1">IF($AF759="","",OFFSET('All Equipment'!$E$1,ROW()-1,0))</f>
        <v/>
      </c>
      <c r="AJ759" s="52" t="str">
        <f ca="1">IF($AE759="","",OFFSET('All Equipment'!$M$1,ROW()-1,0))</f>
        <v/>
      </c>
      <c r="AK759" s="107" t="str">
        <f ca="1">IF($AE759="","",IF($AH759="--- Empty ---",0,OFFSET('All Equipment'!$P$1,ROW()-1,0)))</f>
        <v/>
      </c>
      <c r="AL759" s="107" t="str">
        <f ca="1">IF($AE759="","",IF(AND($AE759="Off-Hand",$AH759="--- Empty ---"),1000,IF($AG759="1H",SUM($AK759,MAX(Optimization!$I$5:$K$5)),$AK759)))</f>
        <v/>
      </c>
      <c r="AM759" s="134" t="str">
        <f ca="1">IF($AH759="","",IF(AND($AH759&lt;&gt;"--- Empty ---",OR($AI759&gt;$AD$2,OFFSET('All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9" s="52" t="str">
        <f t="shared" ca="1" si="101"/>
        <v/>
      </c>
      <c r="AO759" s="52" t="str">
        <f t="shared" ca="1" si="106"/>
        <v/>
      </c>
      <c r="AQ759" s="51" t="str">
        <f t="shared" ca="1" si="102"/>
        <v/>
      </c>
      <c r="AR759" s="51" t="str">
        <f t="shared" ca="1" si="103"/>
        <v/>
      </c>
      <c r="AS759" s="52" t="str">
        <f t="shared" ca="1" si="107"/>
        <v/>
      </c>
      <c r="AT759" s="52" t="str">
        <f ca="1">IF(OR(AQ759="",AQ759="n/a"),AQ759,IF(AND($AR759&lt;&gt;"--- Empty ---",AR759=IF(AQ759="Finger1",Settings!$AB$4,Settings!$AB$6),ISERROR(MATCH(AR759,Settings!$AB$9:$AB$14,0))),"No","Yes"))</f>
        <v/>
      </c>
      <c r="AV759" s="51" t="str">
        <f t="shared" ca="1" si="104"/>
        <v/>
      </c>
      <c r="AW759" s="51" t="str">
        <f t="shared" ca="1" si="105"/>
        <v/>
      </c>
      <c r="AX759" s="52" t="str">
        <f t="shared" ca="1" si="108"/>
        <v/>
      </c>
      <c r="AY759" s="52" t="str">
        <f ca="1">IF(OR(AV759="",AV759="n/a"),AV759,IF(AND($AW759&lt;&gt;"--- Empty ---",AW759=IF(AV759="Finger2",Settings!$AB$3,Settings!$AB$5),ISERROR(MATCH(AW759,Settings!$AB$9:$AB$14,0))),"No","Yes"))</f>
        <v/>
      </c>
    </row>
    <row r="760" spans="31:51" x14ac:dyDescent="0.25">
      <c r="AE760" s="51" t="str">
        <f ca="1">OFFSET('All Equipment'!$A$1,ROW()-1,0)&amp;""</f>
        <v/>
      </c>
      <c r="AF760" s="51" t="str">
        <f ca="1">OFFSET('All Equipment'!$B$1,ROW()-1,0)&amp;""</f>
        <v/>
      </c>
      <c r="AG760" s="52" t="str">
        <f t="shared" ca="1" si="100"/>
        <v/>
      </c>
      <c r="AH760" s="51" t="str">
        <f ca="1">IF($AE760="","",IF(OFFSET('All Equipment'!$A$1,ROW()-1,2)="","--- Empty ---",OFFSET('All Equipment'!$A$1,ROW()-1,2)))</f>
        <v/>
      </c>
      <c r="AI760" s="52" t="str">
        <f ca="1">IF($AF760="","",OFFSET('All Equipment'!$E$1,ROW()-1,0))</f>
        <v/>
      </c>
      <c r="AJ760" s="52" t="str">
        <f ca="1">IF($AE760="","",OFFSET('All Equipment'!$M$1,ROW()-1,0))</f>
        <v/>
      </c>
      <c r="AK760" s="107" t="str">
        <f ca="1">IF($AE760="","",IF($AH760="--- Empty ---",0,OFFSET('All Equipment'!$P$1,ROW()-1,0)))</f>
        <v/>
      </c>
      <c r="AL760" s="107" t="str">
        <f ca="1">IF($AE760="","",IF(AND($AE760="Off-Hand",$AH760="--- Empty ---"),1000,IF($AG760="1H",SUM($AK760,MAX(Optimization!$I$5:$K$5)),$AK760)))</f>
        <v/>
      </c>
      <c r="AM760" s="134" t="str">
        <f ca="1">IF($AH760="","",IF(AND($AH760&lt;&gt;"--- Empty ---",OR($AI760&gt;$AD$2,OFFSET('All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0" s="52" t="str">
        <f t="shared" ca="1" si="101"/>
        <v/>
      </c>
      <c r="AO760" s="52" t="str">
        <f t="shared" ca="1" si="106"/>
        <v/>
      </c>
      <c r="AQ760" s="51" t="str">
        <f t="shared" ca="1" si="102"/>
        <v/>
      </c>
      <c r="AR760" s="51" t="str">
        <f t="shared" ca="1" si="103"/>
        <v/>
      </c>
      <c r="AS760" s="52" t="str">
        <f t="shared" ca="1" si="107"/>
        <v/>
      </c>
      <c r="AT760" s="52" t="str">
        <f ca="1">IF(OR(AQ760="",AQ760="n/a"),AQ760,IF(AND($AR760&lt;&gt;"--- Empty ---",AR760=IF(AQ760="Finger1",Settings!$AB$4,Settings!$AB$6),ISERROR(MATCH(AR760,Settings!$AB$9:$AB$14,0))),"No","Yes"))</f>
        <v/>
      </c>
      <c r="AV760" s="51" t="str">
        <f t="shared" ca="1" si="104"/>
        <v/>
      </c>
      <c r="AW760" s="51" t="str">
        <f t="shared" ca="1" si="105"/>
        <v/>
      </c>
      <c r="AX760" s="52" t="str">
        <f t="shared" ca="1" si="108"/>
        <v/>
      </c>
      <c r="AY760" s="52" t="str">
        <f ca="1">IF(OR(AV760="",AV760="n/a"),AV760,IF(AND($AW760&lt;&gt;"--- Empty ---",AW760=IF(AV760="Finger2",Settings!$AB$3,Settings!$AB$5),ISERROR(MATCH(AW760,Settings!$AB$9:$AB$14,0))),"No","Yes"))</f>
        <v/>
      </c>
    </row>
    <row r="761" spans="31:51" x14ac:dyDescent="0.25">
      <c r="AE761" s="51" t="str">
        <f ca="1">OFFSET('All Equipment'!$A$1,ROW()-1,0)&amp;""</f>
        <v/>
      </c>
      <c r="AF761" s="51" t="str">
        <f ca="1">OFFSET('All Equipment'!$B$1,ROW()-1,0)&amp;""</f>
        <v/>
      </c>
      <c r="AG761" s="52" t="str">
        <f t="shared" ca="1" si="100"/>
        <v/>
      </c>
      <c r="AH761" s="51" t="str">
        <f ca="1">IF($AE761="","",IF(OFFSET('All Equipment'!$A$1,ROW()-1,2)="","--- Empty ---",OFFSET('All Equipment'!$A$1,ROW()-1,2)))</f>
        <v/>
      </c>
      <c r="AI761" s="52" t="str">
        <f ca="1">IF($AF761="","",OFFSET('All Equipment'!$E$1,ROW()-1,0))</f>
        <v/>
      </c>
      <c r="AJ761" s="52" t="str">
        <f ca="1">IF($AE761="","",OFFSET('All Equipment'!$M$1,ROW()-1,0))</f>
        <v/>
      </c>
      <c r="AK761" s="107" t="str">
        <f ca="1">IF($AE761="","",IF($AH761="--- Empty ---",0,OFFSET('All Equipment'!$P$1,ROW()-1,0)))</f>
        <v/>
      </c>
      <c r="AL761" s="107" t="str">
        <f ca="1">IF($AE761="","",IF(AND($AE761="Off-Hand",$AH761="--- Empty ---"),1000,IF($AG761="1H",SUM($AK761,MAX(Optimization!$I$5:$K$5)),$AK761)))</f>
        <v/>
      </c>
      <c r="AM761" s="134" t="str">
        <f ca="1">IF($AH761="","",IF(AND($AH761&lt;&gt;"--- Empty ---",OR($AI761&gt;$AD$2,OFFSET('All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1" s="52" t="str">
        <f t="shared" ca="1" si="101"/>
        <v/>
      </c>
      <c r="AO761" s="52" t="str">
        <f t="shared" ca="1" si="106"/>
        <v/>
      </c>
      <c r="AQ761" s="51" t="str">
        <f t="shared" ca="1" si="102"/>
        <v/>
      </c>
      <c r="AR761" s="51" t="str">
        <f t="shared" ca="1" si="103"/>
        <v/>
      </c>
      <c r="AS761" s="52" t="str">
        <f t="shared" ca="1" si="107"/>
        <v/>
      </c>
      <c r="AT761" s="52" t="str">
        <f ca="1">IF(OR(AQ761="",AQ761="n/a"),AQ761,IF(AND($AR761&lt;&gt;"--- Empty ---",AR761=IF(AQ761="Finger1",Settings!$AB$4,Settings!$AB$6),ISERROR(MATCH(AR761,Settings!$AB$9:$AB$14,0))),"No","Yes"))</f>
        <v/>
      </c>
      <c r="AV761" s="51" t="str">
        <f t="shared" ca="1" si="104"/>
        <v/>
      </c>
      <c r="AW761" s="51" t="str">
        <f t="shared" ca="1" si="105"/>
        <v/>
      </c>
      <c r="AX761" s="52" t="str">
        <f t="shared" ca="1" si="108"/>
        <v/>
      </c>
      <c r="AY761" s="52" t="str">
        <f ca="1">IF(OR(AV761="",AV761="n/a"),AV761,IF(AND($AW761&lt;&gt;"--- Empty ---",AW761=IF(AV761="Finger2",Settings!$AB$3,Settings!$AB$5),ISERROR(MATCH(AW761,Settings!$AB$9:$AB$14,0))),"No","Yes"))</f>
        <v/>
      </c>
    </row>
    <row r="762" spans="31:51" x14ac:dyDescent="0.25">
      <c r="AE762" s="51" t="str">
        <f ca="1">OFFSET('All Equipment'!$A$1,ROW()-1,0)&amp;""</f>
        <v/>
      </c>
      <c r="AF762" s="51" t="str">
        <f ca="1">OFFSET('All Equipment'!$B$1,ROW()-1,0)&amp;""</f>
        <v/>
      </c>
      <c r="AG762" s="52" t="str">
        <f t="shared" ca="1" si="100"/>
        <v/>
      </c>
      <c r="AH762" s="51" t="str">
        <f ca="1">IF($AE762="","",IF(OFFSET('All Equipment'!$A$1,ROW()-1,2)="","--- Empty ---",OFFSET('All Equipment'!$A$1,ROW()-1,2)))</f>
        <v/>
      </c>
      <c r="AI762" s="52" t="str">
        <f ca="1">IF($AF762="","",OFFSET('All Equipment'!$E$1,ROW()-1,0))</f>
        <v/>
      </c>
      <c r="AJ762" s="52" t="str">
        <f ca="1">IF($AE762="","",OFFSET('All Equipment'!$M$1,ROW()-1,0))</f>
        <v/>
      </c>
      <c r="AK762" s="107" t="str">
        <f ca="1">IF($AE762="","",IF($AH762="--- Empty ---",0,OFFSET('All Equipment'!$P$1,ROW()-1,0)))</f>
        <v/>
      </c>
      <c r="AL762" s="107" t="str">
        <f ca="1">IF($AE762="","",IF(AND($AE762="Off-Hand",$AH762="--- Empty ---"),1000,IF($AG762="1H",SUM($AK762,MAX(Optimization!$I$5:$K$5)),$AK762)))</f>
        <v/>
      </c>
      <c r="AM762" s="134" t="str">
        <f ca="1">IF($AH762="","",IF(AND($AH762&lt;&gt;"--- Empty ---",OR($AI762&gt;$AD$2,OFFSET('All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2" s="52" t="str">
        <f t="shared" ca="1" si="101"/>
        <v/>
      </c>
      <c r="AO762" s="52" t="str">
        <f t="shared" ca="1" si="106"/>
        <v/>
      </c>
      <c r="AQ762" s="51" t="str">
        <f t="shared" ca="1" si="102"/>
        <v/>
      </c>
      <c r="AR762" s="51" t="str">
        <f t="shared" ca="1" si="103"/>
        <v/>
      </c>
      <c r="AS762" s="52" t="str">
        <f t="shared" ca="1" si="107"/>
        <v/>
      </c>
      <c r="AT762" s="52" t="str">
        <f ca="1">IF(OR(AQ762="",AQ762="n/a"),AQ762,IF(AND($AR762&lt;&gt;"--- Empty ---",AR762=IF(AQ762="Finger1",Settings!$AB$4,Settings!$AB$6),ISERROR(MATCH(AR762,Settings!$AB$9:$AB$14,0))),"No","Yes"))</f>
        <v/>
      </c>
      <c r="AV762" s="51" t="str">
        <f t="shared" ca="1" si="104"/>
        <v/>
      </c>
      <c r="AW762" s="51" t="str">
        <f t="shared" ca="1" si="105"/>
        <v/>
      </c>
      <c r="AX762" s="52" t="str">
        <f t="shared" ca="1" si="108"/>
        <v/>
      </c>
      <c r="AY762" s="52" t="str">
        <f ca="1">IF(OR(AV762="",AV762="n/a"),AV762,IF(AND($AW762&lt;&gt;"--- Empty ---",AW762=IF(AV762="Finger2",Settings!$AB$3,Settings!$AB$5),ISERROR(MATCH(AW762,Settings!$AB$9:$AB$14,0))),"No","Yes"))</f>
        <v/>
      </c>
    </row>
    <row r="763" spans="31:51" x14ac:dyDescent="0.25">
      <c r="AE763" s="51" t="str">
        <f ca="1">OFFSET('All Equipment'!$A$1,ROW()-1,0)&amp;""</f>
        <v/>
      </c>
      <c r="AF763" s="51" t="str">
        <f ca="1">OFFSET('All Equipment'!$B$1,ROW()-1,0)&amp;""</f>
        <v/>
      </c>
      <c r="AG763" s="52" t="str">
        <f t="shared" ca="1" si="100"/>
        <v/>
      </c>
      <c r="AH763" s="51" t="str">
        <f ca="1">IF($AE763="","",IF(OFFSET('All Equipment'!$A$1,ROW()-1,2)="","--- Empty ---",OFFSET('All Equipment'!$A$1,ROW()-1,2)))</f>
        <v/>
      </c>
      <c r="AI763" s="52" t="str">
        <f ca="1">IF($AF763="","",OFFSET('All Equipment'!$E$1,ROW()-1,0))</f>
        <v/>
      </c>
      <c r="AJ763" s="52" t="str">
        <f ca="1">IF($AE763="","",OFFSET('All Equipment'!$M$1,ROW()-1,0))</f>
        <v/>
      </c>
      <c r="AK763" s="107" t="str">
        <f ca="1">IF($AE763="","",IF($AH763="--- Empty ---",0,OFFSET('All Equipment'!$P$1,ROW()-1,0)))</f>
        <v/>
      </c>
      <c r="AL763" s="107" t="str">
        <f ca="1">IF($AE763="","",IF(AND($AE763="Off-Hand",$AH763="--- Empty ---"),1000,IF($AG763="1H",SUM($AK763,MAX(Optimization!$I$5:$K$5)),$AK763)))</f>
        <v/>
      </c>
      <c r="AM763" s="134" t="str">
        <f ca="1">IF($AH763="","",IF(AND($AH763&lt;&gt;"--- Empty ---",OR($AI763&gt;$AD$2,OFFSET('All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3" s="52" t="str">
        <f t="shared" ca="1" si="101"/>
        <v/>
      </c>
      <c r="AO763" s="52" t="str">
        <f t="shared" ca="1" si="106"/>
        <v/>
      </c>
      <c r="AQ763" s="51" t="str">
        <f t="shared" ca="1" si="102"/>
        <v/>
      </c>
      <c r="AR763" s="51" t="str">
        <f t="shared" ca="1" si="103"/>
        <v/>
      </c>
      <c r="AS763" s="52" t="str">
        <f t="shared" ca="1" si="107"/>
        <v/>
      </c>
      <c r="AT763" s="52" t="str">
        <f ca="1">IF(OR(AQ763="",AQ763="n/a"),AQ763,IF(AND($AR763&lt;&gt;"--- Empty ---",AR763=IF(AQ763="Finger1",Settings!$AB$4,Settings!$AB$6),ISERROR(MATCH(AR763,Settings!$AB$9:$AB$14,0))),"No","Yes"))</f>
        <v/>
      </c>
      <c r="AV763" s="51" t="str">
        <f t="shared" ca="1" si="104"/>
        <v/>
      </c>
      <c r="AW763" s="51" t="str">
        <f t="shared" ca="1" si="105"/>
        <v/>
      </c>
      <c r="AX763" s="52" t="str">
        <f t="shared" ca="1" si="108"/>
        <v/>
      </c>
      <c r="AY763" s="52" t="str">
        <f ca="1">IF(OR(AV763="",AV763="n/a"),AV763,IF(AND($AW763&lt;&gt;"--- Empty ---",AW763=IF(AV763="Finger2",Settings!$AB$3,Settings!$AB$5),ISERROR(MATCH(AW763,Settings!$AB$9:$AB$14,0))),"No","Yes"))</f>
        <v/>
      </c>
    </row>
    <row r="764" spans="31:51" x14ac:dyDescent="0.25">
      <c r="AE764" s="51" t="str">
        <f ca="1">OFFSET('All Equipment'!$A$1,ROW()-1,0)&amp;""</f>
        <v/>
      </c>
      <c r="AF764" s="51" t="str">
        <f ca="1">OFFSET('All Equipment'!$B$1,ROW()-1,0)&amp;""</f>
        <v/>
      </c>
      <c r="AG764" s="52" t="str">
        <f t="shared" ca="1" si="100"/>
        <v/>
      </c>
      <c r="AH764" s="51" t="str">
        <f ca="1">IF($AE764="","",IF(OFFSET('All Equipment'!$A$1,ROW()-1,2)="","--- Empty ---",OFFSET('All Equipment'!$A$1,ROW()-1,2)))</f>
        <v/>
      </c>
      <c r="AI764" s="52" t="str">
        <f ca="1">IF($AF764="","",OFFSET('All Equipment'!$E$1,ROW()-1,0))</f>
        <v/>
      </c>
      <c r="AJ764" s="52" t="str">
        <f ca="1">IF($AE764="","",OFFSET('All Equipment'!$M$1,ROW()-1,0))</f>
        <v/>
      </c>
      <c r="AK764" s="107" t="str">
        <f ca="1">IF($AE764="","",IF($AH764="--- Empty ---",0,OFFSET('All Equipment'!$P$1,ROW()-1,0)))</f>
        <v/>
      </c>
      <c r="AL764" s="107" t="str">
        <f ca="1">IF($AE764="","",IF(AND($AE764="Off-Hand",$AH764="--- Empty ---"),1000,IF($AG764="1H",SUM($AK764,MAX(Optimization!$I$5:$K$5)),$AK764)))</f>
        <v/>
      </c>
      <c r="AM764" s="134" t="str">
        <f ca="1">IF($AH764="","",IF(AND($AH764&lt;&gt;"--- Empty ---",OR($AI764&gt;$AD$2,OFFSET('All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4" s="52" t="str">
        <f t="shared" ca="1" si="101"/>
        <v/>
      </c>
      <c r="AO764" s="52" t="str">
        <f t="shared" ca="1" si="106"/>
        <v/>
      </c>
      <c r="AQ764" s="51" t="str">
        <f t="shared" ca="1" si="102"/>
        <v/>
      </c>
      <c r="AR764" s="51" t="str">
        <f t="shared" ca="1" si="103"/>
        <v/>
      </c>
      <c r="AS764" s="52" t="str">
        <f t="shared" ca="1" si="107"/>
        <v/>
      </c>
      <c r="AT764" s="52" t="str">
        <f ca="1">IF(OR(AQ764="",AQ764="n/a"),AQ764,IF(AND($AR764&lt;&gt;"--- Empty ---",AR764=IF(AQ764="Finger1",Settings!$AB$4,Settings!$AB$6),ISERROR(MATCH(AR764,Settings!$AB$9:$AB$14,0))),"No","Yes"))</f>
        <v/>
      </c>
      <c r="AV764" s="51" t="str">
        <f t="shared" ca="1" si="104"/>
        <v/>
      </c>
      <c r="AW764" s="51" t="str">
        <f t="shared" ca="1" si="105"/>
        <v/>
      </c>
      <c r="AX764" s="52" t="str">
        <f t="shared" ca="1" si="108"/>
        <v/>
      </c>
      <c r="AY764" s="52" t="str">
        <f ca="1">IF(OR(AV764="",AV764="n/a"),AV764,IF(AND($AW764&lt;&gt;"--- Empty ---",AW764=IF(AV764="Finger2",Settings!$AB$3,Settings!$AB$5),ISERROR(MATCH(AW764,Settings!$AB$9:$AB$14,0))),"No","Yes"))</f>
        <v/>
      </c>
    </row>
    <row r="765" spans="31:51" x14ac:dyDescent="0.25">
      <c r="AE765" s="51" t="str">
        <f ca="1">OFFSET('All Equipment'!$A$1,ROW()-1,0)&amp;""</f>
        <v/>
      </c>
      <c r="AF765" s="51" t="str">
        <f ca="1">OFFSET('All Equipment'!$B$1,ROW()-1,0)&amp;""</f>
        <v/>
      </c>
      <c r="AG765" s="52" t="str">
        <f t="shared" ca="1" si="100"/>
        <v/>
      </c>
      <c r="AH765" s="51" t="str">
        <f ca="1">IF($AE765="","",IF(OFFSET('All Equipment'!$A$1,ROW()-1,2)="","--- Empty ---",OFFSET('All Equipment'!$A$1,ROW()-1,2)))</f>
        <v/>
      </c>
      <c r="AI765" s="52" t="str">
        <f ca="1">IF($AF765="","",OFFSET('All Equipment'!$E$1,ROW()-1,0))</f>
        <v/>
      </c>
      <c r="AJ765" s="52" t="str">
        <f ca="1">IF($AE765="","",OFFSET('All Equipment'!$M$1,ROW()-1,0))</f>
        <v/>
      </c>
      <c r="AK765" s="107" t="str">
        <f ca="1">IF($AE765="","",IF($AH765="--- Empty ---",0,OFFSET('All Equipment'!$P$1,ROW()-1,0)))</f>
        <v/>
      </c>
      <c r="AL765" s="107" t="str">
        <f ca="1">IF($AE765="","",IF(AND($AE765="Off-Hand",$AH765="--- Empty ---"),1000,IF($AG765="1H",SUM($AK765,MAX(Optimization!$I$5:$K$5)),$AK765)))</f>
        <v/>
      </c>
      <c r="AM765" s="134" t="str">
        <f ca="1">IF($AH765="","",IF(AND($AH765&lt;&gt;"--- Empty ---",OR($AI765&gt;$AD$2,OFFSET('All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5" s="52" t="str">
        <f t="shared" ca="1" si="101"/>
        <v/>
      </c>
      <c r="AO765" s="52" t="str">
        <f t="shared" ca="1" si="106"/>
        <v/>
      </c>
      <c r="AQ765" s="51" t="str">
        <f t="shared" ca="1" si="102"/>
        <v/>
      </c>
      <c r="AR765" s="51" t="str">
        <f t="shared" ca="1" si="103"/>
        <v/>
      </c>
      <c r="AS765" s="52" t="str">
        <f t="shared" ca="1" si="107"/>
        <v/>
      </c>
      <c r="AT765" s="52" t="str">
        <f ca="1">IF(OR(AQ765="",AQ765="n/a"),AQ765,IF(AND($AR765&lt;&gt;"--- Empty ---",AR765=IF(AQ765="Finger1",Settings!$AB$4,Settings!$AB$6),ISERROR(MATCH(AR765,Settings!$AB$9:$AB$14,0))),"No","Yes"))</f>
        <v/>
      </c>
      <c r="AV765" s="51" t="str">
        <f t="shared" ca="1" si="104"/>
        <v/>
      </c>
      <c r="AW765" s="51" t="str">
        <f t="shared" ca="1" si="105"/>
        <v/>
      </c>
      <c r="AX765" s="52" t="str">
        <f t="shared" ca="1" si="108"/>
        <v/>
      </c>
      <c r="AY765" s="52" t="str">
        <f ca="1">IF(OR(AV765="",AV765="n/a"),AV765,IF(AND($AW765&lt;&gt;"--- Empty ---",AW765=IF(AV765="Finger2",Settings!$AB$3,Settings!$AB$5),ISERROR(MATCH(AW765,Settings!$AB$9:$AB$14,0))),"No","Yes"))</f>
        <v/>
      </c>
    </row>
    <row r="766" spans="31:51" x14ac:dyDescent="0.25">
      <c r="AE766" s="51" t="str">
        <f ca="1">OFFSET('All Equipment'!$A$1,ROW()-1,0)&amp;""</f>
        <v/>
      </c>
      <c r="AF766" s="51" t="str">
        <f ca="1">OFFSET('All Equipment'!$B$1,ROW()-1,0)&amp;""</f>
        <v/>
      </c>
      <c r="AG766" s="52" t="str">
        <f t="shared" ca="1" si="100"/>
        <v/>
      </c>
      <c r="AH766" s="51" t="str">
        <f ca="1">IF($AE766="","",IF(OFFSET('All Equipment'!$A$1,ROW()-1,2)="","--- Empty ---",OFFSET('All Equipment'!$A$1,ROW()-1,2)))</f>
        <v/>
      </c>
      <c r="AI766" s="52" t="str">
        <f ca="1">IF($AF766="","",OFFSET('All Equipment'!$E$1,ROW()-1,0))</f>
        <v/>
      </c>
      <c r="AJ766" s="52" t="str">
        <f ca="1">IF($AE766="","",OFFSET('All Equipment'!$M$1,ROW()-1,0))</f>
        <v/>
      </c>
      <c r="AK766" s="107" t="str">
        <f ca="1">IF($AE766="","",IF($AH766="--- Empty ---",0,OFFSET('All Equipment'!$P$1,ROW()-1,0)))</f>
        <v/>
      </c>
      <c r="AL766" s="107" t="str">
        <f ca="1">IF($AE766="","",IF(AND($AE766="Off-Hand",$AH766="--- Empty ---"),1000,IF($AG766="1H",SUM($AK766,MAX(Optimization!$I$5:$K$5)),$AK766)))</f>
        <v/>
      </c>
      <c r="AM766" s="134" t="str">
        <f ca="1">IF($AH766="","",IF(AND($AH766&lt;&gt;"--- Empty ---",OR($AI766&gt;$AD$2,OFFSET('All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6" s="52" t="str">
        <f t="shared" ca="1" si="101"/>
        <v/>
      </c>
      <c r="AO766" s="52" t="str">
        <f t="shared" ca="1" si="106"/>
        <v/>
      </c>
      <c r="AQ766" s="51" t="str">
        <f t="shared" ca="1" si="102"/>
        <v/>
      </c>
      <c r="AR766" s="51" t="str">
        <f t="shared" ca="1" si="103"/>
        <v/>
      </c>
      <c r="AS766" s="52" t="str">
        <f t="shared" ca="1" si="107"/>
        <v/>
      </c>
      <c r="AT766" s="52" t="str">
        <f ca="1">IF(OR(AQ766="",AQ766="n/a"),AQ766,IF(AND($AR766&lt;&gt;"--- Empty ---",AR766=IF(AQ766="Finger1",Settings!$AB$4,Settings!$AB$6),ISERROR(MATCH(AR766,Settings!$AB$9:$AB$14,0))),"No","Yes"))</f>
        <v/>
      </c>
      <c r="AV766" s="51" t="str">
        <f t="shared" ca="1" si="104"/>
        <v/>
      </c>
      <c r="AW766" s="51" t="str">
        <f t="shared" ca="1" si="105"/>
        <v/>
      </c>
      <c r="AX766" s="52" t="str">
        <f t="shared" ca="1" si="108"/>
        <v/>
      </c>
      <c r="AY766" s="52" t="str">
        <f ca="1">IF(OR(AV766="",AV766="n/a"),AV766,IF(AND($AW766&lt;&gt;"--- Empty ---",AW766=IF(AV766="Finger2",Settings!$AB$3,Settings!$AB$5),ISERROR(MATCH(AW766,Settings!$AB$9:$AB$14,0))),"No","Yes"))</f>
        <v/>
      </c>
    </row>
    <row r="767" spans="31:51" x14ac:dyDescent="0.25">
      <c r="AE767" s="51" t="str">
        <f ca="1">OFFSET('All Equipment'!$A$1,ROW()-1,0)&amp;""</f>
        <v/>
      </c>
      <c r="AF767" s="51" t="str">
        <f ca="1">OFFSET('All Equipment'!$B$1,ROW()-1,0)&amp;""</f>
        <v/>
      </c>
      <c r="AG767" s="52" t="str">
        <f t="shared" ca="1" si="100"/>
        <v/>
      </c>
      <c r="AH767" s="51" t="str">
        <f ca="1">IF($AE767="","",IF(OFFSET('All Equipment'!$A$1,ROW()-1,2)="","--- Empty ---",OFFSET('All Equipment'!$A$1,ROW()-1,2)))</f>
        <v/>
      </c>
      <c r="AI767" s="52" t="str">
        <f ca="1">IF($AF767="","",OFFSET('All Equipment'!$E$1,ROW()-1,0))</f>
        <v/>
      </c>
      <c r="AJ767" s="52" t="str">
        <f ca="1">IF($AE767="","",OFFSET('All Equipment'!$M$1,ROW()-1,0))</f>
        <v/>
      </c>
      <c r="AK767" s="107" t="str">
        <f ca="1">IF($AE767="","",IF($AH767="--- Empty ---",0,OFFSET('All Equipment'!$P$1,ROW()-1,0)))</f>
        <v/>
      </c>
      <c r="AL767" s="107" t="str">
        <f ca="1">IF($AE767="","",IF(AND($AE767="Off-Hand",$AH767="--- Empty ---"),1000,IF($AG767="1H",SUM($AK767,MAX(Optimization!$I$5:$K$5)),$AK767)))</f>
        <v/>
      </c>
      <c r="AM767" s="134" t="str">
        <f ca="1">IF($AH767="","",IF(AND($AH767&lt;&gt;"--- Empty ---",OR($AI767&gt;$AD$2,OFFSET('All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7" s="52" t="str">
        <f t="shared" ca="1" si="101"/>
        <v/>
      </c>
      <c r="AO767" s="52" t="str">
        <f t="shared" ca="1" si="106"/>
        <v/>
      </c>
      <c r="AQ767" s="51" t="str">
        <f t="shared" ca="1" si="102"/>
        <v/>
      </c>
      <c r="AR767" s="51" t="str">
        <f t="shared" ca="1" si="103"/>
        <v/>
      </c>
      <c r="AS767" s="52" t="str">
        <f t="shared" ca="1" si="107"/>
        <v/>
      </c>
      <c r="AT767" s="52" t="str">
        <f ca="1">IF(OR(AQ767="",AQ767="n/a"),AQ767,IF(AND($AR767&lt;&gt;"--- Empty ---",AR767=IF(AQ767="Finger1",Settings!$AB$4,Settings!$AB$6),ISERROR(MATCH(AR767,Settings!$AB$9:$AB$14,0))),"No","Yes"))</f>
        <v/>
      </c>
      <c r="AV767" s="51" t="str">
        <f t="shared" ca="1" si="104"/>
        <v/>
      </c>
      <c r="AW767" s="51" t="str">
        <f t="shared" ca="1" si="105"/>
        <v/>
      </c>
      <c r="AX767" s="52" t="str">
        <f t="shared" ca="1" si="108"/>
        <v/>
      </c>
      <c r="AY767" s="52" t="str">
        <f ca="1">IF(OR(AV767="",AV767="n/a"),AV767,IF(AND($AW767&lt;&gt;"--- Empty ---",AW767=IF(AV767="Finger2",Settings!$AB$3,Settings!$AB$5),ISERROR(MATCH(AW767,Settings!$AB$9:$AB$14,0))),"No","Yes"))</f>
        <v/>
      </c>
    </row>
    <row r="768" spans="31:51" x14ac:dyDescent="0.25">
      <c r="AE768" s="51" t="str">
        <f ca="1">OFFSET('All Equipment'!$A$1,ROW()-1,0)&amp;""</f>
        <v/>
      </c>
      <c r="AF768" s="51" t="str">
        <f ca="1">OFFSET('All Equipment'!$B$1,ROW()-1,0)&amp;""</f>
        <v/>
      </c>
      <c r="AG768" s="52" t="str">
        <f t="shared" ca="1" si="100"/>
        <v/>
      </c>
      <c r="AH768" s="51" t="str">
        <f ca="1">IF($AE768="","",IF(OFFSET('All Equipment'!$A$1,ROW()-1,2)="","--- Empty ---",OFFSET('All Equipment'!$A$1,ROW()-1,2)))</f>
        <v/>
      </c>
      <c r="AI768" s="52" t="str">
        <f ca="1">IF($AF768="","",OFFSET('All Equipment'!$E$1,ROW()-1,0))</f>
        <v/>
      </c>
      <c r="AJ768" s="52" t="str">
        <f ca="1">IF($AE768="","",OFFSET('All Equipment'!$M$1,ROW()-1,0))</f>
        <v/>
      </c>
      <c r="AK768" s="107" t="str">
        <f ca="1">IF($AE768="","",IF($AH768="--- Empty ---",0,OFFSET('All Equipment'!$P$1,ROW()-1,0)))</f>
        <v/>
      </c>
      <c r="AL768" s="107" t="str">
        <f ca="1">IF($AE768="","",IF(AND($AE768="Off-Hand",$AH768="--- Empty ---"),1000,IF($AG768="1H",SUM($AK768,MAX(Optimization!$I$5:$K$5)),$AK768)))</f>
        <v/>
      </c>
      <c r="AM768" s="134" t="str">
        <f ca="1">IF($AH768="","",IF(AND($AH768&lt;&gt;"--- Empty ---",OR($AI768&gt;$AD$2,OFFSET('All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8" s="52" t="str">
        <f t="shared" ca="1" si="101"/>
        <v/>
      </c>
      <c r="AO768" s="52" t="str">
        <f t="shared" ca="1" si="106"/>
        <v/>
      </c>
      <c r="AQ768" s="51" t="str">
        <f t="shared" ca="1" si="102"/>
        <v/>
      </c>
      <c r="AR768" s="51" t="str">
        <f t="shared" ca="1" si="103"/>
        <v/>
      </c>
      <c r="AS768" s="52" t="str">
        <f t="shared" ca="1" si="107"/>
        <v/>
      </c>
      <c r="AT768" s="52" t="str">
        <f ca="1">IF(OR(AQ768="",AQ768="n/a"),AQ768,IF(AND($AR768&lt;&gt;"--- Empty ---",AR768=IF(AQ768="Finger1",Settings!$AB$4,Settings!$AB$6),ISERROR(MATCH(AR768,Settings!$AB$9:$AB$14,0))),"No","Yes"))</f>
        <v/>
      </c>
      <c r="AV768" s="51" t="str">
        <f t="shared" ca="1" si="104"/>
        <v/>
      </c>
      <c r="AW768" s="51" t="str">
        <f t="shared" ca="1" si="105"/>
        <v/>
      </c>
      <c r="AX768" s="52" t="str">
        <f t="shared" ca="1" si="108"/>
        <v/>
      </c>
      <c r="AY768" s="52" t="str">
        <f ca="1">IF(OR(AV768="",AV768="n/a"),AV768,IF(AND($AW768&lt;&gt;"--- Empty ---",AW768=IF(AV768="Finger2",Settings!$AB$3,Settings!$AB$5),ISERROR(MATCH(AW768,Settings!$AB$9:$AB$14,0))),"No","Yes"))</f>
        <v/>
      </c>
    </row>
    <row r="769" spans="31:51" x14ac:dyDescent="0.25">
      <c r="AE769" s="51" t="str">
        <f ca="1">OFFSET('All Equipment'!$A$1,ROW()-1,0)&amp;""</f>
        <v/>
      </c>
      <c r="AF769" s="51" t="str">
        <f ca="1">OFFSET('All Equipment'!$B$1,ROW()-1,0)&amp;""</f>
        <v/>
      </c>
      <c r="AG769" s="52" t="str">
        <f t="shared" ca="1" si="100"/>
        <v/>
      </c>
      <c r="AH769" s="51" t="str">
        <f ca="1">IF($AE769="","",IF(OFFSET('All Equipment'!$A$1,ROW()-1,2)="","--- Empty ---",OFFSET('All Equipment'!$A$1,ROW()-1,2)))</f>
        <v/>
      </c>
      <c r="AI769" s="52" t="str">
        <f ca="1">IF($AF769="","",OFFSET('All Equipment'!$E$1,ROW()-1,0))</f>
        <v/>
      </c>
      <c r="AJ769" s="52" t="str">
        <f ca="1">IF($AE769="","",OFFSET('All Equipment'!$M$1,ROW()-1,0))</f>
        <v/>
      </c>
      <c r="AK769" s="107" t="str">
        <f ca="1">IF($AE769="","",IF($AH769="--- Empty ---",0,OFFSET('All Equipment'!$P$1,ROW()-1,0)))</f>
        <v/>
      </c>
      <c r="AL769" s="107" t="str">
        <f ca="1">IF($AE769="","",IF(AND($AE769="Off-Hand",$AH769="--- Empty ---"),1000,IF($AG769="1H",SUM($AK769,MAX(Optimization!$I$5:$K$5)),$AK769)))</f>
        <v/>
      </c>
      <c r="AM769" s="134" t="str">
        <f ca="1">IF($AH769="","",IF(AND($AH769&lt;&gt;"--- Empty ---",OR($AI769&gt;$AD$2,OFFSET('All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9" s="52" t="str">
        <f t="shared" ca="1" si="101"/>
        <v/>
      </c>
      <c r="AO769" s="52" t="str">
        <f t="shared" ca="1" si="106"/>
        <v/>
      </c>
      <c r="AQ769" s="51" t="str">
        <f t="shared" ca="1" si="102"/>
        <v/>
      </c>
      <c r="AR769" s="51" t="str">
        <f t="shared" ca="1" si="103"/>
        <v/>
      </c>
      <c r="AS769" s="52" t="str">
        <f t="shared" ca="1" si="107"/>
        <v/>
      </c>
      <c r="AT769" s="52" t="str">
        <f ca="1">IF(OR(AQ769="",AQ769="n/a"),AQ769,IF(AND($AR769&lt;&gt;"--- Empty ---",AR769=IF(AQ769="Finger1",Settings!$AB$4,Settings!$AB$6),ISERROR(MATCH(AR769,Settings!$AB$9:$AB$14,0))),"No","Yes"))</f>
        <v/>
      </c>
      <c r="AV769" s="51" t="str">
        <f t="shared" ca="1" si="104"/>
        <v/>
      </c>
      <c r="AW769" s="51" t="str">
        <f t="shared" ca="1" si="105"/>
        <v/>
      </c>
      <c r="AX769" s="52" t="str">
        <f t="shared" ca="1" si="108"/>
        <v/>
      </c>
      <c r="AY769" s="52" t="str">
        <f ca="1">IF(OR(AV769="",AV769="n/a"),AV769,IF(AND($AW769&lt;&gt;"--- Empty ---",AW769=IF(AV769="Finger2",Settings!$AB$3,Settings!$AB$5),ISERROR(MATCH(AW769,Settings!$AB$9:$AB$14,0))),"No","Yes"))</f>
        <v/>
      </c>
    </row>
    <row r="770" spans="31:51" x14ac:dyDescent="0.25">
      <c r="AE770" s="51" t="str">
        <f ca="1">OFFSET('All Equipment'!$A$1,ROW()-1,0)&amp;""</f>
        <v/>
      </c>
      <c r="AF770" s="51" t="str">
        <f ca="1">OFFSET('All Equipment'!$B$1,ROW()-1,0)&amp;""</f>
        <v/>
      </c>
      <c r="AG770" s="52" t="str">
        <f t="shared" ref="AG770:AG833" ca="1" si="109">IF(ISNUMBER(MATCH($AH770,$R$1:$R$100,0)),INDEX($Q$1:$Q$100,MATCH($AH770,$R$1:$R$100,0)),IF(AND($AE770="Weapon",$AF770&lt;&gt;""),IF(OR($AF770="Staff",LEFT($AF770,2)="2H"),"2H","1H"),IF(AND($AE770="Finger",ISNUMBER(MATCH($AH770,$AB$9:$AB$14,0))),"Except","")))</f>
        <v/>
      </c>
      <c r="AH770" s="51" t="str">
        <f ca="1">IF($AE770="","",IF(OFFSET('All Equipment'!$A$1,ROW()-1,2)="","--- Empty ---",OFFSET('All Equipment'!$A$1,ROW()-1,2)))</f>
        <v/>
      </c>
      <c r="AI770" s="52" t="str">
        <f ca="1">IF($AF770="","",OFFSET('All Equipment'!$E$1,ROW()-1,0))</f>
        <v/>
      </c>
      <c r="AJ770" s="52" t="str">
        <f ca="1">IF($AE770="","",OFFSET('All Equipment'!$M$1,ROW()-1,0))</f>
        <v/>
      </c>
      <c r="AK770" s="107" t="str">
        <f ca="1">IF($AE770="","",IF($AH770="--- Empty ---",0,OFFSET('All Equipment'!$P$1,ROW()-1,0)))</f>
        <v/>
      </c>
      <c r="AL770" s="107" t="str">
        <f ca="1">IF($AE770="","",IF(AND($AE770="Off-Hand",$AH770="--- Empty ---"),1000,IF($AG770="1H",SUM($AK770,MAX(Optimization!$I$5:$K$5)),$AK770)))</f>
        <v/>
      </c>
      <c r="AM770" s="134" t="str">
        <f ca="1">IF($AH770="","",IF(AND($AH770&lt;&gt;"--- Empty ---",OR($AI770&gt;$AD$2,OFFSET('All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0" s="52" t="str">
        <f t="shared" ref="AN770:AN833" ca="1" si="110">IF($AE770="","",IF(AND($AE770="Off-Hand",$AH770&lt;&gt;"--- Empty ---",$AB$2="2H"),"No","Yes"))</f>
        <v/>
      </c>
      <c r="AO770" s="52" t="str">
        <f t="shared" ca="1" si="106"/>
        <v/>
      </c>
      <c r="AQ770" s="51" t="str">
        <f t="shared" ref="AQ770:AQ833" ca="1" si="111">IF($AE770="","",IF(AND($AE770&lt;&gt;"Finger",$AE770&lt;&gt;"Trinket"),"n/a",$AE770&amp;1))</f>
        <v/>
      </c>
      <c r="AR770" s="51" t="str">
        <f t="shared" ref="AR770:AR833" ca="1" si="112">IF(OR(AQ770="",AQ770="n/a"),AQ770,$AH770)</f>
        <v/>
      </c>
      <c r="AS770" s="52" t="str">
        <f t="shared" ca="1" si="107"/>
        <v/>
      </c>
      <c r="AT770" s="52" t="str">
        <f ca="1">IF(OR(AQ770="",AQ770="n/a"),AQ770,IF(AND($AR770&lt;&gt;"--- Empty ---",AR770=IF(AQ770="Finger1",Settings!$AB$4,Settings!$AB$6),ISERROR(MATCH(AR770,Settings!$AB$9:$AB$14,0))),"No","Yes"))</f>
        <v/>
      </c>
      <c r="AV770" s="51" t="str">
        <f t="shared" ref="AV770:AV833" ca="1" si="113">IF($AE770="","",IF(AND($AE770&lt;&gt;"Finger",$AE770&lt;&gt;"Trinket"),"n/a",$AE770&amp;2))</f>
        <v/>
      </c>
      <c r="AW770" s="51" t="str">
        <f t="shared" ref="AW770:AW833" ca="1" si="114">IF(OR(AV770="",AV770="n/a"),AV770,$AH770)</f>
        <v/>
      </c>
      <c r="AX770" s="52" t="str">
        <f t="shared" ca="1" si="108"/>
        <v/>
      </c>
      <c r="AY770" s="52" t="str">
        <f ca="1">IF(OR(AV770="",AV770="n/a"),AV770,IF(AND($AW770&lt;&gt;"--- Empty ---",AW770=IF(AV770="Finger2",Settings!$AB$3,Settings!$AB$5),ISERROR(MATCH(AW770,Settings!$AB$9:$AB$14,0))),"No","Yes"))</f>
        <v/>
      </c>
    </row>
    <row r="771" spans="31:51" x14ac:dyDescent="0.25">
      <c r="AE771" s="51" t="str">
        <f ca="1">OFFSET('All Equipment'!$A$1,ROW()-1,0)&amp;""</f>
        <v/>
      </c>
      <c r="AF771" s="51" t="str">
        <f ca="1">OFFSET('All Equipment'!$B$1,ROW()-1,0)&amp;""</f>
        <v/>
      </c>
      <c r="AG771" s="52" t="str">
        <f t="shared" ca="1" si="109"/>
        <v/>
      </c>
      <c r="AH771" s="51" t="str">
        <f ca="1">IF($AE771="","",IF(OFFSET('All Equipment'!$A$1,ROW()-1,2)="","--- Empty ---",OFFSET('All Equipment'!$A$1,ROW()-1,2)))</f>
        <v/>
      </c>
      <c r="AI771" s="52" t="str">
        <f ca="1">IF($AF771="","",OFFSET('All Equipment'!$E$1,ROW()-1,0))</f>
        <v/>
      </c>
      <c r="AJ771" s="52" t="str">
        <f ca="1">IF($AE771="","",OFFSET('All Equipment'!$M$1,ROW()-1,0))</f>
        <v/>
      </c>
      <c r="AK771" s="107" t="str">
        <f ca="1">IF($AE771="","",IF($AH771="--- Empty ---",0,OFFSET('All Equipment'!$P$1,ROW()-1,0)))</f>
        <v/>
      </c>
      <c r="AL771" s="107" t="str">
        <f ca="1">IF($AE771="","",IF(AND($AE771="Off-Hand",$AH771="--- Empty ---"),1000,IF($AG771="1H",SUM($AK771,MAX(Optimization!$I$5:$K$5)),$AK771)))</f>
        <v/>
      </c>
      <c r="AM771" s="134" t="str">
        <f ca="1">IF($AH771="","",IF(AND($AH771&lt;&gt;"--- Empty ---",OR($AI771&gt;$AD$2,OFFSET('All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1" s="52" t="str">
        <f t="shared" ca="1" si="110"/>
        <v/>
      </c>
      <c r="AO771" s="52" t="str">
        <f t="shared" ref="AO771:AO834" ca="1" si="115">IF($AH771="","",ROW())</f>
        <v/>
      </c>
      <c r="AQ771" s="51" t="str">
        <f t="shared" ca="1" si="111"/>
        <v/>
      </c>
      <c r="AR771" s="51" t="str">
        <f t="shared" ca="1" si="112"/>
        <v/>
      </c>
      <c r="AS771" s="52" t="str">
        <f t="shared" ref="AS771:AS834" ca="1" si="116">IF(OR(AQ771="",AQ771="n/a"),AQ771,$AM771)</f>
        <v/>
      </c>
      <c r="AT771" s="52" t="str">
        <f ca="1">IF(OR(AQ771="",AQ771="n/a"),AQ771,IF(AND($AR771&lt;&gt;"--- Empty ---",AR771=IF(AQ771="Finger1",Settings!$AB$4,Settings!$AB$6),ISERROR(MATCH(AR771,Settings!$AB$9:$AB$14,0))),"No","Yes"))</f>
        <v/>
      </c>
      <c r="AV771" s="51" t="str">
        <f t="shared" ca="1" si="113"/>
        <v/>
      </c>
      <c r="AW771" s="51" t="str">
        <f t="shared" ca="1" si="114"/>
        <v/>
      </c>
      <c r="AX771" s="52" t="str">
        <f t="shared" ref="AX771:AX834" ca="1" si="117">IF(OR(AV771="",AV771="n/a"),AV771,$AM771)</f>
        <v/>
      </c>
      <c r="AY771" s="52" t="str">
        <f ca="1">IF(OR(AV771="",AV771="n/a"),AV771,IF(AND($AW771&lt;&gt;"--- Empty ---",AW771=IF(AV771="Finger2",Settings!$AB$3,Settings!$AB$5),ISERROR(MATCH(AW771,Settings!$AB$9:$AB$14,0))),"No","Yes"))</f>
        <v/>
      </c>
    </row>
    <row r="772" spans="31:51" x14ac:dyDescent="0.25">
      <c r="AE772" s="51" t="str">
        <f ca="1">OFFSET('All Equipment'!$A$1,ROW()-1,0)&amp;""</f>
        <v/>
      </c>
      <c r="AF772" s="51" t="str">
        <f ca="1">OFFSET('All Equipment'!$B$1,ROW()-1,0)&amp;""</f>
        <v/>
      </c>
      <c r="AG772" s="52" t="str">
        <f t="shared" ca="1" si="109"/>
        <v/>
      </c>
      <c r="AH772" s="51" t="str">
        <f ca="1">IF($AE772="","",IF(OFFSET('All Equipment'!$A$1,ROW()-1,2)="","--- Empty ---",OFFSET('All Equipment'!$A$1,ROW()-1,2)))</f>
        <v/>
      </c>
      <c r="AI772" s="52" t="str">
        <f ca="1">IF($AF772="","",OFFSET('All Equipment'!$E$1,ROW()-1,0))</f>
        <v/>
      </c>
      <c r="AJ772" s="52" t="str">
        <f ca="1">IF($AE772="","",OFFSET('All Equipment'!$M$1,ROW()-1,0))</f>
        <v/>
      </c>
      <c r="AK772" s="107" t="str">
        <f ca="1">IF($AE772="","",IF($AH772="--- Empty ---",0,OFFSET('All Equipment'!$P$1,ROW()-1,0)))</f>
        <v/>
      </c>
      <c r="AL772" s="107" t="str">
        <f ca="1">IF($AE772="","",IF(AND($AE772="Off-Hand",$AH772="--- Empty ---"),1000,IF($AG772="1H",SUM($AK772,MAX(Optimization!$I$5:$K$5)),$AK772)))</f>
        <v/>
      </c>
      <c r="AM772" s="134" t="str">
        <f ca="1">IF($AH772="","",IF(AND($AH772&lt;&gt;"--- Empty ---",OR($AI772&gt;$AD$2,OFFSET('All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2" s="52" t="str">
        <f t="shared" ca="1" si="110"/>
        <v/>
      </c>
      <c r="AO772" s="52" t="str">
        <f t="shared" ca="1" si="115"/>
        <v/>
      </c>
      <c r="AQ772" s="51" t="str">
        <f t="shared" ca="1" si="111"/>
        <v/>
      </c>
      <c r="AR772" s="51" t="str">
        <f t="shared" ca="1" si="112"/>
        <v/>
      </c>
      <c r="AS772" s="52" t="str">
        <f t="shared" ca="1" si="116"/>
        <v/>
      </c>
      <c r="AT772" s="52" t="str">
        <f ca="1">IF(OR(AQ772="",AQ772="n/a"),AQ772,IF(AND($AR772&lt;&gt;"--- Empty ---",AR772=IF(AQ772="Finger1",Settings!$AB$4,Settings!$AB$6),ISERROR(MATCH(AR772,Settings!$AB$9:$AB$14,0))),"No","Yes"))</f>
        <v/>
      </c>
      <c r="AV772" s="51" t="str">
        <f t="shared" ca="1" si="113"/>
        <v/>
      </c>
      <c r="AW772" s="51" t="str">
        <f t="shared" ca="1" si="114"/>
        <v/>
      </c>
      <c r="AX772" s="52" t="str">
        <f t="shared" ca="1" si="117"/>
        <v/>
      </c>
      <c r="AY772" s="52" t="str">
        <f ca="1">IF(OR(AV772="",AV772="n/a"),AV772,IF(AND($AW772&lt;&gt;"--- Empty ---",AW772=IF(AV772="Finger2",Settings!$AB$3,Settings!$AB$5),ISERROR(MATCH(AW772,Settings!$AB$9:$AB$14,0))),"No","Yes"))</f>
        <v/>
      </c>
    </row>
    <row r="773" spans="31:51" x14ac:dyDescent="0.25">
      <c r="AE773" s="51" t="str">
        <f ca="1">OFFSET('All Equipment'!$A$1,ROW()-1,0)&amp;""</f>
        <v/>
      </c>
      <c r="AF773" s="51" t="str">
        <f ca="1">OFFSET('All Equipment'!$B$1,ROW()-1,0)&amp;""</f>
        <v/>
      </c>
      <c r="AG773" s="52" t="str">
        <f t="shared" ca="1" si="109"/>
        <v/>
      </c>
      <c r="AH773" s="51" t="str">
        <f ca="1">IF($AE773="","",IF(OFFSET('All Equipment'!$A$1,ROW()-1,2)="","--- Empty ---",OFFSET('All Equipment'!$A$1,ROW()-1,2)))</f>
        <v/>
      </c>
      <c r="AI773" s="52" t="str">
        <f ca="1">IF($AF773="","",OFFSET('All Equipment'!$E$1,ROW()-1,0))</f>
        <v/>
      </c>
      <c r="AJ773" s="52" t="str">
        <f ca="1">IF($AE773="","",OFFSET('All Equipment'!$M$1,ROW()-1,0))</f>
        <v/>
      </c>
      <c r="AK773" s="107" t="str">
        <f ca="1">IF($AE773="","",IF($AH773="--- Empty ---",0,OFFSET('All Equipment'!$P$1,ROW()-1,0)))</f>
        <v/>
      </c>
      <c r="AL773" s="107" t="str">
        <f ca="1">IF($AE773="","",IF(AND($AE773="Off-Hand",$AH773="--- Empty ---"),1000,IF($AG773="1H",SUM($AK773,MAX(Optimization!$I$5:$K$5)),$AK773)))</f>
        <v/>
      </c>
      <c r="AM773" s="134" t="str">
        <f ca="1">IF($AH773="","",IF(AND($AH773&lt;&gt;"--- Empty ---",OR($AI773&gt;$AD$2,OFFSET('All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3" s="52" t="str">
        <f t="shared" ca="1" si="110"/>
        <v/>
      </c>
      <c r="AO773" s="52" t="str">
        <f t="shared" ca="1" si="115"/>
        <v/>
      </c>
      <c r="AQ773" s="51" t="str">
        <f t="shared" ca="1" si="111"/>
        <v/>
      </c>
      <c r="AR773" s="51" t="str">
        <f t="shared" ca="1" si="112"/>
        <v/>
      </c>
      <c r="AS773" s="52" t="str">
        <f t="shared" ca="1" si="116"/>
        <v/>
      </c>
      <c r="AT773" s="52" t="str">
        <f ca="1">IF(OR(AQ773="",AQ773="n/a"),AQ773,IF(AND($AR773&lt;&gt;"--- Empty ---",AR773=IF(AQ773="Finger1",Settings!$AB$4,Settings!$AB$6),ISERROR(MATCH(AR773,Settings!$AB$9:$AB$14,0))),"No","Yes"))</f>
        <v/>
      </c>
      <c r="AV773" s="51" t="str">
        <f t="shared" ca="1" si="113"/>
        <v/>
      </c>
      <c r="AW773" s="51" t="str">
        <f t="shared" ca="1" si="114"/>
        <v/>
      </c>
      <c r="AX773" s="52" t="str">
        <f t="shared" ca="1" si="117"/>
        <v/>
      </c>
      <c r="AY773" s="52" t="str">
        <f ca="1">IF(OR(AV773="",AV773="n/a"),AV773,IF(AND($AW773&lt;&gt;"--- Empty ---",AW773=IF(AV773="Finger2",Settings!$AB$3,Settings!$AB$5),ISERROR(MATCH(AW773,Settings!$AB$9:$AB$14,0))),"No","Yes"))</f>
        <v/>
      </c>
    </row>
    <row r="774" spans="31:51" x14ac:dyDescent="0.25">
      <c r="AE774" s="51" t="str">
        <f ca="1">OFFSET('All Equipment'!$A$1,ROW()-1,0)&amp;""</f>
        <v/>
      </c>
      <c r="AF774" s="51" t="str">
        <f ca="1">OFFSET('All Equipment'!$B$1,ROW()-1,0)&amp;""</f>
        <v/>
      </c>
      <c r="AG774" s="52" t="str">
        <f t="shared" ca="1" si="109"/>
        <v/>
      </c>
      <c r="AH774" s="51" t="str">
        <f ca="1">IF($AE774="","",IF(OFFSET('All Equipment'!$A$1,ROW()-1,2)="","--- Empty ---",OFFSET('All Equipment'!$A$1,ROW()-1,2)))</f>
        <v/>
      </c>
      <c r="AI774" s="52" t="str">
        <f ca="1">IF($AF774="","",OFFSET('All Equipment'!$E$1,ROW()-1,0))</f>
        <v/>
      </c>
      <c r="AJ774" s="52" t="str">
        <f ca="1">IF($AE774="","",OFFSET('All Equipment'!$M$1,ROW()-1,0))</f>
        <v/>
      </c>
      <c r="AK774" s="107" t="str">
        <f ca="1">IF($AE774="","",IF($AH774="--- Empty ---",0,OFFSET('All Equipment'!$P$1,ROW()-1,0)))</f>
        <v/>
      </c>
      <c r="AL774" s="107" t="str">
        <f ca="1">IF($AE774="","",IF(AND($AE774="Off-Hand",$AH774="--- Empty ---"),1000,IF($AG774="1H",SUM($AK774,MAX(Optimization!$I$5:$K$5)),$AK774)))</f>
        <v/>
      </c>
      <c r="AM774" s="134" t="str">
        <f ca="1">IF($AH774="","",IF(AND($AH774&lt;&gt;"--- Empty ---",OR($AI774&gt;$AD$2,OFFSET('All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4" s="52" t="str">
        <f t="shared" ca="1" si="110"/>
        <v/>
      </c>
      <c r="AO774" s="52" t="str">
        <f t="shared" ca="1" si="115"/>
        <v/>
      </c>
      <c r="AQ774" s="51" t="str">
        <f t="shared" ca="1" si="111"/>
        <v/>
      </c>
      <c r="AR774" s="51" t="str">
        <f t="shared" ca="1" si="112"/>
        <v/>
      </c>
      <c r="AS774" s="52" t="str">
        <f t="shared" ca="1" si="116"/>
        <v/>
      </c>
      <c r="AT774" s="52" t="str">
        <f ca="1">IF(OR(AQ774="",AQ774="n/a"),AQ774,IF(AND($AR774&lt;&gt;"--- Empty ---",AR774=IF(AQ774="Finger1",Settings!$AB$4,Settings!$AB$6),ISERROR(MATCH(AR774,Settings!$AB$9:$AB$14,0))),"No","Yes"))</f>
        <v/>
      </c>
      <c r="AV774" s="51" t="str">
        <f t="shared" ca="1" si="113"/>
        <v/>
      </c>
      <c r="AW774" s="51" t="str">
        <f t="shared" ca="1" si="114"/>
        <v/>
      </c>
      <c r="AX774" s="52" t="str">
        <f t="shared" ca="1" si="117"/>
        <v/>
      </c>
      <c r="AY774" s="52" t="str">
        <f ca="1">IF(OR(AV774="",AV774="n/a"),AV774,IF(AND($AW774&lt;&gt;"--- Empty ---",AW774=IF(AV774="Finger2",Settings!$AB$3,Settings!$AB$5),ISERROR(MATCH(AW774,Settings!$AB$9:$AB$14,0))),"No","Yes"))</f>
        <v/>
      </c>
    </row>
    <row r="775" spans="31:51" x14ac:dyDescent="0.25">
      <c r="AE775" s="51" t="str">
        <f ca="1">OFFSET('All Equipment'!$A$1,ROW()-1,0)&amp;""</f>
        <v/>
      </c>
      <c r="AF775" s="51" t="str">
        <f ca="1">OFFSET('All Equipment'!$B$1,ROW()-1,0)&amp;""</f>
        <v/>
      </c>
      <c r="AG775" s="52" t="str">
        <f t="shared" ca="1" si="109"/>
        <v/>
      </c>
      <c r="AH775" s="51" t="str">
        <f ca="1">IF($AE775="","",IF(OFFSET('All Equipment'!$A$1,ROW()-1,2)="","--- Empty ---",OFFSET('All Equipment'!$A$1,ROW()-1,2)))</f>
        <v/>
      </c>
      <c r="AI775" s="52" t="str">
        <f ca="1">IF($AF775="","",OFFSET('All Equipment'!$E$1,ROW()-1,0))</f>
        <v/>
      </c>
      <c r="AJ775" s="52" t="str">
        <f ca="1">IF($AE775="","",OFFSET('All Equipment'!$M$1,ROW()-1,0))</f>
        <v/>
      </c>
      <c r="AK775" s="107" t="str">
        <f ca="1">IF($AE775="","",IF($AH775="--- Empty ---",0,OFFSET('All Equipment'!$P$1,ROW()-1,0)))</f>
        <v/>
      </c>
      <c r="AL775" s="107" t="str">
        <f ca="1">IF($AE775="","",IF(AND($AE775="Off-Hand",$AH775="--- Empty ---"),1000,IF($AG775="1H",SUM($AK775,MAX(Optimization!$I$5:$K$5)),$AK775)))</f>
        <v/>
      </c>
      <c r="AM775" s="134" t="str">
        <f ca="1">IF($AH775="","",IF(AND($AH775&lt;&gt;"--- Empty ---",OR($AI775&gt;$AD$2,OFFSET('All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5" s="52" t="str">
        <f t="shared" ca="1" si="110"/>
        <v/>
      </c>
      <c r="AO775" s="52" t="str">
        <f t="shared" ca="1" si="115"/>
        <v/>
      </c>
      <c r="AQ775" s="51" t="str">
        <f t="shared" ca="1" si="111"/>
        <v/>
      </c>
      <c r="AR775" s="51" t="str">
        <f t="shared" ca="1" si="112"/>
        <v/>
      </c>
      <c r="AS775" s="52" t="str">
        <f t="shared" ca="1" si="116"/>
        <v/>
      </c>
      <c r="AT775" s="52" t="str">
        <f ca="1">IF(OR(AQ775="",AQ775="n/a"),AQ775,IF(AND($AR775&lt;&gt;"--- Empty ---",AR775=IF(AQ775="Finger1",Settings!$AB$4,Settings!$AB$6),ISERROR(MATCH(AR775,Settings!$AB$9:$AB$14,0))),"No","Yes"))</f>
        <v/>
      </c>
      <c r="AV775" s="51" t="str">
        <f t="shared" ca="1" si="113"/>
        <v/>
      </c>
      <c r="AW775" s="51" t="str">
        <f t="shared" ca="1" si="114"/>
        <v/>
      </c>
      <c r="AX775" s="52" t="str">
        <f t="shared" ca="1" si="117"/>
        <v/>
      </c>
      <c r="AY775" s="52" t="str">
        <f ca="1">IF(OR(AV775="",AV775="n/a"),AV775,IF(AND($AW775&lt;&gt;"--- Empty ---",AW775=IF(AV775="Finger2",Settings!$AB$3,Settings!$AB$5),ISERROR(MATCH(AW775,Settings!$AB$9:$AB$14,0))),"No","Yes"))</f>
        <v/>
      </c>
    </row>
    <row r="776" spans="31:51" x14ac:dyDescent="0.25">
      <c r="AE776" s="51" t="str">
        <f ca="1">OFFSET('All Equipment'!$A$1,ROW()-1,0)&amp;""</f>
        <v/>
      </c>
      <c r="AF776" s="51" t="str">
        <f ca="1">OFFSET('All Equipment'!$B$1,ROW()-1,0)&amp;""</f>
        <v/>
      </c>
      <c r="AG776" s="52" t="str">
        <f t="shared" ca="1" si="109"/>
        <v/>
      </c>
      <c r="AH776" s="51" t="str">
        <f ca="1">IF($AE776="","",IF(OFFSET('All Equipment'!$A$1,ROW()-1,2)="","--- Empty ---",OFFSET('All Equipment'!$A$1,ROW()-1,2)))</f>
        <v/>
      </c>
      <c r="AI776" s="52" t="str">
        <f ca="1">IF($AF776="","",OFFSET('All Equipment'!$E$1,ROW()-1,0))</f>
        <v/>
      </c>
      <c r="AJ776" s="52" t="str">
        <f ca="1">IF($AE776="","",OFFSET('All Equipment'!$M$1,ROW()-1,0))</f>
        <v/>
      </c>
      <c r="AK776" s="107" t="str">
        <f ca="1">IF($AE776="","",IF($AH776="--- Empty ---",0,OFFSET('All Equipment'!$P$1,ROW()-1,0)))</f>
        <v/>
      </c>
      <c r="AL776" s="107" t="str">
        <f ca="1">IF($AE776="","",IF(AND($AE776="Off-Hand",$AH776="--- Empty ---"),1000,IF($AG776="1H",SUM($AK776,MAX(Optimization!$I$5:$K$5)),$AK776)))</f>
        <v/>
      </c>
      <c r="AM776" s="134" t="str">
        <f ca="1">IF($AH776="","",IF(AND($AH776&lt;&gt;"--- Empty ---",OR($AI776&gt;$AD$2,OFFSET('All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6" s="52" t="str">
        <f t="shared" ca="1" si="110"/>
        <v/>
      </c>
      <c r="AO776" s="52" t="str">
        <f t="shared" ca="1" si="115"/>
        <v/>
      </c>
      <c r="AQ776" s="51" t="str">
        <f t="shared" ca="1" si="111"/>
        <v/>
      </c>
      <c r="AR776" s="51" t="str">
        <f t="shared" ca="1" si="112"/>
        <v/>
      </c>
      <c r="AS776" s="52" t="str">
        <f t="shared" ca="1" si="116"/>
        <v/>
      </c>
      <c r="AT776" s="52" t="str">
        <f ca="1">IF(OR(AQ776="",AQ776="n/a"),AQ776,IF(AND($AR776&lt;&gt;"--- Empty ---",AR776=IF(AQ776="Finger1",Settings!$AB$4,Settings!$AB$6),ISERROR(MATCH(AR776,Settings!$AB$9:$AB$14,0))),"No","Yes"))</f>
        <v/>
      </c>
      <c r="AV776" s="51" t="str">
        <f t="shared" ca="1" si="113"/>
        <v/>
      </c>
      <c r="AW776" s="51" t="str">
        <f t="shared" ca="1" si="114"/>
        <v/>
      </c>
      <c r="AX776" s="52" t="str">
        <f t="shared" ca="1" si="117"/>
        <v/>
      </c>
      <c r="AY776" s="52" t="str">
        <f ca="1">IF(OR(AV776="",AV776="n/a"),AV776,IF(AND($AW776&lt;&gt;"--- Empty ---",AW776=IF(AV776="Finger2",Settings!$AB$3,Settings!$AB$5),ISERROR(MATCH(AW776,Settings!$AB$9:$AB$14,0))),"No","Yes"))</f>
        <v/>
      </c>
    </row>
    <row r="777" spans="31:51" x14ac:dyDescent="0.25">
      <c r="AE777" s="51" t="str">
        <f ca="1">OFFSET('All Equipment'!$A$1,ROW()-1,0)&amp;""</f>
        <v/>
      </c>
      <c r="AF777" s="51" t="str">
        <f ca="1">OFFSET('All Equipment'!$B$1,ROW()-1,0)&amp;""</f>
        <v/>
      </c>
      <c r="AG777" s="52" t="str">
        <f t="shared" ca="1" si="109"/>
        <v/>
      </c>
      <c r="AH777" s="51" t="str">
        <f ca="1">IF($AE777="","",IF(OFFSET('All Equipment'!$A$1,ROW()-1,2)="","--- Empty ---",OFFSET('All Equipment'!$A$1,ROW()-1,2)))</f>
        <v/>
      </c>
      <c r="AI777" s="52" t="str">
        <f ca="1">IF($AF777="","",OFFSET('All Equipment'!$E$1,ROW()-1,0))</f>
        <v/>
      </c>
      <c r="AJ777" s="52" t="str">
        <f ca="1">IF($AE777="","",OFFSET('All Equipment'!$M$1,ROW()-1,0))</f>
        <v/>
      </c>
      <c r="AK777" s="107" t="str">
        <f ca="1">IF($AE777="","",IF($AH777="--- Empty ---",0,OFFSET('All Equipment'!$P$1,ROW()-1,0)))</f>
        <v/>
      </c>
      <c r="AL777" s="107" t="str">
        <f ca="1">IF($AE777="","",IF(AND($AE777="Off-Hand",$AH777="--- Empty ---"),1000,IF($AG777="1H",SUM($AK777,MAX(Optimization!$I$5:$K$5)),$AK777)))</f>
        <v/>
      </c>
      <c r="AM777" s="134" t="str">
        <f ca="1">IF($AH777="","",IF(AND($AH777&lt;&gt;"--- Empty ---",OR($AI777&gt;$AD$2,OFFSET('All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7" s="52" t="str">
        <f t="shared" ca="1" si="110"/>
        <v/>
      </c>
      <c r="AO777" s="52" t="str">
        <f t="shared" ca="1" si="115"/>
        <v/>
      </c>
      <c r="AQ777" s="51" t="str">
        <f t="shared" ca="1" si="111"/>
        <v/>
      </c>
      <c r="AR777" s="51" t="str">
        <f t="shared" ca="1" si="112"/>
        <v/>
      </c>
      <c r="AS777" s="52" t="str">
        <f t="shared" ca="1" si="116"/>
        <v/>
      </c>
      <c r="AT777" s="52" t="str">
        <f ca="1">IF(OR(AQ777="",AQ777="n/a"),AQ777,IF(AND($AR777&lt;&gt;"--- Empty ---",AR777=IF(AQ777="Finger1",Settings!$AB$4,Settings!$AB$6),ISERROR(MATCH(AR777,Settings!$AB$9:$AB$14,0))),"No","Yes"))</f>
        <v/>
      </c>
      <c r="AV777" s="51" t="str">
        <f t="shared" ca="1" si="113"/>
        <v/>
      </c>
      <c r="AW777" s="51" t="str">
        <f t="shared" ca="1" si="114"/>
        <v/>
      </c>
      <c r="AX777" s="52" t="str">
        <f t="shared" ca="1" si="117"/>
        <v/>
      </c>
      <c r="AY777" s="52" t="str">
        <f ca="1">IF(OR(AV777="",AV777="n/a"),AV777,IF(AND($AW777&lt;&gt;"--- Empty ---",AW777=IF(AV777="Finger2",Settings!$AB$3,Settings!$AB$5),ISERROR(MATCH(AW777,Settings!$AB$9:$AB$14,0))),"No","Yes"))</f>
        <v/>
      </c>
    </row>
    <row r="778" spans="31:51" x14ac:dyDescent="0.25">
      <c r="AE778" s="51" t="str">
        <f ca="1">OFFSET('All Equipment'!$A$1,ROW()-1,0)&amp;""</f>
        <v/>
      </c>
      <c r="AF778" s="51" t="str">
        <f ca="1">OFFSET('All Equipment'!$B$1,ROW()-1,0)&amp;""</f>
        <v/>
      </c>
      <c r="AG778" s="52" t="str">
        <f t="shared" ca="1" si="109"/>
        <v/>
      </c>
      <c r="AH778" s="51" t="str">
        <f ca="1">IF($AE778="","",IF(OFFSET('All Equipment'!$A$1,ROW()-1,2)="","--- Empty ---",OFFSET('All Equipment'!$A$1,ROW()-1,2)))</f>
        <v/>
      </c>
      <c r="AI778" s="52" t="str">
        <f ca="1">IF($AF778="","",OFFSET('All Equipment'!$E$1,ROW()-1,0))</f>
        <v/>
      </c>
      <c r="AJ778" s="52" t="str">
        <f ca="1">IF($AE778="","",OFFSET('All Equipment'!$M$1,ROW()-1,0))</f>
        <v/>
      </c>
      <c r="AK778" s="107" t="str">
        <f ca="1">IF($AE778="","",IF($AH778="--- Empty ---",0,OFFSET('All Equipment'!$P$1,ROW()-1,0)))</f>
        <v/>
      </c>
      <c r="AL778" s="107" t="str">
        <f ca="1">IF($AE778="","",IF(AND($AE778="Off-Hand",$AH778="--- Empty ---"),1000,IF($AG778="1H",SUM($AK778,MAX(Optimization!$I$5:$K$5)),$AK778)))</f>
        <v/>
      </c>
      <c r="AM778" s="134" t="str">
        <f ca="1">IF($AH778="","",IF(AND($AH778&lt;&gt;"--- Empty ---",OR($AI778&gt;$AD$2,OFFSET('All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8" s="52" t="str">
        <f t="shared" ca="1" si="110"/>
        <v/>
      </c>
      <c r="AO778" s="52" t="str">
        <f t="shared" ca="1" si="115"/>
        <v/>
      </c>
      <c r="AQ778" s="51" t="str">
        <f t="shared" ca="1" si="111"/>
        <v/>
      </c>
      <c r="AR778" s="51" t="str">
        <f t="shared" ca="1" si="112"/>
        <v/>
      </c>
      <c r="AS778" s="52" t="str">
        <f t="shared" ca="1" si="116"/>
        <v/>
      </c>
      <c r="AT778" s="52" t="str">
        <f ca="1">IF(OR(AQ778="",AQ778="n/a"),AQ778,IF(AND($AR778&lt;&gt;"--- Empty ---",AR778=IF(AQ778="Finger1",Settings!$AB$4,Settings!$AB$6),ISERROR(MATCH(AR778,Settings!$AB$9:$AB$14,0))),"No","Yes"))</f>
        <v/>
      </c>
      <c r="AV778" s="51" t="str">
        <f t="shared" ca="1" si="113"/>
        <v/>
      </c>
      <c r="AW778" s="51" t="str">
        <f t="shared" ca="1" si="114"/>
        <v/>
      </c>
      <c r="AX778" s="52" t="str">
        <f t="shared" ca="1" si="117"/>
        <v/>
      </c>
      <c r="AY778" s="52" t="str">
        <f ca="1">IF(OR(AV778="",AV778="n/a"),AV778,IF(AND($AW778&lt;&gt;"--- Empty ---",AW778=IF(AV778="Finger2",Settings!$AB$3,Settings!$AB$5),ISERROR(MATCH(AW778,Settings!$AB$9:$AB$14,0))),"No","Yes"))</f>
        <v/>
      </c>
    </row>
    <row r="779" spans="31:51" x14ac:dyDescent="0.25">
      <c r="AE779" s="51" t="str">
        <f ca="1">OFFSET('All Equipment'!$A$1,ROW()-1,0)&amp;""</f>
        <v/>
      </c>
      <c r="AF779" s="51" t="str">
        <f ca="1">OFFSET('All Equipment'!$B$1,ROW()-1,0)&amp;""</f>
        <v/>
      </c>
      <c r="AG779" s="52" t="str">
        <f t="shared" ca="1" si="109"/>
        <v/>
      </c>
      <c r="AH779" s="51" t="str">
        <f ca="1">IF($AE779="","",IF(OFFSET('All Equipment'!$A$1,ROW()-1,2)="","--- Empty ---",OFFSET('All Equipment'!$A$1,ROW()-1,2)))</f>
        <v/>
      </c>
      <c r="AI779" s="52" t="str">
        <f ca="1">IF($AF779="","",OFFSET('All Equipment'!$E$1,ROW()-1,0))</f>
        <v/>
      </c>
      <c r="AJ779" s="52" t="str">
        <f ca="1">IF($AE779="","",OFFSET('All Equipment'!$M$1,ROW()-1,0))</f>
        <v/>
      </c>
      <c r="AK779" s="107" t="str">
        <f ca="1">IF($AE779="","",IF($AH779="--- Empty ---",0,OFFSET('All Equipment'!$P$1,ROW()-1,0)))</f>
        <v/>
      </c>
      <c r="AL779" s="107" t="str">
        <f ca="1">IF($AE779="","",IF(AND($AE779="Off-Hand",$AH779="--- Empty ---"),1000,IF($AG779="1H",SUM($AK779,MAX(Optimization!$I$5:$K$5)),$AK779)))</f>
        <v/>
      </c>
      <c r="AM779" s="134" t="str">
        <f ca="1">IF($AH779="","",IF(AND($AH779&lt;&gt;"--- Empty ---",OR($AI779&gt;$AD$2,OFFSET('All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9" s="52" t="str">
        <f t="shared" ca="1" si="110"/>
        <v/>
      </c>
      <c r="AO779" s="52" t="str">
        <f t="shared" ca="1" si="115"/>
        <v/>
      </c>
      <c r="AQ779" s="51" t="str">
        <f t="shared" ca="1" si="111"/>
        <v/>
      </c>
      <c r="AR779" s="51" t="str">
        <f t="shared" ca="1" si="112"/>
        <v/>
      </c>
      <c r="AS779" s="52" t="str">
        <f t="shared" ca="1" si="116"/>
        <v/>
      </c>
      <c r="AT779" s="52" t="str">
        <f ca="1">IF(OR(AQ779="",AQ779="n/a"),AQ779,IF(AND($AR779&lt;&gt;"--- Empty ---",AR779=IF(AQ779="Finger1",Settings!$AB$4,Settings!$AB$6),ISERROR(MATCH(AR779,Settings!$AB$9:$AB$14,0))),"No","Yes"))</f>
        <v/>
      </c>
      <c r="AV779" s="51" t="str">
        <f t="shared" ca="1" si="113"/>
        <v/>
      </c>
      <c r="AW779" s="51" t="str">
        <f t="shared" ca="1" si="114"/>
        <v/>
      </c>
      <c r="AX779" s="52" t="str">
        <f t="shared" ca="1" si="117"/>
        <v/>
      </c>
      <c r="AY779" s="52" t="str">
        <f ca="1">IF(OR(AV779="",AV779="n/a"),AV779,IF(AND($AW779&lt;&gt;"--- Empty ---",AW779=IF(AV779="Finger2",Settings!$AB$3,Settings!$AB$5),ISERROR(MATCH(AW779,Settings!$AB$9:$AB$14,0))),"No","Yes"))</f>
        <v/>
      </c>
    </row>
    <row r="780" spans="31:51" x14ac:dyDescent="0.25">
      <c r="AE780" s="51" t="str">
        <f ca="1">OFFSET('All Equipment'!$A$1,ROW()-1,0)&amp;""</f>
        <v/>
      </c>
      <c r="AF780" s="51" t="str">
        <f ca="1">OFFSET('All Equipment'!$B$1,ROW()-1,0)&amp;""</f>
        <v/>
      </c>
      <c r="AG780" s="52" t="str">
        <f t="shared" ca="1" si="109"/>
        <v/>
      </c>
      <c r="AH780" s="51" t="str">
        <f ca="1">IF($AE780="","",IF(OFFSET('All Equipment'!$A$1,ROW()-1,2)="","--- Empty ---",OFFSET('All Equipment'!$A$1,ROW()-1,2)))</f>
        <v/>
      </c>
      <c r="AI780" s="52" t="str">
        <f ca="1">IF($AF780="","",OFFSET('All Equipment'!$E$1,ROW()-1,0))</f>
        <v/>
      </c>
      <c r="AJ780" s="52" t="str">
        <f ca="1">IF($AE780="","",OFFSET('All Equipment'!$M$1,ROW()-1,0))</f>
        <v/>
      </c>
      <c r="AK780" s="107" t="str">
        <f ca="1">IF($AE780="","",IF($AH780="--- Empty ---",0,OFFSET('All Equipment'!$P$1,ROW()-1,0)))</f>
        <v/>
      </c>
      <c r="AL780" s="107" t="str">
        <f ca="1">IF($AE780="","",IF(AND($AE780="Off-Hand",$AH780="--- Empty ---"),1000,IF($AG780="1H",SUM($AK780,MAX(Optimization!$I$5:$K$5)),$AK780)))</f>
        <v/>
      </c>
      <c r="AM780" s="134" t="str">
        <f ca="1">IF($AH780="","",IF(AND($AH780&lt;&gt;"--- Empty ---",OR($AI780&gt;$AD$2,OFFSET('All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0" s="52" t="str">
        <f t="shared" ca="1" si="110"/>
        <v/>
      </c>
      <c r="AO780" s="52" t="str">
        <f t="shared" ca="1" si="115"/>
        <v/>
      </c>
      <c r="AQ780" s="51" t="str">
        <f t="shared" ca="1" si="111"/>
        <v/>
      </c>
      <c r="AR780" s="51" t="str">
        <f t="shared" ca="1" si="112"/>
        <v/>
      </c>
      <c r="AS780" s="52" t="str">
        <f t="shared" ca="1" si="116"/>
        <v/>
      </c>
      <c r="AT780" s="52" t="str">
        <f ca="1">IF(OR(AQ780="",AQ780="n/a"),AQ780,IF(AND($AR780&lt;&gt;"--- Empty ---",AR780=IF(AQ780="Finger1",Settings!$AB$4,Settings!$AB$6),ISERROR(MATCH(AR780,Settings!$AB$9:$AB$14,0))),"No","Yes"))</f>
        <v/>
      </c>
      <c r="AV780" s="51" t="str">
        <f t="shared" ca="1" si="113"/>
        <v/>
      </c>
      <c r="AW780" s="51" t="str">
        <f t="shared" ca="1" si="114"/>
        <v/>
      </c>
      <c r="AX780" s="52" t="str">
        <f t="shared" ca="1" si="117"/>
        <v/>
      </c>
      <c r="AY780" s="52" t="str">
        <f ca="1">IF(OR(AV780="",AV780="n/a"),AV780,IF(AND($AW780&lt;&gt;"--- Empty ---",AW780=IF(AV780="Finger2",Settings!$AB$3,Settings!$AB$5),ISERROR(MATCH(AW780,Settings!$AB$9:$AB$14,0))),"No","Yes"))</f>
        <v/>
      </c>
    </row>
    <row r="781" spans="31:51" x14ac:dyDescent="0.25">
      <c r="AE781" s="51" t="str">
        <f ca="1">OFFSET('All Equipment'!$A$1,ROW()-1,0)&amp;""</f>
        <v/>
      </c>
      <c r="AF781" s="51" t="str">
        <f ca="1">OFFSET('All Equipment'!$B$1,ROW()-1,0)&amp;""</f>
        <v/>
      </c>
      <c r="AG781" s="52" t="str">
        <f t="shared" ca="1" si="109"/>
        <v/>
      </c>
      <c r="AH781" s="51" t="str">
        <f ca="1">IF($AE781="","",IF(OFFSET('All Equipment'!$A$1,ROW()-1,2)="","--- Empty ---",OFFSET('All Equipment'!$A$1,ROW()-1,2)))</f>
        <v/>
      </c>
      <c r="AI781" s="52" t="str">
        <f ca="1">IF($AF781="","",OFFSET('All Equipment'!$E$1,ROW()-1,0))</f>
        <v/>
      </c>
      <c r="AJ781" s="52" t="str">
        <f ca="1">IF($AE781="","",OFFSET('All Equipment'!$M$1,ROW()-1,0))</f>
        <v/>
      </c>
      <c r="AK781" s="107" t="str">
        <f ca="1">IF($AE781="","",IF($AH781="--- Empty ---",0,OFFSET('All Equipment'!$P$1,ROW()-1,0)))</f>
        <v/>
      </c>
      <c r="AL781" s="107" t="str">
        <f ca="1">IF($AE781="","",IF(AND($AE781="Off-Hand",$AH781="--- Empty ---"),1000,IF($AG781="1H",SUM($AK781,MAX(Optimization!$I$5:$K$5)),$AK781)))</f>
        <v/>
      </c>
      <c r="AM781" s="134" t="str">
        <f ca="1">IF($AH781="","",IF(AND($AH781&lt;&gt;"--- Empty ---",OR($AI781&gt;$AD$2,OFFSET('All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1" s="52" t="str">
        <f t="shared" ca="1" si="110"/>
        <v/>
      </c>
      <c r="AO781" s="52" t="str">
        <f t="shared" ca="1" si="115"/>
        <v/>
      </c>
      <c r="AQ781" s="51" t="str">
        <f t="shared" ca="1" si="111"/>
        <v/>
      </c>
      <c r="AR781" s="51" t="str">
        <f t="shared" ca="1" si="112"/>
        <v/>
      </c>
      <c r="AS781" s="52" t="str">
        <f t="shared" ca="1" si="116"/>
        <v/>
      </c>
      <c r="AT781" s="52" t="str">
        <f ca="1">IF(OR(AQ781="",AQ781="n/a"),AQ781,IF(AND($AR781&lt;&gt;"--- Empty ---",AR781=IF(AQ781="Finger1",Settings!$AB$4,Settings!$AB$6),ISERROR(MATCH(AR781,Settings!$AB$9:$AB$14,0))),"No","Yes"))</f>
        <v/>
      </c>
      <c r="AV781" s="51" t="str">
        <f t="shared" ca="1" si="113"/>
        <v/>
      </c>
      <c r="AW781" s="51" t="str">
        <f t="shared" ca="1" si="114"/>
        <v/>
      </c>
      <c r="AX781" s="52" t="str">
        <f t="shared" ca="1" si="117"/>
        <v/>
      </c>
      <c r="AY781" s="52" t="str">
        <f ca="1">IF(OR(AV781="",AV781="n/a"),AV781,IF(AND($AW781&lt;&gt;"--- Empty ---",AW781=IF(AV781="Finger2",Settings!$AB$3,Settings!$AB$5),ISERROR(MATCH(AW781,Settings!$AB$9:$AB$14,0))),"No","Yes"))</f>
        <v/>
      </c>
    </row>
    <row r="782" spans="31:51" x14ac:dyDescent="0.25">
      <c r="AE782" s="51" t="str">
        <f ca="1">OFFSET('All Equipment'!$A$1,ROW()-1,0)&amp;""</f>
        <v/>
      </c>
      <c r="AF782" s="51" t="str">
        <f ca="1">OFFSET('All Equipment'!$B$1,ROW()-1,0)&amp;""</f>
        <v/>
      </c>
      <c r="AG782" s="52" t="str">
        <f t="shared" ca="1" si="109"/>
        <v/>
      </c>
      <c r="AH782" s="51" t="str">
        <f ca="1">IF($AE782="","",IF(OFFSET('All Equipment'!$A$1,ROW()-1,2)="","--- Empty ---",OFFSET('All Equipment'!$A$1,ROW()-1,2)))</f>
        <v/>
      </c>
      <c r="AI782" s="52" t="str">
        <f ca="1">IF($AF782="","",OFFSET('All Equipment'!$E$1,ROW()-1,0))</f>
        <v/>
      </c>
      <c r="AJ782" s="52" t="str">
        <f ca="1">IF($AE782="","",OFFSET('All Equipment'!$M$1,ROW()-1,0))</f>
        <v/>
      </c>
      <c r="AK782" s="107" t="str">
        <f ca="1">IF($AE782="","",IF($AH782="--- Empty ---",0,OFFSET('All Equipment'!$P$1,ROW()-1,0)))</f>
        <v/>
      </c>
      <c r="AL782" s="107" t="str">
        <f ca="1">IF($AE782="","",IF(AND($AE782="Off-Hand",$AH782="--- Empty ---"),1000,IF($AG782="1H",SUM($AK782,MAX(Optimization!$I$5:$K$5)),$AK782)))</f>
        <v/>
      </c>
      <c r="AM782" s="134" t="str">
        <f ca="1">IF($AH782="","",IF(AND($AH782&lt;&gt;"--- Empty ---",OR($AI782&gt;$AD$2,OFFSET('All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2" s="52" t="str">
        <f t="shared" ca="1" si="110"/>
        <v/>
      </c>
      <c r="AO782" s="52" t="str">
        <f t="shared" ca="1" si="115"/>
        <v/>
      </c>
      <c r="AQ782" s="51" t="str">
        <f t="shared" ca="1" si="111"/>
        <v/>
      </c>
      <c r="AR782" s="51" t="str">
        <f t="shared" ca="1" si="112"/>
        <v/>
      </c>
      <c r="AS782" s="52" t="str">
        <f t="shared" ca="1" si="116"/>
        <v/>
      </c>
      <c r="AT782" s="52" t="str">
        <f ca="1">IF(OR(AQ782="",AQ782="n/a"),AQ782,IF(AND($AR782&lt;&gt;"--- Empty ---",AR782=IF(AQ782="Finger1",Settings!$AB$4,Settings!$AB$6),ISERROR(MATCH(AR782,Settings!$AB$9:$AB$14,0))),"No","Yes"))</f>
        <v/>
      </c>
      <c r="AV782" s="51" t="str">
        <f t="shared" ca="1" si="113"/>
        <v/>
      </c>
      <c r="AW782" s="51" t="str">
        <f t="shared" ca="1" si="114"/>
        <v/>
      </c>
      <c r="AX782" s="52" t="str">
        <f t="shared" ca="1" si="117"/>
        <v/>
      </c>
      <c r="AY782" s="52" t="str">
        <f ca="1">IF(OR(AV782="",AV782="n/a"),AV782,IF(AND($AW782&lt;&gt;"--- Empty ---",AW782=IF(AV782="Finger2",Settings!$AB$3,Settings!$AB$5),ISERROR(MATCH(AW782,Settings!$AB$9:$AB$14,0))),"No","Yes"))</f>
        <v/>
      </c>
    </row>
    <row r="783" spans="31:51" x14ac:dyDescent="0.25">
      <c r="AE783" s="51" t="str">
        <f ca="1">OFFSET('All Equipment'!$A$1,ROW()-1,0)&amp;""</f>
        <v/>
      </c>
      <c r="AF783" s="51" t="str">
        <f ca="1">OFFSET('All Equipment'!$B$1,ROW()-1,0)&amp;""</f>
        <v/>
      </c>
      <c r="AG783" s="52" t="str">
        <f t="shared" ca="1" si="109"/>
        <v/>
      </c>
      <c r="AH783" s="51" t="str">
        <f ca="1">IF($AE783="","",IF(OFFSET('All Equipment'!$A$1,ROW()-1,2)="","--- Empty ---",OFFSET('All Equipment'!$A$1,ROW()-1,2)))</f>
        <v/>
      </c>
      <c r="AI783" s="52" t="str">
        <f ca="1">IF($AF783="","",OFFSET('All Equipment'!$E$1,ROW()-1,0))</f>
        <v/>
      </c>
      <c r="AJ783" s="52" t="str">
        <f ca="1">IF($AE783="","",OFFSET('All Equipment'!$M$1,ROW()-1,0))</f>
        <v/>
      </c>
      <c r="AK783" s="107" t="str">
        <f ca="1">IF($AE783="","",IF($AH783="--- Empty ---",0,OFFSET('All Equipment'!$P$1,ROW()-1,0)))</f>
        <v/>
      </c>
      <c r="AL783" s="107" t="str">
        <f ca="1">IF($AE783="","",IF(AND($AE783="Off-Hand",$AH783="--- Empty ---"),1000,IF($AG783="1H",SUM($AK783,MAX(Optimization!$I$5:$K$5)),$AK783)))</f>
        <v/>
      </c>
      <c r="AM783" s="134" t="str">
        <f ca="1">IF($AH783="","",IF(AND($AH783&lt;&gt;"--- Empty ---",OR($AI783&gt;$AD$2,OFFSET('All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3" s="52" t="str">
        <f t="shared" ca="1" si="110"/>
        <v/>
      </c>
      <c r="AO783" s="52" t="str">
        <f t="shared" ca="1" si="115"/>
        <v/>
      </c>
      <c r="AQ783" s="51" t="str">
        <f t="shared" ca="1" si="111"/>
        <v/>
      </c>
      <c r="AR783" s="51" t="str">
        <f t="shared" ca="1" si="112"/>
        <v/>
      </c>
      <c r="AS783" s="52" t="str">
        <f t="shared" ca="1" si="116"/>
        <v/>
      </c>
      <c r="AT783" s="52" t="str">
        <f ca="1">IF(OR(AQ783="",AQ783="n/a"),AQ783,IF(AND($AR783&lt;&gt;"--- Empty ---",AR783=IF(AQ783="Finger1",Settings!$AB$4,Settings!$AB$6),ISERROR(MATCH(AR783,Settings!$AB$9:$AB$14,0))),"No","Yes"))</f>
        <v/>
      </c>
      <c r="AV783" s="51" t="str">
        <f t="shared" ca="1" si="113"/>
        <v/>
      </c>
      <c r="AW783" s="51" t="str">
        <f t="shared" ca="1" si="114"/>
        <v/>
      </c>
      <c r="AX783" s="52" t="str">
        <f t="shared" ca="1" si="117"/>
        <v/>
      </c>
      <c r="AY783" s="52" t="str">
        <f ca="1">IF(OR(AV783="",AV783="n/a"),AV783,IF(AND($AW783&lt;&gt;"--- Empty ---",AW783=IF(AV783="Finger2",Settings!$AB$3,Settings!$AB$5),ISERROR(MATCH(AW783,Settings!$AB$9:$AB$14,0))),"No","Yes"))</f>
        <v/>
      </c>
    </row>
    <row r="784" spans="31:51" x14ac:dyDescent="0.25">
      <c r="AE784" s="51" t="str">
        <f ca="1">OFFSET('All Equipment'!$A$1,ROW()-1,0)&amp;""</f>
        <v/>
      </c>
      <c r="AF784" s="51" t="str">
        <f ca="1">OFFSET('All Equipment'!$B$1,ROW()-1,0)&amp;""</f>
        <v/>
      </c>
      <c r="AG784" s="52" t="str">
        <f t="shared" ca="1" si="109"/>
        <v/>
      </c>
      <c r="AH784" s="51" t="str">
        <f ca="1">IF($AE784="","",IF(OFFSET('All Equipment'!$A$1,ROW()-1,2)="","--- Empty ---",OFFSET('All Equipment'!$A$1,ROW()-1,2)))</f>
        <v/>
      </c>
      <c r="AI784" s="52" t="str">
        <f ca="1">IF($AF784="","",OFFSET('All Equipment'!$E$1,ROW()-1,0))</f>
        <v/>
      </c>
      <c r="AJ784" s="52" t="str">
        <f ca="1">IF($AE784="","",OFFSET('All Equipment'!$M$1,ROW()-1,0))</f>
        <v/>
      </c>
      <c r="AK784" s="107" t="str">
        <f ca="1">IF($AE784="","",IF($AH784="--- Empty ---",0,OFFSET('All Equipment'!$P$1,ROW()-1,0)))</f>
        <v/>
      </c>
      <c r="AL784" s="107" t="str">
        <f ca="1">IF($AE784="","",IF(AND($AE784="Off-Hand",$AH784="--- Empty ---"),1000,IF($AG784="1H",SUM($AK784,MAX(Optimization!$I$5:$K$5)),$AK784)))</f>
        <v/>
      </c>
      <c r="AM784" s="134" t="str">
        <f ca="1">IF($AH784="","",IF(AND($AH784&lt;&gt;"--- Empty ---",OR($AI784&gt;$AD$2,OFFSET('All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4" s="52" t="str">
        <f t="shared" ca="1" si="110"/>
        <v/>
      </c>
      <c r="AO784" s="52" t="str">
        <f t="shared" ca="1" si="115"/>
        <v/>
      </c>
      <c r="AQ784" s="51" t="str">
        <f t="shared" ca="1" si="111"/>
        <v/>
      </c>
      <c r="AR784" s="51" t="str">
        <f t="shared" ca="1" si="112"/>
        <v/>
      </c>
      <c r="AS784" s="52" t="str">
        <f t="shared" ca="1" si="116"/>
        <v/>
      </c>
      <c r="AT784" s="52" t="str">
        <f ca="1">IF(OR(AQ784="",AQ784="n/a"),AQ784,IF(AND($AR784&lt;&gt;"--- Empty ---",AR784=IF(AQ784="Finger1",Settings!$AB$4,Settings!$AB$6),ISERROR(MATCH(AR784,Settings!$AB$9:$AB$14,0))),"No","Yes"))</f>
        <v/>
      </c>
      <c r="AV784" s="51" t="str">
        <f t="shared" ca="1" si="113"/>
        <v/>
      </c>
      <c r="AW784" s="51" t="str">
        <f t="shared" ca="1" si="114"/>
        <v/>
      </c>
      <c r="AX784" s="52" t="str">
        <f t="shared" ca="1" si="117"/>
        <v/>
      </c>
      <c r="AY784" s="52" t="str">
        <f ca="1">IF(OR(AV784="",AV784="n/a"),AV784,IF(AND($AW784&lt;&gt;"--- Empty ---",AW784=IF(AV784="Finger2",Settings!$AB$3,Settings!$AB$5),ISERROR(MATCH(AW784,Settings!$AB$9:$AB$14,0))),"No","Yes"))</f>
        <v/>
      </c>
    </row>
    <row r="785" spans="31:51" x14ac:dyDescent="0.25">
      <c r="AE785" s="51" t="str">
        <f ca="1">OFFSET('All Equipment'!$A$1,ROW()-1,0)&amp;""</f>
        <v/>
      </c>
      <c r="AF785" s="51" t="str">
        <f ca="1">OFFSET('All Equipment'!$B$1,ROW()-1,0)&amp;""</f>
        <v/>
      </c>
      <c r="AG785" s="52" t="str">
        <f t="shared" ca="1" si="109"/>
        <v/>
      </c>
      <c r="AH785" s="51" t="str">
        <f ca="1">IF($AE785="","",IF(OFFSET('All Equipment'!$A$1,ROW()-1,2)="","--- Empty ---",OFFSET('All Equipment'!$A$1,ROW()-1,2)))</f>
        <v/>
      </c>
      <c r="AI785" s="52" t="str">
        <f ca="1">IF($AF785="","",OFFSET('All Equipment'!$E$1,ROW()-1,0))</f>
        <v/>
      </c>
      <c r="AJ785" s="52" t="str">
        <f ca="1">IF($AE785="","",OFFSET('All Equipment'!$M$1,ROW()-1,0))</f>
        <v/>
      </c>
      <c r="AK785" s="107" t="str">
        <f ca="1">IF($AE785="","",IF($AH785="--- Empty ---",0,OFFSET('All Equipment'!$P$1,ROW()-1,0)))</f>
        <v/>
      </c>
      <c r="AL785" s="107" t="str">
        <f ca="1">IF($AE785="","",IF(AND($AE785="Off-Hand",$AH785="--- Empty ---"),1000,IF($AG785="1H",SUM($AK785,MAX(Optimization!$I$5:$K$5)),$AK785)))</f>
        <v/>
      </c>
      <c r="AM785" s="134" t="str">
        <f ca="1">IF($AH785="","",IF(AND($AH785&lt;&gt;"--- Empty ---",OR($AI785&gt;$AD$2,OFFSET('All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5" s="52" t="str">
        <f t="shared" ca="1" si="110"/>
        <v/>
      </c>
      <c r="AO785" s="52" t="str">
        <f t="shared" ca="1" si="115"/>
        <v/>
      </c>
      <c r="AQ785" s="51" t="str">
        <f t="shared" ca="1" si="111"/>
        <v/>
      </c>
      <c r="AR785" s="51" t="str">
        <f t="shared" ca="1" si="112"/>
        <v/>
      </c>
      <c r="AS785" s="52" t="str">
        <f t="shared" ca="1" si="116"/>
        <v/>
      </c>
      <c r="AT785" s="52" t="str">
        <f ca="1">IF(OR(AQ785="",AQ785="n/a"),AQ785,IF(AND($AR785&lt;&gt;"--- Empty ---",AR785=IF(AQ785="Finger1",Settings!$AB$4,Settings!$AB$6),ISERROR(MATCH(AR785,Settings!$AB$9:$AB$14,0))),"No","Yes"))</f>
        <v/>
      </c>
      <c r="AV785" s="51" t="str">
        <f t="shared" ca="1" si="113"/>
        <v/>
      </c>
      <c r="AW785" s="51" t="str">
        <f t="shared" ca="1" si="114"/>
        <v/>
      </c>
      <c r="AX785" s="52" t="str">
        <f t="shared" ca="1" si="117"/>
        <v/>
      </c>
      <c r="AY785" s="52" t="str">
        <f ca="1">IF(OR(AV785="",AV785="n/a"),AV785,IF(AND($AW785&lt;&gt;"--- Empty ---",AW785=IF(AV785="Finger2",Settings!$AB$3,Settings!$AB$5),ISERROR(MATCH(AW785,Settings!$AB$9:$AB$14,0))),"No","Yes"))</f>
        <v/>
      </c>
    </row>
    <row r="786" spans="31:51" x14ac:dyDescent="0.25">
      <c r="AE786" s="51" t="str">
        <f ca="1">OFFSET('All Equipment'!$A$1,ROW()-1,0)&amp;""</f>
        <v/>
      </c>
      <c r="AF786" s="51" t="str">
        <f ca="1">OFFSET('All Equipment'!$B$1,ROW()-1,0)&amp;""</f>
        <v/>
      </c>
      <c r="AG786" s="52" t="str">
        <f t="shared" ca="1" si="109"/>
        <v/>
      </c>
      <c r="AH786" s="51" t="str">
        <f ca="1">IF($AE786="","",IF(OFFSET('All Equipment'!$A$1,ROW()-1,2)="","--- Empty ---",OFFSET('All Equipment'!$A$1,ROW()-1,2)))</f>
        <v/>
      </c>
      <c r="AI786" s="52" t="str">
        <f ca="1">IF($AF786="","",OFFSET('All Equipment'!$E$1,ROW()-1,0))</f>
        <v/>
      </c>
      <c r="AJ786" s="52" t="str">
        <f ca="1">IF($AE786="","",OFFSET('All Equipment'!$M$1,ROW()-1,0))</f>
        <v/>
      </c>
      <c r="AK786" s="107" t="str">
        <f ca="1">IF($AE786="","",IF($AH786="--- Empty ---",0,OFFSET('All Equipment'!$P$1,ROW()-1,0)))</f>
        <v/>
      </c>
      <c r="AL786" s="107" t="str">
        <f ca="1">IF($AE786="","",IF(AND($AE786="Off-Hand",$AH786="--- Empty ---"),1000,IF($AG786="1H",SUM($AK786,MAX(Optimization!$I$5:$K$5)),$AK786)))</f>
        <v/>
      </c>
      <c r="AM786" s="134" t="str">
        <f ca="1">IF($AH786="","",IF(AND($AH786&lt;&gt;"--- Empty ---",OR($AI786&gt;$AD$2,OFFSET('All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6" s="52" t="str">
        <f t="shared" ca="1" si="110"/>
        <v/>
      </c>
      <c r="AO786" s="52" t="str">
        <f t="shared" ca="1" si="115"/>
        <v/>
      </c>
      <c r="AQ786" s="51" t="str">
        <f t="shared" ca="1" si="111"/>
        <v/>
      </c>
      <c r="AR786" s="51" t="str">
        <f t="shared" ca="1" si="112"/>
        <v/>
      </c>
      <c r="AS786" s="52" t="str">
        <f t="shared" ca="1" si="116"/>
        <v/>
      </c>
      <c r="AT786" s="52" t="str">
        <f ca="1">IF(OR(AQ786="",AQ786="n/a"),AQ786,IF(AND($AR786&lt;&gt;"--- Empty ---",AR786=IF(AQ786="Finger1",Settings!$AB$4,Settings!$AB$6),ISERROR(MATCH(AR786,Settings!$AB$9:$AB$14,0))),"No","Yes"))</f>
        <v/>
      </c>
      <c r="AV786" s="51" t="str">
        <f t="shared" ca="1" si="113"/>
        <v/>
      </c>
      <c r="AW786" s="51" t="str">
        <f t="shared" ca="1" si="114"/>
        <v/>
      </c>
      <c r="AX786" s="52" t="str">
        <f t="shared" ca="1" si="117"/>
        <v/>
      </c>
      <c r="AY786" s="52" t="str">
        <f ca="1">IF(OR(AV786="",AV786="n/a"),AV786,IF(AND($AW786&lt;&gt;"--- Empty ---",AW786=IF(AV786="Finger2",Settings!$AB$3,Settings!$AB$5),ISERROR(MATCH(AW786,Settings!$AB$9:$AB$14,0))),"No","Yes"))</f>
        <v/>
      </c>
    </row>
    <row r="787" spans="31:51" x14ac:dyDescent="0.25">
      <c r="AE787" s="51" t="str">
        <f ca="1">OFFSET('All Equipment'!$A$1,ROW()-1,0)&amp;""</f>
        <v/>
      </c>
      <c r="AF787" s="51" t="str">
        <f ca="1">OFFSET('All Equipment'!$B$1,ROW()-1,0)&amp;""</f>
        <v/>
      </c>
      <c r="AG787" s="52" t="str">
        <f t="shared" ca="1" si="109"/>
        <v/>
      </c>
      <c r="AH787" s="51" t="str">
        <f ca="1">IF($AE787="","",IF(OFFSET('All Equipment'!$A$1,ROW()-1,2)="","--- Empty ---",OFFSET('All Equipment'!$A$1,ROW()-1,2)))</f>
        <v/>
      </c>
      <c r="AI787" s="52" t="str">
        <f ca="1">IF($AF787="","",OFFSET('All Equipment'!$E$1,ROW()-1,0))</f>
        <v/>
      </c>
      <c r="AJ787" s="52" t="str">
        <f ca="1">IF($AE787="","",OFFSET('All Equipment'!$M$1,ROW()-1,0))</f>
        <v/>
      </c>
      <c r="AK787" s="107" t="str">
        <f ca="1">IF($AE787="","",IF($AH787="--- Empty ---",0,OFFSET('All Equipment'!$P$1,ROW()-1,0)))</f>
        <v/>
      </c>
      <c r="AL787" s="107" t="str">
        <f ca="1">IF($AE787="","",IF(AND($AE787="Off-Hand",$AH787="--- Empty ---"),1000,IF($AG787="1H",SUM($AK787,MAX(Optimization!$I$5:$K$5)),$AK787)))</f>
        <v/>
      </c>
      <c r="AM787" s="134" t="str">
        <f ca="1">IF($AH787="","",IF(AND($AH787&lt;&gt;"--- Empty ---",OR($AI787&gt;$AD$2,OFFSET('All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7" s="52" t="str">
        <f t="shared" ca="1" si="110"/>
        <v/>
      </c>
      <c r="AO787" s="52" t="str">
        <f t="shared" ca="1" si="115"/>
        <v/>
      </c>
      <c r="AQ787" s="51" t="str">
        <f t="shared" ca="1" si="111"/>
        <v/>
      </c>
      <c r="AR787" s="51" t="str">
        <f t="shared" ca="1" si="112"/>
        <v/>
      </c>
      <c r="AS787" s="52" t="str">
        <f t="shared" ca="1" si="116"/>
        <v/>
      </c>
      <c r="AT787" s="52" t="str">
        <f ca="1">IF(OR(AQ787="",AQ787="n/a"),AQ787,IF(AND($AR787&lt;&gt;"--- Empty ---",AR787=IF(AQ787="Finger1",Settings!$AB$4,Settings!$AB$6),ISERROR(MATCH(AR787,Settings!$AB$9:$AB$14,0))),"No","Yes"))</f>
        <v/>
      </c>
      <c r="AV787" s="51" t="str">
        <f t="shared" ca="1" si="113"/>
        <v/>
      </c>
      <c r="AW787" s="51" t="str">
        <f t="shared" ca="1" si="114"/>
        <v/>
      </c>
      <c r="AX787" s="52" t="str">
        <f t="shared" ca="1" si="117"/>
        <v/>
      </c>
      <c r="AY787" s="52" t="str">
        <f ca="1">IF(OR(AV787="",AV787="n/a"),AV787,IF(AND($AW787&lt;&gt;"--- Empty ---",AW787=IF(AV787="Finger2",Settings!$AB$3,Settings!$AB$5),ISERROR(MATCH(AW787,Settings!$AB$9:$AB$14,0))),"No","Yes"))</f>
        <v/>
      </c>
    </row>
    <row r="788" spans="31:51" x14ac:dyDescent="0.25">
      <c r="AE788" s="51" t="str">
        <f ca="1">OFFSET('All Equipment'!$A$1,ROW()-1,0)&amp;""</f>
        <v/>
      </c>
      <c r="AF788" s="51" t="str">
        <f ca="1">OFFSET('All Equipment'!$B$1,ROW()-1,0)&amp;""</f>
        <v/>
      </c>
      <c r="AG788" s="52" t="str">
        <f t="shared" ca="1" si="109"/>
        <v/>
      </c>
      <c r="AH788" s="51" t="str">
        <f ca="1">IF($AE788="","",IF(OFFSET('All Equipment'!$A$1,ROW()-1,2)="","--- Empty ---",OFFSET('All Equipment'!$A$1,ROW()-1,2)))</f>
        <v/>
      </c>
      <c r="AI788" s="52" t="str">
        <f ca="1">IF($AF788="","",OFFSET('All Equipment'!$E$1,ROW()-1,0))</f>
        <v/>
      </c>
      <c r="AJ788" s="52" t="str">
        <f ca="1">IF($AE788="","",OFFSET('All Equipment'!$M$1,ROW()-1,0))</f>
        <v/>
      </c>
      <c r="AK788" s="107" t="str">
        <f ca="1">IF($AE788="","",IF($AH788="--- Empty ---",0,OFFSET('All Equipment'!$P$1,ROW()-1,0)))</f>
        <v/>
      </c>
      <c r="AL788" s="107" t="str">
        <f ca="1">IF($AE788="","",IF(AND($AE788="Off-Hand",$AH788="--- Empty ---"),1000,IF($AG788="1H",SUM($AK788,MAX(Optimization!$I$5:$K$5)),$AK788)))</f>
        <v/>
      </c>
      <c r="AM788" s="134" t="str">
        <f ca="1">IF($AH788="","",IF(AND($AH788&lt;&gt;"--- Empty ---",OR($AI788&gt;$AD$2,OFFSET('All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8" s="52" t="str">
        <f t="shared" ca="1" si="110"/>
        <v/>
      </c>
      <c r="AO788" s="52" t="str">
        <f t="shared" ca="1" si="115"/>
        <v/>
      </c>
      <c r="AQ788" s="51" t="str">
        <f t="shared" ca="1" si="111"/>
        <v/>
      </c>
      <c r="AR788" s="51" t="str">
        <f t="shared" ca="1" si="112"/>
        <v/>
      </c>
      <c r="AS788" s="52" t="str">
        <f t="shared" ca="1" si="116"/>
        <v/>
      </c>
      <c r="AT788" s="52" t="str">
        <f ca="1">IF(OR(AQ788="",AQ788="n/a"),AQ788,IF(AND($AR788&lt;&gt;"--- Empty ---",AR788=IF(AQ788="Finger1",Settings!$AB$4,Settings!$AB$6),ISERROR(MATCH(AR788,Settings!$AB$9:$AB$14,0))),"No","Yes"))</f>
        <v/>
      </c>
      <c r="AV788" s="51" t="str">
        <f t="shared" ca="1" si="113"/>
        <v/>
      </c>
      <c r="AW788" s="51" t="str">
        <f t="shared" ca="1" si="114"/>
        <v/>
      </c>
      <c r="AX788" s="52" t="str">
        <f t="shared" ca="1" si="117"/>
        <v/>
      </c>
      <c r="AY788" s="52" t="str">
        <f ca="1">IF(OR(AV788="",AV788="n/a"),AV788,IF(AND($AW788&lt;&gt;"--- Empty ---",AW788=IF(AV788="Finger2",Settings!$AB$3,Settings!$AB$5),ISERROR(MATCH(AW788,Settings!$AB$9:$AB$14,0))),"No","Yes"))</f>
        <v/>
      </c>
    </row>
    <row r="789" spans="31:51" x14ac:dyDescent="0.25">
      <c r="AE789" s="51" t="str">
        <f ca="1">OFFSET('All Equipment'!$A$1,ROW()-1,0)&amp;""</f>
        <v/>
      </c>
      <c r="AF789" s="51" t="str">
        <f ca="1">OFFSET('All Equipment'!$B$1,ROW()-1,0)&amp;""</f>
        <v/>
      </c>
      <c r="AG789" s="52" t="str">
        <f t="shared" ca="1" si="109"/>
        <v/>
      </c>
      <c r="AH789" s="51" t="str">
        <f ca="1">IF($AE789="","",IF(OFFSET('All Equipment'!$A$1,ROW()-1,2)="","--- Empty ---",OFFSET('All Equipment'!$A$1,ROW()-1,2)))</f>
        <v/>
      </c>
      <c r="AI789" s="52" t="str">
        <f ca="1">IF($AF789="","",OFFSET('All Equipment'!$E$1,ROW()-1,0))</f>
        <v/>
      </c>
      <c r="AJ789" s="52" t="str">
        <f ca="1">IF($AE789="","",OFFSET('All Equipment'!$M$1,ROW()-1,0))</f>
        <v/>
      </c>
      <c r="AK789" s="107" t="str">
        <f ca="1">IF($AE789="","",IF($AH789="--- Empty ---",0,OFFSET('All Equipment'!$P$1,ROW()-1,0)))</f>
        <v/>
      </c>
      <c r="AL789" s="107" t="str">
        <f ca="1">IF($AE789="","",IF(AND($AE789="Off-Hand",$AH789="--- Empty ---"),1000,IF($AG789="1H",SUM($AK789,MAX(Optimization!$I$5:$K$5)),$AK789)))</f>
        <v/>
      </c>
      <c r="AM789" s="134" t="str">
        <f ca="1">IF($AH789="","",IF(AND($AH789&lt;&gt;"--- Empty ---",OR($AI789&gt;$AD$2,OFFSET('All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9" s="52" t="str">
        <f t="shared" ca="1" si="110"/>
        <v/>
      </c>
      <c r="AO789" s="52" t="str">
        <f t="shared" ca="1" si="115"/>
        <v/>
      </c>
      <c r="AQ789" s="51" t="str">
        <f t="shared" ca="1" si="111"/>
        <v/>
      </c>
      <c r="AR789" s="51" t="str">
        <f t="shared" ca="1" si="112"/>
        <v/>
      </c>
      <c r="AS789" s="52" t="str">
        <f t="shared" ca="1" si="116"/>
        <v/>
      </c>
      <c r="AT789" s="52" t="str">
        <f ca="1">IF(OR(AQ789="",AQ789="n/a"),AQ789,IF(AND($AR789&lt;&gt;"--- Empty ---",AR789=IF(AQ789="Finger1",Settings!$AB$4,Settings!$AB$6),ISERROR(MATCH(AR789,Settings!$AB$9:$AB$14,0))),"No","Yes"))</f>
        <v/>
      </c>
      <c r="AV789" s="51" t="str">
        <f t="shared" ca="1" si="113"/>
        <v/>
      </c>
      <c r="AW789" s="51" t="str">
        <f t="shared" ca="1" si="114"/>
        <v/>
      </c>
      <c r="AX789" s="52" t="str">
        <f t="shared" ca="1" si="117"/>
        <v/>
      </c>
      <c r="AY789" s="52" t="str">
        <f ca="1">IF(OR(AV789="",AV789="n/a"),AV789,IF(AND($AW789&lt;&gt;"--- Empty ---",AW789=IF(AV789="Finger2",Settings!$AB$3,Settings!$AB$5),ISERROR(MATCH(AW789,Settings!$AB$9:$AB$14,0))),"No","Yes"))</f>
        <v/>
      </c>
    </row>
    <row r="790" spans="31:51" x14ac:dyDescent="0.25">
      <c r="AE790" s="51" t="str">
        <f ca="1">OFFSET('All Equipment'!$A$1,ROW()-1,0)&amp;""</f>
        <v/>
      </c>
      <c r="AF790" s="51" t="str">
        <f ca="1">OFFSET('All Equipment'!$B$1,ROW()-1,0)&amp;""</f>
        <v/>
      </c>
      <c r="AG790" s="52" t="str">
        <f t="shared" ca="1" si="109"/>
        <v/>
      </c>
      <c r="AH790" s="51" t="str">
        <f ca="1">IF($AE790="","",IF(OFFSET('All Equipment'!$A$1,ROW()-1,2)="","--- Empty ---",OFFSET('All Equipment'!$A$1,ROW()-1,2)))</f>
        <v/>
      </c>
      <c r="AI790" s="52" t="str">
        <f ca="1">IF($AF790="","",OFFSET('All Equipment'!$E$1,ROW()-1,0))</f>
        <v/>
      </c>
      <c r="AJ790" s="52" t="str">
        <f ca="1">IF($AE790="","",OFFSET('All Equipment'!$M$1,ROW()-1,0))</f>
        <v/>
      </c>
      <c r="AK790" s="107" t="str">
        <f ca="1">IF($AE790="","",IF($AH790="--- Empty ---",0,OFFSET('All Equipment'!$P$1,ROW()-1,0)))</f>
        <v/>
      </c>
      <c r="AL790" s="107" t="str">
        <f ca="1">IF($AE790="","",IF(AND($AE790="Off-Hand",$AH790="--- Empty ---"),1000,IF($AG790="1H",SUM($AK790,MAX(Optimization!$I$5:$K$5)),$AK790)))</f>
        <v/>
      </c>
      <c r="AM790" s="134" t="str">
        <f ca="1">IF($AH790="","",IF(AND($AH790&lt;&gt;"--- Empty ---",OR($AI790&gt;$AD$2,OFFSET('All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0" s="52" t="str">
        <f t="shared" ca="1" si="110"/>
        <v/>
      </c>
      <c r="AO790" s="52" t="str">
        <f t="shared" ca="1" si="115"/>
        <v/>
      </c>
      <c r="AQ790" s="51" t="str">
        <f t="shared" ca="1" si="111"/>
        <v/>
      </c>
      <c r="AR790" s="51" t="str">
        <f t="shared" ca="1" si="112"/>
        <v/>
      </c>
      <c r="AS790" s="52" t="str">
        <f t="shared" ca="1" si="116"/>
        <v/>
      </c>
      <c r="AT790" s="52" t="str">
        <f ca="1">IF(OR(AQ790="",AQ790="n/a"),AQ790,IF(AND($AR790&lt;&gt;"--- Empty ---",AR790=IF(AQ790="Finger1",Settings!$AB$4,Settings!$AB$6),ISERROR(MATCH(AR790,Settings!$AB$9:$AB$14,0))),"No","Yes"))</f>
        <v/>
      </c>
      <c r="AV790" s="51" t="str">
        <f t="shared" ca="1" si="113"/>
        <v/>
      </c>
      <c r="AW790" s="51" t="str">
        <f t="shared" ca="1" si="114"/>
        <v/>
      </c>
      <c r="AX790" s="52" t="str">
        <f t="shared" ca="1" si="117"/>
        <v/>
      </c>
      <c r="AY790" s="52" t="str">
        <f ca="1">IF(OR(AV790="",AV790="n/a"),AV790,IF(AND($AW790&lt;&gt;"--- Empty ---",AW790=IF(AV790="Finger2",Settings!$AB$3,Settings!$AB$5),ISERROR(MATCH(AW790,Settings!$AB$9:$AB$14,0))),"No","Yes"))</f>
        <v/>
      </c>
    </row>
    <row r="791" spans="31:51" x14ac:dyDescent="0.25">
      <c r="AE791" s="51" t="str">
        <f ca="1">OFFSET('All Equipment'!$A$1,ROW()-1,0)&amp;""</f>
        <v/>
      </c>
      <c r="AF791" s="51" t="str">
        <f ca="1">OFFSET('All Equipment'!$B$1,ROW()-1,0)&amp;""</f>
        <v/>
      </c>
      <c r="AG791" s="52" t="str">
        <f t="shared" ca="1" si="109"/>
        <v/>
      </c>
      <c r="AH791" s="51" t="str">
        <f ca="1">IF($AE791="","",IF(OFFSET('All Equipment'!$A$1,ROW()-1,2)="","--- Empty ---",OFFSET('All Equipment'!$A$1,ROW()-1,2)))</f>
        <v/>
      </c>
      <c r="AI791" s="52" t="str">
        <f ca="1">IF($AF791="","",OFFSET('All Equipment'!$E$1,ROW()-1,0))</f>
        <v/>
      </c>
      <c r="AJ791" s="52" t="str">
        <f ca="1">IF($AE791="","",OFFSET('All Equipment'!$M$1,ROW()-1,0))</f>
        <v/>
      </c>
      <c r="AK791" s="107" t="str">
        <f ca="1">IF($AE791="","",IF($AH791="--- Empty ---",0,OFFSET('All Equipment'!$P$1,ROW()-1,0)))</f>
        <v/>
      </c>
      <c r="AL791" s="107" t="str">
        <f ca="1">IF($AE791="","",IF(AND($AE791="Off-Hand",$AH791="--- Empty ---"),1000,IF($AG791="1H",SUM($AK791,MAX(Optimization!$I$5:$K$5)),$AK791)))</f>
        <v/>
      </c>
      <c r="AM791" s="134" t="str">
        <f ca="1">IF($AH791="","",IF(AND($AH791&lt;&gt;"--- Empty ---",OR($AI791&gt;$AD$2,OFFSET('All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1" s="52" t="str">
        <f t="shared" ca="1" si="110"/>
        <v/>
      </c>
      <c r="AO791" s="52" t="str">
        <f t="shared" ca="1" si="115"/>
        <v/>
      </c>
      <c r="AQ791" s="51" t="str">
        <f t="shared" ca="1" si="111"/>
        <v/>
      </c>
      <c r="AR791" s="51" t="str">
        <f t="shared" ca="1" si="112"/>
        <v/>
      </c>
      <c r="AS791" s="52" t="str">
        <f t="shared" ca="1" si="116"/>
        <v/>
      </c>
      <c r="AT791" s="52" t="str">
        <f ca="1">IF(OR(AQ791="",AQ791="n/a"),AQ791,IF(AND($AR791&lt;&gt;"--- Empty ---",AR791=IF(AQ791="Finger1",Settings!$AB$4,Settings!$AB$6),ISERROR(MATCH(AR791,Settings!$AB$9:$AB$14,0))),"No","Yes"))</f>
        <v/>
      </c>
      <c r="AV791" s="51" t="str">
        <f t="shared" ca="1" si="113"/>
        <v/>
      </c>
      <c r="AW791" s="51" t="str">
        <f t="shared" ca="1" si="114"/>
        <v/>
      </c>
      <c r="AX791" s="52" t="str">
        <f t="shared" ca="1" si="117"/>
        <v/>
      </c>
      <c r="AY791" s="52" t="str">
        <f ca="1">IF(OR(AV791="",AV791="n/a"),AV791,IF(AND($AW791&lt;&gt;"--- Empty ---",AW791=IF(AV791="Finger2",Settings!$AB$3,Settings!$AB$5),ISERROR(MATCH(AW791,Settings!$AB$9:$AB$14,0))),"No","Yes"))</f>
        <v/>
      </c>
    </row>
    <row r="792" spans="31:51" x14ac:dyDescent="0.25">
      <c r="AE792" s="51" t="str">
        <f ca="1">OFFSET('All Equipment'!$A$1,ROW()-1,0)&amp;""</f>
        <v/>
      </c>
      <c r="AF792" s="51" t="str">
        <f ca="1">OFFSET('All Equipment'!$B$1,ROW()-1,0)&amp;""</f>
        <v/>
      </c>
      <c r="AG792" s="52" t="str">
        <f t="shared" ca="1" si="109"/>
        <v/>
      </c>
      <c r="AH792" s="51" t="str">
        <f ca="1">IF($AE792="","",IF(OFFSET('All Equipment'!$A$1,ROW()-1,2)="","--- Empty ---",OFFSET('All Equipment'!$A$1,ROW()-1,2)))</f>
        <v/>
      </c>
      <c r="AI792" s="52" t="str">
        <f ca="1">IF($AF792="","",OFFSET('All Equipment'!$E$1,ROW()-1,0))</f>
        <v/>
      </c>
      <c r="AJ792" s="52" t="str">
        <f ca="1">IF($AE792="","",OFFSET('All Equipment'!$M$1,ROW()-1,0))</f>
        <v/>
      </c>
      <c r="AK792" s="107" t="str">
        <f ca="1">IF($AE792="","",IF($AH792="--- Empty ---",0,OFFSET('All Equipment'!$P$1,ROW()-1,0)))</f>
        <v/>
      </c>
      <c r="AL792" s="107" t="str">
        <f ca="1">IF($AE792="","",IF(AND($AE792="Off-Hand",$AH792="--- Empty ---"),1000,IF($AG792="1H",SUM($AK792,MAX(Optimization!$I$5:$K$5)),$AK792)))</f>
        <v/>
      </c>
      <c r="AM792" s="134" t="str">
        <f ca="1">IF($AH792="","",IF(AND($AH792&lt;&gt;"--- Empty ---",OR($AI792&gt;$AD$2,OFFSET('All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2" s="52" t="str">
        <f t="shared" ca="1" si="110"/>
        <v/>
      </c>
      <c r="AO792" s="52" t="str">
        <f t="shared" ca="1" si="115"/>
        <v/>
      </c>
      <c r="AQ792" s="51" t="str">
        <f t="shared" ca="1" si="111"/>
        <v/>
      </c>
      <c r="AR792" s="51" t="str">
        <f t="shared" ca="1" si="112"/>
        <v/>
      </c>
      <c r="AS792" s="52" t="str">
        <f t="shared" ca="1" si="116"/>
        <v/>
      </c>
      <c r="AT792" s="52" t="str">
        <f ca="1">IF(OR(AQ792="",AQ792="n/a"),AQ792,IF(AND($AR792&lt;&gt;"--- Empty ---",AR792=IF(AQ792="Finger1",Settings!$AB$4,Settings!$AB$6),ISERROR(MATCH(AR792,Settings!$AB$9:$AB$14,0))),"No","Yes"))</f>
        <v/>
      </c>
      <c r="AV792" s="51" t="str">
        <f t="shared" ca="1" si="113"/>
        <v/>
      </c>
      <c r="AW792" s="51" t="str">
        <f t="shared" ca="1" si="114"/>
        <v/>
      </c>
      <c r="AX792" s="52" t="str">
        <f t="shared" ca="1" si="117"/>
        <v/>
      </c>
      <c r="AY792" s="52" t="str">
        <f ca="1">IF(OR(AV792="",AV792="n/a"),AV792,IF(AND($AW792&lt;&gt;"--- Empty ---",AW792=IF(AV792="Finger2",Settings!$AB$3,Settings!$AB$5),ISERROR(MATCH(AW792,Settings!$AB$9:$AB$14,0))),"No","Yes"))</f>
        <v/>
      </c>
    </row>
    <row r="793" spans="31:51" x14ac:dyDescent="0.25">
      <c r="AE793" s="51" t="str">
        <f ca="1">OFFSET('All Equipment'!$A$1,ROW()-1,0)&amp;""</f>
        <v/>
      </c>
      <c r="AF793" s="51" t="str">
        <f ca="1">OFFSET('All Equipment'!$B$1,ROW()-1,0)&amp;""</f>
        <v/>
      </c>
      <c r="AG793" s="52" t="str">
        <f t="shared" ca="1" si="109"/>
        <v/>
      </c>
      <c r="AH793" s="51" t="str">
        <f ca="1">IF($AE793="","",IF(OFFSET('All Equipment'!$A$1,ROW()-1,2)="","--- Empty ---",OFFSET('All Equipment'!$A$1,ROW()-1,2)))</f>
        <v/>
      </c>
      <c r="AI793" s="52" t="str">
        <f ca="1">IF($AF793="","",OFFSET('All Equipment'!$E$1,ROW()-1,0))</f>
        <v/>
      </c>
      <c r="AJ793" s="52" t="str">
        <f ca="1">IF($AE793="","",OFFSET('All Equipment'!$M$1,ROW()-1,0))</f>
        <v/>
      </c>
      <c r="AK793" s="107" t="str">
        <f ca="1">IF($AE793="","",IF($AH793="--- Empty ---",0,OFFSET('All Equipment'!$P$1,ROW()-1,0)))</f>
        <v/>
      </c>
      <c r="AL793" s="107" t="str">
        <f ca="1">IF($AE793="","",IF(AND($AE793="Off-Hand",$AH793="--- Empty ---"),1000,IF($AG793="1H",SUM($AK793,MAX(Optimization!$I$5:$K$5)),$AK793)))</f>
        <v/>
      </c>
      <c r="AM793" s="134" t="str">
        <f ca="1">IF($AH793="","",IF(AND($AH793&lt;&gt;"--- Empty ---",OR($AI793&gt;$AD$2,OFFSET('All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3" s="52" t="str">
        <f t="shared" ca="1" si="110"/>
        <v/>
      </c>
      <c r="AO793" s="52" t="str">
        <f t="shared" ca="1" si="115"/>
        <v/>
      </c>
      <c r="AQ793" s="51" t="str">
        <f t="shared" ca="1" si="111"/>
        <v/>
      </c>
      <c r="AR793" s="51" t="str">
        <f t="shared" ca="1" si="112"/>
        <v/>
      </c>
      <c r="AS793" s="52" t="str">
        <f t="shared" ca="1" si="116"/>
        <v/>
      </c>
      <c r="AT793" s="52" t="str">
        <f ca="1">IF(OR(AQ793="",AQ793="n/a"),AQ793,IF(AND($AR793&lt;&gt;"--- Empty ---",AR793=IF(AQ793="Finger1",Settings!$AB$4,Settings!$AB$6),ISERROR(MATCH(AR793,Settings!$AB$9:$AB$14,0))),"No","Yes"))</f>
        <v/>
      </c>
      <c r="AV793" s="51" t="str">
        <f t="shared" ca="1" si="113"/>
        <v/>
      </c>
      <c r="AW793" s="51" t="str">
        <f t="shared" ca="1" si="114"/>
        <v/>
      </c>
      <c r="AX793" s="52" t="str">
        <f t="shared" ca="1" si="117"/>
        <v/>
      </c>
      <c r="AY793" s="52" t="str">
        <f ca="1">IF(OR(AV793="",AV793="n/a"),AV793,IF(AND($AW793&lt;&gt;"--- Empty ---",AW793=IF(AV793="Finger2",Settings!$AB$3,Settings!$AB$5),ISERROR(MATCH(AW793,Settings!$AB$9:$AB$14,0))),"No","Yes"))</f>
        <v/>
      </c>
    </row>
    <row r="794" spans="31:51" x14ac:dyDescent="0.25">
      <c r="AE794" s="51" t="str">
        <f ca="1">OFFSET('All Equipment'!$A$1,ROW()-1,0)&amp;""</f>
        <v/>
      </c>
      <c r="AF794" s="51" t="str">
        <f ca="1">OFFSET('All Equipment'!$B$1,ROW()-1,0)&amp;""</f>
        <v/>
      </c>
      <c r="AG794" s="52" t="str">
        <f t="shared" ca="1" si="109"/>
        <v/>
      </c>
      <c r="AH794" s="51" t="str">
        <f ca="1">IF($AE794="","",IF(OFFSET('All Equipment'!$A$1,ROW()-1,2)="","--- Empty ---",OFFSET('All Equipment'!$A$1,ROW()-1,2)))</f>
        <v/>
      </c>
      <c r="AI794" s="52" t="str">
        <f ca="1">IF($AF794="","",OFFSET('All Equipment'!$E$1,ROW()-1,0))</f>
        <v/>
      </c>
      <c r="AJ794" s="52" t="str">
        <f ca="1">IF($AE794="","",OFFSET('All Equipment'!$M$1,ROW()-1,0))</f>
        <v/>
      </c>
      <c r="AK794" s="107" t="str">
        <f ca="1">IF($AE794="","",IF($AH794="--- Empty ---",0,OFFSET('All Equipment'!$P$1,ROW()-1,0)))</f>
        <v/>
      </c>
      <c r="AL794" s="107" t="str">
        <f ca="1">IF($AE794="","",IF(AND($AE794="Off-Hand",$AH794="--- Empty ---"),1000,IF($AG794="1H",SUM($AK794,MAX(Optimization!$I$5:$K$5)),$AK794)))</f>
        <v/>
      </c>
      <c r="AM794" s="134" t="str">
        <f ca="1">IF($AH794="","",IF(AND($AH794&lt;&gt;"--- Empty ---",OR($AI794&gt;$AD$2,OFFSET('All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4" s="52" t="str">
        <f t="shared" ca="1" si="110"/>
        <v/>
      </c>
      <c r="AO794" s="52" t="str">
        <f t="shared" ca="1" si="115"/>
        <v/>
      </c>
      <c r="AQ794" s="51" t="str">
        <f t="shared" ca="1" si="111"/>
        <v/>
      </c>
      <c r="AR794" s="51" t="str">
        <f t="shared" ca="1" si="112"/>
        <v/>
      </c>
      <c r="AS794" s="52" t="str">
        <f t="shared" ca="1" si="116"/>
        <v/>
      </c>
      <c r="AT794" s="52" t="str">
        <f ca="1">IF(OR(AQ794="",AQ794="n/a"),AQ794,IF(AND($AR794&lt;&gt;"--- Empty ---",AR794=IF(AQ794="Finger1",Settings!$AB$4,Settings!$AB$6),ISERROR(MATCH(AR794,Settings!$AB$9:$AB$14,0))),"No","Yes"))</f>
        <v/>
      </c>
      <c r="AV794" s="51" t="str">
        <f t="shared" ca="1" si="113"/>
        <v/>
      </c>
      <c r="AW794" s="51" t="str">
        <f t="shared" ca="1" si="114"/>
        <v/>
      </c>
      <c r="AX794" s="52" t="str">
        <f t="shared" ca="1" si="117"/>
        <v/>
      </c>
      <c r="AY794" s="52" t="str">
        <f ca="1">IF(OR(AV794="",AV794="n/a"),AV794,IF(AND($AW794&lt;&gt;"--- Empty ---",AW794=IF(AV794="Finger2",Settings!$AB$3,Settings!$AB$5),ISERROR(MATCH(AW794,Settings!$AB$9:$AB$14,0))),"No","Yes"))</f>
        <v/>
      </c>
    </row>
    <row r="795" spans="31:51" x14ac:dyDescent="0.25">
      <c r="AE795" s="51" t="str">
        <f ca="1">OFFSET('All Equipment'!$A$1,ROW()-1,0)&amp;""</f>
        <v/>
      </c>
      <c r="AF795" s="51" t="str">
        <f ca="1">OFFSET('All Equipment'!$B$1,ROW()-1,0)&amp;""</f>
        <v/>
      </c>
      <c r="AG795" s="52" t="str">
        <f t="shared" ca="1" si="109"/>
        <v/>
      </c>
      <c r="AH795" s="51" t="str">
        <f ca="1">IF($AE795="","",IF(OFFSET('All Equipment'!$A$1,ROW()-1,2)="","--- Empty ---",OFFSET('All Equipment'!$A$1,ROW()-1,2)))</f>
        <v/>
      </c>
      <c r="AI795" s="52" t="str">
        <f ca="1">IF($AF795="","",OFFSET('All Equipment'!$E$1,ROW()-1,0))</f>
        <v/>
      </c>
      <c r="AJ795" s="52" t="str">
        <f ca="1">IF($AE795="","",OFFSET('All Equipment'!$M$1,ROW()-1,0))</f>
        <v/>
      </c>
      <c r="AK795" s="107" t="str">
        <f ca="1">IF($AE795="","",IF($AH795="--- Empty ---",0,OFFSET('All Equipment'!$P$1,ROW()-1,0)))</f>
        <v/>
      </c>
      <c r="AL795" s="107" t="str">
        <f ca="1">IF($AE795="","",IF(AND($AE795="Off-Hand",$AH795="--- Empty ---"),1000,IF($AG795="1H",SUM($AK795,MAX(Optimization!$I$5:$K$5)),$AK795)))</f>
        <v/>
      </c>
      <c r="AM795" s="134" t="str">
        <f ca="1">IF($AH795="","",IF(AND($AH795&lt;&gt;"--- Empty ---",OR($AI795&gt;$AD$2,OFFSET('All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5" s="52" t="str">
        <f t="shared" ca="1" si="110"/>
        <v/>
      </c>
      <c r="AO795" s="52" t="str">
        <f t="shared" ca="1" si="115"/>
        <v/>
      </c>
      <c r="AQ795" s="51" t="str">
        <f t="shared" ca="1" si="111"/>
        <v/>
      </c>
      <c r="AR795" s="51" t="str">
        <f t="shared" ca="1" si="112"/>
        <v/>
      </c>
      <c r="AS795" s="52" t="str">
        <f t="shared" ca="1" si="116"/>
        <v/>
      </c>
      <c r="AT795" s="52" t="str">
        <f ca="1">IF(OR(AQ795="",AQ795="n/a"),AQ795,IF(AND($AR795&lt;&gt;"--- Empty ---",AR795=IF(AQ795="Finger1",Settings!$AB$4,Settings!$AB$6),ISERROR(MATCH(AR795,Settings!$AB$9:$AB$14,0))),"No","Yes"))</f>
        <v/>
      </c>
      <c r="AV795" s="51" t="str">
        <f t="shared" ca="1" si="113"/>
        <v/>
      </c>
      <c r="AW795" s="51" t="str">
        <f t="shared" ca="1" si="114"/>
        <v/>
      </c>
      <c r="AX795" s="52" t="str">
        <f t="shared" ca="1" si="117"/>
        <v/>
      </c>
      <c r="AY795" s="52" t="str">
        <f ca="1">IF(OR(AV795="",AV795="n/a"),AV795,IF(AND($AW795&lt;&gt;"--- Empty ---",AW795=IF(AV795="Finger2",Settings!$AB$3,Settings!$AB$5),ISERROR(MATCH(AW795,Settings!$AB$9:$AB$14,0))),"No","Yes"))</f>
        <v/>
      </c>
    </row>
    <row r="796" spans="31:51" x14ac:dyDescent="0.25">
      <c r="AE796" s="51" t="str">
        <f ca="1">OFFSET('All Equipment'!$A$1,ROW()-1,0)&amp;""</f>
        <v/>
      </c>
      <c r="AF796" s="51" t="str">
        <f ca="1">OFFSET('All Equipment'!$B$1,ROW()-1,0)&amp;""</f>
        <v/>
      </c>
      <c r="AG796" s="52" t="str">
        <f t="shared" ca="1" si="109"/>
        <v/>
      </c>
      <c r="AH796" s="51" t="str">
        <f ca="1">IF($AE796="","",IF(OFFSET('All Equipment'!$A$1,ROW()-1,2)="","--- Empty ---",OFFSET('All Equipment'!$A$1,ROW()-1,2)))</f>
        <v/>
      </c>
      <c r="AI796" s="52" t="str">
        <f ca="1">IF($AF796="","",OFFSET('All Equipment'!$E$1,ROW()-1,0))</f>
        <v/>
      </c>
      <c r="AJ796" s="52" t="str">
        <f ca="1">IF($AE796="","",OFFSET('All Equipment'!$M$1,ROW()-1,0))</f>
        <v/>
      </c>
      <c r="AK796" s="107" t="str">
        <f ca="1">IF($AE796="","",IF($AH796="--- Empty ---",0,OFFSET('All Equipment'!$P$1,ROW()-1,0)))</f>
        <v/>
      </c>
      <c r="AL796" s="107" t="str">
        <f ca="1">IF($AE796="","",IF(AND($AE796="Off-Hand",$AH796="--- Empty ---"),1000,IF($AG796="1H",SUM($AK796,MAX(Optimization!$I$5:$K$5)),$AK796)))</f>
        <v/>
      </c>
      <c r="AM796" s="134" t="str">
        <f ca="1">IF($AH796="","",IF(AND($AH796&lt;&gt;"--- Empty ---",OR($AI796&gt;$AD$2,OFFSET('All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6" s="52" t="str">
        <f t="shared" ca="1" si="110"/>
        <v/>
      </c>
      <c r="AO796" s="52" t="str">
        <f t="shared" ca="1" si="115"/>
        <v/>
      </c>
      <c r="AQ796" s="51" t="str">
        <f t="shared" ca="1" si="111"/>
        <v/>
      </c>
      <c r="AR796" s="51" t="str">
        <f t="shared" ca="1" si="112"/>
        <v/>
      </c>
      <c r="AS796" s="52" t="str">
        <f t="shared" ca="1" si="116"/>
        <v/>
      </c>
      <c r="AT796" s="52" t="str">
        <f ca="1">IF(OR(AQ796="",AQ796="n/a"),AQ796,IF(AND($AR796&lt;&gt;"--- Empty ---",AR796=IF(AQ796="Finger1",Settings!$AB$4,Settings!$AB$6),ISERROR(MATCH(AR796,Settings!$AB$9:$AB$14,0))),"No","Yes"))</f>
        <v/>
      </c>
      <c r="AV796" s="51" t="str">
        <f t="shared" ca="1" si="113"/>
        <v/>
      </c>
      <c r="AW796" s="51" t="str">
        <f t="shared" ca="1" si="114"/>
        <v/>
      </c>
      <c r="AX796" s="52" t="str">
        <f t="shared" ca="1" si="117"/>
        <v/>
      </c>
      <c r="AY796" s="52" t="str">
        <f ca="1">IF(OR(AV796="",AV796="n/a"),AV796,IF(AND($AW796&lt;&gt;"--- Empty ---",AW796=IF(AV796="Finger2",Settings!$AB$3,Settings!$AB$5),ISERROR(MATCH(AW796,Settings!$AB$9:$AB$14,0))),"No","Yes"))</f>
        <v/>
      </c>
    </row>
    <row r="797" spans="31:51" x14ac:dyDescent="0.25">
      <c r="AE797" s="51" t="str">
        <f ca="1">OFFSET('All Equipment'!$A$1,ROW()-1,0)&amp;""</f>
        <v/>
      </c>
      <c r="AF797" s="51" t="str">
        <f ca="1">OFFSET('All Equipment'!$B$1,ROW()-1,0)&amp;""</f>
        <v/>
      </c>
      <c r="AG797" s="52" t="str">
        <f t="shared" ca="1" si="109"/>
        <v/>
      </c>
      <c r="AH797" s="51" t="str">
        <f ca="1">IF($AE797="","",IF(OFFSET('All Equipment'!$A$1,ROW()-1,2)="","--- Empty ---",OFFSET('All Equipment'!$A$1,ROW()-1,2)))</f>
        <v/>
      </c>
      <c r="AI797" s="52" t="str">
        <f ca="1">IF($AF797="","",OFFSET('All Equipment'!$E$1,ROW()-1,0))</f>
        <v/>
      </c>
      <c r="AJ797" s="52" t="str">
        <f ca="1">IF($AE797="","",OFFSET('All Equipment'!$M$1,ROW()-1,0))</f>
        <v/>
      </c>
      <c r="AK797" s="107" t="str">
        <f ca="1">IF($AE797="","",IF($AH797="--- Empty ---",0,OFFSET('All Equipment'!$P$1,ROW()-1,0)))</f>
        <v/>
      </c>
      <c r="AL797" s="107" t="str">
        <f ca="1">IF($AE797="","",IF(AND($AE797="Off-Hand",$AH797="--- Empty ---"),1000,IF($AG797="1H",SUM($AK797,MAX(Optimization!$I$5:$K$5)),$AK797)))</f>
        <v/>
      </c>
      <c r="AM797" s="134" t="str">
        <f ca="1">IF($AH797="","",IF(AND($AH797&lt;&gt;"--- Empty ---",OR($AI797&gt;$AD$2,OFFSET('All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7" s="52" t="str">
        <f t="shared" ca="1" si="110"/>
        <v/>
      </c>
      <c r="AO797" s="52" t="str">
        <f t="shared" ca="1" si="115"/>
        <v/>
      </c>
      <c r="AQ797" s="51" t="str">
        <f t="shared" ca="1" si="111"/>
        <v/>
      </c>
      <c r="AR797" s="51" t="str">
        <f t="shared" ca="1" si="112"/>
        <v/>
      </c>
      <c r="AS797" s="52" t="str">
        <f t="shared" ca="1" si="116"/>
        <v/>
      </c>
      <c r="AT797" s="52" t="str">
        <f ca="1">IF(OR(AQ797="",AQ797="n/a"),AQ797,IF(AND($AR797&lt;&gt;"--- Empty ---",AR797=IF(AQ797="Finger1",Settings!$AB$4,Settings!$AB$6),ISERROR(MATCH(AR797,Settings!$AB$9:$AB$14,0))),"No","Yes"))</f>
        <v/>
      </c>
      <c r="AV797" s="51" t="str">
        <f t="shared" ca="1" si="113"/>
        <v/>
      </c>
      <c r="AW797" s="51" t="str">
        <f t="shared" ca="1" si="114"/>
        <v/>
      </c>
      <c r="AX797" s="52" t="str">
        <f t="shared" ca="1" si="117"/>
        <v/>
      </c>
      <c r="AY797" s="52" t="str">
        <f ca="1">IF(OR(AV797="",AV797="n/a"),AV797,IF(AND($AW797&lt;&gt;"--- Empty ---",AW797=IF(AV797="Finger2",Settings!$AB$3,Settings!$AB$5),ISERROR(MATCH(AW797,Settings!$AB$9:$AB$14,0))),"No","Yes"))</f>
        <v/>
      </c>
    </row>
    <row r="798" spans="31:51" x14ac:dyDescent="0.25">
      <c r="AE798" s="51" t="str">
        <f ca="1">OFFSET('All Equipment'!$A$1,ROW()-1,0)&amp;""</f>
        <v/>
      </c>
      <c r="AF798" s="51" t="str">
        <f ca="1">OFFSET('All Equipment'!$B$1,ROW()-1,0)&amp;""</f>
        <v/>
      </c>
      <c r="AG798" s="52" t="str">
        <f t="shared" ca="1" si="109"/>
        <v/>
      </c>
      <c r="AH798" s="51" t="str">
        <f ca="1">IF($AE798="","",IF(OFFSET('All Equipment'!$A$1,ROW()-1,2)="","--- Empty ---",OFFSET('All Equipment'!$A$1,ROW()-1,2)))</f>
        <v/>
      </c>
      <c r="AI798" s="52" t="str">
        <f ca="1">IF($AF798="","",OFFSET('All Equipment'!$E$1,ROW()-1,0))</f>
        <v/>
      </c>
      <c r="AJ798" s="52" t="str">
        <f ca="1">IF($AE798="","",OFFSET('All Equipment'!$M$1,ROW()-1,0))</f>
        <v/>
      </c>
      <c r="AK798" s="107" t="str">
        <f ca="1">IF($AE798="","",IF($AH798="--- Empty ---",0,OFFSET('All Equipment'!$P$1,ROW()-1,0)))</f>
        <v/>
      </c>
      <c r="AL798" s="107" t="str">
        <f ca="1">IF($AE798="","",IF(AND($AE798="Off-Hand",$AH798="--- Empty ---"),1000,IF($AG798="1H",SUM($AK798,MAX(Optimization!$I$5:$K$5)),$AK798)))</f>
        <v/>
      </c>
      <c r="AM798" s="134" t="str">
        <f ca="1">IF($AH798="","",IF(AND($AH798&lt;&gt;"--- Empty ---",OR($AI798&gt;$AD$2,OFFSET('All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8" s="52" t="str">
        <f t="shared" ca="1" si="110"/>
        <v/>
      </c>
      <c r="AO798" s="52" t="str">
        <f t="shared" ca="1" si="115"/>
        <v/>
      </c>
      <c r="AQ798" s="51" t="str">
        <f t="shared" ca="1" si="111"/>
        <v/>
      </c>
      <c r="AR798" s="51" t="str">
        <f t="shared" ca="1" si="112"/>
        <v/>
      </c>
      <c r="AS798" s="52" t="str">
        <f t="shared" ca="1" si="116"/>
        <v/>
      </c>
      <c r="AT798" s="52" t="str">
        <f ca="1">IF(OR(AQ798="",AQ798="n/a"),AQ798,IF(AND($AR798&lt;&gt;"--- Empty ---",AR798=IF(AQ798="Finger1",Settings!$AB$4,Settings!$AB$6),ISERROR(MATCH(AR798,Settings!$AB$9:$AB$14,0))),"No","Yes"))</f>
        <v/>
      </c>
      <c r="AV798" s="51" t="str">
        <f t="shared" ca="1" si="113"/>
        <v/>
      </c>
      <c r="AW798" s="51" t="str">
        <f t="shared" ca="1" si="114"/>
        <v/>
      </c>
      <c r="AX798" s="52" t="str">
        <f t="shared" ca="1" si="117"/>
        <v/>
      </c>
      <c r="AY798" s="52" t="str">
        <f ca="1">IF(OR(AV798="",AV798="n/a"),AV798,IF(AND($AW798&lt;&gt;"--- Empty ---",AW798=IF(AV798="Finger2",Settings!$AB$3,Settings!$AB$5),ISERROR(MATCH(AW798,Settings!$AB$9:$AB$14,0))),"No","Yes"))</f>
        <v/>
      </c>
    </row>
    <row r="799" spans="31:51" x14ac:dyDescent="0.25">
      <c r="AE799" s="51" t="str">
        <f ca="1">OFFSET('All Equipment'!$A$1,ROW()-1,0)&amp;""</f>
        <v/>
      </c>
      <c r="AF799" s="51" t="str">
        <f ca="1">OFFSET('All Equipment'!$B$1,ROW()-1,0)&amp;""</f>
        <v/>
      </c>
      <c r="AG799" s="52" t="str">
        <f t="shared" ca="1" si="109"/>
        <v/>
      </c>
      <c r="AH799" s="51" t="str">
        <f ca="1">IF($AE799="","",IF(OFFSET('All Equipment'!$A$1,ROW()-1,2)="","--- Empty ---",OFFSET('All Equipment'!$A$1,ROW()-1,2)))</f>
        <v/>
      </c>
      <c r="AI799" s="52" t="str">
        <f ca="1">IF($AF799="","",OFFSET('All Equipment'!$E$1,ROW()-1,0))</f>
        <v/>
      </c>
      <c r="AJ799" s="52" t="str">
        <f ca="1">IF($AE799="","",OFFSET('All Equipment'!$M$1,ROW()-1,0))</f>
        <v/>
      </c>
      <c r="AK799" s="107" t="str">
        <f ca="1">IF($AE799="","",IF($AH799="--- Empty ---",0,OFFSET('All Equipment'!$P$1,ROW()-1,0)))</f>
        <v/>
      </c>
      <c r="AL799" s="107" t="str">
        <f ca="1">IF($AE799="","",IF(AND($AE799="Off-Hand",$AH799="--- Empty ---"),1000,IF($AG799="1H",SUM($AK799,MAX(Optimization!$I$5:$K$5)),$AK799)))</f>
        <v/>
      </c>
      <c r="AM799" s="134" t="str">
        <f ca="1">IF($AH799="","",IF(AND($AH799&lt;&gt;"--- Empty ---",OR($AI799&gt;$AD$2,OFFSET('All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9" s="52" t="str">
        <f t="shared" ca="1" si="110"/>
        <v/>
      </c>
      <c r="AO799" s="52" t="str">
        <f t="shared" ca="1" si="115"/>
        <v/>
      </c>
      <c r="AQ799" s="51" t="str">
        <f t="shared" ca="1" si="111"/>
        <v/>
      </c>
      <c r="AR799" s="51" t="str">
        <f t="shared" ca="1" si="112"/>
        <v/>
      </c>
      <c r="AS799" s="52" t="str">
        <f t="shared" ca="1" si="116"/>
        <v/>
      </c>
      <c r="AT799" s="52" t="str">
        <f ca="1">IF(OR(AQ799="",AQ799="n/a"),AQ799,IF(AND($AR799&lt;&gt;"--- Empty ---",AR799=IF(AQ799="Finger1",Settings!$AB$4,Settings!$AB$6),ISERROR(MATCH(AR799,Settings!$AB$9:$AB$14,0))),"No","Yes"))</f>
        <v/>
      </c>
      <c r="AV799" s="51" t="str">
        <f t="shared" ca="1" si="113"/>
        <v/>
      </c>
      <c r="AW799" s="51" t="str">
        <f t="shared" ca="1" si="114"/>
        <v/>
      </c>
      <c r="AX799" s="52" t="str">
        <f t="shared" ca="1" si="117"/>
        <v/>
      </c>
      <c r="AY799" s="52" t="str">
        <f ca="1">IF(OR(AV799="",AV799="n/a"),AV799,IF(AND($AW799&lt;&gt;"--- Empty ---",AW799=IF(AV799="Finger2",Settings!$AB$3,Settings!$AB$5),ISERROR(MATCH(AW799,Settings!$AB$9:$AB$14,0))),"No","Yes"))</f>
        <v/>
      </c>
    </row>
    <row r="800" spans="31:51" x14ac:dyDescent="0.25">
      <c r="AE800" s="51" t="str">
        <f ca="1">OFFSET('All Equipment'!$A$1,ROW()-1,0)&amp;""</f>
        <v/>
      </c>
      <c r="AF800" s="51" t="str">
        <f ca="1">OFFSET('All Equipment'!$B$1,ROW()-1,0)&amp;""</f>
        <v/>
      </c>
      <c r="AG800" s="52" t="str">
        <f t="shared" ca="1" si="109"/>
        <v/>
      </c>
      <c r="AH800" s="51" t="str">
        <f ca="1">IF($AE800="","",IF(OFFSET('All Equipment'!$A$1,ROW()-1,2)="","--- Empty ---",OFFSET('All Equipment'!$A$1,ROW()-1,2)))</f>
        <v/>
      </c>
      <c r="AI800" s="52" t="str">
        <f ca="1">IF($AF800="","",OFFSET('All Equipment'!$E$1,ROW()-1,0))</f>
        <v/>
      </c>
      <c r="AJ800" s="52" t="str">
        <f ca="1">IF($AE800="","",OFFSET('All Equipment'!$M$1,ROW()-1,0))</f>
        <v/>
      </c>
      <c r="AK800" s="107" t="str">
        <f ca="1">IF($AE800="","",IF($AH800="--- Empty ---",0,OFFSET('All Equipment'!$P$1,ROW()-1,0)))</f>
        <v/>
      </c>
      <c r="AL800" s="107" t="str">
        <f ca="1">IF($AE800="","",IF(AND($AE800="Off-Hand",$AH800="--- Empty ---"),1000,IF($AG800="1H",SUM($AK800,MAX(Optimization!$I$5:$K$5)),$AK800)))</f>
        <v/>
      </c>
      <c r="AM800" s="134" t="str">
        <f ca="1">IF($AH800="","",IF(AND($AH800&lt;&gt;"--- Empty ---",OR($AI800&gt;$AD$2,OFFSET('All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0" s="52" t="str">
        <f t="shared" ca="1" si="110"/>
        <v/>
      </c>
      <c r="AO800" s="52" t="str">
        <f t="shared" ca="1" si="115"/>
        <v/>
      </c>
      <c r="AQ800" s="51" t="str">
        <f t="shared" ca="1" si="111"/>
        <v/>
      </c>
      <c r="AR800" s="51" t="str">
        <f t="shared" ca="1" si="112"/>
        <v/>
      </c>
      <c r="AS800" s="52" t="str">
        <f t="shared" ca="1" si="116"/>
        <v/>
      </c>
      <c r="AT800" s="52" t="str">
        <f ca="1">IF(OR(AQ800="",AQ800="n/a"),AQ800,IF(AND($AR800&lt;&gt;"--- Empty ---",AR800=IF(AQ800="Finger1",Settings!$AB$4,Settings!$AB$6),ISERROR(MATCH(AR800,Settings!$AB$9:$AB$14,0))),"No","Yes"))</f>
        <v/>
      </c>
      <c r="AV800" s="51" t="str">
        <f t="shared" ca="1" si="113"/>
        <v/>
      </c>
      <c r="AW800" s="51" t="str">
        <f t="shared" ca="1" si="114"/>
        <v/>
      </c>
      <c r="AX800" s="52" t="str">
        <f t="shared" ca="1" si="117"/>
        <v/>
      </c>
      <c r="AY800" s="52" t="str">
        <f ca="1">IF(OR(AV800="",AV800="n/a"),AV800,IF(AND($AW800&lt;&gt;"--- Empty ---",AW800=IF(AV800="Finger2",Settings!$AB$3,Settings!$AB$5),ISERROR(MATCH(AW800,Settings!$AB$9:$AB$14,0))),"No","Yes"))</f>
        <v/>
      </c>
    </row>
    <row r="801" spans="31:51" x14ac:dyDescent="0.25">
      <c r="AE801" s="51" t="str">
        <f ca="1">OFFSET('All Equipment'!$A$1,ROW()-1,0)&amp;""</f>
        <v/>
      </c>
      <c r="AF801" s="51" t="str">
        <f ca="1">OFFSET('All Equipment'!$B$1,ROW()-1,0)&amp;""</f>
        <v/>
      </c>
      <c r="AG801" s="52" t="str">
        <f t="shared" ca="1" si="109"/>
        <v/>
      </c>
      <c r="AH801" s="51" t="str">
        <f ca="1">IF($AE801="","",IF(OFFSET('All Equipment'!$A$1,ROW()-1,2)="","--- Empty ---",OFFSET('All Equipment'!$A$1,ROW()-1,2)))</f>
        <v/>
      </c>
      <c r="AI801" s="52" t="str">
        <f ca="1">IF($AF801="","",OFFSET('All Equipment'!$E$1,ROW()-1,0))</f>
        <v/>
      </c>
      <c r="AJ801" s="52" t="str">
        <f ca="1">IF($AE801="","",OFFSET('All Equipment'!$M$1,ROW()-1,0))</f>
        <v/>
      </c>
      <c r="AK801" s="107" t="str">
        <f ca="1">IF($AE801="","",IF($AH801="--- Empty ---",0,OFFSET('All Equipment'!$P$1,ROW()-1,0)))</f>
        <v/>
      </c>
      <c r="AL801" s="107" t="str">
        <f ca="1">IF($AE801="","",IF(AND($AE801="Off-Hand",$AH801="--- Empty ---"),1000,IF($AG801="1H",SUM($AK801,MAX(Optimization!$I$5:$K$5)),$AK801)))</f>
        <v/>
      </c>
      <c r="AM801" s="134" t="str">
        <f ca="1">IF($AH801="","",IF(AND($AH801&lt;&gt;"--- Empty ---",OR($AI801&gt;$AD$2,OFFSET('All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1" s="52" t="str">
        <f t="shared" ca="1" si="110"/>
        <v/>
      </c>
      <c r="AO801" s="52" t="str">
        <f t="shared" ca="1" si="115"/>
        <v/>
      </c>
      <c r="AQ801" s="51" t="str">
        <f t="shared" ca="1" si="111"/>
        <v/>
      </c>
      <c r="AR801" s="51" t="str">
        <f t="shared" ca="1" si="112"/>
        <v/>
      </c>
      <c r="AS801" s="52" t="str">
        <f t="shared" ca="1" si="116"/>
        <v/>
      </c>
      <c r="AT801" s="52" t="str">
        <f ca="1">IF(OR(AQ801="",AQ801="n/a"),AQ801,IF(AND($AR801&lt;&gt;"--- Empty ---",AR801=IF(AQ801="Finger1",Settings!$AB$4,Settings!$AB$6),ISERROR(MATCH(AR801,Settings!$AB$9:$AB$14,0))),"No","Yes"))</f>
        <v/>
      </c>
      <c r="AV801" s="51" t="str">
        <f t="shared" ca="1" si="113"/>
        <v/>
      </c>
      <c r="AW801" s="51" t="str">
        <f t="shared" ca="1" si="114"/>
        <v/>
      </c>
      <c r="AX801" s="52" t="str">
        <f t="shared" ca="1" si="117"/>
        <v/>
      </c>
      <c r="AY801" s="52" t="str">
        <f ca="1">IF(OR(AV801="",AV801="n/a"),AV801,IF(AND($AW801&lt;&gt;"--- Empty ---",AW801=IF(AV801="Finger2",Settings!$AB$3,Settings!$AB$5),ISERROR(MATCH(AW801,Settings!$AB$9:$AB$14,0))),"No","Yes"))</f>
        <v/>
      </c>
    </row>
    <row r="802" spans="31:51" x14ac:dyDescent="0.25">
      <c r="AE802" s="51" t="str">
        <f ca="1">OFFSET('All Equipment'!$A$1,ROW()-1,0)&amp;""</f>
        <v/>
      </c>
      <c r="AF802" s="51" t="str">
        <f ca="1">OFFSET('All Equipment'!$B$1,ROW()-1,0)&amp;""</f>
        <v/>
      </c>
      <c r="AG802" s="52" t="str">
        <f t="shared" ca="1" si="109"/>
        <v/>
      </c>
      <c r="AH802" s="51" t="str">
        <f ca="1">IF($AE802="","",IF(OFFSET('All Equipment'!$A$1,ROW()-1,2)="","--- Empty ---",OFFSET('All Equipment'!$A$1,ROW()-1,2)))</f>
        <v/>
      </c>
      <c r="AI802" s="52" t="str">
        <f ca="1">IF($AF802="","",OFFSET('All Equipment'!$E$1,ROW()-1,0))</f>
        <v/>
      </c>
      <c r="AJ802" s="52" t="str">
        <f ca="1">IF($AE802="","",OFFSET('All Equipment'!$M$1,ROW()-1,0))</f>
        <v/>
      </c>
      <c r="AK802" s="107" t="str">
        <f ca="1">IF($AE802="","",IF($AH802="--- Empty ---",0,OFFSET('All Equipment'!$P$1,ROW()-1,0)))</f>
        <v/>
      </c>
      <c r="AL802" s="107" t="str">
        <f ca="1">IF($AE802="","",IF(AND($AE802="Off-Hand",$AH802="--- Empty ---"),1000,IF($AG802="1H",SUM($AK802,MAX(Optimization!$I$5:$K$5)),$AK802)))</f>
        <v/>
      </c>
      <c r="AM802" s="134" t="str">
        <f ca="1">IF($AH802="","",IF(AND($AH802&lt;&gt;"--- Empty ---",OR($AI802&gt;$AD$2,OFFSET('All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2" s="52" t="str">
        <f t="shared" ca="1" si="110"/>
        <v/>
      </c>
      <c r="AO802" s="52" t="str">
        <f t="shared" ca="1" si="115"/>
        <v/>
      </c>
      <c r="AQ802" s="51" t="str">
        <f t="shared" ca="1" si="111"/>
        <v/>
      </c>
      <c r="AR802" s="51" t="str">
        <f t="shared" ca="1" si="112"/>
        <v/>
      </c>
      <c r="AS802" s="52" t="str">
        <f t="shared" ca="1" si="116"/>
        <v/>
      </c>
      <c r="AT802" s="52" t="str">
        <f ca="1">IF(OR(AQ802="",AQ802="n/a"),AQ802,IF(AND($AR802&lt;&gt;"--- Empty ---",AR802=IF(AQ802="Finger1",Settings!$AB$4,Settings!$AB$6),ISERROR(MATCH(AR802,Settings!$AB$9:$AB$14,0))),"No","Yes"))</f>
        <v/>
      </c>
      <c r="AV802" s="51" t="str">
        <f t="shared" ca="1" si="113"/>
        <v/>
      </c>
      <c r="AW802" s="51" t="str">
        <f t="shared" ca="1" si="114"/>
        <v/>
      </c>
      <c r="AX802" s="52" t="str">
        <f t="shared" ca="1" si="117"/>
        <v/>
      </c>
      <c r="AY802" s="52" t="str">
        <f ca="1">IF(OR(AV802="",AV802="n/a"),AV802,IF(AND($AW802&lt;&gt;"--- Empty ---",AW802=IF(AV802="Finger2",Settings!$AB$3,Settings!$AB$5),ISERROR(MATCH(AW802,Settings!$AB$9:$AB$14,0))),"No","Yes"))</f>
        <v/>
      </c>
    </row>
    <row r="803" spans="31:51" x14ac:dyDescent="0.25">
      <c r="AE803" s="51" t="str">
        <f ca="1">OFFSET('All Equipment'!$A$1,ROW()-1,0)&amp;""</f>
        <v/>
      </c>
      <c r="AF803" s="51" t="str">
        <f ca="1">OFFSET('All Equipment'!$B$1,ROW()-1,0)&amp;""</f>
        <v/>
      </c>
      <c r="AG803" s="52" t="str">
        <f t="shared" ca="1" si="109"/>
        <v/>
      </c>
      <c r="AH803" s="51" t="str">
        <f ca="1">IF($AE803="","",IF(OFFSET('All Equipment'!$A$1,ROW()-1,2)="","--- Empty ---",OFFSET('All Equipment'!$A$1,ROW()-1,2)))</f>
        <v/>
      </c>
      <c r="AI803" s="52" t="str">
        <f ca="1">IF($AF803="","",OFFSET('All Equipment'!$E$1,ROW()-1,0))</f>
        <v/>
      </c>
      <c r="AJ803" s="52" t="str">
        <f ca="1">IF($AE803="","",OFFSET('All Equipment'!$M$1,ROW()-1,0))</f>
        <v/>
      </c>
      <c r="AK803" s="107" t="str">
        <f ca="1">IF($AE803="","",IF($AH803="--- Empty ---",0,OFFSET('All Equipment'!$P$1,ROW()-1,0)))</f>
        <v/>
      </c>
      <c r="AL803" s="107" t="str">
        <f ca="1">IF($AE803="","",IF(AND($AE803="Off-Hand",$AH803="--- Empty ---"),1000,IF($AG803="1H",SUM($AK803,MAX(Optimization!$I$5:$K$5)),$AK803)))</f>
        <v/>
      </c>
      <c r="AM803" s="134" t="str">
        <f ca="1">IF($AH803="","",IF(AND($AH803&lt;&gt;"--- Empty ---",OR($AI803&gt;$AD$2,OFFSET('All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3" s="52" t="str">
        <f t="shared" ca="1" si="110"/>
        <v/>
      </c>
      <c r="AO803" s="52" t="str">
        <f t="shared" ca="1" si="115"/>
        <v/>
      </c>
      <c r="AQ803" s="51" t="str">
        <f t="shared" ca="1" si="111"/>
        <v/>
      </c>
      <c r="AR803" s="51" t="str">
        <f t="shared" ca="1" si="112"/>
        <v/>
      </c>
      <c r="AS803" s="52" t="str">
        <f t="shared" ca="1" si="116"/>
        <v/>
      </c>
      <c r="AT803" s="52" t="str">
        <f ca="1">IF(OR(AQ803="",AQ803="n/a"),AQ803,IF(AND($AR803&lt;&gt;"--- Empty ---",AR803=IF(AQ803="Finger1",Settings!$AB$4,Settings!$AB$6),ISERROR(MATCH(AR803,Settings!$AB$9:$AB$14,0))),"No","Yes"))</f>
        <v/>
      </c>
      <c r="AV803" s="51" t="str">
        <f t="shared" ca="1" si="113"/>
        <v/>
      </c>
      <c r="AW803" s="51" t="str">
        <f t="shared" ca="1" si="114"/>
        <v/>
      </c>
      <c r="AX803" s="52" t="str">
        <f t="shared" ca="1" si="117"/>
        <v/>
      </c>
      <c r="AY803" s="52" t="str">
        <f ca="1">IF(OR(AV803="",AV803="n/a"),AV803,IF(AND($AW803&lt;&gt;"--- Empty ---",AW803=IF(AV803="Finger2",Settings!$AB$3,Settings!$AB$5),ISERROR(MATCH(AW803,Settings!$AB$9:$AB$14,0))),"No","Yes"))</f>
        <v/>
      </c>
    </row>
    <row r="804" spans="31:51" x14ac:dyDescent="0.25">
      <c r="AE804" s="51" t="str">
        <f ca="1">OFFSET('All Equipment'!$A$1,ROW()-1,0)&amp;""</f>
        <v/>
      </c>
      <c r="AF804" s="51" t="str">
        <f ca="1">OFFSET('All Equipment'!$B$1,ROW()-1,0)&amp;""</f>
        <v/>
      </c>
      <c r="AG804" s="52" t="str">
        <f t="shared" ca="1" si="109"/>
        <v/>
      </c>
      <c r="AH804" s="51" t="str">
        <f ca="1">IF($AE804="","",IF(OFFSET('All Equipment'!$A$1,ROW()-1,2)="","--- Empty ---",OFFSET('All Equipment'!$A$1,ROW()-1,2)))</f>
        <v/>
      </c>
      <c r="AI804" s="52" t="str">
        <f ca="1">IF($AF804="","",OFFSET('All Equipment'!$E$1,ROW()-1,0))</f>
        <v/>
      </c>
      <c r="AJ804" s="52" t="str">
        <f ca="1">IF($AE804="","",OFFSET('All Equipment'!$M$1,ROW()-1,0))</f>
        <v/>
      </c>
      <c r="AK804" s="107" t="str">
        <f ca="1">IF($AE804="","",IF($AH804="--- Empty ---",0,OFFSET('All Equipment'!$P$1,ROW()-1,0)))</f>
        <v/>
      </c>
      <c r="AL804" s="107" t="str">
        <f ca="1">IF($AE804="","",IF(AND($AE804="Off-Hand",$AH804="--- Empty ---"),1000,IF($AG804="1H",SUM($AK804,MAX(Optimization!$I$5:$K$5)),$AK804)))</f>
        <v/>
      </c>
      <c r="AM804" s="134" t="str">
        <f ca="1">IF($AH804="","",IF(AND($AH804&lt;&gt;"--- Empty ---",OR($AI804&gt;$AD$2,OFFSET('All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4" s="52" t="str">
        <f t="shared" ca="1" si="110"/>
        <v/>
      </c>
      <c r="AO804" s="52" t="str">
        <f t="shared" ca="1" si="115"/>
        <v/>
      </c>
      <c r="AQ804" s="51" t="str">
        <f t="shared" ca="1" si="111"/>
        <v/>
      </c>
      <c r="AR804" s="51" t="str">
        <f t="shared" ca="1" si="112"/>
        <v/>
      </c>
      <c r="AS804" s="52" t="str">
        <f t="shared" ca="1" si="116"/>
        <v/>
      </c>
      <c r="AT804" s="52" t="str">
        <f ca="1">IF(OR(AQ804="",AQ804="n/a"),AQ804,IF(AND($AR804&lt;&gt;"--- Empty ---",AR804=IF(AQ804="Finger1",Settings!$AB$4,Settings!$AB$6),ISERROR(MATCH(AR804,Settings!$AB$9:$AB$14,0))),"No","Yes"))</f>
        <v/>
      </c>
      <c r="AV804" s="51" t="str">
        <f t="shared" ca="1" si="113"/>
        <v/>
      </c>
      <c r="AW804" s="51" t="str">
        <f t="shared" ca="1" si="114"/>
        <v/>
      </c>
      <c r="AX804" s="52" t="str">
        <f t="shared" ca="1" si="117"/>
        <v/>
      </c>
      <c r="AY804" s="52" t="str">
        <f ca="1">IF(OR(AV804="",AV804="n/a"),AV804,IF(AND($AW804&lt;&gt;"--- Empty ---",AW804=IF(AV804="Finger2",Settings!$AB$3,Settings!$AB$5),ISERROR(MATCH(AW804,Settings!$AB$9:$AB$14,0))),"No","Yes"))</f>
        <v/>
      </c>
    </row>
    <row r="805" spans="31:51" x14ac:dyDescent="0.25">
      <c r="AE805" s="51" t="str">
        <f ca="1">OFFSET('All Equipment'!$A$1,ROW()-1,0)&amp;""</f>
        <v/>
      </c>
      <c r="AF805" s="51" t="str">
        <f ca="1">OFFSET('All Equipment'!$B$1,ROW()-1,0)&amp;""</f>
        <v/>
      </c>
      <c r="AG805" s="52" t="str">
        <f t="shared" ca="1" si="109"/>
        <v/>
      </c>
      <c r="AH805" s="51" t="str">
        <f ca="1">IF($AE805="","",IF(OFFSET('All Equipment'!$A$1,ROW()-1,2)="","--- Empty ---",OFFSET('All Equipment'!$A$1,ROW()-1,2)))</f>
        <v/>
      </c>
      <c r="AI805" s="52" t="str">
        <f ca="1">IF($AF805="","",OFFSET('All Equipment'!$E$1,ROW()-1,0))</f>
        <v/>
      </c>
      <c r="AJ805" s="52" t="str">
        <f ca="1">IF($AE805="","",OFFSET('All Equipment'!$M$1,ROW()-1,0))</f>
        <v/>
      </c>
      <c r="AK805" s="107" t="str">
        <f ca="1">IF($AE805="","",IF($AH805="--- Empty ---",0,OFFSET('All Equipment'!$P$1,ROW()-1,0)))</f>
        <v/>
      </c>
      <c r="AL805" s="107" t="str">
        <f ca="1">IF($AE805="","",IF(AND($AE805="Off-Hand",$AH805="--- Empty ---"),1000,IF($AG805="1H",SUM($AK805,MAX(Optimization!$I$5:$K$5)),$AK805)))</f>
        <v/>
      </c>
      <c r="AM805" s="134" t="str">
        <f ca="1">IF($AH805="","",IF(AND($AH805&lt;&gt;"--- Empty ---",OR($AI805&gt;$AD$2,OFFSET('All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5" s="52" t="str">
        <f t="shared" ca="1" si="110"/>
        <v/>
      </c>
      <c r="AO805" s="52" t="str">
        <f t="shared" ca="1" si="115"/>
        <v/>
      </c>
      <c r="AQ805" s="51" t="str">
        <f t="shared" ca="1" si="111"/>
        <v/>
      </c>
      <c r="AR805" s="51" t="str">
        <f t="shared" ca="1" si="112"/>
        <v/>
      </c>
      <c r="AS805" s="52" t="str">
        <f t="shared" ca="1" si="116"/>
        <v/>
      </c>
      <c r="AT805" s="52" t="str">
        <f ca="1">IF(OR(AQ805="",AQ805="n/a"),AQ805,IF(AND($AR805&lt;&gt;"--- Empty ---",AR805=IF(AQ805="Finger1",Settings!$AB$4,Settings!$AB$6),ISERROR(MATCH(AR805,Settings!$AB$9:$AB$14,0))),"No","Yes"))</f>
        <v/>
      </c>
      <c r="AV805" s="51" t="str">
        <f t="shared" ca="1" si="113"/>
        <v/>
      </c>
      <c r="AW805" s="51" t="str">
        <f t="shared" ca="1" si="114"/>
        <v/>
      </c>
      <c r="AX805" s="52" t="str">
        <f t="shared" ca="1" si="117"/>
        <v/>
      </c>
      <c r="AY805" s="52" t="str">
        <f ca="1">IF(OR(AV805="",AV805="n/a"),AV805,IF(AND($AW805&lt;&gt;"--- Empty ---",AW805=IF(AV805="Finger2",Settings!$AB$3,Settings!$AB$5),ISERROR(MATCH(AW805,Settings!$AB$9:$AB$14,0))),"No","Yes"))</f>
        <v/>
      </c>
    </row>
    <row r="806" spans="31:51" x14ac:dyDescent="0.25">
      <c r="AE806" s="51" t="str">
        <f ca="1">OFFSET('All Equipment'!$A$1,ROW()-1,0)&amp;""</f>
        <v/>
      </c>
      <c r="AF806" s="51" t="str">
        <f ca="1">OFFSET('All Equipment'!$B$1,ROW()-1,0)&amp;""</f>
        <v/>
      </c>
      <c r="AG806" s="52" t="str">
        <f t="shared" ca="1" si="109"/>
        <v/>
      </c>
      <c r="AH806" s="51" t="str">
        <f ca="1">IF($AE806="","",IF(OFFSET('All Equipment'!$A$1,ROW()-1,2)="","--- Empty ---",OFFSET('All Equipment'!$A$1,ROW()-1,2)))</f>
        <v/>
      </c>
      <c r="AI806" s="52" t="str">
        <f ca="1">IF($AF806="","",OFFSET('All Equipment'!$E$1,ROW()-1,0))</f>
        <v/>
      </c>
      <c r="AJ806" s="52" t="str">
        <f ca="1">IF($AE806="","",OFFSET('All Equipment'!$M$1,ROW()-1,0))</f>
        <v/>
      </c>
      <c r="AK806" s="107" t="str">
        <f ca="1">IF($AE806="","",IF($AH806="--- Empty ---",0,OFFSET('All Equipment'!$P$1,ROW()-1,0)))</f>
        <v/>
      </c>
      <c r="AL806" s="107" t="str">
        <f ca="1">IF($AE806="","",IF(AND($AE806="Off-Hand",$AH806="--- Empty ---"),1000,IF($AG806="1H",SUM($AK806,MAX(Optimization!$I$5:$K$5)),$AK806)))</f>
        <v/>
      </c>
      <c r="AM806" s="134" t="str">
        <f ca="1">IF($AH806="","",IF(AND($AH806&lt;&gt;"--- Empty ---",OR($AI806&gt;$AD$2,OFFSET('All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6" s="52" t="str">
        <f t="shared" ca="1" si="110"/>
        <v/>
      </c>
      <c r="AO806" s="52" t="str">
        <f t="shared" ca="1" si="115"/>
        <v/>
      </c>
      <c r="AQ806" s="51" t="str">
        <f t="shared" ca="1" si="111"/>
        <v/>
      </c>
      <c r="AR806" s="51" t="str">
        <f t="shared" ca="1" si="112"/>
        <v/>
      </c>
      <c r="AS806" s="52" t="str">
        <f t="shared" ca="1" si="116"/>
        <v/>
      </c>
      <c r="AT806" s="52" t="str">
        <f ca="1">IF(OR(AQ806="",AQ806="n/a"),AQ806,IF(AND($AR806&lt;&gt;"--- Empty ---",AR806=IF(AQ806="Finger1",Settings!$AB$4,Settings!$AB$6),ISERROR(MATCH(AR806,Settings!$AB$9:$AB$14,0))),"No","Yes"))</f>
        <v/>
      </c>
      <c r="AV806" s="51" t="str">
        <f t="shared" ca="1" si="113"/>
        <v/>
      </c>
      <c r="AW806" s="51" t="str">
        <f t="shared" ca="1" si="114"/>
        <v/>
      </c>
      <c r="AX806" s="52" t="str">
        <f t="shared" ca="1" si="117"/>
        <v/>
      </c>
      <c r="AY806" s="52" t="str">
        <f ca="1">IF(OR(AV806="",AV806="n/a"),AV806,IF(AND($AW806&lt;&gt;"--- Empty ---",AW806=IF(AV806="Finger2",Settings!$AB$3,Settings!$AB$5),ISERROR(MATCH(AW806,Settings!$AB$9:$AB$14,0))),"No","Yes"))</f>
        <v/>
      </c>
    </row>
    <row r="807" spans="31:51" x14ac:dyDescent="0.25">
      <c r="AE807" s="51" t="str">
        <f ca="1">OFFSET('All Equipment'!$A$1,ROW()-1,0)&amp;""</f>
        <v/>
      </c>
      <c r="AF807" s="51" t="str">
        <f ca="1">OFFSET('All Equipment'!$B$1,ROW()-1,0)&amp;""</f>
        <v/>
      </c>
      <c r="AG807" s="52" t="str">
        <f t="shared" ca="1" si="109"/>
        <v/>
      </c>
      <c r="AH807" s="51" t="str">
        <f ca="1">IF($AE807="","",IF(OFFSET('All Equipment'!$A$1,ROW()-1,2)="","--- Empty ---",OFFSET('All Equipment'!$A$1,ROW()-1,2)))</f>
        <v/>
      </c>
      <c r="AI807" s="52" t="str">
        <f ca="1">IF($AF807="","",OFFSET('All Equipment'!$E$1,ROW()-1,0))</f>
        <v/>
      </c>
      <c r="AJ807" s="52" t="str">
        <f ca="1">IF($AE807="","",OFFSET('All Equipment'!$M$1,ROW()-1,0))</f>
        <v/>
      </c>
      <c r="AK807" s="107" t="str">
        <f ca="1">IF($AE807="","",IF($AH807="--- Empty ---",0,OFFSET('All Equipment'!$P$1,ROW()-1,0)))</f>
        <v/>
      </c>
      <c r="AL807" s="107" t="str">
        <f ca="1">IF($AE807="","",IF(AND($AE807="Off-Hand",$AH807="--- Empty ---"),1000,IF($AG807="1H",SUM($AK807,MAX(Optimization!$I$5:$K$5)),$AK807)))</f>
        <v/>
      </c>
      <c r="AM807" s="134" t="str">
        <f ca="1">IF($AH807="","",IF(AND($AH807&lt;&gt;"--- Empty ---",OR($AI807&gt;$AD$2,OFFSET('All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7" s="52" t="str">
        <f t="shared" ca="1" si="110"/>
        <v/>
      </c>
      <c r="AO807" s="52" t="str">
        <f t="shared" ca="1" si="115"/>
        <v/>
      </c>
      <c r="AQ807" s="51" t="str">
        <f t="shared" ca="1" si="111"/>
        <v/>
      </c>
      <c r="AR807" s="51" t="str">
        <f t="shared" ca="1" si="112"/>
        <v/>
      </c>
      <c r="AS807" s="52" t="str">
        <f t="shared" ca="1" si="116"/>
        <v/>
      </c>
      <c r="AT807" s="52" t="str">
        <f ca="1">IF(OR(AQ807="",AQ807="n/a"),AQ807,IF(AND($AR807&lt;&gt;"--- Empty ---",AR807=IF(AQ807="Finger1",Settings!$AB$4,Settings!$AB$6),ISERROR(MATCH(AR807,Settings!$AB$9:$AB$14,0))),"No","Yes"))</f>
        <v/>
      </c>
      <c r="AV807" s="51" t="str">
        <f t="shared" ca="1" si="113"/>
        <v/>
      </c>
      <c r="AW807" s="51" t="str">
        <f t="shared" ca="1" si="114"/>
        <v/>
      </c>
      <c r="AX807" s="52" t="str">
        <f t="shared" ca="1" si="117"/>
        <v/>
      </c>
      <c r="AY807" s="52" t="str">
        <f ca="1">IF(OR(AV807="",AV807="n/a"),AV807,IF(AND($AW807&lt;&gt;"--- Empty ---",AW807=IF(AV807="Finger2",Settings!$AB$3,Settings!$AB$5),ISERROR(MATCH(AW807,Settings!$AB$9:$AB$14,0))),"No","Yes"))</f>
        <v/>
      </c>
    </row>
    <row r="808" spans="31:51" x14ac:dyDescent="0.25">
      <c r="AE808" s="51" t="str">
        <f ca="1">OFFSET('All Equipment'!$A$1,ROW()-1,0)&amp;""</f>
        <v/>
      </c>
      <c r="AF808" s="51" t="str">
        <f ca="1">OFFSET('All Equipment'!$B$1,ROW()-1,0)&amp;""</f>
        <v/>
      </c>
      <c r="AG808" s="52" t="str">
        <f t="shared" ca="1" si="109"/>
        <v/>
      </c>
      <c r="AH808" s="51" t="str">
        <f ca="1">IF($AE808="","",IF(OFFSET('All Equipment'!$A$1,ROW()-1,2)="","--- Empty ---",OFFSET('All Equipment'!$A$1,ROW()-1,2)))</f>
        <v/>
      </c>
      <c r="AI808" s="52" t="str">
        <f ca="1">IF($AF808="","",OFFSET('All Equipment'!$E$1,ROW()-1,0))</f>
        <v/>
      </c>
      <c r="AJ808" s="52" t="str">
        <f ca="1">IF($AE808="","",OFFSET('All Equipment'!$M$1,ROW()-1,0))</f>
        <v/>
      </c>
      <c r="AK808" s="107" t="str">
        <f ca="1">IF($AE808="","",IF($AH808="--- Empty ---",0,OFFSET('All Equipment'!$P$1,ROW()-1,0)))</f>
        <v/>
      </c>
      <c r="AL808" s="107" t="str">
        <f ca="1">IF($AE808="","",IF(AND($AE808="Off-Hand",$AH808="--- Empty ---"),1000,IF($AG808="1H",SUM($AK808,MAX(Optimization!$I$5:$K$5)),$AK808)))</f>
        <v/>
      </c>
      <c r="AM808" s="134" t="str">
        <f ca="1">IF($AH808="","",IF(AND($AH808&lt;&gt;"--- Empty ---",OR($AI808&gt;$AD$2,OFFSET('All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8" s="52" t="str">
        <f t="shared" ca="1" si="110"/>
        <v/>
      </c>
      <c r="AO808" s="52" t="str">
        <f t="shared" ca="1" si="115"/>
        <v/>
      </c>
      <c r="AQ808" s="51" t="str">
        <f t="shared" ca="1" si="111"/>
        <v/>
      </c>
      <c r="AR808" s="51" t="str">
        <f t="shared" ca="1" si="112"/>
        <v/>
      </c>
      <c r="AS808" s="52" t="str">
        <f t="shared" ca="1" si="116"/>
        <v/>
      </c>
      <c r="AT808" s="52" t="str">
        <f ca="1">IF(OR(AQ808="",AQ808="n/a"),AQ808,IF(AND($AR808&lt;&gt;"--- Empty ---",AR808=IF(AQ808="Finger1",Settings!$AB$4,Settings!$AB$6),ISERROR(MATCH(AR808,Settings!$AB$9:$AB$14,0))),"No","Yes"))</f>
        <v/>
      </c>
      <c r="AV808" s="51" t="str">
        <f t="shared" ca="1" si="113"/>
        <v/>
      </c>
      <c r="AW808" s="51" t="str">
        <f t="shared" ca="1" si="114"/>
        <v/>
      </c>
      <c r="AX808" s="52" t="str">
        <f t="shared" ca="1" si="117"/>
        <v/>
      </c>
      <c r="AY808" s="52" t="str">
        <f ca="1">IF(OR(AV808="",AV808="n/a"),AV808,IF(AND($AW808&lt;&gt;"--- Empty ---",AW808=IF(AV808="Finger2",Settings!$AB$3,Settings!$AB$5),ISERROR(MATCH(AW808,Settings!$AB$9:$AB$14,0))),"No","Yes"))</f>
        <v/>
      </c>
    </row>
    <row r="809" spans="31:51" x14ac:dyDescent="0.25">
      <c r="AE809" s="51" t="str">
        <f ca="1">OFFSET('All Equipment'!$A$1,ROW()-1,0)&amp;""</f>
        <v/>
      </c>
      <c r="AF809" s="51" t="str">
        <f ca="1">OFFSET('All Equipment'!$B$1,ROW()-1,0)&amp;""</f>
        <v/>
      </c>
      <c r="AG809" s="52" t="str">
        <f t="shared" ca="1" si="109"/>
        <v/>
      </c>
      <c r="AH809" s="51" t="str">
        <f ca="1">IF($AE809="","",IF(OFFSET('All Equipment'!$A$1,ROW()-1,2)="","--- Empty ---",OFFSET('All Equipment'!$A$1,ROW()-1,2)))</f>
        <v/>
      </c>
      <c r="AI809" s="52" t="str">
        <f ca="1">IF($AF809="","",OFFSET('All Equipment'!$E$1,ROW()-1,0))</f>
        <v/>
      </c>
      <c r="AJ809" s="52" t="str">
        <f ca="1">IF($AE809="","",OFFSET('All Equipment'!$M$1,ROW()-1,0))</f>
        <v/>
      </c>
      <c r="AK809" s="107" t="str">
        <f ca="1">IF($AE809="","",IF($AH809="--- Empty ---",0,OFFSET('All Equipment'!$P$1,ROW()-1,0)))</f>
        <v/>
      </c>
      <c r="AL809" s="107" t="str">
        <f ca="1">IF($AE809="","",IF(AND($AE809="Off-Hand",$AH809="--- Empty ---"),1000,IF($AG809="1H",SUM($AK809,MAX(Optimization!$I$5:$K$5)),$AK809)))</f>
        <v/>
      </c>
      <c r="AM809" s="134" t="str">
        <f ca="1">IF($AH809="","",IF(AND($AH809&lt;&gt;"--- Empty ---",OR($AI809&gt;$AD$2,OFFSET('All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9" s="52" t="str">
        <f t="shared" ca="1" si="110"/>
        <v/>
      </c>
      <c r="AO809" s="52" t="str">
        <f t="shared" ca="1" si="115"/>
        <v/>
      </c>
      <c r="AQ809" s="51" t="str">
        <f t="shared" ca="1" si="111"/>
        <v/>
      </c>
      <c r="AR809" s="51" t="str">
        <f t="shared" ca="1" si="112"/>
        <v/>
      </c>
      <c r="AS809" s="52" t="str">
        <f t="shared" ca="1" si="116"/>
        <v/>
      </c>
      <c r="AT809" s="52" t="str">
        <f ca="1">IF(OR(AQ809="",AQ809="n/a"),AQ809,IF(AND($AR809&lt;&gt;"--- Empty ---",AR809=IF(AQ809="Finger1",Settings!$AB$4,Settings!$AB$6),ISERROR(MATCH(AR809,Settings!$AB$9:$AB$14,0))),"No","Yes"))</f>
        <v/>
      </c>
      <c r="AV809" s="51" t="str">
        <f t="shared" ca="1" si="113"/>
        <v/>
      </c>
      <c r="AW809" s="51" t="str">
        <f t="shared" ca="1" si="114"/>
        <v/>
      </c>
      <c r="AX809" s="52" t="str">
        <f t="shared" ca="1" si="117"/>
        <v/>
      </c>
      <c r="AY809" s="52" t="str">
        <f ca="1">IF(OR(AV809="",AV809="n/a"),AV809,IF(AND($AW809&lt;&gt;"--- Empty ---",AW809=IF(AV809="Finger2",Settings!$AB$3,Settings!$AB$5),ISERROR(MATCH(AW809,Settings!$AB$9:$AB$14,0))),"No","Yes"))</f>
        <v/>
      </c>
    </row>
    <row r="810" spans="31:51" x14ac:dyDescent="0.25">
      <c r="AE810" s="51" t="str">
        <f ca="1">OFFSET('All Equipment'!$A$1,ROW()-1,0)&amp;""</f>
        <v/>
      </c>
      <c r="AF810" s="51" t="str">
        <f ca="1">OFFSET('All Equipment'!$B$1,ROW()-1,0)&amp;""</f>
        <v/>
      </c>
      <c r="AG810" s="52" t="str">
        <f t="shared" ca="1" si="109"/>
        <v/>
      </c>
      <c r="AH810" s="51" t="str">
        <f ca="1">IF($AE810="","",IF(OFFSET('All Equipment'!$A$1,ROW()-1,2)="","--- Empty ---",OFFSET('All Equipment'!$A$1,ROW()-1,2)))</f>
        <v/>
      </c>
      <c r="AI810" s="52" t="str">
        <f ca="1">IF($AF810="","",OFFSET('All Equipment'!$E$1,ROW()-1,0))</f>
        <v/>
      </c>
      <c r="AJ810" s="52" t="str">
        <f ca="1">IF($AE810="","",OFFSET('All Equipment'!$M$1,ROW()-1,0))</f>
        <v/>
      </c>
      <c r="AK810" s="107" t="str">
        <f ca="1">IF($AE810="","",IF($AH810="--- Empty ---",0,OFFSET('All Equipment'!$P$1,ROW()-1,0)))</f>
        <v/>
      </c>
      <c r="AL810" s="107" t="str">
        <f ca="1">IF($AE810="","",IF(AND($AE810="Off-Hand",$AH810="--- Empty ---"),1000,IF($AG810="1H",SUM($AK810,MAX(Optimization!$I$5:$K$5)),$AK810)))</f>
        <v/>
      </c>
      <c r="AM810" s="134" t="str">
        <f ca="1">IF($AH810="","",IF(AND($AH810&lt;&gt;"--- Empty ---",OR($AI810&gt;$AD$2,OFFSET('All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0" s="52" t="str">
        <f t="shared" ca="1" si="110"/>
        <v/>
      </c>
      <c r="AO810" s="52" t="str">
        <f t="shared" ca="1" si="115"/>
        <v/>
      </c>
      <c r="AQ810" s="51" t="str">
        <f t="shared" ca="1" si="111"/>
        <v/>
      </c>
      <c r="AR810" s="51" t="str">
        <f t="shared" ca="1" si="112"/>
        <v/>
      </c>
      <c r="AS810" s="52" t="str">
        <f t="shared" ca="1" si="116"/>
        <v/>
      </c>
      <c r="AT810" s="52" t="str">
        <f ca="1">IF(OR(AQ810="",AQ810="n/a"),AQ810,IF(AND($AR810&lt;&gt;"--- Empty ---",AR810=IF(AQ810="Finger1",Settings!$AB$4,Settings!$AB$6),ISERROR(MATCH(AR810,Settings!$AB$9:$AB$14,0))),"No","Yes"))</f>
        <v/>
      </c>
      <c r="AV810" s="51" t="str">
        <f t="shared" ca="1" si="113"/>
        <v/>
      </c>
      <c r="AW810" s="51" t="str">
        <f t="shared" ca="1" si="114"/>
        <v/>
      </c>
      <c r="AX810" s="52" t="str">
        <f t="shared" ca="1" si="117"/>
        <v/>
      </c>
      <c r="AY810" s="52" t="str">
        <f ca="1">IF(OR(AV810="",AV810="n/a"),AV810,IF(AND($AW810&lt;&gt;"--- Empty ---",AW810=IF(AV810="Finger2",Settings!$AB$3,Settings!$AB$5),ISERROR(MATCH(AW810,Settings!$AB$9:$AB$14,0))),"No","Yes"))</f>
        <v/>
      </c>
    </row>
    <row r="811" spans="31:51" x14ac:dyDescent="0.25">
      <c r="AE811" s="51" t="str">
        <f ca="1">OFFSET('All Equipment'!$A$1,ROW()-1,0)&amp;""</f>
        <v/>
      </c>
      <c r="AF811" s="51" t="str">
        <f ca="1">OFFSET('All Equipment'!$B$1,ROW()-1,0)&amp;""</f>
        <v/>
      </c>
      <c r="AG811" s="52" t="str">
        <f t="shared" ca="1" si="109"/>
        <v/>
      </c>
      <c r="AH811" s="51" t="str">
        <f ca="1">IF($AE811="","",IF(OFFSET('All Equipment'!$A$1,ROW()-1,2)="","--- Empty ---",OFFSET('All Equipment'!$A$1,ROW()-1,2)))</f>
        <v/>
      </c>
      <c r="AI811" s="52" t="str">
        <f ca="1">IF($AF811="","",OFFSET('All Equipment'!$E$1,ROW()-1,0))</f>
        <v/>
      </c>
      <c r="AJ811" s="52" t="str">
        <f ca="1">IF($AE811="","",OFFSET('All Equipment'!$M$1,ROW()-1,0))</f>
        <v/>
      </c>
      <c r="AK811" s="107" t="str">
        <f ca="1">IF($AE811="","",IF($AH811="--- Empty ---",0,OFFSET('All Equipment'!$P$1,ROW()-1,0)))</f>
        <v/>
      </c>
      <c r="AL811" s="107" t="str">
        <f ca="1">IF($AE811="","",IF(AND($AE811="Off-Hand",$AH811="--- Empty ---"),1000,IF($AG811="1H",SUM($AK811,MAX(Optimization!$I$5:$K$5)),$AK811)))</f>
        <v/>
      </c>
      <c r="AM811" s="134" t="str">
        <f ca="1">IF($AH811="","",IF(AND($AH811&lt;&gt;"--- Empty ---",OR($AI811&gt;$AD$2,OFFSET('All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1" s="52" t="str">
        <f t="shared" ca="1" si="110"/>
        <v/>
      </c>
      <c r="AO811" s="52" t="str">
        <f t="shared" ca="1" si="115"/>
        <v/>
      </c>
      <c r="AQ811" s="51" t="str">
        <f t="shared" ca="1" si="111"/>
        <v/>
      </c>
      <c r="AR811" s="51" t="str">
        <f t="shared" ca="1" si="112"/>
        <v/>
      </c>
      <c r="AS811" s="52" t="str">
        <f t="shared" ca="1" si="116"/>
        <v/>
      </c>
      <c r="AT811" s="52" t="str">
        <f ca="1">IF(OR(AQ811="",AQ811="n/a"),AQ811,IF(AND($AR811&lt;&gt;"--- Empty ---",AR811=IF(AQ811="Finger1",Settings!$AB$4,Settings!$AB$6),ISERROR(MATCH(AR811,Settings!$AB$9:$AB$14,0))),"No","Yes"))</f>
        <v/>
      </c>
      <c r="AV811" s="51" t="str">
        <f t="shared" ca="1" si="113"/>
        <v/>
      </c>
      <c r="AW811" s="51" t="str">
        <f t="shared" ca="1" si="114"/>
        <v/>
      </c>
      <c r="AX811" s="52" t="str">
        <f t="shared" ca="1" si="117"/>
        <v/>
      </c>
      <c r="AY811" s="52" t="str">
        <f ca="1">IF(OR(AV811="",AV811="n/a"),AV811,IF(AND($AW811&lt;&gt;"--- Empty ---",AW811=IF(AV811="Finger2",Settings!$AB$3,Settings!$AB$5),ISERROR(MATCH(AW811,Settings!$AB$9:$AB$14,0))),"No","Yes"))</f>
        <v/>
      </c>
    </row>
    <row r="812" spans="31:51" x14ac:dyDescent="0.25">
      <c r="AE812" s="51" t="str">
        <f ca="1">OFFSET('All Equipment'!$A$1,ROW()-1,0)&amp;""</f>
        <v/>
      </c>
      <c r="AF812" s="51" t="str">
        <f ca="1">OFFSET('All Equipment'!$B$1,ROW()-1,0)&amp;""</f>
        <v/>
      </c>
      <c r="AG812" s="52" t="str">
        <f t="shared" ca="1" si="109"/>
        <v/>
      </c>
      <c r="AH812" s="51" t="str">
        <f ca="1">IF($AE812="","",IF(OFFSET('All Equipment'!$A$1,ROW()-1,2)="","--- Empty ---",OFFSET('All Equipment'!$A$1,ROW()-1,2)))</f>
        <v/>
      </c>
      <c r="AI812" s="52" t="str">
        <f ca="1">IF($AF812="","",OFFSET('All Equipment'!$E$1,ROW()-1,0))</f>
        <v/>
      </c>
      <c r="AJ812" s="52" t="str">
        <f ca="1">IF($AE812="","",OFFSET('All Equipment'!$M$1,ROW()-1,0))</f>
        <v/>
      </c>
      <c r="AK812" s="107" t="str">
        <f ca="1">IF($AE812="","",IF($AH812="--- Empty ---",0,OFFSET('All Equipment'!$P$1,ROW()-1,0)))</f>
        <v/>
      </c>
      <c r="AL812" s="107" t="str">
        <f ca="1">IF($AE812="","",IF(AND($AE812="Off-Hand",$AH812="--- Empty ---"),1000,IF($AG812="1H",SUM($AK812,MAX(Optimization!$I$5:$K$5)),$AK812)))</f>
        <v/>
      </c>
      <c r="AM812" s="134" t="str">
        <f ca="1">IF($AH812="","",IF(AND($AH812&lt;&gt;"--- Empty ---",OR($AI812&gt;$AD$2,OFFSET('All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2" s="52" t="str">
        <f t="shared" ca="1" si="110"/>
        <v/>
      </c>
      <c r="AO812" s="52" t="str">
        <f t="shared" ca="1" si="115"/>
        <v/>
      </c>
      <c r="AQ812" s="51" t="str">
        <f t="shared" ca="1" si="111"/>
        <v/>
      </c>
      <c r="AR812" s="51" t="str">
        <f t="shared" ca="1" si="112"/>
        <v/>
      </c>
      <c r="AS812" s="52" t="str">
        <f t="shared" ca="1" si="116"/>
        <v/>
      </c>
      <c r="AT812" s="52" t="str">
        <f ca="1">IF(OR(AQ812="",AQ812="n/a"),AQ812,IF(AND($AR812&lt;&gt;"--- Empty ---",AR812=IF(AQ812="Finger1",Settings!$AB$4,Settings!$AB$6),ISERROR(MATCH(AR812,Settings!$AB$9:$AB$14,0))),"No","Yes"))</f>
        <v/>
      </c>
      <c r="AV812" s="51" t="str">
        <f t="shared" ca="1" si="113"/>
        <v/>
      </c>
      <c r="AW812" s="51" t="str">
        <f t="shared" ca="1" si="114"/>
        <v/>
      </c>
      <c r="AX812" s="52" t="str">
        <f t="shared" ca="1" si="117"/>
        <v/>
      </c>
      <c r="AY812" s="52" t="str">
        <f ca="1">IF(OR(AV812="",AV812="n/a"),AV812,IF(AND($AW812&lt;&gt;"--- Empty ---",AW812=IF(AV812="Finger2",Settings!$AB$3,Settings!$AB$5),ISERROR(MATCH(AW812,Settings!$AB$9:$AB$14,0))),"No","Yes"))</f>
        <v/>
      </c>
    </row>
    <row r="813" spans="31:51" x14ac:dyDescent="0.25">
      <c r="AE813" s="51" t="str">
        <f ca="1">OFFSET('All Equipment'!$A$1,ROW()-1,0)&amp;""</f>
        <v/>
      </c>
      <c r="AF813" s="51" t="str">
        <f ca="1">OFFSET('All Equipment'!$B$1,ROW()-1,0)&amp;""</f>
        <v/>
      </c>
      <c r="AG813" s="52" t="str">
        <f t="shared" ca="1" si="109"/>
        <v/>
      </c>
      <c r="AH813" s="51" t="str">
        <f ca="1">IF($AE813="","",IF(OFFSET('All Equipment'!$A$1,ROW()-1,2)="","--- Empty ---",OFFSET('All Equipment'!$A$1,ROW()-1,2)))</f>
        <v/>
      </c>
      <c r="AI813" s="52" t="str">
        <f ca="1">IF($AF813="","",OFFSET('All Equipment'!$E$1,ROW()-1,0))</f>
        <v/>
      </c>
      <c r="AJ813" s="52" t="str">
        <f ca="1">IF($AE813="","",OFFSET('All Equipment'!$M$1,ROW()-1,0))</f>
        <v/>
      </c>
      <c r="AK813" s="107" t="str">
        <f ca="1">IF($AE813="","",IF($AH813="--- Empty ---",0,OFFSET('All Equipment'!$P$1,ROW()-1,0)))</f>
        <v/>
      </c>
      <c r="AL813" s="107" t="str">
        <f ca="1">IF($AE813="","",IF(AND($AE813="Off-Hand",$AH813="--- Empty ---"),1000,IF($AG813="1H",SUM($AK813,MAX(Optimization!$I$5:$K$5)),$AK813)))</f>
        <v/>
      </c>
      <c r="AM813" s="134" t="str">
        <f ca="1">IF($AH813="","",IF(AND($AH813&lt;&gt;"--- Empty ---",OR($AI813&gt;$AD$2,OFFSET('All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3" s="52" t="str">
        <f t="shared" ca="1" si="110"/>
        <v/>
      </c>
      <c r="AO813" s="52" t="str">
        <f t="shared" ca="1" si="115"/>
        <v/>
      </c>
      <c r="AQ813" s="51" t="str">
        <f t="shared" ca="1" si="111"/>
        <v/>
      </c>
      <c r="AR813" s="51" t="str">
        <f t="shared" ca="1" si="112"/>
        <v/>
      </c>
      <c r="AS813" s="52" t="str">
        <f t="shared" ca="1" si="116"/>
        <v/>
      </c>
      <c r="AT813" s="52" t="str">
        <f ca="1">IF(OR(AQ813="",AQ813="n/a"),AQ813,IF(AND($AR813&lt;&gt;"--- Empty ---",AR813=IF(AQ813="Finger1",Settings!$AB$4,Settings!$AB$6),ISERROR(MATCH(AR813,Settings!$AB$9:$AB$14,0))),"No","Yes"))</f>
        <v/>
      </c>
      <c r="AV813" s="51" t="str">
        <f t="shared" ca="1" si="113"/>
        <v/>
      </c>
      <c r="AW813" s="51" t="str">
        <f t="shared" ca="1" si="114"/>
        <v/>
      </c>
      <c r="AX813" s="52" t="str">
        <f t="shared" ca="1" si="117"/>
        <v/>
      </c>
      <c r="AY813" s="52" t="str">
        <f ca="1">IF(OR(AV813="",AV813="n/a"),AV813,IF(AND($AW813&lt;&gt;"--- Empty ---",AW813=IF(AV813="Finger2",Settings!$AB$3,Settings!$AB$5),ISERROR(MATCH(AW813,Settings!$AB$9:$AB$14,0))),"No","Yes"))</f>
        <v/>
      </c>
    </row>
    <row r="814" spans="31:51" x14ac:dyDescent="0.25">
      <c r="AE814" s="51" t="str">
        <f ca="1">OFFSET('All Equipment'!$A$1,ROW()-1,0)&amp;""</f>
        <v/>
      </c>
      <c r="AF814" s="51" t="str">
        <f ca="1">OFFSET('All Equipment'!$B$1,ROW()-1,0)&amp;""</f>
        <v/>
      </c>
      <c r="AG814" s="52" t="str">
        <f t="shared" ca="1" si="109"/>
        <v/>
      </c>
      <c r="AH814" s="51" t="str">
        <f ca="1">IF($AE814="","",IF(OFFSET('All Equipment'!$A$1,ROW()-1,2)="","--- Empty ---",OFFSET('All Equipment'!$A$1,ROW()-1,2)))</f>
        <v/>
      </c>
      <c r="AI814" s="52" t="str">
        <f ca="1">IF($AF814="","",OFFSET('All Equipment'!$E$1,ROW()-1,0))</f>
        <v/>
      </c>
      <c r="AJ814" s="52" t="str">
        <f ca="1">IF($AE814="","",OFFSET('All Equipment'!$M$1,ROW()-1,0))</f>
        <v/>
      </c>
      <c r="AK814" s="107" t="str">
        <f ca="1">IF($AE814="","",IF($AH814="--- Empty ---",0,OFFSET('All Equipment'!$P$1,ROW()-1,0)))</f>
        <v/>
      </c>
      <c r="AL814" s="107" t="str">
        <f ca="1">IF($AE814="","",IF(AND($AE814="Off-Hand",$AH814="--- Empty ---"),1000,IF($AG814="1H",SUM($AK814,MAX(Optimization!$I$5:$K$5)),$AK814)))</f>
        <v/>
      </c>
      <c r="AM814" s="134" t="str">
        <f ca="1">IF($AH814="","",IF(AND($AH814&lt;&gt;"--- Empty ---",OR($AI814&gt;$AD$2,OFFSET('All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4" s="52" t="str">
        <f t="shared" ca="1" si="110"/>
        <v/>
      </c>
      <c r="AO814" s="52" t="str">
        <f t="shared" ca="1" si="115"/>
        <v/>
      </c>
      <c r="AQ814" s="51" t="str">
        <f t="shared" ca="1" si="111"/>
        <v/>
      </c>
      <c r="AR814" s="51" t="str">
        <f t="shared" ca="1" si="112"/>
        <v/>
      </c>
      <c r="AS814" s="52" t="str">
        <f t="shared" ca="1" si="116"/>
        <v/>
      </c>
      <c r="AT814" s="52" t="str">
        <f ca="1">IF(OR(AQ814="",AQ814="n/a"),AQ814,IF(AND($AR814&lt;&gt;"--- Empty ---",AR814=IF(AQ814="Finger1",Settings!$AB$4,Settings!$AB$6),ISERROR(MATCH(AR814,Settings!$AB$9:$AB$14,0))),"No","Yes"))</f>
        <v/>
      </c>
      <c r="AV814" s="51" t="str">
        <f t="shared" ca="1" si="113"/>
        <v/>
      </c>
      <c r="AW814" s="51" t="str">
        <f t="shared" ca="1" si="114"/>
        <v/>
      </c>
      <c r="AX814" s="52" t="str">
        <f t="shared" ca="1" si="117"/>
        <v/>
      </c>
      <c r="AY814" s="52" t="str">
        <f ca="1">IF(OR(AV814="",AV814="n/a"),AV814,IF(AND($AW814&lt;&gt;"--- Empty ---",AW814=IF(AV814="Finger2",Settings!$AB$3,Settings!$AB$5),ISERROR(MATCH(AW814,Settings!$AB$9:$AB$14,0))),"No","Yes"))</f>
        <v/>
      </c>
    </row>
    <row r="815" spans="31:51" x14ac:dyDescent="0.25">
      <c r="AE815" s="51" t="str">
        <f ca="1">OFFSET('All Equipment'!$A$1,ROW()-1,0)&amp;""</f>
        <v/>
      </c>
      <c r="AF815" s="51" t="str">
        <f ca="1">OFFSET('All Equipment'!$B$1,ROW()-1,0)&amp;""</f>
        <v/>
      </c>
      <c r="AG815" s="52" t="str">
        <f t="shared" ca="1" si="109"/>
        <v/>
      </c>
      <c r="AH815" s="51" t="str">
        <f ca="1">IF($AE815="","",IF(OFFSET('All Equipment'!$A$1,ROW()-1,2)="","--- Empty ---",OFFSET('All Equipment'!$A$1,ROW()-1,2)))</f>
        <v/>
      </c>
      <c r="AI815" s="52" t="str">
        <f ca="1">IF($AF815="","",OFFSET('All Equipment'!$E$1,ROW()-1,0))</f>
        <v/>
      </c>
      <c r="AJ815" s="52" t="str">
        <f ca="1">IF($AE815="","",OFFSET('All Equipment'!$M$1,ROW()-1,0))</f>
        <v/>
      </c>
      <c r="AK815" s="107" t="str">
        <f ca="1">IF($AE815="","",IF($AH815="--- Empty ---",0,OFFSET('All Equipment'!$P$1,ROW()-1,0)))</f>
        <v/>
      </c>
      <c r="AL815" s="107" t="str">
        <f ca="1">IF($AE815="","",IF(AND($AE815="Off-Hand",$AH815="--- Empty ---"),1000,IF($AG815="1H",SUM($AK815,MAX(Optimization!$I$5:$K$5)),$AK815)))</f>
        <v/>
      </c>
      <c r="AM815" s="134" t="str">
        <f ca="1">IF($AH815="","",IF(AND($AH815&lt;&gt;"--- Empty ---",OR($AI815&gt;$AD$2,OFFSET('All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5" s="52" t="str">
        <f t="shared" ca="1" si="110"/>
        <v/>
      </c>
      <c r="AO815" s="52" t="str">
        <f t="shared" ca="1" si="115"/>
        <v/>
      </c>
      <c r="AQ815" s="51" t="str">
        <f t="shared" ca="1" si="111"/>
        <v/>
      </c>
      <c r="AR815" s="51" t="str">
        <f t="shared" ca="1" si="112"/>
        <v/>
      </c>
      <c r="AS815" s="52" t="str">
        <f t="shared" ca="1" si="116"/>
        <v/>
      </c>
      <c r="AT815" s="52" t="str">
        <f ca="1">IF(OR(AQ815="",AQ815="n/a"),AQ815,IF(AND($AR815&lt;&gt;"--- Empty ---",AR815=IF(AQ815="Finger1",Settings!$AB$4,Settings!$AB$6),ISERROR(MATCH(AR815,Settings!$AB$9:$AB$14,0))),"No","Yes"))</f>
        <v/>
      </c>
      <c r="AV815" s="51" t="str">
        <f t="shared" ca="1" si="113"/>
        <v/>
      </c>
      <c r="AW815" s="51" t="str">
        <f t="shared" ca="1" si="114"/>
        <v/>
      </c>
      <c r="AX815" s="52" t="str">
        <f t="shared" ca="1" si="117"/>
        <v/>
      </c>
      <c r="AY815" s="52" t="str">
        <f ca="1">IF(OR(AV815="",AV815="n/a"),AV815,IF(AND($AW815&lt;&gt;"--- Empty ---",AW815=IF(AV815="Finger2",Settings!$AB$3,Settings!$AB$5),ISERROR(MATCH(AW815,Settings!$AB$9:$AB$14,0))),"No","Yes"))</f>
        <v/>
      </c>
    </row>
    <row r="816" spans="31:51" x14ac:dyDescent="0.25">
      <c r="AE816" s="51" t="str">
        <f ca="1">OFFSET('All Equipment'!$A$1,ROW()-1,0)&amp;""</f>
        <v/>
      </c>
      <c r="AF816" s="51" t="str">
        <f ca="1">OFFSET('All Equipment'!$B$1,ROW()-1,0)&amp;""</f>
        <v/>
      </c>
      <c r="AG816" s="52" t="str">
        <f t="shared" ca="1" si="109"/>
        <v/>
      </c>
      <c r="AH816" s="51" t="str">
        <f ca="1">IF($AE816="","",IF(OFFSET('All Equipment'!$A$1,ROW()-1,2)="","--- Empty ---",OFFSET('All Equipment'!$A$1,ROW()-1,2)))</f>
        <v/>
      </c>
      <c r="AI816" s="52" t="str">
        <f ca="1">IF($AF816="","",OFFSET('All Equipment'!$E$1,ROW()-1,0))</f>
        <v/>
      </c>
      <c r="AJ816" s="52" t="str">
        <f ca="1">IF($AE816="","",OFFSET('All Equipment'!$M$1,ROW()-1,0))</f>
        <v/>
      </c>
      <c r="AK816" s="107" t="str">
        <f ca="1">IF($AE816="","",IF($AH816="--- Empty ---",0,OFFSET('All Equipment'!$P$1,ROW()-1,0)))</f>
        <v/>
      </c>
      <c r="AL816" s="107" t="str">
        <f ca="1">IF($AE816="","",IF(AND($AE816="Off-Hand",$AH816="--- Empty ---"),1000,IF($AG816="1H",SUM($AK816,MAX(Optimization!$I$5:$K$5)),$AK816)))</f>
        <v/>
      </c>
      <c r="AM816" s="134" t="str">
        <f ca="1">IF($AH816="","",IF(AND($AH816&lt;&gt;"--- Empty ---",OR($AI816&gt;$AD$2,OFFSET('All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6" s="52" t="str">
        <f t="shared" ca="1" si="110"/>
        <v/>
      </c>
      <c r="AO816" s="52" t="str">
        <f t="shared" ca="1" si="115"/>
        <v/>
      </c>
      <c r="AQ816" s="51" t="str">
        <f t="shared" ca="1" si="111"/>
        <v/>
      </c>
      <c r="AR816" s="51" t="str">
        <f t="shared" ca="1" si="112"/>
        <v/>
      </c>
      <c r="AS816" s="52" t="str">
        <f t="shared" ca="1" si="116"/>
        <v/>
      </c>
      <c r="AT816" s="52" t="str">
        <f ca="1">IF(OR(AQ816="",AQ816="n/a"),AQ816,IF(AND($AR816&lt;&gt;"--- Empty ---",AR816=IF(AQ816="Finger1",Settings!$AB$4,Settings!$AB$6),ISERROR(MATCH(AR816,Settings!$AB$9:$AB$14,0))),"No","Yes"))</f>
        <v/>
      </c>
      <c r="AV816" s="51" t="str">
        <f t="shared" ca="1" si="113"/>
        <v/>
      </c>
      <c r="AW816" s="51" t="str">
        <f t="shared" ca="1" si="114"/>
        <v/>
      </c>
      <c r="AX816" s="52" t="str">
        <f t="shared" ca="1" si="117"/>
        <v/>
      </c>
      <c r="AY816" s="52" t="str">
        <f ca="1">IF(OR(AV816="",AV816="n/a"),AV816,IF(AND($AW816&lt;&gt;"--- Empty ---",AW816=IF(AV816="Finger2",Settings!$AB$3,Settings!$AB$5),ISERROR(MATCH(AW816,Settings!$AB$9:$AB$14,0))),"No","Yes"))</f>
        <v/>
      </c>
    </row>
    <row r="817" spans="31:51" x14ac:dyDescent="0.25">
      <c r="AE817" s="51" t="str">
        <f ca="1">OFFSET('All Equipment'!$A$1,ROW()-1,0)&amp;""</f>
        <v/>
      </c>
      <c r="AF817" s="51" t="str">
        <f ca="1">OFFSET('All Equipment'!$B$1,ROW()-1,0)&amp;""</f>
        <v/>
      </c>
      <c r="AG817" s="52" t="str">
        <f t="shared" ca="1" si="109"/>
        <v/>
      </c>
      <c r="AH817" s="51" t="str">
        <f ca="1">IF($AE817="","",IF(OFFSET('All Equipment'!$A$1,ROW()-1,2)="","--- Empty ---",OFFSET('All Equipment'!$A$1,ROW()-1,2)))</f>
        <v/>
      </c>
      <c r="AI817" s="52" t="str">
        <f ca="1">IF($AF817="","",OFFSET('All Equipment'!$E$1,ROW()-1,0))</f>
        <v/>
      </c>
      <c r="AJ817" s="52" t="str">
        <f ca="1">IF($AE817="","",OFFSET('All Equipment'!$M$1,ROW()-1,0))</f>
        <v/>
      </c>
      <c r="AK817" s="107" t="str">
        <f ca="1">IF($AE817="","",IF($AH817="--- Empty ---",0,OFFSET('All Equipment'!$P$1,ROW()-1,0)))</f>
        <v/>
      </c>
      <c r="AL817" s="107" t="str">
        <f ca="1">IF($AE817="","",IF(AND($AE817="Off-Hand",$AH817="--- Empty ---"),1000,IF($AG817="1H",SUM($AK817,MAX(Optimization!$I$5:$K$5)),$AK817)))</f>
        <v/>
      </c>
      <c r="AM817" s="134" t="str">
        <f ca="1">IF($AH817="","",IF(AND($AH817&lt;&gt;"--- Empty ---",OR($AI817&gt;$AD$2,OFFSET('All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7" s="52" t="str">
        <f t="shared" ca="1" si="110"/>
        <v/>
      </c>
      <c r="AO817" s="52" t="str">
        <f t="shared" ca="1" si="115"/>
        <v/>
      </c>
      <c r="AQ817" s="51" t="str">
        <f t="shared" ca="1" si="111"/>
        <v/>
      </c>
      <c r="AR817" s="51" t="str">
        <f t="shared" ca="1" si="112"/>
        <v/>
      </c>
      <c r="AS817" s="52" t="str">
        <f t="shared" ca="1" si="116"/>
        <v/>
      </c>
      <c r="AT817" s="52" t="str">
        <f ca="1">IF(OR(AQ817="",AQ817="n/a"),AQ817,IF(AND($AR817&lt;&gt;"--- Empty ---",AR817=IF(AQ817="Finger1",Settings!$AB$4,Settings!$AB$6),ISERROR(MATCH(AR817,Settings!$AB$9:$AB$14,0))),"No","Yes"))</f>
        <v/>
      </c>
      <c r="AV817" s="51" t="str">
        <f t="shared" ca="1" si="113"/>
        <v/>
      </c>
      <c r="AW817" s="51" t="str">
        <f t="shared" ca="1" si="114"/>
        <v/>
      </c>
      <c r="AX817" s="52" t="str">
        <f t="shared" ca="1" si="117"/>
        <v/>
      </c>
      <c r="AY817" s="52" t="str">
        <f ca="1">IF(OR(AV817="",AV817="n/a"),AV817,IF(AND($AW817&lt;&gt;"--- Empty ---",AW817=IF(AV817="Finger2",Settings!$AB$3,Settings!$AB$5),ISERROR(MATCH(AW817,Settings!$AB$9:$AB$14,0))),"No","Yes"))</f>
        <v/>
      </c>
    </row>
    <row r="818" spans="31:51" x14ac:dyDescent="0.25">
      <c r="AE818" s="51" t="str">
        <f ca="1">OFFSET('All Equipment'!$A$1,ROW()-1,0)&amp;""</f>
        <v/>
      </c>
      <c r="AF818" s="51" t="str">
        <f ca="1">OFFSET('All Equipment'!$B$1,ROW()-1,0)&amp;""</f>
        <v/>
      </c>
      <c r="AG818" s="52" t="str">
        <f t="shared" ca="1" si="109"/>
        <v/>
      </c>
      <c r="AH818" s="51" t="str">
        <f ca="1">IF($AE818="","",IF(OFFSET('All Equipment'!$A$1,ROW()-1,2)="","--- Empty ---",OFFSET('All Equipment'!$A$1,ROW()-1,2)))</f>
        <v/>
      </c>
      <c r="AI818" s="52" t="str">
        <f ca="1">IF($AF818="","",OFFSET('All Equipment'!$E$1,ROW()-1,0))</f>
        <v/>
      </c>
      <c r="AJ818" s="52" t="str">
        <f ca="1">IF($AE818="","",OFFSET('All Equipment'!$M$1,ROW()-1,0))</f>
        <v/>
      </c>
      <c r="AK818" s="107" t="str">
        <f ca="1">IF($AE818="","",IF($AH818="--- Empty ---",0,OFFSET('All Equipment'!$P$1,ROW()-1,0)))</f>
        <v/>
      </c>
      <c r="AL818" s="107" t="str">
        <f ca="1">IF($AE818="","",IF(AND($AE818="Off-Hand",$AH818="--- Empty ---"),1000,IF($AG818="1H",SUM($AK818,MAX(Optimization!$I$5:$K$5)),$AK818)))</f>
        <v/>
      </c>
      <c r="AM818" s="134" t="str">
        <f ca="1">IF($AH818="","",IF(AND($AH818&lt;&gt;"--- Empty ---",OR($AI818&gt;$AD$2,OFFSET('All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8" s="52" t="str">
        <f t="shared" ca="1" si="110"/>
        <v/>
      </c>
      <c r="AO818" s="52" t="str">
        <f t="shared" ca="1" si="115"/>
        <v/>
      </c>
      <c r="AQ818" s="51" t="str">
        <f t="shared" ca="1" si="111"/>
        <v/>
      </c>
      <c r="AR818" s="51" t="str">
        <f t="shared" ca="1" si="112"/>
        <v/>
      </c>
      <c r="AS818" s="52" t="str">
        <f t="shared" ca="1" si="116"/>
        <v/>
      </c>
      <c r="AT818" s="52" t="str">
        <f ca="1">IF(OR(AQ818="",AQ818="n/a"),AQ818,IF(AND($AR818&lt;&gt;"--- Empty ---",AR818=IF(AQ818="Finger1",Settings!$AB$4,Settings!$AB$6),ISERROR(MATCH(AR818,Settings!$AB$9:$AB$14,0))),"No","Yes"))</f>
        <v/>
      </c>
      <c r="AV818" s="51" t="str">
        <f t="shared" ca="1" si="113"/>
        <v/>
      </c>
      <c r="AW818" s="51" t="str">
        <f t="shared" ca="1" si="114"/>
        <v/>
      </c>
      <c r="AX818" s="52" t="str">
        <f t="shared" ca="1" si="117"/>
        <v/>
      </c>
      <c r="AY818" s="52" t="str">
        <f ca="1">IF(OR(AV818="",AV818="n/a"),AV818,IF(AND($AW818&lt;&gt;"--- Empty ---",AW818=IF(AV818="Finger2",Settings!$AB$3,Settings!$AB$5),ISERROR(MATCH(AW818,Settings!$AB$9:$AB$14,0))),"No","Yes"))</f>
        <v/>
      </c>
    </row>
    <row r="819" spans="31:51" x14ac:dyDescent="0.25">
      <c r="AE819" s="51" t="str">
        <f ca="1">OFFSET('All Equipment'!$A$1,ROW()-1,0)&amp;""</f>
        <v/>
      </c>
      <c r="AF819" s="51" t="str">
        <f ca="1">OFFSET('All Equipment'!$B$1,ROW()-1,0)&amp;""</f>
        <v/>
      </c>
      <c r="AG819" s="52" t="str">
        <f t="shared" ca="1" si="109"/>
        <v/>
      </c>
      <c r="AH819" s="51" t="str">
        <f ca="1">IF($AE819="","",IF(OFFSET('All Equipment'!$A$1,ROW()-1,2)="","--- Empty ---",OFFSET('All Equipment'!$A$1,ROW()-1,2)))</f>
        <v/>
      </c>
      <c r="AI819" s="52" t="str">
        <f ca="1">IF($AF819="","",OFFSET('All Equipment'!$E$1,ROW()-1,0))</f>
        <v/>
      </c>
      <c r="AJ819" s="52" t="str">
        <f ca="1">IF($AE819="","",OFFSET('All Equipment'!$M$1,ROW()-1,0))</f>
        <v/>
      </c>
      <c r="AK819" s="107" t="str">
        <f ca="1">IF($AE819="","",IF($AH819="--- Empty ---",0,OFFSET('All Equipment'!$P$1,ROW()-1,0)))</f>
        <v/>
      </c>
      <c r="AL819" s="107" t="str">
        <f ca="1">IF($AE819="","",IF(AND($AE819="Off-Hand",$AH819="--- Empty ---"),1000,IF($AG819="1H",SUM($AK819,MAX(Optimization!$I$5:$K$5)),$AK819)))</f>
        <v/>
      </c>
      <c r="AM819" s="134" t="str">
        <f ca="1">IF($AH819="","",IF(AND($AH819&lt;&gt;"--- Empty ---",OR($AI819&gt;$AD$2,OFFSET('All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9" s="52" t="str">
        <f t="shared" ca="1" si="110"/>
        <v/>
      </c>
      <c r="AO819" s="52" t="str">
        <f t="shared" ca="1" si="115"/>
        <v/>
      </c>
      <c r="AQ819" s="51" t="str">
        <f t="shared" ca="1" si="111"/>
        <v/>
      </c>
      <c r="AR819" s="51" t="str">
        <f t="shared" ca="1" si="112"/>
        <v/>
      </c>
      <c r="AS819" s="52" t="str">
        <f t="shared" ca="1" si="116"/>
        <v/>
      </c>
      <c r="AT819" s="52" t="str">
        <f ca="1">IF(OR(AQ819="",AQ819="n/a"),AQ819,IF(AND($AR819&lt;&gt;"--- Empty ---",AR819=IF(AQ819="Finger1",Settings!$AB$4,Settings!$AB$6),ISERROR(MATCH(AR819,Settings!$AB$9:$AB$14,0))),"No","Yes"))</f>
        <v/>
      </c>
      <c r="AV819" s="51" t="str">
        <f t="shared" ca="1" si="113"/>
        <v/>
      </c>
      <c r="AW819" s="51" t="str">
        <f t="shared" ca="1" si="114"/>
        <v/>
      </c>
      <c r="AX819" s="52" t="str">
        <f t="shared" ca="1" si="117"/>
        <v/>
      </c>
      <c r="AY819" s="52" t="str">
        <f ca="1">IF(OR(AV819="",AV819="n/a"),AV819,IF(AND($AW819&lt;&gt;"--- Empty ---",AW819=IF(AV819="Finger2",Settings!$AB$3,Settings!$AB$5),ISERROR(MATCH(AW819,Settings!$AB$9:$AB$14,0))),"No","Yes"))</f>
        <v/>
      </c>
    </row>
    <row r="820" spans="31:51" x14ac:dyDescent="0.25">
      <c r="AE820" s="51" t="str">
        <f ca="1">OFFSET('All Equipment'!$A$1,ROW()-1,0)&amp;""</f>
        <v/>
      </c>
      <c r="AF820" s="51" t="str">
        <f ca="1">OFFSET('All Equipment'!$B$1,ROW()-1,0)&amp;""</f>
        <v/>
      </c>
      <c r="AG820" s="52" t="str">
        <f t="shared" ca="1" si="109"/>
        <v/>
      </c>
      <c r="AH820" s="51" t="str">
        <f ca="1">IF($AE820="","",IF(OFFSET('All Equipment'!$A$1,ROW()-1,2)="","--- Empty ---",OFFSET('All Equipment'!$A$1,ROW()-1,2)))</f>
        <v/>
      </c>
      <c r="AI820" s="52" t="str">
        <f ca="1">IF($AF820="","",OFFSET('All Equipment'!$E$1,ROW()-1,0))</f>
        <v/>
      </c>
      <c r="AJ820" s="52" t="str">
        <f ca="1">IF($AE820="","",OFFSET('All Equipment'!$M$1,ROW()-1,0))</f>
        <v/>
      </c>
      <c r="AK820" s="107" t="str">
        <f ca="1">IF($AE820="","",IF($AH820="--- Empty ---",0,OFFSET('All Equipment'!$P$1,ROW()-1,0)))</f>
        <v/>
      </c>
      <c r="AL820" s="107" t="str">
        <f ca="1">IF($AE820="","",IF(AND($AE820="Off-Hand",$AH820="--- Empty ---"),1000,IF($AG820="1H",SUM($AK820,MAX(Optimization!$I$5:$K$5)),$AK820)))</f>
        <v/>
      </c>
      <c r="AM820" s="134" t="str">
        <f ca="1">IF($AH820="","",IF(AND($AH820&lt;&gt;"--- Empty ---",OR($AI820&gt;$AD$2,OFFSET('All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0" s="52" t="str">
        <f t="shared" ca="1" si="110"/>
        <v/>
      </c>
      <c r="AO820" s="52" t="str">
        <f t="shared" ca="1" si="115"/>
        <v/>
      </c>
      <c r="AQ820" s="51" t="str">
        <f t="shared" ca="1" si="111"/>
        <v/>
      </c>
      <c r="AR820" s="51" t="str">
        <f t="shared" ca="1" si="112"/>
        <v/>
      </c>
      <c r="AS820" s="52" t="str">
        <f t="shared" ca="1" si="116"/>
        <v/>
      </c>
      <c r="AT820" s="52" t="str">
        <f ca="1">IF(OR(AQ820="",AQ820="n/a"),AQ820,IF(AND($AR820&lt;&gt;"--- Empty ---",AR820=IF(AQ820="Finger1",Settings!$AB$4,Settings!$AB$6),ISERROR(MATCH(AR820,Settings!$AB$9:$AB$14,0))),"No","Yes"))</f>
        <v/>
      </c>
      <c r="AV820" s="51" t="str">
        <f t="shared" ca="1" si="113"/>
        <v/>
      </c>
      <c r="AW820" s="51" t="str">
        <f t="shared" ca="1" si="114"/>
        <v/>
      </c>
      <c r="AX820" s="52" t="str">
        <f t="shared" ca="1" si="117"/>
        <v/>
      </c>
      <c r="AY820" s="52" t="str">
        <f ca="1">IF(OR(AV820="",AV820="n/a"),AV820,IF(AND($AW820&lt;&gt;"--- Empty ---",AW820=IF(AV820="Finger2",Settings!$AB$3,Settings!$AB$5),ISERROR(MATCH(AW820,Settings!$AB$9:$AB$14,0))),"No","Yes"))</f>
        <v/>
      </c>
    </row>
    <row r="821" spans="31:51" x14ac:dyDescent="0.25">
      <c r="AE821" s="51" t="str">
        <f ca="1">OFFSET('All Equipment'!$A$1,ROW()-1,0)&amp;""</f>
        <v/>
      </c>
      <c r="AF821" s="51" t="str">
        <f ca="1">OFFSET('All Equipment'!$B$1,ROW()-1,0)&amp;""</f>
        <v/>
      </c>
      <c r="AG821" s="52" t="str">
        <f t="shared" ca="1" si="109"/>
        <v/>
      </c>
      <c r="AH821" s="51" t="str">
        <f ca="1">IF($AE821="","",IF(OFFSET('All Equipment'!$A$1,ROW()-1,2)="","--- Empty ---",OFFSET('All Equipment'!$A$1,ROW()-1,2)))</f>
        <v/>
      </c>
      <c r="AI821" s="52" t="str">
        <f ca="1">IF($AF821="","",OFFSET('All Equipment'!$E$1,ROW()-1,0))</f>
        <v/>
      </c>
      <c r="AJ821" s="52" t="str">
        <f ca="1">IF($AE821="","",OFFSET('All Equipment'!$M$1,ROW()-1,0))</f>
        <v/>
      </c>
      <c r="AK821" s="107" t="str">
        <f ca="1">IF($AE821="","",IF($AH821="--- Empty ---",0,OFFSET('All Equipment'!$P$1,ROW()-1,0)))</f>
        <v/>
      </c>
      <c r="AL821" s="107" t="str">
        <f ca="1">IF($AE821="","",IF(AND($AE821="Off-Hand",$AH821="--- Empty ---"),1000,IF($AG821="1H",SUM($AK821,MAX(Optimization!$I$5:$K$5)),$AK821)))</f>
        <v/>
      </c>
      <c r="AM821" s="134" t="str">
        <f ca="1">IF($AH821="","",IF(AND($AH821&lt;&gt;"--- Empty ---",OR($AI821&gt;$AD$2,OFFSET('All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1" s="52" t="str">
        <f t="shared" ca="1" si="110"/>
        <v/>
      </c>
      <c r="AO821" s="52" t="str">
        <f t="shared" ca="1" si="115"/>
        <v/>
      </c>
      <c r="AQ821" s="51" t="str">
        <f t="shared" ca="1" si="111"/>
        <v/>
      </c>
      <c r="AR821" s="51" t="str">
        <f t="shared" ca="1" si="112"/>
        <v/>
      </c>
      <c r="AS821" s="52" t="str">
        <f t="shared" ca="1" si="116"/>
        <v/>
      </c>
      <c r="AT821" s="52" t="str">
        <f ca="1">IF(OR(AQ821="",AQ821="n/a"),AQ821,IF(AND($AR821&lt;&gt;"--- Empty ---",AR821=IF(AQ821="Finger1",Settings!$AB$4,Settings!$AB$6),ISERROR(MATCH(AR821,Settings!$AB$9:$AB$14,0))),"No","Yes"))</f>
        <v/>
      </c>
      <c r="AV821" s="51" t="str">
        <f t="shared" ca="1" si="113"/>
        <v/>
      </c>
      <c r="AW821" s="51" t="str">
        <f t="shared" ca="1" si="114"/>
        <v/>
      </c>
      <c r="AX821" s="52" t="str">
        <f t="shared" ca="1" si="117"/>
        <v/>
      </c>
      <c r="AY821" s="52" t="str">
        <f ca="1">IF(OR(AV821="",AV821="n/a"),AV821,IF(AND($AW821&lt;&gt;"--- Empty ---",AW821=IF(AV821="Finger2",Settings!$AB$3,Settings!$AB$5),ISERROR(MATCH(AW821,Settings!$AB$9:$AB$14,0))),"No","Yes"))</f>
        <v/>
      </c>
    </row>
    <row r="822" spans="31:51" x14ac:dyDescent="0.25">
      <c r="AE822" s="51" t="str">
        <f ca="1">OFFSET('All Equipment'!$A$1,ROW()-1,0)&amp;""</f>
        <v/>
      </c>
      <c r="AF822" s="51" t="str">
        <f ca="1">OFFSET('All Equipment'!$B$1,ROW()-1,0)&amp;""</f>
        <v/>
      </c>
      <c r="AG822" s="52" t="str">
        <f t="shared" ca="1" si="109"/>
        <v/>
      </c>
      <c r="AH822" s="51" t="str">
        <f ca="1">IF($AE822="","",IF(OFFSET('All Equipment'!$A$1,ROW()-1,2)="","--- Empty ---",OFFSET('All Equipment'!$A$1,ROW()-1,2)))</f>
        <v/>
      </c>
      <c r="AI822" s="52" t="str">
        <f ca="1">IF($AF822="","",OFFSET('All Equipment'!$E$1,ROW()-1,0))</f>
        <v/>
      </c>
      <c r="AJ822" s="52" t="str">
        <f ca="1">IF($AE822="","",OFFSET('All Equipment'!$M$1,ROW()-1,0))</f>
        <v/>
      </c>
      <c r="AK822" s="107" t="str">
        <f ca="1">IF($AE822="","",IF($AH822="--- Empty ---",0,OFFSET('All Equipment'!$P$1,ROW()-1,0)))</f>
        <v/>
      </c>
      <c r="AL822" s="107" t="str">
        <f ca="1">IF($AE822="","",IF(AND($AE822="Off-Hand",$AH822="--- Empty ---"),1000,IF($AG822="1H",SUM($AK822,MAX(Optimization!$I$5:$K$5)),$AK822)))</f>
        <v/>
      </c>
      <c r="AM822" s="134" t="str">
        <f ca="1">IF($AH822="","",IF(AND($AH822&lt;&gt;"--- Empty ---",OR($AI822&gt;$AD$2,OFFSET('All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2" s="52" t="str">
        <f t="shared" ca="1" si="110"/>
        <v/>
      </c>
      <c r="AO822" s="52" t="str">
        <f t="shared" ca="1" si="115"/>
        <v/>
      </c>
      <c r="AQ822" s="51" t="str">
        <f t="shared" ca="1" si="111"/>
        <v/>
      </c>
      <c r="AR822" s="51" t="str">
        <f t="shared" ca="1" si="112"/>
        <v/>
      </c>
      <c r="AS822" s="52" t="str">
        <f t="shared" ca="1" si="116"/>
        <v/>
      </c>
      <c r="AT822" s="52" t="str">
        <f ca="1">IF(OR(AQ822="",AQ822="n/a"),AQ822,IF(AND($AR822&lt;&gt;"--- Empty ---",AR822=IF(AQ822="Finger1",Settings!$AB$4,Settings!$AB$6),ISERROR(MATCH(AR822,Settings!$AB$9:$AB$14,0))),"No","Yes"))</f>
        <v/>
      </c>
      <c r="AV822" s="51" t="str">
        <f t="shared" ca="1" si="113"/>
        <v/>
      </c>
      <c r="AW822" s="51" t="str">
        <f t="shared" ca="1" si="114"/>
        <v/>
      </c>
      <c r="AX822" s="52" t="str">
        <f t="shared" ca="1" si="117"/>
        <v/>
      </c>
      <c r="AY822" s="52" t="str">
        <f ca="1">IF(OR(AV822="",AV822="n/a"),AV822,IF(AND($AW822&lt;&gt;"--- Empty ---",AW822=IF(AV822="Finger2",Settings!$AB$3,Settings!$AB$5),ISERROR(MATCH(AW822,Settings!$AB$9:$AB$14,0))),"No","Yes"))</f>
        <v/>
      </c>
    </row>
    <row r="823" spans="31:51" x14ac:dyDescent="0.25">
      <c r="AE823" s="51" t="str">
        <f ca="1">OFFSET('All Equipment'!$A$1,ROW()-1,0)&amp;""</f>
        <v/>
      </c>
      <c r="AF823" s="51" t="str">
        <f ca="1">OFFSET('All Equipment'!$B$1,ROW()-1,0)&amp;""</f>
        <v/>
      </c>
      <c r="AG823" s="52" t="str">
        <f t="shared" ca="1" si="109"/>
        <v/>
      </c>
      <c r="AH823" s="51" t="str">
        <f ca="1">IF($AE823="","",IF(OFFSET('All Equipment'!$A$1,ROW()-1,2)="","--- Empty ---",OFFSET('All Equipment'!$A$1,ROW()-1,2)))</f>
        <v/>
      </c>
      <c r="AI823" s="52" t="str">
        <f ca="1">IF($AF823="","",OFFSET('All Equipment'!$E$1,ROW()-1,0))</f>
        <v/>
      </c>
      <c r="AJ823" s="52" t="str">
        <f ca="1">IF($AE823="","",OFFSET('All Equipment'!$M$1,ROW()-1,0))</f>
        <v/>
      </c>
      <c r="AK823" s="107" t="str">
        <f ca="1">IF($AE823="","",IF($AH823="--- Empty ---",0,OFFSET('All Equipment'!$P$1,ROW()-1,0)))</f>
        <v/>
      </c>
      <c r="AL823" s="107" t="str">
        <f ca="1">IF($AE823="","",IF(AND($AE823="Off-Hand",$AH823="--- Empty ---"),1000,IF($AG823="1H",SUM($AK823,MAX(Optimization!$I$5:$K$5)),$AK823)))</f>
        <v/>
      </c>
      <c r="AM823" s="134" t="str">
        <f ca="1">IF($AH823="","",IF(AND($AH823&lt;&gt;"--- Empty ---",OR($AI823&gt;$AD$2,OFFSET('All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3" s="52" t="str">
        <f t="shared" ca="1" si="110"/>
        <v/>
      </c>
      <c r="AO823" s="52" t="str">
        <f t="shared" ca="1" si="115"/>
        <v/>
      </c>
      <c r="AQ823" s="51" t="str">
        <f t="shared" ca="1" si="111"/>
        <v/>
      </c>
      <c r="AR823" s="51" t="str">
        <f t="shared" ca="1" si="112"/>
        <v/>
      </c>
      <c r="AS823" s="52" t="str">
        <f t="shared" ca="1" si="116"/>
        <v/>
      </c>
      <c r="AT823" s="52" t="str">
        <f ca="1">IF(OR(AQ823="",AQ823="n/a"),AQ823,IF(AND($AR823&lt;&gt;"--- Empty ---",AR823=IF(AQ823="Finger1",Settings!$AB$4,Settings!$AB$6),ISERROR(MATCH(AR823,Settings!$AB$9:$AB$14,0))),"No","Yes"))</f>
        <v/>
      </c>
      <c r="AV823" s="51" t="str">
        <f t="shared" ca="1" si="113"/>
        <v/>
      </c>
      <c r="AW823" s="51" t="str">
        <f t="shared" ca="1" si="114"/>
        <v/>
      </c>
      <c r="AX823" s="52" t="str">
        <f t="shared" ca="1" si="117"/>
        <v/>
      </c>
      <c r="AY823" s="52" t="str">
        <f ca="1">IF(OR(AV823="",AV823="n/a"),AV823,IF(AND($AW823&lt;&gt;"--- Empty ---",AW823=IF(AV823="Finger2",Settings!$AB$3,Settings!$AB$5),ISERROR(MATCH(AW823,Settings!$AB$9:$AB$14,0))),"No","Yes"))</f>
        <v/>
      </c>
    </row>
    <row r="824" spans="31:51" x14ac:dyDescent="0.25">
      <c r="AE824" s="51" t="str">
        <f ca="1">OFFSET('All Equipment'!$A$1,ROW()-1,0)&amp;""</f>
        <v/>
      </c>
      <c r="AF824" s="51" t="str">
        <f ca="1">OFFSET('All Equipment'!$B$1,ROW()-1,0)&amp;""</f>
        <v/>
      </c>
      <c r="AG824" s="52" t="str">
        <f t="shared" ca="1" si="109"/>
        <v/>
      </c>
      <c r="AH824" s="51" t="str">
        <f ca="1">IF($AE824="","",IF(OFFSET('All Equipment'!$A$1,ROW()-1,2)="","--- Empty ---",OFFSET('All Equipment'!$A$1,ROW()-1,2)))</f>
        <v/>
      </c>
      <c r="AI824" s="52" t="str">
        <f ca="1">IF($AF824="","",OFFSET('All Equipment'!$E$1,ROW()-1,0))</f>
        <v/>
      </c>
      <c r="AJ824" s="52" t="str">
        <f ca="1">IF($AE824="","",OFFSET('All Equipment'!$M$1,ROW()-1,0))</f>
        <v/>
      </c>
      <c r="AK824" s="107" t="str">
        <f ca="1">IF($AE824="","",IF($AH824="--- Empty ---",0,OFFSET('All Equipment'!$P$1,ROW()-1,0)))</f>
        <v/>
      </c>
      <c r="AL824" s="107" t="str">
        <f ca="1">IF($AE824="","",IF(AND($AE824="Off-Hand",$AH824="--- Empty ---"),1000,IF($AG824="1H",SUM($AK824,MAX(Optimization!$I$5:$K$5)),$AK824)))</f>
        <v/>
      </c>
      <c r="AM824" s="134" t="str">
        <f ca="1">IF($AH824="","",IF(AND($AH824&lt;&gt;"--- Empty ---",OR($AI824&gt;$AD$2,OFFSET('All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4" s="52" t="str">
        <f t="shared" ca="1" si="110"/>
        <v/>
      </c>
      <c r="AO824" s="52" t="str">
        <f t="shared" ca="1" si="115"/>
        <v/>
      </c>
      <c r="AQ824" s="51" t="str">
        <f t="shared" ca="1" si="111"/>
        <v/>
      </c>
      <c r="AR824" s="51" t="str">
        <f t="shared" ca="1" si="112"/>
        <v/>
      </c>
      <c r="AS824" s="52" t="str">
        <f t="shared" ca="1" si="116"/>
        <v/>
      </c>
      <c r="AT824" s="52" t="str">
        <f ca="1">IF(OR(AQ824="",AQ824="n/a"),AQ824,IF(AND($AR824&lt;&gt;"--- Empty ---",AR824=IF(AQ824="Finger1",Settings!$AB$4,Settings!$AB$6),ISERROR(MATCH(AR824,Settings!$AB$9:$AB$14,0))),"No","Yes"))</f>
        <v/>
      </c>
      <c r="AV824" s="51" t="str">
        <f t="shared" ca="1" si="113"/>
        <v/>
      </c>
      <c r="AW824" s="51" t="str">
        <f t="shared" ca="1" si="114"/>
        <v/>
      </c>
      <c r="AX824" s="52" t="str">
        <f t="shared" ca="1" si="117"/>
        <v/>
      </c>
      <c r="AY824" s="52" t="str">
        <f ca="1">IF(OR(AV824="",AV824="n/a"),AV824,IF(AND($AW824&lt;&gt;"--- Empty ---",AW824=IF(AV824="Finger2",Settings!$AB$3,Settings!$AB$5),ISERROR(MATCH(AW824,Settings!$AB$9:$AB$14,0))),"No","Yes"))</f>
        <v/>
      </c>
    </row>
    <row r="825" spans="31:51" x14ac:dyDescent="0.25">
      <c r="AE825" s="51" t="str">
        <f ca="1">OFFSET('All Equipment'!$A$1,ROW()-1,0)&amp;""</f>
        <v/>
      </c>
      <c r="AF825" s="51" t="str">
        <f ca="1">OFFSET('All Equipment'!$B$1,ROW()-1,0)&amp;""</f>
        <v/>
      </c>
      <c r="AG825" s="52" t="str">
        <f t="shared" ca="1" si="109"/>
        <v/>
      </c>
      <c r="AH825" s="51" t="str">
        <f ca="1">IF($AE825="","",IF(OFFSET('All Equipment'!$A$1,ROW()-1,2)="","--- Empty ---",OFFSET('All Equipment'!$A$1,ROW()-1,2)))</f>
        <v/>
      </c>
      <c r="AI825" s="52" t="str">
        <f ca="1">IF($AF825="","",OFFSET('All Equipment'!$E$1,ROW()-1,0))</f>
        <v/>
      </c>
      <c r="AJ825" s="52" t="str">
        <f ca="1">IF($AE825="","",OFFSET('All Equipment'!$M$1,ROW()-1,0))</f>
        <v/>
      </c>
      <c r="AK825" s="107" t="str">
        <f ca="1">IF($AE825="","",IF($AH825="--- Empty ---",0,OFFSET('All Equipment'!$P$1,ROW()-1,0)))</f>
        <v/>
      </c>
      <c r="AL825" s="107" t="str">
        <f ca="1">IF($AE825="","",IF(AND($AE825="Off-Hand",$AH825="--- Empty ---"),1000,IF($AG825="1H",SUM($AK825,MAX(Optimization!$I$5:$K$5)),$AK825)))</f>
        <v/>
      </c>
      <c r="AM825" s="134" t="str">
        <f ca="1">IF($AH825="","",IF(AND($AH825&lt;&gt;"--- Empty ---",OR($AI825&gt;$AD$2,OFFSET('All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5" s="52" t="str">
        <f t="shared" ca="1" si="110"/>
        <v/>
      </c>
      <c r="AO825" s="52" t="str">
        <f t="shared" ca="1" si="115"/>
        <v/>
      </c>
      <c r="AQ825" s="51" t="str">
        <f t="shared" ca="1" si="111"/>
        <v/>
      </c>
      <c r="AR825" s="51" t="str">
        <f t="shared" ca="1" si="112"/>
        <v/>
      </c>
      <c r="AS825" s="52" t="str">
        <f t="shared" ca="1" si="116"/>
        <v/>
      </c>
      <c r="AT825" s="52" t="str">
        <f ca="1">IF(OR(AQ825="",AQ825="n/a"),AQ825,IF(AND($AR825&lt;&gt;"--- Empty ---",AR825=IF(AQ825="Finger1",Settings!$AB$4,Settings!$AB$6),ISERROR(MATCH(AR825,Settings!$AB$9:$AB$14,0))),"No","Yes"))</f>
        <v/>
      </c>
      <c r="AV825" s="51" t="str">
        <f t="shared" ca="1" si="113"/>
        <v/>
      </c>
      <c r="AW825" s="51" t="str">
        <f t="shared" ca="1" si="114"/>
        <v/>
      </c>
      <c r="AX825" s="52" t="str">
        <f t="shared" ca="1" si="117"/>
        <v/>
      </c>
      <c r="AY825" s="52" t="str">
        <f ca="1">IF(OR(AV825="",AV825="n/a"),AV825,IF(AND($AW825&lt;&gt;"--- Empty ---",AW825=IF(AV825="Finger2",Settings!$AB$3,Settings!$AB$5),ISERROR(MATCH(AW825,Settings!$AB$9:$AB$14,0))),"No","Yes"))</f>
        <v/>
      </c>
    </row>
    <row r="826" spans="31:51" x14ac:dyDescent="0.25">
      <c r="AE826" s="51" t="str">
        <f ca="1">OFFSET('All Equipment'!$A$1,ROW()-1,0)&amp;""</f>
        <v/>
      </c>
      <c r="AF826" s="51" t="str">
        <f ca="1">OFFSET('All Equipment'!$B$1,ROW()-1,0)&amp;""</f>
        <v/>
      </c>
      <c r="AG826" s="52" t="str">
        <f t="shared" ca="1" si="109"/>
        <v/>
      </c>
      <c r="AH826" s="51" t="str">
        <f ca="1">IF($AE826="","",IF(OFFSET('All Equipment'!$A$1,ROW()-1,2)="","--- Empty ---",OFFSET('All Equipment'!$A$1,ROW()-1,2)))</f>
        <v/>
      </c>
      <c r="AI826" s="52" t="str">
        <f ca="1">IF($AF826="","",OFFSET('All Equipment'!$E$1,ROW()-1,0))</f>
        <v/>
      </c>
      <c r="AJ826" s="52" t="str">
        <f ca="1">IF($AE826="","",OFFSET('All Equipment'!$M$1,ROW()-1,0))</f>
        <v/>
      </c>
      <c r="AK826" s="107" t="str">
        <f ca="1">IF($AE826="","",IF($AH826="--- Empty ---",0,OFFSET('All Equipment'!$P$1,ROW()-1,0)))</f>
        <v/>
      </c>
      <c r="AL826" s="107" t="str">
        <f ca="1">IF($AE826="","",IF(AND($AE826="Off-Hand",$AH826="--- Empty ---"),1000,IF($AG826="1H",SUM($AK826,MAX(Optimization!$I$5:$K$5)),$AK826)))</f>
        <v/>
      </c>
      <c r="AM826" s="134" t="str">
        <f ca="1">IF($AH826="","",IF(AND($AH826&lt;&gt;"--- Empty ---",OR($AI826&gt;$AD$2,OFFSET('All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6" s="52" t="str">
        <f t="shared" ca="1" si="110"/>
        <v/>
      </c>
      <c r="AO826" s="52" t="str">
        <f t="shared" ca="1" si="115"/>
        <v/>
      </c>
      <c r="AQ826" s="51" t="str">
        <f t="shared" ca="1" si="111"/>
        <v/>
      </c>
      <c r="AR826" s="51" t="str">
        <f t="shared" ca="1" si="112"/>
        <v/>
      </c>
      <c r="AS826" s="52" t="str">
        <f t="shared" ca="1" si="116"/>
        <v/>
      </c>
      <c r="AT826" s="52" t="str">
        <f ca="1">IF(OR(AQ826="",AQ826="n/a"),AQ826,IF(AND($AR826&lt;&gt;"--- Empty ---",AR826=IF(AQ826="Finger1",Settings!$AB$4,Settings!$AB$6),ISERROR(MATCH(AR826,Settings!$AB$9:$AB$14,0))),"No","Yes"))</f>
        <v/>
      </c>
      <c r="AV826" s="51" t="str">
        <f t="shared" ca="1" si="113"/>
        <v/>
      </c>
      <c r="AW826" s="51" t="str">
        <f t="shared" ca="1" si="114"/>
        <v/>
      </c>
      <c r="AX826" s="52" t="str">
        <f t="shared" ca="1" si="117"/>
        <v/>
      </c>
      <c r="AY826" s="52" t="str">
        <f ca="1">IF(OR(AV826="",AV826="n/a"),AV826,IF(AND($AW826&lt;&gt;"--- Empty ---",AW826=IF(AV826="Finger2",Settings!$AB$3,Settings!$AB$5),ISERROR(MATCH(AW826,Settings!$AB$9:$AB$14,0))),"No","Yes"))</f>
        <v/>
      </c>
    </row>
    <row r="827" spans="31:51" x14ac:dyDescent="0.25">
      <c r="AE827" s="51" t="str">
        <f ca="1">OFFSET('All Equipment'!$A$1,ROW()-1,0)&amp;""</f>
        <v/>
      </c>
      <c r="AF827" s="51" t="str">
        <f ca="1">OFFSET('All Equipment'!$B$1,ROW()-1,0)&amp;""</f>
        <v/>
      </c>
      <c r="AG827" s="52" t="str">
        <f t="shared" ca="1" si="109"/>
        <v/>
      </c>
      <c r="AH827" s="51" t="str">
        <f ca="1">IF($AE827="","",IF(OFFSET('All Equipment'!$A$1,ROW()-1,2)="","--- Empty ---",OFFSET('All Equipment'!$A$1,ROW()-1,2)))</f>
        <v/>
      </c>
      <c r="AI827" s="52" t="str">
        <f ca="1">IF($AF827="","",OFFSET('All Equipment'!$E$1,ROW()-1,0))</f>
        <v/>
      </c>
      <c r="AJ827" s="52" t="str">
        <f ca="1">IF($AE827="","",OFFSET('All Equipment'!$M$1,ROW()-1,0))</f>
        <v/>
      </c>
      <c r="AK827" s="107" t="str">
        <f ca="1">IF($AE827="","",IF($AH827="--- Empty ---",0,OFFSET('All Equipment'!$P$1,ROW()-1,0)))</f>
        <v/>
      </c>
      <c r="AL827" s="107" t="str">
        <f ca="1">IF($AE827="","",IF(AND($AE827="Off-Hand",$AH827="--- Empty ---"),1000,IF($AG827="1H",SUM($AK827,MAX(Optimization!$I$5:$K$5)),$AK827)))</f>
        <v/>
      </c>
      <c r="AM827" s="134" t="str">
        <f ca="1">IF($AH827="","",IF(AND($AH827&lt;&gt;"--- Empty ---",OR($AI827&gt;$AD$2,OFFSET('All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7" s="52" t="str">
        <f t="shared" ca="1" si="110"/>
        <v/>
      </c>
      <c r="AO827" s="52" t="str">
        <f t="shared" ca="1" si="115"/>
        <v/>
      </c>
      <c r="AQ827" s="51" t="str">
        <f t="shared" ca="1" si="111"/>
        <v/>
      </c>
      <c r="AR827" s="51" t="str">
        <f t="shared" ca="1" si="112"/>
        <v/>
      </c>
      <c r="AS827" s="52" t="str">
        <f t="shared" ca="1" si="116"/>
        <v/>
      </c>
      <c r="AT827" s="52" t="str">
        <f ca="1">IF(OR(AQ827="",AQ827="n/a"),AQ827,IF(AND($AR827&lt;&gt;"--- Empty ---",AR827=IF(AQ827="Finger1",Settings!$AB$4,Settings!$AB$6),ISERROR(MATCH(AR827,Settings!$AB$9:$AB$14,0))),"No","Yes"))</f>
        <v/>
      </c>
      <c r="AV827" s="51" t="str">
        <f t="shared" ca="1" si="113"/>
        <v/>
      </c>
      <c r="AW827" s="51" t="str">
        <f t="shared" ca="1" si="114"/>
        <v/>
      </c>
      <c r="AX827" s="52" t="str">
        <f t="shared" ca="1" si="117"/>
        <v/>
      </c>
      <c r="AY827" s="52" t="str">
        <f ca="1">IF(OR(AV827="",AV827="n/a"),AV827,IF(AND($AW827&lt;&gt;"--- Empty ---",AW827=IF(AV827="Finger2",Settings!$AB$3,Settings!$AB$5),ISERROR(MATCH(AW827,Settings!$AB$9:$AB$14,0))),"No","Yes"))</f>
        <v/>
      </c>
    </row>
    <row r="828" spans="31:51" x14ac:dyDescent="0.25">
      <c r="AE828" s="51" t="str">
        <f ca="1">OFFSET('All Equipment'!$A$1,ROW()-1,0)&amp;""</f>
        <v/>
      </c>
      <c r="AF828" s="51" t="str">
        <f ca="1">OFFSET('All Equipment'!$B$1,ROW()-1,0)&amp;""</f>
        <v/>
      </c>
      <c r="AG828" s="52" t="str">
        <f t="shared" ca="1" si="109"/>
        <v/>
      </c>
      <c r="AH828" s="51" t="str">
        <f ca="1">IF($AE828="","",IF(OFFSET('All Equipment'!$A$1,ROW()-1,2)="","--- Empty ---",OFFSET('All Equipment'!$A$1,ROW()-1,2)))</f>
        <v/>
      </c>
      <c r="AI828" s="52" t="str">
        <f ca="1">IF($AF828="","",OFFSET('All Equipment'!$E$1,ROW()-1,0))</f>
        <v/>
      </c>
      <c r="AJ828" s="52" t="str">
        <f ca="1">IF($AE828="","",OFFSET('All Equipment'!$M$1,ROW()-1,0))</f>
        <v/>
      </c>
      <c r="AK828" s="107" t="str">
        <f ca="1">IF($AE828="","",IF($AH828="--- Empty ---",0,OFFSET('All Equipment'!$P$1,ROW()-1,0)))</f>
        <v/>
      </c>
      <c r="AL828" s="107" t="str">
        <f ca="1">IF($AE828="","",IF(AND($AE828="Off-Hand",$AH828="--- Empty ---"),1000,IF($AG828="1H",SUM($AK828,MAX(Optimization!$I$5:$K$5)),$AK828)))</f>
        <v/>
      </c>
      <c r="AM828" s="134" t="str">
        <f ca="1">IF($AH828="","",IF(AND($AH828&lt;&gt;"--- Empty ---",OR($AI828&gt;$AD$2,OFFSET('All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8" s="52" t="str">
        <f t="shared" ca="1" si="110"/>
        <v/>
      </c>
      <c r="AO828" s="52" t="str">
        <f t="shared" ca="1" si="115"/>
        <v/>
      </c>
      <c r="AQ828" s="51" t="str">
        <f t="shared" ca="1" si="111"/>
        <v/>
      </c>
      <c r="AR828" s="51" t="str">
        <f t="shared" ca="1" si="112"/>
        <v/>
      </c>
      <c r="AS828" s="52" t="str">
        <f t="shared" ca="1" si="116"/>
        <v/>
      </c>
      <c r="AT828" s="52" t="str">
        <f ca="1">IF(OR(AQ828="",AQ828="n/a"),AQ828,IF(AND($AR828&lt;&gt;"--- Empty ---",AR828=IF(AQ828="Finger1",Settings!$AB$4,Settings!$AB$6),ISERROR(MATCH(AR828,Settings!$AB$9:$AB$14,0))),"No","Yes"))</f>
        <v/>
      </c>
      <c r="AV828" s="51" t="str">
        <f t="shared" ca="1" si="113"/>
        <v/>
      </c>
      <c r="AW828" s="51" t="str">
        <f t="shared" ca="1" si="114"/>
        <v/>
      </c>
      <c r="AX828" s="52" t="str">
        <f t="shared" ca="1" si="117"/>
        <v/>
      </c>
      <c r="AY828" s="52" t="str">
        <f ca="1">IF(OR(AV828="",AV828="n/a"),AV828,IF(AND($AW828&lt;&gt;"--- Empty ---",AW828=IF(AV828="Finger2",Settings!$AB$3,Settings!$AB$5),ISERROR(MATCH(AW828,Settings!$AB$9:$AB$14,0))),"No","Yes"))</f>
        <v/>
      </c>
    </row>
    <row r="829" spans="31:51" x14ac:dyDescent="0.25">
      <c r="AE829" s="51" t="str">
        <f ca="1">OFFSET('All Equipment'!$A$1,ROW()-1,0)&amp;""</f>
        <v/>
      </c>
      <c r="AF829" s="51" t="str">
        <f ca="1">OFFSET('All Equipment'!$B$1,ROW()-1,0)&amp;""</f>
        <v/>
      </c>
      <c r="AG829" s="52" t="str">
        <f t="shared" ca="1" si="109"/>
        <v/>
      </c>
      <c r="AH829" s="51" t="str">
        <f ca="1">IF($AE829="","",IF(OFFSET('All Equipment'!$A$1,ROW()-1,2)="","--- Empty ---",OFFSET('All Equipment'!$A$1,ROW()-1,2)))</f>
        <v/>
      </c>
      <c r="AI829" s="52" t="str">
        <f ca="1">IF($AF829="","",OFFSET('All Equipment'!$E$1,ROW()-1,0))</f>
        <v/>
      </c>
      <c r="AJ829" s="52" t="str">
        <f ca="1">IF($AE829="","",OFFSET('All Equipment'!$M$1,ROW()-1,0))</f>
        <v/>
      </c>
      <c r="AK829" s="107" t="str">
        <f ca="1">IF($AE829="","",IF($AH829="--- Empty ---",0,OFFSET('All Equipment'!$P$1,ROW()-1,0)))</f>
        <v/>
      </c>
      <c r="AL829" s="107" t="str">
        <f ca="1">IF($AE829="","",IF(AND($AE829="Off-Hand",$AH829="--- Empty ---"),1000,IF($AG829="1H",SUM($AK829,MAX(Optimization!$I$5:$K$5)),$AK829)))</f>
        <v/>
      </c>
      <c r="AM829" s="134" t="str">
        <f ca="1">IF($AH829="","",IF(AND($AH829&lt;&gt;"--- Empty ---",OR($AI829&gt;$AD$2,OFFSET('All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9" s="52" t="str">
        <f t="shared" ca="1" si="110"/>
        <v/>
      </c>
      <c r="AO829" s="52" t="str">
        <f t="shared" ca="1" si="115"/>
        <v/>
      </c>
      <c r="AQ829" s="51" t="str">
        <f t="shared" ca="1" si="111"/>
        <v/>
      </c>
      <c r="AR829" s="51" t="str">
        <f t="shared" ca="1" si="112"/>
        <v/>
      </c>
      <c r="AS829" s="52" t="str">
        <f t="shared" ca="1" si="116"/>
        <v/>
      </c>
      <c r="AT829" s="52" t="str">
        <f ca="1">IF(OR(AQ829="",AQ829="n/a"),AQ829,IF(AND($AR829&lt;&gt;"--- Empty ---",AR829=IF(AQ829="Finger1",Settings!$AB$4,Settings!$AB$6),ISERROR(MATCH(AR829,Settings!$AB$9:$AB$14,0))),"No","Yes"))</f>
        <v/>
      </c>
      <c r="AV829" s="51" t="str">
        <f t="shared" ca="1" si="113"/>
        <v/>
      </c>
      <c r="AW829" s="51" t="str">
        <f t="shared" ca="1" si="114"/>
        <v/>
      </c>
      <c r="AX829" s="52" t="str">
        <f t="shared" ca="1" si="117"/>
        <v/>
      </c>
      <c r="AY829" s="52" t="str">
        <f ca="1">IF(OR(AV829="",AV829="n/a"),AV829,IF(AND($AW829&lt;&gt;"--- Empty ---",AW829=IF(AV829="Finger2",Settings!$AB$3,Settings!$AB$5),ISERROR(MATCH(AW829,Settings!$AB$9:$AB$14,0))),"No","Yes"))</f>
        <v/>
      </c>
    </row>
    <row r="830" spans="31:51" x14ac:dyDescent="0.25">
      <c r="AE830" s="51" t="str">
        <f ca="1">OFFSET('All Equipment'!$A$1,ROW()-1,0)&amp;""</f>
        <v/>
      </c>
      <c r="AF830" s="51" t="str">
        <f ca="1">OFFSET('All Equipment'!$B$1,ROW()-1,0)&amp;""</f>
        <v/>
      </c>
      <c r="AG830" s="52" t="str">
        <f t="shared" ca="1" si="109"/>
        <v/>
      </c>
      <c r="AH830" s="51" t="str">
        <f ca="1">IF($AE830="","",IF(OFFSET('All Equipment'!$A$1,ROW()-1,2)="","--- Empty ---",OFFSET('All Equipment'!$A$1,ROW()-1,2)))</f>
        <v/>
      </c>
      <c r="AI830" s="52" t="str">
        <f ca="1">IF($AF830="","",OFFSET('All Equipment'!$E$1,ROW()-1,0))</f>
        <v/>
      </c>
      <c r="AJ830" s="52" t="str">
        <f ca="1">IF($AE830="","",OFFSET('All Equipment'!$M$1,ROW()-1,0))</f>
        <v/>
      </c>
      <c r="AK830" s="107" t="str">
        <f ca="1">IF($AE830="","",IF($AH830="--- Empty ---",0,OFFSET('All Equipment'!$P$1,ROW()-1,0)))</f>
        <v/>
      </c>
      <c r="AL830" s="107" t="str">
        <f ca="1">IF($AE830="","",IF(AND($AE830="Off-Hand",$AH830="--- Empty ---"),1000,IF($AG830="1H",SUM($AK830,MAX(Optimization!$I$5:$K$5)),$AK830)))</f>
        <v/>
      </c>
      <c r="AM830" s="134" t="str">
        <f ca="1">IF($AH830="","",IF(AND($AH830&lt;&gt;"--- Empty ---",OR($AI830&gt;$AD$2,OFFSET('All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0" s="52" t="str">
        <f t="shared" ca="1" si="110"/>
        <v/>
      </c>
      <c r="AO830" s="52" t="str">
        <f t="shared" ca="1" si="115"/>
        <v/>
      </c>
      <c r="AQ830" s="51" t="str">
        <f t="shared" ca="1" si="111"/>
        <v/>
      </c>
      <c r="AR830" s="51" t="str">
        <f t="shared" ca="1" si="112"/>
        <v/>
      </c>
      <c r="AS830" s="52" t="str">
        <f t="shared" ca="1" si="116"/>
        <v/>
      </c>
      <c r="AT830" s="52" t="str">
        <f ca="1">IF(OR(AQ830="",AQ830="n/a"),AQ830,IF(AND($AR830&lt;&gt;"--- Empty ---",AR830=IF(AQ830="Finger1",Settings!$AB$4,Settings!$AB$6),ISERROR(MATCH(AR830,Settings!$AB$9:$AB$14,0))),"No","Yes"))</f>
        <v/>
      </c>
      <c r="AV830" s="51" t="str">
        <f t="shared" ca="1" si="113"/>
        <v/>
      </c>
      <c r="AW830" s="51" t="str">
        <f t="shared" ca="1" si="114"/>
        <v/>
      </c>
      <c r="AX830" s="52" t="str">
        <f t="shared" ca="1" si="117"/>
        <v/>
      </c>
      <c r="AY830" s="52" t="str">
        <f ca="1">IF(OR(AV830="",AV830="n/a"),AV830,IF(AND($AW830&lt;&gt;"--- Empty ---",AW830=IF(AV830="Finger2",Settings!$AB$3,Settings!$AB$5),ISERROR(MATCH(AW830,Settings!$AB$9:$AB$14,0))),"No","Yes"))</f>
        <v/>
      </c>
    </row>
    <row r="831" spans="31:51" x14ac:dyDescent="0.25">
      <c r="AE831" s="51" t="str">
        <f ca="1">OFFSET('All Equipment'!$A$1,ROW()-1,0)&amp;""</f>
        <v/>
      </c>
      <c r="AF831" s="51" t="str">
        <f ca="1">OFFSET('All Equipment'!$B$1,ROW()-1,0)&amp;""</f>
        <v/>
      </c>
      <c r="AG831" s="52" t="str">
        <f t="shared" ca="1" si="109"/>
        <v/>
      </c>
      <c r="AH831" s="51" t="str">
        <f ca="1">IF($AE831="","",IF(OFFSET('All Equipment'!$A$1,ROW()-1,2)="","--- Empty ---",OFFSET('All Equipment'!$A$1,ROW()-1,2)))</f>
        <v/>
      </c>
      <c r="AI831" s="52" t="str">
        <f ca="1">IF($AF831="","",OFFSET('All Equipment'!$E$1,ROW()-1,0))</f>
        <v/>
      </c>
      <c r="AJ831" s="52" t="str">
        <f ca="1">IF($AE831="","",OFFSET('All Equipment'!$M$1,ROW()-1,0))</f>
        <v/>
      </c>
      <c r="AK831" s="107" t="str">
        <f ca="1">IF($AE831="","",IF($AH831="--- Empty ---",0,OFFSET('All Equipment'!$P$1,ROW()-1,0)))</f>
        <v/>
      </c>
      <c r="AL831" s="107" t="str">
        <f ca="1">IF($AE831="","",IF(AND($AE831="Off-Hand",$AH831="--- Empty ---"),1000,IF($AG831="1H",SUM($AK831,MAX(Optimization!$I$5:$K$5)),$AK831)))</f>
        <v/>
      </c>
      <c r="AM831" s="134" t="str">
        <f ca="1">IF($AH831="","",IF(AND($AH831&lt;&gt;"--- Empty ---",OR($AI831&gt;$AD$2,OFFSET('All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1" s="52" t="str">
        <f t="shared" ca="1" si="110"/>
        <v/>
      </c>
      <c r="AO831" s="52" t="str">
        <f t="shared" ca="1" si="115"/>
        <v/>
      </c>
      <c r="AQ831" s="51" t="str">
        <f t="shared" ca="1" si="111"/>
        <v/>
      </c>
      <c r="AR831" s="51" t="str">
        <f t="shared" ca="1" si="112"/>
        <v/>
      </c>
      <c r="AS831" s="52" t="str">
        <f t="shared" ca="1" si="116"/>
        <v/>
      </c>
      <c r="AT831" s="52" t="str">
        <f ca="1">IF(OR(AQ831="",AQ831="n/a"),AQ831,IF(AND($AR831&lt;&gt;"--- Empty ---",AR831=IF(AQ831="Finger1",Settings!$AB$4,Settings!$AB$6),ISERROR(MATCH(AR831,Settings!$AB$9:$AB$14,0))),"No","Yes"))</f>
        <v/>
      </c>
      <c r="AV831" s="51" t="str">
        <f t="shared" ca="1" si="113"/>
        <v/>
      </c>
      <c r="AW831" s="51" t="str">
        <f t="shared" ca="1" si="114"/>
        <v/>
      </c>
      <c r="AX831" s="52" t="str">
        <f t="shared" ca="1" si="117"/>
        <v/>
      </c>
      <c r="AY831" s="52" t="str">
        <f ca="1">IF(OR(AV831="",AV831="n/a"),AV831,IF(AND($AW831&lt;&gt;"--- Empty ---",AW831=IF(AV831="Finger2",Settings!$AB$3,Settings!$AB$5),ISERROR(MATCH(AW831,Settings!$AB$9:$AB$14,0))),"No","Yes"))</f>
        <v/>
      </c>
    </row>
    <row r="832" spans="31:51" x14ac:dyDescent="0.25">
      <c r="AE832" s="51" t="str">
        <f ca="1">OFFSET('All Equipment'!$A$1,ROW()-1,0)&amp;""</f>
        <v/>
      </c>
      <c r="AF832" s="51" t="str">
        <f ca="1">OFFSET('All Equipment'!$B$1,ROW()-1,0)&amp;""</f>
        <v/>
      </c>
      <c r="AG832" s="52" t="str">
        <f t="shared" ca="1" si="109"/>
        <v/>
      </c>
      <c r="AH832" s="51" t="str">
        <f ca="1">IF($AE832="","",IF(OFFSET('All Equipment'!$A$1,ROW()-1,2)="","--- Empty ---",OFFSET('All Equipment'!$A$1,ROW()-1,2)))</f>
        <v/>
      </c>
      <c r="AI832" s="52" t="str">
        <f ca="1">IF($AF832="","",OFFSET('All Equipment'!$E$1,ROW()-1,0))</f>
        <v/>
      </c>
      <c r="AJ832" s="52" t="str">
        <f ca="1">IF($AE832="","",OFFSET('All Equipment'!$M$1,ROW()-1,0))</f>
        <v/>
      </c>
      <c r="AK832" s="107" t="str">
        <f ca="1">IF($AE832="","",IF($AH832="--- Empty ---",0,OFFSET('All Equipment'!$P$1,ROW()-1,0)))</f>
        <v/>
      </c>
      <c r="AL832" s="107" t="str">
        <f ca="1">IF($AE832="","",IF(AND($AE832="Off-Hand",$AH832="--- Empty ---"),1000,IF($AG832="1H",SUM($AK832,MAX(Optimization!$I$5:$K$5)),$AK832)))</f>
        <v/>
      </c>
      <c r="AM832" s="134" t="str">
        <f ca="1">IF($AH832="","",IF(AND($AH832&lt;&gt;"--- Empty ---",OR($AI832&gt;$AD$2,OFFSET('All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2" s="52" t="str">
        <f t="shared" ca="1" si="110"/>
        <v/>
      </c>
      <c r="AO832" s="52" t="str">
        <f t="shared" ca="1" si="115"/>
        <v/>
      </c>
      <c r="AQ832" s="51" t="str">
        <f t="shared" ca="1" si="111"/>
        <v/>
      </c>
      <c r="AR832" s="51" t="str">
        <f t="shared" ca="1" si="112"/>
        <v/>
      </c>
      <c r="AS832" s="52" t="str">
        <f t="shared" ca="1" si="116"/>
        <v/>
      </c>
      <c r="AT832" s="52" t="str">
        <f ca="1">IF(OR(AQ832="",AQ832="n/a"),AQ832,IF(AND($AR832&lt;&gt;"--- Empty ---",AR832=IF(AQ832="Finger1",Settings!$AB$4,Settings!$AB$6),ISERROR(MATCH(AR832,Settings!$AB$9:$AB$14,0))),"No","Yes"))</f>
        <v/>
      </c>
      <c r="AV832" s="51" t="str">
        <f t="shared" ca="1" si="113"/>
        <v/>
      </c>
      <c r="AW832" s="51" t="str">
        <f t="shared" ca="1" si="114"/>
        <v/>
      </c>
      <c r="AX832" s="52" t="str">
        <f t="shared" ca="1" si="117"/>
        <v/>
      </c>
      <c r="AY832" s="52" t="str">
        <f ca="1">IF(OR(AV832="",AV832="n/a"),AV832,IF(AND($AW832&lt;&gt;"--- Empty ---",AW832=IF(AV832="Finger2",Settings!$AB$3,Settings!$AB$5),ISERROR(MATCH(AW832,Settings!$AB$9:$AB$14,0))),"No","Yes"))</f>
        <v/>
      </c>
    </row>
    <row r="833" spans="31:51" x14ac:dyDescent="0.25">
      <c r="AE833" s="51" t="str">
        <f ca="1">OFFSET('All Equipment'!$A$1,ROW()-1,0)&amp;""</f>
        <v/>
      </c>
      <c r="AF833" s="51" t="str">
        <f ca="1">OFFSET('All Equipment'!$B$1,ROW()-1,0)&amp;""</f>
        <v/>
      </c>
      <c r="AG833" s="52" t="str">
        <f t="shared" ca="1" si="109"/>
        <v/>
      </c>
      <c r="AH833" s="51" t="str">
        <f ca="1">IF($AE833="","",IF(OFFSET('All Equipment'!$A$1,ROW()-1,2)="","--- Empty ---",OFFSET('All Equipment'!$A$1,ROW()-1,2)))</f>
        <v/>
      </c>
      <c r="AI833" s="52" t="str">
        <f ca="1">IF($AF833="","",OFFSET('All Equipment'!$E$1,ROW()-1,0))</f>
        <v/>
      </c>
      <c r="AJ833" s="52" t="str">
        <f ca="1">IF($AE833="","",OFFSET('All Equipment'!$M$1,ROW()-1,0))</f>
        <v/>
      </c>
      <c r="AK833" s="107" t="str">
        <f ca="1">IF($AE833="","",IF($AH833="--- Empty ---",0,OFFSET('All Equipment'!$P$1,ROW()-1,0)))</f>
        <v/>
      </c>
      <c r="AL833" s="107" t="str">
        <f ca="1">IF($AE833="","",IF(AND($AE833="Off-Hand",$AH833="--- Empty ---"),1000,IF($AG833="1H",SUM($AK833,MAX(Optimization!$I$5:$K$5)),$AK833)))</f>
        <v/>
      </c>
      <c r="AM833" s="134" t="str">
        <f ca="1">IF($AH833="","",IF(AND($AH833&lt;&gt;"--- Empty ---",OR($AI833&gt;$AD$2,OFFSET('All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3" s="52" t="str">
        <f t="shared" ca="1" si="110"/>
        <v/>
      </c>
      <c r="AO833" s="52" t="str">
        <f t="shared" ca="1" si="115"/>
        <v/>
      </c>
      <c r="AQ833" s="51" t="str">
        <f t="shared" ca="1" si="111"/>
        <v/>
      </c>
      <c r="AR833" s="51" t="str">
        <f t="shared" ca="1" si="112"/>
        <v/>
      </c>
      <c r="AS833" s="52" t="str">
        <f t="shared" ca="1" si="116"/>
        <v/>
      </c>
      <c r="AT833" s="52" t="str">
        <f ca="1">IF(OR(AQ833="",AQ833="n/a"),AQ833,IF(AND($AR833&lt;&gt;"--- Empty ---",AR833=IF(AQ833="Finger1",Settings!$AB$4,Settings!$AB$6),ISERROR(MATCH(AR833,Settings!$AB$9:$AB$14,0))),"No","Yes"))</f>
        <v/>
      </c>
      <c r="AV833" s="51" t="str">
        <f t="shared" ca="1" si="113"/>
        <v/>
      </c>
      <c r="AW833" s="51" t="str">
        <f t="shared" ca="1" si="114"/>
        <v/>
      </c>
      <c r="AX833" s="52" t="str">
        <f t="shared" ca="1" si="117"/>
        <v/>
      </c>
      <c r="AY833" s="52" t="str">
        <f ca="1">IF(OR(AV833="",AV833="n/a"),AV833,IF(AND($AW833&lt;&gt;"--- Empty ---",AW833=IF(AV833="Finger2",Settings!$AB$3,Settings!$AB$5),ISERROR(MATCH(AW833,Settings!$AB$9:$AB$14,0))),"No","Yes"))</f>
        <v/>
      </c>
    </row>
    <row r="834" spans="31:51" x14ac:dyDescent="0.25">
      <c r="AE834" s="51" t="str">
        <f ca="1">OFFSET('All Equipment'!$A$1,ROW()-1,0)&amp;""</f>
        <v/>
      </c>
      <c r="AF834" s="51" t="str">
        <f ca="1">OFFSET('All Equipment'!$B$1,ROW()-1,0)&amp;""</f>
        <v/>
      </c>
      <c r="AG834" s="52" t="str">
        <f t="shared" ref="AG834:AG897" ca="1" si="118">IF(ISNUMBER(MATCH($AH834,$R$1:$R$100,0)),INDEX($Q$1:$Q$100,MATCH($AH834,$R$1:$R$100,0)),IF(AND($AE834="Weapon",$AF834&lt;&gt;""),IF(OR($AF834="Staff",LEFT($AF834,2)="2H"),"2H","1H"),IF(AND($AE834="Finger",ISNUMBER(MATCH($AH834,$AB$9:$AB$14,0))),"Except","")))</f>
        <v/>
      </c>
      <c r="AH834" s="51" t="str">
        <f ca="1">IF($AE834="","",IF(OFFSET('All Equipment'!$A$1,ROW()-1,2)="","--- Empty ---",OFFSET('All Equipment'!$A$1,ROW()-1,2)))</f>
        <v/>
      </c>
      <c r="AI834" s="52" t="str">
        <f ca="1">IF($AF834="","",OFFSET('All Equipment'!$E$1,ROW()-1,0))</f>
        <v/>
      </c>
      <c r="AJ834" s="52" t="str">
        <f ca="1">IF($AE834="","",OFFSET('All Equipment'!$M$1,ROW()-1,0))</f>
        <v/>
      </c>
      <c r="AK834" s="107" t="str">
        <f ca="1">IF($AE834="","",IF($AH834="--- Empty ---",0,OFFSET('All Equipment'!$P$1,ROW()-1,0)))</f>
        <v/>
      </c>
      <c r="AL834" s="107" t="str">
        <f ca="1">IF($AE834="","",IF(AND($AE834="Off-Hand",$AH834="--- Empty ---"),1000,IF($AG834="1H",SUM($AK834,MAX(Optimization!$I$5:$K$5)),$AK834)))</f>
        <v/>
      </c>
      <c r="AM834" s="134" t="str">
        <f ca="1">IF($AH834="","",IF(AND($AH834&lt;&gt;"--- Empty ---",OR($AI834&gt;$AD$2,OFFSET('All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4" s="52" t="str">
        <f t="shared" ref="AN834:AN897" ca="1" si="119">IF($AE834="","",IF(AND($AE834="Off-Hand",$AH834&lt;&gt;"--- Empty ---",$AB$2="2H"),"No","Yes"))</f>
        <v/>
      </c>
      <c r="AO834" s="52" t="str">
        <f t="shared" ca="1" si="115"/>
        <v/>
      </c>
      <c r="AQ834" s="51" t="str">
        <f t="shared" ref="AQ834:AQ897" ca="1" si="120">IF($AE834="","",IF(AND($AE834&lt;&gt;"Finger",$AE834&lt;&gt;"Trinket"),"n/a",$AE834&amp;1))</f>
        <v/>
      </c>
      <c r="AR834" s="51" t="str">
        <f t="shared" ref="AR834:AR897" ca="1" si="121">IF(OR(AQ834="",AQ834="n/a"),AQ834,$AH834)</f>
        <v/>
      </c>
      <c r="AS834" s="52" t="str">
        <f t="shared" ca="1" si="116"/>
        <v/>
      </c>
      <c r="AT834" s="52" t="str">
        <f ca="1">IF(OR(AQ834="",AQ834="n/a"),AQ834,IF(AND($AR834&lt;&gt;"--- Empty ---",AR834=IF(AQ834="Finger1",Settings!$AB$4,Settings!$AB$6),ISERROR(MATCH(AR834,Settings!$AB$9:$AB$14,0))),"No","Yes"))</f>
        <v/>
      </c>
      <c r="AV834" s="51" t="str">
        <f t="shared" ref="AV834:AV897" ca="1" si="122">IF($AE834="","",IF(AND($AE834&lt;&gt;"Finger",$AE834&lt;&gt;"Trinket"),"n/a",$AE834&amp;2))</f>
        <v/>
      </c>
      <c r="AW834" s="51" t="str">
        <f t="shared" ref="AW834:AW897" ca="1" si="123">IF(OR(AV834="",AV834="n/a"),AV834,$AH834)</f>
        <v/>
      </c>
      <c r="AX834" s="52" t="str">
        <f t="shared" ca="1" si="117"/>
        <v/>
      </c>
      <c r="AY834" s="52" t="str">
        <f ca="1">IF(OR(AV834="",AV834="n/a"),AV834,IF(AND($AW834&lt;&gt;"--- Empty ---",AW834=IF(AV834="Finger2",Settings!$AB$3,Settings!$AB$5),ISERROR(MATCH(AW834,Settings!$AB$9:$AB$14,0))),"No","Yes"))</f>
        <v/>
      </c>
    </row>
    <row r="835" spans="31:51" x14ac:dyDescent="0.25">
      <c r="AE835" s="51" t="str">
        <f ca="1">OFFSET('All Equipment'!$A$1,ROW()-1,0)&amp;""</f>
        <v/>
      </c>
      <c r="AF835" s="51" t="str">
        <f ca="1">OFFSET('All Equipment'!$B$1,ROW()-1,0)&amp;""</f>
        <v/>
      </c>
      <c r="AG835" s="52" t="str">
        <f t="shared" ca="1" si="118"/>
        <v/>
      </c>
      <c r="AH835" s="51" t="str">
        <f ca="1">IF($AE835="","",IF(OFFSET('All Equipment'!$A$1,ROW()-1,2)="","--- Empty ---",OFFSET('All Equipment'!$A$1,ROW()-1,2)))</f>
        <v/>
      </c>
      <c r="AI835" s="52" t="str">
        <f ca="1">IF($AF835="","",OFFSET('All Equipment'!$E$1,ROW()-1,0))</f>
        <v/>
      </c>
      <c r="AJ835" s="52" t="str">
        <f ca="1">IF($AE835="","",OFFSET('All Equipment'!$M$1,ROW()-1,0))</f>
        <v/>
      </c>
      <c r="AK835" s="107" t="str">
        <f ca="1">IF($AE835="","",IF($AH835="--- Empty ---",0,OFFSET('All Equipment'!$P$1,ROW()-1,0)))</f>
        <v/>
      </c>
      <c r="AL835" s="107" t="str">
        <f ca="1">IF($AE835="","",IF(AND($AE835="Off-Hand",$AH835="--- Empty ---"),1000,IF($AG835="1H",SUM($AK835,MAX(Optimization!$I$5:$K$5)),$AK835)))</f>
        <v/>
      </c>
      <c r="AM835" s="134" t="str">
        <f ca="1">IF($AH835="","",IF(AND($AH835&lt;&gt;"--- Empty ---",OR($AI835&gt;$AD$2,OFFSET('All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5" s="52" t="str">
        <f t="shared" ca="1" si="119"/>
        <v/>
      </c>
      <c r="AO835" s="52" t="str">
        <f t="shared" ref="AO835:AO898" ca="1" si="124">IF($AH835="","",ROW())</f>
        <v/>
      </c>
      <c r="AQ835" s="51" t="str">
        <f t="shared" ca="1" si="120"/>
        <v/>
      </c>
      <c r="AR835" s="51" t="str">
        <f t="shared" ca="1" si="121"/>
        <v/>
      </c>
      <c r="AS835" s="52" t="str">
        <f t="shared" ref="AS835:AS898" ca="1" si="125">IF(OR(AQ835="",AQ835="n/a"),AQ835,$AM835)</f>
        <v/>
      </c>
      <c r="AT835" s="52" t="str">
        <f ca="1">IF(OR(AQ835="",AQ835="n/a"),AQ835,IF(AND($AR835&lt;&gt;"--- Empty ---",AR835=IF(AQ835="Finger1",Settings!$AB$4,Settings!$AB$6),ISERROR(MATCH(AR835,Settings!$AB$9:$AB$14,0))),"No","Yes"))</f>
        <v/>
      </c>
      <c r="AV835" s="51" t="str">
        <f t="shared" ca="1" si="122"/>
        <v/>
      </c>
      <c r="AW835" s="51" t="str">
        <f t="shared" ca="1" si="123"/>
        <v/>
      </c>
      <c r="AX835" s="52" t="str">
        <f t="shared" ref="AX835:AX898" ca="1" si="126">IF(OR(AV835="",AV835="n/a"),AV835,$AM835)</f>
        <v/>
      </c>
      <c r="AY835" s="52" t="str">
        <f ca="1">IF(OR(AV835="",AV835="n/a"),AV835,IF(AND($AW835&lt;&gt;"--- Empty ---",AW835=IF(AV835="Finger2",Settings!$AB$3,Settings!$AB$5),ISERROR(MATCH(AW835,Settings!$AB$9:$AB$14,0))),"No","Yes"))</f>
        <v/>
      </c>
    </row>
    <row r="836" spans="31:51" x14ac:dyDescent="0.25">
      <c r="AE836" s="51" t="str">
        <f ca="1">OFFSET('All Equipment'!$A$1,ROW()-1,0)&amp;""</f>
        <v/>
      </c>
      <c r="AF836" s="51" t="str">
        <f ca="1">OFFSET('All Equipment'!$B$1,ROW()-1,0)&amp;""</f>
        <v/>
      </c>
      <c r="AG836" s="52" t="str">
        <f t="shared" ca="1" si="118"/>
        <v/>
      </c>
      <c r="AH836" s="51" t="str">
        <f ca="1">IF($AE836="","",IF(OFFSET('All Equipment'!$A$1,ROW()-1,2)="","--- Empty ---",OFFSET('All Equipment'!$A$1,ROW()-1,2)))</f>
        <v/>
      </c>
      <c r="AI836" s="52" t="str">
        <f ca="1">IF($AF836="","",OFFSET('All Equipment'!$E$1,ROW()-1,0))</f>
        <v/>
      </c>
      <c r="AJ836" s="52" t="str">
        <f ca="1">IF($AE836="","",OFFSET('All Equipment'!$M$1,ROW()-1,0))</f>
        <v/>
      </c>
      <c r="AK836" s="107" t="str">
        <f ca="1">IF($AE836="","",IF($AH836="--- Empty ---",0,OFFSET('All Equipment'!$P$1,ROW()-1,0)))</f>
        <v/>
      </c>
      <c r="AL836" s="107" t="str">
        <f ca="1">IF($AE836="","",IF(AND($AE836="Off-Hand",$AH836="--- Empty ---"),1000,IF($AG836="1H",SUM($AK836,MAX(Optimization!$I$5:$K$5)),$AK836)))</f>
        <v/>
      </c>
      <c r="AM836" s="134" t="str">
        <f ca="1">IF($AH836="","",IF(AND($AH836&lt;&gt;"--- Empty ---",OR($AI836&gt;$AD$2,OFFSET('All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6" s="52" t="str">
        <f t="shared" ca="1" si="119"/>
        <v/>
      </c>
      <c r="AO836" s="52" t="str">
        <f t="shared" ca="1" si="124"/>
        <v/>
      </c>
      <c r="AQ836" s="51" t="str">
        <f t="shared" ca="1" si="120"/>
        <v/>
      </c>
      <c r="AR836" s="51" t="str">
        <f t="shared" ca="1" si="121"/>
        <v/>
      </c>
      <c r="AS836" s="52" t="str">
        <f t="shared" ca="1" si="125"/>
        <v/>
      </c>
      <c r="AT836" s="52" t="str">
        <f ca="1">IF(OR(AQ836="",AQ836="n/a"),AQ836,IF(AND($AR836&lt;&gt;"--- Empty ---",AR836=IF(AQ836="Finger1",Settings!$AB$4,Settings!$AB$6),ISERROR(MATCH(AR836,Settings!$AB$9:$AB$14,0))),"No","Yes"))</f>
        <v/>
      </c>
      <c r="AV836" s="51" t="str">
        <f t="shared" ca="1" si="122"/>
        <v/>
      </c>
      <c r="AW836" s="51" t="str">
        <f t="shared" ca="1" si="123"/>
        <v/>
      </c>
      <c r="AX836" s="52" t="str">
        <f t="shared" ca="1" si="126"/>
        <v/>
      </c>
      <c r="AY836" s="52" t="str">
        <f ca="1">IF(OR(AV836="",AV836="n/a"),AV836,IF(AND($AW836&lt;&gt;"--- Empty ---",AW836=IF(AV836="Finger2",Settings!$AB$3,Settings!$AB$5),ISERROR(MATCH(AW836,Settings!$AB$9:$AB$14,0))),"No","Yes"))</f>
        <v/>
      </c>
    </row>
    <row r="837" spans="31:51" x14ac:dyDescent="0.25">
      <c r="AE837" s="51" t="str">
        <f ca="1">OFFSET('All Equipment'!$A$1,ROW()-1,0)&amp;""</f>
        <v/>
      </c>
      <c r="AF837" s="51" t="str">
        <f ca="1">OFFSET('All Equipment'!$B$1,ROW()-1,0)&amp;""</f>
        <v/>
      </c>
      <c r="AG837" s="52" t="str">
        <f t="shared" ca="1" si="118"/>
        <v/>
      </c>
      <c r="AH837" s="51" t="str">
        <f ca="1">IF($AE837="","",IF(OFFSET('All Equipment'!$A$1,ROW()-1,2)="","--- Empty ---",OFFSET('All Equipment'!$A$1,ROW()-1,2)))</f>
        <v/>
      </c>
      <c r="AI837" s="52" t="str">
        <f ca="1">IF($AF837="","",OFFSET('All Equipment'!$E$1,ROW()-1,0))</f>
        <v/>
      </c>
      <c r="AJ837" s="52" t="str">
        <f ca="1">IF($AE837="","",OFFSET('All Equipment'!$M$1,ROW()-1,0))</f>
        <v/>
      </c>
      <c r="AK837" s="107" t="str">
        <f ca="1">IF($AE837="","",IF($AH837="--- Empty ---",0,OFFSET('All Equipment'!$P$1,ROW()-1,0)))</f>
        <v/>
      </c>
      <c r="AL837" s="107" t="str">
        <f ca="1">IF($AE837="","",IF(AND($AE837="Off-Hand",$AH837="--- Empty ---"),1000,IF($AG837="1H",SUM($AK837,MAX(Optimization!$I$5:$K$5)),$AK837)))</f>
        <v/>
      </c>
      <c r="AM837" s="134" t="str">
        <f ca="1">IF($AH837="","",IF(AND($AH837&lt;&gt;"--- Empty ---",OR($AI837&gt;$AD$2,OFFSET('All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7" s="52" t="str">
        <f t="shared" ca="1" si="119"/>
        <v/>
      </c>
      <c r="AO837" s="52" t="str">
        <f t="shared" ca="1" si="124"/>
        <v/>
      </c>
      <c r="AQ837" s="51" t="str">
        <f t="shared" ca="1" si="120"/>
        <v/>
      </c>
      <c r="AR837" s="51" t="str">
        <f t="shared" ca="1" si="121"/>
        <v/>
      </c>
      <c r="AS837" s="52" t="str">
        <f t="shared" ca="1" si="125"/>
        <v/>
      </c>
      <c r="AT837" s="52" t="str">
        <f ca="1">IF(OR(AQ837="",AQ837="n/a"),AQ837,IF(AND($AR837&lt;&gt;"--- Empty ---",AR837=IF(AQ837="Finger1",Settings!$AB$4,Settings!$AB$6),ISERROR(MATCH(AR837,Settings!$AB$9:$AB$14,0))),"No","Yes"))</f>
        <v/>
      </c>
      <c r="AV837" s="51" t="str">
        <f t="shared" ca="1" si="122"/>
        <v/>
      </c>
      <c r="AW837" s="51" t="str">
        <f t="shared" ca="1" si="123"/>
        <v/>
      </c>
      <c r="AX837" s="52" t="str">
        <f t="shared" ca="1" si="126"/>
        <v/>
      </c>
      <c r="AY837" s="52" t="str">
        <f ca="1">IF(OR(AV837="",AV837="n/a"),AV837,IF(AND($AW837&lt;&gt;"--- Empty ---",AW837=IF(AV837="Finger2",Settings!$AB$3,Settings!$AB$5),ISERROR(MATCH(AW837,Settings!$AB$9:$AB$14,0))),"No","Yes"))</f>
        <v/>
      </c>
    </row>
    <row r="838" spans="31:51" x14ac:dyDescent="0.25">
      <c r="AE838" s="51" t="str">
        <f ca="1">OFFSET('All Equipment'!$A$1,ROW()-1,0)&amp;""</f>
        <v/>
      </c>
      <c r="AF838" s="51" t="str">
        <f ca="1">OFFSET('All Equipment'!$B$1,ROW()-1,0)&amp;""</f>
        <v/>
      </c>
      <c r="AG838" s="52" t="str">
        <f t="shared" ca="1" si="118"/>
        <v/>
      </c>
      <c r="AH838" s="51" t="str">
        <f ca="1">IF($AE838="","",IF(OFFSET('All Equipment'!$A$1,ROW()-1,2)="","--- Empty ---",OFFSET('All Equipment'!$A$1,ROW()-1,2)))</f>
        <v/>
      </c>
      <c r="AI838" s="52" t="str">
        <f ca="1">IF($AF838="","",OFFSET('All Equipment'!$E$1,ROW()-1,0))</f>
        <v/>
      </c>
      <c r="AJ838" s="52" t="str">
        <f ca="1">IF($AE838="","",OFFSET('All Equipment'!$M$1,ROW()-1,0))</f>
        <v/>
      </c>
      <c r="AK838" s="107" t="str">
        <f ca="1">IF($AE838="","",IF($AH838="--- Empty ---",0,OFFSET('All Equipment'!$P$1,ROW()-1,0)))</f>
        <v/>
      </c>
      <c r="AL838" s="107" t="str">
        <f ca="1">IF($AE838="","",IF(AND($AE838="Off-Hand",$AH838="--- Empty ---"),1000,IF($AG838="1H",SUM($AK838,MAX(Optimization!$I$5:$K$5)),$AK838)))</f>
        <v/>
      </c>
      <c r="AM838" s="134" t="str">
        <f ca="1">IF($AH838="","",IF(AND($AH838&lt;&gt;"--- Empty ---",OR($AI838&gt;$AD$2,OFFSET('All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8" s="52" t="str">
        <f t="shared" ca="1" si="119"/>
        <v/>
      </c>
      <c r="AO838" s="52" t="str">
        <f t="shared" ca="1" si="124"/>
        <v/>
      </c>
      <c r="AQ838" s="51" t="str">
        <f t="shared" ca="1" si="120"/>
        <v/>
      </c>
      <c r="AR838" s="51" t="str">
        <f t="shared" ca="1" si="121"/>
        <v/>
      </c>
      <c r="AS838" s="52" t="str">
        <f t="shared" ca="1" si="125"/>
        <v/>
      </c>
      <c r="AT838" s="52" t="str">
        <f ca="1">IF(OR(AQ838="",AQ838="n/a"),AQ838,IF(AND($AR838&lt;&gt;"--- Empty ---",AR838=IF(AQ838="Finger1",Settings!$AB$4,Settings!$AB$6),ISERROR(MATCH(AR838,Settings!$AB$9:$AB$14,0))),"No","Yes"))</f>
        <v/>
      </c>
      <c r="AV838" s="51" t="str">
        <f t="shared" ca="1" si="122"/>
        <v/>
      </c>
      <c r="AW838" s="51" t="str">
        <f t="shared" ca="1" si="123"/>
        <v/>
      </c>
      <c r="AX838" s="52" t="str">
        <f t="shared" ca="1" si="126"/>
        <v/>
      </c>
      <c r="AY838" s="52" t="str">
        <f ca="1">IF(OR(AV838="",AV838="n/a"),AV838,IF(AND($AW838&lt;&gt;"--- Empty ---",AW838=IF(AV838="Finger2",Settings!$AB$3,Settings!$AB$5),ISERROR(MATCH(AW838,Settings!$AB$9:$AB$14,0))),"No","Yes"))</f>
        <v/>
      </c>
    </row>
    <row r="839" spans="31:51" x14ac:dyDescent="0.25">
      <c r="AE839" s="51" t="str">
        <f ca="1">OFFSET('All Equipment'!$A$1,ROW()-1,0)&amp;""</f>
        <v/>
      </c>
      <c r="AF839" s="51" t="str">
        <f ca="1">OFFSET('All Equipment'!$B$1,ROW()-1,0)&amp;""</f>
        <v/>
      </c>
      <c r="AG839" s="52" t="str">
        <f t="shared" ca="1" si="118"/>
        <v/>
      </c>
      <c r="AH839" s="51" t="str">
        <f ca="1">IF($AE839="","",IF(OFFSET('All Equipment'!$A$1,ROW()-1,2)="","--- Empty ---",OFFSET('All Equipment'!$A$1,ROW()-1,2)))</f>
        <v/>
      </c>
      <c r="AI839" s="52" t="str">
        <f ca="1">IF($AF839="","",OFFSET('All Equipment'!$E$1,ROW()-1,0))</f>
        <v/>
      </c>
      <c r="AJ839" s="52" t="str">
        <f ca="1">IF($AE839="","",OFFSET('All Equipment'!$M$1,ROW()-1,0))</f>
        <v/>
      </c>
      <c r="AK839" s="107" t="str">
        <f ca="1">IF($AE839="","",IF($AH839="--- Empty ---",0,OFFSET('All Equipment'!$P$1,ROW()-1,0)))</f>
        <v/>
      </c>
      <c r="AL839" s="107" t="str">
        <f ca="1">IF($AE839="","",IF(AND($AE839="Off-Hand",$AH839="--- Empty ---"),1000,IF($AG839="1H",SUM($AK839,MAX(Optimization!$I$5:$K$5)),$AK839)))</f>
        <v/>
      </c>
      <c r="AM839" s="134" t="str">
        <f ca="1">IF($AH839="","",IF(AND($AH839&lt;&gt;"--- Empty ---",OR($AI839&gt;$AD$2,OFFSET('All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9" s="52" t="str">
        <f t="shared" ca="1" si="119"/>
        <v/>
      </c>
      <c r="AO839" s="52" t="str">
        <f t="shared" ca="1" si="124"/>
        <v/>
      </c>
      <c r="AQ839" s="51" t="str">
        <f t="shared" ca="1" si="120"/>
        <v/>
      </c>
      <c r="AR839" s="51" t="str">
        <f t="shared" ca="1" si="121"/>
        <v/>
      </c>
      <c r="AS839" s="52" t="str">
        <f t="shared" ca="1" si="125"/>
        <v/>
      </c>
      <c r="AT839" s="52" t="str">
        <f ca="1">IF(OR(AQ839="",AQ839="n/a"),AQ839,IF(AND($AR839&lt;&gt;"--- Empty ---",AR839=IF(AQ839="Finger1",Settings!$AB$4,Settings!$AB$6),ISERROR(MATCH(AR839,Settings!$AB$9:$AB$14,0))),"No","Yes"))</f>
        <v/>
      </c>
      <c r="AV839" s="51" t="str">
        <f t="shared" ca="1" si="122"/>
        <v/>
      </c>
      <c r="AW839" s="51" t="str">
        <f t="shared" ca="1" si="123"/>
        <v/>
      </c>
      <c r="AX839" s="52" t="str">
        <f t="shared" ca="1" si="126"/>
        <v/>
      </c>
      <c r="AY839" s="52" t="str">
        <f ca="1">IF(OR(AV839="",AV839="n/a"),AV839,IF(AND($AW839&lt;&gt;"--- Empty ---",AW839=IF(AV839="Finger2",Settings!$AB$3,Settings!$AB$5),ISERROR(MATCH(AW839,Settings!$AB$9:$AB$14,0))),"No","Yes"))</f>
        <v/>
      </c>
    </row>
    <row r="840" spans="31:51" x14ac:dyDescent="0.25">
      <c r="AE840" s="51" t="str">
        <f ca="1">OFFSET('All Equipment'!$A$1,ROW()-1,0)&amp;""</f>
        <v/>
      </c>
      <c r="AF840" s="51" t="str">
        <f ca="1">OFFSET('All Equipment'!$B$1,ROW()-1,0)&amp;""</f>
        <v/>
      </c>
      <c r="AG840" s="52" t="str">
        <f t="shared" ca="1" si="118"/>
        <v/>
      </c>
      <c r="AH840" s="51" t="str">
        <f ca="1">IF($AE840="","",IF(OFFSET('All Equipment'!$A$1,ROW()-1,2)="","--- Empty ---",OFFSET('All Equipment'!$A$1,ROW()-1,2)))</f>
        <v/>
      </c>
      <c r="AI840" s="52" t="str">
        <f ca="1">IF($AF840="","",OFFSET('All Equipment'!$E$1,ROW()-1,0))</f>
        <v/>
      </c>
      <c r="AJ840" s="52" t="str">
        <f ca="1">IF($AE840="","",OFFSET('All Equipment'!$M$1,ROW()-1,0))</f>
        <v/>
      </c>
      <c r="AK840" s="107" t="str">
        <f ca="1">IF($AE840="","",IF($AH840="--- Empty ---",0,OFFSET('All Equipment'!$P$1,ROW()-1,0)))</f>
        <v/>
      </c>
      <c r="AL840" s="107" t="str">
        <f ca="1">IF($AE840="","",IF(AND($AE840="Off-Hand",$AH840="--- Empty ---"),1000,IF($AG840="1H",SUM($AK840,MAX(Optimization!$I$5:$K$5)),$AK840)))</f>
        <v/>
      </c>
      <c r="AM840" s="134" t="str">
        <f ca="1">IF($AH840="","",IF(AND($AH840&lt;&gt;"--- Empty ---",OR($AI840&gt;$AD$2,OFFSET('All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0" s="52" t="str">
        <f t="shared" ca="1" si="119"/>
        <v/>
      </c>
      <c r="AO840" s="52" t="str">
        <f t="shared" ca="1" si="124"/>
        <v/>
      </c>
      <c r="AQ840" s="51" t="str">
        <f t="shared" ca="1" si="120"/>
        <v/>
      </c>
      <c r="AR840" s="51" t="str">
        <f t="shared" ca="1" si="121"/>
        <v/>
      </c>
      <c r="AS840" s="52" t="str">
        <f t="shared" ca="1" si="125"/>
        <v/>
      </c>
      <c r="AT840" s="52" t="str">
        <f ca="1">IF(OR(AQ840="",AQ840="n/a"),AQ840,IF(AND($AR840&lt;&gt;"--- Empty ---",AR840=IF(AQ840="Finger1",Settings!$AB$4,Settings!$AB$6),ISERROR(MATCH(AR840,Settings!$AB$9:$AB$14,0))),"No","Yes"))</f>
        <v/>
      </c>
      <c r="AV840" s="51" t="str">
        <f t="shared" ca="1" si="122"/>
        <v/>
      </c>
      <c r="AW840" s="51" t="str">
        <f t="shared" ca="1" si="123"/>
        <v/>
      </c>
      <c r="AX840" s="52" t="str">
        <f t="shared" ca="1" si="126"/>
        <v/>
      </c>
      <c r="AY840" s="52" t="str">
        <f ca="1">IF(OR(AV840="",AV840="n/a"),AV840,IF(AND($AW840&lt;&gt;"--- Empty ---",AW840=IF(AV840="Finger2",Settings!$AB$3,Settings!$AB$5),ISERROR(MATCH(AW840,Settings!$AB$9:$AB$14,0))),"No","Yes"))</f>
        <v/>
      </c>
    </row>
    <row r="841" spans="31:51" x14ac:dyDescent="0.25">
      <c r="AE841" s="51" t="str">
        <f ca="1">OFFSET('All Equipment'!$A$1,ROW()-1,0)&amp;""</f>
        <v/>
      </c>
      <c r="AF841" s="51" t="str">
        <f ca="1">OFFSET('All Equipment'!$B$1,ROW()-1,0)&amp;""</f>
        <v/>
      </c>
      <c r="AG841" s="52" t="str">
        <f t="shared" ca="1" si="118"/>
        <v/>
      </c>
      <c r="AH841" s="51" t="str">
        <f ca="1">IF($AE841="","",IF(OFFSET('All Equipment'!$A$1,ROW()-1,2)="","--- Empty ---",OFFSET('All Equipment'!$A$1,ROW()-1,2)))</f>
        <v/>
      </c>
      <c r="AI841" s="52" t="str">
        <f ca="1">IF($AF841="","",OFFSET('All Equipment'!$E$1,ROW()-1,0))</f>
        <v/>
      </c>
      <c r="AJ841" s="52" t="str">
        <f ca="1">IF($AE841="","",OFFSET('All Equipment'!$M$1,ROW()-1,0))</f>
        <v/>
      </c>
      <c r="AK841" s="107" t="str">
        <f ca="1">IF($AE841="","",IF($AH841="--- Empty ---",0,OFFSET('All Equipment'!$P$1,ROW()-1,0)))</f>
        <v/>
      </c>
      <c r="AL841" s="107" t="str">
        <f ca="1">IF($AE841="","",IF(AND($AE841="Off-Hand",$AH841="--- Empty ---"),1000,IF($AG841="1H",SUM($AK841,MAX(Optimization!$I$5:$K$5)),$AK841)))</f>
        <v/>
      </c>
      <c r="AM841" s="134" t="str">
        <f ca="1">IF($AH841="","",IF(AND($AH841&lt;&gt;"--- Empty ---",OR($AI841&gt;$AD$2,OFFSET('All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1" s="52" t="str">
        <f t="shared" ca="1" si="119"/>
        <v/>
      </c>
      <c r="AO841" s="52" t="str">
        <f t="shared" ca="1" si="124"/>
        <v/>
      </c>
      <c r="AQ841" s="51" t="str">
        <f t="shared" ca="1" si="120"/>
        <v/>
      </c>
      <c r="AR841" s="51" t="str">
        <f t="shared" ca="1" si="121"/>
        <v/>
      </c>
      <c r="AS841" s="52" t="str">
        <f t="shared" ca="1" si="125"/>
        <v/>
      </c>
      <c r="AT841" s="52" t="str">
        <f ca="1">IF(OR(AQ841="",AQ841="n/a"),AQ841,IF(AND($AR841&lt;&gt;"--- Empty ---",AR841=IF(AQ841="Finger1",Settings!$AB$4,Settings!$AB$6),ISERROR(MATCH(AR841,Settings!$AB$9:$AB$14,0))),"No","Yes"))</f>
        <v/>
      </c>
      <c r="AV841" s="51" t="str">
        <f t="shared" ca="1" si="122"/>
        <v/>
      </c>
      <c r="AW841" s="51" t="str">
        <f t="shared" ca="1" si="123"/>
        <v/>
      </c>
      <c r="AX841" s="52" t="str">
        <f t="shared" ca="1" si="126"/>
        <v/>
      </c>
      <c r="AY841" s="52" t="str">
        <f ca="1">IF(OR(AV841="",AV841="n/a"),AV841,IF(AND($AW841&lt;&gt;"--- Empty ---",AW841=IF(AV841="Finger2",Settings!$AB$3,Settings!$AB$5),ISERROR(MATCH(AW841,Settings!$AB$9:$AB$14,0))),"No","Yes"))</f>
        <v/>
      </c>
    </row>
    <row r="842" spans="31:51" x14ac:dyDescent="0.25">
      <c r="AE842" s="51" t="str">
        <f ca="1">OFFSET('All Equipment'!$A$1,ROW()-1,0)&amp;""</f>
        <v/>
      </c>
      <c r="AF842" s="51" t="str">
        <f ca="1">OFFSET('All Equipment'!$B$1,ROW()-1,0)&amp;""</f>
        <v/>
      </c>
      <c r="AG842" s="52" t="str">
        <f t="shared" ca="1" si="118"/>
        <v/>
      </c>
      <c r="AH842" s="51" t="str">
        <f ca="1">IF($AE842="","",IF(OFFSET('All Equipment'!$A$1,ROW()-1,2)="","--- Empty ---",OFFSET('All Equipment'!$A$1,ROW()-1,2)))</f>
        <v/>
      </c>
      <c r="AI842" s="52" t="str">
        <f ca="1">IF($AF842="","",OFFSET('All Equipment'!$E$1,ROW()-1,0))</f>
        <v/>
      </c>
      <c r="AJ842" s="52" t="str">
        <f ca="1">IF($AE842="","",OFFSET('All Equipment'!$M$1,ROW()-1,0))</f>
        <v/>
      </c>
      <c r="AK842" s="107" t="str">
        <f ca="1">IF($AE842="","",IF($AH842="--- Empty ---",0,OFFSET('All Equipment'!$P$1,ROW()-1,0)))</f>
        <v/>
      </c>
      <c r="AL842" s="107" t="str">
        <f ca="1">IF($AE842="","",IF(AND($AE842="Off-Hand",$AH842="--- Empty ---"),1000,IF($AG842="1H",SUM($AK842,MAX(Optimization!$I$5:$K$5)),$AK842)))</f>
        <v/>
      </c>
      <c r="AM842" s="134" t="str">
        <f ca="1">IF($AH842="","",IF(AND($AH842&lt;&gt;"--- Empty ---",OR($AI842&gt;$AD$2,OFFSET('All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2" s="52" t="str">
        <f t="shared" ca="1" si="119"/>
        <v/>
      </c>
      <c r="AO842" s="52" t="str">
        <f t="shared" ca="1" si="124"/>
        <v/>
      </c>
      <c r="AQ842" s="51" t="str">
        <f t="shared" ca="1" si="120"/>
        <v/>
      </c>
      <c r="AR842" s="51" t="str">
        <f t="shared" ca="1" si="121"/>
        <v/>
      </c>
      <c r="AS842" s="52" t="str">
        <f t="shared" ca="1" si="125"/>
        <v/>
      </c>
      <c r="AT842" s="52" t="str">
        <f ca="1">IF(OR(AQ842="",AQ842="n/a"),AQ842,IF(AND($AR842&lt;&gt;"--- Empty ---",AR842=IF(AQ842="Finger1",Settings!$AB$4,Settings!$AB$6),ISERROR(MATCH(AR842,Settings!$AB$9:$AB$14,0))),"No","Yes"))</f>
        <v/>
      </c>
      <c r="AV842" s="51" t="str">
        <f t="shared" ca="1" si="122"/>
        <v/>
      </c>
      <c r="AW842" s="51" t="str">
        <f t="shared" ca="1" si="123"/>
        <v/>
      </c>
      <c r="AX842" s="52" t="str">
        <f t="shared" ca="1" si="126"/>
        <v/>
      </c>
      <c r="AY842" s="52" t="str">
        <f ca="1">IF(OR(AV842="",AV842="n/a"),AV842,IF(AND($AW842&lt;&gt;"--- Empty ---",AW842=IF(AV842="Finger2",Settings!$AB$3,Settings!$AB$5),ISERROR(MATCH(AW842,Settings!$AB$9:$AB$14,0))),"No","Yes"))</f>
        <v/>
      </c>
    </row>
    <row r="843" spans="31:51" x14ac:dyDescent="0.25">
      <c r="AE843" s="51" t="str">
        <f ca="1">OFFSET('All Equipment'!$A$1,ROW()-1,0)&amp;""</f>
        <v/>
      </c>
      <c r="AF843" s="51" t="str">
        <f ca="1">OFFSET('All Equipment'!$B$1,ROW()-1,0)&amp;""</f>
        <v/>
      </c>
      <c r="AG843" s="52" t="str">
        <f t="shared" ca="1" si="118"/>
        <v/>
      </c>
      <c r="AH843" s="51" t="str">
        <f ca="1">IF($AE843="","",IF(OFFSET('All Equipment'!$A$1,ROW()-1,2)="","--- Empty ---",OFFSET('All Equipment'!$A$1,ROW()-1,2)))</f>
        <v/>
      </c>
      <c r="AI843" s="52" t="str">
        <f ca="1">IF($AF843="","",OFFSET('All Equipment'!$E$1,ROW()-1,0))</f>
        <v/>
      </c>
      <c r="AJ843" s="52" t="str">
        <f ca="1">IF($AE843="","",OFFSET('All Equipment'!$M$1,ROW()-1,0))</f>
        <v/>
      </c>
      <c r="AK843" s="107" t="str">
        <f ca="1">IF($AE843="","",IF($AH843="--- Empty ---",0,OFFSET('All Equipment'!$P$1,ROW()-1,0)))</f>
        <v/>
      </c>
      <c r="AL843" s="107" t="str">
        <f ca="1">IF($AE843="","",IF(AND($AE843="Off-Hand",$AH843="--- Empty ---"),1000,IF($AG843="1H",SUM($AK843,MAX(Optimization!$I$5:$K$5)),$AK843)))</f>
        <v/>
      </c>
      <c r="AM843" s="134" t="str">
        <f ca="1">IF($AH843="","",IF(AND($AH843&lt;&gt;"--- Empty ---",OR($AI843&gt;$AD$2,OFFSET('All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3" s="52" t="str">
        <f t="shared" ca="1" si="119"/>
        <v/>
      </c>
      <c r="AO843" s="52" t="str">
        <f t="shared" ca="1" si="124"/>
        <v/>
      </c>
      <c r="AQ843" s="51" t="str">
        <f t="shared" ca="1" si="120"/>
        <v/>
      </c>
      <c r="AR843" s="51" t="str">
        <f t="shared" ca="1" si="121"/>
        <v/>
      </c>
      <c r="AS843" s="52" t="str">
        <f t="shared" ca="1" si="125"/>
        <v/>
      </c>
      <c r="AT843" s="52" t="str">
        <f ca="1">IF(OR(AQ843="",AQ843="n/a"),AQ843,IF(AND($AR843&lt;&gt;"--- Empty ---",AR843=IF(AQ843="Finger1",Settings!$AB$4,Settings!$AB$6),ISERROR(MATCH(AR843,Settings!$AB$9:$AB$14,0))),"No","Yes"))</f>
        <v/>
      </c>
      <c r="AV843" s="51" t="str">
        <f t="shared" ca="1" si="122"/>
        <v/>
      </c>
      <c r="AW843" s="51" t="str">
        <f t="shared" ca="1" si="123"/>
        <v/>
      </c>
      <c r="AX843" s="52" t="str">
        <f t="shared" ca="1" si="126"/>
        <v/>
      </c>
      <c r="AY843" s="52" t="str">
        <f ca="1">IF(OR(AV843="",AV843="n/a"),AV843,IF(AND($AW843&lt;&gt;"--- Empty ---",AW843=IF(AV843="Finger2",Settings!$AB$3,Settings!$AB$5),ISERROR(MATCH(AW843,Settings!$AB$9:$AB$14,0))),"No","Yes"))</f>
        <v/>
      </c>
    </row>
    <row r="844" spans="31:51" x14ac:dyDescent="0.25">
      <c r="AE844" s="51" t="str">
        <f ca="1">OFFSET('All Equipment'!$A$1,ROW()-1,0)&amp;""</f>
        <v/>
      </c>
      <c r="AF844" s="51" t="str">
        <f ca="1">OFFSET('All Equipment'!$B$1,ROW()-1,0)&amp;""</f>
        <v/>
      </c>
      <c r="AG844" s="52" t="str">
        <f t="shared" ca="1" si="118"/>
        <v/>
      </c>
      <c r="AH844" s="51" t="str">
        <f ca="1">IF($AE844="","",IF(OFFSET('All Equipment'!$A$1,ROW()-1,2)="","--- Empty ---",OFFSET('All Equipment'!$A$1,ROW()-1,2)))</f>
        <v/>
      </c>
      <c r="AI844" s="52" t="str">
        <f ca="1">IF($AF844="","",OFFSET('All Equipment'!$E$1,ROW()-1,0))</f>
        <v/>
      </c>
      <c r="AJ844" s="52" t="str">
        <f ca="1">IF($AE844="","",OFFSET('All Equipment'!$M$1,ROW()-1,0))</f>
        <v/>
      </c>
      <c r="AK844" s="107" t="str">
        <f ca="1">IF($AE844="","",IF($AH844="--- Empty ---",0,OFFSET('All Equipment'!$P$1,ROW()-1,0)))</f>
        <v/>
      </c>
      <c r="AL844" s="107" t="str">
        <f ca="1">IF($AE844="","",IF(AND($AE844="Off-Hand",$AH844="--- Empty ---"),1000,IF($AG844="1H",SUM($AK844,MAX(Optimization!$I$5:$K$5)),$AK844)))</f>
        <v/>
      </c>
      <c r="AM844" s="134" t="str">
        <f ca="1">IF($AH844="","",IF(AND($AH844&lt;&gt;"--- Empty ---",OR($AI844&gt;$AD$2,OFFSET('All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4" s="52" t="str">
        <f t="shared" ca="1" si="119"/>
        <v/>
      </c>
      <c r="AO844" s="52" t="str">
        <f t="shared" ca="1" si="124"/>
        <v/>
      </c>
      <c r="AQ844" s="51" t="str">
        <f t="shared" ca="1" si="120"/>
        <v/>
      </c>
      <c r="AR844" s="51" t="str">
        <f t="shared" ca="1" si="121"/>
        <v/>
      </c>
      <c r="AS844" s="52" t="str">
        <f t="shared" ca="1" si="125"/>
        <v/>
      </c>
      <c r="AT844" s="52" t="str">
        <f ca="1">IF(OR(AQ844="",AQ844="n/a"),AQ844,IF(AND($AR844&lt;&gt;"--- Empty ---",AR844=IF(AQ844="Finger1",Settings!$AB$4,Settings!$AB$6),ISERROR(MATCH(AR844,Settings!$AB$9:$AB$14,0))),"No","Yes"))</f>
        <v/>
      </c>
      <c r="AV844" s="51" t="str">
        <f t="shared" ca="1" si="122"/>
        <v/>
      </c>
      <c r="AW844" s="51" t="str">
        <f t="shared" ca="1" si="123"/>
        <v/>
      </c>
      <c r="AX844" s="52" t="str">
        <f t="shared" ca="1" si="126"/>
        <v/>
      </c>
      <c r="AY844" s="52" t="str">
        <f ca="1">IF(OR(AV844="",AV844="n/a"),AV844,IF(AND($AW844&lt;&gt;"--- Empty ---",AW844=IF(AV844="Finger2",Settings!$AB$3,Settings!$AB$5),ISERROR(MATCH(AW844,Settings!$AB$9:$AB$14,0))),"No","Yes"))</f>
        <v/>
      </c>
    </row>
    <row r="845" spans="31:51" x14ac:dyDescent="0.25">
      <c r="AE845" s="51" t="str">
        <f ca="1">OFFSET('All Equipment'!$A$1,ROW()-1,0)&amp;""</f>
        <v/>
      </c>
      <c r="AF845" s="51" t="str">
        <f ca="1">OFFSET('All Equipment'!$B$1,ROW()-1,0)&amp;""</f>
        <v/>
      </c>
      <c r="AG845" s="52" t="str">
        <f t="shared" ca="1" si="118"/>
        <v/>
      </c>
      <c r="AH845" s="51" t="str">
        <f ca="1">IF($AE845="","",IF(OFFSET('All Equipment'!$A$1,ROW()-1,2)="","--- Empty ---",OFFSET('All Equipment'!$A$1,ROW()-1,2)))</f>
        <v/>
      </c>
      <c r="AI845" s="52" t="str">
        <f ca="1">IF($AF845="","",OFFSET('All Equipment'!$E$1,ROW()-1,0))</f>
        <v/>
      </c>
      <c r="AJ845" s="52" t="str">
        <f ca="1">IF($AE845="","",OFFSET('All Equipment'!$M$1,ROW()-1,0))</f>
        <v/>
      </c>
      <c r="AK845" s="107" t="str">
        <f ca="1">IF($AE845="","",IF($AH845="--- Empty ---",0,OFFSET('All Equipment'!$P$1,ROW()-1,0)))</f>
        <v/>
      </c>
      <c r="AL845" s="107" t="str">
        <f ca="1">IF($AE845="","",IF(AND($AE845="Off-Hand",$AH845="--- Empty ---"),1000,IF($AG845="1H",SUM($AK845,MAX(Optimization!$I$5:$K$5)),$AK845)))</f>
        <v/>
      </c>
      <c r="AM845" s="134" t="str">
        <f ca="1">IF($AH845="","",IF(AND($AH845&lt;&gt;"--- Empty ---",OR($AI845&gt;$AD$2,OFFSET('All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5" s="52" t="str">
        <f t="shared" ca="1" si="119"/>
        <v/>
      </c>
      <c r="AO845" s="52" t="str">
        <f t="shared" ca="1" si="124"/>
        <v/>
      </c>
      <c r="AQ845" s="51" t="str">
        <f t="shared" ca="1" si="120"/>
        <v/>
      </c>
      <c r="AR845" s="51" t="str">
        <f t="shared" ca="1" si="121"/>
        <v/>
      </c>
      <c r="AS845" s="52" t="str">
        <f t="shared" ca="1" si="125"/>
        <v/>
      </c>
      <c r="AT845" s="52" t="str">
        <f ca="1">IF(OR(AQ845="",AQ845="n/a"),AQ845,IF(AND($AR845&lt;&gt;"--- Empty ---",AR845=IF(AQ845="Finger1",Settings!$AB$4,Settings!$AB$6),ISERROR(MATCH(AR845,Settings!$AB$9:$AB$14,0))),"No","Yes"))</f>
        <v/>
      </c>
      <c r="AV845" s="51" t="str">
        <f t="shared" ca="1" si="122"/>
        <v/>
      </c>
      <c r="AW845" s="51" t="str">
        <f t="shared" ca="1" si="123"/>
        <v/>
      </c>
      <c r="AX845" s="52" t="str">
        <f t="shared" ca="1" si="126"/>
        <v/>
      </c>
      <c r="AY845" s="52" t="str">
        <f ca="1">IF(OR(AV845="",AV845="n/a"),AV845,IF(AND($AW845&lt;&gt;"--- Empty ---",AW845=IF(AV845="Finger2",Settings!$AB$3,Settings!$AB$5),ISERROR(MATCH(AW845,Settings!$AB$9:$AB$14,0))),"No","Yes"))</f>
        <v/>
      </c>
    </row>
    <row r="846" spans="31:51" x14ac:dyDescent="0.25">
      <c r="AE846" s="51" t="str">
        <f ca="1">OFFSET('All Equipment'!$A$1,ROW()-1,0)&amp;""</f>
        <v/>
      </c>
      <c r="AF846" s="51" t="str">
        <f ca="1">OFFSET('All Equipment'!$B$1,ROW()-1,0)&amp;""</f>
        <v/>
      </c>
      <c r="AG846" s="52" t="str">
        <f t="shared" ca="1" si="118"/>
        <v/>
      </c>
      <c r="AH846" s="51" t="str">
        <f ca="1">IF($AE846="","",IF(OFFSET('All Equipment'!$A$1,ROW()-1,2)="","--- Empty ---",OFFSET('All Equipment'!$A$1,ROW()-1,2)))</f>
        <v/>
      </c>
      <c r="AI846" s="52" t="str">
        <f ca="1">IF($AF846="","",OFFSET('All Equipment'!$E$1,ROW()-1,0))</f>
        <v/>
      </c>
      <c r="AJ846" s="52" t="str">
        <f ca="1">IF($AE846="","",OFFSET('All Equipment'!$M$1,ROW()-1,0))</f>
        <v/>
      </c>
      <c r="AK846" s="107" t="str">
        <f ca="1">IF($AE846="","",IF($AH846="--- Empty ---",0,OFFSET('All Equipment'!$P$1,ROW()-1,0)))</f>
        <v/>
      </c>
      <c r="AL846" s="107" t="str">
        <f ca="1">IF($AE846="","",IF(AND($AE846="Off-Hand",$AH846="--- Empty ---"),1000,IF($AG846="1H",SUM($AK846,MAX(Optimization!$I$5:$K$5)),$AK846)))</f>
        <v/>
      </c>
      <c r="AM846" s="134" t="str">
        <f ca="1">IF($AH846="","",IF(AND($AH846&lt;&gt;"--- Empty ---",OR($AI846&gt;$AD$2,OFFSET('All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6" s="52" t="str">
        <f t="shared" ca="1" si="119"/>
        <v/>
      </c>
      <c r="AO846" s="52" t="str">
        <f t="shared" ca="1" si="124"/>
        <v/>
      </c>
      <c r="AQ846" s="51" t="str">
        <f t="shared" ca="1" si="120"/>
        <v/>
      </c>
      <c r="AR846" s="51" t="str">
        <f t="shared" ca="1" si="121"/>
        <v/>
      </c>
      <c r="AS846" s="52" t="str">
        <f t="shared" ca="1" si="125"/>
        <v/>
      </c>
      <c r="AT846" s="52" t="str">
        <f ca="1">IF(OR(AQ846="",AQ846="n/a"),AQ846,IF(AND($AR846&lt;&gt;"--- Empty ---",AR846=IF(AQ846="Finger1",Settings!$AB$4,Settings!$AB$6),ISERROR(MATCH(AR846,Settings!$AB$9:$AB$14,0))),"No","Yes"))</f>
        <v/>
      </c>
      <c r="AV846" s="51" t="str">
        <f t="shared" ca="1" si="122"/>
        <v/>
      </c>
      <c r="AW846" s="51" t="str">
        <f t="shared" ca="1" si="123"/>
        <v/>
      </c>
      <c r="AX846" s="52" t="str">
        <f t="shared" ca="1" si="126"/>
        <v/>
      </c>
      <c r="AY846" s="52" t="str">
        <f ca="1">IF(OR(AV846="",AV846="n/a"),AV846,IF(AND($AW846&lt;&gt;"--- Empty ---",AW846=IF(AV846="Finger2",Settings!$AB$3,Settings!$AB$5),ISERROR(MATCH(AW846,Settings!$AB$9:$AB$14,0))),"No","Yes"))</f>
        <v/>
      </c>
    </row>
    <row r="847" spans="31:51" x14ac:dyDescent="0.25">
      <c r="AE847" s="51" t="str">
        <f ca="1">OFFSET('All Equipment'!$A$1,ROW()-1,0)&amp;""</f>
        <v/>
      </c>
      <c r="AF847" s="51" t="str">
        <f ca="1">OFFSET('All Equipment'!$B$1,ROW()-1,0)&amp;""</f>
        <v/>
      </c>
      <c r="AG847" s="52" t="str">
        <f t="shared" ca="1" si="118"/>
        <v/>
      </c>
      <c r="AH847" s="51" t="str">
        <f ca="1">IF($AE847="","",IF(OFFSET('All Equipment'!$A$1,ROW()-1,2)="","--- Empty ---",OFFSET('All Equipment'!$A$1,ROW()-1,2)))</f>
        <v/>
      </c>
      <c r="AI847" s="52" t="str">
        <f ca="1">IF($AF847="","",OFFSET('All Equipment'!$E$1,ROW()-1,0))</f>
        <v/>
      </c>
      <c r="AJ847" s="52" t="str">
        <f ca="1">IF($AE847="","",OFFSET('All Equipment'!$M$1,ROW()-1,0))</f>
        <v/>
      </c>
      <c r="AK847" s="107" t="str">
        <f ca="1">IF($AE847="","",IF($AH847="--- Empty ---",0,OFFSET('All Equipment'!$P$1,ROW()-1,0)))</f>
        <v/>
      </c>
      <c r="AL847" s="107" t="str">
        <f ca="1">IF($AE847="","",IF(AND($AE847="Off-Hand",$AH847="--- Empty ---"),1000,IF($AG847="1H",SUM($AK847,MAX(Optimization!$I$5:$K$5)),$AK847)))</f>
        <v/>
      </c>
      <c r="AM847" s="134" t="str">
        <f ca="1">IF($AH847="","",IF(AND($AH847&lt;&gt;"--- Empty ---",OR($AI847&gt;$AD$2,OFFSET('All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7" s="52" t="str">
        <f t="shared" ca="1" si="119"/>
        <v/>
      </c>
      <c r="AO847" s="52" t="str">
        <f t="shared" ca="1" si="124"/>
        <v/>
      </c>
      <c r="AQ847" s="51" t="str">
        <f t="shared" ca="1" si="120"/>
        <v/>
      </c>
      <c r="AR847" s="51" t="str">
        <f t="shared" ca="1" si="121"/>
        <v/>
      </c>
      <c r="AS847" s="52" t="str">
        <f t="shared" ca="1" si="125"/>
        <v/>
      </c>
      <c r="AT847" s="52" t="str">
        <f ca="1">IF(OR(AQ847="",AQ847="n/a"),AQ847,IF(AND($AR847&lt;&gt;"--- Empty ---",AR847=IF(AQ847="Finger1",Settings!$AB$4,Settings!$AB$6),ISERROR(MATCH(AR847,Settings!$AB$9:$AB$14,0))),"No","Yes"))</f>
        <v/>
      </c>
      <c r="AV847" s="51" t="str">
        <f t="shared" ca="1" si="122"/>
        <v/>
      </c>
      <c r="AW847" s="51" t="str">
        <f t="shared" ca="1" si="123"/>
        <v/>
      </c>
      <c r="AX847" s="52" t="str">
        <f t="shared" ca="1" si="126"/>
        <v/>
      </c>
      <c r="AY847" s="52" t="str">
        <f ca="1">IF(OR(AV847="",AV847="n/a"),AV847,IF(AND($AW847&lt;&gt;"--- Empty ---",AW847=IF(AV847="Finger2",Settings!$AB$3,Settings!$AB$5),ISERROR(MATCH(AW847,Settings!$AB$9:$AB$14,0))),"No","Yes"))</f>
        <v/>
      </c>
    </row>
    <row r="848" spans="31:51" x14ac:dyDescent="0.25">
      <c r="AE848" s="51" t="str">
        <f ca="1">OFFSET('All Equipment'!$A$1,ROW()-1,0)&amp;""</f>
        <v/>
      </c>
      <c r="AF848" s="51" t="str">
        <f ca="1">OFFSET('All Equipment'!$B$1,ROW()-1,0)&amp;""</f>
        <v/>
      </c>
      <c r="AG848" s="52" t="str">
        <f t="shared" ca="1" si="118"/>
        <v/>
      </c>
      <c r="AH848" s="51" t="str">
        <f ca="1">IF($AE848="","",IF(OFFSET('All Equipment'!$A$1,ROW()-1,2)="","--- Empty ---",OFFSET('All Equipment'!$A$1,ROW()-1,2)))</f>
        <v/>
      </c>
      <c r="AI848" s="52" t="str">
        <f ca="1">IF($AF848="","",OFFSET('All Equipment'!$E$1,ROW()-1,0))</f>
        <v/>
      </c>
      <c r="AJ848" s="52" t="str">
        <f ca="1">IF($AE848="","",OFFSET('All Equipment'!$M$1,ROW()-1,0))</f>
        <v/>
      </c>
      <c r="AK848" s="107" t="str">
        <f ca="1">IF($AE848="","",IF($AH848="--- Empty ---",0,OFFSET('All Equipment'!$P$1,ROW()-1,0)))</f>
        <v/>
      </c>
      <c r="AL848" s="107" t="str">
        <f ca="1">IF($AE848="","",IF(AND($AE848="Off-Hand",$AH848="--- Empty ---"),1000,IF($AG848="1H",SUM($AK848,MAX(Optimization!$I$5:$K$5)),$AK848)))</f>
        <v/>
      </c>
      <c r="AM848" s="134" t="str">
        <f ca="1">IF($AH848="","",IF(AND($AH848&lt;&gt;"--- Empty ---",OR($AI848&gt;$AD$2,OFFSET('All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8" s="52" t="str">
        <f t="shared" ca="1" si="119"/>
        <v/>
      </c>
      <c r="AO848" s="52" t="str">
        <f t="shared" ca="1" si="124"/>
        <v/>
      </c>
      <c r="AQ848" s="51" t="str">
        <f t="shared" ca="1" si="120"/>
        <v/>
      </c>
      <c r="AR848" s="51" t="str">
        <f t="shared" ca="1" si="121"/>
        <v/>
      </c>
      <c r="AS848" s="52" t="str">
        <f t="shared" ca="1" si="125"/>
        <v/>
      </c>
      <c r="AT848" s="52" t="str">
        <f ca="1">IF(OR(AQ848="",AQ848="n/a"),AQ848,IF(AND($AR848&lt;&gt;"--- Empty ---",AR848=IF(AQ848="Finger1",Settings!$AB$4,Settings!$AB$6),ISERROR(MATCH(AR848,Settings!$AB$9:$AB$14,0))),"No","Yes"))</f>
        <v/>
      </c>
      <c r="AV848" s="51" t="str">
        <f t="shared" ca="1" si="122"/>
        <v/>
      </c>
      <c r="AW848" s="51" t="str">
        <f t="shared" ca="1" si="123"/>
        <v/>
      </c>
      <c r="AX848" s="52" t="str">
        <f t="shared" ca="1" si="126"/>
        <v/>
      </c>
      <c r="AY848" s="52" t="str">
        <f ca="1">IF(OR(AV848="",AV848="n/a"),AV848,IF(AND($AW848&lt;&gt;"--- Empty ---",AW848=IF(AV848="Finger2",Settings!$AB$3,Settings!$AB$5),ISERROR(MATCH(AW848,Settings!$AB$9:$AB$14,0))),"No","Yes"))</f>
        <v/>
      </c>
    </row>
    <row r="849" spans="31:51" x14ac:dyDescent="0.25">
      <c r="AE849" s="51" t="str">
        <f ca="1">OFFSET('All Equipment'!$A$1,ROW()-1,0)&amp;""</f>
        <v/>
      </c>
      <c r="AF849" s="51" t="str">
        <f ca="1">OFFSET('All Equipment'!$B$1,ROW()-1,0)&amp;""</f>
        <v/>
      </c>
      <c r="AG849" s="52" t="str">
        <f t="shared" ca="1" si="118"/>
        <v/>
      </c>
      <c r="AH849" s="51" t="str">
        <f ca="1">IF($AE849="","",IF(OFFSET('All Equipment'!$A$1,ROW()-1,2)="","--- Empty ---",OFFSET('All Equipment'!$A$1,ROW()-1,2)))</f>
        <v/>
      </c>
      <c r="AI849" s="52" t="str">
        <f ca="1">IF($AF849="","",OFFSET('All Equipment'!$E$1,ROW()-1,0))</f>
        <v/>
      </c>
      <c r="AJ849" s="52" t="str">
        <f ca="1">IF($AE849="","",OFFSET('All Equipment'!$M$1,ROW()-1,0))</f>
        <v/>
      </c>
      <c r="AK849" s="107" t="str">
        <f ca="1">IF($AE849="","",IF($AH849="--- Empty ---",0,OFFSET('All Equipment'!$P$1,ROW()-1,0)))</f>
        <v/>
      </c>
      <c r="AL849" s="107" t="str">
        <f ca="1">IF($AE849="","",IF(AND($AE849="Off-Hand",$AH849="--- Empty ---"),1000,IF($AG849="1H",SUM($AK849,MAX(Optimization!$I$5:$K$5)),$AK849)))</f>
        <v/>
      </c>
      <c r="AM849" s="134" t="str">
        <f ca="1">IF($AH849="","",IF(AND($AH849&lt;&gt;"--- Empty ---",OR($AI849&gt;$AD$2,OFFSET('All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9" s="52" t="str">
        <f t="shared" ca="1" si="119"/>
        <v/>
      </c>
      <c r="AO849" s="52" t="str">
        <f t="shared" ca="1" si="124"/>
        <v/>
      </c>
      <c r="AQ849" s="51" t="str">
        <f t="shared" ca="1" si="120"/>
        <v/>
      </c>
      <c r="AR849" s="51" t="str">
        <f t="shared" ca="1" si="121"/>
        <v/>
      </c>
      <c r="AS849" s="52" t="str">
        <f t="shared" ca="1" si="125"/>
        <v/>
      </c>
      <c r="AT849" s="52" t="str">
        <f ca="1">IF(OR(AQ849="",AQ849="n/a"),AQ849,IF(AND($AR849&lt;&gt;"--- Empty ---",AR849=IF(AQ849="Finger1",Settings!$AB$4,Settings!$AB$6),ISERROR(MATCH(AR849,Settings!$AB$9:$AB$14,0))),"No","Yes"))</f>
        <v/>
      </c>
      <c r="AV849" s="51" t="str">
        <f t="shared" ca="1" si="122"/>
        <v/>
      </c>
      <c r="AW849" s="51" t="str">
        <f t="shared" ca="1" si="123"/>
        <v/>
      </c>
      <c r="AX849" s="52" t="str">
        <f t="shared" ca="1" si="126"/>
        <v/>
      </c>
      <c r="AY849" s="52" t="str">
        <f ca="1">IF(OR(AV849="",AV849="n/a"),AV849,IF(AND($AW849&lt;&gt;"--- Empty ---",AW849=IF(AV849="Finger2",Settings!$AB$3,Settings!$AB$5),ISERROR(MATCH(AW849,Settings!$AB$9:$AB$14,0))),"No","Yes"))</f>
        <v/>
      </c>
    </row>
    <row r="850" spans="31:51" x14ac:dyDescent="0.25">
      <c r="AE850" s="51" t="str">
        <f ca="1">OFFSET('All Equipment'!$A$1,ROW()-1,0)&amp;""</f>
        <v/>
      </c>
      <c r="AF850" s="51" t="str">
        <f ca="1">OFFSET('All Equipment'!$B$1,ROW()-1,0)&amp;""</f>
        <v/>
      </c>
      <c r="AG850" s="52" t="str">
        <f t="shared" ca="1" si="118"/>
        <v/>
      </c>
      <c r="AH850" s="51" t="str">
        <f ca="1">IF($AE850="","",IF(OFFSET('All Equipment'!$A$1,ROW()-1,2)="","--- Empty ---",OFFSET('All Equipment'!$A$1,ROW()-1,2)))</f>
        <v/>
      </c>
      <c r="AI850" s="52" t="str">
        <f ca="1">IF($AF850="","",OFFSET('All Equipment'!$E$1,ROW()-1,0))</f>
        <v/>
      </c>
      <c r="AJ850" s="52" t="str">
        <f ca="1">IF($AE850="","",OFFSET('All Equipment'!$M$1,ROW()-1,0))</f>
        <v/>
      </c>
      <c r="AK850" s="107" t="str">
        <f ca="1">IF($AE850="","",IF($AH850="--- Empty ---",0,OFFSET('All Equipment'!$P$1,ROW()-1,0)))</f>
        <v/>
      </c>
      <c r="AL850" s="107" t="str">
        <f ca="1">IF($AE850="","",IF(AND($AE850="Off-Hand",$AH850="--- Empty ---"),1000,IF($AG850="1H",SUM($AK850,MAX(Optimization!$I$5:$K$5)),$AK850)))</f>
        <v/>
      </c>
      <c r="AM850" s="134" t="str">
        <f ca="1">IF($AH850="","",IF(AND($AH850&lt;&gt;"--- Empty ---",OR($AI850&gt;$AD$2,OFFSET('All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0" s="52" t="str">
        <f t="shared" ca="1" si="119"/>
        <v/>
      </c>
      <c r="AO850" s="52" t="str">
        <f t="shared" ca="1" si="124"/>
        <v/>
      </c>
      <c r="AQ850" s="51" t="str">
        <f t="shared" ca="1" si="120"/>
        <v/>
      </c>
      <c r="AR850" s="51" t="str">
        <f t="shared" ca="1" si="121"/>
        <v/>
      </c>
      <c r="AS850" s="52" t="str">
        <f t="shared" ca="1" si="125"/>
        <v/>
      </c>
      <c r="AT850" s="52" t="str">
        <f ca="1">IF(OR(AQ850="",AQ850="n/a"),AQ850,IF(AND($AR850&lt;&gt;"--- Empty ---",AR850=IF(AQ850="Finger1",Settings!$AB$4,Settings!$AB$6),ISERROR(MATCH(AR850,Settings!$AB$9:$AB$14,0))),"No","Yes"))</f>
        <v/>
      </c>
      <c r="AV850" s="51" t="str">
        <f t="shared" ca="1" si="122"/>
        <v/>
      </c>
      <c r="AW850" s="51" t="str">
        <f t="shared" ca="1" si="123"/>
        <v/>
      </c>
      <c r="AX850" s="52" t="str">
        <f t="shared" ca="1" si="126"/>
        <v/>
      </c>
      <c r="AY850" s="52" t="str">
        <f ca="1">IF(OR(AV850="",AV850="n/a"),AV850,IF(AND($AW850&lt;&gt;"--- Empty ---",AW850=IF(AV850="Finger2",Settings!$AB$3,Settings!$AB$5),ISERROR(MATCH(AW850,Settings!$AB$9:$AB$14,0))),"No","Yes"))</f>
        <v/>
      </c>
    </row>
    <row r="851" spans="31:51" x14ac:dyDescent="0.25">
      <c r="AE851" s="51" t="str">
        <f ca="1">OFFSET('All Equipment'!$A$1,ROW()-1,0)&amp;""</f>
        <v/>
      </c>
      <c r="AF851" s="51" t="str">
        <f ca="1">OFFSET('All Equipment'!$B$1,ROW()-1,0)&amp;""</f>
        <v/>
      </c>
      <c r="AG851" s="52" t="str">
        <f t="shared" ca="1" si="118"/>
        <v/>
      </c>
      <c r="AH851" s="51" t="str">
        <f ca="1">IF($AE851="","",IF(OFFSET('All Equipment'!$A$1,ROW()-1,2)="","--- Empty ---",OFFSET('All Equipment'!$A$1,ROW()-1,2)))</f>
        <v/>
      </c>
      <c r="AI851" s="52" t="str">
        <f ca="1">IF($AF851="","",OFFSET('All Equipment'!$E$1,ROW()-1,0))</f>
        <v/>
      </c>
      <c r="AJ851" s="52" t="str">
        <f ca="1">IF($AE851="","",OFFSET('All Equipment'!$M$1,ROW()-1,0))</f>
        <v/>
      </c>
      <c r="AK851" s="107" t="str">
        <f ca="1">IF($AE851="","",IF($AH851="--- Empty ---",0,OFFSET('All Equipment'!$P$1,ROW()-1,0)))</f>
        <v/>
      </c>
      <c r="AL851" s="107" t="str">
        <f ca="1">IF($AE851="","",IF(AND($AE851="Off-Hand",$AH851="--- Empty ---"),1000,IF($AG851="1H",SUM($AK851,MAX(Optimization!$I$5:$K$5)),$AK851)))</f>
        <v/>
      </c>
      <c r="AM851" s="134" t="str">
        <f ca="1">IF($AH851="","",IF(AND($AH851&lt;&gt;"--- Empty ---",OR($AI851&gt;$AD$2,OFFSET('All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1" s="52" t="str">
        <f t="shared" ca="1" si="119"/>
        <v/>
      </c>
      <c r="AO851" s="52" t="str">
        <f t="shared" ca="1" si="124"/>
        <v/>
      </c>
      <c r="AQ851" s="51" t="str">
        <f t="shared" ca="1" si="120"/>
        <v/>
      </c>
      <c r="AR851" s="51" t="str">
        <f t="shared" ca="1" si="121"/>
        <v/>
      </c>
      <c r="AS851" s="52" t="str">
        <f t="shared" ca="1" si="125"/>
        <v/>
      </c>
      <c r="AT851" s="52" t="str">
        <f ca="1">IF(OR(AQ851="",AQ851="n/a"),AQ851,IF(AND($AR851&lt;&gt;"--- Empty ---",AR851=IF(AQ851="Finger1",Settings!$AB$4,Settings!$AB$6),ISERROR(MATCH(AR851,Settings!$AB$9:$AB$14,0))),"No","Yes"))</f>
        <v/>
      </c>
      <c r="AV851" s="51" t="str">
        <f t="shared" ca="1" si="122"/>
        <v/>
      </c>
      <c r="AW851" s="51" t="str">
        <f t="shared" ca="1" si="123"/>
        <v/>
      </c>
      <c r="AX851" s="52" t="str">
        <f t="shared" ca="1" si="126"/>
        <v/>
      </c>
      <c r="AY851" s="52" t="str">
        <f ca="1">IF(OR(AV851="",AV851="n/a"),AV851,IF(AND($AW851&lt;&gt;"--- Empty ---",AW851=IF(AV851="Finger2",Settings!$AB$3,Settings!$AB$5),ISERROR(MATCH(AW851,Settings!$AB$9:$AB$14,0))),"No","Yes"))</f>
        <v/>
      </c>
    </row>
    <row r="852" spans="31:51" x14ac:dyDescent="0.25">
      <c r="AE852" s="51" t="str">
        <f ca="1">OFFSET('All Equipment'!$A$1,ROW()-1,0)&amp;""</f>
        <v/>
      </c>
      <c r="AF852" s="51" t="str">
        <f ca="1">OFFSET('All Equipment'!$B$1,ROW()-1,0)&amp;""</f>
        <v/>
      </c>
      <c r="AG852" s="52" t="str">
        <f t="shared" ca="1" si="118"/>
        <v/>
      </c>
      <c r="AH852" s="51" t="str">
        <f ca="1">IF($AE852="","",IF(OFFSET('All Equipment'!$A$1,ROW()-1,2)="","--- Empty ---",OFFSET('All Equipment'!$A$1,ROW()-1,2)))</f>
        <v/>
      </c>
      <c r="AI852" s="52" t="str">
        <f ca="1">IF($AF852="","",OFFSET('All Equipment'!$E$1,ROW()-1,0))</f>
        <v/>
      </c>
      <c r="AJ852" s="52" t="str">
        <f ca="1">IF($AE852="","",OFFSET('All Equipment'!$M$1,ROW()-1,0))</f>
        <v/>
      </c>
      <c r="AK852" s="107" t="str">
        <f ca="1">IF($AE852="","",IF($AH852="--- Empty ---",0,OFFSET('All Equipment'!$P$1,ROW()-1,0)))</f>
        <v/>
      </c>
      <c r="AL852" s="107" t="str">
        <f ca="1">IF($AE852="","",IF(AND($AE852="Off-Hand",$AH852="--- Empty ---"),1000,IF($AG852="1H",SUM($AK852,MAX(Optimization!$I$5:$K$5)),$AK852)))</f>
        <v/>
      </c>
      <c r="AM852" s="134" t="str">
        <f ca="1">IF($AH852="","",IF(AND($AH852&lt;&gt;"--- Empty ---",OR($AI852&gt;$AD$2,OFFSET('All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2" s="52" t="str">
        <f t="shared" ca="1" si="119"/>
        <v/>
      </c>
      <c r="AO852" s="52" t="str">
        <f t="shared" ca="1" si="124"/>
        <v/>
      </c>
      <c r="AQ852" s="51" t="str">
        <f t="shared" ca="1" si="120"/>
        <v/>
      </c>
      <c r="AR852" s="51" t="str">
        <f t="shared" ca="1" si="121"/>
        <v/>
      </c>
      <c r="AS852" s="52" t="str">
        <f t="shared" ca="1" si="125"/>
        <v/>
      </c>
      <c r="AT852" s="52" t="str">
        <f ca="1">IF(OR(AQ852="",AQ852="n/a"),AQ852,IF(AND($AR852&lt;&gt;"--- Empty ---",AR852=IF(AQ852="Finger1",Settings!$AB$4,Settings!$AB$6),ISERROR(MATCH(AR852,Settings!$AB$9:$AB$14,0))),"No","Yes"))</f>
        <v/>
      </c>
      <c r="AV852" s="51" t="str">
        <f t="shared" ca="1" si="122"/>
        <v/>
      </c>
      <c r="AW852" s="51" t="str">
        <f t="shared" ca="1" si="123"/>
        <v/>
      </c>
      <c r="AX852" s="52" t="str">
        <f t="shared" ca="1" si="126"/>
        <v/>
      </c>
      <c r="AY852" s="52" t="str">
        <f ca="1">IF(OR(AV852="",AV852="n/a"),AV852,IF(AND($AW852&lt;&gt;"--- Empty ---",AW852=IF(AV852="Finger2",Settings!$AB$3,Settings!$AB$5),ISERROR(MATCH(AW852,Settings!$AB$9:$AB$14,0))),"No","Yes"))</f>
        <v/>
      </c>
    </row>
    <row r="853" spans="31:51" x14ac:dyDescent="0.25">
      <c r="AE853" s="51" t="str">
        <f ca="1">OFFSET('All Equipment'!$A$1,ROW()-1,0)&amp;""</f>
        <v/>
      </c>
      <c r="AF853" s="51" t="str">
        <f ca="1">OFFSET('All Equipment'!$B$1,ROW()-1,0)&amp;""</f>
        <v/>
      </c>
      <c r="AG853" s="52" t="str">
        <f t="shared" ca="1" si="118"/>
        <v/>
      </c>
      <c r="AH853" s="51" t="str">
        <f ca="1">IF($AE853="","",IF(OFFSET('All Equipment'!$A$1,ROW()-1,2)="","--- Empty ---",OFFSET('All Equipment'!$A$1,ROW()-1,2)))</f>
        <v/>
      </c>
      <c r="AI853" s="52" t="str">
        <f ca="1">IF($AF853="","",OFFSET('All Equipment'!$E$1,ROW()-1,0))</f>
        <v/>
      </c>
      <c r="AJ853" s="52" t="str">
        <f ca="1">IF($AE853="","",OFFSET('All Equipment'!$M$1,ROW()-1,0))</f>
        <v/>
      </c>
      <c r="AK853" s="107" t="str">
        <f ca="1">IF($AE853="","",IF($AH853="--- Empty ---",0,OFFSET('All Equipment'!$P$1,ROW()-1,0)))</f>
        <v/>
      </c>
      <c r="AL853" s="107" t="str">
        <f ca="1">IF($AE853="","",IF(AND($AE853="Off-Hand",$AH853="--- Empty ---"),1000,IF($AG853="1H",SUM($AK853,MAX(Optimization!$I$5:$K$5)),$AK853)))</f>
        <v/>
      </c>
      <c r="AM853" s="134" t="str">
        <f ca="1">IF($AH853="","",IF(AND($AH853&lt;&gt;"--- Empty ---",OR($AI853&gt;$AD$2,OFFSET('All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3" s="52" t="str">
        <f t="shared" ca="1" si="119"/>
        <v/>
      </c>
      <c r="AO853" s="52" t="str">
        <f t="shared" ca="1" si="124"/>
        <v/>
      </c>
      <c r="AQ853" s="51" t="str">
        <f t="shared" ca="1" si="120"/>
        <v/>
      </c>
      <c r="AR853" s="51" t="str">
        <f t="shared" ca="1" si="121"/>
        <v/>
      </c>
      <c r="AS853" s="52" t="str">
        <f t="shared" ca="1" si="125"/>
        <v/>
      </c>
      <c r="AT853" s="52" t="str">
        <f ca="1">IF(OR(AQ853="",AQ853="n/a"),AQ853,IF(AND($AR853&lt;&gt;"--- Empty ---",AR853=IF(AQ853="Finger1",Settings!$AB$4,Settings!$AB$6),ISERROR(MATCH(AR853,Settings!$AB$9:$AB$14,0))),"No","Yes"))</f>
        <v/>
      </c>
      <c r="AV853" s="51" t="str">
        <f t="shared" ca="1" si="122"/>
        <v/>
      </c>
      <c r="AW853" s="51" t="str">
        <f t="shared" ca="1" si="123"/>
        <v/>
      </c>
      <c r="AX853" s="52" t="str">
        <f t="shared" ca="1" si="126"/>
        <v/>
      </c>
      <c r="AY853" s="52" t="str">
        <f ca="1">IF(OR(AV853="",AV853="n/a"),AV853,IF(AND($AW853&lt;&gt;"--- Empty ---",AW853=IF(AV853="Finger2",Settings!$AB$3,Settings!$AB$5),ISERROR(MATCH(AW853,Settings!$AB$9:$AB$14,0))),"No","Yes"))</f>
        <v/>
      </c>
    </row>
    <row r="854" spans="31:51" x14ac:dyDescent="0.25">
      <c r="AE854" s="51" t="str">
        <f ca="1">OFFSET('All Equipment'!$A$1,ROW()-1,0)&amp;""</f>
        <v/>
      </c>
      <c r="AF854" s="51" t="str">
        <f ca="1">OFFSET('All Equipment'!$B$1,ROW()-1,0)&amp;""</f>
        <v/>
      </c>
      <c r="AG854" s="52" t="str">
        <f t="shared" ca="1" si="118"/>
        <v/>
      </c>
      <c r="AH854" s="51" t="str">
        <f ca="1">IF($AE854="","",IF(OFFSET('All Equipment'!$A$1,ROW()-1,2)="","--- Empty ---",OFFSET('All Equipment'!$A$1,ROW()-1,2)))</f>
        <v/>
      </c>
      <c r="AI854" s="52" t="str">
        <f ca="1">IF($AF854="","",OFFSET('All Equipment'!$E$1,ROW()-1,0))</f>
        <v/>
      </c>
      <c r="AJ854" s="52" t="str">
        <f ca="1">IF($AE854="","",OFFSET('All Equipment'!$M$1,ROW()-1,0))</f>
        <v/>
      </c>
      <c r="AK854" s="107" t="str">
        <f ca="1">IF($AE854="","",IF($AH854="--- Empty ---",0,OFFSET('All Equipment'!$P$1,ROW()-1,0)))</f>
        <v/>
      </c>
      <c r="AL854" s="107" t="str">
        <f ca="1">IF($AE854="","",IF(AND($AE854="Off-Hand",$AH854="--- Empty ---"),1000,IF($AG854="1H",SUM($AK854,MAX(Optimization!$I$5:$K$5)),$AK854)))</f>
        <v/>
      </c>
      <c r="AM854" s="134" t="str">
        <f ca="1">IF($AH854="","",IF(AND($AH854&lt;&gt;"--- Empty ---",OR($AI854&gt;$AD$2,OFFSET('All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4" s="52" t="str">
        <f t="shared" ca="1" si="119"/>
        <v/>
      </c>
      <c r="AO854" s="52" t="str">
        <f t="shared" ca="1" si="124"/>
        <v/>
      </c>
      <c r="AQ854" s="51" t="str">
        <f t="shared" ca="1" si="120"/>
        <v/>
      </c>
      <c r="AR854" s="51" t="str">
        <f t="shared" ca="1" si="121"/>
        <v/>
      </c>
      <c r="AS854" s="52" t="str">
        <f t="shared" ca="1" si="125"/>
        <v/>
      </c>
      <c r="AT854" s="52" t="str">
        <f ca="1">IF(OR(AQ854="",AQ854="n/a"),AQ854,IF(AND($AR854&lt;&gt;"--- Empty ---",AR854=IF(AQ854="Finger1",Settings!$AB$4,Settings!$AB$6),ISERROR(MATCH(AR854,Settings!$AB$9:$AB$14,0))),"No","Yes"))</f>
        <v/>
      </c>
      <c r="AV854" s="51" t="str">
        <f t="shared" ca="1" si="122"/>
        <v/>
      </c>
      <c r="AW854" s="51" t="str">
        <f t="shared" ca="1" si="123"/>
        <v/>
      </c>
      <c r="AX854" s="52" t="str">
        <f t="shared" ca="1" si="126"/>
        <v/>
      </c>
      <c r="AY854" s="52" t="str">
        <f ca="1">IF(OR(AV854="",AV854="n/a"),AV854,IF(AND($AW854&lt;&gt;"--- Empty ---",AW854=IF(AV854="Finger2",Settings!$AB$3,Settings!$AB$5),ISERROR(MATCH(AW854,Settings!$AB$9:$AB$14,0))),"No","Yes"))</f>
        <v/>
      </c>
    </row>
    <row r="855" spans="31:51" x14ac:dyDescent="0.25">
      <c r="AE855" s="51" t="str">
        <f ca="1">OFFSET('All Equipment'!$A$1,ROW()-1,0)&amp;""</f>
        <v/>
      </c>
      <c r="AF855" s="51" t="str">
        <f ca="1">OFFSET('All Equipment'!$B$1,ROW()-1,0)&amp;""</f>
        <v/>
      </c>
      <c r="AG855" s="52" t="str">
        <f t="shared" ca="1" si="118"/>
        <v/>
      </c>
      <c r="AH855" s="51" t="str">
        <f ca="1">IF($AE855="","",IF(OFFSET('All Equipment'!$A$1,ROW()-1,2)="","--- Empty ---",OFFSET('All Equipment'!$A$1,ROW()-1,2)))</f>
        <v/>
      </c>
      <c r="AI855" s="52" t="str">
        <f ca="1">IF($AF855="","",OFFSET('All Equipment'!$E$1,ROW()-1,0))</f>
        <v/>
      </c>
      <c r="AJ855" s="52" t="str">
        <f ca="1">IF($AE855="","",OFFSET('All Equipment'!$M$1,ROW()-1,0))</f>
        <v/>
      </c>
      <c r="AK855" s="107" t="str">
        <f ca="1">IF($AE855="","",IF($AH855="--- Empty ---",0,OFFSET('All Equipment'!$P$1,ROW()-1,0)))</f>
        <v/>
      </c>
      <c r="AL855" s="107" t="str">
        <f ca="1">IF($AE855="","",IF(AND($AE855="Off-Hand",$AH855="--- Empty ---"),1000,IF($AG855="1H",SUM($AK855,MAX(Optimization!$I$5:$K$5)),$AK855)))</f>
        <v/>
      </c>
      <c r="AM855" s="134" t="str">
        <f ca="1">IF($AH855="","",IF(AND($AH855&lt;&gt;"--- Empty ---",OR($AI855&gt;$AD$2,OFFSET('All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5" s="52" t="str">
        <f t="shared" ca="1" si="119"/>
        <v/>
      </c>
      <c r="AO855" s="52" t="str">
        <f t="shared" ca="1" si="124"/>
        <v/>
      </c>
      <c r="AQ855" s="51" t="str">
        <f t="shared" ca="1" si="120"/>
        <v/>
      </c>
      <c r="AR855" s="51" t="str">
        <f t="shared" ca="1" si="121"/>
        <v/>
      </c>
      <c r="AS855" s="52" t="str">
        <f t="shared" ca="1" si="125"/>
        <v/>
      </c>
      <c r="AT855" s="52" t="str">
        <f ca="1">IF(OR(AQ855="",AQ855="n/a"),AQ855,IF(AND($AR855&lt;&gt;"--- Empty ---",AR855=IF(AQ855="Finger1",Settings!$AB$4,Settings!$AB$6),ISERROR(MATCH(AR855,Settings!$AB$9:$AB$14,0))),"No","Yes"))</f>
        <v/>
      </c>
      <c r="AV855" s="51" t="str">
        <f t="shared" ca="1" si="122"/>
        <v/>
      </c>
      <c r="AW855" s="51" t="str">
        <f t="shared" ca="1" si="123"/>
        <v/>
      </c>
      <c r="AX855" s="52" t="str">
        <f t="shared" ca="1" si="126"/>
        <v/>
      </c>
      <c r="AY855" s="52" t="str">
        <f ca="1">IF(OR(AV855="",AV855="n/a"),AV855,IF(AND($AW855&lt;&gt;"--- Empty ---",AW855=IF(AV855="Finger2",Settings!$AB$3,Settings!$AB$5),ISERROR(MATCH(AW855,Settings!$AB$9:$AB$14,0))),"No","Yes"))</f>
        <v/>
      </c>
    </row>
    <row r="856" spans="31:51" x14ac:dyDescent="0.25">
      <c r="AE856" s="51" t="str">
        <f ca="1">OFFSET('All Equipment'!$A$1,ROW()-1,0)&amp;""</f>
        <v/>
      </c>
      <c r="AF856" s="51" t="str">
        <f ca="1">OFFSET('All Equipment'!$B$1,ROW()-1,0)&amp;""</f>
        <v/>
      </c>
      <c r="AG856" s="52" t="str">
        <f t="shared" ca="1" si="118"/>
        <v/>
      </c>
      <c r="AH856" s="51" t="str">
        <f ca="1">IF($AE856="","",IF(OFFSET('All Equipment'!$A$1,ROW()-1,2)="","--- Empty ---",OFFSET('All Equipment'!$A$1,ROW()-1,2)))</f>
        <v/>
      </c>
      <c r="AI856" s="52" t="str">
        <f ca="1">IF($AF856="","",OFFSET('All Equipment'!$E$1,ROW()-1,0))</f>
        <v/>
      </c>
      <c r="AJ856" s="52" t="str">
        <f ca="1">IF($AE856="","",OFFSET('All Equipment'!$M$1,ROW()-1,0))</f>
        <v/>
      </c>
      <c r="AK856" s="107" t="str">
        <f ca="1">IF($AE856="","",IF($AH856="--- Empty ---",0,OFFSET('All Equipment'!$P$1,ROW()-1,0)))</f>
        <v/>
      </c>
      <c r="AL856" s="107" t="str">
        <f ca="1">IF($AE856="","",IF(AND($AE856="Off-Hand",$AH856="--- Empty ---"),1000,IF($AG856="1H",SUM($AK856,MAX(Optimization!$I$5:$K$5)),$AK856)))</f>
        <v/>
      </c>
      <c r="AM856" s="134" t="str">
        <f ca="1">IF($AH856="","",IF(AND($AH856&lt;&gt;"--- Empty ---",OR($AI856&gt;$AD$2,OFFSET('All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6" s="52" t="str">
        <f t="shared" ca="1" si="119"/>
        <v/>
      </c>
      <c r="AO856" s="52" t="str">
        <f t="shared" ca="1" si="124"/>
        <v/>
      </c>
      <c r="AQ856" s="51" t="str">
        <f t="shared" ca="1" si="120"/>
        <v/>
      </c>
      <c r="AR856" s="51" t="str">
        <f t="shared" ca="1" si="121"/>
        <v/>
      </c>
      <c r="AS856" s="52" t="str">
        <f t="shared" ca="1" si="125"/>
        <v/>
      </c>
      <c r="AT856" s="52" t="str">
        <f ca="1">IF(OR(AQ856="",AQ856="n/a"),AQ856,IF(AND($AR856&lt;&gt;"--- Empty ---",AR856=IF(AQ856="Finger1",Settings!$AB$4,Settings!$AB$6),ISERROR(MATCH(AR856,Settings!$AB$9:$AB$14,0))),"No","Yes"))</f>
        <v/>
      </c>
      <c r="AV856" s="51" t="str">
        <f t="shared" ca="1" si="122"/>
        <v/>
      </c>
      <c r="AW856" s="51" t="str">
        <f t="shared" ca="1" si="123"/>
        <v/>
      </c>
      <c r="AX856" s="52" t="str">
        <f t="shared" ca="1" si="126"/>
        <v/>
      </c>
      <c r="AY856" s="52" t="str">
        <f ca="1">IF(OR(AV856="",AV856="n/a"),AV856,IF(AND($AW856&lt;&gt;"--- Empty ---",AW856=IF(AV856="Finger2",Settings!$AB$3,Settings!$AB$5),ISERROR(MATCH(AW856,Settings!$AB$9:$AB$14,0))),"No","Yes"))</f>
        <v/>
      </c>
    </row>
    <row r="857" spans="31:51" x14ac:dyDescent="0.25">
      <c r="AE857" s="51" t="str">
        <f ca="1">OFFSET('All Equipment'!$A$1,ROW()-1,0)&amp;""</f>
        <v/>
      </c>
      <c r="AF857" s="51" t="str">
        <f ca="1">OFFSET('All Equipment'!$B$1,ROW()-1,0)&amp;""</f>
        <v/>
      </c>
      <c r="AG857" s="52" t="str">
        <f t="shared" ca="1" si="118"/>
        <v/>
      </c>
      <c r="AH857" s="51" t="str">
        <f ca="1">IF($AE857="","",IF(OFFSET('All Equipment'!$A$1,ROW()-1,2)="","--- Empty ---",OFFSET('All Equipment'!$A$1,ROW()-1,2)))</f>
        <v/>
      </c>
      <c r="AI857" s="52" t="str">
        <f ca="1">IF($AF857="","",OFFSET('All Equipment'!$E$1,ROW()-1,0))</f>
        <v/>
      </c>
      <c r="AJ857" s="52" t="str">
        <f ca="1">IF($AE857="","",OFFSET('All Equipment'!$M$1,ROW()-1,0))</f>
        <v/>
      </c>
      <c r="AK857" s="107" t="str">
        <f ca="1">IF($AE857="","",IF($AH857="--- Empty ---",0,OFFSET('All Equipment'!$P$1,ROW()-1,0)))</f>
        <v/>
      </c>
      <c r="AL857" s="107" t="str">
        <f ca="1">IF($AE857="","",IF(AND($AE857="Off-Hand",$AH857="--- Empty ---"),1000,IF($AG857="1H",SUM($AK857,MAX(Optimization!$I$5:$K$5)),$AK857)))</f>
        <v/>
      </c>
      <c r="AM857" s="134" t="str">
        <f ca="1">IF($AH857="","",IF(AND($AH857&lt;&gt;"--- Empty ---",OR($AI857&gt;$AD$2,OFFSET('All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7" s="52" t="str">
        <f t="shared" ca="1" si="119"/>
        <v/>
      </c>
      <c r="AO857" s="52" t="str">
        <f t="shared" ca="1" si="124"/>
        <v/>
      </c>
      <c r="AQ857" s="51" t="str">
        <f t="shared" ca="1" si="120"/>
        <v/>
      </c>
      <c r="AR857" s="51" t="str">
        <f t="shared" ca="1" si="121"/>
        <v/>
      </c>
      <c r="AS857" s="52" t="str">
        <f t="shared" ca="1" si="125"/>
        <v/>
      </c>
      <c r="AT857" s="52" t="str">
        <f ca="1">IF(OR(AQ857="",AQ857="n/a"),AQ857,IF(AND($AR857&lt;&gt;"--- Empty ---",AR857=IF(AQ857="Finger1",Settings!$AB$4,Settings!$AB$6),ISERROR(MATCH(AR857,Settings!$AB$9:$AB$14,0))),"No","Yes"))</f>
        <v/>
      </c>
      <c r="AV857" s="51" t="str">
        <f t="shared" ca="1" si="122"/>
        <v/>
      </c>
      <c r="AW857" s="51" t="str">
        <f t="shared" ca="1" si="123"/>
        <v/>
      </c>
      <c r="AX857" s="52" t="str">
        <f t="shared" ca="1" si="126"/>
        <v/>
      </c>
      <c r="AY857" s="52" t="str">
        <f ca="1">IF(OR(AV857="",AV857="n/a"),AV857,IF(AND($AW857&lt;&gt;"--- Empty ---",AW857=IF(AV857="Finger2",Settings!$AB$3,Settings!$AB$5),ISERROR(MATCH(AW857,Settings!$AB$9:$AB$14,0))),"No","Yes"))</f>
        <v/>
      </c>
    </row>
    <row r="858" spans="31:51" x14ac:dyDescent="0.25">
      <c r="AE858" s="51" t="str">
        <f ca="1">OFFSET('All Equipment'!$A$1,ROW()-1,0)&amp;""</f>
        <v/>
      </c>
      <c r="AF858" s="51" t="str">
        <f ca="1">OFFSET('All Equipment'!$B$1,ROW()-1,0)&amp;""</f>
        <v/>
      </c>
      <c r="AG858" s="52" t="str">
        <f t="shared" ca="1" si="118"/>
        <v/>
      </c>
      <c r="AH858" s="51" t="str">
        <f ca="1">IF($AE858="","",IF(OFFSET('All Equipment'!$A$1,ROW()-1,2)="","--- Empty ---",OFFSET('All Equipment'!$A$1,ROW()-1,2)))</f>
        <v/>
      </c>
      <c r="AI858" s="52" t="str">
        <f ca="1">IF($AF858="","",OFFSET('All Equipment'!$E$1,ROW()-1,0))</f>
        <v/>
      </c>
      <c r="AJ858" s="52" t="str">
        <f ca="1">IF($AE858="","",OFFSET('All Equipment'!$M$1,ROW()-1,0))</f>
        <v/>
      </c>
      <c r="AK858" s="107" t="str">
        <f ca="1">IF($AE858="","",IF($AH858="--- Empty ---",0,OFFSET('All Equipment'!$P$1,ROW()-1,0)))</f>
        <v/>
      </c>
      <c r="AL858" s="107" t="str">
        <f ca="1">IF($AE858="","",IF(AND($AE858="Off-Hand",$AH858="--- Empty ---"),1000,IF($AG858="1H",SUM($AK858,MAX(Optimization!$I$5:$K$5)),$AK858)))</f>
        <v/>
      </c>
      <c r="AM858" s="134" t="str">
        <f ca="1">IF($AH858="","",IF(AND($AH858&lt;&gt;"--- Empty ---",OR($AI858&gt;$AD$2,OFFSET('All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8" s="52" t="str">
        <f t="shared" ca="1" si="119"/>
        <v/>
      </c>
      <c r="AO858" s="52" t="str">
        <f t="shared" ca="1" si="124"/>
        <v/>
      </c>
      <c r="AQ858" s="51" t="str">
        <f t="shared" ca="1" si="120"/>
        <v/>
      </c>
      <c r="AR858" s="51" t="str">
        <f t="shared" ca="1" si="121"/>
        <v/>
      </c>
      <c r="AS858" s="52" t="str">
        <f t="shared" ca="1" si="125"/>
        <v/>
      </c>
      <c r="AT858" s="52" t="str">
        <f ca="1">IF(OR(AQ858="",AQ858="n/a"),AQ858,IF(AND($AR858&lt;&gt;"--- Empty ---",AR858=IF(AQ858="Finger1",Settings!$AB$4,Settings!$AB$6),ISERROR(MATCH(AR858,Settings!$AB$9:$AB$14,0))),"No","Yes"))</f>
        <v/>
      </c>
      <c r="AV858" s="51" t="str">
        <f t="shared" ca="1" si="122"/>
        <v/>
      </c>
      <c r="AW858" s="51" t="str">
        <f t="shared" ca="1" si="123"/>
        <v/>
      </c>
      <c r="AX858" s="52" t="str">
        <f t="shared" ca="1" si="126"/>
        <v/>
      </c>
      <c r="AY858" s="52" t="str">
        <f ca="1">IF(OR(AV858="",AV858="n/a"),AV858,IF(AND($AW858&lt;&gt;"--- Empty ---",AW858=IF(AV858="Finger2",Settings!$AB$3,Settings!$AB$5),ISERROR(MATCH(AW858,Settings!$AB$9:$AB$14,0))),"No","Yes"))</f>
        <v/>
      </c>
    </row>
    <row r="859" spans="31:51" x14ac:dyDescent="0.25">
      <c r="AE859" s="51" t="str">
        <f ca="1">OFFSET('All Equipment'!$A$1,ROW()-1,0)&amp;""</f>
        <v/>
      </c>
      <c r="AF859" s="51" t="str">
        <f ca="1">OFFSET('All Equipment'!$B$1,ROW()-1,0)&amp;""</f>
        <v/>
      </c>
      <c r="AG859" s="52" t="str">
        <f t="shared" ca="1" si="118"/>
        <v/>
      </c>
      <c r="AH859" s="51" t="str">
        <f ca="1">IF($AE859="","",IF(OFFSET('All Equipment'!$A$1,ROW()-1,2)="","--- Empty ---",OFFSET('All Equipment'!$A$1,ROW()-1,2)))</f>
        <v/>
      </c>
      <c r="AI859" s="52" t="str">
        <f ca="1">IF($AF859="","",OFFSET('All Equipment'!$E$1,ROW()-1,0))</f>
        <v/>
      </c>
      <c r="AJ859" s="52" t="str">
        <f ca="1">IF($AE859="","",OFFSET('All Equipment'!$M$1,ROW()-1,0))</f>
        <v/>
      </c>
      <c r="AK859" s="107" t="str">
        <f ca="1">IF($AE859="","",IF($AH859="--- Empty ---",0,OFFSET('All Equipment'!$P$1,ROW()-1,0)))</f>
        <v/>
      </c>
      <c r="AL859" s="107" t="str">
        <f ca="1">IF($AE859="","",IF(AND($AE859="Off-Hand",$AH859="--- Empty ---"),1000,IF($AG859="1H",SUM($AK859,MAX(Optimization!$I$5:$K$5)),$AK859)))</f>
        <v/>
      </c>
      <c r="AM859" s="134" t="str">
        <f ca="1">IF($AH859="","",IF(AND($AH859&lt;&gt;"--- Empty ---",OR($AI859&gt;$AD$2,OFFSET('All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9" s="52" t="str">
        <f t="shared" ca="1" si="119"/>
        <v/>
      </c>
      <c r="AO859" s="52" t="str">
        <f t="shared" ca="1" si="124"/>
        <v/>
      </c>
      <c r="AQ859" s="51" t="str">
        <f t="shared" ca="1" si="120"/>
        <v/>
      </c>
      <c r="AR859" s="51" t="str">
        <f t="shared" ca="1" si="121"/>
        <v/>
      </c>
      <c r="AS859" s="52" t="str">
        <f t="shared" ca="1" si="125"/>
        <v/>
      </c>
      <c r="AT859" s="52" t="str">
        <f ca="1">IF(OR(AQ859="",AQ859="n/a"),AQ859,IF(AND($AR859&lt;&gt;"--- Empty ---",AR859=IF(AQ859="Finger1",Settings!$AB$4,Settings!$AB$6),ISERROR(MATCH(AR859,Settings!$AB$9:$AB$14,0))),"No","Yes"))</f>
        <v/>
      </c>
      <c r="AV859" s="51" t="str">
        <f t="shared" ca="1" si="122"/>
        <v/>
      </c>
      <c r="AW859" s="51" t="str">
        <f t="shared" ca="1" si="123"/>
        <v/>
      </c>
      <c r="AX859" s="52" t="str">
        <f t="shared" ca="1" si="126"/>
        <v/>
      </c>
      <c r="AY859" s="52" t="str">
        <f ca="1">IF(OR(AV859="",AV859="n/a"),AV859,IF(AND($AW859&lt;&gt;"--- Empty ---",AW859=IF(AV859="Finger2",Settings!$AB$3,Settings!$AB$5),ISERROR(MATCH(AW859,Settings!$AB$9:$AB$14,0))),"No","Yes"))</f>
        <v/>
      </c>
    </row>
    <row r="860" spans="31:51" x14ac:dyDescent="0.25">
      <c r="AE860" s="51" t="str">
        <f ca="1">OFFSET('All Equipment'!$A$1,ROW()-1,0)&amp;""</f>
        <v/>
      </c>
      <c r="AF860" s="51" t="str">
        <f ca="1">OFFSET('All Equipment'!$B$1,ROW()-1,0)&amp;""</f>
        <v/>
      </c>
      <c r="AG860" s="52" t="str">
        <f t="shared" ca="1" si="118"/>
        <v/>
      </c>
      <c r="AH860" s="51" t="str">
        <f ca="1">IF($AE860="","",IF(OFFSET('All Equipment'!$A$1,ROW()-1,2)="","--- Empty ---",OFFSET('All Equipment'!$A$1,ROW()-1,2)))</f>
        <v/>
      </c>
      <c r="AI860" s="52" t="str">
        <f ca="1">IF($AF860="","",OFFSET('All Equipment'!$E$1,ROW()-1,0))</f>
        <v/>
      </c>
      <c r="AJ860" s="52" t="str">
        <f ca="1">IF($AE860="","",OFFSET('All Equipment'!$M$1,ROW()-1,0))</f>
        <v/>
      </c>
      <c r="AK860" s="107" t="str">
        <f ca="1">IF($AE860="","",IF($AH860="--- Empty ---",0,OFFSET('All Equipment'!$P$1,ROW()-1,0)))</f>
        <v/>
      </c>
      <c r="AL860" s="107" t="str">
        <f ca="1">IF($AE860="","",IF(AND($AE860="Off-Hand",$AH860="--- Empty ---"),1000,IF($AG860="1H",SUM($AK860,MAX(Optimization!$I$5:$K$5)),$AK860)))</f>
        <v/>
      </c>
      <c r="AM860" s="134" t="str">
        <f ca="1">IF($AH860="","",IF(AND($AH860&lt;&gt;"--- Empty ---",OR($AI860&gt;$AD$2,OFFSET('All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0" s="52" t="str">
        <f t="shared" ca="1" si="119"/>
        <v/>
      </c>
      <c r="AO860" s="52" t="str">
        <f t="shared" ca="1" si="124"/>
        <v/>
      </c>
      <c r="AQ860" s="51" t="str">
        <f t="shared" ca="1" si="120"/>
        <v/>
      </c>
      <c r="AR860" s="51" t="str">
        <f t="shared" ca="1" si="121"/>
        <v/>
      </c>
      <c r="AS860" s="52" t="str">
        <f t="shared" ca="1" si="125"/>
        <v/>
      </c>
      <c r="AT860" s="52" t="str">
        <f ca="1">IF(OR(AQ860="",AQ860="n/a"),AQ860,IF(AND($AR860&lt;&gt;"--- Empty ---",AR860=IF(AQ860="Finger1",Settings!$AB$4,Settings!$AB$6),ISERROR(MATCH(AR860,Settings!$AB$9:$AB$14,0))),"No","Yes"))</f>
        <v/>
      </c>
      <c r="AV860" s="51" t="str">
        <f t="shared" ca="1" si="122"/>
        <v/>
      </c>
      <c r="AW860" s="51" t="str">
        <f t="shared" ca="1" si="123"/>
        <v/>
      </c>
      <c r="AX860" s="52" t="str">
        <f t="shared" ca="1" si="126"/>
        <v/>
      </c>
      <c r="AY860" s="52" t="str">
        <f ca="1">IF(OR(AV860="",AV860="n/a"),AV860,IF(AND($AW860&lt;&gt;"--- Empty ---",AW860=IF(AV860="Finger2",Settings!$AB$3,Settings!$AB$5),ISERROR(MATCH(AW860,Settings!$AB$9:$AB$14,0))),"No","Yes"))</f>
        <v/>
      </c>
    </row>
    <row r="861" spans="31:51" x14ac:dyDescent="0.25">
      <c r="AE861" s="51" t="str">
        <f ca="1">OFFSET('All Equipment'!$A$1,ROW()-1,0)&amp;""</f>
        <v/>
      </c>
      <c r="AF861" s="51" t="str">
        <f ca="1">OFFSET('All Equipment'!$B$1,ROW()-1,0)&amp;""</f>
        <v/>
      </c>
      <c r="AG861" s="52" t="str">
        <f t="shared" ca="1" si="118"/>
        <v/>
      </c>
      <c r="AH861" s="51" t="str">
        <f ca="1">IF($AE861="","",IF(OFFSET('All Equipment'!$A$1,ROW()-1,2)="","--- Empty ---",OFFSET('All Equipment'!$A$1,ROW()-1,2)))</f>
        <v/>
      </c>
      <c r="AI861" s="52" t="str">
        <f ca="1">IF($AF861="","",OFFSET('All Equipment'!$E$1,ROW()-1,0))</f>
        <v/>
      </c>
      <c r="AJ861" s="52" t="str">
        <f ca="1">IF($AE861="","",OFFSET('All Equipment'!$M$1,ROW()-1,0))</f>
        <v/>
      </c>
      <c r="AK861" s="107" t="str">
        <f ca="1">IF($AE861="","",IF($AH861="--- Empty ---",0,OFFSET('All Equipment'!$P$1,ROW()-1,0)))</f>
        <v/>
      </c>
      <c r="AL861" s="107" t="str">
        <f ca="1">IF($AE861="","",IF(AND($AE861="Off-Hand",$AH861="--- Empty ---"),1000,IF($AG861="1H",SUM($AK861,MAX(Optimization!$I$5:$K$5)),$AK861)))</f>
        <v/>
      </c>
      <c r="AM861" s="134" t="str">
        <f ca="1">IF($AH861="","",IF(AND($AH861&lt;&gt;"--- Empty ---",OR($AI861&gt;$AD$2,OFFSET('All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1" s="52" t="str">
        <f t="shared" ca="1" si="119"/>
        <v/>
      </c>
      <c r="AO861" s="52" t="str">
        <f t="shared" ca="1" si="124"/>
        <v/>
      </c>
      <c r="AQ861" s="51" t="str">
        <f t="shared" ca="1" si="120"/>
        <v/>
      </c>
      <c r="AR861" s="51" t="str">
        <f t="shared" ca="1" si="121"/>
        <v/>
      </c>
      <c r="AS861" s="52" t="str">
        <f t="shared" ca="1" si="125"/>
        <v/>
      </c>
      <c r="AT861" s="52" t="str">
        <f ca="1">IF(OR(AQ861="",AQ861="n/a"),AQ861,IF(AND($AR861&lt;&gt;"--- Empty ---",AR861=IF(AQ861="Finger1",Settings!$AB$4,Settings!$AB$6),ISERROR(MATCH(AR861,Settings!$AB$9:$AB$14,0))),"No","Yes"))</f>
        <v/>
      </c>
      <c r="AV861" s="51" t="str">
        <f t="shared" ca="1" si="122"/>
        <v/>
      </c>
      <c r="AW861" s="51" t="str">
        <f t="shared" ca="1" si="123"/>
        <v/>
      </c>
      <c r="AX861" s="52" t="str">
        <f t="shared" ca="1" si="126"/>
        <v/>
      </c>
      <c r="AY861" s="52" t="str">
        <f ca="1">IF(OR(AV861="",AV861="n/a"),AV861,IF(AND($AW861&lt;&gt;"--- Empty ---",AW861=IF(AV861="Finger2",Settings!$AB$3,Settings!$AB$5),ISERROR(MATCH(AW861,Settings!$AB$9:$AB$14,0))),"No","Yes"))</f>
        <v/>
      </c>
    </row>
    <row r="862" spans="31:51" x14ac:dyDescent="0.25">
      <c r="AE862" s="51" t="str">
        <f ca="1">OFFSET('All Equipment'!$A$1,ROW()-1,0)&amp;""</f>
        <v/>
      </c>
      <c r="AF862" s="51" t="str">
        <f ca="1">OFFSET('All Equipment'!$B$1,ROW()-1,0)&amp;""</f>
        <v/>
      </c>
      <c r="AG862" s="52" t="str">
        <f t="shared" ca="1" si="118"/>
        <v/>
      </c>
      <c r="AH862" s="51" t="str">
        <f ca="1">IF($AE862="","",IF(OFFSET('All Equipment'!$A$1,ROW()-1,2)="","--- Empty ---",OFFSET('All Equipment'!$A$1,ROW()-1,2)))</f>
        <v/>
      </c>
      <c r="AI862" s="52" t="str">
        <f ca="1">IF($AF862="","",OFFSET('All Equipment'!$E$1,ROW()-1,0))</f>
        <v/>
      </c>
      <c r="AJ862" s="52" t="str">
        <f ca="1">IF($AE862="","",OFFSET('All Equipment'!$M$1,ROW()-1,0))</f>
        <v/>
      </c>
      <c r="AK862" s="107" t="str">
        <f ca="1">IF($AE862="","",IF($AH862="--- Empty ---",0,OFFSET('All Equipment'!$P$1,ROW()-1,0)))</f>
        <v/>
      </c>
      <c r="AL862" s="107" t="str">
        <f ca="1">IF($AE862="","",IF(AND($AE862="Off-Hand",$AH862="--- Empty ---"),1000,IF($AG862="1H",SUM($AK862,MAX(Optimization!$I$5:$K$5)),$AK862)))</f>
        <v/>
      </c>
      <c r="AM862" s="134" t="str">
        <f ca="1">IF($AH862="","",IF(AND($AH862&lt;&gt;"--- Empty ---",OR($AI862&gt;$AD$2,OFFSET('All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2" s="52" t="str">
        <f t="shared" ca="1" si="119"/>
        <v/>
      </c>
      <c r="AO862" s="52" t="str">
        <f t="shared" ca="1" si="124"/>
        <v/>
      </c>
      <c r="AQ862" s="51" t="str">
        <f t="shared" ca="1" si="120"/>
        <v/>
      </c>
      <c r="AR862" s="51" t="str">
        <f t="shared" ca="1" si="121"/>
        <v/>
      </c>
      <c r="AS862" s="52" t="str">
        <f t="shared" ca="1" si="125"/>
        <v/>
      </c>
      <c r="AT862" s="52" t="str">
        <f ca="1">IF(OR(AQ862="",AQ862="n/a"),AQ862,IF(AND($AR862&lt;&gt;"--- Empty ---",AR862=IF(AQ862="Finger1",Settings!$AB$4,Settings!$AB$6),ISERROR(MATCH(AR862,Settings!$AB$9:$AB$14,0))),"No","Yes"))</f>
        <v/>
      </c>
      <c r="AV862" s="51" t="str">
        <f t="shared" ca="1" si="122"/>
        <v/>
      </c>
      <c r="AW862" s="51" t="str">
        <f t="shared" ca="1" si="123"/>
        <v/>
      </c>
      <c r="AX862" s="52" t="str">
        <f t="shared" ca="1" si="126"/>
        <v/>
      </c>
      <c r="AY862" s="52" t="str">
        <f ca="1">IF(OR(AV862="",AV862="n/a"),AV862,IF(AND($AW862&lt;&gt;"--- Empty ---",AW862=IF(AV862="Finger2",Settings!$AB$3,Settings!$AB$5),ISERROR(MATCH(AW862,Settings!$AB$9:$AB$14,0))),"No","Yes"))</f>
        <v/>
      </c>
    </row>
    <row r="863" spans="31:51" x14ac:dyDescent="0.25">
      <c r="AE863" s="51" t="str">
        <f ca="1">OFFSET('All Equipment'!$A$1,ROW()-1,0)&amp;""</f>
        <v/>
      </c>
      <c r="AF863" s="51" t="str">
        <f ca="1">OFFSET('All Equipment'!$B$1,ROW()-1,0)&amp;""</f>
        <v/>
      </c>
      <c r="AG863" s="52" t="str">
        <f t="shared" ca="1" si="118"/>
        <v/>
      </c>
      <c r="AH863" s="51" t="str">
        <f ca="1">IF($AE863="","",IF(OFFSET('All Equipment'!$A$1,ROW()-1,2)="","--- Empty ---",OFFSET('All Equipment'!$A$1,ROW()-1,2)))</f>
        <v/>
      </c>
      <c r="AI863" s="52" t="str">
        <f ca="1">IF($AF863="","",OFFSET('All Equipment'!$E$1,ROW()-1,0))</f>
        <v/>
      </c>
      <c r="AJ863" s="52" t="str">
        <f ca="1">IF($AE863="","",OFFSET('All Equipment'!$M$1,ROW()-1,0))</f>
        <v/>
      </c>
      <c r="AK863" s="107" t="str">
        <f ca="1">IF($AE863="","",IF($AH863="--- Empty ---",0,OFFSET('All Equipment'!$P$1,ROW()-1,0)))</f>
        <v/>
      </c>
      <c r="AL863" s="107" t="str">
        <f ca="1">IF($AE863="","",IF(AND($AE863="Off-Hand",$AH863="--- Empty ---"),1000,IF($AG863="1H",SUM($AK863,MAX(Optimization!$I$5:$K$5)),$AK863)))</f>
        <v/>
      </c>
      <c r="AM863" s="134" t="str">
        <f ca="1">IF($AH863="","",IF(AND($AH863&lt;&gt;"--- Empty ---",OR($AI863&gt;$AD$2,OFFSET('All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3" s="52" t="str">
        <f t="shared" ca="1" si="119"/>
        <v/>
      </c>
      <c r="AO863" s="52" t="str">
        <f t="shared" ca="1" si="124"/>
        <v/>
      </c>
      <c r="AQ863" s="51" t="str">
        <f t="shared" ca="1" si="120"/>
        <v/>
      </c>
      <c r="AR863" s="51" t="str">
        <f t="shared" ca="1" si="121"/>
        <v/>
      </c>
      <c r="AS863" s="52" t="str">
        <f t="shared" ca="1" si="125"/>
        <v/>
      </c>
      <c r="AT863" s="52" t="str">
        <f ca="1">IF(OR(AQ863="",AQ863="n/a"),AQ863,IF(AND($AR863&lt;&gt;"--- Empty ---",AR863=IF(AQ863="Finger1",Settings!$AB$4,Settings!$AB$6),ISERROR(MATCH(AR863,Settings!$AB$9:$AB$14,0))),"No","Yes"))</f>
        <v/>
      </c>
      <c r="AV863" s="51" t="str">
        <f t="shared" ca="1" si="122"/>
        <v/>
      </c>
      <c r="AW863" s="51" t="str">
        <f t="shared" ca="1" si="123"/>
        <v/>
      </c>
      <c r="AX863" s="52" t="str">
        <f t="shared" ca="1" si="126"/>
        <v/>
      </c>
      <c r="AY863" s="52" t="str">
        <f ca="1">IF(OR(AV863="",AV863="n/a"),AV863,IF(AND($AW863&lt;&gt;"--- Empty ---",AW863=IF(AV863="Finger2",Settings!$AB$3,Settings!$AB$5),ISERROR(MATCH(AW863,Settings!$AB$9:$AB$14,0))),"No","Yes"))</f>
        <v/>
      </c>
    </row>
    <row r="864" spans="31:51" x14ac:dyDescent="0.25">
      <c r="AE864" s="51" t="str">
        <f ca="1">OFFSET('All Equipment'!$A$1,ROW()-1,0)&amp;""</f>
        <v/>
      </c>
      <c r="AF864" s="51" t="str">
        <f ca="1">OFFSET('All Equipment'!$B$1,ROW()-1,0)&amp;""</f>
        <v/>
      </c>
      <c r="AG864" s="52" t="str">
        <f t="shared" ca="1" si="118"/>
        <v/>
      </c>
      <c r="AH864" s="51" t="str">
        <f ca="1">IF($AE864="","",IF(OFFSET('All Equipment'!$A$1,ROW()-1,2)="","--- Empty ---",OFFSET('All Equipment'!$A$1,ROW()-1,2)))</f>
        <v/>
      </c>
      <c r="AI864" s="52" t="str">
        <f ca="1">IF($AF864="","",OFFSET('All Equipment'!$E$1,ROW()-1,0))</f>
        <v/>
      </c>
      <c r="AJ864" s="52" t="str">
        <f ca="1">IF($AE864="","",OFFSET('All Equipment'!$M$1,ROW()-1,0))</f>
        <v/>
      </c>
      <c r="AK864" s="107" t="str">
        <f ca="1">IF($AE864="","",IF($AH864="--- Empty ---",0,OFFSET('All Equipment'!$P$1,ROW()-1,0)))</f>
        <v/>
      </c>
      <c r="AL864" s="107" t="str">
        <f ca="1">IF($AE864="","",IF(AND($AE864="Off-Hand",$AH864="--- Empty ---"),1000,IF($AG864="1H",SUM($AK864,MAX(Optimization!$I$5:$K$5)),$AK864)))</f>
        <v/>
      </c>
      <c r="AM864" s="134" t="str">
        <f ca="1">IF($AH864="","",IF(AND($AH864&lt;&gt;"--- Empty ---",OR($AI864&gt;$AD$2,OFFSET('All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4" s="52" t="str">
        <f t="shared" ca="1" si="119"/>
        <v/>
      </c>
      <c r="AO864" s="52" t="str">
        <f t="shared" ca="1" si="124"/>
        <v/>
      </c>
      <c r="AQ864" s="51" t="str">
        <f t="shared" ca="1" si="120"/>
        <v/>
      </c>
      <c r="AR864" s="51" t="str">
        <f t="shared" ca="1" si="121"/>
        <v/>
      </c>
      <c r="AS864" s="52" t="str">
        <f t="shared" ca="1" si="125"/>
        <v/>
      </c>
      <c r="AT864" s="52" t="str">
        <f ca="1">IF(OR(AQ864="",AQ864="n/a"),AQ864,IF(AND($AR864&lt;&gt;"--- Empty ---",AR864=IF(AQ864="Finger1",Settings!$AB$4,Settings!$AB$6),ISERROR(MATCH(AR864,Settings!$AB$9:$AB$14,0))),"No","Yes"))</f>
        <v/>
      </c>
      <c r="AV864" s="51" t="str">
        <f t="shared" ca="1" si="122"/>
        <v/>
      </c>
      <c r="AW864" s="51" t="str">
        <f t="shared" ca="1" si="123"/>
        <v/>
      </c>
      <c r="AX864" s="52" t="str">
        <f t="shared" ca="1" si="126"/>
        <v/>
      </c>
      <c r="AY864" s="52" t="str">
        <f ca="1">IF(OR(AV864="",AV864="n/a"),AV864,IF(AND($AW864&lt;&gt;"--- Empty ---",AW864=IF(AV864="Finger2",Settings!$AB$3,Settings!$AB$5),ISERROR(MATCH(AW864,Settings!$AB$9:$AB$14,0))),"No","Yes"))</f>
        <v/>
      </c>
    </row>
    <row r="865" spans="31:51" x14ac:dyDescent="0.25">
      <c r="AE865" s="51" t="str">
        <f ca="1">OFFSET('All Equipment'!$A$1,ROW()-1,0)&amp;""</f>
        <v/>
      </c>
      <c r="AF865" s="51" t="str">
        <f ca="1">OFFSET('All Equipment'!$B$1,ROW()-1,0)&amp;""</f>
        <v/>
      </c>
      <c r="AG865" s="52" t="str">
        <f t="shared" ca="1" si="118"/>
        <v/>
      </c>
      <c r="AH865" s="51" t="str">
        <f ca="1">IF($AE865="","",IF(OFFSET('All Equipment'!$A$1,ROW()-1,2)="","--- Empty ---",OFFSET('All Equipment'!$A$1,ROW()-1,2)))</f>
        <v/>
      </c>
      <c r="AI865" s="52" t="str">
        <f ca="1">IF($AF865="","",OFFSET('All Equipment'!$E$1,ROW()-1,0))</f>
        <v/>
      </c>
      <c r="AJ865" s="52" t="str">
        <f ca="1">IF($AE865="","",OFFSET('All Equipment'!$M$1,ROW()-1,0))</f>
        <v/>
      </c>
      <c r="AK865" s="107" t="str">
        <f ca="1">IF($AE865="","",IF($AH865="--- Empty ---",0,OFFSET('All Equipment'!$P$1,ROW()-1,0)))</f>
        <v/>
      </c>
      <c r="AL865" s="107" t="str">
        <f ca="1">IF($AE865="","",IF(AND($AE865="Off-Hand",$AH865="--- Empty ---"),1000,IF($AG865="1H",SUM($AK865,MAX(Optimization!$I$5:$K$5)),$AK865)))</f>
        <v/>
      </c>
      <c r="AM865" s="134" t="str">
        <f ca="1">IF($AH865="","",IF(AND($AH865&lt;&gt;"--- Empty ---",OR($AI865&gt;$AD$2,OFFSET('All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5" s="52" t="str">
        <f t="shared" ca="1" si="119"/>
        <v/>
      </c>
      <c r="AO865" s="52" t="str">
        <f t="shared" ca="1" si="124"/>
        <v/>
      </c>
      <c r="AQ865" s="51" t="str">
        <f t="shared" ca="1" si="120"/>
        <v/>
      </c>
      <c r="AR865" s="51" t="str">
        <f t="shared" ca="1" si="121"/>
        <v/>
      </c>
      <c r="AS865" s="52" t="str">
        <f t="shared" ca="1" si="125"/>
        <v/>
      </c>
      <c r="AT865" s="52" t="str">
        <f ca="1">IF(OR(AQ865="",AQ865="n/a"),AQ865,IF(AND($AR865&lt;&gt;"--- Empty ---",AR865=IF(AQ865="Finger1",Settings!$AB$4,Settings!$AB$6),ISERROR(MATCH(AR865,Settings!$AB$9:$AB$14,0))),"No","Yes"))</f>
        <v/>
      </c>
      <c r="AV865" s="51" t="str">
        <f t="shared" ca="1" si="122"/>
        <v/>
      </c>
      <c r="AW865" s="51" t="str">
        <f t="shared" ca="1" si="123"/>
        <v/>
      </c>
      <c r="AX865" s="52" t="str">
        <f t="shared" ca="1" si="126"/>
        <v/>
      </c>
      <c r="AY865" s="52" t="str">
        <f ca="1">IF(OR(AV865="",AV865="n/a"),AV865,IF(AND($AW865&lt;&gt;"--- Empty ---",AW865=IF(AV865="Finger2",Settings!$AB$3,Settings!$AB$5),ISERROR(MATCH(AW865,Settings!$AB$9:$AB$14,0))),"No","Yes"))</f>
        <v/>
      </c>
    </row>
    <row r="866" spans="31:51" x14ac:dyDescent="0.25">
      <c r="AE866" s="51" t="str">
        <f ca="1">OFFSET('All Equipment'!$A$1,ROW()-1,0)&amp;""</f>
        <v/>
      </c>
      <c r="AF866" s="51" t="str">
        <f ca="1">OFFSET('All Equipment'!$B$1,ROW()-1,0)&amp;""</f>
        <v/>
      </c>
      <c r="AG866" s="52" t="str">
        <f t="shared" ca="1" si="118"/>
        <v/>
      </c>
      <c r="AH866" s="51" t="str">
        <f ca="1">IF($AE866="","",IF(OFFSET('All Equipment'!$A$1,ROW()-1,2)="","--- Empty ---",OFFSET('All Equipment'!$A$1,ROW()-1,2)))</f>
        <v/>
      </c>
      <c r="AI866" s="52" t="str">
        <f ca="1">IF($AF866="","",OFFSET('All Equipment'!$E$1,ROW()-1,0))</f>
        <v/>
      </c>
      <c r="AJ866" s="52" t="str">
        <f ca="1">IF($AE866="","",OFFSET('All Equipment'!$M$1,ROW()-1,0))</f>
        <v/>
      </c>
      <c r="AK866" s="107" t="str">
        <f ca="1">IF($AE866="","",IF($AH866="--- Empty ---",0,OFFSET('All Equipment'!$P$1,ROW()-1,0)))</f>
        <v/>
      </c>
      <c r="AL866" s="107" t="str">
        <f ca="1">IF($AE866="","",IF(AND($AE866="Off-Hand",$AH866="--- Empty ---"),1000,IF($AG866="1H",SUM($AK866,MAX(Optimization!$I$5:$K$5)),$AK866)))</f>
        <v/>
      </c>
      <c r="AM866" s="134" t="str">
        <f ca="1">IF($AH866="","",IF(AND($AH866&lt;&gt;"--- Empty ---",OR($AI866&gt;$AD$2,OFFSET('All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6" s="52" t="str">
        <f t="shared" ca="1" si="119"/>
        <v/>
      </c>
      <c r="AO866" s="52" t="str">
        <f t="shared" ca="1" si="124"/>
        <v/>
      </c>
      <c r="AQ866" s="51" t="str">
        <f t="shared" ca="1" si="120"/>
        <v/>
      </c>
      <c r="AR866" s="51" t="str">
        <f t="shared" ca="1" si="121"/>
        <v/>
      </c>
      <c r="AS866" s="52" t="str">
        <f t="shared" ca="1" si="125"/>
        <v/>
      </c>
      <c r="AT866" s="52" t="str">
        <f ca="1">IF(OR(AQ866="",AQ866="n/a"),AQ866,IF(AND($AR866&lt;&gt;"--- Empty ---",AR866=IF(AQ866="Finger1",Settings!$AB$4,Settings!$AB$6),ISERROR(MATCH(AR866,Settings!$AB$9:$AB$14,0))),"No","Yes"))</f>
        <v/>
      </c>
      <c r="AV866" s="51" t="str">
        <f t="shared" ca="1" si="122"/>
        <v/>
      </c>
      <c r="AW866" s="51" t="str">
        <f t="shared" ca="1" si="123"/>
        <v/>
      </c>
      <c r="AX866" s="52" t="str">
        <f t="shared" ca="1" si="126"/>
        <v/>
      </c>
      <c r="AY866" s="52" t="str">
        <f ca="1">IF(OR(AV866="",AV866="n/a"),AV866,IF(AND($AW866&lt;&gt;"--- Empty ---",AW866=IF(AV866="Finger2",Settings!$AB$3,Settings!$AB$5),ISERROR(MATCH(AW866,Settings!$AB$9:$AB$14,0))),"No","Yes"))</f>
        <v/>
      </c>
    </row>
    <row r="867" spans="31:51" x14ac:dyDescent="0.25">
      <c r="AE867" s="51" t="str">
        <f ca="1">OFFSET('All Equipment'!$A$1,ROW()-1,0)&amp;""</f>
        <v/>
      </c>
      <c r="AF867" s="51" t="str">
        <f ca="1">OFFSET('All Equipment'!$B$1,ROW()-1,0)&amp;""</f>
        <v/>
      </c>
      <c r="AG867" s="52" t="str">
        <f t="shared" ca="1" si="118"/>
        <v/>
      </c>
      <c r="AH867" s="51" t="str">
        <f ca="1">IF($AE867="","",IF(OFFSET('All Equipment'!$A$1,ROW()-1,2)="","--- Empty ---",OFFSET('All Equipment'!$A$1,ROW()-1,2)))</f>
        <v/>
      </c>
      <c r="AI867" s="52" t="str">
        <f ca="1">IF($AF867="","",OFFSET('All Equipment'!$E$1,ROW()-1,0))</f>
        <v/>
      </c>
      <c r="AJ867" s="52" t="str">
        <f ca="1">IF($AE867="","",OFFSET('All Equipment'!$M$1,ROW()-1,0))</f>
        <v/>
      </c>
      <c r="AK867" s="107" t="str">
        <f ca="1">IF($AE867="","",IF($AH867="--- Empty ---",0,OFFSET('All Equipment'!$P$1,ROW()-1,0)))</f>
        <v/>
      </c>
      <c r="AL867" s="107" t="str">
        <f ca="1">IF($AE867="","",IF(AND($AE867="Off-Hand",$AH867="--- Empty ---"),1000,IF($AG867="1H",SUM($AK867,MAX(Optimization!$I$5:$K$5)),$AK867)))</f>
        <v/>
      </c>
      <c r="AM867" s="134" t="str">
        <f ca="1">IF($AH867="","",IF(AND($AH867&lt;&gt;"--- Empty ---",OR($AI867&gt;$AD$2,OFFSET('All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7" s="52" t="str">
        <f t="shared" ca="1" si="119"/>
        <v/>
      </c>
      <c r="AO867" s="52" t="str">
        <f t="shared" ca="1" si="124"/>
        <v/>
      </c>
      <c r="AQ867" s="51" t="str">
        <f t="shared" ca="1" si="120"/>
        <v/>
      </c>
      <c r="AR867" s="51" t="str">
        <f t="shared" ca="1" si="121"/>
        <v/>
      </c>
      <c r="AS867" s="52" t="str">
        <f t="shared" ca="1" si="125"/>
        <v/>
      </c>
      <c r="AT867" s="52" t="str">
        <f ca="1">IF(OR(AQ867="",AQ867="n/a"),AQ867,IF(AND($AR867&lt;&gt;"--- Empty ---",AR867=IF(AQ867="Finger1",Settings!$AB$4,Settings!$AB$6),ISERROR(MATCH(AR867,Settings!$AB$9:$AB$14,0))),"No","Yes"))</f>
        <v/>
      </c>
      <c r="AV867" s="51" t="str">
        <f t="shared" ca="1" si="122"/>
        <v/>
      </c>
      <c r="AW867" s="51" t="str">
        <f t="shared" ca="1" si="123"/>
        <v/>
      </c>
      <c r="AX867" s="52" t="str">
        <f t="shared" ca="1" si="126"/>
        <v/>
      </c>
      <c r="AY867" s="52" t="str">
        <f ca="1">IF(OR(AV867="",AV867="n/a"),AV867,IF(AND($AW867&lt;&gt;"--- Empty ---",AW867=IF(AV867="Finger2",Settings!$AB$3,Settings!$AB$5),ISERROR(MATCH(AW867,Settings!$AB$9:$AB$14,0))),"No","Yes"))</f>
        <v/>
      </c>
    </row>
    <row r="868" spans="31:51" x14ac:dyDescent="0.25">
      <c r="AE868" s="51" t="str">
        <f ca="1">OFFSET('All Equipment'!$A$1,ROW()-1,0)&amp;""</f>
        <v/>
      </c>
      <c r="AF868" s="51" t="str">
        <f ca="1">OFFSET('All Equipment'!$B$1,ROW()-1,0)&amp;""</f>
        <v/>
      </c>
      <c r="AG868" s="52" t="str">
        <f t="shared" ca="1" si="118"/>
        <v/>
      </c>
      <c r="AH868" s="51" t="str">
        <f ca="1">IF($AE868="","",IF(OFFSET('All Equipment'!$A$1,ROW()-1,2)="","--- Empty ---",OFFSET('All Equipment'!$A$1,ROW()-1,2)))</f>
        <v/>
      </c>
      <c r="AI868" s="52" t="str">
        <f ca="1">IF($AF868="","",OFFSET('All Equipment'!$E$1,ROW()-1,0))</f>
        <v/>
      </c>
      <c r="AJ868" s="52" t="str">
        <f ca="1">IF($AE868="","",OFFSET('All Equipment'!$M$1,ROW()-1,0))</f>
        <v/>
      </c>
      <c r="AK868" s="107" t="str">
        <f ca="1">IF($AE868="","",IF($AH868="--- Empty ---",0,OFFSET('All Equipment'!$P$1,ROW()-1,0)))</f>
        <v/>
      </c>
      <c r="AL868" s="107" t="str">
        <f ca="1">IF($AE868="","",IF(AND($AE868="Off-Hand",$AH868="--- Empty ---"),1000,IF($AG868="1H",SUM($AK868,MAX(Optimization!$I$5:$K$5)),$AK868)))</f>
        <v/>
      </c>
      <c r="AM868" s="134" t="str">
        <f ca="1">IF($AH868="","",IF(AND($AH868&lt;&gt;"--- Empty ---",OR($AI868&gt;$AD$2,OFFSET('All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8" s="52" t="str">
        <f t="shared" ca="1" si="119"/>
        <v/>
      </c>
      <c r="AO868" s="52" t="str">
        <f t="shared" ca="1" si="124"/>
        <v/>
      </c>
      <c r="AQ868" s="51" t="str">
        <f t="shared" ca="1" si="120"/>
        <v/>
      </c>
      <c r="AR868" s="51" t="str">
        <f t="shared" ca="1" si="121"/>
        <v/>
      </c>
      <c r="AS868" s="52" t="str">
        <f t="shared" ca="1" si="125"/>
        <v/>
      </c>
      <c r="AT868" s="52" t="str">
        <f ca="1">IF(OR(AQ868="",AQ868="n/a"),AQ868,IF(AND($AR868&lt;&gt;"--- Empty ---",AR868=IF(AQ868="Finger1",Settings!$AB$4,Settings!$AB$6),ISERROR(MATCH(AR868,Settings!$AB$9:$AB$14,0))),"No","Yes"))</f>
        <v/>
      </c>
      <c r="AV868" s="51" t="str">
        <f t="shared" ca="1" si="122"/>
        <v/>
      </c>
      <c r="AW868" s="51" t="str">
        <f t="shared" ca="1" si="123"/>
        <v/>
      </c>
      <c r="AX868" s="52" t="str">
        <f t="shared" ca="1" si="126"/>
        <v/>
      </c>
      <c r="AY868" s="52" t="str">
        <f ca="1">IF(OR(AV868="",AV868="n/a"),AV868,IF(AND($AW868&lt;&gt;"--- Empty ---",AW868=IF(AV868="Finger2",Settings!$AB$3,Settings!$AB$5),ISERROR(MATCH(AW868,Settings!$AB$9:$AB$14,0))),"No","Yes"))</f>
        <v/>
      </c>
    </row>
    <row r="869" spans="31:51" x14ac:dyDescent="0.25">
      <c r="AE869" s="51" t="str">
        <f ca="1">OFFSET('All Equipment'!$A$1,ROW()-1,0)&amp;""</f>
        <v/>
      </c>
      <c r="AF869" s="51" t="str">
        <f ca="1">OFFSET('All Equipment'!$B$1,ROW()-1,0)&amp;""</f>
        <v/>
      </c>
      <c r="AG869" s="52" t="str">
        <f t="shared" ca="1" si="118"/>
        <v/>
      </c>
      <c r="AH869" s="51" t="str">
        <f ca="1">IF($AE869="","",IF(OFFSET('All Equipment'!$A$1,ROW()-1,2)="","--- Empty ---",OFFSET('All Equipment'!$A$1,ROW()-1,2)))</f>
        <v/>
      </c>
      <c r="AI869" s="52" t="str">
        <f ca="1">IF($AF869="","",OFFSET('All Equipment'!$E$1,ROW()-1,0))</f>
        <v/>
      </c>
      <c r="AJ869" s="52" t="str">
        <f ca="1">IF($AE869="","",OFFSET('All Equipment'!$M$1,ROW()-1,0))</f>
        <v/>
      </c>
      <c r="AK869" s="107" t="str">
        <f ca="1">IF($AE869="","",IF($AH869="--- Empty ---",0,OFFSET('All Equipment'!$P$1,ROW()-1,0)))</f>
        <v/>
      </c>
      <c r="AL869" s="107" t="str">
        <f ca="1">IF($AE869="","",IF(AND($AE869="Off-Hand",$AH869="--- Empty ---"),1000,IF($AG869="1H",SUM($AK869,MAX(Optimization!$I$5:$K$5)),$AK869)))</f>
        <v/>
      </c>
      <c r="AM869" s="134" t="str">
        <f ca="1">IF($AH869="","",IF(AND($AH869&lt;&gt;"--- Empty ---",OR($AI869&gt;$AD$2,OFFSET('All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9" s="52" t="str">
        <f t="shared" ca="1" si="119"/>
        <v/>
      </c>
      <c r="AO869" s="52" t="str">
        <f t="shared" ca="1" si="124"/>
        <v/>
      </c>
      <c r="AQ869" s="51" t="str">
        <f t="shared" ca="1" si="120"/>
        <v/>
      </c>
      <c r="AR869" s="51" t="str">
        <f t="shared" ca="1" si="121"/>
        <v/>
      </c>
      <c r="AS869" s="52" t="str">
        <f t="shared" ca="1" si="125"/>
        <v/>
      </c>
      <c r="AT869" s="52" t="str">
        <f ca="1">IF(OR(AQ869="",AQ869="n/a"),AQ869,IF(AND($AR869&lt;&gt;"--- Empty ---",AR869=IF(AQ869="Finger1",Settings!$AB$4,Settings!$AB$6),ISERROR(MATCH(AR869,Settings!$AB$9:$AB$14,0))),"No","Yes"))</f>
        <v/>
      </c>
      <c r="AV869" s="51" t="str">
        <f t="shared" ca="1" si="122"/>
        <v/>
      </c>
      <c r="AW869" s="51" t="str">
        <f t="shared" ca="1" si="123"/>
        <v/>
      </c>
      <c r="AX869" s="52" t="str">
        <f t="shared" ca="1" si="126"/>
        <v/>
      </c>
      <c r="AY869" s="52" t="str">
        <f ca="1">IF(OR(AV869="",AV869="n/a"),AV869,IF(AND($AW869&lt;&gt;"--- Empty ---",AW869=IF(AV869="Finger2",Settings!$AB$3,Settings!$AB$5),ISERROR(MATCH(AW869,Settings!$AB$9:$AB$14,0))),"No","Yes"))</f>
        <v/>
      </c>
    </row>
    <row r="870" spans="31:51" x14ac:dyDescent="0.25">
      <c r="AE870" s="51" t="str">
        <f ca="1">OFFSET('All Equipment'!$A$1,ROW()-1,0)&amp;""</f>
        <v/>
      </c>
      <c r="AF870" s="51" t="str">
        <f ca="1">OFFSET('All Equipment'!$B$1,ROW()-1,0)&amp;""</f>
        <v/>
      </c>
      <c r="AG870" s="52" t="str">
        <f t="shared" ca="1" si="118"/>
        <v/>
      </c>
      <c r="AH870" s="51" t="str">
        <f ca="1">IF($AE870="","",IF(OFFSET('All Equipment'!$A$1,ROW()-1,2)="","--- Empty ---",OFFSET('All Equipment'!$A$1,ROW()-1,2)))</f>
        <v/>
      </c>
      <c r="AI870" s="52" t="str">
        <f ca="1">IF($AF870="","",OFFSET('All Equipment'!$E$1,ROW()-1,0))</f>
        <v/>
      </c>
      <c r="AJ870" s="52" t="str">
        <f ca="1">IF($AE870="","",OFFSET('All Equipment'!$M$1,ROW()-1,0))</f>
        <v/>
      </c>
      <c r="AK870" s="107" t="str">
        <f ca="1">IF($AE870="","",IF($AH870="--- Empty ---",0,OFFSET('All Equipment'!$P$1,ROW()-1,0)))</f>
        <v/>
      </c>
      <c r="AL870" s="107" t="str">
        <f ca="1">IF($AE870="","",IF(AND($AE870="Off-Hand",$AH870="--- Empty ---"),1000,IF($AG870="1H",SUM($AK870,MAX(Optimization!$I$5:$K$5)),$AK870)))</f>
        <v/>
      </c>
      <c r="AM870" s="134" t="str">
        <f ca="1">IF($AH870="","",IF(AND($AH870&lt;&gt;"--- Empty ---",OR($AI870&gt;$AD$2,OFFSET('All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0" s="52" t="str">
        <f t="shared" ca="1" si="119"/>
        <v/>
      </c>
      <c r="AO870" s="52" t="str">
        <f t="shared" ca="1" si="124"/>
        <v/>
      </c>
      <c r="AQ870" s="51" t="str">
        <f t="shared" ca="1" si="120"/>
        <v/>
      </c>
      <c r="AR870" s="51" t="str">
        <f t="shared" ca="1" si="121"/>
        <v/>
      </c>
      <c r="AS870" s="52" t="str">
        <f t="shared" ca="1" si="125"/>
        <v/>
      </c>
      <c r="AT870" s="52" t="str">
        <f ca="1">IF(OR(AQ870="",AQ870="n/a"),AQ870,IF(AND($AR870&lt;&gt;"--- Empty ---",AR870=IF(AQ870="Finger1",Settings!$AB$4,Settings!$AB$6),ISERROR(MATCH(AR870,Settings!$AB$9:$AB$14,0))),"No","Yes"))</f>
        <v/>
      </c>
      <c r="AV870" s="51" t="str">
        <f t="shared" ca="1" si="122"/>
        <v/>
      </c>
      <c r="AW870" s="51" t="str">
        <f t="shared" ca="1" si="123"/>
        <v/>
      </c>
      <c r="AX870" s="52" t="str">
        <f t="shared" ca="1" si="126"/>
        <v/>
      </c>
      <c r="AY870" s="52" t="str">
        <f ca="1">IF(OR(AV870="",AV870="n/a"),AV870,IF(AND($AW870&lt;&gt;"--- Empty ---",AW870=IF(AV870="Finger2",Settings!$AB$3,Settings!$AB$5),ISERROR(MATCH(AW870,Settings!$AB$9:$AB$14,0))),"No","Yes"))</f>
        <v/>
      </c>
    </row>
    <row r="871" spans="31:51" x14ac:dyDescent="0.25">
      <c r="AE871" s="51" t="str">
        <f ca="1">OFFSET('All Equipment'!$A$1,ROW()-1,0)&amp;""</f>
        <v/>
      </c>
      <c r="AF871" s="51" t="str">
        <f ca="1">OFFSET('All Equipment'!$B$1,ROW()-1,0)&amp;""</f>
        <v/>
      </c>
      <c r="AG871" s="52" t="str">
        <f t="shared" ca="1" si="118"/>
        <v/>
      </c>
      <c r="AH871" s="51" t="str">
        <f ca="1">IF($AE871="","",IF(OFFSET('All Equipment'!$A$1,ROW()-1,2)="","--- Empty ---",OFFSET('All Equipment'!$A$1,ROW()-1,2)))</f>
        <v/>
      </c>
      <c r="AI871" s="52" t="str">
        <f ca="1">IF($AF871="","",OFFSET('All Equipment'!$E$1,ROW()-1,0))</f>
        <v/>
      </c>
      <c r="AJ871" s="52" t="str">
        <f ca="1">IF($AE871="","",OFFSET('All Equipment'!$M$1,ROW()-1,0))</f>
        <v/>
      </c>
      <c r="AK871" s="107" t="str">
        <f ca="1">IF($AE871="","",IF($AH871="--- Empty ---",0,OFFSET('All Equipment'!$P$1,ROW()-1,0)))</f>
        <v/>
      </c>
      <c r="AL871" s="107" t="str">
        <f ca="1">IF($AE871="","",IF(AND($AE871="Off-Hand",$AH871="--- Empty ---"),1000,IF($AG871="1H",SUM($AK871,MAX(Optimization!$I$5:$K$5)),$AK871)))</f>
        <v/>
      </c>
      <c r="AM871" s="134" t="str">
        <f ca="1">IF($AH871="","",IF(AND($AH871&lt;&gt;"--- Empty ---",OR($AI871&gt;$AD$2,OFFSET('All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1" s="52" t="str">
        <f t="shared" ca="1" si="119"/>
        <v/>
      </c>
      <c r="AO871" s="52" t="str">
        <f t="shared" ca="1" si="124"/>
        <v/>
      </c>
      <c r="AQ871" s="51" t="str">
        <f t="shared" ca="1" si="120"/>
        <v/>
      </c>
      <c r="AR871" s="51" t="str">
        <f t="shared" ca="1" si="121"/>
        <v/>
      </c>
      <c r="AS871" s="52" t="str">
        <f t="shared" ca="1" si="125"/>
        <v/>
      </c>
      <c r="AT871" s="52" t="str">
        <f ca="1">IF(OR(AQ871="",AQ871="n/a"),AQ871,IF(AND($AR871&lt;&gt;"--- Empty ---",AR871=IF(AQ871="Finger1",Settings!$AB$4,Settings!$AB$6),ISERROR(MATCH(AR871,Settings!$AB$9:$AB$14,0))),"No","Yes"))</f>
        <v/>
      </c>
      <c r="AV871" s="51" t="str">
        <f t="shared" ca="1" si="122"/>
        <v/>
      </c>
      <c r="AW871" s="51" t="str">
        <f t="shared" ca="1" si="123"/>
        <v/>
      </c>
      <c r="AX871" s="52" t="str">
        <f t="shared" ca="1" si="126"/>
        <v/>
      </c>
      <c r="AY871" s="52" t="str">
        <f ca="1">IF(OR(AV871="",AV871="n/a"),AV871,IF(AND($AW871&lt;&gt;"--- Empty ---",AW871=IF(AV871="Finger2",Settings!$AB$3,Settings!$AB$5),ISERROR(MATCH(AW871,Settings!$AB$9:$AB$14,0))),"No","Yes"))</f>
        <v/>
      </c>
    </row>
    <row r="872" spans="31:51" x14ac:dyDescent="0.25">
      <c r="AE872" s="51" t="str">
        <f ca="1">OFFSET('All Equipment'!$A$1,ROW()-1,0)&amp;""</f>
        <v/>
      </c>
      <c r="AF872" s="51" t="str">
        <f ca="1">OFFSET('All Equipment'!$B$1,ROW()-1,0)&amp;""</f>
        <v/>
      </c>
      <c r="AG872" s="52" t="str">
        <f t="shared" ca="1" si="118"/>
        <v/>
      </c>
      <c r="AH872" s="51" t="str">
        <f ca="1">IF($AE872="","",IF(OFFSET('All Equipment'!$A$1,ROW()-1,2)="","--- Empty ---",OFFSET('All Equipment'!$A$1,ROW()-1,2)))</f>
        <v/>
      </c>
      <c r="AI872" s="52" t="str">
        <f ca="1">IF($AF872="","",OFFSET('All Equipment'!$E$1,ROW()-1,0))</f>
        <v/>
      </c>
      <c r="AJ872" s="52" t="str">
        <f ca="1">IF($AE872="","",OFFSET('All Equipment'!$M$1,ROW()-1,0))</f>
        <v/>
      </c>
      <c r="AK872" s="107" t="str">
        <f ca="1">IF($AE872="","",IF($AH872="--- Empty ---",0,OFFSET('All Equipment'!$P$1,ROW()-1,0)))</f>
        <v/>
      </c>
      <c r="AL872" s="107" t="str">
        <f ca="1">IF($AE872="","",IF(AND($AE872="Off-Hand",$AH872="--- Empty ---"),1000,IF($AG872="1H",SUM($AK872,MAX(Optimization!$I$5:$K$5)),$AK872)))</f>
        <v/>
      </c>
      <c r="AM872" s="134" t="str">
        <f ca="1">IF($AH872="","",IF(AND($AH872&lt;&gt;"--- Empty ---",OR($AI872&gt;$AD$2,OFFSET('All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2" s="52" t="str">
        <f t="shared" ca="1" si="119"/>
        <v/>
      </c>
      <c r="AO872" s="52" t="str">
        <f t="shared" ca="1" si="124"/>
        <v/>
      </c>
      <c r="AQ872" s="51" t="str">
        <f t="shared" ca="1" si="120"/>
        <v/>
      </c>
      <c r="AR872" s="51" t="str">
        <f t="shared" ca="1" si="121"/>
        <v/>
      </c>
      <c r="AS872" s="52" t="str">
        <f t="shared" ca="1" si="125"/>
        <v/>
      </c>
      <c r="AT872" s="52" t="str">
        <f ca="1">IF(OR(AQ872="",AQ872="n/a"),AQ872,IF(AND($AR872&lt;&gt;"--- Empty ---",AR872=IF(AQ872="Finger1",Settings!$AB$4,Settings!$AB$6),ISERROR(MATCH(AR872,Settings!$AB$9:$AB$14,0))),"No","Yes"))</f>
        <v/>
      </c>
      <c r="AV872" s="51" t="str">
        <f t="shared" ca="1" si="122"/>
        <v/>
      </c>
      <c r="AW872" s="51" t="str">
        <f t="shared" ca="1" si="123"/>
        <v/>
      </c>
      <c r="AX872" s="52" t="str">
        <f t="shared" ca="1" si="126"/>
        <v/>
      </c>
      <c r="AY872" s="52" t="str">
        <f ca="1">IF(OR(AV872="",AV872="n/a"),AV872,IF(AND($AW872&lt;&gt;"--- Empty ---",AW872=IF(AV872="Finger2",Settings!$AB$3,Settings!$AB$5),ISERROR(MATCH(AW872,Settings!$AB$9:$AB$14,0))),"No","Yes"))</f>
        <v/>
      </c>
    </row>
    <row r="873" spans="31:51" x14ac:dyDescent="0.25">
      <c r="AE873" s="51" t="str">
        <f ca="1">OFFSET('All Equipment'!$A$1,ROW()-1,0)&amp;""</f>
        <v/>
      </c>
      <c r="AF873" s="51" t="str">
        <f ca="1">OFFSET('All Equipment'!$B$1,ROW()-1,0)&amp;""</f>
        <v/>
      </c>
      <c r="AG873" s="52" t="str">
        <f t="shared" ca="1" si="118"/>
        <v/>
      </c>
      <c r="AH873" s="51" t="str">
        <f ca="1">IF($AE873="","",IF(OFFSET('All Equipment'!$A$1,ROW()-1,2)="","--- Empty ---",OFFSET('All Equipment'!$A$1,ROW()-1,2)))</f>
        <v/>
      </c>
      <c r="AI873" s="52" t="str">
        <f ca="1">IF($AF873="","",OFFSET('All Equipment'!$E$1,ROW()-1,0))</f>
        <v/>
      </c>
      <c r="AJ873" s="52" t="str">
        <f ca="1">IF($AE873="","",OFFSET('All Equipment'!$M$1,ROW()-1,0))</f>
        <v/>
      </c>
      <c r="AK873" s="107" t="str">
        <f ca="1">IF($AE873="","",IF($AH873="--- Empty ---",0,OFFSET('All Equipment'!$P$1,ROW()-1,0)))</f>
        <v/>
      </c>
      <c r="AL873" s="107" t="str">
        <f ca="1">IF($AE873="","",IF(AND($AE873="Off-Hand",$AH873="--- Empty ---"),1000,IF($AG873="1H",SUM($AK873,MAX(Optimization!$I$5:$K$5)),$AK873)))</f>
        <v/>
      </c>
      <c r="AM873" s="134" t="str">
        <f ca="1">IF($AH873="","",IF(AND($AH873&lt;&gt;"--- Empty ---",OR($AI873&gt;$AD$2,OFFSET('All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3" s="52" t="str">
        <f t="shared" ca="1" si="119"/>
        <v/>
      </c>
      <c r="AO873" s="52" t="str">
        <f t="shared" ca="1" si="124"/>
        <v/>
      </c>
      <c r="AQ873" s="51" t="str">
        <f t="shared" ca="1" si="120"/>
        <v/>
      </c>
      <c r="AR873" s="51" t="str">
        <f t="shared" ca="1" si="121"/>
        <v/>
      </c>
      <c r="AS873" s="52" t="str">
        <f t="shared" ca="1" si="125"/>
        <v/>
      </c>
      <c r="AT873" s="52" t="str">
        <f ca="1">IF(OR(AQ873="",AQ873="n/a"),AQ873,IF(AND($AR873&lt;&gt;"--- Empty ---",AR873=IF(AQ873="Finger1",Settings!$AB$4,Settings!$AB$6),ISERROR(MATCH(AR873,Settings!$AB$9:$AB$14,0))),"No","Yes"))</f>
        <v/>
      </c>
      <c r="AV873" s="51" t="str">
        <f t="shared" ca="1" si="122"/>
        <v/>
      </c>
      <c r="AW873" s="51" t="str">
        <f t="shared" ca="1" si="123"/>
        <v/>
      </c>
      <c r="AX873" s="52" t="str">
        <f t="shared" ca="1" si="126"/>
        <v/>
      </c>
      <c r="AY873" s="52" t="str">
        <f ca="1">IF(OR(AV873="",AV873="n/a"),AV873,IF(AND($AW873&lt;&gt;"--- Empty ---",AW873=IF(AV873="Finger2",Settings!$AB$3,Settings!$AB$5),ISERROR(MATCH(AW873,Settings!$AB$9:$AB$14,0))),"No","Yes"))</f>
        <v/>
      </c>
    </row>
    <row r="874" spans="31:51" x14ac:dyDescent="0.25">
      <c r="AE874" s="51" t="str">
        <f ca="1">OFFSET('All Equipment'!$A$1,ROW()-1,0)&amp;""</f>
        <v/>
      </c>
      <c r="AF874" s="51" t="str">
        <f ca="1">OFFSET('All Equipment'!$B$1,ROW()-1,0)&amp;""</f>
        <v/>
      </c>
      <c r="AG874" s="52" t="str">
        <f t="shared" ca="1" si="118"/>
        <v/>
      </c>
      <c r="AH874" s="51" t="str">
        <f ca="1">IF($AE874="","",IF(OFFSET('All Equipment'!$A$1,ROW()-1,2)="","--- Empty ---",OFFSET('All Equipment'!$A$1,ROW()-1,2)))</f>
        <v/>
      </c>
      <c r="AI874" s="52" t="str">
        <f ca="1">IF($AF874="","",OFFSET('All Equipment'!$E$1,ROW()-1,0))</f>
        <v/>
      </c>
      <c r="AJ874" s="52" t="str">
        <f ca="1">IF($AE874="","",OFFSET('All Equipment'!$M$1,ROW()-1,0))</f>
        <v/>
      </c>
      <c r="AK874" s="107" t="str">
        <f ca="1">IF($AE874="","",IF($AH874="--- Empty ---",0,OFFSET('All Equipment'!$P$1,ROW()-1,0)))</f>
        <v/>
      </c>
      <c r="AL874" s="107" t="str">
        <f ca="1">IF($AE874="","",IF(AND($AE874="Off-Hand",$AH874="--- Empty ---"),1000,IF($AG874="1H",SUM($AK874,MAX(Optimization!$I$5:$K$5)),$AK874)))</f>
        <v/>
      </c>
      <c r="AM874" s="134" t="str">
        <f ca="1">IF($AH874="","",IF(AND($AH874&lt;&gt;"--- Empty ---",OR($AI874&gt;$AD$2,OFFSET('All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4" s="52" t="str">
        <f t="shared" ca="1" si="119"/>
        <v/>
      </c>
      <c r="AO874" s="52" t="str">
        <f t="shared" ca="1" si="124"/>
        <v/>
      </c>
      <c r="AQ874" s="51" t="str">
        <f t="shared" ca="1" si="120"/>
        <v/>
      </c>
      <c r="AR874" s="51" t="str">
        <f t="shared" ca="1" si="121"/>
        <v/>
      </c>
      <c r="AS874" s="52" t="str">
        <f t="shared" ca="1" si="125"/>
        <v/>
      </c>
      <c r="AT874" s="52" t="str">
        <f ca="1">IF(OR(AQ874="",AQ874="n/a"),AQ874,IF(AND($AR874&lt;&gt;"--- Empty ---",AR874=IF(AQ874="Finger1",Settings!$AB$4,Settings!$AB$6),ISERROR(MATCH(AR874,Settings!$AB$9:$AB$14,0))),"No","Yes"))</f>
        <v/>
      </c>
      <c r="AV874" s="51" t="str">
        <f t="shared" ca="1" si="122"/>
        <v/>
      </c>
      <c r="AW874" s="51" t="str">
        <f t="shared" ca="1" si="123"/>
        <v/>
      </c>
      <c r="AX874" s="52" t="str">
        <f t="shared" ca="1" si="126"/>
        <v/>
      </c>
      <c r="AY874" s="52" t="str">
        <f ca="1">IF(OR(AV874="",AV874="n/a"),AV874,IF(AND($AW874&lt;&gt;"--- Empty ---",AW874=IF(AV874="Finger2",Settings!$AB$3,Settings!$AB$5),ISERROR(MATCH(AW874,Settings!$AB$9:$AB$14,0))),"No","Yes"))</f>
        <v/>
      </c>
    </row>
    <row r="875" spans="31:51" x14ac:dyDescent="0.25">
      <c r="AE875" s="51" t="str">
        <f ca="1">OFFSET('All Equipment'!$A$1,ROW()-1,0)&amp;""</f>
        <v/>
      </c>
      <c r="AF875" s="51" t="str">
        <f ca="1">OFFSET('All Equipment'!$B$1,ROW()-1,0)&amp;""</f>
        <v/>
      </c>
      <c r="AG875" s="52" t="str">
        <f t="shared" ca="1" si="118"/>
        <v/>
      </c>
      <c r="AH875" s="51" t="str">
        <f ca="1">IF($AE875="","",IF(OFFSET('All Equipment'!$A$1,ROW()-1,2)="","--- Empty ---",OFFSET('All Equipment'!$A$1,ROW()-1,2)))</f>
        <v/>
      </c>
      <c r="AI875" s="52" t="str">
        <f ca="1">IF($AF875="","",OFFSET('All Equipment'!$E$1,ROW()-1,0))</f>
        <v/>
      </c>
      <c r="AJ875" s="52" t="str">
        <f ca="1">IF($AE875="","",OFFSET('All Equipment'!$M$1,ROW()-1,0))</f>
        <v/>
      </c>
      <c r="AK875" s="107" t="str">
        <f ca="1">IF($AE875="","",IF($AH875="--- Empty ---",0,OFFSET('All Equipment'!$P$1,ROW()-1,0)))</f>
        <v/>
      </c>
      <c r="AL875" s="107" t="str">
        <f ca="1">IF($AE875="","",IF(AND($AE875="Off-Hand",$AH875="--- Empty ---"),1000,IF($AG875="1H",SUM($AK875,MAX(Optimization!$I$5:$K$5)),$AK875)))</f>
        <v/>
      </c>
      <c r="AM875" s="134" t="str">
        <f ca="1">IF($AH875="","",IF(AND($AH875&lt;&gt;"--- Empty ---",OR($AI875&gt;$AD$2,OFFSET('All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5" s="52" t="str">
        <f t="shared" ca="1" si="119"/>
        <v/>
      </c>
      <c r="AO875" s="52" t="str">
        <f t="shared" ca="1" si="124"/>
        <v/>
      </c>
      <c r="AQ875" s="51" t="str">
        <f t="shared" ca="1" si="120"/>
        <v/>
      </c>
      <c r="AR875" s="51" t="str">
        <f t="shared" ca="1" si="121"/>
        <v/>
      </c>
      <c r="AS875" s="52" t="str">
        <f t="shared" ca="1" si="125"/>
        <v/>
      </c>
      <c r="AT875" s="52" t="str">
        <f ca="1">IF(OR(AQ875="",AQ875="n/a"),AQ875,IF(AND($AR875&lt;&gt;"--- Empty ---",AR875=IF(AQ875="Finger1",Settings!$AB$4,Settings!$AB$6),ISERROR(MATCH(AR875,Settings!$AB$9:$AB$14,0))),"No","Yes"))</f>
        <v/>
      </c>
      <c r="AV875" s="51" t="str">
        <f t="shared" ca="1" si="122"/>
        <v/>
      </c>
      <c r="AW875" s="51" t="str">
        <f t="shared" ca="1" si="123"/>
        <v/>
      </c>
      <c r="AX875" s="52" t="str">
        <f t="shared" ca="1" si="126"/>
        <v/>
      </c>
      <c r="AY875" s="52" t="str">
        <f ca="1">IF(OR(AV875="",AV875="n/a"),AV875,IF(AND($AW875&lt;&gt;"--- Empty ---",AW875=IF(AV875="Finger2",Settings!$AB$3,Settings!$AB$5),ISERROR(MATCH(AW875,Settings!$AB$9:$AB$14,0))),"No","Yes"))</f>
        <v/>
      </c>
    </row>
    <row r="876" spans="31:51" x14ac:dyDescent="0.25">
      <c r="AE876" s="51" t="str">
        <f ca="1">OFFSET('All Equipment'!$A$1,ROW()-1,0)&amp;""</f>
        <v/>
      </c>
      <c r="AF876" s="51" t="str">
        <f ca="1">OFFSET('All Equipment'!$B$1,ROW()-1,0)&amp;""</f>
        <v/>
      </c>
      <c r="AG876" s="52" t="str">
        <f t="shared" ca="1" si="118"/>
        <v/>
      </c>
      <c r="AH876" s="51" t="str">
        <f ca="1">IF($AE876="","",IF(OFFSET('All Equipment'!$A$1,ROW()-1,2)="","--- Empty ---",OFFSET('All Equipment'!$A$1,ROW()-1,2)))</f>
        <v/>
      </c>
      <c r="AI876" s="52" t="str">
        <f ca="1">IF($AF876="","",OFFSET('All Equipment'!$E$1,ROW()-1,0))</f>
        <v/>
      </c>
      <c r="AJ876" s="52" t="str">
        <f ca="1">IF($AE876="","",OFFSET('All Equipment'!$M$1,ROW()-1,0))</f>
        <v/>
      </c>
      <c r="AK876" s="107" t="str">
        <f ca="1">IF($AE876="","",IF($AH876="--- Empty ---",0,OFFSET('All Equipment'!$P$1,ROW()-1,0)))</f>
        <v/>
      </c>
      <c r="AL876" s="107" t="str">
        <f ca="1">IF($AE876="","",IF(AND($AE876="Off-Hand",$AH876="--- Empty ---"),1000,IF($AG876="1H",SUM($AK876,MAX(Optimization!$I$5:$K$5)),$AK876)))</f>
        <v/>
      </c>
      <c r="AM876" s="134" t="str">
        <f ca="1">IF($AH876="","",IF(AND($AH876&lt;&gt;"--- Empty ---",OR($AI876&gt;$AD$2,OFFSET('All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6" s="52" t="str">
        <f t="shared" ca="1" si="119"/>
        <v/>
      </c>
      <c r="AO876" s="52" t="str">
        <f t="shared" ca="1" si="124"/>
        <v/>
      </c>
      <c r="AQ876" s="51" t="str">
        <f t="shared" ca="1" si="120"/>
        <v/>
      </c>
      <c r="AR876" s="51" t="str">
        <f t="shared" ca="1" si="121"/>
        <v/>
      </c>
      <c r="AS876" s="52" t="str">
        <f t="shared" ca="1" si="125"/>
        <v/>
      </c>
      <c r="AT876" s="52" t="str">
        <f ca="1">IF(OR(AQ876="",AQ876="n/a"),AQ876,IF(AND($AR876&lt;&gt;"--- Empty ---",AR876=IF(AQ876="Finger1",Settings!$AB$4,Settings!$AB$6),ISERROR(MATCH(AR876,Settings!$AB$9:$AB$14,0))),"No","Yes"))</f>
        <v/>
      </c>
      <c r="AV876" s="51" t="str">
        <f t="shared" ca="1" si="122"/>
        <v/>
      </c>
      <c r="AW876" s="51" t="str">
        <f t="shared" ca="1" si="123"/>
        <v/>
      </c>
      <c r="AX876" s="52" t="str">
        <f t="shared" ca="1" si="126"/>
        <v/>
      </c>
      <c r="AY876" s="52" t="str">
        <f ca="1">IF(OR(AV876="",AV876="n/a"),AV876,IF(AND($AW876&lt;&gt;"--- Empty ---",AW876=IF(AV876="Finger2",Settings!$AB$3,Settings!$AB$5),ISERROR(MATCH(AW876,Settings!$AB$9:$AB$14,0))),"No","Yes"))</f>
        <v/>
      </c>
    </row>
    <row r="877" spans="31:51" x14ac:dyDescent="0.25">
      <c r="AE877" s="51" t="str">
        <f ca="1">OFFSET('All Equipment'!$A$1,ROW()-1,0)&amp;""</f>
        <v/>
      </c>
      <c r="AF877" s="51" t="str">
        <f ca="1">OFFSET('All Equipment'!$B$1,ROW()-1,0)&amp;""</f>
        <v/>
      </c>
      <c r="AG877" s="52" t="str">
        <f t="shared" ca="1" si="118"/>
        <v/>
      </c>
      <c r="AH877" s="51" t="str">
        <f ca="1">IF($AE877="","",IF(OFFSET('All Equipment'!$A$1,ROW()-1,2)="","--- Empty ---",OFFSET('All Equipment'!$A$1,ROW()-1,2)))</f>
        <v/>
      </c>
      <c r="AI877" s="52" t="str">
        <f ca="1">IF($AF877="","",OFFSET('All Equipment'!$E$1,ROW()-1,0))</f>
        <v/>
      </c>
      <c r="AJ877" s="52" t="str">
        <f ca="1">IF($AE877="","",OFFSET('All Equipment'!$M$1,ROW()-1,0))</f>
        <v/>
      </c>
      <c r="AK877" s="107" t="str">
        <f ca="1">IF($AE877="","",IF($AH877="--- Empty ---",0,OFFSET('All Equipment'!$P$1,ROW()-1,0)))</f>
        <v/>
      </c>
      <c r="AL877" s="107" t="str">
        <f ca="1">IF($AE877="","",IF(AND($AE877="Off-Hand",$AH877="--- Empty ---"),1000,IF($AG877="1H",SUM($AK877,MAX(Optimization!$I$5:$K$5)),$AK877)))</f>
        <v/>
      </c>
      <c r="AM877" s="134" t="str">
        <f ca="1">IF($AH877="","",IF(AND($AH877&lt;&gt;"--- Empty ---",OR($AI877&gt;$AD$2,OFFSET('All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7" s="52" t="str">
        <f t="shared" ca="1" si="119"/>
        <v/>
      </c>
      <c r="AO877" s="52" t="str">
        <f t="shared" ca="1" si="124"/>
        <v/>
      </c>
      <c r="AQ877" s="51" t="str">
        <f t="shared" ca="1" si="120"/>
        <v/>
      </c>
      <c r="AR877" s="51" t="str">
        <f t="shared" ca="1" si="121"/>
        <v/>
      </c>
      <c r="AS877" s="52" t="str">
        <f t="shared" ca="1" si="125"/>
        <v/>
      </c>
      <c r="AT877" s="52" t="str">
        <f ca="1">IF(OR(AQ877="",AQ877="n/a"),AQ877,IF(AND($AR877&lt;&gt;"--- Empty ---",AR877=IF(AQ877="Finger1",Settings!$AB$4,Settings!$AB$6),ISERROR(MATCH(AR877,Settings!$AB$9:$AB$14,0))),"No","Yes"))</f>
        <v/>
      </c>
      <c r="AV877" s="51" t="str">
        <f t="shared" ca="1" si="122"/>
        <v/>
      </c>
      <c r="AW877" s="51" t="str">
        <f t="shared" ca="1" si="123"/>
        <v/>
      </c>
      <c r="AX877" s="52" t="str">
        <f t="shared" ca="1" si="126"/>
        <v/>
      </c>
      <c r="AY877" s="52" t="str">
        <f ca="1">IF(OR(AV877="",AV877="n/a"),AV877,IF(AND($AW877&lt;&gt;"--- Empty ---",AW877=IF(AV877="Finger2",Settings!$AB$3,Settings!$AB$5),ISERROR(MATCH(AW877,Settings!$AB$9:$AB$14,0))),"No","Yes"))</f>
        <v/>
      </c>
    </row>
    <row r="878" spans="31:51" x14ac:dyDescent="0.25">
      <c r="AE878" s="51" t="str">
        <f ca="1">OFFSET('All Equipment'!$A$1,ROW()-1,0)&amp;""</f>
        <v/>
      </c>
      <c r="AF878" s="51" t="str">
        <f ca="1">OFFSET('All Equipment'!$B$1,ROW()-1,0)&amp;""</f>
        <v/>
      </c>
      <c r="AG878" s="52" t="str">
        <f t="shared" ca="1" si="118"/>
        <v/>
      </c>
      <c r="AH878" s="51" t="str">
        <f ca="1">IF($AE878="","",IF(OFFSET('All Equipment'!$A$1,ROW()-1,2)="","--- Empty ---",OFFSET('All Equipment'!$A$1,ROW()-1,2)))</f>
        <v/>
      </c>
      <c r="AI878" s="52" t="str">
        <f ca="1">IF($AF878="","",OFFSET('All Equipment'!$E$1,ROW()-1,0))</f>
        <v/>
      </c>
      <c r="AJ878" s="52" t="str">
        <f ca="1">IF($AE878="","",OFFSET('All Equipment'!$M$1,ROW()-1,0))</f>
        <v/>
      </c>
      <c r="AK878" s="107" t="str">
        <f ca="1">IF($AE878="","",IF($AH878="--- Empty ---",0,OFFSET('All Equipment'!$P$1,ROW()-1,0)))</f>
        <v/>
      </c>
      <c r="AL878" s="107" t="str">
        <f ca="1">IF($AE878="","",IF(AND($AE878="Off-Hand",$AH878="--- Empty ---"),1000,IF($AG878="1H",SUM($AK878,MAX(Optimization!$I$5:$K$5)),$AK878)))</f>
        <v/>
      </c>
      <c r="AM878" s="134" t="str">
        <f ca="1">IF($AH878="","",IF(AND($AH878&lt;&gt;"--- Empty ---",OR($AI878&gt;$AD$2,OFFSET('All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8" s="52" t="str">
        <f t="shared" ca="1" si="119"/>
        <v/>
      </c>
      <c r="AO878" s="52" t="str">
        <f t="shared" ca="1" si="124"/>
        <v/>
      </c>
      <c r="AQ878" s="51" t="str">
        <f t="shared" ca="1" si="120"/>
        <v/>
      </c>
      <c r="AR878" s="51" t="str">
        <f t="shared" ca="1" si="121"/>
        <v/>
      </c>
      <c r="AS878" s="52" t="str">
        <f t="shared" ca="1" si="125"/>
        <v/>
      </c>
      <c r="AT878" s="52" t="str">
        <f ca="1">IF(OR(AQ878="",AQ878="n/a"),AQ878,IF(AND($AR878&lt;&gt;"--- Empty ---",AR878=IF(AQ878="Finger1",Settings!$AB$4,Settings!$AB$6),ISERROR(MATCH(AR878,Settings!$AB$9:$AB$14,0))),"No","Yes"))</f>
        <v/>
      </c>
      <c r="AV878" s="51" t="str">
        <f t="shared" ca="1" si="122"/>
        <v/>
      </c>
      <c r="AW878" s="51" t="str">
        <f t="shared" ca="1" si="123"/>
        <v/>
      </c>
      <c r="AX878" s="52" t="str">
        <f t="shared" ca="1" si="126"/>
        <v/>
      </c>
      <c r="AY878" s="52" t="str">
        <f ca="1">IF(OR(AV878="",AV878="n/a"),AV878,IF(AND($AW878&lt;&gt;"--- Empty ---",AW878=IF(AV878="Finger2",Settings!$AB$3,Settings!$AB$5),ISERROR(MATCH(AW878,Settings!$AB$9:$AB$14,0))),"No","Yes"))</f>
        <v/>
      </c>
    </row>
    <row r="879" spans="31:51" x14ac:dyDescent="0.25">
      <c r="AE879" s="51" t="str">
        <f ca="1">OFFSET('All Equipment'!$A$1,ROW()-1,0)&amp;""</f>
        <v/>
      </c>
      <c r="AF879" s="51" t="str">
        <f ca="1">OFFSET('All Equipment'!$B$1,ROW()-1,0)&amp;""</f>
        <v/>
      </c>
      <c r="AG879" s="52" t="str">
        <f t="shared" ca="1" si="118"/>
        <v/>
      </c>
      <c r="AH879" s="51" t="str">
        <f ca="1">IF($AE879="","",IF(OFFSET('All Equipment'!$A$1,ROW()-1,2)="","--- Empty ---",OFFSET('All Equipment'!$A$1,ROW()-1,2)))</f>
        <v/>
      </c>
      <c r="AI879" s="52" t="str">
        <f ca="1">IF($AF879="","",OFFSET('All Equipment'!$E$1,ROW()-1,0))</f>
        <v/>
      </c>
      <c r="AJ879" s="52" t="str">
        <f ca="1">IF($AE879="","",OFFSET('All Equipment'!$M$1,ROW()-1,0))</f>
        <v/>
      </c>
      <c r="AK879" s="107" t="str">
        <f ca="1">IF($AE879="","",IF($AH879="--- Empty ---",0,OFFSET('All Equipment'!$P$1,ROW()-1,0)))</f>
        <v/>
      </c>
      <c r="AL879" s="107" t="str">
        <f ca="1">IF($AE879="","",IF(AND($AE879="Off-Hand",$AH879="--- Empty ---"),1000,IF($AG879="1H",SUM($AK879,MAX(Optimization!$I$5:$K$5)),$AK879)))</f>
        <v/>
      </c>
      <c r="AM879" s="134" t="str">
        <f ca="1">IF($AH879="","",IF(AND($AH879&lt;&gt;"--- Empty ---",OR($AI879&gt;$AD$2,OFFSET('All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9" s="52" t="str">
        <f t="shared" ca="1" si="119"/>
        <v/>
      </c>
      <c r="AO879" s="52" t="str">
        <f t="shared" ca="1" si="124"/>
        <v/>
      </c>
      <c r="AQ879" s="51" t="str">
        <f t="shared" ca="1" si="120"/>
        <v/>
      </c>
      <c r="AR879" s="51" t="str">
        <f t="shared" ca="1" si="121"/>
        <v/>
      </c>
      <c r="AS879" s="52" t="str">
        <f t="shared" ca="1" si="125"/>
        <v/>
      </c>
      <c r="AT879" s="52" t="str">
        <f ca="1">IF(OR(AQ879="",AQ879="n/a"),AQ879,IF(AND($AR879&lt;&gt;"--- Empty ---",AR879=IF(AQ879="Finger1",Settings!$AB$4,Settings!$AB$6),ISERROR(MATCH(AR879,Settings!$AB$9:$AB$14,0))),"No","Yes"))</f>
        <v/>
      </c>
      <c r="AV879" s="51" t="str">
        <f t="shared" ca="1" si="122"/>
        <v/>
      </c>
      <c r="AW879" s="51" t="str">
        <f t="shared" ca="1" si="123"/>
        <v/>
      </c>
      <c r="AX879" s="52" t="str">
        <f t="shared" ca="1" si="126"/>
        <v/>
      </c>
      <c r="AY879" s="52" t="str">
        <f ca="1">IF(OR(AV879="",AV879="n/a"),AV879,IF(AND($AW879&lt;&gt;"--- Empty ---",AW879=IF(AV879="Finger2",Settings!$AB$3,Settings!$AB$5),ISERROR(MATCH(AW879,Settings!$AB$9:$AB$14,0))),"No","Yes"))</f>
        <v/>
      </c>
    </row>
    <row r="880" spans="31:51" x14ac:dyDescent="0.25">
      <c r="AE880" s="51" t="str">
        <f ca="1">OFFSET('All Equipment'!$A$1,ROW()-1,0)&amp;""</f>
        <v/>
      </c>
      <c r="AF880" s="51" t="str">
        <f ca="1">OFFSET('All Equipment'!$B$1,ROW()-1,0)&amp;""</f>
        <v/>
      </c>
      <c r="AG880" s="52" t="str">
        <f t="shared" ca="1" si="118"/>
        <v/>
      </c>
      <c r="AH880" s="51" t="str">
        <f ca="1">IF($AE880="","",IF(OFFSET('All Equipment'!$A$1,ROW()-1,2)="","--- Empty ---",OFFSET('All Equipment'!$A$1,ROW()-1,2)))</f>
        <v/>
      </c>
      <c r="AI880" s="52" t="str">
        <f ca="1">IF($AF880="","",OFFSET('All Equipment'!$E$1,ROW()-1,0))</f>
        <v/>
      </c>
      <c r="AJ880" s="52" t="str">
        <f ca="1">IF($AE880="","",OFFSET('All Equipment'!$M$1,ROW()-1,0))</f>
        <v/>
      </c>
      <c r="AK880" s="107" t="str">
        <f ca="1">IF($AE880="","",IF($AH880="--- Empty ---",0,OFFSET('All Equipment'!$P$1,ROW()-1,0)))</f>
        <v/>
      </c>
      <c r="AL880" s="107" t="str">
        <f ca="1">IF($AE880="","",IF(AND($AE880="Off-Hand",$AH880="--- Empty ---"),1000,IF($AG880="1H",SUM($AK880,MAX(Optimization!$I$5:$K$5)),$AK880)))</f>
        <v/>
      </c>
      <c r="AM880" s="134" t="str">
        <f ca="1">IF($AH880="","",IF(AND($AH880&lt;&gt;"--- Empty ---",OR($AI880&gt;$AD$2,OFFSET('All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0" s="52" t="str">
        <f t="shared" ca="1" si="119"/>
        <v/>
      </c>
      <c r="AO880" s="52" t="str">
        <f t="shared" ca="1" si="124"/>
        <v/>
      </c>
      <c r="AQ880" s="51" t="str">
        <f t="shared" ca="1" si="120"/>
        <v/>
      </c>
      <c r="AR880" s="51" t="str">
        <f t="shared" ca="1" si="121"/>
        <v/>
      </c>
      <c r="AS880" s="52" t="str">
        <f t="shared" ca="1" si="125"/>
        <v/>
      </c>
      <c r="AT880" s="52" t="str">
        <f ca="1">IF(OR(AQ880="",AQ880="n/a"),AQ880,IF(AND($AR880&lt;&gt;"--- Empty ---",AR880=IF(AQ880="Finger1",Settings!$AB$4,Settings!$AB$6),ISERROR(MATCH(AR880,Settings!$AB$9:$AB$14,0))),"No","Yes"))</f>
        <v/>
      </c>
      <c r="AV880" s="51" t="str">
        <f t="shared" ca="1" si="122"/>
        <v/>
      </c>
      <c r="AW880" s="51" t="str">
        <f t="shared" ca="1" si="123"/>
        <v/>
      </c>
      <c r="AX880" s="52" t="str">
        <f t="shared" ca="1" si="126"/>
        <v/>
      </c>
      <c r="AY880" s="52" t="str">
        <f ca="1">IF(OR(AV880="",AV880="n/a"),AV880,IF(AND($AW880&lt;&gt;"--- Empty ---",AW880=IF(AV880="Finger2",Settings!$AB$3,Settings!$AB$5),ISERROR(MATCH(AW880,Settings!$AB$9:$AB$14,0))),"No","Yes"))</f>
        <v/>
      </c>
    </row>
    <row r="881" spans="31:51" x14ac:dyDescent="0.25">
      <c r="AE881" s="51" t="str">
        <f ca="1">OFFSET('All Equipment'!$A$1,ROW()-1,0)&amp;""</f>
        <v/>
      </c>
      <c r="AF881" s="51" t="str">
        <f ca="1">OFFSET('All Equipment'!$B$1,ROW()-1,0)&amp;""</f>
        <v/>
      </c>
      <c r="AG881" s="52" t="str">
        <f t="shared" ca="1" si="118"/>
        <v/>
      </c>
      <c r="AH881" s="51" t="str">
        <f ca="1">IF($AE881="","",IF(OFFSET('All Equipment'!$A$1,ROW()-1,2)="","--- Empty ---",OFFSET('All Equipment'!$A$1,ROW()-1,2)))</f>
        <v/>
      </c>
      <c r="AI881" s="52" t="str">
        <f ca="1">IF($AF881="","",OFFSET('All Equipment'!$E$1,ROW()-1,0))</f>
        <v/>
      </c>
      <c r="AJ881" s="52" t="str">
        <f ca="1">IF($AE881="","",OFFSET('All Equipment'!$M$1,ROW()-1,0))</f>
        <v/>
      </c>
      <c r="AK881" s="107" t="str">
        <f ca="1">IF($AE881="","",IF($AH881="--- Empty ---",0,OFFSET('All Equipment'!$P$1,ROW()-1,0)))</f>
        <v/>
      </c>
      <c r="AL881" s="107" t="str">
        <f ca="1">IF($AE881="","",IF(AND($AE881="Off-Hand",$AH881="--- Empty ---"),1000,IF($AG881="1H",SUM($AK881,MAX(Optimization!$I$5:$K$5)),$AK881)))</f>
        <v/>
      </c>
      <c r="AM881" s="134" t="str">
        <f ca="1">IF($AH881="","",IF(AND($AH881&lt;&gt;"--- Empty ---",OR($AI881&gt;$AD$2,OFFSET('All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1" s="52" t="str">
        <f t="shared" ca="1" si="119"/>
        <v/>
      </c>
      <c r="AO881" s="52" t="str">
        <f t="shared" ca="1" si="124"/>
        <v/>
      </c>
      <c r="AQ881" s="51" t="str">
        <f t="shared" ca="1" si="120"/>
        <v/>
      </c>
      <c r="AR881" s="51" t="str">
        <f t="shared" ca="1" si="121"/>
        <v/>
      </c>
      <c r="AS881" s="52" t="str">
        <f t="shared" ca="1" si="125"/>
        <v/>
      </c>
      <c r="AT881" s="52" t="str">
        <f ca="1">IF(OR(AQ881="",AQ881="n/a"),AQ881,IF(AND($AR881&lt;&gt;"--- Empty ---",AR881=IF(AQ881="Finger1",Settings!$AB$4,Settings!$AB$6),ISERROR(MATCH(AR881,Settings!$AB$9:$AB$14,0))),"No","Yes"))</f>
        <v/>
      </c>
      <c r="AV881" s="51" t="str">
        <f t="shared" ca="1" si="122"/>
        <v/>
      </c>
      <c r="AW881" s="51" t="str">
        <f t="shared" ca="1" si="123"/>
        <v/>
      </c>
      <c r="AX881" s="52" t="str">
        <f t="shared" ca="1" si="126"/>
        <v/>
      </c>
      <c r="AY881" s="52" t="str">
        <f ca="1">IF(OR(AV881="",AV881="n/a"),AV881,IF(AND($AW881&lt;&gt;"--- Empty ---",AW881=IF(AV881="Finger2",Settings!$AB$3,Settings!$AB$5),ISERROR(MATCH(AW881,Settings!$AB$9:$AB$14,0))),"No","Yes"))</f>
        <v/>
      </c>
    </row>
    <row r="882" spans="31:51" x14ac:dyDescent="0.25">
      <c r="AE882" s="51" t="str">
        <f ca="1">OFFSET('All Equipment'!$A$1,ROW()-1,0)&amp;""</f>
        <v/>
      </c>
      <c r="AF882" s="51" t="str">
        <f ca="1">OFFSET('All Equipment'!$B$1,ROW()-1,0)&amp;""</f>
        <v/>
      </c>
      <c r="AG882" s="52" t="str">
        <f t="shared" ca="1" si="118"/>
        <v/>
      </c>
      <c r="AH882" s="51" t="str">
        <f ca="1">IF($AE882="","",IF(OFFSET('All Equipment'!$A$1,ROW()-1,2)="","--- Empty ---",OFFSET('All Equipment'!$A$1,ROW()-1,2)))</f>
        <v/>
      </c>
      <c r="AI882" s="52" t="str">
        <f ca="1">IF($AF882="","",OFFSET('All Equipment'!$E$1,ROW()-1,0))</f>
        <v/>
      </c>
      <c r="AJ882" s="52" t="str">
        <f ca="1">IF($AE882="","",OFFSET('All Equipment'!$M$1,ROW()-1,0))</f>
        <v/>
      </c>
      <c r="AK882" s="107" t="str">
        <f ca="1">IF($AE882="","",IF($AH882="--- Empty ---",0,OFFSET('All Equipment'!$P$1,ROW()-1,0)))</f>
        <v/>
      </c>
      <c r="AL882" s="107" t="str">
        <f ca="1">IF($AE882="","",IF(AND($AE882="Off-Hand",$AH882="--- Empty ---"),1000,IF($AG882="1H",SUM($AK882,MAX(Optimization!$I$5:$K$5)),$AK882)))</f>
        <v/>
      </c>
      <c r="AM882" s="134" t="str">
        <f ca="1">IF($AH882="","",IF(AND($AH882&lt;&gt;"--- Empty ---",OR($AI882&gt;$AD$2,OFFSET('All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2" s="52" t="str">
        <f t="shared" ca="1" si="119"/>
        <v/>
      </c>
      <c r="AO882" s="52" t="str">
        <f t="shared" ca="1" si="124"/>
        <v/>
      </c>
      <c r="AQ882" s="51" t="str">
        <f t="shared" ca="1" si="120"/>
        <v/>
      </c>
      <c r="AR882" s="51" t="str">
        <f t="shared" ca="1" si="121"/>
        <v/>
      </c>
      <c r="AS882" s="52" t="str">
        <f t="shared" ca="1" si="125"/>
        <v/>
      </c>
      <c r="AT882" s="52" t="str">
        <f ca="1">IF(OR(AQ882="",AQ882="n/a"),AQ882,IF(AND($AR882&lt;&gt;"--- Empty ---",AR882=IF(AQ882="Finger1",Settings!$AB$4,Settings!$AB$6),ISERROR(MATCH(AR882,Settings!$AB$9:$AB$14,0))),"No","Yes"))</f>
        <v/>
      </c>
      <c r="AV882" s="51" t="str">
        <f t="shared" ca="1" si="122"/>
        <v/>
      </c>
      <c r="AW882" s="51" t="str">
        <f t="shared" ca="1" si="123"/>
        <v/>
      </c>
      <c r="AX882" s="52" t="str">
        <f t="shared" ca="1" si="126"/>
        <v/>
      </c>
      <c r="AY882" s="52" t="str">
        <f ca="1">IF(OR(AV882="",AV882="n/a"),AV882,IF(AND($AW882&lt;&gt;"--- Empty ---",AW882=IF(AV882="Finger2",Settings!$AB$3,Settings!$AB$5),ISERROR(MATCH(AW882,Settings!$AB$9:$AB$14,0))),"No","Yes"))</f>
        <v/>
      </c>
    </row>
    <row r="883" spans="31:51" x14ac:dyDescent="0.25">
      <c r="AE883" s="51" t="str">
        <f ca="1">OFFSET('All Equipment'!$A$1,ROW()-1,0)&amp;""</f>
        <v/>
      </c>
      <c r="AF883" s="51" t="str">
        <f ca="1">OFFSET('All Equipment'!$B$1,ROW()-1,0)&amp;""</f>
        <v/>
      </c>
      <c r="AG883" s="52" t="str">
        <f t="shared" ca="1" si="118"/>
        <v/>
      </c>
      <c r="AH883" s="51" t="str">
        <f ca="1">IF($AE883="","",IF(OFFSET('All Equipment'!$A$1,ROW()-1,2)="","--- Empty ---",OFFSET('All Equipment'!$A$1,ROW()-1,2)))</f>
        <v/>
      </c>
      <c r="AI883" s="52" t="str">
        <f ca="1">IF($AF883="","",OFFSET('All Equipment'!$E$1,ROW()-1,0))</f>
        <v/>
      </c>
      <c r="AJ883" s="52" t="str">
        <f ca="1">IF($AE883="","",OFFSET('All Equipment'!$M$1,ROW()-1,0))</f>
        <v/>
      </c>
      <c r="AK883" s="107" t="str">
        <f ca="1">IF($AE883="","",IF($AH883="--- Empty ---",0,OFFSET('All Equipment'!$P$1,ROW()-1,0)))</f>
        <v/>
      </c>
      <c r="AL883" s="107" t="str">
        <f ca="1">IF($AE883="","",IF(AND($AE883="Off-Hand",$AH883="--- Empty ---"),1000,IF($AG883="1H",SUM($AK883,MAX(Optimization!$I$5:$K$5)),$AK883)))</f>
        <v/>
      </c>
      <c r="AM883" s="134" t="str">
        <f ca="1">IF($AH883="","",IF(AND($AH883&lt;&gt;"--- Empty ---",OR($AI883&gt;$AD$2,OFFSET('All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3" s="52" t="str">
        <f t="shared" ca="1" si="119"/>
        <v/>
      </c>
      <c r="AO883" s="52" t="str">
        <f t="shared" ca="1" si="124"/>
        <v/>
      </c>
      <c r="AQ883" s="51" t="str">
        <f t="shared" ca="1" si="120"/>
        <v/>
      </c>
      <c r="AR883" s="51" t="str">
        <f t="shared" ca="1" si="121"/>
        <v/>
      </c>
      <c r="AS883" s="52" t="str">
        <f t="shared" ca="1" si="125"/>
        <v/>
      </c>
      <c r="AT883" s="52" t="str">
        <f ca="1">IF(OR(AQ883="",AQ883="n/a"),AQ883,IF(AND($AR883&lt;&gt;"--- Empty ---",AR883=IF(AQ883="Finger1",Settings!$AB$4,Settings!$AB$6),ISERROR(MATCH(AR883,Settings!$AB$9:$AB$14,0))),"No","Yes"))</f>
        <v/>
      </c>
      <c r="AV883" s="51" t="str">
        <f t="shared" ca="1" si="122"/>
        <v/>
      </c>
      <c r="AW883" s="51" t="str">
        <f t="shared" ca="1" si="123"/>
        <v/>
      </c>
      <c r="AX883" s="52" t="str">
        <f t="shared" ca="1" si="126"/>
        <v/>
      </c>
      <c r="AY883" s="52" t="str">
        <f ca="1">IF(OR(AV883="",AV883="n/a"),AV883,IF(AND($AW883&lt;&gt;"--- Empty ---",AW883=IF(AV883="Finger2",Settings!$AB$3,Settings!$AB$5),ISERROR(MATCH(AW883,Settings!$AB$9:$AB$14,0))),"No","Yes"))</f>
        <v/>
      </c>
    </row>
    <row r="884" spans="31:51" x14ac:dyDescent="0.25">
      <c r="AE884" s="51" t="str">
        <f ca="1">OFFSET('All Equipment'!$A$1,ROW()-1,0)&amp;""</f>
        <v/>
      </c>
      <c r="AF884" s="51" t="str">
        <f ca="1">OFFSET('All Equipment'!$B$1,ROW()-1,0)&amp;""</f>
        <v/>
      </c>
      <c r="AG884" s="52" t="str">
        <f t="shared" ca="1" si="118"/>
        <v/>
      </c>
      <c r="AH884" s="51" t="str">
        <f ca="1">IF($AE884="","",IF(OFFSET('All Equipment'!$A$1,ROW()-1,2)="","--- Empty ---",OFFSET('All Equipment'!$A$1,ROW()-1,2)))</f>
        <v/>
      </c>
      <c r="AI884" s="52" t="str">
        <f ca="1">IF($AF884="","",OFFSET('All Equipment'!$E$1,ROW()-1,0))</f>
        <v/>
      </c>
      <c r="AJ884" s="52" t="str">
        <f ca="1">IF($AE884="","",OFFSET('All Equipment'!$M$1,ROW()-1,0))</f>
        <v/>
      </c>
      <c r="AK884" s="107" t="str">
        <f ca="1">IF($AE884="","",IF($AH884="--- Empty ---",0,OFFSET('All Equipment'!$P$1,ROW()-1,0)))</f>
        <v/>
      </c>
      <c r="AL884" s="107" t="str">
        <f ca="1">IF($AE884="","",IF(AND($AE884="Off-Hand",$AH884="--- Empty ---"),1000,IF($AG884="1H",SUM($AK884,MAX(Optimization!$I$5:$K$5)),$AK884)))</f>
        <v/>
      </c>
      <c r="AM884" s="134" t="str">
        <f ca="1">IF($AH884="","",IF(AND($AH884&lt;&gt;"--- Empty ---",OR($AI884&gt;$AD$2,OFFSET('All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4" s="52" t="str">
        <f t="shared" ca="1" si="119"/>
        <v/>
      </c>
      <c r="AO884" s="52" t="str">
        <f t="shared" ca="1" si="124"/>
        <v/>
      </c>
      <c r="AQ884" s="51" t="str">
        <f t="shared" ca="1" si="120"/>
        <v/>
      </c>
      <c r="AR884" s="51" t="str">
        <f t="shared" ca="1" si="121"/>
        <v/>
      </c>
      <c r="AS884" s="52" t="str">
        <f t="shared" ca="1" si="125"/>
        <v/>
      </c>
      <c r="AT884" s="52" t="str">
        <f ca="1">IF(OR(AQ884="",AQ884="n/a"),AQ884,IF(AND($AR884&lt;&gt;"--- Empty ---",AR884=IF(AQ884="Finger1",Settings!$AB$4,Settings!$AB$6),ISERROR(MATCH(AR884,Settings!$AB$9:$AB$14,0))),"No","Yes"))</f>
        <v/>
      </c>
      <c r="AV884" s="51" t="str">
        <f t="shared" ca="1" si="122"/>
        <v/>
      </c>
      <c r="AW884" s="51" t="str">
        <f t="shared" ca="1" si="123"/>
        <v/>
      </c>
      <c r="AX884" s="52" t="str">
        <f t="shared" ca="1" si="126"/>
        <v/>
      </c>
      <c r="AY884" s="52" t="str">
        <f ca="1">IF(OR(AV884="",AV884="n/a"),AV884,IF(AND($AW884&lt;&gt;"--- Empty ---",AW884=IF(AV884="Finger2",Settings!$AB$3,Settings!$AB$5),ISERROR(MATCH(AW884,Settings!$AB$9:$AB$14,0))),"No","Yes"))</f>
        <v/>
      </c>
    </row>
    <row r="885" spans="31:51" x14ac:dyDescent="0.25">
      <c r="AE885" s="51" t="str">
        <f ca="1">OFFSET('All Equipment'!$A$1,ROW()-1,0)&amp;""</f>
        <v/>
      </c>
      <c r="AF885" s="51" t="str">
        <f ca="1">OFFSET('All Equipment'!$B$1,ROW()-1,0)&amp;""</f>
        <v/>
      </c>
      <c r="AG885" s="52" t="str">
        <f t="shared" ca="1" si="118"/>
        <v/>
      </c>
      <c r="AH885" s="51" t="str">
        <f ca="1">IF($AE885="","",IF(OFFSET('All Equipment'!$A$1,ROW()-1,2)="","--- Empty ---",OFFSET('All Equipment'!$A$1,ROW()-1,2)))</f>
        <v/>
      </c>
      <c r="AI885" s="52" t="str">
        <f ca="1">IF($AF885="","",OFFSET('All Equipment'!$E$1,ROW()-1,0))</f>
        <v/>
      </c>
      <c r="AJ885" s="52" t="str">
        <f ca="1">IF($AE885="","",OFFSET('All Equipment'!$M$1,ROW()-1,0))</f>
        <v/>
      </c>
      <c r="AK885" s="107" t="str">
        <f ca="1">IF($AE885="","",IF($AH885="--- Empty ---",0,OFFSET('All Equipment'!$P$1,ROW()-1,0)))</f>
        <v/>
      </c>
      <c r="AL885" s="107" t="str">
        <f ca="1">IF($AE885="","",IF(AND($AE885="Off-Hand",$AH885="--- Empty ---"),1000,IF($AG885="1H",SUM($AK885,MAX(Optimization!$I$5:$K$5)),$AK885)))</f>
        <v/>
      </c>
      <c r="AM885" s="134" t="str">
        <f ca="1">IF($AH885="","",IF(AND($AH885&lt;&gt;"--- Empty ---",OR($AI885&gt;$AD$2,OFFSET('All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5" s="52" t="str">
        <f t="shared" ca="1" si="119"/>
        <v/>
      </c>
      <c r="AO885" s="52" t="str">
        <f t="shared" ca="1" si="124"/>
        <v/>
      </c>
      <c r="AQ885" s="51" t="str">
        <f t="shared" ca="1" si="120"/>
        <v/>
      </c>
      <c r="AR885" s="51" t="str">
        <f t="shared" ca="1" si="121"/>
        <v/>
      </c>
      <c r="AS885" s="52" t="str">
        <f t="shared" ca="1" si="125"/>
        <v/>
      </c>
      <c r="AT885" s="52" t="str">
        <f ca="1">IF(OR(AQ885="",AQ885="n/a"),AQ885,IF(AND($AR885&lt;&gt;"--- Empty ---",AR885=IF(AQ885="Finger1",Settings!$AB$4,Settings!$AB$6),ISERROR(MATCH(AR885,Settings!$AB$9:$AB$14,0))),"No","Yes"))</f>
        <v/>
      </c>
      <c r="AV885" s="51" t="str">
        <f t="shared" ca="1" si="122"/>
        <v/>
      </c>
      <c r="AW885" s="51" t="str">
        <f t="shared" ca="1" si="123"/>
        <v/>
      </c>
      <c r="AX885" s="52" t="str">
        <f t="shared" ca="1" si="126"/>
        <v/>
      </c>
      <c r="AY885" s="52" t="str">
        <f ca="1">IF(OR(AV885="",AV885="n/a"),AV885,IF(AND($AW885&lt;&gt;"--- Empty ---",AW885=IF(AV885="Finger2",Settings!$AB$3,Settings!$AB$5),ISERROR(MATCH(AW885,Settings!$AB$9:$AB$14,0))),"No","Yes"))</f>
        <v/>
      </c>
    </row>
    <row r="886" spans="31:51" x14ac:dyDescent="0.25">
      <c r="AE886" s="51" t="str">
        <f ca="1">OFFSET('All Equipment'!$A$1,ROW()-1,0)&amp;""</f>
        <v/>
      </c>
      <c r="AF886" s="51" t="str">
        <f ca="1">OFFSET('All Equipment'!$B$1,ROW()-1,0)&amp;""</f>
        <v/>
      </c>
      <c r="AG886" s="52" t="str">
        <f t="shared" ca="1" si="118"/>
        <v/>
      </c>
      <c r="AH886" s="51" t="str">
        <f ca="1">IF($AE886="","",IF(OFFSET('All Equipment'!$A$1,ROW()-1,2)="","--- Empty ---",OFFSET('All Equipment'!$A$1,ROW()-1,2)))</f>
        <v/>
      </c>
      <c r="AI886" s="52" t="str">
        <f ca="1">IF($AF886="","",OFFSET('All Equipment'!$E$1,ROW()-1,0))</f>
        <v/>
      </c>
      <c r="AJ886" s="52" t="str">
        <f ca="1">IF($AE886="","",OFFSET('All Equipment'!$M$1,ROW()-1,0))</f>
        <v/>
      </c>
      <c r="AK886" s="107" t="str">
        <f ca="1">IF($AE886="","",IF($AH886="--- Empty ---",0,OFFSET('All Equipment'!$P$1,ROW()-1,0)))</f>
        <v/>
      </c>
      <c r="AL886" s="107" t="str">
        <f ca="1">IF($AE886="","",IF(AND($AE886="Off-Hand",$AH886="--- Empty ---"),1000,IF($AG886="1H",SUM($AK886,MAX(Optimization!$I$5:$K$5)),$AK886)))</f>
        <v/>
      </c>
      <c r="AM886" s="134" t="str">
        <f ca="1">IF($AH886="","",IF(AND($AH886&lt;&gt;"--- Empty ---",OR($AI886&gt;$AD$2,OFFSET('All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6" s="52" t="str">
        <f t="shared" ca="1" si="119"/>
        <v/>
      </c>
      <c r="AO886" s="52" t="str">
        <f t="shared" ca="1" si="124"/>
        <v/>
      </c>
      <c r="AQ886" s="51" t="str">
        <f t="shared" ca="1" si="120"/>
        <v/>
      </c>
      <c r="AR886" s="51" t="str">
        <f t="shared" ca="1" si="121"/>
        <v/>
      </c>
      <c r="AS886" s="52" t="str">
        <f t="shared" ca="1" si="125"/>
        <v/>
      </c>
      <c r="AT886" s="52" t="str">
        <f ca="1">IF(OR(AQ886="",AQ886="n/a"),AQ886,IF(AND($AR886&lt;&gt;"--- Empty ---",AR886=IF(AQ886="Finger1",Settings!$AB$4,Settings!$AB$6),ISERROR(MATCH(AR886,Settings!$AB$9:$AB$14,0))),"No","Yes"))</f>
        <v/>
      </c>
      <c r="AV886" s="51" t="str">
        <f t="shared" ca="1" si="122"/>
        <v/>
      </c>
      <c r="AW886" s="51" t="str">
        <f t="shared" ca="1" si="123"/>
        <v/>
      </c>
      <c r="AX886" s="52" t="str">
        <f t="shared" ca="1" si="126"/>
        <v/>
      </c>
      <c r="AY886" s="52" t="str">
        <f ca="1">IF(OR(AV886="",AV886="n/a"),AV886,IF(AND($AW886&lt;&gt;"--- Empty ---",AW886=IF(AV886="Finger2",Settings!$AB$3,Settings!$AB$5),ISERROR(MATCH(AW886,Settings!$AB$9:$AB$14,0))),"No","Yes"))</f>
        <v/>
      </c>
    </row>
    <row r="887" spans="31:51" x14ac:dyDescent="0.25">
      <c r="AE887" s="51" t="str">
        <f ca="1">OFFSET('All Equipment'!$A$1,ROW()-1,0)&amp;""</f>
        <v/>
      </c>
      <c r="AF887" s="51" t="str">
        <f ca="1">OFFSET('All Equipment'!$B$1,ROW()-1,0)&amp;""</f>
        <v/>
      </c>
      <c r="AG887" s="52" t="str">
        <f t="shared" ca="1" si="118"/>
        <v/>
      </c>
      <c r="AH887" s="51" t="str">
        <f ca="1">IF($AE887="","",IF(OFFSET('All Equipment'!$A$1,ROW()-1,2)="","--- Empty ---",OFFSET('All Equipment'!$A$1,ROW()-1,2)))</f>
        <v/>
      </c>
      <c r="AI887" s="52" t="str">
        <f ca="1">IF($AF887="","",OFFSET('All Equipment'!$E$1,ROW()-1,0))</f>
        <v/>
      </c>
      <c r="AJ887" s="52" t="str">
        <f ca="1">IF($AE887="","",OFFSET('All Equipment'!$M$1,ROW()-1,0))</f>
        <v/>
      </c>
      <c r="AK887" s="107" t="str">
        <f ca="1">IF($AE887="","",IF($AH887="--- Empty ---",0,OFFSET('All Equipment'!$P$1,ROW()-1,0)))</f>
        <v/>
      </c>
      <c r="AL887" s="107" t="str">
        <f ca="1">IF($AE887="","",IF(AND($AE887="Off-Hand",$AH887="--- Empty ---"),1000,IF($AG887="1H",SUM($AK887,MAX(Optimization!$I$5:$K$5)),$AK887)))</f>
        <v/>
      </c>
      <c r="AM887" s="134" t="str">
        <f ca="1">IF($AH887="","",IF(AND($AH887&lt;&gt;"--- Empty ---",OR($AI887&gt;$AD$2,OFFSET('All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7" s="52" t="str">
        <f t="shared" ca="1" si="119"/>
        <v/>
      </c>
      <c r="AO887" s="52" t="str">
        <f t="shared" ca="1" si="124"/>
        <v/>
      </c>
      <c r="AQ887" s="51" t="str">
        <f t="shared" ca="1" si="120"/>
        <v/>
      </c>
      <c r="AR887" s="51" t="str">
        <f t="shared" ca="1" si="121"/>
        <v/>
      </c>
      <c r="AS887" s="52" t="str">
        <f t="shared" ca="1" si="125"/>
        <v/>
      </c>
      <c r="AT887" s="52" t="str">
        <f ca="1">IF(OR(AQ887="",AQ887="n/a"),AQ887,IF(AND($AR887&lt;&gt;"--- Empty ---",AR887=IF(AQ887="Finger1",Settings!$AB$4,Settings!$AB$6),ISERROR(MATCH(AR887,Settings!$AB$9:$AB$14,0))),"No","Yes"))</f>
        <v/>
      </c>
      <c r="AV887" s="51" t="str">
        <f t="shared" ca="1" si="122"/>
        <v/>
      </c>
      <c r="AW887" s="51" t="str">
        <f t="shared" ca="1" si="123"/>
        <v/>
      </c>
      <c r="AX887" s="52" t="str">
        <f t="shared" ca="1" si="126"/>
        <v/>
      </c>
      <c r="AY887" s="52" t="str">
        <f ca="1">IF(OR(AV887="",AV887="n/a"),AV887,IF(AND($AW887&lt;&gt;"--- Empty ---",AW887=IF(AV887="Finger2",Settings!$AB$3,Settings!$AB$5),ISERROR(MATCH(AW887,Settings!$AB$9:$AB$14,0))),"No","Yes"))</f>
        <v/>
      </c>
    </row>
    <row r="888" spans="31:51" x14ac:dyDescent="0.25">
      <c r="AE888" s="51" t="str">
        <f ca="1">OFFSET('All Equipment'!$A$1,ROW()-1,0)&amp;""</f>
        <v/>
      </c>
      <c r="AF888" s="51" t="str">
        <f ca="1">OFFSET('All Equipment'!$B$1,ROW()-1,0)&amp;""</f>
        <v/>
      </c>
      <c r="AG888" s="52" t="str">
        <f t="shared" ca="1" si="118"/>
        <v/>
      </c>
      <c r="AH888" s="51" t="str">
        <f ca="1">IF($AE888="","",IF(OFFSET('All Equipment'!$A$1,ROW()-1,2)="","--- Empty ---",OFFSET('All Equipment'!$A$1,ROW()-1,2)))</f>
        <v/>
      </c>
      <c r="AI888" s="52" t="str">
        <f ca="1">IF($AF888="","",OFFSET('All Equipment'!$E$1,ROW()-1,0))</f>
        <v/>
      </c>
      <c r="AJ888" s="52" t="str">
        <f ca="1">IF($AE888="","",OFFSET('All Equipment'!$M$1,ROW()-1,0))</f>
        <v/>
      </c>
      <c r="AK888" s="107" t="str">
        <f ca="1">IF($AE888="","",IF($AH888="--- Empty ---",0,OFFSET('All Equipment'!$P$1,ROW()-1,0)))</f>
        <v/>
      </c>
      <c r="AL888" s="107" t="str">
        <f ca="1">IF($AE888="","",IF(AND($AE888="Off-Hand",$AH888="--- Empty ---"),1000,IF($AG888="1H",SUM($AK888,MAX(Optimization!$I$5:$K$5)),$AK888)))</f>
        <v/>
      </c>
      <c r="AM888" s="134" t="str">
        <f ca="1">IF($AH888="","",IF(AND($AH888&lt;&gt;"--- Empty ---",OR($AI888&gt;$AD$2,OFFSET('All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8" s="52" t="str">
        <f t="shared" ca="1" si="119"/>
        <v/>
      </c>
      <c r="AO888" s="52" t="str">
        <f t="shared" ca="1" si="124"/>
        <v/>
      </c>
      <c r="AQ888" s="51" t="str">
        <f t="shared" ca="1" si="120"/>
        <v/>
      </c>
      <c r="AR888" s="51" t="str">
        <f t="shared" ca="1" si="121"/>
        <v/>
      </c>
      <c r="AS888" s="52" t="str">
        <f t="shared" ca="1" si="125"/>
        <v/>
      </c>
      <c r="AT888" s="52" t="str">
        <f ca="1">IF(OR(AQ888="",AQ888="n/a"),AQ888,IF(AND($AR888&lt;&gt;"--- Empty ---",AR888=IF(AQ888="Finger1",Settings!$AB$4,Settings!$AB$6),ISERROR(MATCH(AR888,Settings!$AB$9:$AB$14,0))),"No","Yes"))</f>
        <v/>
      </c>
      <c r="AV888" s="51" t="str">
        <f t="shared" ca="1" si="122"/>
        <v/>
      </c>
      <c r="AW888" s="51" t="str">
        <f t="shared" ca="1" si="123"/>
        <v/>
      </c>
      <c r="AX888" s="52" t="str">
        <f t="shared" ca="1" si="126"/>
        <v/>
      </c>
      <c r="AY888" s="52" t="str">
        <f ca="1">IF(OR(AV888="",AV888="n/a"),AV888,IF(AND($AW888&lt;&gt;"--- Empty ---",AW888=IF(AV888="Finger2",Settings!$AB$3,Settings!$AB$5),ISERROR(MATCH(AW888,Settings!$AB$9:$AB$14,0))),"No","Yes"))</f>
        <v/>
      </c>
    </row>
    <row r="889" spans="31:51" x14ac:dyDescent="0.25">
      <c r="AE889" s="51" t="str">
        <f ca="1">OFFSET('All Equipment'!$A$1,ROW()-1,0)&amp;""</f>
        <v/>
      </c>
      <c r="AF889" s="51" t="str">
        <f ca="1">OFFSET('All Equipment'!$B$1,ROW()-1,0)&amp;""</f>
        <v/>
      </c>
      <c r="AG889" s="52" t="str">
        <f t="shared" ca="1" si="118"/>
        <v/>
      </c>
      <c r="AH889" s="51" t="str">
        <f ca="1">IF($AE889="","",IF(OFFSET('All Equipment'!$A$1,ROW()-1,2)="","--- Empty ---",OFFSET('All Equipment'!$A$1,ROW()-1,2)))</f>
        <v/>
      </c>
      <c r="AI889" s="52" t="str">
        <f ca="1">IF($AF889="","",OFFSET('All Equipment'!$E$1,ROW()-1,0))</f>
        <v/>
      </c>
      <c r="AJ889" s="52" t="str">
        <f ca="1">IF($AE889="","",OFFSET('All Equipment'!$M$1,ROW()-1,0))</f>
        <v/>
      </c>
      <c r="AK889" s="107" t="str">
        <f ca="1">IF($AE889="","",IF($AH889="--- Empty ---",0,OFFSET('All Equipment'!$P$1,ROW()-1,0)))</f>
        <v/>
      </c>
      <c r="AL889" s="107" t="str">
        <f ca="1">IF($AE889="","",IF(AND($AE889="Off-Hand",$AH889="--- Empty ---"),1000,IF($AG889="1H",SUM($AK889,MAX(Optimization!$I$5:$K$5)),$AK889)))</f>
        <v/>
      </c>
      <c r="AM889" s="134" t="str">
        <f ca="1">IF($AH889="","",IF(AND($AH889&lt;&gt;"--- Empty ---",OR($AI889&gt;$AD$2,OFFSET('All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9" s="52" t="str">
        <f t="shared" ca="1" si="119"/>
        <v/>
      </c>
      <c r="AO889" s="52" t="str">
        <f t="shared" ca="1" si="124"/>
        <v/>
      </c>
      <c r="AQ889" s="51" t="str">
        <f t="shared" ca="1" si="120"/>
        <v/>
      </c>
      <c r="AR889" s="51" t="str">
        <f t="shared" ca="1" si="121"/>
        <v/>
      </c>
      <c r="AS889" s="52" t="str">
        <f t="shared" ca="1" si="125"/>
        <v/>
      </c>
      <c r="AT889" s="52" t="str">
        <f ca="1">IF(OR(AQ889="",AQ889="n/a"),AQ889,IF(AND($AR889&lt;&gt;"--- Empty ---",AR889=IF(AQ889="Finger1",Settings!$AB$4,Settings!$AB$6),ISERROR(MATCH(AR889,Settings!$AB$9:$AB$14,0))),"No","Yes"))</f>
        <v/>
      </c>
      <c r="AV889" s="51" t="str">
        <f t="shared" ca="1" si="122"/>
        <v/>
      </c>
      <c r="AW889" s="51" t="str">
        <f t="shared" ca="1" si="123"/>
        <v/>
      </c>
      <c r="AX889" s="52" t="str">
        <f t="shared" ca="1" si="126"/>
        <v/>
      </c>
      <c r="AY889" s="52" t="str">
        <f ca="1">IF(OR(AV889="",AV889="n/a"),AV889,IF(AND($AW889&lt;&gt;"--- Empty ---",AW889=IF(AV889="Finger2",Settings!$AB$3,Settings!$AB$5),ISERROR(MATCH(AW889,Settings!$AB$9:$AB$14,0))),"No","Yes"))</f>
        <v/>
      </c>
    </row>
    <row r="890" spans="31:51" x14ac:dyDescent="0.25">
      <c r="AE890" s="51" t="str">
        <f ca="1">OFFSET('All Equipment'!$A$1,ROW()-1,0)&amp;""</f>
        <v/>
      </c>
      <c r="AF890" s="51" t="str">
        <f ca="1">OFFSET('All Equipment'!$B$1,ROW()-1,0)&amp;""</f>
        <v/>
      </c>
      <c r="AG890" s="52" t="str">
        <f t="shared" ca="1" si="118"/>
        <v/>
      </c>
      <c r="AH890" s="51" t="str">
        <f ca="1">IF($AE890="","",IF(OFFSET('All Equipment'!$A$1,ROW()-1,2)="","--- Empty ---",OFFSET('All Equipment'!$A$1,ROW()-1,2)))</f>
        <v/>
      </c>
      <c r="AI890" s="52" t="str">
        <f ca="1">IF($AF890="","",OFFSET('All Equipment'!$E$1,ROW()-1,0))</f>
        <v/>
      </c>
      <c r="AJ890" s="52" t="str">
        <f ca="1">IF($AE890="","",OFFSET('All Equipment'!$M$1,ROW()-1,0))</f>
        <v/>
      </c>
      <c r="AK890" s="107" t="str">
        <f ca="1">IF($AE890="","",IF($AH890="--- Empty ---",0,OFFSET('All Equipment'!$P$1,ROW()-1,0)))</f>
        <v/>
      </c>
      <c r="AL890" s="107" t="str">
        <f ca="1">IF($AE890="","",IF(AND($AE890="Off-Hand",$AH890="--- Empty ---"),1000,IF($AG890="1H",SUM($AK890,MAX(Optimization!$I$5:$K$5)),$AK890)))</f>
        <v/>
      </c>
      <c r="AM890" s="134" t="str">
        <f ca="1">IF($AH890="","",IF(AND($AH890&lt;&gt;"--- Empty ---",OR($AI890&gt;$AD$2,OFFSET('All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0" s="52" t="str">
        <f t="shared" ca="1" si="119"/>
        <v/>
      </c>
      <c r="AO890" s="52" t="str">
        <f t="shared" ca="1" si="124"/>
        <v/>
      </c>
      <c r="AQ890" s="51" t="str">
        <f t="shared" ca="1" si="120"/>
        <v/>
      </c>
      <c r="AR890" s="51" t="str">
        <f t="shared" ca="1" si="121"/>
        <v/>
      </c>
      <c r="AS890" s="52" t="str">
        <f t="shared" ca="1" si="125"/>
        <v/>
      </c>
      <c r="AT890" s="52" t="str">
        <f ca="1">IF(OR(AQ890="",AQ890="n/a"),AQ890,IF(AND($AR890&lt;&gt;"--- Empty ---",AR890=IF(AQ890="Finger1",Settings!$AB$4,Settings!$AB$6),ISERROR(MATCH(AR890,Settings!$AB$9:$AB$14,0))),"No","Yes"))</f>
        <v/>
      </c>
      <c r="AV890" s="51" t="str">
        <f t="shared" ca="1" si="122"/>
        <v/>
      </c>
      <c r="AW890" s="51" t="str">
        <f t="shared" ca="1" si="123"/>
        <v/>
      </c>
      <c r="AX890" s="52" t="str">
        <f t="shared" ca="1" si="126"/>
        <v/>
      </c>
      <c r="AY890" s="52" t="str">
        <f ca="1">IF(OR(AV890="",AV890="n/a"),AV890,IF(AND($AW890&lt;&gt;"--- Empty ---",AW890=IF(AV890="Finger2",Settings!$AB$3,Settings!$AB$5),ISERROR(MATCH(AW890,Settings!$AB$9:$AB$14,0))),"No","Yes"))</f>
        <v/>
      </c>
    </row>
    <row r="891" spans="31:51" x14ac:dyDescent="0.25">
      <c r="AE891" s="51" t="str">
        <f ca="1">OFFSET('All Equipment'!$A$1,ROW()-1,0)&amp;""</f>
        <v/>
      </c>
      <c r="AF891" s="51" t="str">
        <f ca="1">OFFSET('All Equipment'!$B$1,ROW()-1,0)&amp;""</f>
        <v/>
      </c>
      <c r="AG891" s="52" t="str">
        <f t="shared" ca="1" si="118"/>
        <v/>
      </c>
      <c r="AH891" s="51" t="str">
        <f ca="1">IF($AE891="","",IF(OFFSET('All Equipment'!$A$1,ROW()-1,2)="","--- Empty ---",OFFSET('All Equipment'!$A$1,ROW()-1,2)))</f>
        <v/>
      </c>
      <c r="AI891" s="52" t="str">
        <f ca="1">IF($AF891="","",OFFSET('All Equipment'!$E$1,ROW()-1,0))</f>
        <v/>
      </c>
      <c r="AJ891" s="52" t="str">
        <f ca="1">IF($AE891="","",OFFSET('All Equipment'!$M$1,ROW()-1,0))</f>
        <v/>
      </c>
      <c r="AK891" s="107" t="str">
        <f ca="1">IF($AE891="","",IF($AH891="--- Empty ---",0,OFFSET('All Equipment'!$P$1,ROW()-1,0)))</f>
        <v/>
      </c>
      <c r="AL891" s="107" t="str">
        <f ca="1">IF($AE891="","",IF(AND($AE891="Off-Hand",$AH891="--- Empty ---"),1000,IF($AG891="1H",SUM($AK891,MAX(Optimization!$I$5:$K$5)),$AK891)))</f>
        <v/>
      </c>
      <c r="AM891" s="134" t="str">
        <f ca="1">IF($AH891="","",IF(AND($AH891&lt;&gt;"--- Empty ---",OR($AI891&gt;$AD$2,OFFSET('All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1" s="52" t="str">
        <f t="shared" ca="1" si="119"/>
        <v/>
      </c>
      <c r="AO891" s="52" t="str">
        <f t="shared" ca="1" si="124"/>
        <v/>
      </c>
      <c r="AQ891" s="51" t="str">
        <f t="shared" ca="1" si="120"/>
        <v/>
      </c>
      <c r="AR891" s="51" t="str">
        <f t="shared" ca="1" si="121"/>
        <v/>
      </c>
      <c r="AS891" s="52" t="str">
        <f t="shared" ca="1" si="125"/>
        <v/>
      </c>
      <c r="AT891" s="52" t="str">
        <f ca="1">IF(OR(AQ891="",AQ891="n/a"),AQ891,IF(AND($AR891&lt;&gt;"--- Empty ---",AR891=IF(AQ891="Finger1",Settings!$AB$4,Settings!$AB$6),ISERROR(MATCH(AR891,Settings!$AB$9:$AB$14,0))),"No","Yes"))</f>
        <v/>
      </c>
      <c r="AV891" s="51" t="str">
        <f t="shared" ca="1" si="122"/>
        <v/>
      </c>
      <c r="AW891" s="51" t="str">
        <f t="shared" ca="1" si="123"/>
        <v/>
      </c>
      <c r="AX891" s="52" t="str">
        <f t="shared" ca="1" si="126"/>
        <v/>
      </c>
      <c r="AY891" s="52" t="str">
        <f ca="1">IF(OR(AV891="",AV891="n/a"),AV891,IF(AND($AW891&lt;&gt;"--- Empty ---",AW891=IF(AV891="Finger2",Settings!$AB$3,Settings!$AB$5),ISERROR(MATCH(AW891,Settings!$AB$9:$AB$14,0))),"No","Yes"))</f>
        <v/>
      </c>
    </row>
    <row r="892" spans="31:51" x14ac:dyDescent="0.25">
      <c r="AE892" s="51" t="str">
        <f ca="1">OFFSET('All Equipment'!$A$1,ROW()-1,0)&amp;""</f>
        <v/>
      </c>
      <c r="AF892" s="51" t="str">
        <f ca="1">OFFSET('All Equipment'!$B$1,ROW()-1,0)&amp;""</f>
        <v/>
      </c>
      <c r="AG892" s="52" t="str">
        <f t="shared" ca="1" si="118"/>
        <v/>
      </c>
      <c r="AH892" s="51" t="str">
        <f ca="1">IF($AE892="","",IF(OFFSET('All Equipment'!$A$1,ROW()-1,2)="","--- Empty ---",OFFSET('All Equipment'!$A$1,ROW()-1,2)))</f>
        <v/>
      </c>
      <c r="AI892" s="52" t="str">
        <f ca="1">IF($AF892="","",OFFSET('All Equipment'!$E$1,ROW()-1,0))</f>
        <v/>
      </c>
      <c r="AJ892" s="52" t="str">
        <f ca="1">IF($AE892="","",OFFSET('All Equipment'!$M$1,ROW()-1,0))</f>
        <v/>
      </c>
      <c r="AK892" s="107" t="str">
        <f ca="1">IF($AE892="","",IF($AH892="--- Empty ---",0,OFFSET('All Equipment'!$P$1,ROW()-1,0)))</f>
        <v/>
      </c>
      <c r="AL892" s="107" t="str">
        <f ca="1">IF($AE892="","",IF(AND($AE892="Off-Hand",$AH892="--- Empty ---"),1000,IF($AG892="1H",SUM($AK892,MAX(Optimization!$I$5:$K$5)),$AK892)))</f>
        <v/>
      </c>
      <c r="AM892" s="134" t="str">
        <f ca="1">IF($AH892="","",IF(AND($AH892&lt;&gt;"--- Empty ---",OR($AI892&gt;$AD$2,OFFSET('All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2" s="52" t="str">
        <f t="shared" ca="1" si="119"/>
        <v/>
      </c>
      <c r="AO892" s="52" t="str">
        <f t="shared" ca="1" si="124"/>
        <v/>
      </c>
      <c r="AQ892" s="51" t="str">
        <f t="shared" ca="1" si="120"/>
        <v/>
      </c>
      <c r="AR892" s="51" t="str">
        <f t="shared" ca="1" si="121"/>
        <v/>
      </c>
      <c r="AS892" s="52" t="str">
        <f t="shared" ca="1" si="125"/>
        <v/>
      </c>
      <c r="AT892" s="52" t="str">
        <f ca="1">IF(OR(AQ892="",AQ892="n/a"),AQ892,IF(AND($AR892&lt;&gt;"--- Empty ---",AR892=IF(AQ892="Finger1",Settings!$AB$4,Settings!$AB$6),ISERROR(MATCH(AR892,Settings!$AB$9:$AB$14,0))),"No","Yes"))</f>
        <v/>
      </c>
      <c r="AV892" s="51" t="str">
        <f t="shared" ca="1" si="122"/>
        <v/>
      </c>
      <c r="AW892" s="51" t="str">
        <f t="shared" ca="1" si="123"/>
        <v/>
      </c>
      <c r="AX892" s="52" t="str">
        <f t="shared" ca="1" si="126"/>
        <v/>
      </c>
      <c r="AY892" s="52" t="str">
        <f ca="1">IF(OR(AV892="",AV892="n/a"),AV892,IF(AND($AW892&lt;&gt;"--- Empty ---",AW892=IF(AV892="Finger2",Settings!$AB$3,Settings!$AB$5),ISERROR(MATCH(AW892,Settings!$AB$9:$AB$14,0))),"No","Yes"))</f>
        <v/>
      </c>
    </row>
    <row r="893" spans="31:51" x14ac:dyDescent="0.25">
      <c r="AE893" s="51" t="str">
        <f ca="1">OFFSET('All Equipment'!$A$1,ROW()-1,0)&amp;""</f>
        <v/>
      </c>
      <c r="AF893" s="51" t="str">
        <f ca="1">OFFSET('All Equipment'!$B$1,ROW()-1,0)&amp;""</f>
        <v/>
      </c>
      <c r="AG893" s="52" t="str">
        <f t="shared" ca="1" si="118"/>
        <v/>
      </c>
      <c r="AH893" s="51" t="str">
        <f ca="1">IF($AE893="","",IF(OFFSET('All Equipment'!$A$1,ROW()-1,2)="","--- Empty ---",OFFSET('All Equipment'!$A$1,ROW()-1,2)))</f>
        <v/>
      </c>
      <c r="AI893" s="52" t="str">
        <f ca="1">IF($AF893="","",OFFSET('All Equipment'!$E$1,ROW()-1,0))</f>
        <v/>
      </c>
      <c r="AJ893" s="52" t="str">
        <f ca="1">IF($AE893="","",OFFSET('All Equipment'!$M$1,ROW()-1,0))</f>
        <v/>
      </c>
      <c r="AK893" s="107" t="str">
        <f ca="1">IF($AE893="","",IF($AH893="--- Empty ---",0,OFFSET('All Equipment'!$P$1,ROW()-1,0)))</f>
        <v/>
      </c>
      <c r="AL893" s="107" t="str">
        <f ca="1">IF($AE893="","",IF(AND($AE893="Off-Hand",$AH893="--- Empty ---"),1000,IF($AG893="1H",SUM($AK893,MAX(Optimization!$I$5:$K$5)),$AK893)))</f>
        <v/>
      </c>
      <c r="AM893" s="134" t="str">
        <f ca="1">IF($AH893="","",IF(AND($AH893&lt;&gt;"--- Empty ---",OR($AI893&gt;$AD$2,OFFSET('All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3" s="52" t="str">
        <f t="shared" ca="1" si="119"/>
        <v/>
      </c>
      <c r="AO893" s="52" t="str">
        <f t="shared" ca="1" si="124"/>
        <v/>
      </c>
      <c r="AQ893" s="51" t="str">
        <f t="shared" ca="1" si="120"/>
        <v/>
      </c>
      <c r="AR893" s="51" t="str">
        <f t="shared" ca="1" si="121"/>
        <v/>
      </c>
      <c r="AS893" s="52" t="str">
        <f t="shared" ca="1" si="125"/>
        <v/>
      </c>
      <c r="AT893" s="52" t="str">
        <f ca="1">IF(OR(AQ893="",AQ893="n/a"),AQ893,IF(AND($AR893&lt;&gt;"--- Empty ---",AR893=IF(AQ893="Finger1",Settings!$AB$4,Settings!$AB$6),ISERROR(MATCH(AR893,Settings!$AB$9:$AB$14,0))),"No","Yes"))</f>
        <v/>
      </c>
      <c r="AV893" s="51" t="str">
        <f t="shared" ca="1" si="122"/>
        <v/>
      </c>
      <c r="AW893" s="51" t="str">
        <f t="shared" ca="1" si="123"/>
        <v/>
      </c>
      <c r="AX893" s="52" t="str">
        <f t="shared" ca="1" si="126"/>
        <v/>
      </c>
      <c r="AY893" s="52" t="str">
        <f ca="1">IF(OR(AV893="",AV893="n/a"),AV893,IF(AND($AW893&lt;&gt;"--- Empty ---",AW893=IF(AV893="Finger2",Settings!$AB$3,Settings!$AB$5),ISERROR(MATCH(AW893,Settings!$AB$9:$AB$14,0))),"No","Yes"))</f>
        <v/>
      </c>
    </row>
    <row r="894" spans="31:51" x14ac:dyDescent="0.25">
      <c r="AE894" s="51" t="str">
        <f ca="1">OFFSET('All Equipment'!$A$1,ROW()-1,0)&amp;""</f>
        <v/>
      </c>
      <c r="AF894" s="51" t="str">
        <f ca="1">OFFSET('All Equipment'!$B$1,ROW()-1,0)&amp;""</f>
        <v/>
      </c>
      <c r="AG894" s="52" t="str">
        <f t="shared" ca="1" si="118"/>
        <v/>
      </c>
      <c r="AH894" s="51" t="str">
        <f ca="1">IF($AE894="","",IF(OFFSET('All Equipment'!$A$1,ROW()-1,2)="","--- Empty ---",OFFSET('All Equipment'!$A$1,ROW()-1,2)))</f>
        <v/>
      </c>
      <c r="AI894" s="52" t="str">
        <f ca="1">IF($AF894="","",OFFSET('All Equipment'!$E$1,ROW()-1,0))</f>
        <v/>
      </c>
      <c r="AJ894" s="52" t="str">
        <f ca="1">IF($AE894="","",OFFSET('All Equipment'!$M$1,ROW()-1,0))</f>
        <v/>
      </c>
      <c r="AK894" s="107" t="str">
        <f ca="1">IF($AE894="","",IF($AH894="--- Empty ---",0,OFFSET('All Equipment'!$P$1,ROW()-1,0)))</f>
        <v/>
      </c>
      <c r="AL894" s="107" t="str">
        <f ca="1">IF($AE894="","",IF(AND($AE894="Off-Hand",$AH894="--- Empty ---"),1000,IF($AG894="1H",SUM($AK894,MAX(Optimization!$I$5:$K$5)),$AK894)))</f>
        <v/>
      </c>
      <c r="AM894" s="134" t="str">
        <f ca="1">IF($AH894="","",IF(AND($AH894&lt;&gt;"--- Empty ---",OR($AI894&gt;$AD$2,OFFSET('All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4" s="52" t="str">
        <f t="shared" ca="1" si="119"/>
        <v/>
      </c>
      <c r="AO894" s="52" t="str">
        <f t="shared" ca="1" si="124"/>
        <v/>
      </c>
      <c r="AQ894" s="51" t="str">
        <f t="shared" ca="1" si="120"/>
        <v/>
      </c>
      <c r="AR894" s="51" t="str">
        <f t="shared" ca="1" si="121"/>
        <v/>
      </c>
      <c r="AS894" s="52" t="str">
        <f t="shared" ca="1" si="125"/>
        <v/>
      </c>
      <c r="AT894" s="52" t="str">
        <f ca="1">IF(OR(AQ894="",AQ894="n/a"),AQ894,IF(AND($AR894&lt;&gt;"--- Empty ---",AR894=IF(AQ894="Finger1",Settings!$AB$4,Settings!$AB$6),ISERROR(MATCH(AR894,Settings!$AB$9:$AB$14,0))),"No","Yes"))</f>
        <v/>
      </c>
      <c r="AV894" s="51" t="str">
        <f t="shared" ca="1" si="122"/>
        <v/>
      </c>
      <c r="AW894" s="51" t="str">
        <f t="shared" ca="1" si="123"/>
        <v/>
      </c>
      <c r="AX894" s="52" t="str">
        <f t="shared" ca="1" si="126"/>
        <v/>
      </c>
      <c r="AY894" s="52" t="str">
        <f ca="1">IF(OR(AV894="",AV894="n/a"),AV894,IF(AND($AW894&lt;&gt;"--- Empty ---",AW894=IF(AV894="Finger2",Settings!$AB$3,Settings!$AB$5),ISERROR(MATCH(AW894,Settings!$AB$9:$AB$14,0))),"No","Yes"))</f>
        <v/>
      </c>
    </row>
    <row r="895" spans="31:51" x14ac:dyDescent="0.25">
      <c r="AE895" s="51" t="str">
        <f ca="1">OFFSET('All Equipment'!$A$1,ROW()-1,0)&amp;""</f>
        <v/>
      </c>
      <c r="AF895" s="51" t="str">
        <f ca="1">OFFSET('All Equipment'!$B$1,ROW()-1,0)&amp;""</f>
        <v/>
      </c>
      <c r="AG895" s="52" t="str">
        <f t="shared" ca="1" si="118"/>
        <v/>
      </c>
      <c r="AH895" s="51" t="str">
        <f ca="1">IF($AE895="","",IF(OFFSET('All Equipment'!$A$1,ROW()-1,2)="","--- Empty ---",OFFSET('All Equipment'!$A$1,ROW()-1,2)))</f>
        <v/>
      </c>
      <c r="AI895" s="52" t="str">
        <f ca="1">IF($AF895="","",OFFSET('All Equipment'!$E$1,ROW()-1,0))</f>
        <v/>
      </c>
      <c r="AJ895" s="52" t="str">
        <f ca="1">IF($AE895="","",OFFSET('All Equipment'!$M$1,ROW()-1,0))</f>
        <v/>
      </c>
      <c r="AK895" s="107" t="str">
        <f ca="1">IF($AE895="","",IF($AH895="--- Empty ---",0,OFFSET('All Equipment'!$P$1,ROW()-1,0)))</f>
        <v/>
      </c>
      <c r="AL895" s="107" t="str">
        <f ca="1">IF($AE895="","",IF(AND($AE895="Off-Hand",$AH895="--- Empty ---"),1000,IF($AG895="1H",SUM($AK895,MAX(Optimization!$I$5:$K$5)),$AK895)))</f>
        <v/>
      </c>
      <c r="AM895" s="134" t="str">
        <f ca="1">IF($AH895="","",IF(AND($AH895&lt;&gt;"--- Empty ---",OR($AI895&gt;$AD$2,OFFSET('All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5" s="52" t="str">
        <f t="shared" ca="1" si="119"/>
        <v/>
      </c>
      <c r="AO895" s="52" t="str">
        <f t="shared" ca="1" si="124"/>
        <v/>
      </c>
      <c r="AQ895" s="51" t="str">
        <f t="shared" ca="1" si="120"/>
        <v/>
      </c>
      <c r="AR895" s="51" t="str">
        <f t="shared" ca="1" si="121"/>
        <v/>
      </c>
      <c r="AS895" s="52" t="str">
        <f t="shared" ca="1" si="125"/>
        <v/>
      </c>
      <c r="AT895" s="52" t="str">
        <f ca="1">IF(OR(AQ895="",AQ895="n/a"),AQ895,IF(AND($AR895&lt;&gt;"--- Empty ---",AR895=IF(AQ895="Finger1",Settings!$AB$4,Settings!$AB$6),ISERROR(MATCH(AR895,Settings!$AB$9:$AB$14,0))),"No","Yes"))</f>
        <v/>
      </c>
      <c r="AV895" s="51" t="str">
        <f t="shared" ca="1" si="122"/>
        <v/>
      </c>
      <c r="AW895" s="51" t="str">
        <f t="shared" ca="1" si="123"/>
        <v/>
      </c>
      <c r="AX895" s="52" t="str">
        <f t="shared" ca="1" si="126"/>
        <v/>
      </c>
      <c r="AY895" s="52" t="str">
        <f ca="1">IF(OR(AV895="",AV895="n/a"),AV895,IF(AND($AW895&lt;&gt;"--- Empty ---",AW895=IF(AV895="Finger2",Settings!$AB$3,Settings!$AB$5),ISERROR(MATCH(AW895,Settings!$AB$9:$AB$14,0))),"No","Yes"))</f>
        <v/>
      </c>
    </row>
    <row r="896" spans="31:51" x14ac:dyDescent="0.25">
      <c r="AE896" s="51" t="str">
        <f ca="1">OFFSET('All Equipment'!$A$1,ROW()-1,0)&amp;""</f>
        <v/>
      </c>
      <c r="AF896" s="51" t="str">
        <f ca="1">OFFSET('All Equipment'!$B$1,ROW()-1,0)&amp;""</f>
        <v/>
      </c>
      <c r="AG896" s="52" t="str">
        <f t="shared" ca="1" si="118"/>
        <v/>
      </c>
      <c r="AH896" s="51" t="str">
        <f ca="1">IF($AE896="","",IF(OFFSET('All Equipment'!$A$1,ROW()-1,2)="","--- Empty ---",OFFSET('All Equipment'!$A$1,ROW()-1,2)))</f>
        <v/>
      </c>
      <c r="AI896" s="52" t="str">
        <f ca="1">IF($AF896="","",OFFSET('All Equipment'!$E$1,ROW()-1,0))</f>
        <v/>
      </c>
      <c r="AJ896" s="52" t="str">
        <f ca="1">IF($AE896="","",OFFSET('All Equipment'!$M$1,ROW()-1,0))</f>
        <v/>
      </c>
      <c r="AK896" s="107" t="str">
        <f ca="1">IF($AE896="","",IF($AH896="--- Empty ---",0,OFFSET('All Equipment'!$P$1,ROW()-1,0)))</f>
        <v/>
      </c>
      <c r="AL896" s="107" t="str">
        <f ca="1">IF($AE896="","",IF(AND($AE896="Off-Hand",$AH896="--- Empty ---"),1000,IF($AG896="1H",SUM($AK896,MAX(Optimization!$I$5:$K$5)),$AK896)))</f>
        <v/>
      </c>
      <c r="AM896" s="134" t="str">
        <f ca="1">IF($AH896="","",IF(AND($AH896&lt;&gt;"--- Empty ---",OR($AI896&gt;$AD$2,OFFSET('All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6" s="52" t="str">
        <f t="shared" ca="1" si="119"/>
        <v/>
      </c>
      <c r="AO896" s="52" t="str">
        <f t="shared" ca="1" si="124"/>
        <v/>
      </c>
      <c r="AQ896" s="51" t="str">
        <f t="shared" ca="1" si="120"/>
        <v/>
      </c>
      <c r="AR896" s="51" t="str">
        <f t="shared" ca="1" si="121"/>
        <v/>
      </c>
      <c r="AS896" s="52" t="str">
        <f t="shared" ca="1" si="125"/>
        <v/>
      </c>
      <c r="AT896" s="52" t="str">
        <f ca="1">IF(OR(AQ896="",AQ896="n/a"),AQ896,IF(AND($AR896&lt;&gt;"--- Empty ---",AR896=IF(AQ896="Finger1",Settings!$AB$4,Settings!$AB$6),ISERROR(MATCH(AR896,Settings!$AB$9:$AB$14,0))),"No","Yes"))</f>
        <v/>
      </c>
      <c r="AV896" s="51" t="str">
        <f t="shared" ca="1" si="122"/>
        <v/>
      </c>
      <c r="AW896" s="51" t="str">
        <f t="shared" ca="1" si="123"/>
        <v/>
      </c>
      <c r="AX896" s="52" t="str">
        <f t="shared" ca="1" si="126"/>
        <v/>
      </c>
      <c r="AY896" s="52" t="str">
        <f ca="1">IF(OR(AV896="",AV896="n/a"),AV896,IF(AND($AW896&lt;&gt;"--- Empty ---",AW896=IF(AV896="Finger2",Settings!$AB$3,Settings!$AB$5),ISERROR(MATCH(AW896,Settings!$AB$9:$AB$14,0))),"No","Yes"))</f>
        <v/>
      </c>
    </row>
    <row r="897" spans="31:51" x14ac:dyDescent="0.25">
      <c r="AE897" s="51" t="str">
        <f ca="1">OFFSET('All Equipment'!$A$1,ROW()-1,0)&amp;""</f>
        <v/>
      </c>
      <c r="AF897" s="51" t="str">
        <f ca="1">OFFSET('All Equipment'!$B$1,ROW()-1,0)&amp;""</f>
        <v/>
      </c>
      <c r="AG897" s="52" t="str">
        <f t="shared" ca="1" si="118"/>
        <v/>
      </c>
      <c r="AH897" s="51" t="str">
        <f ca="1">IF($AE897="","",IF(OFFSET('All Equipment'!$A$1,ROW()-1,2)="","--- Empty ---",OFFSET('All Equipment'!$A$1,ROW()-1,2)))</f>
        <v/>
      </c>
      <c r="AI897" s="52" t="str">
        <f ca="1">IF($AF897="","",OFFSET('All Equipment'!$E$1,ROW()-1,0))</f>
        <v/>
      </c>
      <c r="AJ897" s="52" t="str">
        <f ca="1">IF($AE897="","",OFFSET('All Equipment'!$M$1,ROW()-1,0))</f>
        <v/>
      </c>
      <c r="AK897" s="107" t="str">
        <f ca="1">IF($AE897="","",IF($AH897="--- Empty ---",0,OFFSET('All Equipment'!$P$1,ROW()-1,0)))</f>
        <v/>
      </c>
      <c r="AL897" s="107" t="str">
        <f ca="1">IF($AE897="","",IF(AND($AE897="Off-Hand",$AH897="--- Empty ---"),1000,IF($AG897="1H",SUM($AK897,MAX(Optimization!$I$5:$K$5)),$AK897)))</f>
        <v/>
      </c>
      <c r="AM897" s="134" t="str">
        <f ca="1">IF($AH897="","",IF(AND($AH897&lt;&gt;"--- Empty ---",OR($AI897&gt;$AD$2,OFFSET('All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7" s="52" t="str">
        <f t="shared" ca="1" si="119"/>
        <v/>
      </c>
      <c r="AO897" s="52" t="str">
        <f t="shared" ca="1" si="124"/>
        <v/>
      </c>
      <c r="AQ897" s="51" t="str">
        <f t="shared" ca="1" si="120"/>
        <v/>
      </c>
      <c r="AR897" s="51" t="str">
        <f t="shared" ca="1" si="121"/>
        <v/>
      </c>
      <c r="AS897" s="52" t="str">
        <f t="shared" ca="1" si="125"/>
        <v/>
      </c>
      <c r="AT897" s="52" t="str">
        <f ca="1">IF(OR(AQ897="",AQ897="n/a"),AQ897,IF(AND($AR897&lt;&gt;"--- Empty ---",AR897=IF(AQ897="Finger1",Settings!$AB$4,Settings!$AB$6),ISERROR(MATCH(AR897,Settings!$AB$9:$AB$14,0))),"No","Yes"))</f>
        <v/>
      </c>
      <c r="AV897" s="51" t="str">
        <f t="shared" ca="1" si="122"/>
        <v/>
      </c>
      <c r="AW897" s="51" t="str">
        <f t="shared" ca="1" si="123"/>
        <v/>
      </c>
      <c r="AX897" s="52" t="str">
        <f t="shared" ca="1" si="126"/>
        <v/>
      </c>
      <c r="AY897" s="52" t="str">
        <f ca="1">IF(OR(AV897="",AV897="n/a"),AV897,IF(AND($AW897&lt;&gt;"--- Empty ---",AW897=IF(AV897="Finger2",Settings!$AB$3,Settings!$AB$5),ISERROR(MATCH(AW897,Settings!$AB$9:$AB$14,0))),"No","Yes"))</f>
        <v/>
      </c>
    </row>
    <row r="898" spans="31:51" x14ac:dyDescent="0.25">
      <c r="AE898" s="51" t="str">
        <f ca="1">OFFSET('All Equipment'!$A$1,ROW()-1,0)&amp;""</f>
        <v/>
      </c>
      <c r="AF898" s="51" t="str">
        <f ca="1">OFFSET('All Equipment'!$B$1,ROW()-1,0)&amp;""</f>
        <v/>
      </c>
      <c r="AG898" s="52" t="str">
        <f t="shared" ref="AG898:AG961" ca="1" si="127">IF(ISNUMBER(MATCH($AH898,$R$1:$R$100,0)),INDEX($Q$1:$Q$100,MATCH($AH898,$R$1:$R$100,0)),IF(AND($AE898="Weapon",$AF898&lt;&gt;""),IF(OR($AF898="Staff",LEFT($AF898,2)="2H"),"2H","1H"),IF(AND($AE898="Finger",ISNUMBER(MATCH($AH898,$AB$9:$AB$14,0))),"Except","")))</f>
        <v/>
      </c>
      <c r="AH898" s="51" t="str">
        <f ca="1">IF($AE898="","",IF(OFFSET('All Equipment'!$A$1,ROW()-1,2)="","--- Empty ---",OFFSET('All Equipment'!$A$1,ROW()-1,2)))</f>
        <v/>
      </c>
      <c r="AI898" s="52" t="str">
        <f ca="1">IF($AF898="","",OFFSET('All Equipment'!$E$1,ROW()-1,0))</f>
        <v/>
      </c>
      <c r="AJ898" s="52" t="str">
        <f ca="1">IF($AE898="","",OFFSET('All Equipment'!$M$1,ROW()-1,0))</f>
        <v/>
      </c>
      <c r="AK898" s="107" t="str">
        <f ca="1">IF($AE898="","",IF($AH898="--- Empty ---",0,OFFSET('All Equipment'!$P$1,ROW()-1,0)))</f>
        <v/>
      </c>
      <c r="AL898" s="107" t="str">
        <f ca="1">IF($AE898="","",IF(AND($AE898="Off-Hand",$AH898="--- Empty ---"),1000,IF($AG898="1H",SUM($AK898,MAX(Optimization!$I$5:$K$5)),$AK898)))</f>
        <v/>
      </c>
      <c r="AM898" s="134" t="str">
        <f ca="1">IF($AH898="","",IF(AND($AH898&lt;&gt;"--- Empty ---",OR($AI898&gt;$AD$2,OFFSET('All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8" s="52" t="str">
        <f t="shared" ref="AN898:AN961" ca="1" si="128">IF($AE898="","",IF(AND($AE898="Off-Hand",$AH898&lt;&gt;"--- Empty ---",$AB$2="2H"),"No","Yes"))</f>
        <v/>
      </c>
      <c r="AO898" s="52" t="str">
        <f t="shared" ca="1" si="124"/>
        <v/>
      </c>
      <c r="AQ898" s="51" t="str">
        <f t="shared" ref="AQ898:AQ961" ca="1" si="129">IF($AE898="","",IF(AND($AE898&lt;&gt;"Finger",$AE898&lt;&gt;"Trinket"),"n/a",$AE898&amp;1))</f>
        <v/>
      </c>
      <c r="AR898" s="51" t="str">
        <f t="shared" ref="AR898:AR961" ca="1" si="130">IF(OR(AQ898="",AQ898="n/a"),AQ898,$AH898)</f>
        <v/>
      </c>
      <c r="AS898" s="52" t="str">
        <f t="shared" ca="1" si="125"/>
        <v/>
      </c>
      <c r="AT898" s="52" t="str">
        <f ca="1">IF(OR(AQ898="",AQ898="n/a"),AQ898,IF(AND($AR898&lt;&gt;"--- Empty ---",AR898=IF(AQ898="Finger1",Settings!$AB$4,Settings!$AB$6),ISERROR(MATCH(AR898,Settings!$AB$9:$AB$14,0))),"No","Yes"))</f>
        <v/>
      </c>
      <c r="AV898" s="51" t="str">
        <f t="shared" ref="AV898:AV961" ca="1" si="131">IF($AE898="","",IF(AND($AE898&lt;&gt;"Finger",$AE898&lt;&gt;"Trinket"),"n/a",$AE898&amp;2))</f>
        <v/>
      </c>
      <c r="AW898" s="51" t="str">
        <f t="shared" ref="AW898:AW961" ca="1" si="132">IF(OR(AV898="",AV898="n/a"),AV898,$AH898)</f>
        <v/>
      </c>
      <c r="AX898" s="52" t="str">
        <f t="shared" ca="1" si="126"/>
        <v/>
      </c>
      <c r="AY898" s="52" t="str">
        <f ca="1">IF(OR(AV898="",AV898="n/a"),AV898,IF(AND($AW898&lt;&gt;"--- Empty ---",AW898=IF(AV898="Finger2",Settings!$AB$3,Settings!$AB$5),ISERROR(MATCH(AW898,Settings!$AB$9:$AB$14,0))),"No","Yes"))</f>
        <v/>
      </c>
    </row>
    <row r="899" spans="31:51" x14ac:dyDescent="0.25">
      <c r="AE899" s="51" t="str">
        <f ca="1">OFFSET('All Equipment'!$A$1,ROW()-1,0)&amp;""</f>
        <v/>
      </c>
      <c r="AF899" s="51" t="str">
        <f ca="1">OFFSET('All Equipment'!$B$1,ROW()-1,0)&amp;""</f>
        <v/>
      </c>
      <c r="AG899" s="52" t="str">
        <f t="shared" ca="1" si="127"/>
        <v/>
      </c>
      <c r="AH899" s="51" t="str">
        <f ca="1">IF($AE899="","",IF(OFFSET('All Equipment'!$A$1,ROW()-1,2)="","--- Empty ---",OFFSET('All Equipment'!$A$1,ROW()-1,2)))</f>
        <v/>
      </c>
      <c r="AI899" s="52" t="str">
        <f ca="1">IF($AF899="","",OFFSET('All Equipment'!$E$1,ROW()-1,0))</f>
        <v/>
      </c>
      <c r="AJ899" s="52" t="str">
        <f ca="1">IF($AE899="","",OFFSET('All Equipment'!$M$1,ROW()-1,0))</f>
        <v/>
      </c>
      <c r="AK899" s="107" t="str">
        <f ca="1">IF($AE899="","",IF($AH899="--- Empty ---",0,OFFSET('All Equipment'!$P$1,ROW()-1,0)))</f>
        <v/>
      </c>
      <c r="AL899" s="107" t="str">
        <f ca="1">IF($AE899="","",IF(AND($AE899="Off-Hand",$AH899="--- Empty ---"),1000,IF($AG899="1H",SUM($AK899,MAX(Optimization!$I$5:$K$5)),$AK899)))</f>
        <v/>
      </c>
      <c r="AM899" s="134" t="str">
        <f ca="1">IF($AH899="","",IF(AND($AH899&lt;&gt;"--- Empty ---",OR($AI899&gt;$AD$2,OFFSET('All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9" s="52" t="str">
        <f t="shared" ca="1" si="128"/>
        <v/>
      </c>
      <c r="AO899" s="52" t="str">
        <f t="shared" ref="AO899:AO962" ca="1" si="133">IF($AH899="","",ROW())</f>
        <v/>
      </c>
      <c r="AQ899" s="51" t="str">
        <f t="shared" ca="1" si="129"/>
        <v/>
      </c>
      <c r="AR899" s="51" t="str">
        <f t="shared" ca="1" si="130"/>
        <v/>
      </c>
      <c r="AS899" s="52" t="str">
        <f t="shared" ref="AS899:AS962" ca="1" si="134">IF(OR(AQ899="",AQ899="n/a"),AQ899,$AM899)</f>
        <v/>
      </c>
      <c r="AT899" s="52" t="str">
        <f ca="1">IF(OR(AQ899="",AQ899="n/a"),AQ899,IF(AND($AR899&lt;&gt;"--- Empty ---",AR899=IF(AQ899="Finger1",Settings!$AB$4,Settings!$AB$6),ISERROR(MATCH(AR899,Settings!$AB$9:$AB$14,0))),"No","Yes"))</f>
        <v/>
      </c>
      <c r="AV899" s="51" t="str">
        <f t="shared" ca="1" si="131"/>
        <v/>
      </c>
      <c r="AW899" s="51" t="str">
        <f t="shared" ca="1" si="132"/>
        <v/>
      </c>
      <c r="AX899" s="52" t="str">
        <f t="shared" ref="AX899:AX962" ca="1" si="135">IF(OR(AV899="",AV899="n/a"),AV899,$AM899)</f>
        <v/>
      </c>
      <c r="AY899" s="52" t="str">
        <f ca="1">IF(OR(AV899="",AV899="n/a"),AV899,IF(AND($AW899&lt;&gt;"--- Empty ---",AW899=IF(AV899="Finger2",Settings!$AB$3,Settings!$AB$5),ISERROR(MATCH(AW899,Settings!$AB$9:$AB$14,0))),"No","Yes"))</f>
        <v/>
      </c>
    </row>
    <row r="900" spans="31:51" x14ac:dyDescent="0.25">
      <c r="AE900" s="51" t="str">
        <f ca="1">OFFSET('All Equipment'!$A$1,ROW()-1,0)&amp;""</f>
        <v/>
      </c>
      <c r="AF900" s="51" t="str">
        <f ca="1">OFFSET('All Equipment'!$B$1,ROW()-1,0)&amp;""</f>
        <v/>
      </c>
      <c r="AG900" s="52" t="str">
        <f t="shared" ca="1" si="127"/>
        <v/>
      </c>
      <c r="AH900" s="51" t="str">
        <f ca="1">IF($AE900="","",IF(OFFSET('All Equipment'!$A$1,ROW()-1,2)="","--- Empty ---",OFFSET('All Equipment'!$A$1,ROW()-1,2)))</f>
        <v/>
      </c>
      <c r="AI900" s="52" t="str">
        <f ca="1">IF($AF900="","",OFFSET('All Equipment'!$E$1,ROW()-1,0))</f>
        <v/>
      </c>
      <c r="AJ900" s="52" t="str">
        <f ca="1">IF($AE900="","",OFFSET('All Equipment'!$M$1,ROW()-1,0))</f>
        <v/>
      </c>
      <c r="AK900" s="107" t="str">
        <f ca="1">IF($AE900="","",IF($AH900="--- Empty ---",0,OFFSET('All Equipment'!$P$1,ROW()-1,0)))</f>
        <v/>
      </c>
      <c r="AL900" s="107" t="str">
        <f ca="1">IF($AE900="","",IF(AND($AE900="Off-Hand",$AH900="--- Empty ---"),1000,IF($AG900="1H",SUM($AK900,MAX(Optimization!$I$5:$K$5)),$AK900)))</f>
        <v/>
      </c>
      <c r="AM900" s="134" t="str">
        <f ca="1">IF($AH900="","",IF(AND($AH900&lt;&gt;"--- Empty ---",OR($AI900&gt;$AD$2,OFFSET('All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0" s="52" t="str">
        <f t="shared" ca="1" si="128"/>
        <v/>
      </c>
      <c r="AO900" s="52" t="str">
        <f t="shared" ca="1" si="133"/>
        <v/>
      </c>
      <c r="AQ900" s="51" t="str">
        <f t="shared" ca="1" si="129"/>
        <v/>
      </c>
      <c r="AR900" s="51" t="str">
        <f t="shared" ca="1" si="130"/>
        <v/>
      </c>
      <c r="AS900" s="52" t="str">
        <f t="shared" ca="1" si="134"/>
        <v/>
      </c>
      <c r="AT900" s="52" t="str">
        <f ca="1">IF(OR(AQ900="",AQ900="n/a"),AQ900,IF(AND($AR900&lt;&gt;"--- Empty ---",AR900=IF(AQ900="Finger1",Settings!$AB$4,Settings!$AB$6),ISERROR(MATCH(AR900,Settings!$AB$9:$AB$14,0))),"No","Yes"))</f>
        <v/>
      </c>
      <c r="AV900" s="51" t="str">
        <f t="shared" ca="1" si="131"/>
        <v/>
      </c>
      <c r="AW900" s="51" t="str">
        <f t="shared" ca="1" si="132"/>
        <v/>
      </c>
      <c r="AX900" s="52" t="str">
        <f t="shared" ca="1" si="135"/>
        <v/>
      </c>
      <c r="AY900" s="52" t="str">
        <f ca="1">IF(OR(AV900="",AV900="n/a"),AV900,IF(AND($AW900&lt;&gt;"--- Empty ---",AW900=IF(AV900="Finger2",Settings!$AB$3,Settings!$AB$5),ISERROR(MATCH(AW900,Settings!$AB$9:$AB$14,0))),"No","Yes"))</f>
        <v/>
      </c>
    </row>
    <row r="901" spans="31:51" x14ac:dyDescent="0.25">
      <c r="AE901" s="51" t="str">
        <f ca="1">OFFSET('All Equipment'!$A$1,ROW()-1,0)&amp;""</f>
        <v/>
      </c>
      <c r="AF901" s="51" t="str">
        <f ca="1">OFFSET('All Equipment'!$B$1,ROW()-1,0)&amp;""</f>
        <v/>
      </c>
      <c r="AG901" s="52" t="str">
        <f t="shared" ca="1" si="127"/>
        <v/>
      </c>
      <c r="AH901" s="51" t="str">
        <f ca="1">IF($AE901="","",IF(OFFSET('All Equipment'!$A$1,ROW()-1,2)="","--- Empty ---",OFFSET('All Equipment'!$A$1,ROW()-1,2)))</f>
        <v/>
      </c>
      <c r="AI901" s="52" t="str">
        <f ca="1">IF($AF901="","",OFFSET('All Equipment'!$E$1,ROW()-1,0))</f>
        <v/>
      </c>
      <c r="AJ901" s="52" t="str">
        <f ca="1">IF($AE901="","",OFFSET('All Equipment'!$M$1,ROW()-1,0))</f>
        <v/>
      </c>
      <c r="AK901" s="107" t="str">
        <f ca="1">IF($AE901="","",IF($AH901="--- Empty ---",0,OFFSET('All Equipment'!$P$1,ROW()-1,0)))</f>
        <v/>
      </c>
      <c r="AL901" s="107" t="str">
        <f ca="1">IF($AE901="","",IF(AND($AE901="Off-Hand",$AH901="--- Empty ---"),1000,IF($AG901="1H",SUM($AK901,MAX(Optimization!$I$5:$K$5)),$AK901)))</f>
        <v/>
      </c>
      <c r="AM901" s="134" t="str">
        <f ca="1">IF($AH901="","",IF(AND($AH901&lt;&gt;"--- Empty ---",OR($AI901&gt;$AD$2,OFFSET('All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1" s="52" t="str">
        <f t="shared" ca="1" si="128"/>
        <v/>
      </c>
      <c r="AO901" s="52" t="str">
        <f t="shared" ca="1" si="133"/>
        <v/>
      </c>
      <c r="AQ901" s="51" t="str">
        <f t="shared" ca="1" si="129"/>
        <v/>
      </c>
      <c r="AR901" s="51" t="str">
        <f t="shared" ca="1" si="130"/>
        <v/>
      </c>
      <c r="AS901" s="52" t="str">
        <f t="shared" ca="1" si="134"/>
        <v/>
      </c>
      <c r="AT901" s="52" t="str">
        <f ca="1">IF(OR(AQ901="",AQ901="n/a"),AQ901,IF(AND($AR901&lt;&gt;"--- Empty ---",AR901=IF(AQ901="Finger1",Settings!$AB$4,Settings!$AB$6),ISERROR(MATCH(AR901,Settings!$AB$9:$AB$14,0))),"No","Yes"))</f>
        <v/>
      </c>
      <c r="AV901" s="51" t="str">
        <f t="shared" ca="1" si="131"/>
        <v/>
      </c>
      <c r="AW901" s="51" t="str">
        <f t="shared" ca="1" si="132"/>
        <v/>
      </c>
      <c r="AX901" s="52" t="str">
        <f t="shared" ca="1" si="135"/>
        <v/>
      </c>
      <c r="AY901" s="52" t="str">
        <f ca="1">IF(OR(AV901="",AV901="n/a"),AV901,IF(AND($AW901&lt;&gt;"--- Empty ---",AW901=IF(AV901="Finger2",Settings!$AB$3,Settings!$AB$5),ISERROR(MATCH(AW901,Settings!$AB$9:$AB$14,0))),"No","Yes"))</f>
        <v/>
      </c>
    </row>
    <row r="902" spans="31:51" x14ac:dyDescent="0.25">
      <c r="AE902" s="51" t="str">
        <f ca="1">OFFSET('All Equipment'!$A$1,ROW()-1,0)&amp;""</f>
        <v/>
      </c>
      <c r="AF902" s="51" t="str">
        <f ca="1">OFFSET('All Equipment'!$B$1,ROW()-1,0)&amp;""</f>
        <v/>
      </c>
      <c r="AG902" s="52" t="str">
        <f t="shared" ca="1" si="127"/>
        <v/>
      </c>
      <c r="AH902" s="51" t="str">
        <f ca="1">IF($AE902="","",IF(OFFSET('All Equipment'!$A$1,ROW()-1,2)="","--- Empty ---",OFFSET('All Equipment'!$A$1,ROW()-1,2)))</f>
        <v/>
      </c>
      <c r="AI902" s="52" t="str">
        <f ca="1">IF($AF902="","",OFFSET('All Equipment'!$E$1,ROW()-1,0))</f>
        <v/>
      </c>
      <c r="AJ902" s="52" t="str">
        <f ca="1">IF($AE902="","",OFFSET('All Equipment'!$M$1,ROW()-1,0))</f>
        <v/>
      </c>
      <c r="AK902" s="107" t="str">
        <f ca="1">IF($AE902="","",IF($AH902="--- Empty ---",0,OFFSET('All Equipment'!$P$1,ROW()-1,0)))</f>
        <v/>
      </c>
      <c r="AL902" s="107" t="str">
        <f ca="1">IF($AE902="","",IF(AND($AE902="Off-Hand",$AH902="--- Empty ---"),1000,IF($AG902="1H",SUM($AK902,MAX(Optimization!$I$5:$K$5)),$AK902)))</f>
        <v/>
      </c>
      <c r="AM902" s="134" t="str">
        <f ca="1">IF($AH902="","",IF(AND($AH902&lt;&gt;"--- Empty ---",OR($AI902&gt;$AD$2,OFFSET('All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2" s="52" t="str">
        <f t="shared" ca="1" si="128"/>
        <v/>
      </c>
      <c r="AO902" s="52" t="str">
        <f t="shared" ca="1" si="133"/>
        <v/>
      </c>
      <c r="AQ902" s="51" t="str">
        <f t="shared" ca="1" si="129"/>
        <v/>
      </c>
      <c r="AR902" s="51" t="str">
        <f t="shared" ca="1" si="130"/>
        <v/>
      </c>
      <c r="AS902" s="52" t="str">
        <f t="shared" ca="1" si="134"/>
        <v/>
      </c>
      <c r="AT902" s="52" t="str">
        <f ca="1">IF(OR(AQ902="",AQ902="n/a"),AQ902,IF(AND($AR902&lt;&gt;"--- Empty ---",AR902=IF(AQ902="Finger1",Settings!$AB$4,Settings!$AB$6),ISERROR(MATCH(AR902,Settings!$AB$9:$AB$14,0))),"No","Yes"))</f>
        <v/>
      </c>
      <c r="AV902" s="51" t="str">
        <f t="shared" ca="1" si="131"/>
        <v/>
      </c>
      <c r="AW902" s="51" t="str">
        <f t="shared" ca="1" si="132"/>
        <v/>
      </c>
      <c r="AX902" s="52" t="str">
        <f t="shared" ca="1" si="135"/>
        <v/>
      </c>
      <c r="AY902" s="52" t="str">
        <f ca="1">IF(OR(AV902="",AV902="n/a"),AV902,IF(AND($AW902&lt;&gt;"--- Empty ---",AW902=IF(AV902="Finger2",Settings!$AB$3,Settings!$AB$5),ISERROR(MATCH(AW902,Settings!$AB$9:$AB$14,0))),"No","Yes"))</f>
        <v/>
      </c>
    </row>
    <row r="903" spans="31:51" x14ac:dyDescent="0.25">
      <c r="AE903" s="51" t="str">
        <f ca="1">OFFSET('All Equipment'!$A$1,ROW()-1,0)&amp;""</f>
        <v/>
      </c>
      <c r="AF903" s="51" t="str">
        <f ca="1">OFFSET('All Equipment'!$B$1,ROW()-1,0)&amp;""</f>
        <v/>
      </c>
      <c r="AG903" s="52" t="str">
        <f t="shared" ca="1" si="127"/>
        <v/>
      </c>
      <c r="AH903" s="51" t="str">
        <f ca="1">IF($AE903="","",IF(OFFSET('All Equipment'!$A$1,ROW()-1,2)="","--- Empty ---",OFFSET('All Equipment'!$A$1,ROW()-1,2)))</f>
        <v/>
      </c>
      <c r="AI903" s="52" t="str">
        <f ca="1">IF($AF903="","",OFFSET('All Equipment'!$E$1,ROW()-1,0))</f>
        <v/>
      </c>
      <c r="AJ903" s="52" t="str">
        <f ca="1">IF($AE903="","",OFFSET('All Equipment'!$M$1,ROW()-1,0))</f>
        <v/>
      </c>
      <c r="AK903" s="107" t="str">
        <f ca="1">IF($AE903="","",IF($AH903="--- Empty ---",0,OFFSET('All Equipment'!$P$1,ROW()-1,0)))</f>
        <v/>
      </c>
      <c r="AL903" s="107" t="str">
        <f ca="1">IF($AE903="","",IF(AND($AE903="Off-Hand",$AH903="--- Empty ---"),1000,IF($AG903="1H",SUM($AK903,MAX(Optimization!$I$5:$K$5)),$AK903)))</f>
        <v/>
      </c>
      <c r="AM903" s="134" t="str">
        <f ca="1">IF($AH903="","",IF(AND($AH903&lt;&gt;"--- Empty ---",OR($AI903&gt;$AD$2,OFFSET('All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3" s="52" t="str">
        <f t="shared" ca="1" si="128"/>
        <v/>
      </c>
      <c r="AO903" s="52" t="str">
        <f t="shared" ca="1" si="133"/>
        <v/>
      </c>
      <c r="AQ903" s="51" t="str">
        <f t="shared" ca="1" si="129"/>
        <v/>
      </c>
      <c r="AR903" s="51" t="str">
        <f t="shared" ca="1" si="130"/>
        <v/>
      </c>
      <c r="AS903" s="52" t="str">
        <f t="shared" ca="1" si="134"/>
        <v/>
      </c>
      <c r="AT903" s="52" t="str">
        <f ca="1">IF(OR(AQ903="",AQ903="n/a"),AQ903,IF(AND($AR903&lt;&gt;"--- Empty ---",AR903=IF(AQ903="Finger1",Settings!$AB$4,Settings!$AB$6),ISERROR(MATCH(AR903,Settings!$AB$9:$AB$14,0))),"No","Yes"))</f>
        <v/>
      </c>
      <c r="AV903" s="51" t="str">
        <f t="shared" ca="1" si="131"/>
        <v/>
      </c>
      <c r="AW903" s="51" t="str">
        <f t="shared" ca="1" si="132"/>
        <v/>
      </c>
      <c r="AX903" s="52" t="str">
        <f t="shared" ca="1" si="135"/>
        <v/>
      </c>
      <c r="AY903" s="52" t="str">
        <f ca="1">IF(OR(AV903="",AV903="n/a"),AV903,IF(AND($AW903&lt;&gt;"--- Empty ---",AW903=IF(AV903="Finger2",Settings!$AB$3,Settings!$AB$5),ISERROR(MATCH(AW903,Settings!$AB$9:$AB$14,0))),"No","Yes"))</f>
        <v/>
      </c>
    </row>
    <row r="904" spans="31:51" x14ac:dyDescent="0.25">
      <c r="AE904" s="51" t="str">
        <f ca="1">OFFSET('All Equipment'!$A$1,ROW()-1,0)&amp;""</f>
        <v/>
      </c>
      <c r="AF904" s="51" t="str">
        <f ca="1">OFFSET('All Equipment'!$B$1,ROW()-1,0)&amp;""</f>
        <v/>
      </c>
      <c r="AG904" s="52" t="str">
        <f t="shared" ca="1" si="127"/>
        <v/>
      </c>
      <c r="AH904" s="51" t="str">
        <f ca="1">IF($AE904="","",IF(OFFSET('All Equipment'!$A$1,ROW()-1,2)="","--- Empty ---",OFFSET('All Equipment'!$A$1,ROW()-1,2)))</f>
        <v/>
      </c>
      <c r="AI904" s="52" t="str">
        <f ca="1">IF($AF904="","",OFFSET('All Equipment'!$E$1,ROW()-1,0))</f>
        <v/>
      </c>
      <c r="AJ904" s="52" t="str">
        <f ca="1">IF($AE904="","",OFFSET('All Equipment'!$M$1,ROW()-1,0))</f>
        <v/>
      </c>
      <c r="AK904" s="107" t="str">
        <f ca="1">IF($AE904="","",IF($AH904="--- Empty ---",0,OFFSET('All Equipment'!$P$1,ROW()-1,0)))</f>
        <v/>
      </c>
      <c r="AL904" s="107" t="str">
        <f ca="1">IF($AE904="","",IF(AND($AE904="Off-Hand",$AH904="--- Empty ---"),1000,IF($AG904="1H",SUM($AK904,MAX(Optimization!$I$5:$K$5)),$AK904)))</f>
        <v/>
      </c>
      <c r="AM904" s="134" t="str">
        <f ca="1">IF($AH904="","",IF(AND($AH904&lt;&gt;"--- Empty ---",OR($AI904&gt;$AD$2,OFFSET('All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4" s="52" t="str">
        <f t="shared" ca="1" si="128"/>
        <v/>
      </c>
      <c r="AO904" s="52" t="str">
        <f t="shared" ca="1" si="133"/>
        <v/>
      </c>
      <c r="AQ904" s="51" t="str">
        <f t="shared" ca="1" si="129"/>
        <v/>
      </c>
      <c r="AR904" s="51" t="str">
        <f t="shared" ca="1" si="130"/>
        <v/>
      </c>
      <c r="AS904" s="52" t="str">
        <f t="shared" ca="1" si="134"/>
        <v/>
      </c>
      <c r="AT904" s="52" t="str">
        <f ca="1">IF(OR(AQ904="",AQ904="n/a"),AQ904,IF(AND($AR904&lt;&gt;"--- Empty ---",AR904=IF(AQ904="Finger1",Settings!$AB$4,Settings!$AB$6),ISERROR(MATCH(AR904,Settings!$AB$9:$AB$14,0))),"No","Yes"))</f>
        <v/>
      </c>
      <c r="AV904" s="51" t="str">
        <f t="shared" ca="1" si="131"/>
        <v/>
      </c>
      <c r="AW904" s="51" t="str">
        <f t="shared" ca="1" si="132"/>
        <v/>
      </c>
      <c r="AX904" s="52" t="str">
        <f t="shared" ca="1" si="135"/>
        <v/>
      </c>
      <c r="AY904" s="52" t="str">
        <f ca="1">IF(OR(AV904="",AV904="n/a"),AV904,IF(AND($AW904&lt;&gt;"--- Empty ---",AW904=IF(AV904="Finger2",Settings!$AB$3,Settings!$AB$5),ISERROR(MATCH(AW904,Settings!$AB$9:$AB$14,0))),"No","Yes"))</f>
        <v/>
      </c>
    </row>
    <row r="905" spans="31:51" x14ac:dyDescent="0.25">
      <c r="AE905" s="51" t="str">
        <f ca="1">OFFSET('All Equipment'!$A$1,ROW()-1,0)&amp;""</f>
        <v/>
      </c>
      <c r="AF905" s="51" t="str">
        <f ca="1">OFFSET('All Equipment'!$B$1,ROW()-1,0)&amp;""</f>
        <v/>
      </c>
      <c r="AG905" s="52" t="str">
        <f t="shared" ca="1" si="127"/>
        <v/>
      </c>
      <c r="AH905" s="51" t="str">
        <f ca="1">IF($AE905="","",IF(OFFSET('All Equipment'!$A$1,ROW()-1,2)="","--- Empty ---",OFFSET('All Equipment'!$A$1,ROW()-1,2)))</f>
        <v/>
      </c>
      <c r="AI905" s="52" t="str">
        <f ca="1">IF($AF905="","",OFFSET('All Equipment'!$E$1,ROW()-1,0))</f>
        <v/>
      </c>
      <c r="AJ905" s="52" t="str">
        <f ca="1">IF($AE905="","",OFFSET('All Equipment'!$M$1,ROW()-1,0))</f>
        <v/>
      </c>
      <c r="AK905" s="107" t="str">
        <f ca="1">IF($AE905="","",IF($AH905="--- Empty ---",0,OFFSET('All Equipment'!$P$1,ROW()-1,0)))</f>
        <v/>
      </c>
      <c r="AL905" s="107" t="str">
        <f ca="1">IF($AE905="","",IF(AND($AE905="Off-Hand",$AH905="--- Empty ---"),1000,IF($AG905="1H",SUM($AK905,MAX(Optimization!$I$5:$K$5)),$AK905)))</f>
        <v/>
      </c>
      <c r="AM905" s="134" t="str">
        <f ca="1">IF($AH905="","",IF(AND($AH905&lt;&gt;"--- Empty ---",OR($AI905&gt;$AD$2,OFFSET('All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5" s="52" t="str">
        <f t="shared" ca="1" si="128"/>
        <v/>
      </c>
      <c r="AO905" s="52" t="str">
        <f t="shared" ca="1" si="133"/>
        <v/>
      </c>
      <c r="AQ905" s="51" t="str">
        <f t="shared" ca="1" si="129"/>
        <v/>
      </c>
      <c r="AR905" s="51" t="str">
        <f t="shared" ca="1" si="130"/>
        <v/>
      </c>
      <c r="AS905" s="52" t="str">
        <f t="shared" ca="1" si="134"/>
        <v/>
      </c>
      <c r="AT905" s="52" t="str">
        <f ca="1">IF(OR(AQ905="",AQ905="n/a"),AQ905,IF(AND($AR905&lt;&gt;"--- Empty ---",AR905=IF(AQ905="Finger1",Settings!$AB$4,Settings!$AB$6),ISERROR(MATCH(AR905,Settings!$AB$9:$AB$14,0))),"No","Yes"))</f>
        <v/>
      </c>
      <c r="AV905" s="51" t="str">
        <f t="shared" ca="1" si="131"/>
        <v/>
      </c>
      <c r="AW905" s="51" t="str">
        <f t="shared" ca="1" si="132"/>
        <v/>
      </c>
      <c r="AX905" s="52" t="str">
        <f t="shared" ca="1" si="135"/>
        <v/>
      </c>
      <c r="AY905" s="52" t="str">
        <f ca="1">IF(OR(AV905="",AV905="n/a"),AV905,IF(AND($AW905&lt;&gt;"--- Empty ---",AW905=IF(AV905="Finger2",Settings!$AB$3,Settings!$AB$5),ISERROR(MATCH(AW905,Settings!$AB$9:$AB$14,0))),"No","Yes"))</f>
        <v/>
      </c>
    </row>
    <row r="906" spans="31:51" x14ac:dyDescent="0.25">
      <c r="AE906" s="51" t="str">
        <f ca="1">OFFSET('All Equipment'!$A$1,ROW()-1,0)&amp;""</f>
        <v/>
      </c>
      <c r="AF906" s="51" t="str">
        <f ca="1">OFFSET('All Equipment'!$B$1,ROW()-1,0)&amp;""</f>
        <v/>
      </c>
      <c r="AG906" s="52" t="str">
        <f t="shared" ca="1" si="127"/>
        <v/>
      </c>
      <c r="AH906" s="51" t="str">
        <f ca="1">IF($AE906="","",IF(OFFSET('All Equipment'!$A$1,ROW()-1,2)="","--- Empty ---",OFFSET('All Equipment'!$A$1,ROW()-1,2)))</f>
        <v/>
      </c>
      <c r="AI906" s="52" t="str">
        <f ca="1">IF($AF906="","",OFFSET('All Equipment'!$E$1,ROW()-1,0))</f>
        <v/>
      </c>
      <c r="AJ906" s="52" t="str">
        <f ca="1">IF($AE906="","",OFFSET('All Equipment'!$M$1,ROW()-1,0))</f>
        <v/>
      </c>
      <c r="AK906" s="107" t="str">
        <f ca="1">IF($AE906="","",IF($AH906="--- Empty ---",0,OFFSET('All Equipment'!$P$1,ROW()-1,0)))</f>
        <v/>
      </c>
      <c r="AL906" s="107" t="str">
        <f ca="1">IF($AE906="","",IF(AND($AE906="Off-Hand",$AH906="--- Empty ---"),1000,IF($AG906="1H",SUM($AK906,MAX(Optimization!$I$5:$K$5)),$AK906)))</f>
        <v/>
      </c>
      <c r="AM906" s="134" t="str">
        <f ca="1">IF($AH906="","",IF(AND($AH906&lt;&gt;"--- Empty ---",OR($AI906&gt;$AD$2,OFFSET('All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6" s="52" t="str">
        <f t="shared" ca="1" si="128"/>
        <v/>
      </c>
      <c r="AO906" s="52" t="str">
        <f t="shared" ca="1" si="133"/>
        <v/>
      </c>
      <c r="AQ906" s="51" t="str">
        <f t="shared" ca="1" si="129"/>
        <v/>
      </c>
      <c r="AR906" s="51" t="str">
        <f t="shared" ca="1" si="130"/>
        <v/>
      </c>
      <c r="AS906" s="52" t="str">
        <f t="shared" ca="1" si="134"/>
        <v/>
      </c>
      <c r="AT906" s="52" t="str">
        <f ca="1">IF(OR(AQ906="",AQ906="n/a"),AQ906,IF(AND($AR906&lt;&gt;"--- Empty ---",AR906=IF(AQ906="Finger1",Settings!$AB$4,Settings!$AB$6),ISERROR(MATCH(AR906,Settings!$AB$9:$AB$14,0))),"No","Yes"))</f>
        <v/>
      </c>
      <c r="AV906" s="51" t="str">
        <f t="shared" ca="1" si="131"/>
        <v/>
      </c>
      <c r="AW906" s="51" t="str">
        <f t="shared" ca="1" si="132"/>
        <v/>
      </c>
      <c r="AX906" s="52" t="str">
        <f t="shared" ca="1" si="135"/>
        <v/>
      </c>
      <c r="AY906" s="52" t="str">
        <f ca="1">IF(OR(AV906="",AV906="n/a"),AV906,IF(AND($AW906&lt;&gt;"--- Empty ---",AW906=IF(AV906="Finger2",Settings!$AB$3,Settings!$AB$5),ISERROR(MATCH(AW906,Settings!$AB$9:$AB$14,0))),"No","Yes"))</f>
        <v/>
      </c>
    </row>
    <row r="907" spans="31:51" x14ac:dyDescent="0.25">
      <c r="AE907" s="51" t="str">
        <f ca="1">OFFSET('All Equipment'!$A$1,ROW()-1,0)&amp;""</f>
        <v/>
      </c>
      <c r="AF907" s="51" t="str">
        <f ca="1">OFFSET('All Equipment'!$B$1,ROW()-1,0)&amp;""</f>
        <v/>
      </c>
      <c r="AG907" s="52" t="str">
        <f t="shared" ca="1" si="127"/>
        <v/>
      </c>
      <c r="AH907" s="51" t="str">
        <f ca="1">IF($AE907="","",IF(OFFSET('All Equipment'!$A$1,ROW()-1,2)="","--- Empty ---",OFFSET('All Equipment'!$A$1,ROW()-1,2)))</f>
        <v/>
      </c>
      <c r="AI907" s="52" t="str">
        <f ca="1">IF($AF907="","",OFFSET('All Equipment'!$E$1,ROW()-1,0))</f>
        <v/>
      </c>
      <c r="AJ907" s="52" t="str">
        <f ca="1">IF($AE907="","",OFFSET('All Equipment'!$M$1,ROW()-1,0))</f>
        <v/>
      </c>
      <c r="AK907" s="107" t="str">
        <f ca="1">IF($AE907="","",IF($AH907="--- Empty ---",0,OFFSET('All Equipment'!$P$1,ROW()-1,0)))</f>
        <v/>
      </c>
      <c r="AL907" s="107" t="str">
        <f ca="1">IF($AE907="","",IF(AND($AE907="Off-Hand",$AH907="--- Empty ---"),1000,IF($AG907="1H",SUM($AK907,MAX(Optimization!$I$5:$K$5)),$AK907)))</f>
        <v/>
      </c>
      <c r="AM907" s="134" t="str">
        <f ca="1">IF($AH907="","",IF(AND($AH907&lt;&gt;"--- Empty ---",OR($AI907&gt;$AD$2,OFFSET('All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7" s="52" t="str">
        <f t="shared" ca="1" si="128"/>
        <v/>
      </c>
      <c r="AO907" s="52" t="str">
        <f t="shared" ca="1" si="133"/>
        <v/>
      </c>
      <c r="AQ907" s="51" t="str">
        <f t="shared" ca="1" si="129"/>
        <v/>
      </c>
      <c r="AR907" s="51" t="str">
        <f t="shared" ca="1" si="130"/>
        <v/>
      </c>
      <c r="AS907" s="52" t="str">
        <f t="shared" ca="1" si="134"/>
        <v/>
      </c>
      <c r="AT907" s="52" t="str">
        <f ca="1">IF(OR(AQ907="",AQ907="n/a"),AQ907,IF(AND($AR907&lt;&gt;"--- Empty ---",AR907=IF(AQ907="Finger1",Settings!$AB$4,Settings!$AB$6),ISERROR(MATCH(AR907,Settings!$AB$9:$AB$14,0))),"No","Yes"))</f>
        <v/>
      </c>
      <c r="AV907" s="51" t="str">
        <f t="shared" ca="1" si="131"/>
        <v/>
      </c>
      <c r="AW907" s="51" t="str">
        <f t="shared" ca="1" si="132"/>
        <v/>
      </c>
      <c r="AX907" s="52" t="str">
        <f t="shared" ca="1" si="135"/>
        <v/>
      </c>
      <c r="AY907" s="52" t="str">
        <f ca="1">IF(OR(AV907="",AV907="n/a"),AV907,IF(AND($AW907&lt;&gt;"--- Empty ---",AW907=IF(AV907="Finger2",Settings!$AB$3,Settings!$AB$5),ISERROR(MATCH(AW907,Settings!$AB$9:$AB$14,0))),"No","Yes"))</f>
        <v/>
      </c>
    </row>
    <row r="908" spans="31:51" x14ac:dyDescent="0.25">
      <c r="AE908" s="51" t="str">
        <f ca="1">OFFSET('All Equipment'!$A$1,ROW()-1,0)&amp;""</f>
        <v/>
      </c>
      <c r="AF908" s="51" t="str">
        <f ca="1">OFFSET('All Equipment'!$B$1,ROW()-1,0)&amp;""</f>
        <v/>
      </c>
      <c r="AG908" s="52" t="str">
        <f t="shared" ca="1" si="127"/>
        <v/>
      </c>
      <c r="AH908" s="51" t="str">
        <f ca="1">IF($AE908="","",IF(OFFSET('All Equipment'!$A$1,ROW()-1,2)="","--- Empty ---",OFFSET('All Equipment'!$A$1,ROW()-1,2)))</f>
        <v/>
      </c>
      <c r="AI908" s="52" t="str">
        <f ca="1">IF($AF908="","",OFFSET('All Equipment'!$E$1,ROW()-1,0))</f>
        <v/>
      </c>
      <c r="AJ908" s="52" t="str">
        <f ca="1">IF($AE908="","",OFFSET('All Equipment'!$M$1,ROW()-1,0))</f>
        <v/>
      </c>
      <c r="AK908" s="107" t="str">
        <f ca="1">IF($AE908="","",IF($AH908="--- Empty ---",0,OFFSET('All Equipment'!$P$1,ROW()-1,0)))</f>
        <v/>
      </c>
      <c r="AL908" s="107" t="str">
        <f ca="1">IF($AE908="","",IF(AND($AE908="Off-Hand",$AH908="--- Empty ---"),1000,IF($AG908="1H",SUM($AK908,MAX(Optimization!$I$5:$K$5)),$AK908)))</f>
        <v/>
      </c>
      <c r="AM908" s="134" t="str">
        <f ca="1">IF($AH908="","",IF(AND($AH908&lt;&gt;"--- Empty ---",OR($AI908&gt;$AD$2,OFFSET('All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8" s="52" t="str">
        <f t="shared" ca="1" si="128"/>
        <v/>
      </c>
      <c r="AO908" s="52" t="str">
        <f t="shared" ca="1" si="133"/>
        <v/>
      </c>
      <c r="AQ908" s="51" t="str">
        <f t="shared" ca="1" si="129"/>
        <v/>
      </c>
      <c r="AR908" s="51" t="str">
        <f t="shared" ca="1" si="130"/>
        <v/>
      </c>
      <c r="AS908" s="52" t="str">
        <f t="shared" ca="1" si="134"/>
        <v/>
      </c>
      <c r="AT908" s="52" t="str">
        <f ca="1">IF(OR(AQ908="",AQ908="n/a"),AQ908,IF(AND($AR908&lt;&gt;"--- Empty ---",AR908=IF(AQ908="Finger1",Settings!$AB$4,Settings!$AB$6),ISERROR(MATCH(AR908,Settings!$AB$9:$AB$14,0))),"No","Yes"))</f>
        <v/>
      </c>
      <c r="AV908" s="51" t="str">
        <f t="shared" ca="1" si="131"/>
        <v/>
      </c>
      <c r="AW908" s="51" t="str">
        <f t="shared" ca="1" si="132"/>
        <v/>
      </c>
      <c r="AX908" s="52" t="str">
        <f t="shared" ca="1" si="135"/>
        <v/>
      </c>
      <c r="AY908" s="52" t="str">
        <f ca="1">IF(OR(AV908="",AV908="n/a"),AV908,IF(AND($AW908&lt;&gt;"--- Empty ---",AW908=IF(AV908="Finger2",Settings!$AB$3,Settings!$AB$5),ISERROR(MATCH(AW908,Settings!$AB$9:$AB$14,0))),"No","Yes"))</f>
        <v/>
      </c>
    </row>
    <row r="909" spans="31:51" x14ac:dyDescent="0.25">
      <c r="AE909" s="51" t="str">
        <f ca="1">OFFSET('All Equipment'!$A$1,ROW()-1,0)&amp;""</f>
        <v/>
      </c>
      <c r="AF909" s="51" t="str">
        <f ca="1">OFFSET('All Equipment'!$B$1,ROW()-1,0)&amp;""</f>
        <v/>
      </c>
      <c r="AG909" s="52" t="str">
        <f t="shared" ca="1" si="127"/>
        <v/>
      </c>
      <c r="AH909" s="51" t="str">
        <f ca="1">IF($AE909="","",IF(OFFSET('All Equipment'!$A$1,ROW()-1,2)="","--- Empty ---",OFFSET('All Equipment'!$A$1,ROW()-1,2)))</f>
        <v/>
      </c>
      <c r="AI909" s="52" t="str">
        <f ca="1">IF($AF909="","",OFFSET('All Equipment'!$E$1,ROW()-1,0))</f>
        <v/>
      </c>
      <c r="AJ909" s="52" t="str">
        <f ca="1">IF($AE909="","",OFFSET('All Equipment'!$M$1,ROW()-1,0))</f>
        <v/>
      </c>
      <c r="AK909" s="107" t="str">
        <f ca="1">IF($AE909="","",IF($AH909="--- Empty ---",0,OFFSET('All Equipment'!$P$1,ROW()-1,0)))</f>
        <v/>
      </c>
      <c r="AL909" s="107" t="str">
        <f ca="1">IF($AE909="","",IF(AND($AE909="Off-Hand",$AH909="--- Empty ---"),1000,IF($AG909="1H",SUM($AK909,MAX(Optimization!$I$5:$K$5)),$AK909)))</f>
        <v/>
      </c>
      <c r="AM909" s="134" t="str">
        <f ca="1">IF($AH909="","",IF(AND($AH909&lt;&gt;"--- Empty ---",OR($AI909&gt;$AD$2,OFFSET('All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9" s="52" t="str">
        <f t="shared" ca="1" si="128"/>
        <v/>
      </c>
      <c r="AO909" s="52" t="str">
        <f t="shared" ca="1" si="133"/>
        <v/>
      </c>
      <c r="AQ909" s="51" t="str">
        <f t="shared" ca="1" si="129"/>
        <v/>
      </c>
      <c r="AR909" s="51" t="str">
        <f t="shared" ca="1" si="130"/>
        <v/>
      </c>
      <c r="AS909" s="52" t="str">
        <f t="shared" ca="1" si="134"/>
        <v/>
      </c>
      <c r="AT909" s="52" t="str">
        <f ca="1">IF(OR(AQ909="",AQ909="n/a"),AQ909,IF(AND($AR909&lt;&gt;"--- Empty ---",AR909=IF(AQ909="Finger1",Settings!$AB$4,Settings!$AB$6),ISERROR(MATCH(AR909,Settings!$AB$9:$AB$14,0))),"No","Yes"))</f>
        <v/>
      </c>
      <c r="AV909" s="51" t="str">
        <f t="shared" ca="1" si="131"/>
        <v/>
      </c>
      <c r="AW909" s="51" t="str">
        <f t="shared" ca="1" si="132"/>
        <v/>
      </c>
      <c r="AX909" s="52" t="str">
        <f t="shared" ca="1" si="135"/>
        <v/>
      </c>
      <c r="AY909" s="52" t="str">
        <f ca="1">IF(OR(AV909="",AV909="n/a"),AV909,IF(AND($AW909&lt;&gt;"--- Empty ---",AW909=IF(AV909="Finger2",Settings!$AB$3,Settings!$AB$5),ISERROR(MATCH(AW909,Settings!$AB$9:$AB$14,0))),"No","Yes"))</f>
        <v/>
      </c>
    </row>
    <row r="910" spans="31:51" x14ac:dyDescent="0.25">
      <c r="AE910" s="51" t="str">
        <f ca="1">OFFSET('All Equipment'!$A$1,ROW()-1,0)&amp;""</f>
        <v/>
      </c>
      <c r="AF910" s="51" t="str">
        <f ca="1">OFFSET('All Equipment'!$B$1,ROW()-1,0)&amp;""</f>
        <v/>
      </c>
      <c r="AG910" s="52" t="str">
        <f t="shared" ca="1" si="127"/>
        <v/>
      </c>
      <c r="AH910" s="51" t="str">
        <f ca="1">IF($AE910="","",IF(OFFSET('All Equipment'!$A$1,ROW()-1,2)="","--- Empty ---",OFFSET('All Equipment'!$A$1,ROW()-1,2)))</f>
        <v/>
      </c>
      <c r="AI910" s="52" t="str">
        <f ca="1">IF($AF910="","",OFFSET('All Equipment'!$E$1,ROW()-1,0))</f>
        <v/>
      </c>
      <c r="AJ910" s="52" t="str">
        <f ca="1">IF($AE910="","",OFFSET('All Equipment'!$M$1,ROW()-1,0))</f>
        <v/>
      </c>
      <c r="AK910" s="107" t="str">
        <f ca="1">IF($AE910="","",IF($AH910="--- Empty ---",0,OFFSET('All Equipment'!$P$1,ROW()-1,0)))</f>
        <v/>
      </c>
      <c r="AL910" s="107" t="str">
        <f ca="1">IF($AE910="","",IF(AND($AE910="Off-Hand",$AH910="--- Empty ---"),1000,IF($AG910="1H",SUM($AK910,MAX(Optimization!$I$5:$K$5)),$AK910)))</f>
        <v/>
      </c>
      <c r="AM910" s="134" t="str">
        <f ca="1">IF($AH910="","",IF(AND($AH910&lt;&gt;"--- Empty ---",OR($AI910&gt;$AD$2,OFFSET('All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0" s="52" t="str">
        <f t="shared" ca="1" si="128"/>
        <v/>
      </c>
      <c r="AO910" s="52" t="str">
        <f t="shared" ca="1" si="133"/>
        <v/>
      </c>
      <c r="AQ910" s="51" t="str">
        <f t="shared" ca="1" si="129"/>
        <v/>
      </c>
      <c r="AR910" s="51" t="str">
        <f t="shared" ca="1" si="130"/>
        <v/>
      </c>
      <c r="AS910" s="52" t="str">
        <f t="shared" ca="1" si="134"/>
        <v/>
      </c>
      <c r="AT910" s="52" t="str">
        <f ca="1">IF(OR(AQ910="",AQ910="n/a"),AQ910,IF(AND($AR910&lt;&gt;"--- Empty ---",AR910=IF(AQ910="Finger1",Settings!$AB$4,Settings!$AB$6),ISERROR(MATCH(AR910,Settings!$AB$9:$AB$14,0))),"No","Yes"))</f>
        <v/>
      </c>
      <c r="AV910" s="51" t="str">
        <f t="shared" ca="1" si="131"/>
        <v/>
      </c>
      <c r="AW910" s="51" t="str">
        <f t="shared" ca="1" si="132"/>
        <v/>
      </c>
      <c r="AX910" s="52" t="str">
        <f t="shared" ca="1" si="135"/>
        <v/>
      </c>
      <c r="AY910" s="52" t="str">
        <f ca="1">IF(OR(AV910="",AV910="n/a"),AV910,IF(AND($AW910&lt;&gt;"--- Empty ---",AW910=IF(AV910="Finger2",Settings!$AB$3,Settings!$AB$5),ISERROR(MATCH(AW910,Settings!$AB$9:$AB$14,0))),"No","Yes"))</f>
        <v/>
      </c>
    </row>
    <row r="911" spans="31:51" x14ac:dyDescent="0.25">
      <c r="AE911" s="51" t="str">
        <f ca="1">OFFSET('All Equipment'!$A$1,ROW()-1,0)&amp;""</f>
        <v/>
      </c>
      <c r="AF911" s="51" t="str">
        <f ca="1">OFFSET('All Equipment'!$B$1,ROW()-1,0)&amp;""</f>
        <v/>
      </c>
      <c r="AG911" s="52" t="str">
        <f t="shared" ca="1" si="127"/>
        <v/>
      </c>
      <c r="AH911" s="51" t="str">
        <f ca="1">IF($AE911="","",IF(OFFSET('All Equipment'!$A$1,ROW()-1,2)="","--- Empty ---",OFFSET('All Equipment'!$A$1,ROW()-1,2)))</f>
        <v/>
      </c>
      <c r="AI911" s="52" t="str">
        <f ca="1">IF($AF911="","",OFFSET('All Equipment'!$E$1,ROW()-1,0))</f>
        <v/>
      </c>
      <c r="AJ911" s="52" t="str">
        <f ca="1">IF($AE911="","",OFFSET('All Equipment'!$M$1,ROW()-1,0))</f>
        <v/>
      </c>
      <c r="AK911" s="107" t="str">
        <f ca="1">IF($AE911="","",IF($AH911="--- Empty ---",0,OFFSET('All Equipment'!$P$1,ROW()-1,0)))</f>
        <v/>
      </c>
      <c r="AL911" s="107" t="str">
        <f ca="1">IF($AE911="","",IF(AND($AE911="Off-Hand",$AH911="--- Empty ---"),1000,IF($AG911="1H",SUM($AK911,MAX(Optimization!$I$5:$K$5)),$AK911)))</f>
        <v/>
      </c>
      <c r="AM911" s="134" t="str">
        <f ca="1">IF($AH911="","",IF(AND($AH911&lt;&gt;"--- Empty ---",OR($AI911&gt;$AD$2,OFFSET('All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1" s="52" t="str">
        <f t="shared" ca="1" si="128"/>
        <v/>
      </c>
      <c r="AO911" s="52" t="str">
        <f t="shared" ca="1" si="133"/>
        <v/>
      </c>
      <c r="AQ911" s="51" t="str">
        <f t="shared" ca="1" si="129"/>
        <v/>
      </c>
      <c r="AR911" s="51" t="str">
        <f t="shared" ca="1" si="130"/>
        <v/>
      </c>
      <c r="AS911" s="52" t="str">
        <f t="shared" ca="1" si="134"/>
        <v/>
      </c>
      <c r="AT911" s="52" t="str">
        <f ca="1">IF(OR(AQ911="",AQ911="n/a"),AQ911,IF(AND($AR911&lt;&gt;"--- Empty ---",AR911=IF(AQ911="Finger1",Settings!$AB$4,Settings!$AB$6),ISERROR(MATCH(AR911,Settings!$AB$9:$AB$14,0))),"No","Yes"))</f>
        <v/>
      </c>
      <c r="AV911" s="51" t="str">
        <f t="shared" ca="1" si="131"/>
        <v/>
      </c>
      <c r="AW911" s="51" t="str">
        <f t="shared" ca="1" si="132"/>
        <v/>
      </c>
      <c r="AX911" s="52" t="str">
        <f t="shared" ca="1" si="135"/>
        <v/>
      </c>
      <c r="AY911" s="52" t="str">
        <f ca="1">IF(OR(AV911="",AV911="n/a"),AV911,IF(AND($AW911&lt;&gt;"--- Empty ---",AW911=IF(AV911="Finger2",Settings!$AB$3,Settings!$AB$5),ISERROR(MATCH(AW911,Settings!$AB$9:$AB$14,0))),"No","Yes"))</f>
        <v/>
      </c>
    </row>
    <row r="912" spans="31:51" x14ac:dyDescent="0.25">
      <c r="AE912" s="51" t="str">
        <f ca="1">OFFSET('All Equipment'!$A$1,ROW()-1,0)&amp;""</f>
        <v/>
      </c>
      <c r="AF912" s="51" t="str">
        <f ca="1">OFFSET('All Equipment'!$B$1,ROW()-1,0)&amp;""</f>
        <v/>
      </c>
      <c r="AG912" s="52" t="str">
        <f t="shared" ca="1" si="127"/>
        <v/>
      </c>
      <c r="AH912" s="51" t="str">
        <f ca="1">IF($AE912="","",IF(OFFSET('All Equipment'!$A$1,ROW()-1,2)="","--- Empty ---",OFFSET('All Equipment'!$A$1,ROW()-1,2)))</f>
        <v/>
      </c>
      <c r="AI912" s="52" t="str">
        <f ca="1">IF($AF912="","",OFFSET('All Equipment'!$E$1,ROW()-1,0))</f>
        <v/>
      </c>
      <c r="AJ912" s="52" t="str">
        <f ca="1">IF($AE912="","",OFFSET('All Equipment'!$M$1,ROW()-1,0))</f>
        <v/>
      </c>
      <c r="AK912" s="107" t="str">
        <f ca="1">IF($AE912="","",IF($AH912="--- Empty ---",0,OFFSET('All Equipment'!$P$1,ROW()-1,0)))</f>
        <v/>
      </c>
      <c r="AL912" s="107" t="str">
        <f ca="1">IF($AE912="","",IF(AND($AE912="Off-Hand",$AH912="--- Empty ---"),1000,IF($AG912="1H",SUM($AK912,MAX(Optimization!$I$5:$K$5)),$AK912)))</f>
        <v/>
      </c>
      <c r="AM912" s="134" t="str">
        <f ca="1">IF($AH912="","",IF(AND($AH912&lt;&gt;"--- Empty ---",OR($AI912&gt;$AD$2,OFFSET('All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2" s="52" t="str">
        <f t="shared" ca="1" si="128"/>
        <v/>
      </c>
      <c r="AO912" s="52" t="str">
        <f t="shared" ca="1" si="133"/>
        <v/>
      </c>
      <c r="AQ912" s="51" t="str">
        <f t="shared" ca="1" si="129"/>
        <v/>
      </c>
      <c r="AR912" s="51" t="str">
        <f t="shared" ca="1" si="130"/>
        <v/>
      </c>
      <c r="AS912" s="52" t="str">
        <f t="shared" ca="1" si="134"/>
        <v/>
      </c>
      <c r="AT912" s="52" t="str">
        <f ca="1">IF(OR(AQ912="",AQ912="n/a"),AQ912,IF(AND($AR912&lt;&gt;"--- Empty ---",AR912=IF(AQ912="Finger1",Settings!$AB$4,Settings!$AB$6),ISERROR(MATCH(AR912,Settings!$AB$9:$AB$14,0))),"No","Yes"))</f>
        <v/>
      </c>
      <c r="AV912" s="51" t="str">
        <f t="shared" ca="1" si="131"/>
        <v/>
      </c>
      <c r="AW912" s="51" t="str">
        <f t="shared" ca="1" si="132"/>
        <v/>
      </c>
      <c r="AX912" s="52" t="str">
        <f t="shared" ca="1" si="135"/>
        <v/>
      </c>
      <c r="AY912" s="52" t="str">
        <f ca="1">IF(OR(AV912="",AV912="n/a"),AV912,IF(AND($AW912&lt;&gt;"--- Empty ---",AW912=IF(AV912="Finger2",Settings!$AB$3,Settings!$AB$5),ISERROR(MATCH(AW912,Settings!$AB$9:$AB$14,0))),"No","Yes"))</f>
        <v/>
      </c>
    </row>
    <row r="913" spans="31:51" x14ac:dyDescent="0.25">
      <c r="AE913" s="51" t="str">
        <f ca="1">OFFSET('All Equipment'!$A$1,ROW()-1,0)&amp;""</f>
        <v/>
      </c>
      <c r="AF913" s="51" t="str">
        <f ca="1">OFFSET('All Equipment'!$B$1,ROW()-1,0)&amp;""</f>
        <v/>
      </c>
      <c r="AG913" s="52" t="str">
        <f t="shared" ca="1" si="127"/>
        <v/>
      </c>
      <c r="AH913" s="51" t="str">
        <f ca="1">IF($AE913="","",IF(OFFSET('All Equipment'!$A$1,ROW()-1,2)="","--- Empty ---",OFFSET('All Equipment'!$A$1,ROW()-1,2)))</f>
        <v/>
      </c>
      <c r="AI913" s="52" t="str">
        <f ca="1">IF($AF913="","",OFFSET('All Equipment'!$E$1,ROW()-1,0))</f>
        <v/>
      </c>
      <c r="AJ913" s="52" t="str">
        <f ca="1">IF($AE913="","",OFFSET('All Equipment'!$M$1,ROW()-1,0))</f>
        <v/>
      </c>
      <c r="AK913" s="107" t="str">
        <f ca="1">IF($AE913="","",IF($AH913="--- Empty ---",0,OFFSET('All Equipment'!$P$1,ROW()-1,0)))</f>
        <v/>
      </c>
      <c r="AL913" s="107" t="str">
        <f ca="1">IF($AE913="","",IF(AND($AE913="Off-Hand",$AH913="--- Empty ---"),1000,IF($AG913="1H",SUM($AK913,MAX(Optimization!$I$5:$K$5)),$AK913)))</f>
        <v/>
      </c>
      <c r="AM913" s="134" t="str">
        <f ca="1">IF($AH913="","",IF(AND($AH913&lt;&gt;"--- Empty ---",OR($AI913&gt;$AD$2,OFFSET('All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3" s="52" t="str">
        <f t="shared" ca="1" si="128"/>
        <v/>
      </c>
      <c r="AO913" s="52" t="str">
        <f t="shared" ca="1" si="133"/>
        <v/>
      </c>
      <c r="AQ913" s="51" t="str">
        <f t="shared" ca="1" si="129"/>
        <v/>
      </c>
      <c r="AR913" s="51" t="str">
        <f t="shared" ca="1" si="130"/>
        <v/>
      </c>
      <c r="AS913" s="52" t="str">
        <f t="shared" ca="1" si="134"/>
        <v/>
      </c>
      <c r="AT913" s="52" t="str">
        <f ca="1">IF(OR(AQ913="",AQ913="n/a"),AQ913,IF(AND($AR913&lt;&gt;"--- Empty ---",AR913=IF(AQ913="Finger1",Settings!$AB$4,Settings!$AB$6),ISERROR(MATCH(AR913,Settings!$AB$9:$AB$14,0))),"No","Yes"))</f>
        <v/>
      </c>
      <c r="AV913" s="51" t="str">
        <f t="shared" ca="1" si="131"/>
        <v/>
      </c>
      <c r="AW913" s="51" t="str">
        <f t="shared" ca="1" si="132"/>
        <v/>
      </c>
      <c r="AX913" s="52" t="str">
        <f t="shared" ca="1" si="135"/>
        <v/>
      </c>
      <c r="AY913" s="52" t="str">
        <f ca="1">IF(OR(AV913="",AV913="n/a"),AV913,IF(AND($AW913&lt;&gt;"--- Empty ---",AW913=IF(AV913="Finger2",Settings!$AB$3,Settings!$AB$5),ISERROR(MATCH(AW913,Settings!$AB$9:$AB$14,0))),"No","Yes"))</f>
        <v/>
      </c>
    </row>
    <row r="914" spans="31:51" x14ac:dyDescent="0.25">
      <c r="AE914" s="51" t="str">
        <f ca="1">OFFSET('All Equipment'!$A$1,ROW()-1,0)&amp;""</f>
        <v/>
      </c>
      <c r="AF914" s="51" t="str">
        <f ca="1">OFFSET('All Equipment'!$B$1,ROW()-1,0)&amp;""</f>
        <v/>
      </c>
      <c r="AG914" s="52" t="str">
        <f t="shared" ca="1" si="127"/>
        <v/>
      </c>
      <c r="AH914" s="51" t="str">
        <f ca="1">IF($AE914="","",IF(OFFSET('All Equipment'!$A$1,ROW()-1,2)="","--- Empty ---",OFFSET('All Equipment'!$A$1,ROW()-1,2)))</f>
        <v/>
      </c>
      <c r="AI914" s="52" t="str">
        <f ca="1">IF($AF914="","",OFFSET('All Equipment'!$E$1,ROW()-1,0))</f>
        <v/>
      </c>
      <c r="AJ914" s="52" t="str">
        <f ca="1">IF($AE914="","",OFFSET('All Equipment'!$M$1,ROW()-1,0))</f>
        <v/>
      </c>
      <c r="AK914" s="107" t="str">
        <f ca="1">IF($AE914="","",IF($AH914="--- Empty ---",0,OFFSET('All Equipment'!$P$1,ROW()-1,0)))</f>
        <v/>
      </c>
      <c r="AL914" s="107" t="str">
        <f ca="1">IF($AE914="","",IF(AND($AE914="Off-Hand",$AH914="--- Empty ---"),1000,IF($AG914="1H",SUM($AK914,MAX(Optimization!$I$5:$K$5)),$AK914)))</f>
        <v/>
      </c>
      <c r="AM914" s="134" t="str">
        <f ca="1">IF($AH914="","",IF(AND($AH914&lt;&gt;"--- Empty ---",OR($AI914&gt;$AD$2,OFFSET('All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4" s="52" t="str">
        <f t="shared" ca="1" si="128"/>
        <v/>
      </c>
      <c r="AO914" s="52" t="str">
        <f t="shared" ca="1" si="133"/>
        <v/>
      </c>
      <c r="AQ914" s="51" t="str">
        <f t="shared" ca="1" si="129"/>
        <v/>
      </c>
      <c r="AR914" s="51" t="str">
        <f t="shared" ca="1" si="130"/>
        <v/>
      </c>
      <c r="AS914" s="52" t="str">
        <f t="shared" ca="1" si="134"/>
        <v/>
      </c>
      <c r="AT914" s="52" t="str">
        <f ca="1">IF(OR(AQ914="",AQ914="n/a"),AQ914,IF(AND($AR914&lt;&gt;"--- Empty ---",AR914=IF(AQ914="Finger1",Settings!$AB$4,Settings!$AB$6),ISERROR(MATCH(AR914,Settings!$AB$9:$AB$14,0))),"No","Yes"))</f>
        <v/>
      </c>
      <c r="AV914" s="51" t="str">
        <f t="shared" ca="1" si="131"/>
        <v/>
      </c>
      <c r="AW914" s="51" t="str">
        <f t="shared" ca="1" si="132"/>
        <v/>
      </c>
      <c r="AX914" s="52" t="str">
        <f t="shared" ca="1" si="135"/>
        <v/>
      </c>
      <c r="AY914" s="52" t="str">
        <f ca="1">IF(OR(AV914="",AV914="n/a"),AV914,IF(AND($AW914&lt;&gt;"--- Empty ---",AW914=IF(AV914="Finger2",Settings!$AB$3,Settings!$AB$5),ISERROR(MATCH(AW914,Settings!$AB$9:$AB$14,0))),"No","Yes"))</f>
        <v/>
      </c>
    </row>
    <row r="915" spans="31:51" x14ac:dyDescent="0.25">
      <c r="AE915" s="51" t="str">
        <f ca="1">OFFSET('All Equipment'!$A$1,ROW()-1,0)&amp;""</f>
        <v/>
      </c>
      <c r="AF915" s="51" t="str">
        <f ca="1">OFFSET('All Equipment'!$B$1,ROW()-1,0)&amp;""</f>
        <v/>
      </c>
      <c r="AG915" s="52" t="str">
        <f t="shared" ca="1" si="127"/>
        <v/>
      </c>
      <c r="AH915" s="51" t="str">
        <f ca="1">IF($AE915="","",IF(OFFSET('All Equipment'!$A$1,ROW()-1,2)="","--- Empty ---",OFFSET('All Equipment'!$A$1,ROW()-1,2)))</f>
        <v/>
      </c>
      <c r="AI915" s="52" t="str">
        <f ca="1">IF($AF915="","",OFFSET('All Equipment'!$E$1,ROW()-1,0))</f>
        <v/>
      </c>
      <c r="AJ915" s="52" t="str">
        <f ca="1">IF($AE915="","",OFFSET('All Equipment'!$M$1,ROW()-1,0))</f>
        <v/>
      </c>
      <c r="AK915" s="107" t="str">
        <f ca="1">IF($AE915="","",IF($AH915="--- Empty ---",0,OFFSET('All Equipment'!$P$1,ROW()-1,0)))</f>
        <v/>
      </c>
      <c r="AL915" s="107" t="str">
        <f ca="1">IF($AE915="","",IF(AND($AE915="Off-Hand",$AH915="--- Empty ---"),1000,IF($AG915="1H",SUM($AK915,MAX(Optimization!$I$5:$K$5)),$AK915)))</f>
        <v/>
      </c>
      <c r="AM915" s="134" t="str">
        <f ca="1">IF($AH915="","",IF(AND($AH915&lt;&gt;"--- Empty ---",OR($AI915&gt;$AD$2,OFFSET('All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5" s="52" t="str">
        <f t="shared" ca="1" si="128"/>
        <v/>
      </c>
      <c r="AO915" s="52" t="str">
        <f t="shared" ca="1" si="133"/>
        <v/>
      </c>
      <c r="AQ915" s="51" t="str">
        <f t="shared" ca="1" si="129"/>
        <v/>
      </c>
      <c r="AR915" s="51" t="str">
        <f t="shared" ca="1" si="130"/>
        <v/>
      </c>
      <c r="AS915" s="52" t="str">
        <f t="shared" ca="1" si="134"/>
        <v/>
      </c>
      <c r="AT915" s="52" t="str">
        <f ca="1">IF(OR(AQ915="",AQ915="n/a"),AQ915,IF(AND($AR915&lt;&gt;"--- Empty ---",AR915=IF(AQ915="Finger1",Settings!$AB$4,Settings!$AB$6),ISERROR(MATCH(AR915,Settings!$AB$9:$AB$14,0))),"No","Yes"))</f>
        <v/>
      </c>
      <c r="AV915" s="51" t="str">
        <f t="shared" ca="1" si="131"/>
        <v/>
      </c>
      <c r="AW915" s="51" t="str">
        <f t="shared" ca="1" si="132"/>
        <v/>
      </c>
      <c r="AX915" s="52" t="str">
        <f t="shared" ca="1" si="135"/>
        <v/>
      </c>
      <c r="AY915" s="52" t="str">
        <f ca="1">IF(OR(AV915="",AV915="n/a"),AV915,IF(AND($AW915&lt;&gt;"--- Empty ---",AW915=IF(AV915="Finger2",Settings!$AB$3,Settings!$AB$5),ISERROR(MATCH(AW915,Settings!$AB$9:$AB$14,0))),"No","Yes"))</f>
        <v/>
      </c>
    </row>
    <row r="916" spans="31:51" x14ac:dyDescent="0.25">
      <c r="AE916" s="51" t="str">
        <f ca="1">OFFSET('All Equipment'!$A$1,ROW()-1,0)&amp;""</f>
        <v/>
      </c>
      <c r="AF916" s="51" t="str">
        <f ca="1">OFFSET('All Equipment'!$B$1,ROW()-1,0)&amp;""</f>
        <v/>
      </c>
      <c r="AG916" s="52" t="str">
        <f t="shared" ca="1" si="127"/>
        <v/>
      </c>
      <c r="AH916" s="51" t="str">
        <f ca="1">IF($AE916="","",IF(OFFSET('All Equipment'!$A$1,ROW()-1,2)="","--- Empty ---",OFFSET('All Equipment'!$A$1,ROW()-1,2)))</f>
        <v/>
      </c>
      <c r="AI916" s="52" t="str">
        <f ca="1">IF($AF916="","",OFFSET('All Equipment'!$E$1,ROW()-1,0))</f>
        <v/>
      </c>
      <c r="AJ916" s="52" t="str">
        <f ca="1">IF($AE916="","",OFFSET('All Equipment'!$M$1,ROW()-1,0))</f>
        <v/>
      </c>
      <c r="AK916" s="107" t="str">
        <f ca="1">IF($AE916="","",IF($AH916="--- Empty ---",0,OFFSET('All Equipment'!$P$1,ROW()-1,0)))</f>
        <v/>
      </c>
      <c r="AL916" s="107" t="str">
        <f ca="1">IF($AE916="","",IF(AND($AE916="Off-Hand",$AH916="--- Empty ---"),1000,IF($AG916="1H",SUM($AK916,MAX(Optimization!$I$5:$K$5)),$AK916)))</f>
        <v/>
      </c>
      <c r="AM916" s="134" t="str">
        <f ca="1">IF($AH916="","",IF(AND($AH916&lt;&gt;"--- Empty ---",OR($AI916&gt;$AD$2,OFFSET('All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6" s="52" t="str">
        <f t="shared" ca="1" si="128"/>
        <v/>
      </c>
      <c r="AO916" s="52" t="str">
        <f t="shared" ca="1" si="133"/>
        <v/>
      </c>
      <c r="AQ916" s="51" t="str">
        <f t="shared" ca="1" si="129"/>
        <v/>
      </c>
      <c r="AR916" s="51" t="str">
        <f t="shared" ca="1" si="130"/>
        <v/>
      </c>
      <c r="AS916" s="52" t="str">
        <f t="shared" ca="1" si="134"/>
        <v/>
      </c>
      <c r="AT916" s="52" t="str">
        <f ca="1">IF(OR(AQ916="",AQ916="n/a"),AQ916,IF(AND($AR916&lt;&gt;"--- Empty ---",AR916=IF(AQ916="Finger1",Settings!$AB$4,Settings!$AB$6),ISERROR(MATCH(AR916,Settings!$AB$9:$AB$14,0))),"No","Yes"))</f>
        <v/>
      </c>
      <c r="AV916" s="51" t="str">
        <f t="shared" ca="1" si="131"/>
        <v/>
      </c>
      <c r="AW916" s="51" t="str">
        <f t="shared" ca="1" si="132"/>
        <v/>
      </c>
      <c r="AX916" s="52" t="str">
        <f t="shared" ca="1" si="135"/>
        <v/>
      </c>
      <c r="AY916" s="52" t="str">
        <f ca="1">IF(OR(AV916="",AV916="n/a"),AV916,IF(AND($AW916&lt;&gt;"--- Empty ---",AW916=IF(AV916="Finger2",Settings!$AB$3,Settings!$AB$5),ISERROR(MATCH(AW916,Settings!$AB$9:$AB$14,0))),"No","Yes"))</f>
        <v/>
      </c>
    </row>
    <row r="917" spans="31:51" x14ac:dyDescent="0.25">
      <c r="AE917" s="51" t="str">
        <f ca="1">OFFSET('All Equipment'!$A$1,ROW()-1,0)&amp;""</f>
        <v/>
      </c>
      <c r="AF917" s="51" t="str">
        <f ca="1">OFFSET('All Equipment'!$B$1,ROW()-1,0)&amp;""</f>
        <v/>
      </c>
      <c r="AG917" s="52" t="str">
        <f t="shared" ca="1" si="127"/>
        <v/>
      </c>
      <c r="AH917" s="51" t="str">
        <f ca="1">IF($AE917="","",IF(OFFSET('All Equipment'!$A$1,ROW()-1,2)="","--- Empty ---",OFFSET('All Equipment'!$A$1,ROW()-1,2)))</f>
        <v/>
      </c>
      <c r="AI917" s="52" t="str">
        <f ca="1">IF($AF917="","",OFFSET('All Equipment'!$E$1,ROW()-1,0))</f>
        <v/>
      </c>
      <c r="AJ917" s="52" t="str">
        <f ca="1">IF($AE917="","",OFFSET('All Equipment'!$M$1,ROW()-1,0))</f>
        <v/>
      </c>
      <c r="AK917" s="107" t="str">
        <f ca="1">IF($AE917="","",IF($AH917="--- Empty ---",0,OFFSET('All Equipment'!$P$1,ROW()-1,0)))</f>
        <v/>
      </c>
      <c r="AL917" s="107" t="str">
        <f ca="1">IF($AE917="","",IF(AND($AE917="Off-Hand",$AH917="--- Empty ---"),1000,IF($AG917="1H",SUM($AK917,MAX(Optimization!$I$5:$K$5)),$AK917)))</f>
        <v/>
      </c>
      <c r="AM917" s="134" t="str">
        <f ca="1">IF($AH917="","",IF(AND($AH917&lt;&gt;"--- Empty ---",OR($AI917&gt;$AD$2,OFFSET('All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7" s="52" t="str">
        <f t="shared" ca="1" si="128"/>
        <v/>
      </c>
      <c r="AO917" s="52" t="str">
        <f t="shared" ca="1" si="133"/>
        <v/>
      </c>
      <c r="AQ917" s="51" t="str">
        <f t="shared" ca="1" si="129"/>
        <v/>
      </c>
      <c r="AR917" s="51" t="str">
        <f t="shared" ca="1" si="130"/>
        <v/>
      </c>
      <c r="AS917" s="52" t="str">
        <f t="shared" ca="1" si="134"/>
        <v/>
      </c>
      <c r="AT917" s="52" t="str">
        <f ca="1">IF(OR(AQ917="",AQ917="n/a"),AQ917,IF(AND($AR917&lt;&gt;"--- Empty ---",AR917=IF(AQ917="Finger1",Settings!$AB$4,Settings!$AB$6),ISERROR(MATCH(AR917,Settings!$AB$9:$AB$14,0))),"No","Yes"))</f>
        <v/>
      </c>
      <c r="AV917" s="51" t="str">
        <f t="shared" ca="1" si="131"/>
        <v/>
      </c>
      <c r="AW917" s="51" t="str">
        <f t="shared" ca="1" si="132"/>
        <v/>
      </c>
      <c r="AX917" s="52" t="str">
        <f t="shared" ca="1" si="135"/>
        <v/>
      </c>
      <c r="AY917" s="52" t="str">
        <f ca="1">IF(OR(AV917="",AV917="n/a"),AV917,IF(AND($AW917&lt;&gt;"--- Empty ---",AW917=IF(AV917="Finger2",Settings!$AB$3,Settings!$AB$5),ISERROR(MATCH(AW917,Settings!$AB$9:$AB$14,0))),"No","Yes"))</f>
        <v/>
      </c>
    </row>
    <row r="918" spans="31:51" x14ac:dyDescent="0.25">
      <c r="AE918" s="51" t="str">
        <f ca="1">OFFSET('All Equipment'!$A$1,ROW()-1,0)&amp;""</f>
        <v/>
      </c>
      <c r="AF918" s="51" t="str">
        <f ca="1">OFFSET('All Equipment'!$B$1,ROW()-1,0)&amp;""</f>
        <v/>
      </c>
      <c r="AG918" s="52" t="str">
        <f t="shared" ca="1" si="127"/>
        <v/>
      </c>
      <c r="AH918" s="51" t="str">
        <f ca="1">IF($AE918="","",IF(OFFSET('All Equipment'!$A$1,ROW()-1,2)="","--- Empty ---",OFFSET('All Equipment'!$A$1,ROW()-1,2)))</f>
        <v/>
      </c>
      <c r="AI918" s="52" t="str">
        <f ca="1">IF($AF918="","",OFFSET('All Equipment'!$E$1,ROW()-1,0))</f>
        <v/>
      </c>
      <c r="AJ918" s="52" t="str">
        <f ca="1">IF($AE918="","",OFFSET('All Equipment'!$M$1,ROW()-1,0))</f>
        <v/>
      </c>
      <c r="AK918" s="107" t="str">
        <f ca="1">IF($AE918="","",IF($AH918="--- Empty ---",0,OFFSET('All Equipment'!$P$1,ROW()-1,0)))</f>
        <v/>
      </c>
      <c r="AL918" s="107" t="str">
        <f ca="1">IF($AE918="","",IF(AND($AE918="Off-Hand",$AH918="--- Empty ---"),1000,IF($AG918="1H",SUM($AK918,MAX(Optimization!$I$5:$K$5)),$AK918)))</f>
        <v/>
      </c>
      <c r="AM918" s="134" t="str">
        <f ca="1">IF($AH918="","",IF(AND($AH918&lt;&gt;"--- Empty ---",OR($AI918&gt;$AD$2,OFFSET('All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8" s="52" t="str">
        <f t="shared" ca="1" si="128"/>
        <v/>
      </c>
      <c r="AO918" s="52" t="str">
        <f t="shared" ca="1" si="133"/>
        <v/>
      </c>
      <c r="AQ918" s="51" t="str">
        <f t="shared" ca="1" si="129"/>
        <v/>
      </c>
      <c r="AR918" s="51" t="str">
        <f t="shared" ca="1" si="130"/>
        <v/>
      </c>
      <c r="AS918" s="52" t="str">
        <f t="shared" ca="1" si="134"/>
        <v/>
      </c>
      <c r="AT918" s="52" t="str">
        <f ca="1">IF(OR(AQ918="",AQ918="n/a"),AQ918,IF(AND($AR918&lt;&gt;"--- Empty ---",AR918=IF(AQ918="Finger1",Settings!$AB$4,Settings!$AB$6),ISERROR(MATCH(AR918,Settings!$AB$9:$AB$14,0))),"No","Yes"))</f>
        <v/>
      </c>
      <c r="AV918" s="51" t="str">
        <f t="shared" ca="1" si="131"/>
        <v/>
      </c>
      <c r="AW918" s="51" t="str">
        <f t="shared" ca="1" si="132"/>
        <v/>
      </c>
      <c r="AX918" s="52" t="str">
        <f t="shared" ca="1" si="135"/>
        <v/>
      </c>
      <c r="AY918" s="52" t="str">
        <f ca="1">IF(OR(AV918="",AV918="n/a"),AV918,IF(AND($AW918&lt;&gt;"--- Empty ---",AW918=IF(AV918="Finger2",Settings!$AB$3,Settings!$AB$5),ISERROR(MATCH(AW918,Settings!$AB$9:$AB$14,0))),"No","Yes"))</f>
        <v/>
      </c>
    </row>
    <row r="919" spans="31:51" x14ac:dyDescent="0.25">
      <c r="AE919" s="51" t="str">
        <f ca="1">OFFSET('All Equipment'!$A$1,ROW()-1,0)&amp;""</f>
        <v/>
      </c>
      <c r="AF919" s="51" t="str">
        <f ca="1">OFFSET('All Equipment'!$B$1,ROW()-1,0)&amp;""</f>
        <v/>
      </c>
      <c r="AG919" s="52" t="str">
        <f t="shared" ca="1" si="127"/>
        <v/>
      </c>
      <c r="AH919" s="51" t="str">
        <f ca="1">IF($AE919="","",IF(OFFSET('All Equipment'!$A$1,ROW()-1,2)="","--- Empty ---",OFFSET('All Equipment'!$A$1,ROW()-1,2)))</f>
        <v/>
      </c>
      <c r="AI919" s="52" t="str">
        <f ca="1">IF($AF919="","",OFFSET('All Equipment'!$E$1,ROW()-1,0))</f>
        <v/>
      </c>
      <c r="AJ919" s="52" t="str">
        <f ca="1">IF($AE919="","",OFFSET('All Equipment'!$M$1,ROW()-1,0))</f>
        <v/>
      </c>
      <c r="AK919" s="107" t="str">
        <f ca="1">IF($AE919="","",IF($AH919="--- Empty ---",0,OFFSET('All Equipment'!$P$1,ROW()-1,0)))</f>
        <v/>
      </c>
      <c r="AL919" s="107" t="str">
        <f ca="1">IF($AE919="","",IF(AND($AE919="Off-Hand",$AH919="--- Empty ---"),1000,IF($AG919="1H",SUM($AK919,MAX(Optimization!$I$5:$K$5)),$AK919)))</f>
        <v/>
      </c>
      <c r="AM919" s="134" t="str">
        <f ca="1">IF($AH919="","",IF(AND($AH919&lt;&gt;"--- Empty ---",OR($AI919&gt;$AD$2,OFFSET('All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9" s="52" t="str">
        <f t="shared" ca="1" si="128"/>
        <v/>
      </c>
      <c r="AO919" s="52" t="str">
        <f t="shared" ca="1" si="133"/>
        <v/>
      </c>
      <c r="AQ919" s="51" t="str">
        <f t="shared" ca="1" si="129"/>
        <v/>
      </c>
      <c r="AR919" s="51" t="str">
        <f t="shared" ca="1" si="130"/>
        <v/>
      </c>
      <c r="AS919" s="52" t="str">
        <f t="shared" ca="1" si="134"/>
        <v/>
      </c>
      <c r="AT919" s="52" t="str">
        <f ca="1">IF(OR(AQ919="",AQ919="n/a"),AQ919,IF(AND($AR919&lt;&gt;"--- Empty ---",AR919=IF(AQ919="Finger1",Settings!$AB$4,Settings!$AB$6),ISERROR(MATCH(AR919,Settings!$AB$9:$AB$14,0))),"No","Yes"))</f>
        <v/>
      </c>
      <c r="AV919" s="51" t="str">
        <f t="shared" ca="1" si="131"/>
        <v/>
      </c>
      <c r="AW919" s="51" t="str">
        <f t="shared" ca="1" si="132"/>
        <v/>
      </c>
      <c r="AX919" s="52" t="str">
        <f t="shared" ca="1" si="135"/>
        <v/>
      </c>
      <c r="AY919" s="52" t="str">
        <f ca="1">IF(OR(AV919="",AV919="n/a"),AV919,IF(AND($AW919&lt;&gt;"--- Empty ---",AW919=IF(AV919="Finger2",Settings!$AB$3,Settings!$AB$5),ISERROR(MATCH(AW919,Settings!$AB$9:$AB$14,0))),"No","Yes"))</f>
        <v/>
      </c>
    </row>
    <row r="920" spans="31:51" x14ac:dyDescent="0.25">
      <c r="AE920" s="51" t="str">
        <f ca="1">OFFSET('All Equipment'!$A$1,ROW()-1,0)&amp;""</f>
        <v/>
      </c>
      <c r="AF920" s="51" t="str">
        <f ca="1">OFFSET('All Equipment'!$B$1,ROW()-1,0)&amp;""</f>
        <v/>
      </c>
      <c r="AG920" s="52" t="str">
        <f t="shared" ca="1" si="127"/>
        <v/>
      </c>
      <c r="AH920" s="51" t="str">
        <f ca="1">IF($AE920="","",IF(OFFSET('All Equipment'!$A$1,ROW()-1,2)="","--- Empty ---",OFFSET('All Equipment'!$A$1,ROW()-1,2)))</f>
        <v/>
      </c>
      <c r="AI920" s="52" t="str">
        <f ca="1">IF($AF920="","",OFFSET('All Equipment'!$E$1,ROW()-1,0))</f>
        <v/>
      </c>
      <c r="AJ920" s="52" t="str">
        <f ca="1">IF($AE920="","",OFFSET('All Equipment'!$M$1,ROW()-1,0))</f>
        <v/>
      </c>
      <c r="AK920" s="107" t="str">
        <f ca="1">IF($AE920="","",IF($AH920="--- Empty ---",0,OFFSET('All Equipment'!$P$1,ROW()-1,0)))</f>
        <v/>
      </c>
      <c r="AL920" s="107" t="str">
        <f ca="1">IF($AE920="","",IF(AND($AE920="Off-Hand",$AH920="--- Empty ---"),1000,IF($AG920="1H",SUM($AK920,MAX(Optimization!$I$5:$K$5)),$AK920)))</f>
        <v/>
      </c>
      <c r="AM920" s="134" t="str">
        <f ca="1">IF($AH920="","",IF(AND($AH920&lt;&gt;"--- Empty ---",OR($AI920&gt;$AD$2,OFFSET('All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0" s="52" t="str">
        <f t="shared" ca="1" si="128"/>
        <v/>
      </c>
      <c r="AO920" s="52" t="str">
        <f t="shared" ca="1" si="133"/>
        <v/>
      </c>
      <c r="AQ920" s="51" t="str">
        <f t="shared" ca="1" si="129"/>
        <v/>
      </c>
      <c r="AR920" s="51" t="str">
        <f t="shared" ca="1" si="130"/>
        <v/>
      </c>
      <c r="AS920" s="52" t="str">
        <f t="shared" ca="1" si="134"/>
        <v/>
      </c>
      <c r="AT920" s="52" t="str">
        <f ca="1">IF(OR(AQ920="",AQ920="n/a"),AQ920,IF(AND($AR920&lt;&gt;"--- Empty ---",AR920=IF(AQ920="Finger1",Settings!$AB$4,Settings!$AB$6),ISERROR(MATCH(AR920,Settings!$AB$9:$AB$14,0))),"No","Yes"))</f>
        <v/>
      </c>
      <c r="AV920" s="51" t="str">
        <f t="shared" ca="1" si="131"/>
        <v/>
      </c>
      <c r="AW920" s="51" t="str">
        <f t="shared" ca="1" si="132"/>
        <v/>
      </c>
      <c r="AX920" s="52" t="str">
        <f t="shared" ca="1" si="135"/>
        <v/>
      </c>
      <c r="AY920" s="52" t="str">
        <f ca="1">IF(OR(AV920="",AV920="n/a"),AV920,IF(AND($AW920&lt;&gt;"--- Empty ---",AW920=IF(AV920="Finger2",Settings!$AB$3,Settings!$AB$5),ISERROR(MATCH(AW920,Settings!$AB$9:$AB$14,0))),"No","Yes"))</f>
        <v/>
      </c>
    </row>
    <row r="921" spans="31:51" x14ac:dyDescent="0.25">
      <c r="AE921" s="51" t="str">
        <f ca="1">OFFSET('All Equipment'!$A$1,ROW()-1,0)&amp;""</f>
        <v/>
      </c>
      <c r="AF921" s="51" t="str">
        <f ca="1">OFFSET('All Equipment'!$B$1,ROW()-1,0)&amp;""</f>
        <v/>
      </c>
      <c r="AG921" s="52" t="str">
        <f t="shared" ca="1" si="127"/>
        <v/>
      </c>
      <c r="AH921" s="51" t="str">
        <f ca="1">IF($AE921="","",IF(OFFSET('All Equipment'!$A$1,ROW()-1,2)="","--- Empty ---",OFFSET('All Equipment'!$A$1,ROW()-1,2)))</f>
        <v/>
      </c>
      <c r="AI921" s="52" t="str">
        <f ca="1">IF($AF921="","",OFFSET('All Equipment'!$E$1,ROW()-1,0))</f>
        <v/>
      </c>
      <c r="AJ921" s="52" t="str">
        <f ca="1">IF($AE921="","",OFFSET('All Equipment'!$M$1,ROW()-1,0))</f>
        <v/>
      </c>
      <c r="AK921" s="107" t="str">
        <f ca="1">IF($AE921="","",IF($AH921="--- Empty ---",0,OFFSET('All Equipment'!$P$1,ROW()-1,0)))</f>
        <v/>
      </c>
      <c r="AL921" s="107" t="str">
        <f ca="1">IF($AE921="","",IF(AND($AE921="Off-Hand",$AH921="--- Empty ---"),1000,IF($AG921="1H",SUM($AK921,MAX(Optimization!$I$5:$K$5)),$AK921)))</f>
        <v/>
      </c>
      <c r="AM921" s="134" t="str">
        <f ca="1">IF($AH921="","",IF(AND($AH921&lt;&gt;"--- Empty ---",OR($AI921&gt;$AD$2,OFFSET('All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1" s="52" t="str">
        <f t="shared" ca="1" si="128"/>
        <v/>
      </c>
      <c r="AO921" s="52" t="str">
        <f t="shared" ca="1" si="133"/>
        <v/>
      </c>
      <c r="AQ921" s="51" t="str">
        <f t="shared" ca="1" si="129"/>
        <v/>
      </c>
      <c r="AR921" s="51" t="str">
        <f t="shared" ca="1" si="130"/>
        <v/>
      </c>
      <c r="AS921" s="52" t="str">
        <f t="shared" ca="1" si="134"/>
        <v/>
      </c>
      <c r="AT921" s="52" t="str">
        <f ca="1">IF(OR(AQ921="",AQ921="n/a"),AQ921,IF(AND($AR921&lt;&gt;"--- Empty ---",AR921=IF(AQ921="Finger1",Settings!$AB$4,Settings!$AB$6),ISERROR(MATCH(AR921,Settings!$AB$9:$AB$14,0))),"No","Yes"))</f>
        <v/>
      </c>
      <c r="AV921" s="51" t="str">
        <f t="shared" ca="1" si="131"/>
        <v/>
      </c>
      <c r="AW921" s="51" t="str">
        <f t="shared" ca="1" si="132"/>
        <v/>
      </c>
      <c r="AX921" s="52" t="str">
        <f t="shared" ca="1" si="135"/>
        <v/>
      </c>
      <c r="AY921" s="52" t="str">
        <f ca="1">IF(OR(AV921="",AV921="n/a"),AV921,IF(AND($AW921&lt;&gt;"--- Empty ---",AW921=IF(AV921="Finger2",Settings!$AB$3,Settings!$AB$5),ISERROR(MATCH(AW921,Settings!$AB$9:$AB$14,0))),"No","Yes"))</f>
        <v/>
      </c>
    </row>
    <row r="922" spans="31:51" x14ac:dyDescent="0.25">
      <c r="AE922" s="51" t="str">
        <f ca="1">OFFSET('All Equipment'!$A$1,ROW()-1,0)&amp;""</f>
        <v/>
      </c>
      <c r="AF922" s="51" t="str">
        <f ca="1">OFFSET('All Equipment'!$B$1,ROW()-1,0)&amp;""</f>
        <v/>
      </c>
      <c r="AG922" s="52" t="str">
        <f t="shared" ca="1" si="127"/>
        <v/>
      </c>
      <c r="AH922" s="51" t="str">
        <f ca="1">IF($AE922="","",IF(OFFSET('All Equipment'!$A$1,ROW()-1,2)="","--- Empty ---",OFFSET('All Equipment'!$A$1,ROW()-1,2)))</f>
        <v/>
      </c>
      <c r="AI922" s="52" t="str">
        <f ca="1">IF($AF922="","",OFFSET('All Equipment'!$E$1,ROW()-1,0))</f>
        <v/>
      </c>
      <c r="AJ922" s="52" t="str">
        <f ca="1">IF($AE922="","",OFFSET('All Equipment'!$M$1,ROW()-1,0))</f>
        <v/>
      </c>
      <c r="AK922" s="107" t="str">
        <f ca="1">IF($AE922="","",IF($AH922="--- Empty ---",0,OFFSET('All Equipment'!$P$1,ROW()-1,0)))</f>
        <v/>
      </c>
      <c r="AL922" s="107" t="str">
        <f ca="1">IF($AE922="","",IF(AND($AE922="Off-Hand",$AH922="--- Empty ---"),1000,IF($AG922="1H",SUM($AK922,MAX(Optimization!$I$5:$K$5)),$AK922)))</f>
        <v/>
      </c>
      <c r="AM922" s="134" t="str">
        <f ca="1">IF($AH922="","",IF(AND($AH922&lt;&gt;"--- Empty ---",OR($AI922&gt;$AD$2,OFFSET('All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2" s="52" t="str">
        <f t="shared" ca="1" si="128"/>
        <v/>
      </c>
      <c r="AO922" s="52" t="str">
        <f t="shared" ca="1" si="133"/>
        <v/>
      </c>
      <c r="AQ922" s="51" t="str">
        <f t="shared" ca="1" si="129"/>
        <v/>
      </c>
      <c r="AR922" s="51" t="str">
        <f t="shared" ca="1" si="130"/>
        <v/>
      </c>
      <c r="AS922" s="52" t="str">
        <f t="shared" ca="1" si="134"/>
        <v/>
      </c>
      <c r="AT922" s="52" t="str">
        <f ca="1">IF(OR(AQ922="",AQ922="n/a"),AQ922,IF(AND($AR922&lt;&gt;"--- Empty ---",AR922=IF(AQ922="Finger1",Settings!$AB$4,Settings!$AB$6),ISERROR(MATCH(AR922,Settings!$AB$9:$AB$14,0))),"No","Yes"))</f>
        <v/>
      </c>
      <c r="AV922" s="51" t="str">
        <f t="shared" ca="1" si="131"/>
        <v/>
      </c>
      <c r="AW922" s="51" t="str">
        <f t="shared" ca="1" si="132"/>
        <v/>
      </c>
      <c r="AX922" s="52" t="str">
        <f t="shared" ca="1" si="135"/>
        <v/>
      </c>
      <c r="AY922" s="52" t="str">
        <f ca="1">IF(OR(AV922="",AV922="n/a"),AV922,IF(AND($AW922&lt;&gt;"--- Empty ---",AW922=IF(AV922="Finger2",Settings!$AB$3,Settings!$AB$5),ISERROR(MATCH(AW922,Settings!$AB$9:$AB$14,0))),"No","Yes"))</f>
        <v/>
      </c>
    </row>
    <row r="923" spans="31:51" x14ac:dyDescent="0.25">
      <c r="AE923" s="51" t="str">
        <f ca="1">OFFSET('All Equipment'!$A$1,ROW()-1,0)&amp;""</f>
        <v/>
      </c>
      <c r="AF923" s="51" t="str">
        <f ca="1">OFFSET('All Equipment'!$B$1,ROW()-1,0)&amp;""</f>
        <v/>
      </c>
      <c r="AG923" s="52" t="str">
        <f t="shared" ca="1" si="127"/>
        <v/>
      </c>
      <c r="AH923" s="51" t="str">
        <f ca="1">IF($AE923="","",IF(OFFSET('All Equipment'!$A$1,ROW()-1,2)="","--- Empty ---",OFFSET('All Equipment'!$A$1,ROW()-1,2)))</f>
        <v/>
      </c>
      <c r="AI923" s="52" t="str">
        <f ca="1">IF($AF923="","",OFFSET('All Equipment'!$E$1,ROW()-1,0))</f>
        <v/>
      </c>
      <c r="AJ923" s="52" t="str">
        <f ca="1">IF($AE923="","",OFFSET('All Equipment'!$M$1,ROW()-1,0))</f>
        <v/>
      </c>
      <c r="AK923" s="107" t="str">
        <f ca="1">IF($AE923="","",IF($AH923="--- Empty ---",0,OFFSET('All Equipment'!$P$1,ROW()-1,0)))</f>
        <v/>
      </c>
      <c r="AL923" s="107" t="str">
        <f ca="1">IF($AE923="","",IF(AND($AE923="Off-Hand",$AH923="--- Empty ---"),1000,IF($AG923="1H",SUM($AK923,MAX(Optimization!$I$5:$K$5)),$AK923)))</f>
        <v/>
      </c>
      <c r="AM923" s="134" t="str">
        <f ca="1">IF($AH923="","",IF(AND($AH923&lt;&gt;"--- Empty ---",OR($AI923&gt;$AD$2,OFFSET('All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3" s="52" t="str">
        <f t="shared" ca="1" si="128"/>
        <v/>
      </c>
      <c r="AO923" s="52" t="str">
        <f t="shared" ca="1" si="133"/>
        <v/>
      </c>
      <c r="AQ923" s="51" t="str">
        <f t="shared" ca="1" si="129"/>
        <v/>
      </c>
      <c r="AR923" s="51" t="str">
        <f t="shared" ca="1" si="130"/>
        <v/>
      </c>
      <c r="AS923" s="52" t="str">
        <f t="shared" ca="1" si="134"/>
        <v/>
      </c>
      <c r="AT923" s="52" t="str">
        <f ca="1">IF(OR(AQ923="",AQ923="n/a"),AQ923,IF(AND($AR923&lt;&gt;"--- Empty ---",AR923=IF(AQ923="Finger1",Settings!$AB$4,Settings!$AB$6),ISERROR(MATCH(AR923,Settings!$AB$9:$AB$14,0))),"No","Yes"))</f>
        <v/>
      </c>
      <c r="AV923" s="51" t="str">
        <f t="shared" ca="1" si="131"/>
        <v/>
      </c>
      <c r="AW923" s="51" t="str">
        <f t="shared" ca="1" si="132"/>
        <v/>
      </c>
      <c r="AX923" s="52" t="str">
        <f t="shared" ca="1" si="135"/>
        <v/>
      </c>
      <c r="AY923" s="52" t="str">
        <f ca="1">IF(OR(AV923="",AV923="n/a"),AV923,IF(AND($AW923&lt;&gt;"--- Empty ---",AW923=IF(AV923="Finger2",Settings!$AB$3,Settings!$AB$5),ISERROR(MATCH(AW923,Settings!$AB$9:$AB$14,0))),"No","Yes"))</f>
        <v/>
      </c>
    </row>
    <row r="924" spans="31:51" x14ac:dyDescent="0.25">
      <c r="AE924" s="51" t="str">
        <f ca="1">OFFSET('All Equipment'!$A$1,ROW()-1,0)&amp;""</f>
        <v/>
      </c>
      <c r="AF924" s="51" t="str">
        <f ca="1">OFFSET('All Equipment'!$B$1,ROW()-1,0)&amp;""</f>
        <v/>
      </c>
      <c r="AG924" s="52" t="str">
        <f t="shared" ca="1" si="127"/>
        <v/>
      </c>
      <c r="AH924" s="51" t="str">
        <f ca="1">IF($AE924="","",IF(OFFSET('All Equipment'!$A$1,ROW()-1,2)="","--- Empty ---",OFFSET('All Equipment'!$A$1,ROW()-1,2)))</f>
        <v/>
      </c>
      <c r="AI924" s="52" t="str">
        <f ca="1">IF($AF924="","",OFFSET('All Equipment'!$E$1,ROW()-1,0))</f>
        <v/>
      </c>
      <c r="AJ924" s="52" t="str">
        <f ca="1">IF($AE924="","",OFFSET('All Equipment'!$M$1,ROW()-1,0))</f>
        <v/>
      </c>
      <c r="AK924" s="107" t="str">
        <f ca="1">IF($AE924="","",IF($AH924="--- Empty ---",0,OFFSET('All Equipment'!$P$1,ROW()-1,0)))</f>
        <v/>
      </c>
      <c r="AL924" s="107" t="str">
        <f ca="1">IF($AE924="","",IF(AND($AE924="Off-Hand",$AH924="--- Empty ---"),1000,IF($AG924="1H",SUM($AK924,MAX(Optimization!$I$5:$K$5)),$AK924)))</f>
        <v/>
      </c>
      <c r="AM924" s="134" t="str">
        <f ca="1">IF($AH924="","",IF(AND($AH924&lt;&gt;"--- Empty ---",OR($AI924&gt;$AD$2,OFFSET('All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4" s="52" t="str">
        <f t="shared" ca="1" si="128"/>
        <v/>
      </c>
      <c r="AO924" s="52" t="str">
        <f t="shared" ca="1" si="133"/>
        <v/>
      </c>
      <c r="AQ924" s="51" t="str">
        <f t="shared" ca="1" si="129"/>
        <v/>
      </c>
      <c r="AR924" s="51" t="str">
        <f t="shared" ca="1" si="130"/>
        <v/>
      </c>
      <c r="AS924" s="52" t="str">
        <f t="shared" ca="1" si="134"/>
        <v/>
      </c>
      <c r="AT924" s="52" t="str">
        <f ca="1">IF(OR(AQ924="",AQ924="n/a"),AQ924,IF(AND($AR924&lt;&gt;"--- Empty ---",AR924=IF(AQ924="Finger1",Settings!$AB$4,Settings!$AB$6),ISERROR(MATCH(AR924,Settings!$AB$9:$AB$14,0))),"No","Yes"))</f>
        <v/>
      </c>
      <c r="AV924" s="51" t="str">
        <f t="shared" ca="1" si="131"/>
        <v/>
      </c>
      <c r="AW924" s="51" t="str">
        <f t="shared" ca="1" si="132"/>
        <v/>
      </c>
      <c r="AX924" s="52" t="str">
        <f t="shared" ca="1" si="135"/>
        <v/>
      </c>
      <c r="AY924" s="52" t="str">
        <f ca="1">IF(OR(AV924="",AV924="n/a"),AV924,IF(AND($AW924&lt;&gt;"--- Empty ---",AW924=IF(AV924="Finger2",Settings!$AB$3,Settings!$AB$5),ISERROR(MATCH(AW924,Settings!$AB$9:$AB$14,0))),"No","Yes"))</f>
        <v/>
      </c>
    </row>
    <row r="925" spans="31:51" x14ac:dyDescent="0.25">
      <c r="AE925" s="51" t="str">
        <f ca="1">OFFSET('All Equipment'!$A$1,ROW()-1,0)&amp;""</f>
        <v/>
      </c>
      <c r="AF925" s="51" t="str">
        <f ca="1">OFFSET('All Equipment'!$B$1,ROW()-1,0)&amp;""</f>
        <v/>
      </c>
      <c r="AG925" s="52" t="str">
        <f t="shared" ca="1" si="127"/>
        <v/>
      </c>
      <c r="AH925" s="51" t="str">
        <f ca="1">IF($AE925="","",IF(OFFSET('All Equipment'!$A$1,ROW()-1,2)="","--- Empty ---",OFFSET('All Equipment'!$A$1,ROW()-1,2)))</f>
        <v/>
      </c>
      <c r="AI925" s="52" t="str">
        <f ca="1">IF($AF925="","",OFFSET('All Equipment'!$E$1,ROW()-1,0))</f>
        <v/>
      </c>
      <c r="AJ925" s="52" t="str">
        <f ca="1">IF($AE925="","",OFFSET('All Equipment'!$M$1,ROW()-1,0))</f>
        <v/>
      </c>
      <c r="AK925" s="107" t="str">
        <f ca="1">IF($AE925="","",IF($AH925="--- Empty ---",0,OFFSET('All Equipment'!$P$1,ROW()-1,0)))</f>
        <v/>
      </c>
      <c r="AL925" s="107" t="str">
        <f ca="1">IF($AE925="","",IF(AND($AE925="Off-Hand",$AH925="--- Empty ---"),1000,IF($AG925="1H",SUM($AK925,MAX(Optimization!$I$5:$K$5)),$AK925)))</f>
        <v/>
      </c>
      <c r="AM925" s="134" t="str">
        <f ca="1">IF($AH925="","",IF(AND($AH925&lt;&gt;"--- Empty ---",OR($AI925&gt;$AD$2,OFFSET('All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5" s="52" t="str">
        <f t="shared" ca="1" si="128"/>
        <v/>
      </c>
      <c r="AO925" s="52" t="str">
        <f t="shared" ca="1" si="133"/>
        <v/>
      </c>
      <c r="AQ925" s="51" t="str">
        <f t="shared" ca="1" si="129"/>
        <v/>
      </c>
      <c r="AR925" s="51" t="str">
        <f t="shared" ca="1" si="130"/>
        <v/>
      </c>
      <c r="AS925" s="52" t="str">
        <f t="shared" ca="1" si="134"/>
        <v/>
      </c>
      <c r="AT925" s="52" t="str">
        <f ca="1">IF(OR(AQ925="",AQ925="n/a"),AQ925,IF(AND($AR925&lt;&gt;"--- Empty ---",AR925=IF(AQ925="Finger1",Settings!$AB$4,Settings!$AB$6),ISERROR(MATCH(AR925,Settings!$AB$9:$AB$14,0))),"No","Yes"))</f>
        <v/>
      </c>
      <c r="AV925" s="51" t="str">
        <f t="shared" ca="1" si="131"/>
        <v/>
      </c>
      <c r="AW925" s="51" t="str">
        <f t="shared" ca="1" si="132"/>
        <v/>
      </c>
      <c r="AX925" s="52" t="str">
        <f t="shared" ca="1" si="135"/>
        <v/>
      </c>
      <c r="AY925" s="52" t="str">
        <f ca="1">IF(OR(AV925="",AV925="n/a"),AV925,IF(AND($AW925&lt;&gt;"--- Empty ---",AW925=IF(AV925="Finger2",Settings!$AB$3,Settings!$AB$5),ISERROR(MATCH(AW925,Settings!$AB$9:$AB$14,0))),"No","Yes"))</f>
        <v/>
      </c>
    </row>
    <row r="926" spans="31:51" x14ac:dyDescent="0.25">
      <c r="AE926" s="51" t="str">
        <f ca="1">OFFSET('All Equipment'!$A$1,ROW()-1,0)&amp;""</f>
        <v/>
      </c>
      <c r="AF926" s="51" t="str">
        <f ca="1">OFFSET('All Equipment'!$B$1,ROW()-1,0)&amp;""</f>
        <v/>
      </c>
      <c r="AG926" s="52" t="str">
        <f t="shared" ca="1" si="127"/>
        <v/>
      </c>
      <c r="AH926" s="51" t="str">
        <f ca="1">IF($AE926="","",IF(OFFSET('All Equipment'!$A$1,ROW()-1,2)="","--- Empty ---",OFFSET('All Equipment'!$A$1,ROW()-1,2)))</f>
        <v/>
      </c>
      <c r="AI926" s="52" t="str">
        <f ca="1">IF($AF926="","",OFFSET('All Equipment'!$E$1,ROW()-1,0))</f>
        <v/>
      </c>
      <c r="AJ926" s="52" t="str">
        <f ca="1">IF($AE926="","",OFFSET('All Equipment'!$M$1,ROW()-1,0))</f>
        <v/>
      </c>
      <c r="AK926" s="107" t="str">
        <f ca="1">IF($AE926="","",IF($AH926="--- Empty ---",0,OFFSET('All Equipment'!$P$1,ROW()-1,0)))</f>
        <v/>
      </c>
      <c r="AL926" s="107" t="str">
        <f ca="1">IF($AE926="","",IF(AND($AE926="Off-Hand",$AH926="--- Empty ---"),1000,IF($AG926="1H",SUM($AK926,MAX(Optimization!$I$5:$K$5)),$AK926)))</f>
        <v/>
      </c>
      <c r="AM926" s="134" t="str">
        <f ca="1">IF($AH926="","",IF(AND($AH926&lt;&gt;"--- Empty ---",OR($AI926&gt;$AD$2,OFFSET('All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6" s="52" t="str">
        <f t="shared" ca="1" si="128"/>
        <v/>
      </c>
      <c r="AO926" s="52" t="str">
        <f t="shared" ca="1" si="133"/>
        <v/>
      </c>
      <c r="AQ926" s="51" t="str">
        <f t="shared" ca="1" si="129"/>
        <v/>
      </c>
      <c r="AR926" s="51" t="str">
        <f t="shared" ca="1" si="130"/>
        <v/>
      </c>
      <c r="AS926" s="52" t="str">
        <f t="shared" ca="1" si="134"/>
        <v/>
      </c>
      <c r="AT926" s="52" t="str">
        <f ca="1">IF(OR(AQ926="",AQ926="n/a"),AQ926,IF(AND($AR926&lt;&gt;"--- Empty ---",AR926=IF(AQ926="Finger1",Settings!$AB$4,Settings!$AB$6),ISERROR(MATCH(AR926,Settings!$AB$9:$AB$14,0))),"No","Yes"))</f>
        <v/>
      </c>
      <c r="AV926" s="51" t="str">
        <f t="shared" ca="1" si="131"/>
        <v/>
      </c>
      <c r="AW926" s="51" t="str">
        <f t="shared" ca="1" si="132"/>
        <v/>
      </c>
      <c r="AX926" s="52" t="str">
        <f t="shared" ca="1" si="135"/>
        <v/>
      </c>
      <c r="AY926" s="52" t="str">
        <f ca="1">IF(OR(AV926="",AV926="n/a"),AV926,IF(AND($AW926&lt;&gt;"--- Empty ---",AW926=IF(AV926="Finger2",Settings!$AB$3,Settings!$AB$5),ISERROR(MATCH(AW926,Settings!$AB$9:$AB$14,0))),"No","Yes"))</f>
        <v/>
      </c>
    </row>
    <row r="927" spans="31:51" x14ac:dyDescent="0.25">
      <c r="AE927" s="51" t="str">
        <f ca="1">OFFSET('All Equipment'!$A$1,ROW()-1,0)&amp;""</f>
        <v/>
      </c>
      <c r="AF927" s="51" t="str">
        <f ca="1">OFFSET('All Equipment'!$B$1,ROW()-1,0)&amp;""</f>
        <v/>
      </c>
      <c r="AG927" s="52" t="str">
        <f t="shared" ca="1" si="127"/>
        <v/>
      </c>
      <c r="AH927" s="51" t="str">
        <f ca="1">IF($AE927="","",IF(OFFSET('All Equipment'!$A$1,ROW()-1,2)="","--- Empty ---",OFFSET('All Equipment'!$A$1,ROW()-1,2)))</f>
        <v/>
      </c>
      <c r="AI927" s="52" t="str">
        <f ca="1">IF($AF927="","",OFFSET('All Equipment'!$E$1,ROW()-1,0))</f>
        <v/>
      </c>
      <c r="AJ927" s="52" t="str">
        <f ca="1">IF($AE927="","",OFFSET('All Equipment'!$M$1,ROW()-1,0))</f>
        <v/>
      </c>
      <c r="AK927" s="107" t="str">
        <f ca="1">IF($AE927="","",IF($AH927="--- Empty ---",0,OFFSET('All Equipment'!$P$1,ROW()-1,0)))</f>
        <v/>
      </c>
      <c r="AL927" s="107" t="str">
        <f ca="1">IF($AE927="","",IF(AND($AE927="Off-Hand",$AH927="--- Empty ---"),1000,IF($AG927="1H",SUM($AK927,MAX(Optimization!$I$5:$K$5)),$AK927)))</f>
        <v/>
      </c>
      <c r="AM927" s="134" t="str">
        <f ca="1">IF($AH927="","",IF(AND($AH927&lt;&gt;"--- Empty ---",OR($AI927&gt;$AD$2,OFFSET('All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7" s="52" t="str">
        <f t="shared" ca="1" si="128"/>
        <v/>
      </c>
      <c r="AO927" s="52" t="str">
        <f t="shared" ca="1" si="133"/>
        <v/>
      </c>
      <c r="AQ927" s="51" t="str">
        <f t="shared" ca="1" si="129"/>
        <v/>
      </c>
      <c r="AR927" s="51" t="str">
        <f t="shared" ca="1" si="130"/>
        <v/>
      </c>
      <c r="AS927" s="52" t="str">
        <f t="shared" ca="1" si="134"/>
        <v/>
      </c>
      <c r="AT927" s="52" t="str">
        <f ca="1">IF(OR(AQ927="",AQ927="n/a"),AQ927,IF(AND($AR927&lt;&gt;"--- Empty ---",AR927=IF(AQ927="Finger1",Settings!$AB$4,Settings!$AB$6),ISERROR(MATCH(AR927,Settings!$AB$9:$AB$14,0))),"No","Yes"))</f>
        <v/>
      </c>
      <c r="AV927" s="51" t="str">
        <f t="shared" ca="1" si="131"/>
        <v/>
      </c>
      <c r="AW927" s="51" t="str">
        <f t="shared" ca="1" si="132"/>
        <v/>
      </c>
      <c r="AX927" s="52" t="str">
        <f t="shared" ca="1" si="135"/>
        <v/>
      </c>
      <c r="AY927" s="52" t="str">
        <f ca="1">IF(OR(AV927="",AV927="n/a"),AV927,IF(AND($AW927&lt;&gt;"--- Empty ---",AW927=IF(AV927="Finger2",Settings!$AB$3,Settings!$AB$5),ISERROR(MATCH(AW927,Settings!$AB$9:$AB$14,0))),"No","Yes"))</f>
        <v/>
      </c>
    </row>
    <row r="928" spans="31:51" x14ac:dyDescent="0.25">
      <c r="AE928" s="51" t="str">
        <f ca="1">OFFSET('All Equipment'!$A$1,ROW()-1,0)&amp;""</f>
        <v/>
      </c>
      <c r="AF928" s="51" t="str">
        <f ca="1">OFFSET('All Equipment'!$B$1,ROW()-1,0)&amp;""</f>
        <v/>
      </c>
      <c r="AG928" s="52" t="str">
        <f t="shared" ca="1" si="127"/>
        <v/>
      </c>
      <c r="AH928" s="51" t="str">
        <f ca="1">IF($AE928="","",IF(OFFSET('All Equipment'!$A$1,ROW()-1,2)="","--- Empty ---",OFFSET('All Equipment'!$A$1,ROW()-1,2)))</f>
        <v/>
      </c>
      <c r="AI928" s="52" t="str">
        <f ca="1">IF($AF928="","",OFFSET('All Equipment'!$E$1,ROW()-1,0))</f>
        <v/>
      </c>
      <c r="AJ928" s="52" t="str">
        <f ca="1">IF($AE928="","",OFFSET('All Equipment'!$M$1,ROW()-1,0))</f>
        <v/>
      </c>
      <c r="AK928" s="107" t="str">
        <f ca="1">IF($AE928="","",IF($AH928="--- Empty ---",0,OFFSET('All Equipment'!$P$1,ROW()-1,0)))</f>
        <v/>
      </c>
      <c r="AL928" s="107" t="str">
        <f ca="1">IF($AE928="","",IF(AND($AE928="Off-Hand",$AH928="--- Empty ---"),1000,IF($AG928="1H",SUM($AK928,MAX(Optimization!$I$5:$K$5)),$AK928)))</f>
        <v/>
      </c>
      <c r="AM928" s="134" t="str">
        <f ca="1">IF($AH928="","",IF(AND($AH928&lt;&gt;"--- Empty ---",OR($AI928&gt;$AD$2,OFFSET('All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8" s="52" t="str">
        <f t="shared" ca="1" si="128"/>
        <v/>
      </c>
      <c r="AO928" s="52" t="str">
        <f t="shared" ca="1" si="133"/>
        <v/>
      </c>
      <c r="AQ928" s="51" t="str">
        <f t="shared" ca="1" si="129"/>
        <v/>
      </c>
      <c r="AR928" s="51" t="str">
        <f t="shared" ca="1" si="130"/>
        <v/>
      </c>
      <c r="AS928" s="52" t="str">
        <f t="shared" ca="1" si="134"/>
        <v/>
      </c>
      <c r="AT928" s="52" t="str">
        <f ca="1">IF(OR(AQ928="",AQ928="n/a"),AQ928,IF(AND($AR928&lt;&gt;"--- Empty ---",AR928=IF(AQ928="Finger1",Settings!$AB$4,Settings!$AB$6),ISERROR(MATCH(AR928,Settings!$AB$9:$AB$14,0))),"No","Yes"))</f>
        <v/>
      </c>
      <c r="AV928" s="51" t="str">
        <f t="shared" ca="1" si="131"/>
        <v/>
      </c>
      <c r="AW928" s="51" t="str">
        <f t="shared" ca="1" si="132"/>
        <v/>
      </c>
      <c r="AX928" s="52" t="str">
        <f t="shared" ca="1" si="135"/>
        <v/>
      </c>
      <c r="AY928" s="52" t="str">
        <f ca="1">IF(OR(AV928="",AV928="n/a"),AV928,IF(AND($AW928&lt;&gt;"--- Empty ---",AW928=IF(AV928="Finger2",Settings!$AB$3,Settings!$AB$5),ISERROR(MATCH(AW928,Settings!$AB$9:$AB$14,0))),"No","Yes"))</f>
        <v/>
      </c>
    </row>
    <row r="929" spans="31:51" x14ac:dyDescent="0.25">
      <c r="AE929" s="51" t="str">
        <f ca="1">OFFSET('All Equipment'!$A$1,ROW()-1,0)&amp;""</f>
        <v/>
      </c>
      <c r="AF929" s="51" t="str">
        <f ca="1">OFFSET('All Equipment'!$B$1,ROW()-1,0)&amp;""</f>
        <v/>
      </c>
      <c r="AG929" s="52" t="str">
        <f t="shared" ca="1" si="127"/>
        <v/>
      </c>
      <c r="AH929" s="51" t="str">
        <f ca="1">IF($AE929="","",IF(OFFSET('All Equipment'!$A$1,ROW()-1,2)="","--- Empty ---",OFFSET('All Equipment'!$A$1,ROW()-1,2)))</f>
        <v/>
      </c>
      <c r="AI929" s="52" t="str">
        <f ca="1">IF($AF929="","",OFFSET('All Equipment'!$E$1,ROW()-1,0))</f>
        <v/>
      </c>
      <c r="AJ929" s="52" t="str">
        <f ca="1">IF($AE929="","",OFFSET('All Equipment'!$M$1,ROW()-1,0))</f>
        <v/>
      </c>
      <c r="AK929" s="107" t="str">
        <f ca="1">IF($AE929="","",IF($AH929="--- Empty ---",0,OFFSET('All Equipment'!$P$1,ROW()-1,0)))</f>
        <v/>
      </c>
      <c r="AL929" s="107" t="str">
        <f ca="1">IF($AE929="","",IF(AND($AE929="Off-Hand",$AH929="--- Empty ---"),1000,IF($AG929="1H",SUM($AK929,MAX(Optimization!$I$5:$K$5)),$AK929)))</f>
        <v/>
      </c>
      <c r="AM929" s="134" t="str">
        <f ca="1">IF($AH929="","",IF(AND($AH929&lt;&gt;"--- Empty ---",OR($AI929&gt;$AD$2,OFFSET('All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9" s="52" t="str">
        <f t="shared" ca="1" si="128"/>
        <v/>
      </c>
      <c r="AO929" s="52" t="str">
        <f t="shared" ca="1" si="133"/>
        <v/>
      </c>
      <c r="AQ929" s="51" t="str">
        <f t="shared" ca="1" si="129"/>
        <v/>
      </c>
      <c r="AR929" s="51" t="str">
        <f t="shared" ca="1" si="130"/>
        <v/>
      </c>
      <c r="AS929" s="52" t="str">
        <f t="shared" ca="1" si="134"/>
        <v/>
      </c>
      <c r="AT929" s="52" t="str">
        <f ca="1">IF(OR(AQ929="",AQ929="n/a"),AQ929,IF(AND($AR929&lt;&gt;"--- Empty ---",AR929=IF(AQ929="Finger1",Settings!$AB$4,Settings!$AB$6),ISERROR(MATCH(AR929,Settings!$AB$9:$AB$14,0))),"No","Yes"))</f>
        <v/>
      </c>
      <c r="AV929" s="51" t="str">
        <f t="shared" ca="1" si="131"/>
        <v/>
      </c>
      <c r="AW929" s="51" t="str">
        <f t="shared" ca="1" si="132"/>
        <v/>
      </c>
      <c r="AX929" s="52" t="str">
        <f t="shared" ca="1" si="135"/>
        <v/>
      </c>
      <c r="AY929" s="52" t="str">
        <f ca="1">IF(OR(AV929="",AV929="n/a"),AV929,IF(AND($AW929&lt;&gt;"--- Empty ---",AW929=IF(AV929="Finger2",Settings!$AB$3,Settings!$AB$5),ISERROR(MATCH(AW929,Settings!$AB$9:$AB$14,0))),"No","Yes"))</f>
        <v/>
      </c>
    </row>
    <row r="930" spans="31:51" x14ac:dyDescent="0.25">
      <c r="AE930" s="51" t="str">
        <f ca="1">OFFSET('All Equipment'!$A$1,ROW()-1,0)&amp;""</f>
        <v/>
      </c>
      <c r="AF930" s="51" t="str">
        <f ca="1">OFFSET('All Equipment'!$B$1,ROW()-1,0)&amp;""</f>
        <v/>
      </c>
      <c r="AG930" s="52" t="str">
        <f t="shared" ca="1" si="127"/>
        <v/>
      </c>
      <c r="AH930" s="51" t="str">
        <f ca="1">IF($AE930="","",IF(OFFSET('All Equipment'!$A$1,ROW()-1,2)="","--- Empty ---",OFFSET('All Equipment'!$A$1,ROW()-1,2)))</f>
        <v/>
      </c>
      <c r="AI930" s="52" t="str">
        <f ca="1">IF($AF930="","",OFFSET('All Equipment'!$E$1,ROW()-1,0))</f>
        <v/>
      </c>
      <c r="AJ930" s="52" t="str">
        <f ca="1">IF($AE930="","",OFFSET('All Equipment'!$M$1,ROW()-1,0))</f>
        <v/>
      </c>
      <c r="AK930" s="107" t="str">
        <f ca="1">IF($AE930="","",IF($AH930="--- Empty ---",0,OFFSET('All Equipment'!$P$1,ROW()-1,0)))</f>
        <v/>
      </c>
      <c r="AL930" s="107" t="str">
        <f ca="1">IF($AE930="","",IF(AND($AE930="Off-Hand",$AH930="--- Empty ---"),1000,IF($AG930="1H",SUM($AK930,MAX(Optimization!$I$5:$K$5)),$AK930)))</f>
        <v/>
      </c>
      <c r="AM930" s="134" t="str">
        <f ca="1">IF($AH930="","",IF(AND($AH930&lt;&gt;"--- Empty ---",OR($AI930&gt;$AD$2,OFFSET('All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0" s="52" t="str">
        <f t="shared" ca="1" si="128"/>
        <v/>
      </c>
      <c r="AO930" s="52" t="str">
        <f t="shared" ca="1" si="133"/>
        <v/>
      </c>
      <c r="AQ930" s="51" t="str">
        <f t="shared" ca="1" si="129"/>
        <v/>
      </c>
      <c r="AR930" s="51" t="str">
        <f t="shared" ca="1" si="130"/>
        <v/>
      </c>
      <c r="AS930" s="52" t="str">
        <f t="shared" ca="1" si="134"/>
        <v/>
      </c>
      <c r="AT930" s="52" t="str">
        <f ca="1">IF(OR(AQ930="",AQ930="n/a"),AQ930,IF(AND($AR930&lt;&gt;"--- Empty ---",AR930=IF(AQ930="Finger1",Settings!$AB$4,Settings!$AB$6),ISERROR(MATCH(AR930,Settings!$AB$9:$AB$14,0))),"No","Yes"))</f>
        <v/>
      </c>
      <c r="AV930" s="51" t="str">
        <f t="shared" ca="1" si="131"/>
        <v/>
      </c>
      <c r="AW930" s="51" t="str">
        <f t="shared" ca="1" si="132"/>
        <v/>
      </c>
      <c r="AX930" s="52" t="str">
        <f t="shared" ca="1" si="135"/>
        <v/>
      </c>
      <c r="AY930" s="52" t="str">
        <f ca="1">IF(OR(AV930="",AV930="n/a"),AV930,IF(AND($AW930&lt;&gt;"--- Empty ---",AW930=IF(AV930="Finger2",Settings!$AB$3,Settings!$AB$5),ISERROR(MATCH(AW930,Settings!$AB$9:$AB$14,0))),"No","Yes"))</f>
        <v/>
      </c>
    </row>
    <row r="931" spans="31:51" x14ac:dyDescent="0.25">
      <c r="AE931" s="51" t="str">
        <f ca="1">OFFSET('All Equipment'!$A$1,ROW()-1,0)&amp;""</f>
        <v/>
      </c>
      <c r="AF931" s="51" t="str">
        <f ca="1">OFFSET('All Equipment'!$B$1,ROW()-1,0)&amp;""</f>
        <v/>
      </c>
      <c r="AG931" s="52" t="str">
        <f t="shared" ca="1" si="127"/>
        <v/>
      </c>
      <c r="AH931" s="51" t="str">
        <f ca="1">IF($AE931="","",IF(OFFSET('All Equipment'!$A$1,ROW()-1,2)="","--- Empty ---",OFFSET('All Equipment'!$A$1,ROW()-1,2)))</f>
        <v/>
      </c>
      <c r="AI931" s="52" t="str">
        <f ca="1">IF($AF931="","",OFFSET('All Equipment'!$E$1,ROW()-1,0))</f>
        <v/>
      </c>
      <c r="AJ931" s="52" t="str">
        <f ca="1">IF($AE931="","",OFFSET('All Equipment'!$M$1,ROW()-1,0))</f>
        <v/>
      </c>
      <c r="AK931" s="107" t="str">
        <f ca="1">IF($AE931="","",IF($AH931="--- Empty ---",0,OFFSET('All Equipment'!$P$1,ROW()-1,0)))</f>
        <v/>
      </c>
      <c r="AL931" s="107" t="str">
        <f ca="1">IF($AE931="","",IF(AND($AE931="Off-Hand",$AH931="--- Empty ---"),1000,IF($AG931="1H",SUM($AK931,MAX(Optimization!$I$5:$K$5)),$AK931)))</f>
        <v/>
      </c>
      <c r="AM931" s="134" t="str">
        <f ca="1">IF($AH931="","",IF(AND($AH931&lt;&gt;"--- Empty ---",OR($AI931&gt;$AD$2,OFFSET('All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1" s="52" t="str">
        <f t="shared" ca="1" si="128"/>
        <v/>
      </c>
      <c r="AO931" s="52" t="str">
        <f t="shared" ca="1" si="133"/>
        <v/>
      </c>
      <c r="AQ931" s="51" t="str">
        <f t="shared" ca="1" si="129"/>
        <v/>
      </c>
      <c r="AR931" s="51" t="str">
        <f t="shared" ca="1" si="130"/>
        <v/>
      </c>
      <c r="AS931" s="52" t="str">
        <f t="shared" ca="1" si="134"/>
        <v/>
      </c>
      <c r="AT931" s="52" t="str">
        <f ca="1">IF(OR(AQ931="",AQ931="n/a"),AQ931,IF(AND($AR931&lt;&gt;"--- Empty ---",AR931=IF(AQ931="Finger1",Settings!$AB$4,Settings!$AB$6),ISERROR(MATCH(AR931,Settings!$AB$9:$AB$14,0))),"No","Yes"))</f>
        <v/>
      </c>
      <c r="AV931" s="51" t="str">
        <f t="shared" ca="1" si="131"/>
        <v/>
      </c>
      <c r="AW931" s="51" t="str">
        <f t="shared" ca="1" si="132"/>
        <v/>
      </c>
      <c r="AX931" s="52" t="str">
        <f t="shared" ca="1" si="135"/>
        <v/>
      </c>
      <c r="AY931" s="52" t="str">
        <f ca="1">IF(OR(AV931="",AV931="n/a"),AV931,IF(AND($AW931&lt;&gt;"--- Empty ---",AW931=IF(AV931="Finger2",Settings!$AB$3,Settings!$AB$5),ISERROR(MATCH(AW931,Settings!$AB$9:$AB$14,0))),"No","Yes"))</f>
        <v/>
      </c>
    </row>
    <row r="932" spans="31:51" x14ac:dyDescent="0.25">
      <c r="AE932" s="51" t="str">
        <f ca="1">OFFSET('All Equipment'!$A$1,ROW()-1,0)&amp;""</f>
        <v/>
      </c>
      <c r="AF932" s="51" t="str">
        <f ca="1">OFFSET('All Equipment'!$B$1,ROW()-1,0)&amp;""</f>
        <v/>
      </c>
      <c r="AG932" s="52" t="str">
        <f t="shared" ca="1" si="127"/>
        <v/>
      </c>
      <c r="AH932" s="51" t="str">
        <f ca="1">IF($AE932="","",IF(OFFSET('All Equipment'!$A$1,ROW()-1,2)="","--- Empty ---",OFFSET('All Equipment'!$A$1,ROW()-1,2)))</f>
        <v/>
      </c>
      <c r="AI932" s="52" t="str">
        <f ca="1">IF($AF932="","",OFFSET('All Equipment'!$E$1,ROW()-1,0))</f>
        <v/>
      </c>
      <c r="AJ932" s="52" t="str">
        <f ca="1">IF($AE932="","",OFFSET('All Equipment'!$M$1,ROW()-1,0))</f>
        <v/>
      </c>
      <c r="AK932" s="107" t="str">
        <f ca="1">IF($AE932="","",IF($AH932="--- Empty ---",0,OFFSET('All Equipment'!$P$1,ROW()-1,0)))</f>
        <v/>
      </c>
      <c r="AL932" s="107" t="str">
        <f ca="1">IF($AE932="","",IF(AND($AE932="Off-Hand",$AH932="--- Empty ---"),1000,IF($AG932="1H",SUM($AK932,MAX(Optimization!$I$5:$K$5)),$AK932)))</f>
        <v/>
      </c>
      <c r="AM932" s="134" t="str">
        <f ca="1">IF($AH932="","",IF(AND($AH932&lt;&gt;"--- Empty ---",OR($AI932&gt;$AD$2,OFFSET('All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2" s="52" t="str">
        <f t="shared" ca="1" si="128"/>
        <v/>
      </c>
      <c r="AO932" s="52" t="str">
        <f t="shared" ca="1" si="133"/>
        <v/>
      </c>
      <c r="AQ932" s="51" t="str">
        <f t="shared" ca="1" si="129"/>
        <v/>
      </c>
      <c r="AR932" s="51" t="str">
        <f t="shared" ca="1" si="130"/>
        <v/>
      </c>
      <c r="AS932" s="52" t="str">
        <f t="shared" ca="1" si="134"/>
        <v/>
      </c>
      <c r="AT932" s="52" t="str">
        <f ca="1">IF(OR(AQ932="",AQ932="n/a"),AQ932,IF(AND($AR932&lt;&gt;"--- Empty ---",AR932=IF(AQ932="Finger1",Settings!$AB$4,Settings!$AB$6),ISERROR(MATCH(AR932,Settings!$AB$9:$AB$14,0))),"No","Yes"))</f>
        <v/>
      </c>
      <c r="AV932" s="51" t="str">
        <f t="shared" ca="1" si="131"/>
        <v/>
      </c>
      <c r="AW932" s="51" t="str">
        <f t="shared" ca="1" si="132"/>
        <v/>
      </c>
      <c r="AX932" s="52" t="str">
        <f t="shared" ca="1" si="135"/>
        <v/>
      </c>
      <c r="AY932" s="52" t="str">
        <f ca="1">IF(OR(AV932="",AV932="n/a"),AV932,IF(AND($AW932&lt;&gt;"--- Empty ---",AW932=IF(AV932="Finger2",Settings!$AB$3,Settings!$AB$5),ISERROR(MATCH(AW932,Settings!$AB$9:$AB$14,0))),"No","Yes"))</f>
        <v/>
      </c>
    </row>
    <row r="933" spans="31:51" x14ac:dyDescent="0.25">
      <c r="AE933" s="51" t="str">
        <f ca="1">OFFSET('All Equipment'!$A$1,ROW()-1,0)&amp;""</f>
        <v/>
      </c>
      <c r="AF933" s="51" t="str">
        <f ca="1">OFFSET('All Equipment'!$B$1,ROW()-1,0)&amp;""</f>
        <v/>
      </c>
      <c r="AG933" s="52" t="str">
        <f t="shared" ca="1" si="127"/>
        <v/>
      </c>
      <c r="AH933" s="51" t="str">
        <f ca="1">IF($AE933="","",IF(OFFSET('All Equipment'!$A$1,ROW()-1,2)="","--- Empty ---",OFFSET('All Equipment'!$A$1,ROW()-1,2)))</f>
        <v/>
      </c>
      <c r="AI933" s="52" t="str">
        <f ca="1">IF($AF933="","",OFFSET('All Equipment'!$E$1,ROW()-1,0))</f>
        <v/>
      </c>
      <c r="AJ933" s="52" t="str">
        <f ca="1">IF($AE933="","",OFFSET('All Equipment'!$M$1,ROW()-1,0))</f>
        <v/>
      </c>
      <c r="AK933" s="107" t="str">
        <f ca="1">IF($AE933="","",IF($AH933="--- Empty ---",0,OFFSET('All Equipment'!$P$1,ROW()-1,0)))</f>
        <v/>
      </c>
      <c r="AL933" s="107" t="str">
        <f ca="1">IF($AE933="","",IF(AND($AE933="Off-Hand",$AH933="--- Empty ---"),1000,IF($AG933="1H",SUM($AK933,MAX(Optimization!$I$5:$K$5)),$AK933)))</f>
        <v/>
      </c>
      <c r="AM933" s="134" t="str">
        <f ca="1">IF($AH933="","",IF(AND($AH933&lt;&gt;"--- Empty ---",OR($AI933&gt;$AD$2,OFFSET('All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3" s="52" t="str">
        <f t="shared" ca="1" si="128"/>
        <v/>
      </c>
      <c r="AO933" s="52" t="str">
        <f t="shared" ca="1" si="133"/>
        <v/>
      </c>
      <c r="AQ933" s="51" t="str">
        <f t="shared" ca="1" si="129"/>
        <v/>
      </c>
      <c r="AR933" s="51" t="str">
        <f t="shared" ca="1" si="130"/>
        <v/>
      </c>
      <c r="AS933" s="52" t="str">
        <f t="shared" ca="1" si="134"/>
        <v/>
      </c>
      <c r="AT933" s="52" t="str">
        <f ca="1">IF(OR(AQ933="",AQ933="n/a"),AQ933,IF(AND($AR933&lt;&gt;"--- Empty ---",AR933=IF(AQ933="Finger1",Settings!$AB$4,Settings!$AB$6),ISERROR(MATCH(AR933,Settings!$AB$9:$AB$14,0))),"No","Yes"))</f>
        <v/>
      </c>
      <c r="AV933" s="51" t="str">
        <f t="shared" ca="1" si="131"/>
        <v/>
      </c>
      <c r="AW933" s="51" t="str">
        <f t="shared" ca="1" si="132"/>
        <v/>
      </c>
      <c r="AX933" s="52" t="str">
        <f t="shared" ca="1" si="135"/>
        <v/>
      </c>
      <c r="AY933" s="52" t="str">
        <f ca="1">IF(OR(AV933="",AV933="n/a"),AV933,IF(AND($AW933&lt;&gt;"--- Empty ---",AW933=IF(AV933="Finger2",Settings!$AB$3,Settings!$AB$5),ISERROR(MATCH(AW933,Settings!$AB$9:$AB$14,0))),"No","Yes"))</f>
        <v/>
      </c>
    </row>
    <row r="934" spans="31:51" x14ac:dyDescent="0.25">
      <c r="AE934" s="51" t="str">
        <f ca="1">OFFSET('All Equipment'!$A$1,ROW()-1,0)&amp;""</f>
        <v/>
      </c>
      <c r="AF934" s="51" t="str">
        <f ca="1">OFFSET('All Equipment'!$B$1,ROW()-1,0)&amp;""</f>
        <v/>
      </c>
      <c r="AG934" s="52" t="str">
        <f t="shared" ca="1" si="127"/>
        <v/>
      </c>
      <c r="AH934" s="51" t="str">
        <f ca="1">IF($AE934="","",IF(OFFSET('All Equipment'!$A$1,ROW()-1,2)="","--- Empty ---",OFFSET('All Equipment'!$A$1,ROW()-1,2)))</f>
        <v/>
      </c>
      <c r="AI934" s="52" t="str">
        <f ca="1">IF($AF934="","",OFFSET('All Equipment'!$E$1,ROW()-1,0))</f>
        <v/>
      </c>
      <c r="AJ934" s="52" t="str">
        <f ca="1">IF($AE934="","",OFFSET('All Equipment'!$M$1,ROW()-1,0))</f>
        <v/>
      </c>
      <c r="AK934" s="107" t="str">
        <f ca="1">IF($AE934="","",IF($AH934="--- Empty ---",0,OFFSET('All Equipment'!$P$1,ROW()-1,0)))</f>
        <v/>
      </c>
      <c r="AL934" s="107" t="str">
        <f ca="1">IF($AE934="","",IF(AND($AE934="Off-Hand",$AH934="--- Empty ---"),1000,IF($AG934="1H",SUM($AK934,MAX(Optimization!$I$5:$K$5)),$AK934)))</f>
        <v/>
      </c>
      <c r="AM934" s="134" t="str">
        <f ca="1">IF($AH934="","",IF(AND($AH934&lt;&gt;"--- Empty ---",OR($AI934&gt;$AD$2,OFFSET('All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4" s="52" t="str">
        <f t="shared" ca="1" si="128"/>
        <v/>
      </c>
      <c r="AO934" s="52" t="str">
        <f t="shared" ca="1" si="133"/>
        <v/>
      </c>
      <c r="AQ934" s="51" t="str">
        <f t="shared" ca="1" si="129"/>
        <v/>
      </c>
      <c r="AR934" s="51" t="str">
        <f t="shared" ca="1" si="130"/>
        <v/>
      </c>
      <c r="AS934" s="52" t="str">
        <f t="shared" ca="1" si="134"/>
        <v/>
      </c>
      <c r="AT934" s="52" t="str">
        <f ca="1">IF(OR(AQ934="",AQ934="n/a"),AQ934,IF(AND($AR934&lt;&gt;"--- Empty ---",AR934=IF(AQ934="Finger1",Settings!$AB$4,Settings!$AB$6),ISERROR(MATCH(AR934,Settings!$AB$9:$AB$14,0))),"No","Yes"))</f>
        <v/>
      </c>
      <c r="AV934" s="51" t="str">
        <f t="shared" ca="1" si="131"/>
        <v/>
      </c>
      <c r="AW934" s="51" t="str">
        <f t="shared" ca="1" si="132"/>
        <v/>
      </c>
      <c r="AX934" s="52" t="str">
        <f t="shared" ca="1" si="135"/>
        <v/>
      </c>
      <c r="AY934" s="52" t="str">
        <f ca="1">IF(OR(AV934="",AV934="n/a"),AV934,IF(AND($AW934&lt;&gt;"--- Empty ---",AW934=IF(AV934="Finger2",Settings!$AB$3,Settings!$AB$5),ISERROR(MATCH(AW934,Settings!$AB$9:$AB$14,0))),"No","Yes"))</f>
        <v/>
      </c>
    </row>
    <row r="935" spans="31:51" x14ac:dyDescent="0.25">
      <c r="AE935" s="51" t="str">
        <f ca="1">OFFSET('All Equipment'!$A$1,ROW()-1,0)&amp;""</f>
        <v/>
      </c>
      <c r="AF935" s="51" t="str">
        <f ca="1">OFFSET('All Equipment'!$B$1,ROW()-1,0)&amp;""</f>
        <v/>
      </c>
      <c r="AG935" s="52" t="str">
        <f t="shared" ca="1" si="127"/>
        <v/>
      </c>
      <c r="AH935" s="51" t="str">
        <f ca="1">IF($AE935="","",IF(OFFSET('All Equipment'!$A$1,ROW()-1,2)="","--- Empty ---",OFFSET('All Equipment'!$A$1,ROW()-1,2)))</f>
        <v/>
      </c>
      <c r="AI935" s="52" t="str">
        <f ca="1">IF($AF935="","",OFFSET('All Equipment'!$E$1,ROW()-1,0))</f>
        <v/>
      </c>
      <c r="AJ935" s="52" t="str">
        <f ca="1">IF($AE935="","",OFFSET('All Equipment'!$M$1,ROW()-1,0))</f>
        <v/>
      </c>
      <c r="AK935" s="107" t="str">
        <f ca="1">IF($AE935="","",IF($AH935="--- Empty ---",0,OFFSET('All Equipment'!$P$1,ROW()-1,0)))</f>
        <v/>
      </c>
      <c r="AL935" s="107" t="str">
        <f ca="1">IF($AE935="","",IF(AND($AE935="Off-Hand",$AH935="--- Empty ---"),1000,IF($AG935="1H",SUM($AK935,MAX(Optimization!$I$5:$K$5)),$AK935)))</f>
        <v/>
      </c>
      <c r="AM935" s="134" t="str">
        <f ca="1">IF($AH935="","",IF(AND($AH935&lt;&gt;"--- Empty ---",OR($AI935&gt;$AD$2,OFFSET('All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5" s="52" t="str">
        <f t="shared" ca="1" si="128"/>
        <v/>
      </c>
      <c r="AO935" s="52" t="str">
        <f t="shared" ca="1" si="133"/>
        <v/>
      </c>
      <c r="AQ935" s="51" t="str">
        <f t="shared" ca="1" si="129"/>
        <v/>
      </c>
      <c r="AR935" s="51" t="str">
        <f t="shared" ca="1" si="130"/>
        <v/>
      </c>
      <c r="AS935" s="52" t="str">
        <f t="shared" ca="1" si="134"/>
        <v/>
      </c>
      <c r="AT935" s="52" t="str">
        <f ca="1">IF(OR(AQ935="",AQ935="n/a"),AQ935,IF(AND($AR935&lt;&gt;"--- Empty ---",AR935=IF(AQ935="Finger1",Settings!$AB$4,Settings!$AB$6),ISERROR(MATCH(AR935,Settings!$AB$9:$AB$14,0))),"No","Yes"))</f>
        <v/>
      </c>
      <c r="AV935" s="51" t="str">
        <f t="shared" ca="1" si="131"/>
        <v/>
      </c>
      <c r="AW935" s="51" t="str">
        <f t="shared" ca="1" si="132"/>
        <v/>
      </c>
      <c r="AX935" s="52" t="str">
        <f t="shared" ca="1" si="135"/>
        <v/>
      </c>
      <c r="AY935" s="52" t="str">
        <f ca="1">IF(OR(AV935="",AV935="n/a"),AV935,IF(AND($AW935&lt;&gt;"--- Empty ---",AW935=IF(AV935="Finger2",Settings!$AB$3,Settings!$AB$5),ISERROR(MATCH(AW935,Settings!$AB$9:$AB$14,0))),"No","Yes"))</f>
        <v/>
      </c>
    </row>
    <row r="936" spans="31:51" x14ac:dyDescent="0.25">
      <c r="AE936" s="51" t="str">
        <f ca="1">OFFSET('All Equipment'!$A$1,ROW()-1,0)&amp;""</f>
        <v/>
      </c>
      <c r="AF936" s="51" t="str">
        <f ca="1">OFFSET('All Equipment'!$B$1,ROW()-1,0)&amp;""</f>
        <v/>
      </c>
      <c r="AG936" s="52" t="str">
        <f t="shared" ca="1" si="127"/>
        <v/>
      </c>
      <c r="AH936" s="51" t="str">
        <f ca="1">IF($AE936="","",IF(OFFSET('All Equipment'!$A$1,ROW()-1,2)="","--- Empty ---",OFFSET('All Equipment'!$A$1,ROW()-1,2)))</f>
        <v/>
      </c>
      <c r="AI936" s="52" t="str">
        <f ca="1">IF($AF936="","",OFFSET('All Equipment'!$E$1,ROW()-1,0))</f>
        <v/>
      </c>
      <c r="AJ936" s="52" t="str">
        <f ca="1">IF($AE936="","",OFFSET('All Equipment'!$M$1,ROW()-1,0))</f>
        <v/>
      </c>
      <c r="AK936" s="107" t="str">
        <f ca="1">IF($AE936="","",IF($AH936="--- Empty ---",0,OFFSET('All Equipment'!$P$1,ROW()-1,0)))</f>
        <v/>
      </c>
      <c r="AL936" s="107" t="str">
        <f ca="1">IF($AE936="","",IF(AND($AE936="Off-Hand",$AH936="--- Empty ---"),1000,IF($AG936="1H",SUM($AK936,MAX(Optimization!$I$5:$K$5)),$AK936)))</f>
        <v/>
      </c>
      <c r="AM936" s="134" t="str">
        <f ca="1">IF($AH936="","",IF(AND($AH936&lt;&gt;"--- Empty ---",OR($AI936&gt;$AD$2,OFFSET('All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6" s="52" t="str">
        <f t="shared" ca="1" si="128"/>
        <v/>
      </c>
      <c r="AO936" s="52" t="str">
        <f t="shared" ca="1" si="133"/>
        <v/>
      </c>
      <c r="AQ936" s="51" t="str">
        <f t="shared" ca="1" si="129"/>
        <v/>
      </c>
      <c r="AR936" s="51" t="str">
        <f t="shared" ca="1" si="130"/>
        <v/>
      </c>
      <c r="AS936" s="52" t="str">
        <f t="shared" ca="1" si="134"/>
        <v/>
      </c>
      <c r="AT936" s="52" t="str">
        <f ca="1">IF(OR(AQ936="",AQ936="n/a"),AQ936,IF(AND($AR936&lt;&gt;"--- Empty ---",AR936=IF(AQ936="Finger1",Settings!$AB$4,Settings!$AB$6),ISERROR(MATCH(AR936,Settings!$AB$9:$AB$14,0))),"No","Yes"))</f>
        <v/>
      </c>
      <c r="AV936" s="51" t="str">
        <f t="shared" ca="1" si="131"/>
        <v/>
      </c>
      <c r="AW936" s="51" t="str">
        <f t="shared" ca="1" si="132"/>
        <v/>
      </c>
      <c r="AX936" s="52" t="str">
        <f t="shared" ca="1" si="135"/>
        <v/>
      </c>
      <c r="AY936" s="52" t="str">
        <f ca="1">IF(OR(AV936="",AV936="n/a"),AV936,IF(AND($AW936&lt;&gt;"--- Empty ---",AW936=IF(AV936="Finger2",Settings!$AB$3,Settings!$AB$5),ISERROR(MATCH(AW936,Settings!$AB$9:$AB$14,0))),"No","Yes"))</f>
        <v/>
      </c>
    </row>
    <row r="937" spans="31:51" x14ac:dyDescent="0.25">
      <c r="AE937" s="51" t="str">
        <f ca="1">OFFSET('All Equipment'!$A$1,ROW()-1,0)&amp;""</f>
        <v/>
      </c>
      <c r="AF937" s="51" t="str">
        <f ca="1">OFFSET('All Equipment'!$B$1,ROW()-1,0)&amp;""</f>
        <v/>
      </c>
      <c r="AG937" s="52" t="str">
        <f t="shared" ca="1" si="127"/>
        <v/>
      </c>
      <c r="AH937" s="51" t="str">
        <f ca="1">IF($AE937="","",IF(OFFSET('All Equipment'!$A$1,ROW()-1,2)="","--- Empty ---",OFFSET('All Equipment'!$A$1,ROW()-1,2)))</f>
        <v/>
      </c>
      <c r="AI937" s="52" t="str">
        <f ca="1">IF($AF937="","",OFFSET('All Equipment'!$E$1,ROW()-1,0))</f>
        <v/>
      </c>
      <c r="AJ937" s="52" t="str">
        <f ca="1">IF($AE937="","",OFFSET('All Equipment'!$M$1,ROW()-1,0))</f>
        <v/>
      </c>
      <c r="AK937" s="107" t="str">
        <f ca="1">IF($AE937="","",IF($AH937="--- Empty ---",0,OFFSET('All Equipment'!$P$1,ROW()-1,0)))</f>
        <v/>
      </c>
      <c r="AL937" s="107" t="str">
        <f ca="1">IF($AE937="","",IF(AND($AE937="Off-Hand",$AH937="--- Empty ---"),1000,IF($AG937="1H",SUM($AK937,MAX(Optimization!$I$5:$K$5)),$AK937)))</f>
        <v/>
      </c>
      <c r="AM937" s="134" t="str">
        <f ca="1">IF($AH937="","",IF(AND($AH937&lt;&gt;"--- Empty ---",OR($AI937&gt;$AD$2,OFFSET('All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7" s="52" t="str">
        <f t="shared" ca="1" si="128"/>
        <v/>
      </c>
      <c r="AO937" s="52" t="str">
        <f t="shared" ca="1" si="133"/>
        <v/>
      </c>
      <c r="AQ937" s="51" t="str">
        <f t="shared" ca="1" si="129"/>
        <v/>
      </c>
      <c r="AR937" s="51" t="str">
        <f t="shared" ca="1" si="130"/>
        <v/>
      </c>
      <c r="AS937" s="52" t="str">
        <f t="shared" ca="1" si="134"/>
        <v/>
      </c>
      <c r="AT937" s="52" t="str">
        <f ca="1">IF(OR(AQ937="",AQ937="n/a"),AQ937,IF(AND($AR937&lt;&gt;"--- Empty ---",AR937=IF(AQ937="Finger1",Settings!$AB$4,Settings!$AB$6),ISERROR(MATCH(AR937,Settings!$AB$9:$AB$14,0))),"No","Yes"))</f>
        <v/>
      </c>
      <c r="AV937" s="51" t="str">
        <f t="shared" ca="1" si="131"/>
        <v/>
      </c>
      <c r="AW937" s="51" t="str">
        <f t="shared" ca="1" si="132"/>
        <v/>
      </c>
      <c r="AX937" s="52" t="str">
        <f t="shared" ca="1" si="135"/>
        <v/>
      </c>
      <c r="AY937" s="52" t="str">
        <f ca="1">IF(OR(AV937="",AV937="n/a"),AV937,IF(AND($AW937&lt;&gt;"--- Empty ---",AW937=IF(AV937="Finger2",Settings!$AB$3,Settings!$AB$5),ISERROR(MATCH(AW937,Settings!$AB$9:$AB$14,0))),"No","Yes"))</f>
        <v/>
      </c>
    </row>
    <row r="938" spans="31:51" x14ac:dyDescent="0.25">
      <c r="AE938" s="51" t="str">
        <f ca="1">OFFSET('All Equipment'!$A$1,ROW()-1,0)&amp;""</f>
        <v/>
      </c>
      <c r="AF938" s="51" t="str">
        <f ca="1">OFFSET('All Equipment'!$B$1,ROW()-1,0)&amp;""</f>
        <v/>
      </c>
      <c r="AG938" s="52" t="str">
        <f t="shared" ca="1" si="127"/>
        <v/>
      </c>
      <c r="AH938" s="51" t="str">
        <f ca="1">IF($AE938="","",IF(OFFSET('All Equipment'!$A$1,ROW()-1,2)="","--- Empty ---",OFFSET('All Equipment'!$A$1,ROW()-1,2)))</f>
        <v/>
      </c>
      <c r="AI938" s="52" t="str">
        <f ca="1">IF($AF938="","",OFFSET('All Equipment'!$E$1,ROW()-1,0))</f>
        <v/>
      </c>
      <c r="AJ938" s="52" t="str">
        <f ca="1">IF($AE938="","",OFFSET('All Equipment'!$M$1,ROW()-1,0))</f>
        <v/>
      </c>
      <c r="AK938" s="107" t="str">
        <f ca="1">IF($AE938="","",IF($AH938="--- Empty ---",0,OFFSET('All Equipment'!$P$1,ROW()-1,0)))</f>
        <v/>
      </c>
      <c r="AL938" s="107" t="str">
        <f ca="1">IF($AE938="","",IF(AND($AE938="Off-Hand",$AH938="--- Empty ---"),1000,IF($AG938="1H",SUM($AK938,MAX(Optimization!$I$5:$K$5)),$AK938)))</f>
        <v/>
      </c>
      <c r="AM938" s="134" t="str">
        <f ca="1">IF($AH938="","",IF(AND($AH938&lt;&gt;"--- Empty ---",OR($AI938&gt;$AD$2,OFFSET('All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8" s="52" t="str">
        <f t="shared" ca="1" si="128"/>
        <v/>
      </c>
      <c r="AO938" s="52" t="str">
        <f t="shared" ca="1" si="133"/>
        <v/>
      </c>
      <c r="AQ938" s="51" t="str">
        <f t="shared" ca="1" si="129"/>
        <v/>
      </c>
      <c r="AR938" s="51" t="str">
        <f t="shared" ca="1" si="130"/>
        <v/>
      </c>
      <c r="AS938" s="52" t="str">
        <f t="shared" ca="1" si="134"/>
        <v/>
      </c>
      <c r="AT938" s="52" t="str">
        <f ca="1">IF(OR(AQ938="",AQ938="n/a"),AQ938,IF(AND($AR938&lt;&gt;"--- Empty ---",AR938=IF(AQ938="Finger1",Settings!$AB$4,Settings!$AB$6),ISERROR(MATCH(AR938,Settings!$AB$9:$AB$14,0))),"No","Yes"))</f>
        <v/>
      </c>
      <c r="AV938" s="51" t="str">
        <f t="shared" ca="1" si="131"/>
        <v/>
      </c>
      <c r="AW938" s="51" t="str">
        <f t="shared" ca="1" si="132"/>
        <v/>
      </c>
      <c r="AX938" s="52" t="str">
        <f t="shared" ca="1" si="135"/>
        <v/>
      </c>
      <c r="AY938" s="52" t="str">
        <f ca="1">IF(OR(AV938="",AV938="n/a"),AV938,IF(AND($AW938&lt;&gt;"--- Empty ---",AW938=IF(AV938="Finger2",Settings!$AB$3,Settings!$AB$5),ISERROR(MATCH(AW938,Settings!$AB$9:$AB$14,0))),"No","Yes"))</f>
        <v/>
      </c>
    </row>
    <row r="939" spans="31:51" x14ac:dyDescent="0.25">
      <c r="AE939" s="51" t="str">
        <f ca="1">OFFSET('All Equipment'!$A$1,ROW()-1,0)&amp;""</f>
        <v/>
      </c>
      <c r="AF939" s="51" t="str">
        <f ca="1">OFFSET('All Equipment'!$B$1,ROW()-1,0)&amp;""</f>
        <v/>
      </c>
      <c r="AG939" s="52" t="str">
        <f t="shared" ca="1" si="127"/>
        <v/>
      </c>
      <c r="AH939" s="51" t="str">
        <f ca="1">IF($AE939="","",IF(OFFSET('All Equipment'!$A$1,ROW()-1,2)="","--- Empty ---",OFFSET('All Equipment'!$A$1,ROW()-1,2)))</f>
        <v/>
      </c>
      <c r="AI939" s="52" t="str">
        <f ca="1">IF($AF939="","",OFFSET('All Equipment'!$E$1,ROW()-1,0))</f>
        <v/>
      </c>
      <c r="AJ939" s="52" t="str">
        <f ca="1">IF($AE939="","",OFFSET('All Equipment'!$M$1,ROW()-1,0))</f>
        <v/>
      </c>
      <c r="AK939" s="107" t="str">
        <f ca="1">IF($AE939="","",IF($AH939="--- Empty ---",0,OFFSET('All Equipment'!$P$1,ROW()-1,0)))</f>
        <v/>
      </c>
      <c r="AL939" s="107" t="str">
        <f ca="1">IF($AE939="","",IF(AND($AE939="Off-Hand",$AH939="--- Empty ---"),1000,IF($AG939="1H",SUM($AK939,MAX(Optimization!$I$5:$K$5)),$AK939)))</f>
        <v/>
      </c>
      <c r="AM939" s="134" t="str">
        <f ca="1">IF($AH939="","",IF(AND($AH939&lt;&gt;"--- Empty ---",OR($AI939&gt;$AD$2,OFFSET('All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9" s="52" t="str">
        <f t="shared" ca="1" si="128"/>
        <v/>
      </c>
      <c r="AO939" s="52" t="str">
        <f t="shared" ca="1" si="133"/>
        <v/>
      </c>
      <c r="AQ939" s="51" t="str">
        <f t="shared" ca="1" si="129"/>
        <v/>
      </c>
      <c r="AR939" s="51" t="str">
        <f t="shared" ca="1" si="130"/>
        <v/>
      </c>
      <c r="AS939" s="52" t="str">
        <f t="shared" ca="1" si="134"/>
        <v/>
      </c>
      <c r="AT939" s="52" t="str">
        <f ca="1">IF(OR(AQ939="",AQ939="n/a"),AQ939,IF(AND($AR939&lt;&gt;"--- Empty ---",AR939=IF(AQ939="Finger1",Settings!$AB$4,Settings!$AB$6),ISERROR(MATCH(AR939,Settings!$AB$9:$AB$14,0))),"No","Yes"))</f>
        <v/>
      </c>
      <c r="AV939" s="51" t="str">
        <f t="shared" ca="1" si="131"/>
        <v/>
      </c>
      <c r="AW939" s="51" t="str">
        <f t="shared" ca="1" si="132"/>
        <v/>
      </c>
      <c r="AX939" s="52" t="str">
        <f t="shared" ca="1" si="135"/>
        <v/>
      </c>
      <c r="AY939" s="52" t="str">
        <f ca="1">IF(OR(AV939="",AV939="n/a"),AV939,IF(AND($AW939&lt;&gt;"--- Empty ---",AW939=IF(AV939="Finger2",Settings!$AB$3,Settings!$AB$5),ISERROR(MATCH(AW939,Settings!$AB$9:$AB$14,0))),"No","Yes"))</f>
        <v/>
      </c>
    </row>
    <row r="940" spans="31:51" x14ac:dyDescent="0.25">
      <c r="AE940" s="51" t="str">
        <f ca="1">OFFSET('All Equipment'!$A$1,ROW()-1,0)&amp;""</f>
        <v/>
      </c>
      <c r="AF940" s="51" t="str">
        <f ca="1">OFFSET('All Equipment'!$B$1,ROW()-1,0)&amp;""</f>
        <v/>
      </c>
      <c r="AG940" s="52" t="str">
        <f t="shared" ca="1" si="127"/>
        <v/>
      </c>
      <c r="AH940" s="51" t="str">
        <f ca="1">IF($AE940="","",IF(OFFSET('All Equipment'!$A$1,ROW()-1,2)="","--- Empty ---",OFFSET('All Equipment'!$A$1,ROW()-1,2)))</f>
        <v/>
      </c>
      <c r="AI940" s="52" t="str">
        <f ca="1">IF($AF940="","",OFFSET('All Equipment'!$E$1,ROW()-1,0))</f>
        <v/>
      </c>
      <c r="AJ940" s="52" t="str">
        <f ca="1">IF($AE940="","",OFFSET('All Equipment'!$M$1,ROW()-1,0))</f>
        <v/>
      </c>
      <c r="AK940" s="107" t="str">
        <f ca="1">IF($AE940="","",IF($AH940="--- Empty ---",0,OFFSET('All Equipment'!$P$1,ROW()-1,0)))</f>
        <v/>
      </c>
      <c r="AL940" s="107" t="str">
        <f ca="1">IF($AE940="","",IF(AND($AE940="Off-Hand",$AH940="--- Empty ---"),1000,IF($AG940="1H",SUM($AK940,MAX(Optimization!$I$5:$K$5)),$AK940)))</f>
        <v/>
      </c>
      <c r="AM940" s="134" t="str">
        <f ca="1">IF($AH940="","",IF(AND($AH940&lt;&gt;"--- Empty ---",OR($AI940&gt;$AD$2,OFFSET('All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0" s="52" t="str">
        <f t="shared" ca="1" si="128"/>
        <v/>
      </c>
      <c r="AO940" s="52" t="str">
        <f t="shared" ca="1" si="133"/>
        <v/>
      </c>
      <c r="AQ940" s="51" t="str">
        <f t="shared" ca="1" si="129"/>
        <v/>
      </c>
      <c r="AR940" s="51" t="str">
        <f t="shared" ca="1" si="130"/>
        <v/>
      </c>
      <c r="AS940" s="52" t="str">
        <f t="shared" ca="1" si="134"/>
        <v/>
      </c>
      <c r="AT940" s="52" t="str">
        <f ca="1">IF(OR(AQ940="",AQ940="n/a"),AQ940,IF(AND($AR940&lt;&gt;"--- Empty ---",AR940=IF(AQ940="Finger1",Settings!$AB$4,Settings!$AB$6),ISERROR(MATCH(AR940,Settings!$AB$9:$AB$14,0))),"No","Yes"))</f>
        <v/>
      </c>
      <c r="AV940" s="51" t="str">
        <f t="shared" ca="1" si="131"/>
        <v/>
      </c>
      <c r="AW940" s="51" t="str">
        <f t="shared" ca="1" si="132"/>
        <v/>
      </c>
      <c r="AX940" s="52" t="str">
        <f t="shared" ca="1" si="135"/>
        <v/>
      </c>
      <c r="AY940" s="52" t="str">
        <f ca="1">IF(OR(AV940="",AV940="n/a"),AV940,IF(AND($AW940&lt;&gt;"--- Empty ---",AW940=IF(AV940="Finger2",Settings!$AB$3,Settings!$AB$5),ISERROR(MATCH(AW940,Settings!$AB$9:$AB$14,0))),"No","Yes"))</f>
        <v/>
      </c>
    </row>
    <row r="941" spans="31:51" x14ac:dyDescent="0.25">
      <c r="AE941" s="51" t="str">
        <f ca="1">OFFSET('All Equipment'!$A$1,ROW()-1,0)&amp;""</f>
        <v/>
      </c>
      <c r="AF941" s="51" t="str">
        <f ca="1">OFFSET('All Equipment'!$B$1,ROW()-1,0)&amp;""</f>
        <v/>
      </c>
      <c r="AG941" s="52" t="str">
        <f t="shared" ca="1" si="127"/>
        <v/>
      </c>
      <c r="AH941" s="51" t="str">
        <f ca="1">IF($AE941="","",IF(OFFSET('All Equipment'!$A$1,ROW()-1,2)="","--- Empty ---",OFFSET('All Equipment'!$A$1,ROW()-1,2)))</f>
        <v/>
      </c>
      <c r="AI941" s="52" t="str">
        <f ca="1">IF($AF941="","",OFFSET('All Equipment'!$E$1,ROW()-1,0))</f>
        <v/>
      </c>
      <c r="AJ941" s="52" t="str">
        <f ca="1">IF($AE941="","",OFFSET('All Equipment'!$M$1,ROW()-1,0))</f>
        <v/>
      </c>
      <c r="AK941" s="107" t="str">
        <f ca="1">IF($AE941="","",IF($AH941="--- Empty ---",0,OFFSET('All Equipment'!$P$1,ROW()-1,0)))</f>
        <v/>
      </c>
      <c r="AL941" s="107" t="str">
        <f ca="1">IF($AE941="","",IF(AND($AE941="Off-Hand",$AH941="--- Empty ---"),1000,IF($AG941="1H",SUM($AK941,MAX(Optimization!$I$5:$K$5)),$AK941)))</f>
        <v/>
      </c>
      <c r="AM941" s="134" t="str">
        <f ca="1">IF($AH941="","",IF(AND($AH941&lt;&gt;"--- Empty ---",OR($AI941&gt;$AD$2,OFFSET('All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1" s="52" t="str">
        <f t="shared" ca="1" si="128"/>
        <v/>
      </c>
      <c r="AO941" s="52" t="str">
        <f t="shared" ca="1" si="133"/>
        <v/>
      </c>
      <c r="AQ941" s="51" t="str">
        <f t="shared" ca="1" si="129"/>
        <v/>
      </c>
      <c r="AR941" s="51" t="str">
        <f t="shared" ca="1" si="130"/>
        <v/>
      </c>
      <c r="AS941" s="52" t="str">
        <f t="shared" ca="1" si="134"/>
        <v/>
      </c>
      <c r="AT941" s="52" t="str">
        <f ca="1">IF(OR(AQ941="",AQ941="n/a"),AQ941,IF(AND($AR941&lt;&gt;"--- Empty ---",AR941=IF(AQ941="Finger1",Settings!$AB$4,Settings!$AB$6),ISERROR(MATCH(AR941,Settings!$AB$9:$AB$14,0))),"No","Yes"))</f>
        <v/>
      </c>
      <c r="AV941" s="51" t="str">
        <f t="shared" ca="1" si="131"/>
        <v/>
      </c>
      <c r="AW941" s="51" t="str">
        <f t="shared" ca="1" si="132"/>
        <v/>
      </c>
      <c r="AX941" s="52" t="str">
        <f t="shared" ca="1" si="135"/>
        <v/>
      </c>
      <c r="AY941" s="52" t="str">
        <f ca="1">IF(OR(AV941="",AV941="n/a"),AV941,IF(AND($AW941&lt;&gt;"--- Empty ---",AW941=IF(AV941="Finger2",Settings!$AB$3,Settings!$AB$5),ISERROR(MATCH(AW941,Settings!$AB$9:$AB$14,0))),"No","Yes"))</f>
        <v/>
      </c>
    </row>
    <row r="942" spans="31:51" x14ac:dyDescent="0.25">
      <c r="AE942" s="51" t="str">
        <f ca="1">OFFSET('All Equipment'!$A$1,ROW()-1,0)&amp;""</f>
        <v/>
      </c>
      <c r="AF942" s="51" t="str">
        <f ca="1">OFFSET('All Equipment'!$B$1,ROW()-1,0)&amp;""</f>
        <v/>
      </c>
      <c r="AG942" s="52" t="str">
        <f t="shared" ca="1" si="127"/>
        <v/>
      </c>
      <c r="AH942" s="51" t="str">
        <f ca="1">IF($AE942="","",IF(OFFSET('All Equipment'!$A$1,ROW()-1,2)="","--- Empty ---",OFFSET('All Equipment'!$A$1,ROW()-1,2)))</f>
        <v/>
      </c>
      <c r="AI942" s="52" t="str">
        <f ca="1">IF($AF942="","",OFFSET('All Equipment'!$E$1,ROW()-1,0))</f>
        <v/>
      </c>
      <c r="AJ942" s="52" t="str">
        <f ca="1">IF($AE942="","",OFFSET('All Equipment'!$M$1,ROW()-1,0))</f>
        <v/>
      </c>
      <c r="AK942" s="107" t="str">
        <f ca="1">IF($AE942="","",IF($AH942="--- Empty ---",0,OFFSET('All Equipment'!$P$1,ROW()-1,0)))</f>
        <v/>
      </c>
      <c r="AL942" s="107" t="str">
        <f ca="1">IF($AE942="","",IF(AND($AE942="Off-Hand",$AH942="--- Empty ---"),1000,IF($AG942="1H",SUM($AK942,MAX(Optimization!$I$5:$K$5)),$AK942)))</f>
        <v/>
      </c>
      <c r="AM942" s="134" t="str">
        <f ca="1">IF($AH942="","",IF(AND($AH942&lt;&gt;"--- Empty ---",OR($AI942&gt;$AD$2,OFFSET('All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2" s="52" t="str">
        <f t="shared" ca="1" si="128"/>
        <v/>
      </c>
      <c r="AO942" s="52" t="str">
        <f t="shared" ca="1" si="133"/>
        <v/>
      </c>
      <c r="AQ942" s="51" t="str">
        <f t="shared" ca="1" si="129"/>
        <v/>
      </c>
      <c r="AR942" s="51" t="str">
        <f t="shared" ca="1" si="130"/>
        <v/>
      </c>
      <c r="AS942" s="52" t="str">
        <f t="shared" ca="1" si="134"/>
        <v/>
      </c>
      <c r="AT942" s="52" t="str">
        <f ca="1">IF(OR(AQ942="",AQ942="n/a"),AQ942,IF(AND($AR942&lt;&gt;"--- Empty ---",AR942=IF(AQ942="Finger1",Settings!$AB$4,Settings!$AB$6),ISERROR(MATCH(AR942,Settings!$AB$9:$AB$14,0))),"No","Yes"))</f>
        <v/>
      </c>
      <c r="AV942" s="51" t="str">
        <f t="shared" ca="1" si="131"/>
        <v/>
      </c>
      <c r="AW942" s="51" t="str">
        <f t="shared" ca="1" si="132"/>
        <v/>
      </c>
      <c r="AX942" s="52" t="str">
        <f t="shared" ca="1" si="135"/>
        <v/>
      </c>
      <c r="AY942" s="52" t="str">
        <f ca="1">IF(OR(AV942="",AV942="n/a"),AV942,IF(AND($AW942&lt;&gt;"--- Empty ---",AW942=IF(AV942="Finger2",Settings!$AB$3,Settings!$AB$5),ISERROR(MATCH(AW942,Settings!$AB$9:$AB$14,0))),"No","Yes"))</f>
        <v/>
      </c>
    </row>
    <row r="943" spans="31:51" x14ac:dyDescent="0.25">
      <c r="AE943" s="51" t="str">
        <f ca="1">OFFSET('All Equipment'!$A$1,ROW()-1,0)&amp;""</f>
        <v/>
      </c>
      <c r="AF943" s="51" t="str">
        <f ca="1">OFFSET('All Equipment'!$B$1,ROW()-1,0)&amp;""</f>
        <v/>
      </c>
      <c r="AG943" s="52" t="str">
        <f t="shared" ca="1" si="127"/>
        <v/>
      </c>
      <c r="AH943" s="51" t="str">
        <f ca="1">IF($AE943="","",IF(OFFSET('All Equipment'!$A$1,ROW()-1,2)="","--- Empty ---",OFFSET('All Equipment'!$A$1,ROW()-1,2)))</f>
        <v/>
      </c>
      <c r="AI943" s="52" t="str">
        <f ca="1">IF($AF943="","",OFFSET('All Equipment'!$E$1,ROW()-1,0))</f>
        <v/>
      </c>
      <c r="AJ943" s="52" t="str">
        <f ca="1">IF($AE943="","",OFFSET('All Equipment'!$M$1,ROW()-1,0))</f>
        <v/>
      </c>
      <c r="AK943" s="107" t="str">
        <f ca="1">IF($AE943="","",IF($AH943="--- Empty ---",0,OFFSET('All Equipment'!$P$1,ROW()-1,0)))</f>
        <v/>
      </c>
      <c r="AL943" s="107" t="str">
        <f ca="1">IF($AE943="","",IF(AND($AE943="Off-Hand",$AH943="--- Empty ---"),1000,IF($AG943="1H",SUM($AK943,MAX(Optimization!$I$5:$K$5)),$AK943)))</f>
        <v/>
      </c>
      <c r="AM943" s="134" t="str">
        <f ca="1">IF($AH943="","",IF(AND($AH943&lt;&gt;"--- Empty ---",OR($AI943&gt;$AD$2,OFFSET('All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3" s="52" t="str">
        <f t="shared" ca="1" si="128"/>
        <v/>
      </c>
      <c r="AO943" s="52" t="str">
        <f t="shared" ca="1" si="133"/>
        <v/>
      </c>
      <c r="AQ943" s="51" t="str">
        <f t="shared" ca="1" si="129"/>
        <v/>
      </c>
      <c r="AR943" s="51" t="str">
        <f t="shared" ca="1" si="130"/>
        <v/>
      </c>
      <c r="AS943" s="52" t="str">
        <f t="shared" ca="1" si="134"/>
        <v/>
      </c>
      <c r="AT943" s="52" t="str">
        <f ca="1">IF(OR(AQ943="",AQ943="n/a"),AQ943,IF(AND($AR943&lt;&gt;"--- Empty ---",AR943=IF(AQ943="Finger1",Settings!$AB$4,Settings!$AB$6),ISERROR(MATCH(AR943,Settings!$AB$9:$AB$14,0))),"No","Yes"))</f>
        <v/>
      </c>
      <c r="AV943" s="51" t="str">
        <f t="shared" ca="1" si="131"/>
        <v/>
      </c>
      <c r="AW943" s="51" t="str">
        <f t="shared" ca="1" si="132"/>
        <v/>
      </c>
      <c r="AX943" s="52" t="str">
        <f t="shared" ca="1" si="135"/>
        <v/>
      </c>
      <c r="AY943" s="52" t="str">
        <f ca="1">IF(OR(AV943="",AV943="n/a"),AV943,IF(AND($AW943&lt;&gt;"--- Empty ---",AW943=IF(AV943="Finger2",Settings!$AB$3,Settings!$AB$5),ISERROR(MATCH(AW943,Settings!$AB$9:$AB$14,0))),"No","Yes"))</f>
        <v/>
      </c>
    </row>
    <row r="944" spans="31:51" x14ac:dyDescent="0.25">
      <c r="AE944" s="51" t="str">
        <f ca="1">OFFSET('All Equipment'!$A$1,ROW()-1,0)&amp;""</f>
        <v/>
      </c>
      <c r="AF944" s="51" t="str">
        <f ca="1">OFFSET('All Equipment'!$B$1,ROW()-1,0)&amp;""</f>
        <v/>
      </c>
      <c r="AG944" s="52" t="str">
        <f t="shared" ca="1" si="127"/>
        <v/>
      </c>
      <c r="AH944" s="51" t="str">
        <f ca="1">IF($AE944="","",IF(OFFSET('All Equipment'!$A$1,ROW()-1,2)="","--- Empty ---",OFFSET('All Equipment'!$A$1,ROW()-1,2)))</f>
        <v/>
      </c>
      <c r="AI944" s="52" t="str">
        <f ca="1">IF($AF944="","",OFFSET('All Equipment'!$E$1,ROW()-1,0))</f>
        <v/>
      </c>
      <c r="AJ944" s="52" t="str">
        <f ca="1">IF($AE944="","",OFFSET('All Equipment'!$M$1,ROW()-1,0))</f>
        <v/>
      </c>
      <c r="AK944" s="107" t="str">
        <f ca="1">IF($AE944="","",IF($AH944="--- Empty ---",0,OFFSET('All Equipment'!$P$1,ROW()-1,0)))</f>
        <v/>
      </c>
      <c r="AL944" s="107" t="str">
        <f ca="1">IF($AE944="","",IF(AND($AE944="Off-Hand",$AH944="--- Empty ---"),1000,IF($AG944="1H",SUM($AK944,MAX(Optimization!$I$5:$K$5)),$AK944)))</f>
        <v/>
      </c>
      <c r="AM944" s="134" t="str">
        <f ca="1">IF($AH944="","",IF(AND($AH944&lt;&gt;"--- Empty ---",OR($AI944&gt;$AD$2,OFFSET('All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4" s="52" t="str">
        <f t="shared" ca="1" si="128"/>
        <v/>
      </c>
      <c r="AO944" s="52" t="str">
        <f t="shared" ca="1" si="133"/>
        <v/>
      </c>
      <c r="AQ944" s="51" t="str">
        <f t="shared" ca="1" si="129"/>
        <v/>
      </c>
      <c r="AR944" s="51" t="str">
        <f t="shared" ca="1" si="130"/>
        <v/>
      </c>
      <c r="AS944" s="52" t="str">
        <f t="shared" ca="1" si="134"/>
        <v/>
      </c>
      <c r="AT944" s="52" t="str">
        <f ca="1">IF(OR(AQ944="",AQ944="n/a"),AQ944,IF(AND($AR944&lt;&gt;"--- Empty ---",AR944=IF(AQ944="Finger1",Settings!$AB$4,Settings!$AB$6),ISERROR(MATCH(AR944,Settings!$AB$9:$AB$14,0))),"No","Yes"))</f>
        <v/>
      </c>
      <c r="AV944" s="51" t="str">
        <f t="shared" ca="1" si="131"/>
        <v/>
      </c>
      <c r="AW944" s="51" t="str">
        <f t="shared" ca="1" si="132"/>
        <v/>
      </c>
      <c r="AX944" s="52" t="str">
        <f t="shared" ca="1" si="135"/>
        <v/>
      </c>
      <c r="AY944" s="52" t="str">
        <f ca="1">IF(OR(AV944="",AV944="n/a"),AV944,IF(AND($AW944&lt;&gt;"--- Empty ---",AW944=IF(AV944="Finger2",Settings!$AB$3,Settings!$AB$5),ISERROR(MATCH(AW944,Settings!$AB$9:$AB$14,0))),"No","Yes"))</f>
        <v/>
      </c>
    </row>
    <row r="945" spans="31:51" x14ac:dyDescent="0.25">
      <c r="AE945" s="51" t="str">
        <f ca="1">OFFSET('All Equipment'!$A$1,ROW()-1,0)&amp;""</f>
        <v/>
      </c>
      <c r="AF945" s="51" t="str">
        <f ca="1">OFFSET('All Equipment'!$B$1,ROW()-1,0)&amp;""</f>
        <v/>
      </c>
      <c r="AG945" s="52" t="str">
        <f t="shared" ca="1" si="127"/>
        <v/>
      </c>
      <c r="AH945" s="51" t="str">
        <f ca="1">IF($AE945="","",IF(OFFSET('All Equipment'!$A$1,ROW()-1,2)="","--- Empty ---",OFFSET('All Equipment'!$A$1,ROW()-1,2)))</f>
        <v/>
      </c>
      <c r="AI945" s="52" t="str">
        <f ca="1">IF($AF945="","",OFFSET('All Equipment'!$E$1,ROW()-1,0))</f>
        <v/>
      </c>
      <c r="AJ945" s="52" t="str">
        <f ca="1">IF($AE945="","",OFFSET('All Equipment'!$M$1,ROW()-1,0))</f>
        <v/>
      </c>
      <c r="AK945" s="107" t="str">
        <f ca="1">IF($AE945="","",IF($AH945="--- Empty ---",0,OFFSET('All Equipment'!$P$1,ROW()-1,0)))</f>
        <v/>
      </c>
      <c r="AL945" s="107" t="str">
        <f ca="1">IF($AE945="","",IF(AND($AE945="Off-Hand",$AH945="--- Empty ---"),1000,IF($AG945="1H",SUM($AK945,MAX(Optimization!$I$5:$K$5)),$AK945)))</f>
        <v/>
      </c>
      <c r="AM945" s="134" t="str">
        <f ca="1">IF($AH945="","",IF(AND($AH945&lt;&gt;"--- Empty ---",OR($AI945&gt;$AD$2,OFFSET('All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5" s="52" t="str">
        <f t="shared" ca="1" si="128"/>
        <v/>
      </c>
      <c r="AO945" s="52" t="str">
        <f t="shared" ca="1" si="133"/>
        <v/>
      </c>
      <c r="AQ945" s="51" t="str">
        <f t="shared" ca="1" si="129"/>
        <v/>
      </c>
      <c r="AR945" s="51" t="str">
        <f t="shared" ca="1" si="130"/>
        <v/>
      </c>
      <c r="AS945" s="52" t="str">
        <f t="shared" ca="1" si="134"/>
        <v/>
      </c>
      <c r="AT945" s="52" t="str">
        <f ca="1">IF(OR(AQ945="",AQ945="n/a"),AQ945,IF(AND($AR945&lt;&gt;"--- Empty ---",AR945=IF(AQ945="Finger1",Settings!$AB$4,Settings!$AB$6),ISERROR(MATCH(AR945,Settings!$AB$9:$AB$14,0))),"No","Yes"))</f>
        <v/>
      </c>
      <c r="AV945" s="51" t="str">
        <f t="shared" ca="1" si="131"/>
        <v/>
      </c>
      <c r="AW945" s="51" t="str">
        <f t="shared" ca="1" si="132"/>
        <v/>
      </c>
      <c r="AX945" s="52" t="str">
        <f t="shared" ca="1" si="135"/>
        <v/>
      </c>
      <c r="AY945" s="52" t="str">
        <f ca="1">IF(OR(AV945="",AV945="n/a"),AV945,IF(AND($AW945&lt;&gt;"--- Empty ---",AW945=IF(AV945="Finger2",Settings!$AB$3,Settings!$AB$5),ISERROR(MATCH(AW945,Settings!$AB$9:$AB$14,0))),"No","Yes"))</f>
        <v/>
      </c>
    </row>
    <row r="946" spans="31:51" x14ac:dyDescent="0.25">
      <c r="AE946" s="51" t="str">
        <f ca="1">OFFSET('All Equipment'!$A$1,ROW()-1,0)&amp;""</f>
        <v/>
      </c>
      <c r="AF946" s="51" t="str">
        <f ca="1">OFFSET('All Equipment'!$B$1,ROW()-1,0)&amp;""</f>
        <v/>
      </c>
      <c r="AG946" s="52" t="str">
        <f t="shared" ca="1" si="127"/>
        <v/>
      </c>
      <c r="AH946" s="51" t="str">
        <f ca="1">IF($AE946="","",IF(OFFSET('All Equipment'!$A$1,ROW()-1,2)="","--- Empty ---",OFFSET('All Equipment'!$A$1,ROW()-1,2)))</f>
        <v/>
      </c>
      <c r="AI946" s="52" t="str">
        <f ca="1">IF($AF946="","",OFFSET('All Equipment'!$E$1,ROW()-1,0))</f>
        <v/>
      </c>
      <c r="AJ946" s="52" t="str">
        <f ca="1">IF($AE946="","",OFFSET('All Equipment'!$M$1,ROW()-1,0))</f>
        <v/>
      </c>
      <c r="AK946" s="107" t="str">
        <f ca="1">IF($AE946="","",IF($AH946="--- Empty ---",0,OFFSET('All Equipment'!$P$1,ROW()-1,0)))</f>
        <v/>
      </c>
      <c r="AL946" s="107" t="str">
        <f ca="1">IF($AE946="","",IF(AND($AE946="Off-Hand",$AH946="--- Empty ---"),1000,IF($AG946="1H",SUM($AK946,MAX(Optimization!$I$5:$K$5)),$AK946)))</f>
        <v/>
      </c>
      <c r="AM946" s="134" t="str">
        <f ca="1">IF($AH946="","",IF(AND($AH946&lt;&gt;"--- Empty ---",OR($AI946&gt;$AD$2,OFFSET('All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6" s="52" t="str">
        <f t="shared" ca="1" si="128"/>
        <v/>
      </c>
      <c r="AO946" s="52" t="str">
        <f t="shared" ca="1" si="133"/>
        <v/>
      </c>
      <c r="AQ946" s="51" t="str">
        <f t="shared" ca="1" si="129"/>
        <v/>
      </c>
      <c r="AR946" s="51" t="str">
        <f t="shared" ca="1" si="130"/>
        <v/>
      </c>
      <c r="AS946" s="52" t="str">
        <f t="shared" ca="1" si="134"/>
        <v/>
      </c>
      <c r="AT946" s="52" t="str">
        <f ca="1">IF(OR(AQ946="",AQ946="n/a"),AQ946,IF(AND($AR946&lt;&gt;"--- Empty ---",AR946=IF(AQ946="Finger1",Settings!$AB$4,Settings!$AB$6),ISERROR(MATCH(AR946,Settings!$AB$9:$AB$14,0))),"No","Yes"))</f>
        <v/>
      </c>
      <c r="AV946" s="51" t="str">
        <f t="shared" ca="1" si="131"/>
        <v/>
      </c>
      <c r="AW946" s="51" t="str">
        <f t="shared" ca="1" si="132"/>
        <v/>
      </c>
      <c r="AX946" s="52" t="str">
        <f t="shared" ca="1" si="135"/>
        <v/>
      </c>
      <c r="AY946" s="52" t="str">
        <f ca="1">IF(OR(AV946="",AV946="n/a"),AV946,IF(AND($AW946&lt;&gt;"--- Empty ---",AW946=IF(AV946="Finger2",Settings!$AB$3,Settings!$AB$5),ISERROR(MATCH(AW946,Settings!$AB$9:$AB$14,0))),"No","Yes"))</f>
        <v/>
      </c>
    </row>
    <row r="947" spans="31:51" x14ac:dyDescent="0.25">
      <c r="AE947" s="51" t="str">
        <f ca="1">OFFSET('All Equipment'!$A$1,ROW()-1,0)&amp;""</f>
        <v/>
      </c>
      <c r="AF947" s="51" t="str">
        <f ca="1">OFFSET('All Equipment'!$B$1,ROW()-1,0)&amp;""</f>
        <v/>
      </c>
      <c r="AG947" s="52" t="str">
        <f t="shared" ca="1" si="127"/>
        <v/>
      </c>
      <c r="AH947" s="51" t="str">
        <f ca="1">IF($AE947="","",IF(OFFSET('All Equipment'!$A$1,ROW()-1,2)="","--- Empty ---",OFFSET('All Equipment'!$A$1,ROW()-1,2)))</f>
        <v/>
      </c>
      <c r="AI947" s="52" t="str">
        <f ca="1">IF($AF947="","",OFFSET('All Equipment'!$E$1,ROW()-1,0))</f>
        <v/>
      </c>
      <c r="AJ947" s="52" t="str">
        <f ca="1">IF($AE947="","",OFFSET('All Equipment'!$M$1,ROW()-1,0))</f>
        <v/>
      </c>
      <c r="AK947" s="107" t="str">
        <f ca="1">IF($AE947="","",IF($AH947="--- Empty ---",0,OFFSET('All Equipment'!$P$1,ROW()-1,0)))</f>
        <v/>
      </c>
      <c r="AL947" s="107" t="str">
        <f ca="1">IF($AE947="","",IF(AND($AE947="Off-Hand",$AH947="--- Empty ---"),1000,IF($AG947="1H",SUM($AK947,MAX(Optimization!$I$5:$K$5)),$AK947)))</f>
        <v/>
      </c>
      <c r="AM947" s="134" t="str">
        <f ca="1">IF($AH947="","",IF(AND($AH947&lt;&gt;"--- Empty ---",OR($AI947&gt;$AD$2,OFFSET('All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7" s="52" t="str">
        <f t="shared" ca="1" si="128"/>
        <v/>
      </c>
      <c r="AO947" s="52" t="str">
        <f t="shared" ca="1" si="133"/>
        <v/>
      </c>
      <c r="AQ947" s="51" t="str">
        <f t="shared" ca="1" si="129"/>
        <v/>
      </c>
      <c r="AR947" s="51" t="str">
        <f t="shared" ca="1" si="130"/>
        <v/>
      </c>
      <c r="AS947" s="52" t="str">
        <f t="shared" ca="1" si="134"/>
        <v/>
      </c>
      <c r="AT947" s="52" t="str">
        <f ca="1">IF(OR(AQ947="",AQ947="n/a"),AQ947,IF(AND($AR947&lt;&gt;"--- Empty ---",AR947=IF(AQ947="Finger1",Settings!$AB$4,Settings!$AB$6),ISERROR(MATCH(AR947,Settings!$AB$9:$AB$14,0))),"No","Yes"))</f>
        <v/>
      </c>
      <c r="AV947" s="51" t="str">
        <f t="shared" ca="1" si="131"/>
        <v/>
      </c>
      <c r="AW947" s="51" t="str">
        <f t="shared" ca="1" si="132"/>
        <v/>
      </c>
      <c r="AX947" s="52" t="str">
        <f t="shared" ca="1" si="135"/>
        <v/>
      </c>
      <c r="AY947" s="52" t="str">
        <f ca="1">IF(OR(AV947="",AV947="n/a"),AV947,IF(AND($AW947&lt;&gt;"--- Empty ---",AW947=IF(AV947="Finger2",Settings!$AB$3,Settings!$AB$5),ISERROR(MATCH(AW947,Settings!$AB$9:$AB$14,0))),"No","Yes"))</f>
        <v/>
      </c>
    </row>
    <row r="948" spans="31:51" x14ac:dyDescent="0.25">
      <c r="AE948" s="51" t="str">
        <f ca="1">OFFSET('All Equipment'!$A$1,ROW()-1,0)&amp;""</f>
        <v/>
      </c>
      <c r="AF948" s="51" t="str">
        <f ca="1">OFFSET('All Equipment'!$B$1,ROW()-1,0)&amp;""</f>
        <v/>
      </c>
      <c r="AG948" s="52" t="str">
        <f t="shared" ca="1" si="127"/>
        <v/>
      </c>
      <c r="AH948" s="51" t="str">
        <f ca="1">IF($AE948="","",IF(OFFSET('All Equipment'!$A$1,ROW()-1,2)="","--- Empty ---",OFFSET('All Equipment'!$A$1,ROW()-1,2)))</f>
        <v/>
      </c>
      <c r="AI948" s="52" t="str">
        <f ca="1">IF($AF948="","",OFFSET('All Equipment'!$E$1,ROW()-1,0))</f>
        <v/>
      </c>
      <c r="AJ948" s="52" t="str">
        <f ca="1">IF($AE948="","",OFFSET('All Equipment'!$M$1,ROW()-1,0))</f>
        <v/>
      </c>
      <c r="AK948" s="107" t="str">
        <f ca="1">IF($AE948="","",IF($AH948="--- Empty ---",0,OFFSET('All Equipment'!$P$1,ROW()-1,0)))</f>
        <v/>
      </c>
      <c r="AL948" s="107" t="str">
        <f ca="1">IF($AE948="","",IF(AND($AE948="Off-Hand",$AH948="--- Empty ---"),1000,IF($AG948="1H",SUM($AK948,MAX(Optimization!$I$5:$K$5)),$AK948)))</f>
        <v/>
      </c>
      <c r="AM948" s="134" t="str">
        <f ca="1">IF($AH948="","",IF(AND($AH948&lt;&gt;"--- Empty ---",OR($AI948&gt;$AD$2,OFFSET('All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8" s="52" t="str">
        <f t="shared" ca="1" si="128"/>
        <v/>
      </c>
      <c r="AO948" s="52" t="str">
        <f t="shared" ca="1" si="133"/>
        <v/>
      </c>
      <c r="AQ948" s="51" t="str">
        <f t="shared" ca="1" si="129"/>
        <v/>
      </c>
      <c r="AR948" s="51" t="str">
        <f t="shared" ca="1" si="130"/>
        <v/>
      </c>
      <c r="AS948" s="52" t="str">
        <f t="shared" ca="1" si="134"/>
        <v/>
      </c>
      <c r="AT948" s="52" t="str">
        <f ca="1">IF(OR(AQ948="",AQ948="n/a"),AQ948,IF(AND($AR948&lt;&gt;"--- Empty ---",AR948=IF(AQ948="Finger1",Settings!$AB$4,Settings!$AB$6),ISERROR(MATCH(AR948,Settings!$AB$9:$AB$14,0))),"No","Yes"))</f>
        <v/>
      </c>
      <c r="AV948" s="51" t="str">
        <f t="shared" ca="1" si="131"/>
        <v/>
      </c>
      <c r="AW948" s="51" t="str">
        <f t="shared" ca="1" si="132"/>
        <v/>
      </c>
      <c r="AX948" s="52" t="str">
        <f t="shared" ca="1" si="135"/>
        <v/>
      </c>
      <c r="AY948" s="52" t="str">
        <f ca="1">IF(OR(AV948="",AV948="n/a"),AV948,IF(AND($AW948&lt;&gt;"--- Empty ---",AW948=IF(AV948="Finger2",Settings!$AB$3,Settings!$AB$5),ISERROR(MATCH(AW948,Settings!$AB$9:$AB$14,0))),"No","Yes"))</f>
        <v/>
      </c>
    </row>
    <row r="949" spans="31:51" x14ac:dyDescent="0.25">
      <c r="AE949" s="51" t="str">
        <f ca="1">OFFSET('All Equipment'!$A$1,ROW()-1,0)&amp;""</f>
        <v/>
      </c>
      <c r="AF949" s="51" t="str">
        <f ca="1">OFFSET('All Equipment'!$B$1,ROW()-1,0)&amp;""</f>
        <v/>
      </c>
      <c r="AG949" s="52" t="str">
        <f t="shared" ca="1" si="127"/>
        <v/>
      </c>
      <c r="AH949" s="51" t="str">
        <f ca="1">IF($AE949="","",IF(OFFSET('All Equipment'!$A$1,ROW()-1,2)="","--- Empty ---",OFFSET('All Equipment'!$A$1,ROW()-1,2)))</f>
        <v/>
      </c>
      <c r="AI949" s="52" t="str">
        <f ca="1">IF($AF949="","",OFFSET('All Equipment'!$E$1,ROW()-1,0))</f>
        <v/>
      </c>
      <c r="AJ949" s="52" t="str">
        <f ca="1">IF($AE949="","",OFFSET('All Equipment'!$M$1,ROW()-1,0))</f>
        <v/>
      </c>
      <c r="AK949" s="107" t="str">
        <f ca="1">IF($AE949="","",IF($AH949="--- Empty ---",0,OFFSET('All Equipment'!$P$1,ROW()-1,0)))</f>
        <v/>
      </c>
      <c r="AL949" s="107" t="str">
        <f ca="1">IF($AE949="","",IF(AND($AE949="Off-Hand",$AH949="--- Empty ---"),1000,IF($AG949="1H",SUM($AK949,MAX(Optimization!$I$5:$K$5)),$AK949)))</f>
        <v/>
      </c>
      <c r="AM949" s="134" t="str">
        <f ca="1">IF($AH949="","",IF(AND($AH949&lt;&gt;"--- Empty ---",OR($AI949&gt;$AD$2,OFFSET('All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9" s="52" t="str">
        <f t="shared" ca="1" si="128"/>
        <v/>
      </c>
      <c r="AO949" s="52" t="str">
        <f t="shared" ca="1" si="133"/>
        <v/>
      </c>
      <c r="AQ949" s="51" t="str">
        <f t="shared" ca="1" si="129"/>
        <v/>
      </c>
      <c r="AR949" s="51" t="str">
        <f t="shared" ca="1" si="130"/>
        <v/>
      </c>
      <c r="AS949" s="52" t="str">
        <f t="shared" ca="1" si="134"/>
        <v/>
      </c>
      <c r="AT949" s="52" t="str">
        <f ca="1">IF(OR(AQ949="",AQ949="n/a"),AQ949,IF(AND($AR949&lt;&gt;"--- Empty ---",AR949=IF(AQ949="Finger1",Settings!$AB$4,Settings!$AB$6),ISERROR(MATCH(AR949,Settings!$AB$9:$AB$14,0))),"No","Yes"))</f>
        <v/>
      </c>
      <c r="AV949" s="51" t="str">
        <f t="shared" ca="1" si="131"/>
        <v/>
      </c>
      <c r="AW949" s="51" t="str">
        <f t="shared" ca="1" si="132"/>
        <v/>
      </c>
      <c r="AX949" s="52" t="str">
        <f t="shared" ca="1" si="135"/>
        <v/>
      </c>
      <c r="AY949" s="52" t="str">
        <f ca="1">IF(OR(AV949="",AV949="n/a"),AV949,IF(AND($AW949&lt;&gt;"--- Empty ---",AW949=IF(AV949="Finger2",Settings!$AB$3,Settings!$AB$5),ISERROR(MATCH(AW949,Settings!$AB$9:$AB$14,0))),"No","Yes"))</f>
        <v/>
      </c>
    </row>
    <row r="950" spans="31:51" x14ac:dyDescent="0.25">
      <c r="AE950" s="51" t="str">
        <f ca="1">OFFSET('All Equipment'!$A$1,ROW()-1,0)&amp;""</f>
        <v/>
      </c>
      <c r="AF950" s="51" t="str">
        <f ca="1">OFFSET('All Equipment'!$B$1,ROW()-1,0)&amp;""</f>
        <v/>
      </c>
      <c r="AG950" s="52" t="str">
        <f t="shared" ca="1" si="127"/>
        <v/>
      </c>
      <c r="AH950" s="51" t="str">
        <f ca="1">IF($AE950="","",IF(OFFSET('All Equipment'!$A$1,ROW()-1,2)="","--- Empty ---",OFFSET('All Equipment'!$A$1,ROW()-1,2)))</f>
        <v/>
      </c>
      <c r="AI950" s="52" t="str">
        <f ca="1">IF($AF950="","",OFFSET('All Equipment'!$E$1,ROW()-1,0))</f>
        <v/>
      </c>
      <c r="AJ950" s="52" t="str">
        <f ca="1">IF($AE950="","",OFFSET('All Equipment'!$M$1,ROW()-1,0))</f>
        <v/>
      </c>
      <c r="AK950" s="107" t="str">
        <f ca="1">IF($AE950="","",IF($AH950="--- Empty ---",0,OFFSET('All Equipment'!$P$1,ROW()-1,0)))</f>
        <v/>
      </c>
      <c r="AL950" s="107" t="str">
        <f ca="1">IF($AE950="","",IF(AND($AE950="Off-Hand",$AH950="--- Empty ---"),1000,IF($AG950="1H",SUM($AK950,MAX(Optimization!$I$5:$K$5)),$AK950)))</f>
        <v/>
      </c>
      <c r="AM950" s="134" t="str">
        <f ca="1">IF($AH950="","",IF(AND($AH950&lt;&gt;"--- Empty ---",OR($AI950&gt;$AD$2,OFFSET('All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0" s="52" t="str">
        <f t="shared" ca="1" si="128"/>
        <v/>
      </c>
      <c r="AO950" s="52" t="str">
        <f t="shared" ca="1" si="133"/>
        <v/>
      </c>
      <c r="AQ950" s="51" t="str">
        <f t="shared" ca="1" si="129"/>
        <v/>
      </c>
      <c r="AR950" s="51" t="str">
        <f t="shared" ca="1" si="130"/>
        <v/>
      </c>
      <c r="AS950" s="52" t="str">
        <f t="shared" ca="1" si="134"/>
        <v/>
      </c>
      <c r="AT950" s="52" t="str">
        <f ca="1">IF(OR(AQ950="",AQ950="n/a"),AQ950,IF(AND($AR950&lt;&gt;"--- Empty ---",AR950=IF(AQ950="Finger1",Settings!$AB$4,Settings!$AB$6),ISERROR(MATCH(AR950,Settings!$AB$9:$AB$14,0))),"No","Yes"))</f>
        <v/>
      </c>
      <c r="AV950" s="51" t="str">
        <f t="shared" ca="1" si="131"/>
        <v/>
      </c>
      <c r="AW950" s="51" t="str">
        <f t="shared" ca="1" si="132"/>
        <v/>
      </c>
      <c r="AX950" s="52" t="str">
        <f t="shared" ca="1" si="135"/>
        <v/>
      </c>
      <c r="AY950" s="52" t="str">
        <f ca="1">IF(OR(AV950="",AV950="n/a"),AV950,IF(AND($AW950&lt;&gt;"--- Empty ---",AW950=IF(AV950="Finger2",Settings!$AB$3,Settings!$AB$5),ISERROR(MATCH(AW950,Settings!$AB$9:$AB$14,0))),"No","Yes"))</f>
        <v/>
      </c>
    </row>
    <row r="951" spans="31:51" x14ac:dyDescent="0.25">
      <c r="AE951" s="51" t="str">
        <f ca="1">OFFSET('All Equipment'!$A$1,ROW()-1,0)&amp;""</f>
        <v/>
      </c>
      <c r="AF951" s="51" t="str">
        <f ca="1">OFFSET('All Equipment'!$B$1,ROW()-1,0)&amp;""</f>
        <v/>
      </c>
      <c r="AG951" s="52" t="str">
        <f t="shared" ca="1" si="127"/>
        <v/>
      </c>
      <c r="AH951" s="51" t="str">
        <f ca="1">IF($AE951="","",IF(OFFSET('All Equipment'!$A$1,ROW()-1,2)="","--- Empty ---",OFFSET('All Equipment'!$A$1,ROW()-1,2)))</f>
        <v/>
      </c>
      <c r="AI951" s="52" t="str">
        <f ca="1">IF($AF951="","",OFFSET('All Equipment'!$E$1,ROW()-1,0))</f>
        <v/>
      </c>
      <c r="AJ951" s="52" t="str">
        <f ca="1">IF($AE951="","",OFFSET('All Equipment'!$M$1,ROW()-1,0))</f>
        <v/>
      </c>
      <c r="AK951" s="107" t="str">
        <f ca="1">IF($AE951="","",IF($AH951="--- Empty ---",0,OFFSET('All Equipment'!$P$1,ROW()-1,0)))</f>
        <v/>
      </c>
      <c r="AL951" s="107" t="str">
        <f ca="1">IF($AE951="","",IF(AND($AE951="Off-Hand",$AH951="--- Empty ---"),1000,IF($AG951="1H",SUM($AK951,MAX(Optimization!$I$5:$K$5)),$AK951)))</f>
        <v/>
      </c>
      <c r="AM951" s="134" t="str">
        <f ca="1">IF($AH951="","",IF(AND($AH951&lt;&gt;"--- Empty ---",OR($AI951&gt;$AD$2,OFFSET('All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1" s="52" t="str">
        <f t="shared" ca="1" si="128"/>
        <v/>
      </c>
      <c r="AO951" s="52" t="str">
        <f t="shared" ca="1" si="133"/>
        <v/>
      </c>
      <c r="AQ951" s="51" t="str">
        <f t="shared" ca="1" si="129"/>
        <v/>
      </c>
      <c r="AR951" s="51" t="str">
        <f t="shared" ca="1" si="130"/>
        <v/>
      </c>
      <c r="AS951" s="52" t="str">
        <f t="shared" ca="1" si="134"/>
        <v/>
      </c>
      <c r="AT951" s="52" t="str">
        <f ca="1">IF(OR(AQ951="",AQ951="n/a"),AQ951,IF(AND($AR951&lt;&gt;"--- Empty ---",AR951=IF(AQ951="Finger1",Settings!$AB$4,Settings!$AB$6),ISERROR(MATCH(AR951,Settings!$AB$9:$AB$14,0))),"No","Yes"))</f>
        <v/>
      </c>
      <c r="AV951" s="51" t="str">
        <f t="shared" ca="1" si="131"/>
        <v/>
      </c>
      <c r="AW951" s="51" t="str">
        <f t="shared" ca="1" si="132"/>
        <v/>
      </c>
      <c r="AX951" s="52" t="str">
        <f t="shared" ca="1" si="135"/>
        <v/>
      </c>
      <c r="AY951" s="52" t="str">
        <f ca="1">IF(OR(AV951="",AV951="n/a"),AV951,IF(AND($AW951&lt;&gt;"--- Empty ---",AW951=IF(AV951="Finger2",Settings!$AB$3,Settings!$AB$5),ISERROR(MATCH(AW951,Settings!$AB$9:$AB$14,0))),"No","Yes"))</f>
        <v/>
      </c>
    </row>
    <row r="952" spans="31:51" x14ac:dyDescent="0.25">
      <c r="AE952" s="51" t="str">
        <f ca="1">OFFSET('All Equipment'!$A$1,ROW()-1,0)&amp;""</f>
        <v/>
      </c>
      <c r="AF952" s="51" t="str">
        <f ca="1">OFFSET('All Equipment'!$B$1,ROW()-1,0)&amp;""</f>
        <v/>
      </c>
      <c r="AG952" s="52" t="str">
        <f t="shared" ca="1" si="127"/>
        <v/>
      </c>
      <c r="AH952" s="51" t="str">
        <f ca="1">IF($AE952="","",IF(OFFSET('All Equipment'!$A$1,ROW()-1,2)="","--- Empty ---",OFFSET('All Equipment'!$A$1,ROW()-1,2)))</f>
        <v/>
      </c>
      <c r="AI952" s="52" t="str">
        <f ca="1">IF($AF952="","",OFFSET('All Equipment'!$E$1,ROW()-1,0))</f>
        <v/>
      </c>
      <c r="AJ952" s="52" t="str">
        <f ca="1">IF($AE952="","",OFFSET('All Equipment'!$M$1,ROW()-1,0))</f>
        <v/>
      </c>
      <c r="AK952" s="107" t="str">
        <f ca="1">IF($AE952="","",IF($AH952="--- Empty ---",0,OFFSET('All Equipment'!$P$1,ROW()-1,0)))</f>
        <v/>
      </c>
      <c r="AL952" s="107" t="str">
        <f ca="1">IF($AE952="","",IF(AND($AE952="Off-Hand",$AH952="--- Empty ---"),1000,IF($AG952="1H",SUM($AK952,MAX(Optimization!$I$5:$K$5)),$AK952)))</f>
        <v/>
      </c>
      <c r="AM952" s="134" t="str">
        <f ca="1">IF($AH952="","",IF(AND($AH952&lt;&gt;"--- Empty ---",OR($AI952&gt;$AD$2,OFFSET('All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2" s="52" t="str">
        <f t="shared" ca="1" si="128"/>
        <v/>
      </c>
      <c r="AO952" s="52" t="str">
        <f t="shared" ca="1" si="133"/>
        <v/>
      </c>
      <c r="AQ952" s="51" t="str">
        <f t="shared" ca="1" si="129"/>
        <v/>
      </c>
      <c r="AR952" s="51" t="str">
        <f t="shared" ca="1" si="130"/>
        <v/>
      </c>
      <c r="AS952" s="52" t="str">
        <f t="shared" ca="1" si="134"/>
        <v/>
      </c>
      <c r="AT952" s="52" t="str">
        <f ca="1">IF(OR(AQ952="",AQ952="n/a"),AQ952,IF(AND($AR952&lt;&gt;"--- Empty ---",AR952=IF(AQ952="Finger1",Settings!$AB$4,Settings!$AB$6),ISERROR(MATCH(AR952,Settings!$AB$9:$AB$14,0))),"No","Yes"))</f>
        <v/>
      </c>
      <c r="AV952" s="51" t="str">
        <f t="shared" ca="1" si="131"/>
        <v/>
      </c>
      <c r="AW952" s="51" t="str">
        <f t="shared" ca="1" si="132"/>
        <v/>
      </c>
      <c r="AX952" s="52" t="str">
        <f t="shared" ca="1" si="135"/>
        <v/>
      </c>
      <c r="AY952" s="52" t="str">
        <f ca="1">IF(OR(AV952="",AV952="n/a"),AV952,IF(AND($AW952&lt;&gt;"--- Empty ---",AW952=IF(AV952="Finger2",Settings!$AB$3,Settings!$AB$5),ISERROR(MATCH(AW952,Settings!$AB$9:$AB$14,0))),"No","Yes"))</f>
        <v/>
      </c>
    </row>
    <row r="953" spans="31:51" x14ac:dyDescent="0.25">
      <c r="AE953" s="51" t="str">
        <f ca="1">OFFSET('All Equipment'!$A$1,ROW()-1,0)&amp;""</f>
        <v/>
      </c>
      <c r="AF953" s="51" t="str">
        <f ca="1">OFFSET('All Equipment'!$B$1,ROW()-1,0)&amp;""</f>
        <v/>
      </c>
      <c r="AG953" s="52" t="str">
        <f t="shared" ca="1" si="127"/>
        <v/>
      </c>
      <c r="AH953" s="51" t="str">
        <f ca="1">IF($AE953="","",IF(OFFSET('All Equipment'!$A$1,ROW()-1,2)="","--- Empty ---",OFFSET('All Equipment'!$A$1,ROW()-1,2)))</f>
        <v/>
      </c>
      <c r="AI953" s="52" t="str">
        <f ca="1">IF($AF953="","",OFFSET('All Equipment'!$E$1,ROW()-1,0))</f>
        <v/>
      </c>
      <c r="AJ953" s="52" t="str">
        <f ca="1">IF($AE953="","",OFFSET('All Equipment'!$M$1,ROW()-1,0))</f>
        <v/>
      </c>
      <c r="AK953" s="107" t="str">
        <f ca="1">IF($AE953="","",IF($AH953="--- Empty ---",0,OFFSET('All Equipment'!$P$1,ROW()-1,0)))</f>
        <v/>
      </c>
      <c r="AL953" s="107" t="str">
        <f ca="1">IF($AE953="","",IF(AND($AE953="Off-Hand",$AH953="--- Empty ---"),1000,IF($AG953="1H",SUM($AK953,MAX(Optimization!$I$5:$K$5)),$AK953)))</f>
        <v/>
      </c>
      <c r="AM953" s="134" t="str">
        <f ca="1">IF($AH953="","",IF(AND($AH953&lt;&gt;"--- Empty ---",OR($AI953&gt;$AD$2,OFFSET('All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3" s="52" t="str">
        <f t="shared" ca="1" si="128"/>
        <v/>
      </c>
      <c r="AO953" s="52" t="str">
        <f t="shared" ca="1" si="133"/>
        <v/>
      </c>
      <c r="AQ953" s="51" t="str">
        <f t="shared" ca="1" si="129"/>
        <v/>
      </c>
      <c r="AR953" s="51" t="str">
        <f t="shared" ca="1" si="130"/>
        <v/>
      </c>
      <c r="AS953" s="52" t="str">
        <f t="shared" ca="1" si="134"/>
        <v/>
      </c>
      <c r="AT953" s="52" t="str">
        <f ca="1">IF(OR(AQ953="",AQ953="n/a"),AQ953,IF(AND($AR953&lt;&gt;"--- Empty ---",AR953=IF(AQ953="Finger1",Settings!$AB$4,Settings!$AB$6),ISERROR(MATCH(AR953,Settings!$AB$9:$AB$14,0))),"No","Yes"))</f>
        <v/>
      </c>
      <c r="AV953" s="51" t="str">
        <f t="shared" ca="1" si="131"/>
        <v/>
      </c>
      <c r="AW953" s="51" t="str">
        <f t="shared" ca="1" si="132"/>
        <v/>
      </c>
      <c r="AX953" s="52" t="str">
        <f t="shared" ca="1" si="135"/>
        <v/>
      </c>
      <c r="AY953" s="52" t="str">
        <f ca="1">IF(OR(AV953="",AV953="n/a"),AV953,IF(AND($AW953&lt;&gt;"--- Empty ---",AW953=IF(AV953="Finger2",Settings!$AB$3,Settings!$AB$5),ISERROR(MATCH(AW953,Settings!$AB$9:$AB$14,0))),"No","Yes"))</f>
        <v/>
      </c>
    </row>
    <row r="954" spans="31:51" x14ac:dyDescent="0.25">
      <c r="AE954" s="51" t="str">
        <f ca="1">OFFSET('All Equipment'!$A$1,ROW()-1,0)&amp;""</f>
        <v/>
      </c>
      <c r="AF954" s="51" t="str">
        <f ca="1">OFFSET('All Equipment'!$B$1,ROW()-1,0)&amp;""</f>
        <v/>
      </c>
      <c r="AG954" s="52" t="str">
        <f t="shared" ca="1" si="127"/>
        <v/>
      </c>
      <c r="AH954" s="51" t="str">
        <f ca="1">IF($AE954="","",IF(OFFSET('All Equipment'!$A$1,ROW()-1,2)="","--- Empty ---",OFFSET('All Equipment'!$A$1,ROW()-1,2)))</f>
        <v/>
      </c>
      <c r="AI954" s="52" t="str">
        <f ca="1">IF($AF954="","",OFFSET('All Equipment'!$E$1,ROW()-1,0))</f>
        <v/>
      </c>
      <c r="AJ954" s="52" t="str">
        <f ca="1">IF($AE954="","",OFFSET('All Equipment'!$M$1,ROW()-1,0))</f>
        <v/>
      </c>
      <c r="AK954" s="107" t="str">
        <f ca="1">IF($AE954="","",IF($AH954="--- Empty ---",0,OFFSET('All Equipment'!$P$1,ROW()-1,0)))</f>
        <v/>
      </c>
      <c r="AL954" s="107" t="str">
        <f ca="1">IF($AE954="","",IF(AND($AE954="Off-Hand",$AH954="--- Empty ---"),1000,IF($AG954="1H",SUM($AK954,MAX(Optimization!$I$5:$K$5)),$AK954)))</f>
        <v/>
      </c>
      <c r="AM954" s="134" t="str">
        <f ca="1">IF($AH954="","",IF(AND($AH954&lt;&gt;"--- Empty ---",OR($AI954&gt;$AD$2,OFFSET('All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4" s="52" t="str">
        <f t="shared" ca="1" si="128"/>
        <v/>
      </c>
      <c r="AO954" s="52" t="str">
        <f t="shared" ca="1" si="133"/>
        <v/>
      </c>
      <c r="AQ954" s="51" t="str">
        <f t="shared" ca="1" si="129"/>
        <v/>
      </c>
      <c r="AR954" s="51" t="str">
        <f t="shared" ca="1" si="130"/>
        <v/>
      </c>
      <c r="AS954" s="52" t="str">
        <f t="shared" ca="1" si="134"/>
        <v/>
      </c>
      <c r="AT954" s="52" t="str">
        <f ca="1">IF(OR(AQ954="",AQ954="n/a"),AQ954,IF(AND($AR954&lt;&gt;"--- Empty ---",AR954=IF(AQ954="Finger1",Settings!$AB$4,Settings!$AB$6),ISERROR(MATCH(AR954,Settings!$AB$9:$AB$14,0))),"No","Yes"))</f>
        <v/>
      </c>
      <c r="AV954" s="51" t="str">
        <f t="shared" ca="1" si="131"/>
        <v/>
      </c>
      <c r="AW954" s="51" t="str">
        <f t="shared" ca="1" si="132"/>
        <v/>
      </c>
      <c r="AX954" s="52" t="str">
        <f t="shared" ca="1" si="135"/>
        <v/>
      </c>
      <c r="AY954" s="52" t="str">
        <f ca="1">IF(OR(AV954="",AV954="n/a"),AV954,IF(AND($AW954&lt;&gt;"--- Empty ---",AW954=IF(AV954="Finger2",Settings!$AB$3,Settings!$AB$5),ISERROR(MATCH(AW954,Settings!$AB$9:$AB$14,0))),"No","Yes"))</f>
        <v/>
      </c>
    </row>
    <row r="955" spans="31:51" x14ac:dyDescent="0.25">
      <c r="AE955" s="51" t="str">
        <f ca="1">OFFSET('All Equipment'!$A$1,ROW()-1,0)&amp;""</f>
        <v/>
      </c>
      <c r="AF955" s="51" t="str">
        <f ca="1">OFFSET('All Equipment'!$B$1,ROW()-1,0)&amp;""</f>
        <v/>
      </c>
      <c r="AG955" s="52" t="str">
        <f t="shared" ca="1" si="127"/>
        <v/>
      </c>
      <c r="AH955" s="51" t="str">
        <f ca="1">IF($AE955="","",IF(OFFSET('All Equipment'!$A$1,ROW()-1,2)="","--- Empty ---",OFFSET('All Equipment'!$A$1,ROW()-1,2)))</f>
        <v/>
      </c>
      <c r="AI955" s="52" t="str">
        <f ca="1">IF($AF955="","",OFFSET('All Equipment'!$E$1,ROW()-1,0))</f>
        <v/>
      </c>
      <c r="AJ955" s="52" t="str">
        <f ca="1">IF($AE955="","",OFFSET('All Equipment'!$M$1,ROW()-1,0))</f>
        <v/>
      </c>
      <c r="AK955" s="107" t="str">
        <f ca="1">IF($AE955="","",IF($AH955="--- Empty ---",0,OFFSET('All Equipment'!$P$1,ROW()-1,0)))</f>
        <v/>
      </c>
      <c r="AL955" s="107" t="str">
        <f ca="1">IF($AE955="","",IF(AND($AE955="Off-Hand",$AH955="--- Empty ---"),1000,IF($AG955="1H",SUM($AK955,MAX(Optimization!$I$5:$K$5)),$AK955)))</f>
        <v/>
      </c>
      <c r="AM955" s="134" t="str">
        <f ca="1">IF($AH955="","",IF(AND($AH955&lt;&gt;"--- Empty ---",OR($AI955&gt;$AD$2,OFFSET('All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5" s="52" t="str">
        <f t="shared" ca="1" si="128"/>
        <v/>
      </c>
      <c r="AO955" s="52" t="str">
        <f t="shared" ca="1" si="133"/>
        <v/>
      </c>
      <c r="AQ955" s="51" t="str">
        <f t="shared" ca="1" si="129"/>
        <v/>
      </c>
      <c r="AR955" s="51" t="str">
        <f t="shared" ca="1" si="130"/>
        <v/>
      </c>
      <c r="AS955" s="52" t="str">
        <f t="shared" ca="1" si="134"/>
        <v/>
      </c>
      <c r="AT955" s="52" t="str">
        <f ca="1">IF(OR(AQ955="",AQ955="n/a"),AQ955,IF(AND($AR955&lt;&gt;"--- Empty ---",AR955=IF(AQ955="Finger1",Settings!$AB$4,Settings!$AB$6),ISERROR(MATCH(AR955,Settings!$AB$9:$AB$14,0))),"No","Yes"))</f>
        <v/>
      </c>
      <c r="AV955" s="51" t="str">
        <f t="shared" ca="1" si="131"/>
        <v/>
      </c>
      <c r="AW955" s="51" t="str">
        <f t="shared" ca="1" si="132"/>
        <v/>
      </c>
      <c r="AX955" s="52" t="str">
        <f t="shared" ca="1" si="135"/>
        <v/>
      </c>
      <c r="AY955" s="52" t="str">
        <f ca="1">IF(OR(AV955="",AV955="n/a"),AV955,IF(AND($AW955&lt;&gt;"--- Empty ---",AW955=IF(AV955="Finger2",Settings!$AB$3,Settings!$AB$5),ISERROR(MATCH(AW955,Settings!$AB$9:$AB$14,0))),"No","Yes"))</f>
        <v/>
      </c>
    </row>
    <row r="956" spans="31:51" x14ac:dyDescent="0.25">
      <c r="AE956" s="51" t="str">
        <f ca="1">OFFSET('All Equipment'!$A$1,ROW()-1,0)&amp;""</f>
        <v/>
      </c>
      <c r="AF956" s="51" t="str">
        <f ca="1">OFFSET('All Equipment'!$B$1,ROW()-1,0)&amp;""</f>
        <v/>
      </c>
      <c r="AG956" s="52" t="str">
        <f t="shared" ca="1" si="127"/>
        <v/>
      </c>
      <c r="AH956" s="51" t="str">
        <f ca="1">IF($AE956="","",IF(OFFSET('All Equipment'!$A$1,ROW()-1,2)="","--- Empty ---",OFFSET('All Equipment'!$A$1,ROW()-1,2)))</f>
        <v/>
      </c>
      <c r="AI956" s="52" t="str">
        <f ca="1">IF($AF956="","",OFFSET('All Equipment'!$E$1,ROW()-1,0))</f>
        <v/>
      </c>
      <c r="AJ956" s="52" t="str">
        <f ca="1">IF($AE956="","",OFFSET('All Equipment'!$M$1,ROW()-1,0))</f>
        <v/>
      </c>
      <c r="AK956" s="107" t="str">
        <f ca="1">IF($AE956="","",IF($AH956="--- Empty ---",0,OFFSET('All Equipment'!$P$1,ROW()-1,0)))</f>
        <v/>
      </c>
      <c r="AL956" s="107" t="str">
        <f ca="1">IF($AE956="","",IF(AND($AE956="Off-Hand",$AH956="--- Empty ---"),1000,IF($AG956="1H",SUM($AK956,MAX(Optimization!$I$5:$K$5)),$AK956)))</f>
        <v/>
      </c>
      <c r="AM956" s="134" t="str">
        <f ca="1">IF($AH956="","",IF(AND($AH956&lt;&gt;"--- Empty ---",OR($AI956&gt;$AD$2,OFFSET('All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6" s="52" t="str">
        <f t="shared" ca="1" si="128"/>
        <v/>
      </c>
      <c r="AO956" s="52" t="str">
        <f t="shared" ca="1" si="133"/>
        <v/>
      </c>
      <c r="AQ956" s="51" t="str">
        <f t="shared" ca="1" si="129"/>
        <v/>
      </c>
      <c r="AR956" s="51" t="str">
        <f t="shared" ca="1" si="130"/>
        <v/>
      </c>
      <c r="AS956" s="52" t="str">
        <f t="shared" ca="1" si="134"/>
        <v/>
      </c>
      <c r="AT956" s="52" t="str">
        <f ca="1">IF(OR(AQ956="",AQ956="n/a"),AQ956,IF(AND($AR956&lt;&gt;"--- Empty ---",AR956=IF(AQ956="Finger1",Settings!$AB$4,Settings!$AB$6),ISERROR(MATCH(AR956,Settings!$AB$9:$AB$14,0))),"No","Yes"))</f>
        <v/>
      </c>
      <c r="AV956" s="51" t="str">
        <f t="shared" ca="1" si="131"/>
        <v/>
      </c>
      <c r="AW956" s="51" t="str">
        <f t="shared" ca="1" si="132"/>
        <v/>
      </c>
      <c r="AX956" s="52" t="str">
        <f t="shared" ca="1" si="135"/>
        <v/>
      </c>
      <c r="AY956" s="52" t="str">
        <f ca="1">IF(OR(AV956="",AV956="n/a"),AV956,IF(AND($AW956&lt;&gt;"--- Empty ---",AW956=IF(AV956="Finger2",Settings!$AB$3,Settings!$AB$5),ISERROR(MATCH(AW956,Settings!$AB$9:$AB$14,0))),"No","Yes"))</f>
        <v/>
      </c>
    </row>
    <row r="957" spans="31:51" x14ac:dyDescent="0.25">
      <c r="AE957" s="51" t="str">
        <f ca="1">OFFSET('All Equipment'!$A$1,ROW()-1,0)&amp;""</f>
        <v/>
      </c>
      <c r="AF957" s="51" t="str">
        <f ca="1">OFFSET('All Equipment'!$B$1,ROW()-1,0)&amp;""</f>
        <v/>
      </c>
      <c r="AG957" s="52" t="str">
        <f t="shared" ca="1" si="127"/>
        <v/>
      </c>
      <c r="AH957" s="51" t="str">
        <f ca="1">IF($AE957="","",IF(OFFSET('All Equipment'!$A$1,ROW()-1,2)="","--- Empty ---",OFFSET('All Equipment'!$A$1,ROW()-1,2)))</f>
        <v/>
      </c>
      <c r="AI957" s="52" t="str">
        <f ca="1">IF($AF957="","",OFFSET('All Equipment'!$E$1,ROW()-1,0))</f>
        <v/>
      </c>
      <c r="AJ957" s="52" t="str">
        <f ca="1">IF($AE957="","",OFFSET('All Equipment'!$M$1,ROW()-1,0))</f>
        <v/>
      </c>
      <c r="AK957" s="107" t="str">
        <f ca="1">IF($AE957="","",IF($AH957="--- Empty ---",0,OFFSET('All Equipment'!$P$1,ROW()-1,0)))</f>
        <v/>
      </c>
      <c r="AL957" s="107" t="str">
        <f ca="1">IF($AE957="","",IF(AND($AE957="Off-Hand",$AH957="--- Empty ---"),1000,IF($AG957="1H",SUM($AK957,MAX(Optimization!$I$5:$K$5)),$AK957)))</f>
        <v/>
      </c>
      <c r="AM957" s="134" t="str">
        <f ca="1">IF($AH957="","",IF(AND($AH957&lt;&gt;"--- Empty ---",OR($AI957&gt;$AD$2,OFFSET('All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7" s="52" t="str">
        <f t="shared" ca="1" si="128"/>
        <v/>
      </c>
      <c r="AO957" s="52" t="str">
        <f t="shared" ca="1" si="133"/>
        <v/>
      </c>
      <c r="AQ957" s="51" t="str">
        <f t="shared" ca="1" si="129"/>
        <v/>
      </c>
      <c r="AR957" s="51" t="str">
        <f t="shared" ca="1" si="130"/>
        <v/>
      </c>
      <c r="AS957" s="52" t="str">
        <f t="shared" ca="1" si="134"/>
        <v/>
      </c>
      <c r="AT957" s="52" t="str">
        <f ca="1">IF(OR(AQ957="",AQ957="n/a"),AQ957,IF(AND($AR957&lt;&gt;"--- Empty ---",AR957=IF(AQ957="Finger1",Settings!$AB$4,Settings!$AB$6),ISERROR(MATCH(AR957,Settings!$AB$9:$AB$14,0))),"No","Yes"))</f>
        <v/>
      </c>
      <c r="AV957" s="51" t="str">
        <f t="shared" ca="1" si="131"/>
        <v/>
      </c>
      <c r="AW957" s="51" t="str">
        <f t="shared" ca="1" si="132"/>
        <v/>
      </c>
      <c r="AX957" s="52" t="str">
        <f t="shared" ca="1" si="135"/>
        <v/>
      </c>
      <c r="AY957" s="52" t="str">
        <f ca="1">IF(OR(AV957="",AV957="n/a"),AV957,IF(AND($AW957&lt;&gt;"--- Empty ---",AW957=IF(AV957="Finger2",Settings!$AB$3,Settings!$AB$5),ISERROR(MATCH(AW957,Settings!$AB$9:$AB$14,0))),"No","Yes"))</f>
        <v/>
      </c>
    </row>
    <row r="958" spans="31:51" x14ac:dyDescent="0.25">
      <c r="AE958" s="51" t="str">
        <f ca="1">OFFSET('All Equipment'!$A$1,ROW()-1,0)&amp;""</f>
        <v/>
      </c>
      <c r="AF958" s="51" t="str">
        <f ca="1">OFFSET('All Equipment'!$B$1,ROW()-1,0)&amp;""</f>
        <v/>
      </c>
      <c r="AG958" s="52" t="str">
        <f t="shared" ca="1" si="127"/>
        <v/>
      </c>
      <c r="AH958" s="51" t="str">
        <f ca="1">IF($AE958="","",IF(OFFSET('All Equipment'!$A$1,ROW()-1,2)="","--- Empty ---",OFFSET('All Equipment'!$A$1,ROW()-1,2)))</f>
        <v/>
      </c>
      <c r="AI958" s="52" t="str">
        <f ca="1">IF($AF958="","",OFFSET('All Equipment'!$E$1,ROW()-1,0))</f>
        <v/>
      </c>
      <c r="AJ958" s="52" t="str">
        <f ca="1">IF($AE958="","",OFFSET('All Equipment'!$M$1,ROW()-1,0))</f>
        <v/>
      </c>
      <c r="AK958" s="107" t="str">
        <f ca="1">IF($AE958="","",IF($AH958="--- Empty ---",0,OFFSET('All Equipment'!$P$1,ROW()-1,0)))</f>
        <v/>
      </c>
      <c r="AL958" s="107" t="str">
        <f ca="1">IF($AE958="","",IF(AND($AE958="Off-Hand",$AH958="--- Empty ---"),1000,IF($AG958="1H",SUM($AK958,MAX(Optimization!$I$5:$K$5)),$AK958)))</f>
        <v/>
      </c>
      <c r="AM958" s="134" t="str">
        <f ca="1">IF($AH958="","",IF(AND($AH958&lt;&gt;"--- Empty ---",OR($AI958&gt;$AD$2,OFFSET('All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8" s="52" t="str">
        <f t="shared" ca="1" si="128"/>
        <v/>
      </c>
      <c r="AO958" s="52" t="str">
        <f t="shared" ca="1" si="133"/>
        <v/>
      </c>
      <c r="AQ958" s="51" t="str">
        <f t="shared" ca="1" si="129"/>
        <v/>
      </c>
      <c r="AR958" s="51" t="str">
        <f t="shared" ca="1" si="130"/>
        <v/>
      </c>
      <c r="AS958" s="52" t="str">
        <f t="shared" ca="1" si="134"/>
        <v/>
      </c>
      <c r="AT958" s="52" t="str">
        <f ca="1">IF(OR(AQ958="",AQ958="n/a"),AQ958,IF(AND($AR958&lt;&gt;"--- Empty ---",AR958=IF(AQ958="Finger1",Settings!$AB$4,Settings!$AB$6),ISERROR(MATCH(AR958,Settings!$AB$9:$AB$14,0))),"No","Yes"))</f>
        <v/>
      </c>
      <c r="AV958" s="51" t="str">
        <f t="shared" ca="1" si="131"/>
        <v/>
      </c>
      <c r="AW958" s="51" t="str">
        <f t="shared" ca="1" si="132"/>
        <v/>
      </c>
      <c r="AX958" s="52" t="str">
        <f t="shared" ca="1" si="135"/>
        <v/>
      </c>
      <c r="AY958" s="52" t="str">
        <f ca="1">IF(OR(AV958="",AV958="n/a"),AV958,IF(AND($AW958&lt;&gt;"--- Empty ---",AW958=IF(AV958="Finger2",Settings!$AB$3,Settings!$AB$5),ISERROR(MATCH(AW958,Settings!$AB$9:$AB$14,0))),"No","Yes"))</f>
        <v/>
      </c>
    </row>
    <row r="959" spans="31:51" x14ac:dyDescent="0.25">
      <c r="AE959" s="51" t="str">
        <f ca="1">OFFSET('All Equipment'!$A$1,ROW()-1,0)&amp;""</f>
        <v/>
      </c>
      <c r="AF959" s="51" t="str">
        <f ca="1">OFFSET('All Equipment'!$B$1,ROW()-1,0)&amp;""</f>
        <v/>
      </c>
      <c r="AG959" s="52" t="str">
        <f t="shared" ca="1" si="127"/>
        <v/>
      </c>
      <c r="AH959" s="51" t="str">
        <f ca="1">IF($AE959="","",IF(OFFSET('All Equipment'!$A$1,ROW()-1,2)="","--- Empty ---",OFFSET('All Equipment'!$A$1,ROW()-1,2)))</f>
        <v/>
      </c>
      <c r="AI959" s="52" t="str">
        <f ca="1">IF($AF959="","",OFFSET('All Equipment'!$E$1,ROW()-1,0))</f>
        <v/>
      </c>
      <c r="AJ959" s="52" t="str">
        <f ca="1">IF($AE959="","",OFFSET('All Equipment'!$M$1,ROW()-1,0))</f>
        <v/>
      </c>
      <c r="AK959" s="107" t="str">
        <f ca="1">IF($AE959="","",IF($AH959="--- Empty ---",0,OFFSET('All Equipment'!$P$1,ROW()-1,0)))</f>
        <v/>
      </c>
      <c r="AL959" s="107" t="str">
        <f ca="1">IF($AE959="","",IF(AND($AE959="Off-Hand",$AH959="--- Empty ---"),1000,IF($AG959="1H",SUM($AK959,MAX(Optimization!$I$5:$K$5)),$AK959)))</f>
        <v/>
      </c>
      <c r="AM959" s="134" t="str">
        <f ca="1">IF($AH959="","",IF(AND($AH959&lt;&gt;"--- Empty ---",OR($AI959&gt;$AD$2,OFFSET('All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9" s="52" t="str">
        <f t="shared" ca="1" si="128"/>
        <v/>
      </c>
      <c r="AO959" s="52" t="str">
        <f t="shared" ca="1" si="133"/>
        <v/>
      </c>
      <c r="AQ959" s="51" t="str">
        <f t="shared" ca="1" si="129"/>
        <v/>
      </c>
      <c r="AR959" s="51" t="str">
        <f t="shared" ca="1" si="130"/>
        <v/>
      </c>
      <c r="AS959" s="52" t="str">
        <f t="shared" ca="1" si="134"/>
        <v/>
      </c>
      <c r="AT959" s="52" t="str">
        <f ca="1">IF(OR(AQ959="",AQ959="n/a"),AQ959,IF(AND($AR959&lt;&gt;"--- Empty ---",AR959=IF(AQ959="Finger1",Settings!$AB$4,Settings!$AB$6),ISERROR(MATCH(AR959,Settings!$AB$9:$AB$14,0))),"No","Yes"))</f>
        <v/>
      </c>
      <c r="AV959" s="51" t="str">
        <f t="shared" ca="1" si="131"/>
        <v/>
      </c>
      <c r="AW959" s="51" t="str">
        <f t="shared" ca="1" si="132"/>
        <v/>
      </c>
      <c r="AX959" s="52" t="str">
        <f t="shared" ca="1" si="135"/>
        <v/>
      </c>
      <c r="AY959" s="52" t="str">
        <f ca="1">IF(OR(AV959="",AV959="n/a"),AV959,IF(AND($AW959&lt;&gt;"--- Empty ---",AW959=IF(AV959="Finger2",Settings!$AB$3,Settings!$AB$5),ISERROR(MATCH(AW959,Settings!$AB$9:$AB$14,0))),"No","Yes"))</f>
        <v/>
      </c>
    </row>
    <row r="960" spans="31:51" x14ac:dyDescent="0.25">
      <c r="AE960" s="51" t="str">
        <f ca="1">OFFSET('All Equipment'!$A$1,ROW()-1,0)&amp;""</f>
        <v/>
      </c>
      <c r="AF960" s="51" t="str">
        <f ca="1">OFFSET('All Equipment'!$B$1,ROW()-1,0)&amp;""</f>
        <v/>
      </c>
      <c r="AG960" s="52" t="str">
        <f t="shared" ca="1" si="127"/>
        <v/>
      </c>
      <c r="AH960" s="51" t="str">
        <f ca="1">IF($AE960="","",IF(OFFSET('All Equipment'!$A$1,ROW()-1,2)="","--- Empty ---",OFFSET('All Equipment'!$A$1,ROW()-1,2)))</f>
        <v/>
      </c>
      <c r="AI960" s="52" t="str">
        <f ca="1">IF($AF960="","",OFFSET('All Equipment'!$E$1,ROW()-1,0))</f>
        <v/>
      </c>
      <c r="AJ960" s="52" t="str">
        <f ca="1">IF($AE960="","",OFFSET('All Equipment'!$M$1,ROW()-1,0))</f>
        <v/>
      </c>
      <c r="AK960" s="107" t="str">
        <f ca="1">IF($AE960="","",IF($AH960="--- Empty ---",0,OFFSET('All Equipment'!$P$1,ROW()-1,0)))</f>
        <v/>
      </c>
      <c r="AL960" s="107" t="str">
        <f ca="1">IF($AE960="","",IF(AND($AE960="Off-Hand",$AH960="--- Empty ---"),1000,IF($AG960="1H",SUM($AK960,MAX(Optimization!$I$5:$K$5)),$AK960)))</f>
        <v/>
      </c>
      <c r="AM960" s="134" t="str">
        <f ca="1">IF($AH960="","",IF(AND($AH960&lt;&gt;"--- Empty ---",OR($AI960&gt;$AD$2,OFFSET('All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0" s="52" t="str">
        <f t="shared" ca="1" si="128"/>
        <v/>
      </c>
      <c r="AO960" s="52" t="str">
        <f t="shared" ca="1" si="133"/>
        <v/>
      </c>
      <c r="AQ960" s="51" t="str">
        <f t="shared" ca="1" si="129"/>
        <v/>
      </c>
      <c r="AR960" s="51" t="str">
        <f t="shared" ca="1" si="130"/>
        <v/>
      </c>
      <c r="AS960" s="52" t="str">
        <f t="shared" ca="1" si="134"/>
        <v/>
      </c>
      <c r="AT960" s="52" t="str">
        <f ca="1">IF(OR(AQ960="",AQ960="n/a"),AQ960,IF(AND($AR960&lt;&gt;"--- Empty ---",AR960=IF(AQ960="Finger1",Settings!$AB$4,Settings!$AB$6),ISERROR(MATCH(AR960,Settings!$AB$9:$AB$14,0))),"No","Yes"))</f>
        <v/>
      </c>
      <c r="AV960" s="51" t="str">
        <f t="shared" ca="1" si="131"/>
        <v/>
      </c>
      <c r="AW960" s="51" t="str">
        <f t="shared" ca="1" si="132"/>
        <v/>
      </c>
      <c r="AX960" s="52" t="str">
        <f t="shared" ca="1" si="135"/>
        <v/>
      </c>
      <c r="AY960" s="52" t="str">
        <f ca="1">IF(OR(AV960="",AV960="n/a"),AV960,IF(AND($AW960&lt;&gt;"--- Empty ---",AW960=IF(AV960="Finger2",Settings!$AB$3,Settings!$AB$5),ISERROR(MATCH(AW960,Settings!$AB$9:$AB$14,0))),"No","Yes"))</f>
        <v/>
      </c>
    </row>
    <row r="961" spans="31:51" x14ac:dyDescent="0.25">
      <c r="AE961" s="51" t="str">
        <f ca="1">OFFSET('All Equipment'!$A$1,ROW()-1,0)&amp;""</f>
        <v/>
      </c>
      <c r="AF961" s="51" t="str">
        <f ca="1">OFFSET('All Equipment'!$B$1,ROW()-1,0)&amp;""</f>
        <v/>
      </c>
      <c r="AG961" s="52" t="str">
        <f t="shared" ca="1" si="127"/>
        <v/>
      </c>
      <c r="AH961" s="51" t="str">
        <f ca="1">IF($AE961="","",IF(OFFSET('All Equipment'!$A$1,ROW()-1,2)="","--- Empty ---",OFFSET('All Equipment'!$A$1,ROW()-1,2)))</f>
        <v/>
      </c>
      <c r="AI961" s="52" t="str">
        <f ca="1">IF($AF961="","",OFFSET('All Equipment'!$E$1,ROW()-1,0))</f>
        <v/>
      </c>
      <c r="AJ961" s="52" t="str">
        <f ca="1">IF($AE961="","",OFFSET('All Equipment'!$M$1,ROW()-1,0))</f>
        <v/>
      </c>
      <c r="AK961" s="107" t="str">
        <f ca="1">IF($AE961="","",IF($AH961="--- Empty ---",0,OFFSET('All Equipment'!$P$1,ROW()-1,0)))</f>
        <v/>
      </c>
      <c r="AL961" s="107" t="str">
        <f ca="1">IF($AE961="","",IF(AND($AE961="Off-Hand",$AH961="--- Empty ---"),1000,IF($AG961="1H",SUM($AK961,MAX(Optimization!$I$5:$K$5)),$AK961)))</f>
        <v/>
      </c>
      <c r="AM961" s="134" t="str">
        <f ca="1">IF($AH961="","",IF(AND($AH961&lt;&gt;"--- Empty ---",OR($AI961&gt;$AD$2,OFFSET('All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1" s="52" t="str">
        <f t="shared" ca="1" si="128"/>
        <v/>
      </c>
      <c r="AO961" s="52" t="str">
        <f t="shared" ca="1" si="133"/>
        <v/>
      </c>
      <c r="AQ961" s="51" t="str">
        <f t="shared" ca="1" si="129"/>
        <v/>
      </c>
      <c r="AR961" s="51" t="str">
        <f t="shared" ca="1" si="130"/>
        <v/>
      </c>
      <c r="AS961" s="52" t="str">
        <f t="shared" ca="1" si="134"/>
        <v/>
      </c>
      <c r="AT961" s="52" t="str">
        <f ca="1">IF(OR(AQ961="",AQ961="n/a"),AQ961,IF(AND($AR961&lt;&gt;"--- Empty ---",AR961=IF(AQ961="Finger1",Settings!$AB$4,Settings!$AB$6),ISERROR(MATCH(AR961,Settings!$AB$9:$AB$14,0))),"No","Yes"))</f>
        <v/>
      </c>
      <c r="AV961" s="51" t="str">
        <f t="shared" ca="1" si="131"/>
        <v/>
      </c>
      <c r="AW961" s="51" t="str">
        <f t="shared" ca="1" si="132"/>
        <v/>
      </c>
      <c r="AX961" s="52" t="str">
        <f t="shared" ca="1" si="135"/>
        <v/>
      </c>
      <c r="AY961" s="52" t="str">
        <f ca="1">IF(OR(AV961="",AV961="n/a"),AV961,IF(AND($AW961&lt;&gt;"--- Empty ---",AW961=IF(AV961="Finger2",Settings!$AB$3,Settings!$AB$5),ISERROR(MATCH(AW961,Settings!$AB$9:$AB$14,0))),"No","Yes"))</f>
        <v/>
      </c>
    </row>
    <row r="962" spans="31:51" x14ac:dyDescent="0.25">
      <c r="AE962" s="51" t="str">
        <f ca="1">OFFSET('All Equipment'!$A$1,ROW()-1,0)&amp;""</f>
        <v/>
      </c>
      <c r="AF962" s="51" t="str">
        <f ca="1">OFFSET('All Equipment'!$B$1,ROW()-1,0)&amp;""</f>
        <v/>
      </c>
      <c r="AG962" s="52" t="str">
        <f t="shared" ref="AG962:AG1025" ca="1" si="136">IF(ISNUMBER(MATCH($AH962,$R$1:$R$100,0)),INDEX($Q$1:$Q$100,MATCH($AH962,$R$1:$R$100,0)),IF(AND($AE962="Weapon",$AF962&lt;&gt;""),IF(OR($AF962="Staff",LEFT($AF962,2)="2H"),"2H","1H"),IF(AND($AE962="Finger",ISNUMBER(MATCH($AH962,$AB$9:$AB$14,0))),"Except","")))</f>
        <v/>
      </c>
      <c r="AH962" s="51" t="str">
        <f ca="1">IF($AE962="","",IF(OFFSET('All Equipment'!$A$1,ROW()-1,2)="","--- Empty ---",OFFSET('All Equipment'!$A$1,ROW()-1,2)))</f>
        <v/>
      </c>
      <c r="AI962" s="52" t="str">
        <f ca="1">IF($AF962="","",OFFSET('All Equipment'!$E$1,ROW()-1,0))</f>
        <v/>
      </c>
      <c r="AJ962" s="52" t="str">
        <f ca="1">IF($AE962="","",OFFSET('All Equipment'!$M$1,ROW()-1,0))</f>
        <v/>
      </c>
      <c r="AK962" s="107" t="str">
        <f ca="1">IF($AE962="","",IF($AH962="--- Empty ---",0,OFFSET('All Equipment'!$P$1,ROW()-1,0)))</f>
        <v/>
      </c>
      <c r="AL962" s="107" t="str">
        <f ca="1">IF($AE962="","",IF(AND($AE962="Off-Hand",$AH962="--- Empty ---"),1000,IF($AG962="1H",SUM($AK962,MAX(Optimization!$I$5:$K$5)),$AK962)))</f>
        <v/>
      </c>
      <c r="AM962" s="134" t="str">
        <f ca="1">IF($AH962="","",IF(AND($AH962&lt;&gt;"--- Empty ---",OR($AI962&gt;$AD$2,OFFSET('All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2" s="52" t="str">
        <f t="shared" ref="AN962:AN1025" ca="1" si="137">IF($AE962="","",IF(AND($AE962="Off-Hand",$AH962&lt;&gt;"--- Empty ---",$AB$2="2H"),"No","Yes"))</f>
        <v/>
      </c>
      <c r="AO962" s="52" t="str">
        <f t="shared" ca="1" si="133"/>
        <v/>
      </c>
      <c r="AQ962" s="51" t="str">
        <f t="shared" ref="AQ962:AQ1025" ca="1" si="138">IF($AE962="","",IF(AND($AE962&lt;&gt;"Finger",$AE962&lt;&gt;"Trinket"),"n/a",$AE962&amp;1))</f>
        <v/>
      </c>
      <c r="AR962" s="51" t="str">
        <f t="shared" ref="AR962:AR1000" ca="1" si="139">IF(OR(AQ962="",AQ962="n/a"),AQ962,$AH962)</f>
        <v/>
      </c>
      <c r="AS962" s="52" t="str">
        <f t="shared" ca="1" si="134"/>
        <v/>
      </c>
      <c r="AT962" s="52" t="str">
        <f ca="1">IF(OR(AQ962="",AQ962="n/a"),AQ962,IF(AND($AR962&lt;&gt;"--- Empty ---",AR962=IF(AQ962="Finger1",Settings!$AB$4,Settings!$AB$6),ISERROR(MATCH(AR962,Settings!$AB$9:$AB$14,0))),"No","Yes"))</f>
        <v/>
      </c>
      <c r="AV962" s="51" t="str">
        <f t="shared" ref="AV962:AV1025" ca="1" si="140">IF($AE962="","",IF(AND($AE962&lt;&gt;"Finger",$AE962&lt;&gt;"Trinket"),"n/a",$AE962&amp;2))</f>
        <v/>
      </c>
      <c r="AW962" s="51" t="str">
        <f t="shared" ref="AW962:AW1000" ca="1" si="141">IF(OR(AV962="",AV962="n/a"),AV962,$AH962)</f>
        <v/>
      </c>
      <c r="AX962" s="52" t="str">
        <f t="shared" ca="1" si="135"/>
        <v/>
      </c>
      <c r="AY962" s="52" t="str">
        <f ca="1">IF(OR(AV962="",AV962="n/a"),AV962,IF(AND($AW962&lt;&gt;"--- Empty ---",AW962=IF(AV962="Finger2",Settings!$AB$3,Settings!$AB$5),ISERROR(MATCH(AW962,Settings!$AB$9:$AB$14,0))),"No","Yes"))</f>
        <v/>
      </c>
    </row>
    <row r="963" spans="31:51" x14ac:dyDescent="0.25">
      <c r="AE963" s="51" t="str">
        <f ca="1">OFFSET('All Equipment'!$A$1,ROW()-1,0)&amp;""</f>
        <v/>
      </c>
      <c r="AF963" s="51" t="str">
        <f ca="1">OFFSET('All Equipment'!$B$1,ROW()-1,0)&amp;""</f>
        <v/>
      </c>
      <c r="AG963" s="52" t="str">
        <f t="shared" ca="1" si="136"/>
        <v/>
      </c>
      <c r="AH963" s="51" t="str">
        <f ca="1">IF($AE963="","",IF(OFFSET('All Equipment'!$A$1,ROW()-1,2)="","--- Empty ---",OFFSET('All Equipment'!$A$1,ROW()-1,2)))</f>
        <v/>
      </c>
      <c r="AI963" s="52" t="str">
        <f ca="1">IF($AF963="","",OFFSET('All Equipment'!$E$1,ROW()-1,0))</f>
        <v/>
      </c>
      <c r="AJ963" s="52" t="str">
        <f ca="1">IF($AE963="","",OFFSET('All Equipment'!$M$1,ROW()-1,0))</f>
        <v/>
      </c>
      <c r="AK963" s="107" t="str">
        <f ca="1">IF($AE963="","",IF($AH963="--- Empty ---",0,OFFSET('All Equipment'!$P$1,ROW()-1,0)))</f>
        <v/>
      </c>
      <c r="AL963" s="107" t="str">
        <f ca="1">IF($AE963="","",IF(AND($AE963="Off-Hand",$AH963="--- Empty ---"),1000,IF($AG963="1H",SUM($AK963,MAX(Optimization!$I$5:$K$5)),$AK963)))</f>
        <v/>
      </c>
      <c r="AM963" s="134" t="str">
        <f ca="1">IF($AH963="","",IF(AND($AH963&lt;&gt;"--- Empty ---",OR($AI963&gt;$AD$2,OFFSET('All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3" s="52" t="str">
        <f t="shared" ca="1" si="137"/>
        <v/>
      </c>
      <c r="AO963" s="52" t="str">
        <f t="shared" ref="AO963:AO1026" ca="1" si="142">IF($AH963="","",ROW())</f>
        <v/>
      </c>
      <c r="AQ963" s="51" t="str">
        <f t="shared" ca="1" si="138"/>
        <v/>
      </c>
      <c r="AR963" s="51" t="str">
        <f t="shared" ca="1" si="139"/>
        <v/>
      </c>
      <c r="AS963" s="52" t="str">
        <f t="shared" ref="AS963:AS1000" ca="1" si="143">IF(OR(AQ963="",AQ963="n/a"),AQ963,$AM963)</f>
        <v/>
      </c>
      <c r="AT963" s="52" t="str">
        <f ca="1">IF(OR(AQ963="",AQ963="n/a"),AQ963,IF(AND($AR963&lt;&gt;"--- Empty ---",AR963=IF(AQ963="Finger1",Settings!$AB$4,Settings!$AB$6),ISERROR(MATCH(AR963,Settings!$AB$9:$AB$14,0))),"No","Yes"))</f>
        <v/>
      </c>
      <c r="AV963" s="51" t="str">
        <f t="shared" ca="1" si="140"/>
        <v/>
      </c>
      <c r="AW963" s="51" t="str">
        <f t="shared" ca="1" si="141"/>
        <v/>
      </c>
      <c r="AX963" s="52" t="str">
        <f t="shared" ref="AX963:AX1000" ca="1" si="144">IF(OR(AV963="",AV963="n/a"),AV963,$AM963)</f>
        <v/>
      </c>
      <c r="AY963" s="52" t="str">
        <f ca="1">IF(OR(AV963="",AV963="n/a"),AV963,IF(AND($AW963&lt;&gt;"--- Empty ---",AW963=IF(AV963="Finger2",Settings!$AB$3,Settings!$AB$5),ISERROR(MATCH(AW963,Settings!$AB$9:$AB$14,0))),"No","Yes"))</f>
        <v/>
      </c>
    </row>
    <row r="964" spans="31:51" x14ac:dyDescent="0.25">
      <c r="AE964" s="51" t="str">
        <f ca="1">OFFSET('All Equipment'!$A$1,ROW()-1,0)&amp;""</f>
        <v/>
      </c>
      <c r="AF964" s="51" t="str">
        <f ca="1">OFFSET('All Equipment'!$B$1,ROW()-1,0)&amp;""</f>
        <v/>
      </c>
      <c r="AG964" s="52" t="str">
        <f t="shared" ca="1" si="136"/>
        <v/>
      </c>
      <c r="AH964" s="51" t="str">
        <f ca="1">IF($AE964="","",IF(OFFSET('All Equipment'!$A$1,ROW()-1,2)="","--- Empty ---",OFFSET('All Equipment'!$A$1,ROW()-1,2)))</f>
        <v/>
      </c>
      <c r="AI964" s="52" t="str">
        <f ca="1">IF($AF964="","",OFFSET('All Equipment'!$E$1,ROW()-1,0))</f>
        <v/>
      </c>
      <c r="AJ964" s="52" t="str">
        <f ca="1">IF($AE964="","",OFFSET('All Equipment'!$M$1,ROW()-1,0))</f>
        <v/>
      </c>
      <c r="AK964" s="107" t="str">
        <f ca="1">IF($AE964="","",IF($AH964="--- Empty ---",0,OFFSET('All Equipment'!$P$1,ROW()-1,0)))</f>
        <v/>
      </c>
      <c r="AL964" s="107" t="str">
        <f ca="1">IF($AE964="","",IF(AND($AE964="Off-Hand",$AH964="--- Empty ---"),1000,IF($AG964="1H",SUM($AK964,MAX(Optimization!$I$5:$K$5)),$AK964)))</f>
        <v/>
      </c>
      <c r="AM964" s="134" t="str">
        <f ca="1">IF($AH964="","",IF(AND($AH964&lt;&gt;"--- Empty ---",OR($AI964&gt;$AD$2,OFFSET('All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4" s="52" t="str">
        <f t="shared" ca="1" si="137"/>
        <v/>
      </c>
      <c r="AO964" s="52" t="str">
        <f t="shared" ca="1" si="142"/>
        <v/>
      </c>
      <c r="AQ964" s="51" t="str">
        <f t="shared" ca="1" si="138"/>
        <v/>
      </c>
      <c r="AR964" s="51" t="str">
        <f t="shared" ca="1" si="139"/>
        <v/>
      </c>
      <c r="AS964" s="52" t="str">
        <f t="shared" ca="1" si="143"/>
        <v/>
      </c>
      <c r="AT964" s="52" t="str">
        <f ca="1">IF(OR(AQ964="",AQ964="n/a"),AQ964,IF(AND($AR964&lt;&gt;"--- Empty ---",AR964=IF(AQ964="Finger1",Settings!$AB$4,Settings!$AB$6),ISERROR(MATCH(AR964,Settings!$AB$9:$AB$14,0))),"No","Yes"))</f>
        <v/>
      </c>
      <c r="AV964" s="51" t="str">
        <f t="shared" ca="1" si="140"/>
        <v/>
      </c>
      <c r="AW964" s="51" t="str">
        <f t="shared" ca="1" si="141"/>
        <v/>
      </c>
      <c r="AX964" s="52" t="str">
        <f t="shared" ca="1" si="144"/>
        <v/>
      </c>
      <c r="AY964" s="52" t="str">
        <f ca="1">IF(OR(AV964="",AV964="n/a"),AV964,IF(AND($AW964&lt;&gt;"--- Empty ---",AW964=IF(AV964="Finger2",Settings!$AB$3,Settings!$AB$5),ISERROR(MATCH(AW964,Settings!$AB$9:$AB$14,0))),"No","Yes"))</f>
        <v/>
      </c>
    </row>
    <row r="965" spans="31:51" x14ac:dyDescent="0.25">
      <c r="AE965" s="51" t="str">
        <f ca="1">OFFSET('All Equipment'!$A$1,ROW()-1,0)&amp;""</f>
        <v/>
      </c>
      <c r="AF965" s="51" t="str">
        <f ca="1">OFFSET('All Equipment'!$B$1,ROW()-1,0)&amp;""</f>
        <v/>
      </c>
      <c r="AG965" s="52" t="str">
        <f t="shared" ca="1" si="136"/>
        <v/>
      </c>
      <c r="AH965" s="51" t="str">
        <f ca="1">IF($AE965="","",IF(OFFSET('All Equipment'!$A$1,ROW()-1,2)="","--- Empty ---",OFFSET('All Equipment'!$A$1,ROW()-1,2)))</f>
        <v/>
      </c>
      <c r="AI965" s="52" t="str">
        <f ca="1">IF($AF965="","",OFFSET('All Equipment'!$E$1,ROW()-1,0))</f>
        <v/>
      </c>
      <c r="AJ965" s="52" t="str">
        <f ca="1">IF($AE965="","",OFFSET('All Equipment'!$M$1,ROW()-1,0))</f>
        <v/>
      </c>
      <c r="AK965" s="107" t="str">
        <f ca="1">IF($AE965="","",IF($AH965="--- Empty ---",0,OFFSET('All Equipment'!$P$1,ROW()-1,0)))</f>
        <v/>
      </c>
      <c r="AL965" s="107" t="str">
        <f ca="1">IF($AE965="","",IF(AND($AE965="Off-Hand",$AH965="--- Empty ---"),1000,IF($AG965="1H",SUM($AK965,MAX(Optimization!$I$5:$K$5)),$AK965)))</f>
        <v/>
      </c>
      <c r="AM965" s="134" t="str">
        <f ca="1">IF($AH965="","",IF(AND($AH965&lt;&gt;"--- Empty ---",OR($AI965&gt;$AD$2,OFFSET('All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5" s="52" t="str">
        <f t="shared" ca="1" si="137"/>
        <v/>
      </c>
      <c r="AO965" s="52" t="str">
        <f t="shared" ca="1" si="142"/>
        <v/>
      </c>
      <c r="AQ965" s="51" t="str">
        <f t="shared" ca="1" si="138"/>
        <v/>
      </c>
      <c r="AR965" s="51" t="str">
        <f t="shared" ca="1" si="139"/>
        <v/>
      </c>
      <c r="AS965" s="52" t="str">
        <f t="shared" ca="1" si="143"/>
        <v/>
      </c>
      <c r="AT965" s="52" t="str">
        <f ca="1">IF(OR(AQ965="",AQ965="n/a"),AQ965,IF(AND($AR965&lt;&gt;"--- Empty ---",AR965=IF(AQ965="Finger1",Settings!$AB$4,Settings!$AB$6),ISERROR(MATCH(AR965,Settings!$AB$9:$AB$14,0))),"No","Yes"))</f>
        <v/>
      </c>
      <c r="AV965" s="51" t="str">
        <f t="shared" ca="1" si="140"/>
        <v/>
      </c>
      <c r="AW965" s="51" t="str">
        <f t="shared" ca="1" si="141"/>
        <v/>
      </c>
      <c r="AX965" s="52" t="str">
        <f t="shared" ca="1" si="144"/>
        <v/>
      </c>
      <c r="AY965" s="52" t="str">
        <f ca="1">IF(OR(AV965="",AV965="n/a"),AV965,IF(AND($AW965&lt;&gt;"--- Empty ---",AW965=IF(AV965="Finger2",Settings!$AB$3,Settings!$AB$5),ISERROR(MATCH(AW965,Settings!$AB$9:$AB$14,0))),"No","Yes"))</f>
        <v/>
      </c>
    </row>
    <row r="966" spans="31:51" x14ac:dyDescent="0.25">
      <c r="AE966" s="51" t="str">
        <f ca="1">OFFSET('All Equipment'!$A$1,ROW()-1,0)&amp;""</f>
        <v/>
      </c>
      <c r="AF966" s="51" t="str">
        <f ca="1">OFFSET('All Equipment'!$B$1,ROW()-1,0)&amp;""</f>
        <v/>
      </c>
      <c r="AG966" s="52" t="str">
        <f t="shared" ca="1" si="136"/>
        <v/>
      </c>
      <c r="AH966" s="51" t="str">
        <f ca="1">IF($AE966="","",IF(OFFSET('All Equipment'!$A$1,ROW()-1,2)="","--- Empty ---",OFFSET('All Equipment'!$A$1,ROW()-1,2)))</f>
        <v/>
      </c>
      <c r="AI966" s="52" t="str">
        <f ca="1">IF($AF966="","",OFFSET('All Equipment'!$E$1,ROW()-1,0))</f>
        <v/>
      </c>
      <c r="AJ966" s="52" t="str">
        <f ca="1">IF($AE966="","",OFFSET('All Equipment'!$M$1,ROW()-1,0))</f>
        <v/>
      </c>
      <c r="AK966" s="107" t="str">
        <f ca="1">IF($AE966="","",IF($AH966="--- Empty ---",0,OFFSET('All Equipment'!$P$1,ROW()-1,0)))</f>
        <v/>
      </c>
      <c r="AL966" s="107" t="str">
        <f ca="1">IF($AE966="","",IF(AND($AE966="Off-Hand",$AH966="--- Empty ---"),1000,IF($AG966="1H",SUM($AK966,MAX(Optimization!$I$5:$K$5)),$AK966)))</f>
        <v/>
      </c>
      <c r="AM966" s="134" t="str">
        <f ca="1">IF($AH966="","",IF(AND($AH966&lt;&gt;"--- Empty ---",OR($AI966&gt;$AD$2,OFFSET('All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6" s="52" t="str">
        <f t="shared" ca="1" si="137"/>
        <v/>
      </c>
      <c r="AO966" s="52" t="str">
        <f t="shared" ca="1" si="142"/>
        <v/>
      </c>
      <c r="AQ966" s="51" t="str">
        <f t="shared" ca="1" si="138"/>
        <v/>
      </c>
      <c r="AR966" s="51" t="str">
        <f t="shared" ca="1" si="139"/>
        <v/>
      </c>
      <c r="AS966" s="52" t="str">
        <f t="shared" ca="1" si="143"/>
        <v/>
      </c>
      <c r="AT966" s="52" t="str">
        <f ca="1">IF(OR(AQ966="",AQ966="n/a"),AQ966,IF(AND($AR966&lt;&gt;"--- Empty ---",AR966=IF(AQ966="Finger1",Settings!$AB$4,Settings!$AB$6),ISERROR(MATCH(AR966,Settings!$AB$9:$AB$14,0))),"No","Yes"))</f>
        <v/>
      </c>
      <c r="AV966" s="51" t="str">
        <f t="shared" ca="1" si="140"/>
        <v/>
      </c>
      <c r="AW966" s="51" t="str">
        <f t="shared" ca="1" si="141"/>
        <v/>
      </c>
      <c r="AX966" s="52" t="str">
        <f t="shared" ca="1" si="144"/>
        <v/>
      </c>
      <c r="AY966" s="52" t="str">
        <f ca="1">IF(OR(AV966="",AV966="n/a"),AV966,IF(AND($AW966&lt;&gt;"--- Empty ---",AW966=IF(AV966="Finger2",Settings!$AB$3,Settings!$AB$5),ISERROR(MATCH(AW966,Settings!$AB$9:$AB$14,0))),"No","Yes"))</f>
        <v/>
      </c>
    </row>
    <row r="967" spans="31:51" x14ac:dyDescent="0.25">
      <c r="AE967" s="51" t="str">
        <f ca="1">OFFSET('All Equipment'!$A$1,ROW()-1,0)&amp;""</f>
        <v/>
      </c>
      <c r="AF967" s="51" t="str">
        <f ca="1">OFFSET('All Equipment'!$B$1,ROW()-1,0)&amp;""</f>
        <v/>
      </c>
      <c r="AG967" s="52" t="str">
        <f t="shared" ca="1" si="136"/>
        <v/>
      </c>
      <c r="AH967" s="51" t="str">
        <f ca="1">IF($AE967="","",IF(OFFSET('All Equipment'!$A$1,ROW()-1,2)="","--- Empty ---",OFFSET('All Equipment'!$A$1,ROW()-1,2)))</f>
        <v/>
      </c>
      <c r="AI967" s="52" t="str">
        <f ca="1">IF($AF967="","",OFFSET('All Equipment'!$E$1,ROW()-1,0))</f>
        <v/>
      </c>
      <c r="AJ967" s="52" t="str">
        <f ca="1">IF($AE967="","",OFFSET('All Equipment'!$M$1,ROW()-1,0))</f>
        <v/>
      </c>
      <c r="AK967" s="107" t="str">
        <f ca="1">IF($AE967="","",IF($AH967="--- Empty ---",0,OFFSET('All Equipment'!$P$1,ROW()-1,0)))</f>
        <v/>
      </c>
      <c r="AL967" s="107" t="str">
        <f ca="1">IF($AE967="","",IF(AND($AE967="Off-Hand",$AH967="--- Empty ---"),1000,IF($AG967="1H",SUM($AK967,MAX(Optimization!$I$5:$K$5)),$AK967)))</f>
        <v/>
      </c>
      <c r="AM967" s="134" t="str">
        <f ca="1">IF($AH967="","",IF(AND($AH967&lt;&gt;"--- Empty ---",OR($AI967&gt;$AD$2,OFFSET('All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7" s="52" t="str">
        <f t="shared" ca="1" si="137"/>
        <v/>
      </c>
      <c r="AO967" s="52" t="str">
        <f t="shared" ca="1" si="142"/>
        <v/>
      </c>
      <c r="AQ967" s="51" t="str">
        <f t="shared" ca="1" si="138"/>
        <v/>
      </c>
      <c r="AR967" s="51" t="str">
        <f t="shared" ca="1" si="139"/>
        <v/>
      </c>
      <c r="AS967" s="52" t="str">
        <f t="shared" ca="1" si="143"/>
        <v/>
      </c>
      <c r="AT967" s="52" t="str">
        <f ca="1">IF(OR(AQ967="",AQ967="n/a"),AQ967,IF(AND($AR967&lt;&gt;"--- Empty ---",AR967=IF(AQ967="Finger1",Settings!$AB$4,Settings!$AB$6),ISERROR(MATCH(AR967,Settings!$AB$9:$AB$14,0))),"No","Yes"))</f>
        <v/>
      </c>
      <c r="AV967" s="51" t="str">
        <f t="shared" ca="1" si="140"/>
        <v/>
      </c>
      <c r="AW967" s="51" t="str">
        <f t="shared" ca="1" si="141"/>
        <v/>
      </c>
      <c r="AX967" s="52" t="str">
        <f t="shared" ca="1" si="144"/>
        <v/>
      </c>
      <c r="AY967" s="52" t="str">
        <f ca="1">IF(OR(AV967="",AV967="n/a"),AV967,IF(AND($AW967&lt;&gt;"--- Empty ---",AW967=IF(AV967="Finger2",Settings!$AB$3,Settings!$AB$5),ISERROR(MATCH(AW967,Settings!$AB$9:$AB$14,0))),"No","Yes"))</f>
        <v/>
      </c>
    </row>
    <row r="968" spans="31:51" x14ac:dyDescent="0.25">
      <c r="AE968" s="51" t="str">
        <f ca="1">OFFSET('All Equipment'!$A$1,ROW()-1,0)&amp;""</f>
        <v/>
      </c>
      <c r="AF968" s="51" t="str">
        <f ca="1">OFFSET('All Equipment'!$B$1,ROW()-1,0)&amp;""</f>
        <v/>
      </c>
      <c r="AG968" s="52" t="str">
        <f t="shared" ca="1" si="136"/>
        <v/>
      </c>
      <c r="AH968" s="51" t="str">
        <f ca="1">IF($AE968="","",IF(OFFSET('All Equipment'!$A$1,ROW()-1,2)="","--- Empty ---",OFFSET('All Equipment'!$A$1,ROW()-1,2)))</f>
        <v/>
      </c>
      <c r="AI968" s="52" t="str">
        <f ca="1">IF($AF968="","",OFFSET('All Equipment'!$E$1,ROW()-1,0))</f>
        <v/>
      </c>
      <c r="AJ968" s="52" t="str">
        <f ca="1">IF($AE968="","",OFFSET('All Equipment'!$M$1,ROW()-1,0))</f>
        <v/>
      </c>
      <c r="AK968" s="107" t="str">
        <f ca="1">IF($AE968="","",IF($AH968="--- Empty ---",0,OFFSET('All Equipment'!$P$1,ROW()-1,0)))</f>
        <v/>
      </c>
      <c r="AL968" s="107" t="str">
        <f ca="1">IF($AE968="","",IF(AND($AE968="Off-Hand",$AH968="--- Empty ---"),1000,IF($AG968="1H",SUM($AK968,MAX(Optimization!$I$5:$K$5)),$AK968)))</f>
        <v/>
      </c>
      <c r="AM968" s="134" t="str">
        <f ca="1">IF($AH968="","",IF(AND($AH968&lt;&gt;"--- Empty ---",OR($AI968&gt;$AD$2,OFFSET('All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8" s="52" t="str">
        <f t="shared" ca="1" si="137"/>
        <v/>
      </c>
      <c r="AO968" s="52" t="str">
        <f t="shared" ca="1" si="142"/>
        <v/>
      </c>
      <c r="AQ968" s="51" t="str">
        <f t="shared" ca="1" si="138"/>
        <v/>
      </c>
      <c r="AR968" s="51" t="str">
        <f t="shared" ca="1" si="139"/>
        <v/>
      </c>
      <c r="AS968" s="52" t="str">
        <f t="shared" ca="1" si="143"/>
        <v/>
      </c>
      <c r="AT968" s="52" t="str">
        <f ca="1">IF(OR(AQ968="",AQ968="n/a"),AQ968,IF(AND($AR968&lt;&gt;"--- Empty ---",AR968=IF(AQ968="Finger1",Settings!$AB$4,Settings!$AB$6),ISERROR(MATCH(AR968,Settings!$AB$9:$AB$14,0))),"No","Yes"))</f>
        <v/>
      </c>
      <c r="AV968" s="51" t="str">
        <f t="shared" ca="1" si="140"/>
        <v/>
      </c>
      <c r="AW968" s="51" t="str">
        <f t="shared" ca="1" si="141"/>
        <v/>
      </c>
      <c r="AX968" s="52" t="str">
        <f t="shared" ca="1" si="144"/>
        <v/>
      </c>
      <c r="AY968" s="52" t="str">
        <f ca="1">IF(OR(AV968="",AV968="n/a"),AV968,IF(AND($AW968&lt;&gt;"--- Empty ---",AW968=IF(AV968="Finger2",Settings!$AB$3,Settings!$AB$5),ISERROR(MATCH(AW968,Settings!$AB$9:$AB$14,0))),"No","Yes"))</f>
        <v/>
      </c>
    </row>
    <row r="969" spans="31:51" x14ac:dyDescent="0.25">
      <c r="AE969" s="51" t="str">
        <f ca="1">OFFSET('All Equipment'!$A$1,ROW()-1,0)&amp;""</f>
        <v/>
      </c>
      <c r="AF969" s="51" t="str">
        <f ca="1">OFFSET('All Equipment'!$B$1,ROW()-1,0)&amp;""</f>
        <v/>
      </c>
      <c r="AG969" s="52" t="str">
        <f t="shared" ca="1" si="136"/>
        <v/>
      </c>
      <c r="AH969" s="51" t="str">
        <f ca="1">IF($AE969="","",IF(OFFSET('All Equipment'!$A$1,ROW()-1,2)="","--- Empty ---",OFFSET('All Equipment'!$A$1,ROW()-1,2)))</f>
        <v/>
      </c>
      <c r="AI969" s="52" t="str">
        <f ca="1">IF($AF969="","",OFFSET('All Equipment'!$E$1,ROW()-1,0))</f>
        <v/>
      </c>
      <c r="AJ969" s="52" t="str">
        <f ca="1">IF($AE969="","",OFFSET('All Equipment'!$M$1,ROW()-1,0))</f>
        <v/>
      </c>
      <c r="AK969" s="107" t="str">
        <f ca="1">IF($AE969="","",IF($AH969="--- Empty ---",0,OFFSET('All Equipment'!$P$1,ROW()-1,0)))</f>
        <v/>
      </c>
      <c r="AL969" s="107" t="str">
        <f ca="1">IF($AE969="","",IF(AND($AE969="Off-Hand",$AH969="--- Empty ---"),1000,IF($AG969="1H",SUM($AK969,MAX(Optimization!$I$5:$K$5)),$AK969)))</f>
        <v/>
      </c>
      <c r="AM969" s="134" t="str">
        <f ca="1">IF($AH969="","",IF(AND($AH969&lt;&gt;"--- Empty ---",OR($AI969&gt;$AD$2,OFFSET('All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9" s="52" t="str">
        <f t="shared" ca="1" si="137"/>
        <v/>
      </c>
      <c r="AO969" s="52" t="str">
        <f t="shared" ca="1" si="142"/>
        <v/>
      </c>
      <c r="AQ969" s="51" t="str">
        <f t="shared" ca="1" si="138"/>
        <v/>
      </c>
      <c r="AR969" s="51" t="str">
        <f t="shared" ca="1" si="139"/>
        <v/>
      </c>
      <c r="AS969" s="52" t="str">
        <f t="shared" ca="1" si="143"/>
        <v/>
      </c>
      <c r="AT969" s="52" t="str">
        <f ca="1">IF(OR(AQ969="",AQ969="n/a"),AQ969,IF(AND($AR969&lt;&gt;"--- Empty ---",AR969=IF(AQ969="Finger1",Settings!$AB$4,Settings!$AB$6),ISERROR(MATCH(AR969,Settings!$AB$9:$AB$14,0))),"No","Yes"))</f>
        <v/>
      </c>
      <c r="AV969" s="51" t="str">
        <f t="shared" ca="1" si="140"/>
        <v/>
      </c>
      <c r="AW969" s="51" t="str">
        <f t="shared" ca="1" si="141"/>
        <v/>
      </c>
      <c r="AX969" s="52" t="str">
        <f t="shared" ca="1" si="144"/>
        <v/>
      </c>
      <c r="AY969" s="52" t="str">
        <f ca="1">IF(OR(AV969="",AV969="n/a"),AV969,IF(AND($AW969&lt;&gt;"--- Empty ---",AW969=IF(AV969="Finger2",Settings!$AB$3,Settings!$AB$5),ISERROR(MATCH(AW969,Settings!$AB$9:$AB$14,0))),"No","Yes"))</f>
        <v/>
      </c>
    </row>
    <row r="970" spans="31:51" x14ac:dyDescent="0.25">
      <c r="AE970" s="51" t="str">
        <f ca="1">OFFSET('All Equipment'!$A$1,ROW()-1,0)&amp;""</f>
        <v/>
      </c>
      <c r="AF970" s="51" t="str">
        <f ca="1">OFFSET('All Equipment'!$B$1,ROW()-1,0)&amp;""</f>
        <v/>
      </c>
      <c r="AG970" s="52" t="str">
        <f t="shared" ca="1" si="136"/>
        <v/>
      </c>
      <c r="AH970" s="51" t="str">
        <f ca="1">IF($AE970="","",IF(OFFSET('All Equipment'!$A$1,ROW()-1,2)="","--- Empty ---",OFFSET('All Equipment'!$A$1,ROW()-1,2)))</f>
        <v/>
      </c>
      <c r="AI970" s="52" t="str">
        <f ca="1">IF($AF970="","",OFFSET('All Equipment'!$E$1,ROW()-1,0))</f>
        <v/>
      </c>
      <c r="AJ970" s="52" t="str">
        <f ca="1">IF($AE970="","",OFFSET('All Equipment'!$M$1,ROW()-1,0))</f>
        <v/>
      </c>
      <c r="AK970" s="107" t="str">
        <f ca="1">IF($AE970="","",IF($AH970="--- Empty ---",0,OFFSET('All Equipment'!$P$1,ROW()-1,0)))</f>
        <v/>
      </c>
      <c r="AL970" s="107" t="str">
        <f ca="1">IF($AE970="","",IF(AND($AE970="Off-Hand",$AH970="--- Empty ---"),1000,IF($AG970="1H",SUM($AK970,MAX(Optimization!$I$5:$K$5)),$AK970)))</f>
        <v/>
      </c>
      <c r="AM970" s="134" t="str">
        <f ca="1">IF($AH970="","",IF(AND($AH970&lt;&gt;"--- Empty ---",OR($AI970&gt;$AD$2,OFFSET('All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0" s="52" t="str">
        <f t="shared" ca="1" si="137"/>
        <v/>
      </c>
      <c r="AO970" s="52" t="str">
        <f t="shared" ca="1" si="142"/>
        <v/>
      </c>
      <c r="AQ970" s="51" t="str">
        <f t="shared" ca="1" si="138"/>
        <v/>
      </c>
      <c r="AR970" s="51" t="str">
        <f t="shared" ca="1" si="139"/>
        <v/>
      </c>
      <c r="AS970" s="52" t="str">
        <f t="shared" ca="1" si="143"/>
        <v/>
      </c>
      <c r="AT970" s="52" t="str">
        <f ca="1">IF(OR(AQ970="",AQ970="n/a"),AQ970,IF(AND($AR970&lt;&gt;"--- Empty ---",AR970=IF(AQ970="Finger1",Settings!$AB$4,Settings!$AB$6),ISERROR(MATCH(AR970,Settings!$AB$9:$AB$14,0))),"No","Yes"))</f>
        <v/>
      </c>
      <c r="AV970" s="51" t="str">
        <f t="shared" ca="1" si="140"/>
        <v/>
      </c>
      <c r="AW970" s="51" t="str">
        <f t="shared" ca="1" si="141"/>
        <v/>
      </c>
      <c r="AX970" s="52" t="str">
        <f t="shared" ca="1" si="144"/>
        <v/>
      </c>
      <c r="AY970" s="52" t="str">
        <f ca="1">IF(OR(AV970="",AV970="n/a"),AV970,IF(AND($AW970&lt;&gt;"--- Empty ---",AW970=IF(AV970="Finger2",Settings!$AB$3,Settings!$AB$5),ISERROR(MATCH(AW970,Settings!$AB$9:$AB$14,0))),"No","Yes"))</f>
        <v/>
      </c>
    </row>
    <row r="971" spans="31:51" x14ac:dyDescent="0.25">
      <c r="AE971" s="51" t="str">
        <f ca="1">OFFSET('All Equipment'!$A$1,ROW()-1,0)&amp;""</f>
        <v/>
      </c>
      <c r="AF971" s="51" t="str">
        <f ca="1">OFFSET('All Equipment'!$B$1,ROW()-1,0)&amp;""</f>
        <v/>
      </c>
      <c r="AG971" s="52" t="str">
        <f t="shared" ca="1" si="136"/>
        <v/>
      </c>
      <c r="AH971" s="51" t="str">
        <f ca="1">IF($AE971="","",IF(OFFSET('All Equipment'!$A$1,ROW()-1,2)="","--- Empty ---",OFFSET('All Equipment'!$A$1,ROW()-1,2)))</f>
        <v/>
      </c>
      <c r="AI971" s="52" t="str">
        <f ca="1">IF($AF971="","",OFFSET('All Equipment'!$E$1,ROW()-1,0))</f>
        <v/>
      </c>
      <c r="AJ971" s="52" t="str">
        <f ca="1">IF($AE971="","",OFFSET('All Equipment'!$M$1,ROW()-1,0))</f>
        <v/>
      </c>
      <c r="AK971" s="107" t="str">
        <f ca="1">IF($AE971="","",IF($AH971="--- Empty ---",0,OFFSET('All Equipment'!$P$1,ROW()-1,0)))</f>
        <v/>
      </c>
      <c r="AL971" s="107" t="str">
        <f ca="1">IF($AE971="","",IF(AND($AE971="Off-Hand",$AH971="--- Empty ---"),1000,IF($AG971="1H",SUM($AK971,MAX(Optimization!$I$5:$K$5)),$AK971)))</f>
        <v/>
      </c>
      <c r="AM971" s="134" t="str">
        <f ca="1">IF($AH971="","",IF(AND($AH971&lt;&gt;"--- Empty ---",OR($AI971&gt;$AD$2,OFFSET('All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1" s="52" t="str">
        <f t="shared" ca="1" si="137"/>
        <v/>
      </c>
      <c r="AO971" s="52" t="str">
        <f t="shared" ca="1" si="142"/>
        <v/>
      </c>
      <c r="AQ971" s="51" t="str">
        <f t="shared" ca="1" si="138"/>
        <v/>
      </c>
      <c r="AR971" s="51" t="str">
        <f t="shared" ca="1" si="139"/>
        <v/>
      </c>
      <c r="AS971" s="52" t="str">
        <f t="shared" ca="1" si="143"/>
        <v/>
      </c>
      <c r="AT971" s="52" t="str">
        <f ca="1">IF(OR(AQ971="",AQ971="n/a"),AQ971,IF(AND($AR971&lt;&gt;"--- Empty ---",AR971=IF(AQ971="Finger1",Settings!$AB$4,Settings!$AB$6),ISERROR(MATCH(AR971,Settings!$AB$9:$AB$14,0))),"No","Yes"))</f>
        <v/>
      </c>
      <c r="AV971" s="51" t="str">
        <f t="shared" ca="1" si="140"/>
        <v/>
      </c>
      <c r="AW971" s="51" t="str">
        <f t="shared" ca="1" si="141"/>
        <v/>
      </c>
      <c r="AX971" s="52" t="str">
        <f t="shared" ca="1" si="144"/>
        <v/>
      </c>
      <c r="AY971" s="52" t="str">
        <f ca="1">IF(OR(AV971="",AV971="n/a"),AV971,IF(AND($AW971&lt;&gt;"--- Empty ---",AW971=IF(AV971="Finger2",Settings!$AB$3,Settings!$AB$5),ISERROR(MATCH(AW971,Settings!$AB$9:$AB$14,0))),"No","Yes"))</f>
        <v/>
      </c>
    </row>
    <row r="972" spans="31:51" x14ac:dyDescent="0.25">
      <c r="AE972" s="51" t="str">
        <f ca="1">OFFSET('All Equipment'!$A$1,ROW()-1,0)&amp;""</f>
        <v/>
      </c>
      <c r="AF972" s="51" t="str">
        <f ca="1">OFFSET('All Equipment'!$B$1,ROW()-1,0)&amp;""</f>
        <v/>
      </c>
      <c r="AG972" s="52" t="str">
        <f t="shared" ca="1" si="136"/>
        <v/>
      </c>
      <c r="AH972" s="51" t="str">
        <f ca="1">IF($AE972="","",IF(OFFSET('All Equipment'!$A$1,ROW()-1,2)="","--- Empty ---",OFFSET('All Equipment'!$A$1,ROW()-1,2)))</f>
        <v/>
      </c>
      <c r="AI972" s="52" t="str">
        <f ca="1">IF($AF972="","",OFFSET('All Equipment'!$E$1,ROW()-1,0))</f>
        <v/>
      </c>
      <c r="AJ972" s="52" t="str">
        <f ca="1">IF($AE972="","",OFFSET('All Equipment'!$M$1,ROW()-1,0))</f>
        <v/>
      </c>
      <c r="AK972" s="107" t="str">
        <f ca="1">IF($AE972="","",IF($AH972="--- Empty ---",0,OFFSET('All Equipment'!$P$1,ROW()-1,0)))</f>
        <v/>
      </c>
      <c r="AL972" s="107" t="str">
        <f ca="1">IF($AE972="","",IF(AND($AE972="Off-Hand",$AH972="--- Empty ---"),1000,IF($AG972="1H",SUM($AK972,MAX(Optimization!$I$5:$K$5)),$AK972)))</f>
        <v/>
      </c>
      <c r="AM972" s="134" t="str">
        <f ca="1">IF($AH972="","",IF(AND($AH972&lt;&gt;"--- Empty ---",OR($AI972&gt;$AD$2,OFFSET('All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2" s="52" t="str">
        <f t="shared" ca="1" si="137"/>
        <v/>
      </c>
      <c r="AO972" s="52" t="str">
        <f t="shared" ca="1" si="142"/>
        <v/>
      </c>
      <c r="AQ972" s="51" t="str">
        <f t="shared" ca="1" si="138"/>
        <v/>
      </c>
      <c r="AR972" s="51" t="str">
        <f t="shared" ca="1" si="139"/>
        <v/>
      </c>
      <c r="AS972" s="52" t="str">
        <f t="shared" ca="1" si="143"/>
        <v/>
      </c>
      <c r="AT972" s="52" t="str">
        <f ca="1">IF(OR(AQ972="",AQ972="n/a"),AQ972,IF(AND($AR972&lt;&gt;"--- Empty ---",AR972=IF(AQ972="Finger1",Settings!$AB$4,Settings!$AB$6),ISERROR(MATCH(AR972,Settings!$AB$9:$AB$14,0))),"No","Yes"))</f>
        <v/>
      </c>
      <c r="AV972" s="51" t="str">
        <f t="shared" ca="1" si="140"/>
        <v/>
      </c>
      <c r="AW972" s="51" t="str">
        <f t="shared" ca="1" si="141"/>
        <v/>
      </c>
      <c r="AX972" s="52" t="str">
        <f t="shared" ca="1" si="144"/>
        <v/>
      </c>
      <c r="AY972" s="52" t="str">
        <f ca="1">IF(OR(AV972="",AV972="n/a"),AV972,IF(AND($AW972&lt;&gt;"--- Empty ---",AW972=IF(AV972="Finger2",Settings!$AB$3,Settings!$AB$5),ISERROR(MATCH(AW972,Settings!$AB$9:$AB$14,0))),"No","Yes"))</f>
        <v/>
      </c>
    </row>
    <row r="973" spans="31:51" x14ac:dyDescent="0.25">
      <c r="AE973" s="51" t="str">
        <f ca="1">OFFSET('All Equipment'!$A$1,ROW()-1,0)&amp;""</f>
        <v/>
      </c>
      <c r="AF973" s="51" t="str">
        <f ca="1">OFFSET('All Equipment'!$B$1,ROW()-1,0)&amp;""</f>
        <v/>
      </c>
      <c r="AG973" s="52" t="str">
        <f t="shared" ca="1" si="136"/>
        <v/>
      </c>
      <c r="AH973" s="51" t="str">
        <f ca="1">IF($AE973="","",IF(OFFSET('All Equipment'!$A$1,ROW()-1,2)="","--- Empty ---",OFFSET('All Equipment'!$A$1,ROW()-1,2)))</f>
        <v/>
      </c>
      <c r="AI973" s="52" t="str">
        <f ca="1">IF($AF973="","",OFFSET('All Equipment'!$E$1,ROW()-1,0))</f>
        <v/>
      </c>
      <c r="AJ973" s="52" t="str">
        <f ca="1">IF($AE973="","",OFFSET('All Equipment'!$M$1,ROW()-1,0))</f>
        <v/>
      </c>
      <c r="AK973" s="107" t="str">
        <f ca="1">IF($AE973="","",IF($AH973="--- Empty ---",0,OFFSET('All Equipment'!$P$1,ROW()-1,0)))</f>
        <v/>
      </c>
      <c r="AL973" s="107" t="str">
        <f ca="1">IF($AE973="","",IF(AND($AE973="Off-Hand",$AH973="--- Empty ---"),1000,IF($AG973="1H",SUM($AK973,MAX(Optimization!$I$5:$K$5)),$AK973)))</f>
        <v/>
      </c>
      <c r="AM973" s="134" t="str">
        <f ca="1">IF($AH973="","",IF(AND($AH973&lt;&gt;"--- Empty ---",OR($AI973&gt;$AD$2,OFFSET('All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3" s="52" t="str">
        <f t="shared" ca="1" si="137"/>
        <v/>
      </c>
      <c r="AO973" s="52" t="str">
        <f t="shared" ca="1" si="142"/>
        <v/>
      </c>
      <c r="AQ973" s="51" t="str">
        <f t="shared" ca="1" si="138"/>
        <v/>
      </c>
      <c r="AR973" s="51" t="str">
        <f t="shared" ca="1" si="139"/>
        <v/>
      </c>
      <c r="AS973" s="52" t="str">
        <f t="shared" ca="1" si="143"/>
        <v/>
      </c>
      <c r="AT973" s="52" t="str">
        <f ca="1">IF(OR(AQ973="",AQ973="n/a"),AQ973,IF(AND($AR973&lt;&gt;"--- Empty ---",AR973=IF(AQ973="Finger1",Settings!$AB$4,Settings!$AB$6),ISERROR(MATCH(AR973,Settings!$AB$9:$AB$14,0))),"No","Yes"))</f>
        <v/>
      </c>
      <c r="AV973" s="51" t="str">
        <f t="shared" ca="1" si="140"/>
        <v/>
      </c>
      <c r="AW973" s="51" t="str">
        <f t="shared" ca="1" si="141"/>
        <v/>
      </c>
      <c r="AX973" s="52" t="str">
        <f t="shared" ca="1" si="144"/>
        <v/>
      </c>
      <c r="AY973" s="52" t="str">
        <f ca="1">IF(OR(AV973="",AV973="n/a"),AV973,IF(AND($AW973&lt;&gt;"--- Empty ---",AW973=IF(AV973="Finger2",Settings!$AB$3,Settings!$AB$5),ISERROR(MATCH(AW973,Settings!$AB$9:$AB$14,0))),"No","Yes"))</f>
        <v/>
      </c>
    </row>
    <row r="974" spans="31:51" x14ac:dyDescent="0.25">
      <c r="AE974" s="51" t="str">
        <f ca="1">OFFSET('All Equipment'!$A$1,ROW()-1,0)&amp;""</f>
        <v/>
      </c>
      <c r="AF974" s="51" t="str">
        <f ca="1">OFFSET('All Equipment'!$B$1,ROW()-1,0)&amp;""</f>
        <v/>
      </c>
      <c r="AG974" s="52" t="str">
        <f t="shared" ca="1" si="136"/>
        <v/>
      </c>
      <c r="AH974" s="51" t="str">
        <f ca="1">IF($AE974="","",IF(OFFSET('All Equipment'!$A$1,ROW()-1,2)="","--- Empty ---",OFFSET('All Equipment'!$A$1,ROW()-1,2)))</f>
        <v/>
      </c>
      <c r="AI974" s="52" t="str">
        <f ca="1">IF($AF974="","",OFFSET('All Equipment'!$E$1,ROW()-1,0))</f>
        <v/>
      </c>
      <c r="AJ974" s="52" t="str">
        <f ca="1">IF($AE974="","",OFFSET('All Equipment'!$M$1,ROW()-1,0))</f>
        <v/>
      </c>
      <c r="AK974" s="107" t="str">
        <f ca="1">IF($AE974="","",IF($AH974="--- Empty ---",0,OFFSET('All Equipment'!$P$1,ROW()-1,0)))</f>
        <v/>
      </c>
      <c r="AL974" s="107" t="str">
        <f ca="1">IF($AE974="","",IF(AND($AE974="Off-Hand",$AH974="--- Empty ---"),1000,IF($AG974="1H",SUM($AK974,MAX(Optimization!$I$5:$K$5)),$AK974)))</f>
        <v/>
      </c>
      <c r="AM974" s="134" t="str">
        <f ca="1">IF($AH974="","",IF(AND($AH974&lt;&gt;"--- Empty ---",OR($AI974&gt;$AD$2,OFFSET('All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4" s="52" t="str">
        <f t="shared" ca="1" si="137"/>
        <v/>
      </c>
      <c r="AO974" s="52" t="str">
        <f t="shared" ca="1" si="142"/>
        <v/>
      </c>
      <c r="AQ974" s="51" t="str">
        <f t="shared" ca="1" si="138"/>
        <v/>
      </c>
      <c r="AR974" s="51" t="str">
        <f t="shared" ca="1" si="139"/>
        <v/>
      </c>
      <c r="AS974" s="52" t="str">
        <f t="shared" ca="1" si="143"/>
        <v/>
      </c>
      <c r="AT974" s="52" t="str">
        <f ca="1">IF(OR(AQ974="",AQ974="n/a"),AQ974,IF(AND($AR974&lt;&gt;"--- Empty ---",AR974=IF(AQ974="Finger1",Settings!$AB$4,Settings!$AB$6),ISERROR(MATCH(AR974,Settings!$AB$9:$AB$14,0))),"No","Yes"))</f>
        <v/>
      </c>
      <c r="AV974" s="51" t="str">
        <f t="shared" ca="1" si="140"/>
        <v/>
      </c>
      <c r="AW974" s="51" t="str">
        <f t="shared" ca="1" si="141"/>
        <v/>
      </c>
      <c r="AX974" s="52" t="str">
        <f t="shared" ca="1" si="144"/>
        <v/>
      </c>
      <c r="AY974" s="52" t="str">
        <f ca="1">IF(OR(AV974="",AV974="n/a"),AV974,IF(AND($AW974&lt;&gt;"--- Empty ---",AW974=IF(AV974="Finger2",Settings!$AB$3,Settings!$AB$5),ISERROR(MATCH(AW974,Settings!$AB$9:$AB$14,0))),"No","Yes"))</f>
        <v/>
      </c>
    </row>
    <row r="975" spans="31:51" x14ac:dyDescent="0.25">
      <c r="AE975" s="51" t="str">
        <f ca="1">OFFSET('All Equipment'!$A$1,ROW()-1,0)&amp;""</f>
        <v/>
      </c>
      <c r="AF975" s="51" t="str">
        <f ca="1">OFFSET('All Equipment'!$B$1,ROW()-1,0)&amp;""</f>
        <v/>
      </c>
      <c r="AG975" s="52" t="str">
        <f t="shared" ca="1" si="136"/>
        <v/>
      </c>
      <c r="AH975" s="51" t="str">
        <f ca="1">IF($AE975="","",IF(OFFSET('All Equipment'!$A$1,ROW()-1,2)="","--- Empty ---",OFFSET('All Equipment'!$A$1,ROW()-1,2)))</f>
        <v/>
      </c>
      <c r="AI975" s="52" t="str">
        <f ca="1">IF($AF975="","",OFFSET('All Equipment'!$E$1,ROW()-1,0))</f>
        <v/>
      </c>
      <c r="AJ975" s="52" t="str">
        <f ca="1">IF($AE975="","",OFFSET('All Equipment'!$M$1,ROW()-1,0))</f>
        <v/>
      </c>
      <c r="AK975" s="107" t="str">
        <f ca="1">IF($AE975="","",IF($AH975="--- Empty ---",0,OFFSET('All Equipment'!$P$1,ROW()-1,0)))</f>
        <v/>
      </c>
      <c r="AL975" s="107" t="str">
        <f ca="1">IF($AE975="","",IF(AND($AE975="Off-Hand",$AH975="--- Empty ---"),1000,IF($AG975="1H",SUM($AK975,MAX(Optimization!$I$5:$K$5)),$AK975)))</f>
        <v/>
      </c>
      <c r="AM975" s="134" t="str">
        <f ca="1">IF($AH975="","",IF(AND($AH975&lt;&gt;"--- Empty ---",OR($AI975&gt;$AD$2,OFFSET('All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5" s="52" t="str">
        <f t="shared" ca="1" si="137"/>
        <v/>
      </c>
      <c r="AO975" s="52" t="str">
        <f t="shared" ca="1" si="142"/>
        <v/>
      </c>
      <c r="AQ975" s="51" t="str">
        <f t="shared" ca="1" si="138"/>
        <v/>
      </c>
      <c r="AR975" s="51" t="str">
        <f t="shared" ca="1" si="139"/>
        <v/>
      </c>
      <c r="AS975" s="52" t="str">
        <f t="shared" ca="1" si="143"/>
        <v/>
      </c>
      <c r="AT975" s="52" t="str">
        <f ca="1">IF(OR(AQ975="",AQ975="n/a"),AQ975,IF(AND($AR975&lt;&gt;"--- Empty ---",AR975=IF(AQ975="Finger1",Settings!$AB$4,Settings!$AB$6),ISERROR(MATCH(AR975,Settings!$AB$9:$AB$14,0))),"No","Yes"))</f>
        <v/>
      </c>
      <c r="AV975" s="51" t="str">
        <f t="shared" ca="1" si="140"/>
        <v/>
      </c>
      <c r="AW975" s="51" t="str">
        <f t="shared" ca="1" si="141"/>
        <v/>
      </c>
      <c r="AX975" s="52" t="str">
        <f t="shared" ca="1" si="144"/>
        <v/>
      </c>
      <c r="AY975" s="52" t="str">
        <f ca="1">IF(OR(AV975="",AV975="n/a"),AV975,IF(AND($AW975&lt;&gt;"--- Empty ---",AW975=IF(AV975="Finger2",Settings!$AB$3,Settings!$AB$5),ISERROR(MATCH(AW975,Settings!$AB$9:$AB$14,0))),"No","Yes"))</f>
        <v/>
      </c>
    </row>
    <row r="976" spans="31:51" x14ac:dyDescent="0.25">
      <c r="AE976" s="51" t="str">
        <f ca="1">OFFSET('All Equipment'!$A$1,ROW()-1,0)&amp;""</f>
        <v/>
      </c>
      <c r="AF976" s="51" t="str">
        <f ca="1">OFFSET('All Equipment'!$B$1,ROW()-1,0)&amp;""</f>
        <v/>
      </c>
      <c r="AG976" s="52" t="str">
        <f t="shared" ca="1" si="136"/>
        <v/>
      </c>
      <c r="AH976" s="51" t="str">
        <f ca="1">IF($AE976="","",IF(OFFSET('All Equipment'!$A$1,ROW()-1,2)="","--- Empty ---",OFFSET('All Equipment'!$A$1,ROW()-1,2)))</f>
        <v/>
      </c>
      <c r="AI976" s="52" t="str">
        <f ca="1">IF($AF976="","",OFFSET('All Equipment'!$E$1,ROW()-1,0))</f>
        <v/>
      </c>
      <c r="AJ976" s="52" t="str">
        <f ca="1">IF($AE976="","",OFFSET('All Equipment'!$M$1,ROW()-1,0))</f>
        <v/>
      </c>
      <c r="AK976" s="107" t="str">
        <f ca="1">IF($AE976="","",IF($AH976="--- Empty ---",0,OFFSET('All Equipment'!$P$1,ROW()-1,0)))</f>
        <v/>
      </c>
      <c r="AL976" s="107" t="str">
        <f ca="1">IF($AE976="","",IF(AND($AE976="Off-Hand",$AH976="--- Empty ---"),1000,IF($AG976="1H",SUM($AK976,MAX(Optimization!$I$5:$K$5)),$AK976)))</f>
        <v/>
      </c>
      <c r="AM976" s="134" t="str">
        <f ca="1">IF($AH976="","",IF(AND($AH976&lt;&gt;"--- Empty ---",OR($AI976&gt;$AD$2,OFFSET('All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6" s="52" t="str">
        <f t="shared" ca="1" si="137"/>
        <v/>
      </c>
      <c r="AO976" s="52" t="str">
        <f t="shared" ca="1" si="142"/>
        <v/>
      </c>
      <c r="AQ976" s="51" t="str">
        <f t="shared" ca="1" si="138"/>
        <v/>
      </c>
      <c r="AR976" s="51" t="str">
        <f t="shared" ca="1" si="139"/>
        <v/>
      </c>
      <c r="AS976" s="52" t="str">
        <f t="shared" ca="1" si="143"/>
        <v/>
      </c>
      <c r="AT976" s="52" t="str">
        <f ca="1">IF(OR(AQ976="",AQ976="n/a"),AQ976,IF(AND($AR976&lt;&gt;"--- Empty ---",AR976=IF(AQ976="Finger1",Settings!$AB$4,Settings!$AB$6),ISERROR(MATCH(AR976,Settings!$AB$9:$AB$14,0))),"No","Yes"))</f>
        <v/>
      </c>
      <c r="AV976" s="51" t="str">
        <f t="shared" ca="1" si="140"/>
        <v/>
      </c>
      <c r="AW976" s="51" t="str">
        <f t="shared" ca="1" si="141"/>
        <v/>
      </c>
      <c r="AX976" s="52" t="str">
        <f t="shared" ca="1" si="144"/>
        <v/>
      </c>
      <c r="AY976" s="52" t="str">
        <f ca="1">IF(OR(AV976="",AV976="n/a"),AV976,IF(AND($AW976&lt;&gt;"--- Empty ---",AW976=IF(AV976="Finger2",Settings!$AB$3,Settings!$AB$5),ISERROR(MATCH(AW976,Settings!$AB$9:$AB$14,0))),"No","Yes"))</f>
        <v/>
      </c>
    </row>
    <row r="977" spans="31:51" x14ac:dyDescent="0.25">
      <c r="AE977" s="51" t="str">
        <f ca="1">OFFSET('All Equipment'!$A$1,ROW()-1,0)&amp;""</f>
        <v/>
      </c>
      <c r="AF977" s="51" t="str">
        <f ca="1">OFFSET('All Equipment'!$B$1,ROW()-1,0)&amp;""</f>
        <v/>
      </c>
      <c r="AG977" s="52" t="str">
        <f t="shared" ca="1" si="136"/>
        <v/>
      </c>
      <c r="AH977" s="51" t="str">
        <f ca="1">IF($AE977="","",IF(OFFSET('All Equipment'!$A$1,ROW()-1,2)="","--- Empty ---",OFFSET('All Equipment'!$A$1,ROW()-1,2)))</f>
        <v/>
      </c>
      <c r="AI977" s="52" t="str">
        <f ca="1">IF($AF977="","",OFFSET('All Equipment'!$E$1,ROW()-1,0))</f>
        <v/>
      </c>
      <c r="AJ977" s="52" t="str">
        <f ca="1">IF($AE977="","",OFFSET('All Equipment'!$M$1,ROW()-1,0))</f>
        <v/>
      </c>
      <c r="AK977" s="107" t="str">
        <f ca="1">IF($AE977="","",IF($AH977="--- Empty ---",0,OFFSET('All Equipment'!$P$1,ROW()-1,0)))</f>
        <v/>
      </c>
      <c r="AL977" s="107" t="str">
        <f ca="1">IF($AE977="","",IF(AND($AE977="Off-Hand",$AH977="--- Empty ---"),1000,IF($AG977="1H",SUM($AK977,MAX(Optimization!$I$5:$K$5)),$AK977)))</f>
        <v/>
      </c>
      <c r="AM977" s="134" t="str">
        <f ca="1">IF($AH977="","",IF(AND($AH977&lt;&gt;"--- Empty ---",OR($AI977&gt;$AD$2,OFFSET('All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7" s="52" t="str">
        <f t="shared" ca="1" si="137"/>
        <v/>
      </c>
      <c r="AO977" s="52" t="str">
        <f t="shared" ca="1" si="142"/>
        <v/>
      </c>
      <c r="AQ977" s="51" t="str">
        <f t="shared" ca="1" si="138"/>
        <v/>
      </c>
      <c r="AR977" s="51" t="str">
        <f t="shared" ca="1" si="139"/>
        <v/>
      </c>
      <c r="AS977" s="52" t="str">
        <f t="shared" ca="1" si="143"/>
        <v/>
      </c>
      <c r="AT977" s="52" t="str">
        <f ca="1">IF(OR(AQ977="",AQ977="n/a"),AQ977,IF(AND($AR977&lt;&gt;"--- Empty ---",AR977=IF(AQ977="Finger1",Settings!$AB$4,Settings!$AB$6),ISERROR(MATCH(AR977,Settings!$AB$9:$AB$14,0))),"No","Yes"))</f>
        <v/>
      </c>
      <c r="AV977" s="51" t="str">
        <f t="shared" ca="1" si="140"/>
        <v/>
      </c>
      <c r="AW977" s="51" t="str">
        <f t="shared" ca="1" si="141"/>
        <v/>
      </c>
      <c r="AX977" s="52" t="str">
        <f t="shared" ca="1" si="144"/>
        <v/>
      </c>
      <c r="AY977" s="52" t="str">
        <f ca="1">IF(OR(AV977="",AV977="n/a"),AV977,IF(AND($AW977&lt;&gt;"--- Empty ---",AW977=IF(AV977="Finger2",Settings!$AB$3,Settings!$AB$5),ISERROR(MATCH(AW977,Settings!$AB$9:$AB$14,0))),"No","Yes"))</f>
        <v/>
      </c>
    </row>
    <row r="978" spans="31:51" x14ac:dyDescent="0.25">
      <c r="AE978" s="51" t="str">
        <f ca="1">OFFSET('All Equipment'!$A$1,ROW()-1,0)&amp;""</f>
        <v/>
      </c>
      <c r="AF978" s="51" t="str">
        <f ca="1">OFFSET('All Equipment'!$B$1,ROW()-1,0)&amp;""</f>
        <v/>
      </c>
      <c r="AG978" s="52" t="str">
        <f t="shared" ca="1" si="136"/>
        <v/>
      </c>
      <c r="AH978" s="51" t="str">
        <f ca="1">IF($AE978="","",IF(OFFSET('All Equipment'!$A$1,ROW()-1,2)="","--- Empty ---",OFFSET('All Equipment'!$A$1,ROW()-1,2)))</f>
        <v/>
      </c>
      <c r="AI978" s="52" t="str">
        <f ca="1">IF($AF978="","",OFFSET('All Equipment'!$E$1,ROW()-1,0))</f>
        <v/>
      </c>
      <c r="AJ978" s="52" t="str">
        <f ca="1">IF($AE978="","",OFFSET('All Equipment'!$M$1,ROW()-1,0))</f>
        <v/>
      </c>
      <c r="AK978" s="107" t="str">
        <f ca="1">IF($AE978="","",IF($AH978="--- Empty ---",0,OFFSET('All Equipment'!$P$1,ROW()-1,0)))</f>
        <v/>
      </c>
      <c r="AL978" s="107" t="str">
        <f ca="1">IF($AE978="","",IF(AND($AE978="Off-Hand",$AH978="--- Empty ---"),1000,IF($AG978="1H",SUM($AK978,MAX(Optimization!$I$5:$K$5)),$AK978)))</f>
        <v/>
      </c>
      <c r="AM978" s="134" t="str">
        <f ca="1">IF($AH978="","",IF(AND($AH978&lt;&gt;"--- Empty ---",OR($AI978&gt;$AD$2,OFFSET('All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8" s="52" t="str">
        <f t="shared" ca="1" si="137"/>
        <v/>
      </c>
      <c r="AO978" s="52" t="str">
        <f t="shared" ca="1" si="142"/>
        <v/>
      </c>
      <c r="AQ978" s="51" t="str">
        <f t="shared" ca="1" si="138"/>
        <v/>
      </c>
      <c r="AR978" s="51" t="str">
        <f t="shared" ca="1" si="139"/>
        <v/>
      </c>
      <c r="AS978" s="52" t="str">
        <f t="shared" ca="1" si="143"/>
        <v/>
      </c>
      <c r="AT978" s="52" t="str">
        <f ca="1">IF(OR(AQ978="",AQ978="n/a"),AQ978,IF(AND($AR978&lt;&gt;"--- Empty ---",AR978=IF(AQ978="Finger1",Settings!$AB$4,Settings!$AB$6),ISERROR(MATCH(AR978,Settings!$AB$9:$AB$14,0))),"No","Yes"))</f>
        <v/>
      </c>
      <c r="AV978" s="51" t="str">
        <f t="shared" ca="1" si="140"/>
        <v/>
      </c>
      <c r="AW978" s="51" t="str">
        <f t="shared" ca="1" si="141"/>
        <v/>
      </c>
      <c r="AX978" s="52" t="str">
        <f t="shared" ca="1" si="144"/>
        <v/>
      </c>
      <c r="AY978" s="52" t="str">
        <f ca="1">IF(OR(AV978="",AV978="n/a"),AV978,IF(AND($AW978&lt;&gt;"--- Empty ---",AW978=IF(AV978="Finger2",Settings!$AB$3,Settings!$AB$5),ISERROR(MATCH(AW978,Settings!$AB$9:$AB$14,0))),"No","Yes"))</f>
        <v/>
      </c>
    </row>
    <row r="979" spans="31:51" x14ac:dyDescent="0.25">
      <c r="AE979" s="51" t="str">
        <f ca="1">OFFSET('All Equipment'!$A$1,ROW()-1,0)&amp;""</f>
        <v/>
      </c>
      <c r="AF979" s="51" t="str">
        <f ca="1">OFFSET('All Equipment'!$B$1,ROW()-1,0)&amp;""</f>
        <v/>
      </c>
      <c r="AG979" s="52" t="str">
        <f t="shared" ca="1" si="136"/>
        <v/>
      </c>
      <c r="AH979" s="51" t="str">
        <f ca="1">IF($AE979="","",IF(OFFSET('All Equipment'!$A$1,ROW()-1,2)="","--- Empty ---",OFFSET('All Equipment'!$A$1,ROW()-1,2)))</f>
        <v/>
      </c>
      <c r="AI979" s="52" t="str">
        <f ca="1">IF($AF979="","",OFFSET('All Equipment'!$E$1,ROW()-1,0))</f>
        <v/>
      </c>
      <c r="AJ979" s="52" t="str">
        <f ca="1">IF($AE979="","",OFFSET('All Equipment'!$M$1,ROW()-1,0))</f>
        <v/>
      </c>
      <c r="AK979" s="107" t="str">
        <f ca="1">IF($AE979="","",IF($AH979="--- Empty ---",0,OFFSET('All Equipment'!$P$1,ROW()-1,0)))</f>
        <v/>
      </c>
      <c r="AL979" s="107" t="str">
        <f ca="1">IF($AE979="","",IF(AND($AE979="Off-Hand",$AH979="--- Empty ---"),1000,IF($AG979="1H",SUM($AK979,MAX(Optimization!$I$5:$K$5)),$AK979)))</f>
        <v/>
      </c>
      <c r="AM979" s="134" t="str">
        <f ca="1">IF($AH979="","",IF(AND($AH979&lt;&gt;"--- Empty ---",OR($AI979&gt;$AD$2,OFFSET('All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9" s="52" t="str">
        <f t="shared" ca="1" si="137"/>
        <v/>
      </c>
      <c r="AO979" s="52" t="str">
        <f t="shared" ca="1" si="142"/>
        <v/>
      </c>
      <c r="AQ979" s="51" t="str">
        <f t="shared" ca="1" si="138"/>
        <v/>
      </c>
      <c r="AR979" s="51" t="str">
        <f t="shared" ca="1" si="139"/>
        <v/>
      </c>
      <c r="AS979" s="52" t="str">
        <f t="shared" ca="1" si="143"/>
        <v/>
      </c>
      <c r="AT979" s="52" t="str">
        <f ca="1">IF(OR(AQ979="",AQ979="n/a"),AQ979,IF(AND($AR979&lt;&gt;"--- Empty ---",AR979=IF(AQ979="Finger1",Settings!$AB$4,Settings!$AB$6),ISERROR(MATCH(AR979,Settings!$AB$9:$AB$14,0))),"No","Yes"))</f>
        <v/>
      </c>
      <c r="AV979" s="51" t="str">
        <f t="shared" ca="1" si="140"/>
        <v/>
      </c>
      <c r="AW979" s="51" t="str">
        <f t="shared" ca="1" si="141"/>
        <v/>
      </c>
      <c r="AX979" s="52" t="str">
        <f t="shared" ca="1" si="144"/>
        <v/>
      </c>
      <c r="AY979" s="52" t="str">
        <f ca="1">IF(OR(AV979="",AV979="n/a"),AV979,IF(AND($AW979&lt;&gt;"--- Empty ---",AW979=IF(AV979="Finger2",Settings!$AB$3,Settings!$AB$5),ISERROR(MATCH(AW979,Settings!$AB$9:$AB$14,0))),"No","Yes"))</f>
        <v/>
      </c>
    </row>
    <row r="980" spans="31:51" x14ac:dyDescent="0.25">
      <c r="AE980" s="51" t="str">
        <f ca="1">OFFSET('All Equipment'!$A$1,ROW()-1,0)&amp;""</f>
        <v/>
      </c>
      <c r="AF980" s="51" t="str">
        <f ca="1">OFFSET('All Equipment'!$B$1,ROW()-1,0)&amp;""</f>
        <v/>
      </c>
      <c r="AG980" s="52" t="str">
        <f t="shared" ca="1" si="136"/>
        <v/>
      </c>
      <c r="AH980" s="51" t="str">
        <f ca="1">IF($AE980="","",IF(OFFSET('All Equipment'!$A$1,ROW()-1,2)="","--- Empty ---",OFFSET('All Equipment'!$A$1,ROW()-1,2)))</f>
        <v/>
      </c>
      <c r="AI980" s="52" t="str">
        <f ca="1">IF($AF980="","",OFFSET('All Equipment'!$E$1,ROW()-1,0))</f>
        <v/>
      </c>
      <c r="AJ980" s="52" t="str">
        <f ca="1">IF($AE980="","",OFFSET('All Equipment'!$M$1,ROW()-1,0))</f>
        <v/>
      </c>
      <c r="AK980" s="107" t="str">
        <f ca="1">IF($AE980="","",IF($AH980="--- Empty ---",0,OFFSET('All Equipment'!$P$1,ROW()-1,0)))</f>
        <v/>
      </c>
      <c r="AL980" s="107" t="str">
        <f ca="1">IF($AE980="","",IF(AND($AE980="Off-Hand",$AH980="--- Empty ---"),1000,IF($AG980="1H",SUM($AK980,MAX(Optimization!$I$5:$K$5)),$AK980)))</f>
        <v/>
      </c>
      <c r="AM980" s="134" t="str">
        <f ca="1">IF($AH980="","",IF(AND($AH980&lt;&gt;"--- Empty ---",OR($AI980&gt;$AD$2,OFFSET('All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0" s="52" t="str">
        <f t="shared" ca="1" si="137"/>
        <v/>
      </c>
      <c r="AO980" s="52" t="str">
        <f t="shared" ca="1" si="142"/>
        <v/>
      </c>
      <c r="AQ980" s="51" t="str">
        <f t="shared" ca="1" si="138"/>
        <v/>
      </c>
      <c r="AR980" s="51" t="str">
        <f t="shared" ca="1" si="139"/>
        <v/>
      </c>
      <c r="AS980" s="52" t="str">
        <f t="shared" ca="1" si="143"/>
        <v/>
      </c>
      <c r="AT980" s="52" t="str">
        <f ca="1">IF(OR(AQ980="",AQ980="n/a"),AQ980,IF(AND($AR980&lt;&gt;"--- Empty ---",AR980=IF(AQ980="Finger1",Settings!$AB$4,Settings!$AB$6),ISERROR(MATCH(AR980,Settings!$AB$9:$AB$14,0))),"No","Yes"))</f>
        <v/>
      </c>
      <c r="AV980" s="51" t="str">
        <f t="shared" ca="1" si="140"/>
        <v/>
      </c>
      <c r="AW980" s="51" t="str">
        <f t="shared" ca="1" si="141"/>
        <v/>
      </c>
      <c r="AX980" s="52" t="str">
        <f t="shared" ca="1" si="144"/>
        <v/>
      </c>
      <c r="AY980" s="52" t="str">
        <f ca="1">IF(OR(AV980="",AV980="n/a"),AV980,IF(AND($AW980&lt;&gt;"--- Empty ---",AW980=IF(AV980="Finger2",Settings!$AB$3,Settings!$AB$5),ISERROR(MATCH(AW980,Settings!$AB$9:$AB$14,0))),"No","Yes"))</f>
        <v/>
      </c>
    </row>
    <row r="981" spans="31:51" x14ac:dyDescent="0.25">
      <c r="AE981" s="51" t="str">
        <f ca="1">OFFSET('All Equipment'!$A$1,ROW()-1,0)&amp;""</f>
        <v/>
      </c>
      <c r="AF981" s="51" t="str">
        <f ca="1">OFFSET('All Equipment'!$B$1,ROW()-1,0)&amp;""</f>
        <v/>
      </c>
      <c r="AG981" s="52" t="str">
        <f t="shared" ca="1" si="136"/>
        <v/>
      </c>
      <c r="AH981" s="51" t="str">
        <f ca="1">IF($AE981="","",IF(OFFSET('All Equipment'!$A$1,ROW()-1,2)="","--- Empty ---",OFFSET('All Equipment'!$A$1,ROW()-1,2)))</f>
        <v/>
      </c>
      <c r="AI981" s="52" t="str">
        <f ca="1">IF($AF981="","",OFFSET('All Equipment'!$E$1,ROW()-1,0))</f>
        <v/>
      </c>
      <c r="AJ981" s="52" t="str">
        <f ca="1">IF($AE981="","",OFFSET('All Equipment'!$M$1,ROW()-1,0))</f>
        <v/>
      </c>
      <c r="AK981" s="107" t="str">
        <f ca="1">IF($AE981="","",IF($AH981="--- Empty ---",0,OFFSET('All Equipment'!$P$1,ROW()-1,0)))</f>
        <v/>
      </c>
      <c r="AL981" s="107" t="str">
        <f ca="1">IF($AE981="","",IF(AND($AE981="Off-Hand",$AH981="--- Empty ---"),1000,IF($AG981="1H",SUM($AK981,MAX(Optimization!$I$5:$K$5)),$AK981)))</f>
        <v/>
      </c>
      <c r="AM981" s="134" t="str">
        <f ca="1">IF($AH981="","",IF(AND($AH981&lt;&gt;"--- Empty ---",OR($AI981&gt;$AD$2,OFFSET('All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1" s="52" t="str">
        <f t="shared" ca="1" si="137"/>
        <v/>
      </c>
      <c r="AO981" s="52" t="str">
        <f t="shared" ca="1" si="142"/>
        <v/>
      </c>
      <c r="AQ981" s="51" t="str">
        <f t="shared" ca="1" si="138"/>
        <v/>
      </c>
      <c r="AR981" s="51" t="str">
        <f t="shared" ca="1" si="139"/>
        <v/>
      </c>
      <c r="AS981" s="52" t="str">
        <f t="shared" ca="1" si="143"/>
        <v/>
      </c>
      <c r="AT981" s="52" t="str">
        <f ca="1">IF(OR(AQ981="",AQ981="n/a"),AQ981,IF(AND($AR981&lt;&gt;"--- Empty ---",AR981=IF(AQ981="Finger1",Settings!$AB$4,Settings!$AB$6),ISERROR(MATCH(AR981,Settings!$AB$9:$AB$14,0))),"No","Yes"))</f>
        <v/>
      </c>
      <c r="AV981" s="51" t="str">
        <f t="shared" ca="1" si="140"/>
        <v/>
      </c>
      <c r="AW981" s="51" t="str">
        <f t="shared" ca="1" si="141"/>
        <v/>
      </c>
      <c r="AX981" s="52" t="str">
        <f t="shared" ca="1" si="144"/>
        <v/>
      </c>
      <c r="AY981" s="52" t="str">
        <f ca="1">IF(OR(AV981="",AV981="n/a"),AV981,IF(AND($AW981&lt;&gt;"--- Empty ---",AW981=IF(AV981="Finger2",Settings!$AB$3,Settings!$AB$5),ISERROR(MATCH(AW981,Settings!$AB$9:$AB$14,0))),"No","Yes"))</f>
        <v/>
      </c>
    </row>
    <row r="982" spans="31:51" x14ac:dyDescent="0.25">
      <c r="AE982" s="51" t="str">
        <f ca="1">OFFSET('All Equipment'!$A$1,ROW()-1,0)&amp;""</f>
        <v/>
      </c>
      <c r="AF982" s="51" t="str">
        <f ca="1">OFFSET('All Equipment'!$B$1,ROW()-1,0)&amp;""</f>
        <v/>
      </c>
      <c r="AG982" s="52" t="str">
        <f t="shared" ca="1" si="136"/>
        <v/>
      </c>
      <c r="AH982" s="51" t="str">
        <f ca="1">IF($AE982="","",IF(OFFSET('All Equipment'!$A$1,ROW()-1,2)="","--- Empty ---",OFFSET('All Equipment'!$A$1,ROW()-1,2)))</f>
        <v/>
      </c>
      <c r="AI982" s="52" t="str">
        <f ca="1">IF($AF982="","",OFFSET('All Equipment'!$E$1,ROW()-1,0))</f>
        <v/>
      </c>
      <c r="AJ982" s="52" t="str">
        <f ca="1">IF($AE982="","",OFFSET('All Equipment'!$M$1,ROW()-1,0))</f>
        <v/>
      </c>
      <c r="AK982" s="107" t="str">
        <f ca="1">IF($AE982="","",IF($AH982="--- Empty ---",0,OFFSET('All Equipment'!$P$1,ROW()-1,0)))</f>
        <v/>
      </c>
      <c r="AL982" s="107" t="str">
        <f ca="1">IF($AE982="","",IF(AND($AE982="Off-Hand",$AH982="--- Empty ---"),1000,IF($AG982="1H",SUM($AK982,MAX(Optimization!$I$5:$K$5)),$AK982)))</f>
        <v/>
      </c>
      <c r="AM982" s="134" t="str">
        <f ca="1">IF($AH982="","",IF(AND($AH982&lt;&gt;"--- Empty ---",OR($AI982&gt;$AD$2,OFFSET('All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2" s="52" t="str">
        <f t="shared" ca="1" si="137"/>
        <v/>
      </c>
      <c r="AO982" s="52" t="str">
        <f t="shared" ca="1" si="142"/>
        <v/>
      </c>
      <c r="AQ982" s="51" t="str">
        <f t="shared" ca="1" si="138"/>
        <v/>
      </c>
      <c r="AR982" s="51" t="str">
        <f t="shared" ca="1" si="139"/>
        <v/>
      </c>
      <c r="AS982" s="52" t="str">
        <f t="shared" ca="1" si="143"/>
        <v/>
      </c>
      <c r="AT982" s="52" t="str">
        <f ca="1">IF(OR(AQ982="",AQ982="n/a"),AQ982,IF(AND($AR982&lt;&gt;"--- Empty ---",AR982=IF(AQ982="Finger1",Settings!$AB$4,Settings!$AB$6),ISERROR(MATCH(AR982,Settings!$AB$9:$AB$14,0))),"No","Yes"))</f>
        <v/>
      </c>
      <c r="AV982" s="51" t="str">
        <f t="shared" ca="1" si="140"/>
        <v/>
      </c>
      <c r="AW982" s="51" t="str">
        <f t="shared" ca="1" si="141"/>
        <v/>
      </c>
      <c r="AX982" s="52" t="str">
        <f t="shared" ca="1" si="144"/>
        <v/>
      </c>
      <c r="AY982" s="52" t="str">
        <f ca="1">IF(OR(AV982="",AV982="n/a"),AV982,IF(AND($AW982&lt;&gt;"--- Empty ---",AW982=IF(AV982="Finger2",Settings!$AB$3,Settings!$AB$5),ISERROR(MATCH(AW982,Settings!$AB$9:$AB$14,0))),"No","Yes"))</f>
        <v/>
      </c>
    </row>
    <row r="983" spans="31:51" x14ac:dyDescent="0.25">
      <c r="AE983" s="51" t="str">
        <f ca="1">OFFSET('All Equipment'!$A$1,ROW()-1,0)&amp;""</f>
        <v/>
      </c>
      <c r="AF983" s="51" t="str">
        <f ca="1">OFFSET('All Equipment'!$B$1,ROW()-1,0)&amp;""</f>
        <v/>
      </c>
      <c r="AG983" s="52" t="str">
        <f t="shared" ca="1" si="136"/>
        <v/>
      </c>
      <c r="AH983" s="51" t="str">
        <f ca="1">IF($AE983="","",IF(OFFSET('All Equipment'!$A$1,ROW()-1,2)="","--- Empty ---",OFFSET('All Equipment'!$A$1,ROW()-1,2)))</f>
        <v/>
      </c>
      <c r="AI983" s="52" t="str">
        <f ca="1">IF($AF983="","",OFFSET('All Equipment'!$E$1,ROW()-1,0))</f>
        <v/>
      </c>
      <c r="AJ983" s="52" t="str">
        <f ca="1">IF($AE983="","",OFFSET('All Equipment'!$M$1,ROW()-1,0))</f>
        <v/>
      </c>
      <c r="AK983" s="107" t="str">
        <f ca="1">IF($AE983="","",IF($AH983="--- Empty ---",0,OFFSET('All Equipment'!$P$1,ROW()-1,0)))</f>
        <v/>
      </c>
      <c r="AL983" s="107" t="str">
        <f ca="1">IF($AE983="","",IF(AND($AE983="Off-Hand",$AH983="--- Empty ---"),1000,IF($AG983="1H",SUM($AK983,MAX(Optimization!$I$5:$K$5)),$AK983)))</f>
        <v/>
      </c>
      <c r="AM983" s="134" t="str">
        <f ca="1">IF($AH983="","",IF(AND($AH983&lt;&gt;"--- Empty ---",OR($AI983&gt;$AD$2,OFFSET('All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3" s="52" t="str">
        <f t="shared" ca="1" si="137"/>
        <v/>
      </c>
      <c r="AO983" s="52" t="str">
        <f t="shared" ca="1" si="142"/>
        <v/>
      </c>
      <c r="AQ983" s="51" t="str">
        <f t="shared" ca="1" si="138"/>
        <v/>
      </c>
      <c r="AR983" s="51" t="str">
        <f t="shared" ca="1" si="139"/>
        <v/>
      </c>
      <c r="AS983" s="52" t="str">
        <f t="shared" ca="1" si="143"/>
        <v/>
      </c>
      <c r="AT983" s="52" t="str">
        <f ca="1">IF(OR(AQ983="",AQ983="n/a"),AQ983,IF(AND($AR983&lt;&gt;"--- Empty ---",AR983=IF(AQ983="Finger1",Settings!$AB$4,Settings!$AB$6),ISERROR(MATCH(AR983,Settings!$AB$9:$AB$14,0))),"No","Yes"))</f>
        <v/>
      </c>
      <c r="AV983" s="51" t="str">
        <f t="shared" ca="1" si="140"/>
        <v/>
      </c>
      <c r="AW983" s="51" t="str">
        <f t="shared" ca="1" si="141"/>
        <v/>
      </c>
      <c r="AX983" s="52" t="str">
        <f t="shared" ca="1" si="144"/>
        <v/>
      </c>
      <c r="AY983" s="52" t="str">
        <f ca="1">IF(OR(AV983="",AV983="n/a"),AV983,IF(AND($AW983&lt;&gt;"--- Empty ---",AW983=IF(AV983="Finger2",Settings!$AB$3,Settings!$AB$5),ISERROR(MATCH(AW983,Settings!$AB$9:$AB$14,0))),"No","Yes"))</f>
        <v/>
      </c>
    </row>
    <row r="984" spans="31:51" x14ac:dyDescent="0.25">
      <c r="AE984" s="51" t="str">
        <f ca="1">OFFSET('All Equipment'!$A$1,ROW()-1,0)&amp;""</f>
        <v/>
      </c>
      <c r="AF984" s="51" t="str">
        <f ca="1">OFFSET('All Equipment'!$B$1,ROW()-1,0)&amp;""</f>
        <v/>
      </c>
      <c r="AG984" s="52" t="str">
        <f t="shared" ca="1" si="136"/>
        <v/>
      </c>
      <c r="AH984" s="51" t="str">
        <f ca="1">IF($AE984="","",IF(OFFSET('All Equipment'!$A$1,ROW()-1,2)="","--- Empty ---",OFFSET('All Equipment'!$A$1,ROW()-1,2)))</f>
        <v/>
      </c>
      <c r="AI984" s="52" t="str">
        <f ca="1">IF($AF984="","",OFFSET('All Equipment'!$E$1,ROW()-1,0))</f>
        <v/>
      </c>
      <c r="AJ984" s="52" t="str">
        <f ca="1">IF($AE984="","",OFFSET('All Equipment'!$M$1,ROW()-1,0))</f>
        <v/>
      </c>
      <c r="AK984" s="107" t="str">
        <f ca="1">IF($AE984="","",IF($AH984="--- Empty ---",0,OFFSET('All Equipment'!$P$1,ROW()-1,0)))</f>
        <v/>
      </c>
      <c r="AL984" s="107" t="str">
        <f ca="1">IF($AE984="","",IF(AND($AE984="Off-Hand",$AH984="--- Empty ---"),1000,IF($AG984="1H",SUM($AK984,MAX(Optimization!$I$5:$K$5)),$AK984)))</f>
        <v/>
      </c>
      <c r="AM984" s="134" t="str">
        <f ca="1">IF($AH984="","",IF(AND($AH984&lt;&gt;"--- Empty ---",OR($AI984&gt;$AD$2,OFFSET('All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4" s="52" t="str">
        <f t="shared" ca="1" si="137"/>
        <v/>
      </c>
      <c r="AO984" s="52" t="str">
        <f t="shared" ca="1" si="142"/>
        <v/>
      </c>
      <c r="AQ984" s="51" t="str">
        <f t="shared" ca="1" si="138"/>
        <v/>
      </c>
      <c r="AR984" s="51" t="str">
        <f t="shared" ca="1" si="139"/>
        <v/>
      </c>
      <c r="AS984" s="52" t="str">
        <f t="shared" ca="1" si="143"/>
        <v/>
      </c>
      <c r="AT984" s="52" t="str">
        <f ca="1">IF(OR(AQ984="",AQ984="n/a"),AQ984,IF(AND($AR984&lt;&gt;"--- Empty ---",AR984=IF(AQ984="Finger1",Settings!$AB$4,Settings!$AB$6),ISERROR(MATCH(AR984,Settings!$AB$9:$AB$14,0))),"No","Yes"))</f>
        <v/>
      </c>
      <c r="AV984" s="51" t="str">
        <f t="shared" ca="1" si="140"/>
        <v/>
      </c>
      <c r="AW984" s="51" t="str">
        <f t="shared" ca="1" si="141"/>
        <v/>
      </c>
      <c r="AX984" s="52" t="str">
        <f t="shared" ca="1" si="144"/>
        <v/>
      </c>
      <c r="AY984" s="52" t="str">
        <f ca="1">IF(OR(AV984="",AV984="n/a"),AV984,IF(AND($AW984&lt;&gt;"--- Empty ---",AW984=IF(AV984="Finger2",Settings!$AB$3,Settings!$AB$5),ISERROR(MATCH(AW984,Settings!$AB$9:$AB$14,0))),"No","Yes"))</f>
        <v/>
      </c>
    </row>
    <row r="985" spans="31:51" x14ac:dyDescent="0.25">
      <c r="AE985" s="51" t="str">
        <f ca="1">OFFSET('All Equipment'!$A$1,ROW()-1,0)&amp;""</f>
        <v/>
      </c>
      <c r="AF985" s="51" t="str">
        <f ca="1">OFFSET('All Equipment'!$B$1,ROW()-1,0)&amp;""</f>
        <v/>
      </c>
      <c r="AG985" s="52" t="str">
        <f t="shared" ca="1" si="136"/>
        <v/>
      </c>
      <c r="AH985" s="51" t="str">
        <f ca="1">IF($AE985="","",IF(OFFSET('All Equipment'!$A$1,ROW()-1,2)="","--- Empty ---",OFFSET('All Equipment'!$A$1,ROW()-1,2)))</f>
        <v/>
      </c>
      <c r="AI985" s="52" t="str">
        <f ca="1">IF($AF985="","",OFFSET('All Equipment'!$E$1,ROW()-1,0))</f>
        <v/>
      </c>
      <c r="AJ985" s="52" t="str">
        <f ca="1">IF($AE985="","",OFFSET('All Equipment'!$M$1,ROW()-1,0))</f>
        <v/>
      </c>
      <c r="AK985" s="107" t="str">
        <f ca="1">IF($AE985="","",IF($AH985="--- Empty ---",0,OFFSET('All Equipment'!$P$1,ROW()-1,0)))</f>
        <v/>
      </c>
      <c r="AL985" s="107" t="str">
        <f ca="1">IF($AE985="","",IF(AND($AE985="Off-Hand",$AH985="--- Empty ---"),1000,IF($AG985="1H",SUM($AK985,MAX(Optimization!$I$5:$K$5)),$AK985)))</f>
        <v/>
      </c>
      <c r="AM985" s="134" t="str">
        <f ca="1">IF($AH985="","",IF(AND($AH985&lt;&gt;"--- Empty ---",OR($AI985&gt;$AD$2,OFFSET('All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5" s="52" t="str">
        <f t="shared" ca="1" si="137"/>
        <v/>
      </c>
      <c r="AO985" s="52" t="str">
        <f t="shared" ca="1" si="142"/>
        <v/>
      </c>
      <c r="AQ985" s="51" t="str">
        <f t="shared" ca="1" si="138"/>
        <v/>
      </c>
      <c r="AR985" s="51" t="str">
        <f t="shared" ca="1" si="139"/>
        <v/>
      </c>
      <c r="AS985" s="52" t="str">
        <f t="shared" ca="1" si="143"/>
        <v/>
      </c>
      <c r="AT985" s="52" t="str">
        <f ca="1">IF(OR(AQ985="",AQ985="n/a"),AQ985,IF(AND($AR985&lt;&gt;"--- Empty ---",AR985=IF(AQ985="Finger1",Settings!$AB$4,Settings!$AB$6),ISERROR(MATCH(AR985,Settings!$AB$9:$AB$14,0))),"No","Yes"))</f>
        <v/>
      </c>
      <c r="AV985" s="51" t="str">
        <f t="shared" ca="1" si="140"/>
        <v/>
      </c>
      <c r="AW985" s="51" t="str">
        <f t="shared" ca="1" si="141"/>
        <v/>
      </c>
      <c r="AX985" s="52" t="str">
        <f t="shared" ca="1" si="144"/>
        <v/>
      </c>
      <c r="AY985" s="52" t="str">
        <f ca="1">IF(OR(AV985="",AV985="n/a"),AV985,IF(AND($AW985&lt;&gt;"--- Empty ---",AW985=IF(AV985="Finger2",Settings!$AB$3,Settings!$AB$5),ISERROR(MATCH(AW985,Settings!$AB$9:$AB$14,0))),"No","Yes"))</f>
        <v/>
      </c>
    </row>
    <row r="986" spans="31:51" x14ac:dyDescent="0.25">
      <c r="AE986" s="51" t="str">
        <f ca="1">OFFSET('All Equipment'!$A$1,ROW()-1,0)&amp;""</f>
        <v/>
      </c>
      <c r="AF986" s="51" t="str">
        <f ca="1">OFFSET('All Equipment'!$B$1,ROW()-1,0)&amp;""</f>
        <v/>
      </c>
      <c r="AG986" s="52" t="str">
        <f t="shared" ca="1" si="136"/>
        <v/>
      </c>
      <c r="AH986" s="51" t="str">
        <f ca="1">IF($AE986="","",IF(OFFSET('All Equipment'!$A$1,ROW()-1,2)="","--- Empty ---",OFFSET('All Equipment'!$A$1,ROW()-1,2)))</f>
        <v/>
      </c>
      <c r="AI986" s="52" t="str">
        <f ca="1">IF($AF986="","",OFFSET('All Equipment'!$E$1,ROW()-1,0))</f>
        <v/>
      </c>
      <c r="AJ986" s="52" t="str">
        <f ca="1">IF($AE986="","",OFFSET('All Equipment'!$M$1,ROW()-1,0))</f>
        <v/>
      </c>
      <c r="AK986" s="107" t="str">
        <f ca="1">IF($AE986="","",IF($AH986="--- Empty ---",0,OFFSET('All Equipment'!$P$1,ROW()-1,0)))</f>
        <v/>
      </c>
      <c r="AL986" s="107" t="str">
        <f ca="1">IF($AE986="","",IF(AND($AE986="Off-Hand",$AH986="--- Empty ---"),1000,IF($AG986="1H",SUM($AK986,MAX(Optimization!$I$5:$K$5)),$AK986)))</f>
        <v/>
      </c>
      <c r="AM986" s="134" t="str">
        <f ca="1">IF($AH986="","",IF(AND($AH986&lt;&gt;"--- Empty ---",OR($AI986&gt;$AD$2,OFFSET('All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6" s="52" t="str">
        <f t="shared" ca="1" si="137"/>
        <v/>
      </c>
      <c r="AO986" s="52" t="str">
        <f t="shared" ca="1" si="142"/>
        <v/>
      </c>
      <c r="AQ986" s="51" t="str">
        <f t="shared" ca="1" si="138"/>
        <v/>
      </c>
      <c r="AR986" s="51" t="str">
        <f t="shared" ca="1" si="139"/>
        <v/>
      </c>
      <c r="AS986" s="52" t="str">
        <f t="shared" ca="1" si="143"/>
        <v/>
      </c>
      <c r="AT986" s="52" t="str">
        <f ca="1">IF(OR(AQ986="",AQ986="n/a"),AQ986,IF(AND($AR986&lt;&gt;"--- Empty ---",AR986=IF(AQ986="Finger1",Settings!$AB$4,Settings!$AB$6),ISERROR(MATCH(AR986,Settings!$AB$9:$AB$14,0))),"No","Yes"))</f>
        <v/>
      </c>
      <c r="AV986" s="51" t="str">
        <f t="shared" ca="1" si="140"/>
        <v/>
      </c>
      <c r="AW986" s="51" t="str">
        <f t="shared" ca="1" si="141"/>
        <v/>
      </c>
      <c r="AX986" s="52" t="str">
        <f t="shared" ca="1" si="144"/>
        <v/>
      </c>
      <c r="AY986" s="52" t="str">
        <f ca="1">IF(OR(AV986="",AV986="n/a"),AV986,IF(AND($AW986&lt;&gt;"--- Empty ---",AW986=IF(AV986="Finger2",Settings!$AB$3,Settings!$AB$5),ISERROR(MATCH(AW986,Settings!$AB$9:$AB$14,0))),"No","Yes"))</f>
        <v/>
      </c>
    </row>
    <row r="987" spans="31:51" x14ac:dyDescent="0.25">
      <c r="AE987" s="51" t="str">
        <f ca="1">OFFSET('All Equipment'!$A$1,ROW()-1,0)&amp;""</f>
        <v/>
      </c>
      <c r="AF987" s="51" t="str">
        <f ca="1">OFFSET('All Equipment'!$B$1,ROW()-1,0)&amp;""</f>
        <v/>
      </c>
      <c r="AG987" s="52" t="str">
        <f t="shared" ca="1" si="136"/>
        <v/>
      </c>
      <c r="AH987" s="51" t="str">
        <f ca="1">IF($AE987="","",IF(OFFSET('All Equipment'!$A$1,ROW()-1,2)="","--- Empty ---",OFFSET('All Equipment'!$A$1,ROW()-1,2)))</f>
        <v/>
      </c>
      <c r="AI987" s="52" t="str">
        <f ca="1">IF($AF987="","",OFFSET('All Equipment'!$E$1,ROW()-1,0))</f>
        <v/>
      </c>
      <c r="AJ987" s="52" t="str">
        <f ca="1">IF($AE987="","",OFFSET('All Equipment'!$M$1,ROW()-1,0))</f>
        <v/>
      </c>
      <c r="AK987" s="107" t="str">
        <f ca="1">IF($AE987="","",IF($AH987="--- Empty ---",0,OFFSET('All Equipment'!$P$1,ROW()-1,0)))</f>
        <v/>
      </c>
      <c r="AL987" s="107" t="str">
        <f ca="1">IF($AE987="","",IF(AND($AE987="Off-Hand",$AH987="--- Empty ---"),1000,IF($AG987="1H",SUM($AK987,MAX(Optimization!$I$5:$K$5)),$AK987)))</f>
        <v/>
      </c>
      <c r="AM987" s="134" t="str">
        <f ca="1">IF($AH987="","",IF(AND($AH987&lt;&gt;"--- Empty ---",OR($AI987&gt;$AD$2,OFFSET('All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7" s="52" t="str">
        <f t="shared" ca="1" si="137"/>
        <v/>
      </c>
      <c r="AO987" s="52" t="str">
        <f t="shared" ca="1" si="142"/>
        <v/>
      </c>
      <c r="AQ987" s="51" t="str">
        <f t="shared" ca="1" si="138"/>
        <v/>
      </c>
      <c r="AR987" s="51" t="str">
        <f t="shared" ca="1" si="139"/>
        <v/>
      </c>
      <c r="AS987" s="52" t="str">
        <f t="shared" ca="1" si="143"/>
        <v/>
      </c>
      <c r="AT987" s="52" t="str">
        <f ca="1">IF(OR(AQ987="",AQ987="n/a"),AQ987,IF(AND($AR987&lt;&gt;"--- Empty ---",AR987=IF(AQ987="Finger1",Settings!$AB$4,Settings!$AB$6),ISERROR(MATCH(AR987,Settings!$AB$9:$AB$14,0))),"No","Yes"))</f>
        <v/>
      </c>
      <c r="AV987" s="51" t="str">
        <f t="shared" ca="1" si="140"/>
        <v/>
      </c>
      <c r="AW987" s="51" t="str">
        <f t="shared" ca="1" si="141"/>
        <v/>
      </c>
      <c r="AX987" s="52" t="str">
        <f t="shared" ca="1" si="144"/>
        <v/>
      </c>
      <c r="AY987" s="52" t="str">
        <f ca="1">IF(OR(AV987="",AV987="n/a"),AV987,IF(AND($AW987&lt;&gt;"--- Empty ---",AW987=IF(AV987="Finger2",Settings!$AB$3,Settings!$AB$5),ISERROR(MATCH(AW987,Settings!$AB$9:$AB$14,0))),"No","Yes"))</f>
        <v/>
      </c>
    </row>
    <row r="988" spans="31:51" x14ac:dyDescent="0.25">
      <c r="AE988" s="51" t="str">
        <f ca="1">OFFSET('All Equipment'!$A$1,ROW()-1,0)&amp;""</f>
        <v/>
      </c>
      <c r="AF988" s="51" t="str">
        <f ca="1">OFFSET('All Equipment'!$B$1,ROW()-1,0)&amp;""</f>
        <v/>
      </c>
      <c r="AG988" s="52" t="str">
        <f t="shared" ca="1" si="136"/>
        <v/>
      </c>
      <c r="AH988" s="51" t="str">
        <f ca="1">IF($AE988="","",IF(OFFSET('All Equipment'!$A$1,ROW()-1,2)="","--- Empty ---",OFFSET('All Equipment'!$A$1,ROW()-1,2)))</f>
        <v/>
      </c>
      <c r="AI988" s="52" t="str">
        <f ca="1">IF($AF988="","",OFFSET('All Equipment'!$E$1,ROW()-1,0))</f>
        <v/>
      </c>
      <c r="AJ988" s="52" t="str">
        <f ca="1">IF($AE988="","",OFFSET('All Equipment'!$M$1,ROW()-1,0))</f>
        <v/>
      </c>
      <c r="AK988" s="107" t="str">
        <f ca="1">IF($AE988="","",IF($AH988="--- Empty ---",0,OFFSET('All Equipment'!$P$1,ROW()-1,0)))</f>
        <v/>
      </c>
      <c r="AL988" s="107" t="str">
        <f ca="1">IF($AE988="","",IF(AND($AE988="Off-Hand",$AH988="--- Empty ---"),1000,IF($AG988="1H",SUM($AK988,MAX(Optimization!$I$5:$K$5)),$AK988)))</f>
        <v/>
      </c>
      <c r="AM988" s="134" t="str">
        <f ca="1">IF($AH988="","",IF(AND($AH988&lt;&gt;"--- Empty ---",OR($AI988&gt;$AD$2,OFFSET('All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8" s="52" t="str">
        <f t="shared" ca="1" si="137"/>
        <v/>
      </c>
      <c r="AO988" s="52" t="str">
        <f t="shared" ca="1" si="142"/>
        <v/>
      </c>
      <c r="AQ988" s="51" t="str">
        <f t="shared" ca="1" si="138"/>
        <v/>
      </c>
      <c r="AR988" s="51" t="str">
        <f t="shared" ca="1" si="139"/>
        <v/>
      </c>
      <c r="AS988" s="52" t="str">
        <f t="shared" ca="1" si="143"/>
        <v/>
      </c>
      <c r="AT988" s="52" t="str">
        <f ca="1">IF(OR(AQ988="",AQ988="n/a"),AQ988,IF(AND($AR988&lt;&gt;"--- Empty ---",AR988=IF(AQ988="Finger1",Settings!$AB$4,Settings!$AB$6),ISERROR(MATCH(AR988,Settings!$AB$9:$AB$14,0))),"No","Yes"))</f>
        <v/>
      </c>
      <c r="AV988" s="51" t="str">
        <f t="shared" ca="1" si="140"/>
        <v/>
      </c>
      <c r="AW988" s="51" t="str">
        <f t="shared" ca="1" si="141"/>
        <v/>
      </c>
      <c r="AX988" s="52" t="str">
        <f t="shared" ca="1" si="144"/>
        <v/>
      </c>
      <c r="AY988" s="52" t="str">
        <f ca="1">IF(OR(AV988="",AV988="n/a"),AV988,IF(AND($AW988&lt;&gt;"--- Empty ---",AW988=IF(AV988="Finger2",Settings!$AB$3,Settings!$AB$5),ISERROR(MATCH(AW988,Settings!$AB$9:$AB$14,0))),"No","Yes"))</f>
        <v/>
      </c>
    </row>
    <row r="989" spans="31:51" x14ac:dyDescent="0.25">
      <c r="AE989" s="51" t="str">
        <f ca="1">OFFSET('All Equipment'!$A$1,ROW()-1,0)&amp;""</f>
        <v/>
      </c>
      <c r="AF989" s="51" t="str">
        <f ca="1">OFFSET('All Equipment'!$B$1,ROW()-1,0)&amp;""</f>
        <v/>
      </c>
      <c r="AG989" s="52" t="str">
        <f t="shared" ca="1" si="136"/>
        <v/>
      </c>
      <c r="AH989" s="51" t="str">
        <f ca="1">IF($AE989="","",IF(OFFSET('All Equipment'!$A$1,ROW()-1,2)="","--- Empty ---",OFFSET('All Equipment'!$A$1,ROW()-1,2)))</f>
        <v/>
      </c>
      <c r="AI989" s="52" t="str">
        <f ca="1">IF($AF989="","",OFFSET('All Equipment'!$E$1,ROW()-1,0))</f>
        <v/>
      </c>
      <c r="AJ989" s="52" t="str">
        <f ca="1">IF($AE989="","",OFFSET('All Equipment'!$M$1,ROW()-1,0))</f>
        <v/>
      </c>
      <c r="AK989" s="107" t="str">
        <f ca="1">IF($AE989="","",IF($AH989="--- Empty ---",0,OFFSET('All Equipment'!$P$1,ROW()-1,0)))</f>
        <v/>
      </c>
      <c r="AL989" s="107" t="str">
        <f ca="1">IF($AE989="","",IF(AND($AE989="Off-Hand",$AH989="--- Empty ---"),1000,IF($AG989="1H",SUM($AK989,MAX(Optimization!$I$5:$K$5)),$AK989)))</f>
        <v/>
      </c>
      <c r="AM989" s="134" t="str">
        <f ca="1">IF($AH989="","",IF(AND($AH989&lt;&gt;"--- Empty ---",OR($AI989&gt;$AD$2,OFFSET('All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9" s="52" t="str">
        <f t="shared" ca="1" si="137"/>
        <v/>
      </c>
      <c r="AO989" s="52" t="str">
        <f t="shared" ca="1" si="142"/>
        <v/>
      </c>
      <c r="AQ989" s="51" t="str">
        <f t="shared" ca="1" si="138"/>
        <v/>
      </c>
      <c r="AR989" s="51" t="str">
        <f t="shared" ca="1" si="139"/>
        <v/>
      </c>
      <c r="AS989" s="52" t="str">
        <f t="shared" ca="1" si="143"/>
        <v/>
      </c>
      <c r="AT989" s="52" t="str">
        <f ca="1">IF(OR(AQ989="",AQ989="n/a"),AQ989,IF(AND($AR989&lt;&gt;"--- Empty ---",AR989=IF(AQ989="Finger1",Settings!$AB$4,Settings!$AB$6),ISERROR(MATCH(AR989,Settings!$AB$9:$AB$14,0))),"No","Yes"))</f>
        <v/>
      </c>
      <c r="AV989" s="51" t="str">
        <f t="shared" ca="1" si="140"/>
        <v/>
      </c>
      <c r="AW989" s="51" t="str">
        <f t="shared" ca="1" si="141"/>
        <v/>
      </c>
      <c r="AX989" s="52" t="str">
        <f t="shared" ca="1" si="144"/>
        <v/>
      </c>
      <c r="AY989" s="52" t="str">
        <f ca="1">IF(OR(AV989="",AV989="n/a"),AV989,IF(AND($AW989&lt;&gt;"--- Empty ---",AW989=IF(AV989="Finger2",Settings!$AB$3,Settings!$AB$5),ISERROR(MATCH(AW989,Settings!$AB$9:$AB$14,0))),"No","Yes"))</f>
        <v/>
      </c>
    </row>
    <row r="990" spans="31:51" x14ac:dyDescent="0.25">
      <c r="AE990" s="51" t="str">
        <f ca="1">OFFSET('All Equipment'!$A$1,ROW()-1,0)&amp;""</f>
        <v/>
      </c>
      <c r="AF990" s="51" t="str">
        <f ca="1">OFFSET('All Equipment'!$B$1,ROW()-1,0)&amp;""</f>
        <v/>
      </c>
      <c r="AG990" s="52" t="str">
        <f t="shared" ca="1" si="136"/>
        <v/>
      </c>
      <c r="AH990" s="51" t="str">
        <f ca="1">IF($AE990="","",IF(OFFSET('All Equipment'!$A$1,ROW()-1,2)="","--- Empty ---",OFFSET('All Equipment'!$A$1,ROW()-1,2)))</f>
        <v/>
      </c>
      <c r="AI990" s="52" t="str">
        <f ca="1">IF($AF990="","",OFFSET('All Equipment'!$E$1,ROW()-1,0))</f>
        <v/>
      </c>
      <c r="AJ990" s="52" t="str">
        <f ca="1">IF($AE990="","",OFFSET('All Equipment'!$M$1,ROW()-1,0))</f>
        <v/>
      </c>
      <c r="AK990" s="107" t="str">
        <f ca="1">IF($AE990="","",IF($AH990="--- Empty ---",0,OFFSET('All Equipment'!$P$1,ROW()-1,0)))</f>
        <v/>
      </c>
      <c r="AL990" s="107" t="str">
        <f ca="1">IF($AE990="","",IF(AND($AE990="Off-Hand",$AH990="--- Empty ---"),1000,IF($AG990="1H",SUM($AK990,MAX(Optimization!$I$5:$K$5)),$AK990)))</f>
        <v/>
      </c>
      <c r="AM990" s="134" t="str">
        <f ca="1">IF($AH990="","",IF(AND($AH990&lt;&gt;"--- Empty ---",OR($AI990&gt;$AD$2,OFFSET('All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0" s="52" t="str">
        <f t="shared" ca="1" si="137"/>
        <v/>
      </c>
      <c r="AO990" s="52" t="str">
        <f t="shared" ca="1" si="142"/>
        <v/>
      </c>
      <c r="AQ990" s="51" t="str">
        <f t="shared" ca="1" si="138"/>
        <v/>
      </c>
      <c r="AR990" s="51" t="str">
        <f t="shared" ca="1" si="139"/>
        <v/>
      </c>
      <c r="AS990" s="52" t="str">
        <f t="shared" ca="1" si="143"/>
        <v/>
      </c>
      <c r="AT990" s="52" t="str">
        <f ca="1">IF(OR(AQ990="",AQ990="n/a"),AQ990,IF(AND($AR990&lt;&gt;"--- Empty ---",AR990=IF(AQ990="Finger1",Settings!$AB$4,Settings!$AB$6),ISERROR(MATCH(AR990,Settings!$AB$9:$AB$14,0))),"No","Yes"))</f>
        <v/>
      </c>
      <c r="AV990" s="51" t="str">
        <f t="shared" ca="1" si="140"/>
        <v/>
      </c>
      <c r="AW990" s="51" t="str">
        <f t="shared" ca="1" si="141"/>
        <v/>
      </c>
      <c r="AX990" s="52" t="str">
        <f t="shared" ca="1" si="144"/>
        <v/>
      </c>
      <c r="AY990" s="52" t="str">
        <f ca="1">IF(OR(AV990="",AV990="n/a"),AV990,IF(AND($AW990&lt;&gt;"--- Empty ---",AW990=IF(AV990="Finger2",Settings!$AB$3,Settings!$AB$5),ISERROR(MATCH(AW990,Settings!$AB$9:$AB$14,0))),"No","Yes"))</f>
        <v/>
      </c>
    </row>
    <row r="991" spans="31:51" x14ac:dyDescent="0.25">
      <c r="AE991" s="51" t="str">
        <f ca="1">OFFSET('All Equipment'!$A$1,ROW()-1,0)&amp;""</f>
        <v/>
      </c>
      <c r="AF991" s="51" t="str">
        <f ca="1">OFFSET('All Equipment'!$B$1,ROW()-1,0)&amp;""</f>
        <v/>
      </c>
      <c r="AG991" s="52" t="str">
        <f t="shared" ca="1" si="136"/>
        <v/>
      </c>
      <c r="AH991" s="51" t="str">
        <f ca="1">IF($AE991="","",IF(OFFSET('All Equipment'!$A$1,ROW()-1,2)="","--- Empty ---",OFFSET('All Equipment'!$A$1,ROW()-1,2)))</f>
        <v/>
      </c>
      <c r="AI991" s="52" t="str">
        <f ca="1">IF($AF991="","",OFFSET('All Equipment'!$E$1,ROW()-1,0))</f>
        <v/>
      </c>
      <c r="AJ991" s="52" t="str">
        <f ca="1">IF($AE991="","",OFFSET('All Equipment'!$M$1,ROW()-1,0))</f>
        <v/>
      </c>
      <c r="AK991" s="107" t="str">
        <f ca="1">IF($AE991="","",IF($AH991="--- Empty ---",0,OFFSET('All Equipment'!$P$1,ROW()-1,0)))</f>
        <v/>
      </c>
      <c r="AL991" s="107" t="str">
        <f ca="1">IF($AE991="","",IF(AND($AE991="Off-Hand",$AH991="--- Empty ---"),1000,IF($AG991="1H",SUM($AK991,MAX(Optimization!$I$5:$K$5)),$AK991)))</f>
        <v/>
      </c>
      <c r="AM991" s="134" t="str">
        <f ca="1">IF($AH991="","",IF(AND($AH991&lt;&gt;"--- Empty ---",OR($AI991&gt;$AD$2,OFFSET('All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1" s="52" t="str">
        <f t="shared" ca="1" si="137"/>
        <v/>
      </c>
      <c r="AO991" s="52" t="str">
        <f t="shared" ca="1" si="142"/>
        <v/>
      </c>
      <c r="AQ991" s="51" t="str">
        <f t="shared" ca="1" si="138"/>
        <v/>
      </c>
      <c r="AR991" s="51" t="str">
        <f t="shared" ca="1" si="139"/>
        <v/>
      </c>
      <c r="AS991" s="52" t="str">
        <f t="shared" ca="1" si="143"/>
        <v/>
      </c>
      <c r="AT991" s="52" t="str">
        <f ca="1">IF(OR(AQ991="",AQ991="n/a"),AQ991,IF(AND($AR991&lt;&gt;"--- Empty ---",AR991=IF(AQ991="Finger1",Settings!$AB$4,Settings!$AB$6),ISERROR(MATCH(AR991,Settings!$AB$9:$AB$14,0))),"No","Yes"))</f>
        <v/>
      </c>
      <c r="AV991" s="51" t="str">
        <f t="shared" ca="1" si="140"/>
        <v/>
      </c>
      <c r="AW991" s="51" t="str">
        <f t="shared" ca="1" si="141"/>
        <v/>
      </c>
      <c r="AX991" s="52" t="str">
        <f t="shared" ca="1" si="144"/>
        <v/>
      </c>
      <c r="AY991" s="52" t="str">
        <f ca="1">IF(OR(AV991="",AV991="n/a"),AV991,IF(AND($AW991&lt;&gt;"--- Empty ---",AW991=IF(AV991="Finger2",Settings!$AB$3,Settings!$AB$5),ISERROR(MATCH(AW991,Settings!$AB$9:$AB$14,0))),"No","Yes"))</f>
        <v/>
      </c>
    </row>
    <row r="992" spans="31:51" x14ac:dyDescent="0.25">
      <c r="AE992" s="51" t="str">
        <f ca="1">OFFSET('All Equipment'!$A$1,ROW()-1,0)&amp;""</f>
        <v/>
      </c>
      <c r="AF992" s="51" t="str">
        <f ca="1">OFFSET('All Equipment'!$B$1,ROW()-1,0)&amp;""</f>
        <v/>
      </c>
      <c r="AG992" s="52" t="str">
        <f t="shared" ca="1" si="136"/>
        <v/>
      </c>
      <c r="AH992" s="51" t="str">
        <f ca="1">IF($AE992="","",IF(OFFSET('All Equipment'!$A$1,ROW()-1,2)="","--- Empty ---",OFFSET('All Equipment'!$A$1,ROW()-1,2)))</f>
        <v/>
      </c>
      <c r="AI992" s="52" t="str">
        <f ca="1">IF($AF992="","",OFFSET('All Equipment'!$E$1,ROW()-1,0))</f>
        <v/>
      </c>
      <c r="AJ992" s="52" t="str">
        <f ca="1">IF($AE992="","",OFFSET('All Equipment'!$M$1,ROW()-1,0))</f>
        <v/>
      </c>
      <c r="AK992" s="107" t="str">
        <f ca="1">IF($AE992="","",IF($AH992="--- Empty ---",0,OFFSET('All Equipment'!$P$1,ROW()-1,0)))</f>
        <v/>
      </c>
      <c r="AL992" s="107" t="str">
        <f ca="1">IF($AE992="","",IF(AND($AE992="Off-Hand",$AH992="--- Empty ---"),1000,IF($AG992="1H",SUM($AK992,MAX(Optimization!$I$5:$K$5)),$AK992)))</f>
        <v/>
      </c>
      <c r="AM992" s="134" t="str">
        <f ca="1">IF($AH992="","",IF(AND($AH992&lt;&gt;"--- Empty ---",OR($AI992&gt;$AD$2,OFFSET('All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2" s="52" t="str">
        <f t="shared" ca="1" si="137"/>
        <v/>
      </c>
      <c r="AO992" s="52" t="str">
        <f t="shared" ca="1" si="142"/>
        <v/>
      </c>
      <c r="AQ992" s="51" t="str">
        <f t="shared" ca="1" si="138"/>
        <v/>
      </c>
      <c r="AR992" s="51" t="str">
        <f t="shared" ca="1" si="139"/>
        <v/>
      </c>
      <c r="AS992" s="52" t="str">
        <f t="shared" ca="1" si="143"/>
        <v/>
      </c>
      <c r="AT992" s="52" t="str">
        <f ca="1">IF(OR(AQ992="",AQ992="n/a"),AQ992,IF(AND($AR992&lt;&gt;"--- Empty ---",AR992=IF(AQ992="Finger1",Settings!$AB$4,Settings!$AB$6),ISERROR(MATCH(AR992,Settings!$AB$9:$AB$14,0))),"No","Yes"))</f>
        <v/>
      </c>
      <c r="AV992" s="51" t="str">
        <f t="shared" ca="1" si="140"/>
        <v/>
      </c>
      <c r="AW992" s="51" t="str">
        <f t="shared" ca="1" si="141"/>
        <v/>
      </c>
      <c r="AX992" s="52" t="str">
        <f t="shared" ca="1" si="144"/>
        <v/>
      </c>
      <c r="AY992" s="52" t="str">
        <f ca="1">IF(OR(AV992="",AV992="n/a"),AV992,IF(AND($AW992&lt;&gt;"--- Empty ---",AW992=IF(AV992="Finger2",Settings!$AB$3,Settings!$AB$5),ISERROR(MATCH(AW992,Settings!$AB$9:$AB$14,0))),"No","Yes"))</f>
        <v/>
      </c>
    </row>
    <row r="993" spans="31:51" x14ac:dyDescent="0.25">
      <c r="AE993" s="51" t="str">
        <f ca="1">OFFSET('All Equipment'!$A$1,ROW()-1,0)&amp;""</f>
        <v/>
      </c>
      <c r="AF993" s="51" t="str">
        <f ca="1">OFFSET('All Equipment'!$B$1,ROW()-1,0)&amp;""</f>
        <v/>
      </c>
      <c r="AG993" s="52" t="str">
        <f t="shared" ca="1" si="136"/>
        <v/>
      </c>
      <c r="AH993" s="51" t="str">
        <f ca="1">IF($AE993="","",IF(OFFSET('All Equipment'!$A$1,ROW()-1,2)="","--- Empty ---",OFFSET('All Equipment'!$A$1,ROW()-1,2)))</f>
        <v/>
      </c>
      <c r="AI993" s="52" t="str">
        <f ca="1">IF($AF993="","",OFFSET('All Equipment'!$E$1,ROW()-1,0))</f>
        <v/>
      </c>
      <c r="AJ993" s="52" t="str">
        <f ca="1">IF($AE993="","",OFFSET('All Equipment'!$M$1,ROW()-1,0))</f>
        <v/>
      </c>
      <c r="AK993" s="107" t="str">
        <f ca="1">IF($AE993="","",IF($AH993="--- Empty ---",0,OFFSET('All Equipment'!$P$1,ROW()-1,0)))</f>
        <v/>
      </c>
      <c r="AL993" s="107" t="str">
        <f ca="1">IF($AE993="","",IF(AND($AE993="Off-Hand",$AH993="--- Empty ---"),1000,IF($AG993="1H",SUM($AK993,MAX(Optimization!$I$5:$K$5)),$AK993)))</f>
        <v/>
      </c>
      <c r="AM993" s="134" t="str">
        <f ca="1">IF($AH993="","",IF(AND($AH993&lt;&gt;"--- Empty ---",OR($AI993&gt;$AD$2,OFFSET('All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3" s="52" t="str">
        <f t="shared" ca="1" si="137"/>
        <v/>
      </c>
      <c r="AO993" s="52" t="str">
        <f t="shared" ca="1" si="142"/>
        <v/>
      </c>
      <c r="AQ993" s="51" t="str">
        <f t="shared" ca="1" si="138"/>
        <v/>
      </c>
      <c r="AR993" s="51" t="str">
        <f t="shared" ca="1" si="139"/>
        <v/>
      </c>
      <c r="AS993" s="52" t="str">
        <f t="shared" ca="1" si="143"/>
        <v/>
      </c>
      <c r="AT993" s="52" t="str">
        <f ca="1">IF(OR(AQ993="",AQ993="n/a"),AQ993,IF(AND($AR993&lt;&gt;"--- Empty ---",AR993=IF(AQ993="Finger1",Settings!$AB$4,Settings!$AB$6),ISERROR(MATCH(AR993,Settings!$AB$9:$AB$14,0))),"No","Yes"))</f>
        <v/>
      </c>
      <c r="AV993" s="51" t="str">
        <f t="shared" ca="1" si="140"/>
        <v/>
      </c>
      <c r="AW993" s="51" t="str">
        <f t="shared" ca="1" si="141"/>
        <v/>
      </c>
      <c r="AX993" s="52" t="str">
        <f t="shared" ca="1" si="144"/>
        <v/>
      </c>
      <c r="AY993" s="52" t="str">
        <f ca="1">IF(OR(AV993="",AV993="n/a"),AV993,IF(AND($AW993&lt;&gt;"--- Empty ---",AW993=IF(AV993="Finger2",Settings!$AB$3,Settings!$AB$5),ISERROR(MATCH(AW993,Settings!$AB$9:$AB$14,0))),"No","Yes"))</f>
        <v/>
      </c>
    </row>
    <row r="994" spans="31:51" x14ac:dyDescent="0.25">
      <c r="AE994" s="51" t="str">
        <f ca="1">OFFSET('All Equipment'!$A$1,ROW()-1,0)&amp;""</f>
        <v/>
      </c>
      <c r="AF994" s="51" t="str">
        <f ca="1">OFFSET('All Equipment'!$B$1,ROW()-1,0)&amp;""</f>
        <v/>
      </c>
      <c r="AG994" s="52" t="str">
        <f t="shared" ca="1" si="136"/>
        <v/>
      </c>
      <c r="AH994" s="51" t="str">
        <f ca="1">IF($AE994="","",IF(OFFSET('All Equipment'!$A$1,ROW()-1,2)="","--- Empty ---",OFFSET('All Equipment'!$A$1,ROW()-1,2)))</f>
        <v/>
      </c>
      <c r="AI994" s="52" t="str">
        <f ca="1">IF($AF994="","",OFFSET('All Equipment'!$E$1,ROW()-1,0))</f>
        <v/>
      </c>
      <c r="AJ994" s="52" t="str">
        <f ca="1">IF($AE994="","",OFFSET('All Equipment'!$M$1,ROW()-1,0))</f>
        <v/>
      </c>
      <c r="AK994" s="107" t="str">
        <f ca="1">IF($AE994="","",IF($AH994="--- Empty ---",0,OFFSET('All Equipment'!$P$1,ROW()-1,0)))</f>
        <v/>
      </c>
      <c r="AL994" s="107" t="str">
        <f ca="1">IF($AE994="","",IF(AND($AE994="Off-Hand",$AH994="--- Empty ---"),1000,IF($AG994="1H",SUM($AK994,MAX(Optimization!$I$5:$K$5)),$AK994)))</f>
        <v/>
      </c>
      <c r="AM994" s="134" t="str">
        <f ca="1">IF($AH994="","",IF(AND($AH994&lt;&gt;"--- Empty ---",OR($AI994&gt;$AD$2,OFFSET('All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4" s="52" t="str">
        <f t="shared" ca="1" si="137"/>
        <v/>
      </c>
      <c r="AO994" s="52" t="str">
        <f t="shared" ca="1" si="142"/>
        <v/>
      </c>
      <c r="AQ994" s="51" t="str">
        <f t="shared" ca="1" si="138"/>
        <v/>
      </c>
      <c r="AR994" s="51" t="str">
        <f t="shared" ca="1" si="139"/>
        <v/>
      </c>
      <c r="AS994" s="52" t="str">
        <f t="shared" ca="1" si="143"/>
        <v/>
      </c>
      <c r="AT994" s="52" t="str">
        <f ca="1">IF(OR(AQ994="",AQ994="n/a"),AQ994,IF(AND($AR994&lt;&gt;"--- Empty ---",AR994=IF(AQ994="Finger1",Settings!$AB$4,Settings!$AB$6),ISERROR(MATCH(AR994,Settings!$AB$9:$AB$14,0))),"No","Yes"))</f>
        <v/>
      </c>
      <c r="AV994" s="51" t="str">
        <f t="shared" ca="1" si="140"/>
        <v/>
      </c>
      <c r="AW994" s="51" t="str">
        <f t="shared" ca="1" si="141"/>
        <v/>
      </c>
      <c r="AX994" s="52" t="str">
        <f t="shared" ca="1" si="144"/>
        <v/>
      </c>
      <c r="AY994" s="52" t="str">
        <f ca="1">IF(OR(AV994="",AV994="n/a"),AV994,IF(AND($AW994&lt;&gt;"--- Empty ---",AW994=IF(AV994="Finger2",Settings!$AB$3,Settings!$AB$5),ISERROR(MATCH(AW994,Settings!$AB$9:$AB$14,0))),"No","Yes"))</f>
        <v/>
      </c>
    </row>
    <row r="995" spans="31:51" x14ac:dyDescent="0.25">
      <c r="AE995" s="51" t="str">
        <f ca="1">OFFSET('All Equipment'!$A$1,ROW()-1,0)&amp;""</f>
        <v/>
      </c>
      <c r="AF995" s="51" t="str">
        <f ca="1">OFFSET('All Equipment'!$B$1,ROW()-1,0)&amp;""</f>
        <v/>
      </c>
      <c r="AG995" s="52" t="str">
        <f t="shared" ca="1" si="136"/>
        <v/>
      </c>
      <c r="AH995" s="51" t="str">
        <f ca="1">IF($AE995="","",IF(OFFSET('All Equipment'!$A$1,ROW()-1,2)="","--- Empty ---",OFFSET('All Equipment'!$A$1,ROW()-1,2)))</f>
        <v/>
      </c>
      <c r="AI995" s="52" t="str">
        <f ca="1">IF($AF995="","",OFFSET('All Equipment'!$E$1,ROW()-1,0))</f>
        <v/>
      </c>
      <c r="AJ995" s="52" t="str">
        <f ca="1">IF($AE995="","",OFFSET('All Equipment'!$M$1,ROW()-1,0))</f>
        <v/>
      </c>
      <c r="AK995" s="107" t="str">
        <f ca="1">IF($AE995="","",IF($AH995="--- Empty ---",0,OFFSET('All Equipment'!$P$1,ROW()-1,0)))</f>
        <v/>
      </c>
      <c r="AL995" s="107" t="str">
        <f ca="1">IF($AE995="","",IF(AND($AE995="Off-Hand",$AH995="--- Empty ---"),1000,IF($AG995="1H",SUM($AK995,MAX(Optimization!$I$5:$K$5)),$AK995)))</f>
        <v/>
      </c>
      <c r="AM995" s="134" t="str">
        <f ca="1">IF($AH995="","",IF(AND($AH995&lt;&gt;"--- Empty ---",OR($AI995&gt;$AD$2,OFFSET('All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5" s="52" t="str">
        <f t="shared" ca="1" si="137"/>
        <v/>
      </c>
      <c r="AO995" s="52" t="str">
        <f t="shared" ca="1" si="142"/>
        <v/>
      </c>
      <c r="AQ995" s="51" t="str">
        <f t="shared" ca="1" si="138"/>
        <v/>
      </c>
      <c r="AR995" s="51" t="str">
        <f t="shared" ca="1" si="139"/>
        <v/>
      </c>
      <c r="AS995" s="52" t="str">
        <f t="shared" ca="1" si="143"/>
        <v/>
      </c>
      <c r="AT995" s="52" t="str">
        <f ca="1">IF(OR(AQ995="",AQ995="n/a"),AQ995,IF(AND($AR995&lt;&gt;"--- Empty ---",AR995=IF(AQ995="Finger1",Settings!$AB$4,Settings!$AB$6),ISERROR(MATCH(AR995,Settings!$AB$9:$AB$14,0))),"No","Yes"))</f>
        <v/>
      </c>
      <c r="AV995" s="51" t="str">
        <f t="shared" ca="1" si="140"/>
        <v/>
      </c>
      <c r="AW995" s="51" t="str">
        <f t="shared" ca="1" si="141"/>
        <v/>
      </c>
      <c r="AX995" s="52" t="str">
        <f t="shared" ca="1" si="144"/>
        <v/>
      </c>
      <c r="AY995" s="52" t="str">
        <f ca="1">IF(OR(AV995="",AV995="n/a"),AV995,IF(AND($AW995&lt;&gt;"--- Empty ---",AW995=IF(AV995="Finger2",Settings!$AB$3,Settings!$AB$5),ISERROR(MATCH(AW995,Settings!$AB$9:$AB$14,0))),"No","Yes"))</f>
        <v/>
      </c>
    </row>
    <row r="996" spans="31:51" x14ac:dyDescent="0.25">
      <c r="AE996" s="51" t="str">
        <f ca="1">OFFSET('All Equipment'!$A$1,ROW()-1,0)&amp;""</f>
        <v/>
      </c>
      <c r="AF996" s="51" t="str">
        <f ca="1">OFFSET('All Equipment'!$B$1,ROW()-1,0)&amp;""</f>
        <v/>
      </c>
      <c r="AG996" s="52" t="str">
        <f t="shared" ca="1" si="136"/>
        <v/>
      </c>
      <c r="AH996" s="51" t="str">
        <f ca="1">IF($AE996="","",IF(OFFSET('All Equipment'!$A$1,ROW()-1,2)="","--- Empty ---",OFFSET('All Equipment'!$A$1,ROW()-1,2)))</f>
        <v/>
      </c>
      <c r="AI996" s="52" t="str">
        <f ca="1">IF($AF996="","",OFFSET('All Equipment'!$E$1,ROW()-1,0))</f>
        <v/>
      </c>
      <c r="AJ996" s="52" t="str">
        <f ca="1">IF($AE996="","",OFFSET('All Equipment'!$M$1,ROW()-1,0))</f>
        <v/>
      </c>
      <c r="AK996" s="107" t="str">
        <f ca="1">IF($AE996="","",IF($AH996="--- Empty ---",0,OFFSET('All Equipment'!$P$1,ROW()-1,0)))</f>
        <v/>
      </c>
      <c r="AL996" s="107" t="str">
        <f ca="1">IF($AE996="","",IF(AND($AE996="Off-Hand",$AH996="--- Empty ---"),1000,IF($AG996="1H",SUM($AK996,MAX(Optimization!$I$5:$K$5)),$AK996)))</f>
        <v/>
      </c>
      <c r="AM996" s="134" t="str">
        <f ca="1">IF($AH996="","",IF(AND($AH996&lt;&gt;"--- Empty ---",OR($AI996&gt;$AD$2,OFFSET('All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6" s="52" t="str">
        <f t="shared" ca="1" si="137"/>
        <v/>
      </c>
      <c r="AO996" s="52" t="str">
        <f t="shared" ca="1" si="142"/>
        <v/>
      </c>
      <c r="AQ996" s="51" t="str">
        <f t="shared" ca="1" si="138"/>
        <v/>
      </c>
      <c r="AR996" s="51" t="str">
        <f t="shared" ca="1" si="139"/>
        <v/>
      </c>
      <c r="AS996" s="52" t="str">
        <f t="shared" ca="1" si="143"/>
        <v/>
      </c>
      <c r="AT996" s="52" t="str">
        <f ca="1">IF(OR(AQ996="",AQ996="n/a"),AQ996,IF(AND($AR996&lt;&gt;"--- Empty ---",AR996=IF(AQ996="Finger1",Settings!$AB$4,Settings!$AB$6),ISERROR(MATCH(AR996,Settings!$AB$9:$AB$14,0))),"No","Yes"))</f>
        <v/>
      </c>
      <c r="AV996" s="51" t="str">
        <f t="shared" ca="1" si="140"/>
        <v/>
      </c>
      <c r="AW996" s="51" t="str">
        <f t="shared" ca="1" si="141"/>
        <v/>
      </c>
      <c r="AX996" s="52" t="str">
        <f t="shared" ca="1" si="144"/>
        <v/>
      </c>
      <c r="AY996" s="52" t="str">
        <f ca="1">IF(OR(AV996="",AV996="n/a"),AV996,IF(AND($AW996&lt;&gt;"--- Empty ---",AW996=IF(AV996="Finger2",Settings!$AB$3,Settings!$AB$5),ISERROR(MATCH(AW996,Settings!$AB$9:$AB$14,0))),"No","Yes"))</f>
        <v/>
      </c>
    </row>
    <row r="997" spans="31:51" x14ac:dyDescent="0.25">
      <c r="AE997" s="51" t="str">
        <f ca="1">OFFSET('All Equipment'!$A$1,ROW()-1,0)&amp;""</f>
        <v/>
      </c>
      <c r="AF997" s="51" t="str">
        <f ca="1">OFFSET('All Equipment'!$B$1,ROW()-1,0)&amp;""</f>
        <v/>
      </c>
      <c r="AG997" s="52" t="str">
        <f t="shared" ca="1" si="136"/>
        <v/>
      </c>
      <c r="AH997" s="51" t="str">
        <f ca="1">IF($AE997="","",IF(OFFSET('All Equipment'!$A$1,ROW()-1,2)="","--- Empty ---",OFFSET('All Equipment'!$A$1,ROW()-1,2)))</f>
        <v/>
      </c>
      <c r="AI997" s="52" t="str">
        <f ca="1">IF($AF997="","",OFFSET('All Equipment'!$E$1,ROW()-1,0))</f>
        <v/>
      </c>
      <c r="AJ997" s="52" t="str">
        <f ca="1">IF($AE997="","",OFFSET('All Equipment'!$M$1,ROW()-1,0))</f>
        <v/>
      </c>
      <c r="AK997" s="107" t="str">
        <f ca="1">IF($AE997="","",IF($AH997="--- Empty ---",0,OFFSET('All Equipment'!$P$1,ROW()-1,0)))</f>
        <v/>
      </c>
      <c r="AL997" s="107" t="str">
        <f ca="1">IF($AE997="","",IF(AND($AE997="Off-Hand",$AH997="--- Empty ---"),1000,IF($AG997="1H",SUM($AK997,MAX(Optimization!$I$5:$K$5)),$AK997)))</f>
        <v/>
      </c>
      <c r="AM997" s="134" t="str">
        <f ca="1">IF($AH997="","",IF(AND($AH997&lt;&gt;"--- Empty ---",OR($AI997&gt;$AD$2,OFFSET('All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7" s="52" t="str">
        <f t="shared" ca="1" si="137"/>
        <v/>
      </c>
      <c r="AO997" s="52" t="str">
        <f t="shared" ca="1" si="142"/>
        <v/>
      </c>
      <c r="AQ997" s="51" t="str">
        <f t="shared" ca="1" si="138"/>
        <v/>
      </c>
      <c r="AR997" s="51" t="str">
        <f t="shared" ca="1" si="139"/>
        <v/>
      </c>
      <c r="AS997" s="52" t="str">
        <f t="shared" ca="1" si="143"/>
        <v/>
      </c>
      <c r="AT997" s="52" t="str">
        <f ca="1">IF(OR(AQ997="",AQ997="n/a"),AQ997,IF(AND($AR997&lt;&gt;"--- Empty ---",AR997=IF(AQ997="Finger1",Settings!$AB$4,Settings!$AB$6),ISERROR(MATCH(AR997,Settings!$AB$9:$AB$14,0))),"No","Yes"))</f>
        <v/>
      </c>
      <c r="AV997" s="51" t="str">
        <f t="shared" ca="1" si="140"/>
        <v/>
      </c>
      <c r="AW997" s="51" t="str">
        <f t="shared" ca="1" si="141"/>
        <v/>
      </c>
      <c r="AX997" s="52" t="str">
        <f t="shared" ca="1" si="144"/>
        <v/>
      </c>
      <c r="AY997" s="52" t="str">
        <f ca="1">IF(OR(AV997="",AV997="n/a"),AV997,IF(AND($AW997&lt;&gt;"--- Empty ---",AW997=IF(AV997="Finger2",Settings!$AB$3,Settings!$AB$5),ISERROR(MATCH(AW997,Settings!$AB$9:$AB$14,0))),"No","Yes"))</f>
        <v/>
      </c>
    </row>
    <row r="998" spans="31:51" x14ac:dyDescent="0.25">
      <c r="AE998" s="51" t="str">
        <f ca="1">OFFSET('All Equipment'!$A$1,ROW()-1,0)&amp;""</f>
        <v/>
      </c>
      <c r="AF998" s="51" t="str">
        <f ca="1">OFFSET('All Equipment'!$B$1,ROW()-1,0)&amp;""</f>
        <v/>
      </c>
      <c r="AG998" s="52" t="str">
        <f t="shared" ca="1" si="136"/>
        <v/>
      </c>
      <c r="AH998" s="51" t="str">
        <f ca="1">IF($AE998="","",IF(OFFSET('All Equipment'!$A$1,ROW()-1,2)="","--- Empty ---",OFFSET('All Equipment'!$A$1,ROW()-1,2)))</f>
        <v/>
      </c>
      <c r="AI998" s="52" t="str">
        <f ca="1">IF($AF998="","",OFFSET('All Equipment'!$E$1,ROW()-1,0))</f>
        <v/>
      </c>
      <c r="AJ998" s="52" t="str">
        <f ca="1">IF($AE998="","",OFFSET('All Equipment'!$M$1,ROW()-1,0))</f>
        <v/>
      </c>
      <c r="AK998" s="107" t="str">
        <f ca="1">IF($AE998="","",IF($AH998="--- Empty ---",0,OFFSET('All Equipment'!$P$1,ROW()-1,0)))</f>
        <v/>
      </c>
      <c r="AL998" s="107" t="str">
        <f ca="1">IF($AE998="","",IF(AND($AE998="Off-Hand",$AH998="--- Empty ---"),1000,IF($AG998="1H",SUM($AK998,MAX(Optimization!$I$5:$K$5)),$AK998)))</f>
        <v/>
      </c>
      <c r="AM998" s="134" t="str">
        <f ca="1">IF($AH998="","",IF(AND($AH998&lt;&gt;"--- Empty ---",OR($AI998&gt;$AD$2,OFFSET('All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8" s="52" t="str">
        <f t="shared" ca="1" si="137"/>
        <v/>
      </c>
      <c r="AO998" s="52" t="str">
        <f t="shared" ca="1" si="142"/>
        <v/>
      </c>
      <c r="AQ998" s="51" t="str">
        <f t="shared" ca="1" si="138"/>
        <v/>
      </c>
      <c r="AR998" s="51" t="str">
        <f t="shared" ca="1" si="139"/>
        <v/>
      </c>
      <c r="AS998" s="52" t="str">
        <f t="shared" ca="1" si="143"/>
        <v/>
      </c>
      <c r="AT998" s="52" t="str">
        <f ca="1">IF(OR(AQ998="",AQ998="n/a"),AQ998,IF(AND($AR998&lt;&gt;"--- Empty ---",AR998=IF(AQ998="Finger1",Settings!$AB$4,Settings!$AB$6),ISERROR(MATCH(AR998,Settings!$AB$9:$AB$14,0))),"No","Yes"))</f>
        <v/>
      </c>
      <c r="AV998" s="51" t="str">
        <f t="shared" ca="1" si="140"/>
        <v/>
      </c>
      <c r="AW998" s="51" t="str">
        <f t="shared" ca="1" si="141"/>
        <v/>
      </c>
      <c r="AX998" s="52" t="str">
        <f t="shared" ca="1" si="144"/>
        <v/>
      </c>
      <c r="AY998" s="52" t="str">
        <f ca="1">IF(OR(AV998="",AV998="n/a"),AV998,IF(AND($AW998&lt;&gt;"--- Empty ---",AW998=IF(AV998="Finger2",Settings!$AB$3,Settings!$AB$5),ISERROR(MATCH(AW998,Settings!$AB$9:$AB$14,0))),"No","Yes"))</f>
        <v/>
      </c>
    </row>
    <row r="999" spans="31:51" x14ac:dyDescent="0.25">
      <c r="AE999" s="51" t="str">
        <f ca="1">OFFSET('All Equipment'!$A$1,ROW()-1,0)&amp;""</f>
        <v/>
      </c>
      <c r="AF999" s="51" t="str">
        <f ca="1">OFFSET('All Equipment'!$B$1,ROW()-1,0)&amp;""</f>
        <v/>
      </c>
      <c r="AG999" s="52" t="str">
        <f t="shared" ca="1" si="136"/>
        <v/>
      </c>
      <c r="AH999" s="51" t="str">
        <f ca="1">IF($AE999="","",IF(OFFSET('All Equipment'!$A$1,ROW()-1,2)="","--- Empty ---",OFFSET('All Equipment'!$A$1,ROW()-1,2)))</f>
        <v/>
      </c>
      <c r="AI999" s="52" t="str">
        <f ca="1">IF($AF999="","",OFFSET('All Equipment'!$E$1,ROW()-1,0))</f>
        <v/>
      </c>
      <c r="AJ999" s="52" t="str">
        <f ca="1">IF($AE999="","",OFFSET('All Equipment'!$M$1,ROW()-1,0))</f>
        <v/>
      </c>
      <c r="AK999" s="107" t="str">
        <f ca="1">IF($AE999="","",IF($AH999="--- Empty ---",0,OFFSET('All Equipment'!$P$1,ROW()-1,0)))</f>
        <v/>
      </c>
      <c r="AL999" s="107" t="str">
        <f ca="1">IF($AE999="","",IF(AND($AE999="Off-Hand",$AH999="--- Empty ---"),1000,IF($AG999="1H",SUM($AK999,MAX(Optimization!$I$5:$K$5)),$AK999)))</f>
        <v/>
      </c>
      <c r="AM999" s="134" t="str">
        <f ca="1">IF($AH999="","",IF(AND($AH999&lt;&gt;"--- Empty ---",OR($AI999&gt;$AD$2,OFFSET('All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9" s="52" t="str">
        <f t="shared" ca="1" si="137"/>
        <v/>
      </c>
      <c r="AO999" s="52" t="str">
        <f t="shared" ca="1" si="142"/>
        <v/>
      </c>
      <c r="AQ999" s="51" t="str">
        <f t="shared" ca="1" si="138"/>
        <v/>
      </c>
      <c r="AR999" s="51" t="str">
        <f t="shared" ca="1" si="139"/>
        <v/>
      </c>
      <c r="AS999" s="52" t="str">
        <f t="shared" ca="1" si="143"/>
        <v/>
      </c>
      <c r="AT999" s="52" t="str">
        <f ca="1">IF(OR(AQ999="",AQ999="n/a"),AQ999,IF(AND($AR999&lt;&gt;"--- Empty ---",AR999=IF(AQ999="Finger1",Settings!$AB$4,Settings!$AB$6),ISERROR(MATCH(AR999,Settings!$AB$9:$AB$14,0))),"No","Yes"))</f>
        <v/>
      </c>
      <c r="AV999" s="51" t="str">
        <f t="shared" ca="1" si="140"/>
        <v/>
      </c>
      <c r="AW999" s="51" t="str">
        <f t="shared" ca="1" si="141"/>
        <v/>
      </c>
      <c r="AX999" s="52" t="str">
        <f t="shared" ca="1" si="144"/>
        <v/>
      </c>
      <c r="AY999" s="52" t="str">
        <f ca="1">IF(OR(AV999="",AV999="n/a"),AV999,IF(AND($AW999&lt;&gt;"--- Empty ---",AW999=IF(AV999="Finger2",Settings!$AB$3,Settings!$AB$5),ISERROR(MATCH(AW999,Settings!$AB$9:$AB$14,0))),"No","Yes"))</f>
        <v/>
      </c>
    </row>
    <row r="1000" spans="31:51" x14ac:dyDescent="0.25">
      <c r="AE1000" s="51" t="str">
        <f ca="1">OFFSET('All Equipment'!$A$1,ROW()-1,0)&amp;""</f>
        <v/>
      </c>
      <c r="AF1000" s="51" t="str">
        <f ca="1">OFFSET('All Equipment'!$B$1,ROW()-1,0)&amp;""</f>
        <v/>
      </c>
      <c r="AG1000" s="52" t="str">
        <f t="shared" ca="1" si="136"/>
        <v/>
      </c>
      <c r="AH1000" s="51" t="str">
        <f ca="1">IF($AE1000="","",IF(OFFSET('All Equipment'!$A$1,ROW()-1,2)="","--- Empty ---",OFFSET('All Equipment'!$A$1,ROW()-1,2)))</f>
        <v/>
      </c>
      <c r="AI1000" s="52" t="str">
        <f ca="1">IF($AF1000="","",OFFSET('All Equipment'!$E$1,ROW()-1,0))</f>
        <v/>
      </c>
      <c r="AJ1000" s="52" t="str">
        <f ca="1">IF($AE1000="","",OFFSET('All Equipment'!$M$1,ROW()-1,0))</f>
        <v/>
      </c>
      <c r="AK1000" s="107" t="str">
        <f ca="1">IF($AE1000="","",IF($AH1000="--- Empty ---",0,OFFSET('All Equipment'!$P$1,ROW()-1,0)))</f>
        <v/>
      </c>
      <c r="AL1000" s="107" t="str">
        <f ca="1">IF($AE1000="","",IF(AND($AE1000="Off-Hand",$AH1000="--- Empty ---"),1000,IF($AG1000="1H",SUM($AK1000,MAX(Optimization!$I$5:$K$5)),$AK1000)))</f>
        <v/>
      </c>
      <c r="AM1000" s="134" t="str">
        <f ca="1">IF($AH1000="","",IF(AND($AH1000&lt;&gt;"--- Empty ---",OR($AI1000&gt;$AD$2,OFFSET('All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0" s="52" t="str">
        <f t="shared" ca="1" si="137"/>
        <v/>
      </c>
      <c r="AO1000" s="52" t="str">
        <f t="shared" ca="1" si="142"/>
        <v/>
      </c>
      <c r="AQ1000" s="51" t="str">
        <f t="shared" ca="1" si="138"/>
        <v/>
      </c>
      <c r="AR1000" s="51" t="str">
        <f t="shared" ca="1" si="139"/>
        <v/>
      </c>
      <c r="AS1000" s="52" t="str">
        <f t="shared" ca="1" si="143"/>
        <v/>
      </c>
      <c r="AT1000" s="52" t="str">
        <f ca="1">IF(OR(AQ1000="",AQ1000="n/a"),AQ1000,IF(AND($AR1000&lt;&gt;"--- Empty ---",AR1000=IF(AQ1000="Finger1",Settings!$AB$4,Settings!$AB$6),ISERROR(MATCH(AR1000,Settings!$AB$9:$AB$14,0))),"No","Yes"))</f>
        <v/>
      </c>
      <c r="AV1000" s="51" t="str">
        <f t="shared" ca="1" si="140"/>
        <v/>
      </c>
      <c r="AW1000" s="51" t="str">
        <f t="shared" ca="1" si="141"/>
        <v/>
      </c>
      <c r="AX1000" s="52" t="str">
        <f t="shared" ca="1" si="144"/>
        <v/>
      </c>
      <c r="AY1000" s="52" t="str">
        <f ca="1">IF(OR(AV1000="",AV1000="n/a"),AV1000,IF(AND($AW1000&lt;&gt;"--- Empty ---",AW1000=IF(AV1000="Finger2",Settings!$AB$3,Settings!$AB$5),ISERROR(MATCH(AW1000,Settings!$AB$9:$AB$14,0))),"No","Yes"))</f>
        <v/>
      </c>
    </row>
    <row r="1001" spans="31:51" x14ac:dyDescent="0.25">
      <c r="AE1001" s="51" t="str">
        <f ca="1">OFFSET('All Equipment'!$A$1,ROW()-1,0)&amp;""</f>
        <v/>
      </c>
      <c r="AF1001" s="51" t="str">
        <f ca="1">OFFSET('All Equipment'!$B$1,ROW()-1,0)&amp;""</f>
        <v/>
      </c>
      <c r="AG1001" s="52" t="str">
        <f t="shared" ca="1" si="136"/>
        <v/>
      </c>
      <c r="AH1001" s="51" t="str">
        <f ca="1">IF($AE1001="","",IF(OFFSET('All Equipment'!$A$1,ROW()-1,2)="","--- Empty ---",OFFSET('All Equipment'!$A$1,ROW()-1,2)))</f>
        <v/>
      </c>
      <c r="AI1001" s="52" t="str">
        <f ca="1">IF($AF1001="","",OFFSET('All Equipment'!$E$1,ROW()-1,0))</f>
        <v/>
      </c>
      <c r="AJ1001" s="52" t="str">
        <f ca="1">IF($AE1001="","",OFFSET('All Equipment'!$M$1,ROW()-1,0))</f>
        <v/>
      </c>
      <c r="AK1001" s="107" t="str">
        <f ca="1">IF($AE1001="","",IF($AH1001="--- Empty ---",0,OFFSET('All Equipment'!$P$1,ROW()-1,0)))</f>
        <v/>
      </c>
      <c r="AL1001" s="107" t="str">
        <f ca="1">IF($AE1001="","",IF(AND($AE1001="Off-Hand",$AH1001="--- Empty ---"),1000,IF($AG1001="1H",SUM($AK1001,MAX(Optimization!$I$5:$K$5)),$AK1001)))</f>
        <v/>
      </c>
      <c r="AM1001" s="134" t="str">
        <f ca="1">IF($AH1001="","",IF(AND($AH1001&lt;&gt;"--- Empty ---",OR($AI1001&gt;$AD$2,OFFSET('All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1" s="52" t="str">
        <f t="shared" ca="1" si="137"/>
        <v/>
      </c>
      <c r="AO1001" s="52" t="str">
        <f t="shared" ca="1" si="142"/>
        <v/>
      </c>
      <c r="AQ1001" s="51" t="str">
        <f t="shared" ca="1" si="138"/>
        <v/>
      </c>
      <c r="AR1001" s="51" t="str">
        <f t="shared" ref="AR1001:AR1064" ca="1" si="145">IF(OR(AQ1001="",AQ1001="n/a"),AQ1001,$AH1001)</f>
        <v/>
      </c>
      <c r="AS1001" s="52" t="str">
        <f t="shared" ref="AS1001:AS1064" ca="1" si="146">IF(OR(AQ1001="",AQ1001="n/a"),AQ1001,$AM1001)</f>
        <v/>
      </c>
      <c r="AT1001" s="52" t="str">
        <f ca="1">IF(OR(AQ1001="",AQ1001="n/a"),AQ1001,IF(AND($AR1001&lt;&gt;"--- Empty ---",AR1001=IF(AQ1001="Finger1",Settings!$AB$4,Settings!$AB$6),ISERROR(MATCH(AR1001,Settings!$AB$9:$AB$14,0))),"No","Yes"))</f>
        <v/>
      </c>
      <c r="AV1001" s="51" t="str">
        <f t="shared" ca="1" si="140"/>
        <v/>
      </c>
      <c r="AW1001" s="51" t="str">
        <f t="shared" ref="AW1001:AW1064" ca="1" si="147">IF(OR(AV1001="",AV1001="n/a"),AV1001,$AH1001)</f>
        <v/>
      </c>
      <c r="AX1001" s="52" t="str">
        <f t="shared" ref="AX1001:AX1064" ca="1" si="148">IF(OR(AV1001="",AV1001="n/a"),AV1001,$AM1001)</f>
        <v/>
      </c>
      <c r="AY1001" s="52" t="str">
        <f ca="1">IF(OR(AV1001="",AV1001="n/a"),AV1001,IF(AND($AW1001&lt;&gt;"--- Empty ---",AW1001=IF(AV1001="Finger2",Settings!$AB$3,Settings!$AB$5),ISERROR(MATCH(AW1001,Settings!$AB$9:$AB$14,0))),"No","Yes"))</f>
        <v/>
      </c>
    </row>
    <row r="1002" spans="31:51" x14ac:dyDescent="0.25">
      <c r="AE1002" s="51" t="str">
        <f ca="1">OFFSET('All Equipment'!$A$1,ROW()-1,0)&amp;""</f>
        <v/>
      </c>
      <c r="AF1002" s="51" t="str">
        <f ca="1">OFFSET('All Equipment'!$B$1,ROW()-1,0)&amp;""</f>
        <v/>
      </c>
      <c r="AG1002" s="52" t="str">
        <f t="shared" ca="1" si="136"/>
        <v/>
      </c>
      <c r="AH1002" s="51" t="str">
        <f ca="1">IF($AE1002="","",IF(OFFSET('All Equipment'!$A$1,ROW()-1,2)="","--- Empty ---",OFFSET('All Equipment'!$A$1,ROW()-1,2)))</f>
        <v/>
      </c>
      <c r="AI1002" s="52" t="str">
        <f ca="1">IF($AF1002="","",OFFSET('All Equipment'!$E$1,ROW()-1,0))</f>
        <v/>
      </c>
      <c r="AJ1002" s="52" t="str">
        <f ca="1">IF($AE1002="","",OFFSET('All Equipment'!$M$1,ROW()-1,0))</f>
        <v/>
      </c>
      <c r="AK1002" s="107" t="str">
        <f ca="1">IF($AE1002="","",IF($AH1002="--- Empty ---",0,OFFSET('All Equipment'!$P$1,ROW()-1,0)))</f>
        <v/>
      </c>
      <c r="AL1002" s="107" t="str">
        <f ca="1">IF($AE1002="","",IF(AND($AE1002="Off-Hand",$AH1002="--- Empty ---"),1000,IF($AG1002="1H",SUM($AK1002,MAX(Optimization!$I$5:$K$5)),$AK1002)))</f>
        <v/>
      </c>
      <c r="AM1002" s="134" t="str">
        <f ca="1">IF($AH1002="","",IF(AND($AH1002&lt;&gt;"--- Empty ---",OR($AI1002&gt;$AD$2,OFFSET('All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2" s="52" t="str">
        <f t="shared" ca="1" si="137"/>
        <v/>
      </c>
      <c r="AO1002" s="52" t="str">
        <f t="shared" ca="1" si="142"/>
        <v/>
      </c>
      <c r="AQ1002" s="51" t="str">
        <f t="shared" ca="1" si="138"/>
        <v/>
      </c>
      <c r="AR1002" s="51" t="str">
        <f t="shared" ca="1" si="145"/>
        <v/>
      </c>
      <c r="AS1002" s="52" t="str">
        <f t="shared" ca="1" si="146"/>
        <v/>
      </c>
      <c r="AT1002" s="52" t="str">
        <f ca="1">IF(OR(AQ1002="",AQ1002="n/a"),AQ1002,IF(AND($AR1002&lt;&gt;"--- Empty ---",AR1002=IF(AQ1002="Finger1",Settings!$AB$4,Settings!$AB$6),ISERROR(MATCH(AR1002,Settings!$AB$9:$AB$14,0))),"No","Yes"))</f>
        <v/>
      </c>
      <c r="AV1002" s="51" t="str">
        <f t="shared" ca="1" si="140"/>
        <v/>
      </c>
      <c r="AW1002" s="51" t="str">
        <f t="shared" ca="1" si="147"/>
        <v/>
      </c>
      <c r="AX1002" s="52" t="str">
        <f t="shared" ca="1" si="148"/>
        <v/>
      </c>
      <c r="AY1002" s="52" t="str">
        <f ca="1">IF(OR(AV1002="",AV1002="n/a"),AV1002,IF(AND($AW1002&lt;&gt;"--- Empty ---",AW1002=IF(AV1002="Finger2",Settings!$AB$3,Settings!$AB$5),ISERROR(MATCH(AW1002,Settings!$AB$9:$AB$14,0))),"No","Yes"))</f>
        <v/>
      </c>
    </row>
    <row r="1003" spans="31:51" x14ac:dyDescent="0.25">
      <c r="AE1003" s="51" t="str">
        <f ca="1">OFFSET('All Equipment'!$A$1,ROW()-1,0)&amp;""</f>
        <v/>
      </c>
      <c r="AF1003" s="51" t="str">
        <f ca="1">OFFSET('All Equipment'!$B$1,ROW()-1,0)&amp;""</f>
        <v/>
      </c>
      <c r="AG1003" s="52" t="str">
        <f t="shared" ca="1" si="136"/>
        <v/>
      </c>
      <c r="AH1003" s="51" t="str">
        <f ca="1">IF($AE1003="","",IF(OFFSET('All Equipment'!$A$1,ROW()-1,2)="","--- Empty ---",OFFSET('All Equipment'!$A$1,ROW()-1,2)))</f>
        <v/>
      </c>
      <c r="AI1003" s="52" t="str">
        <f ca="1">IF($AF1003="","",OFFSET('All Equipment'!$E$1,ROW()-1,0))</f>
        <v/>
      </c>
      <c r="AJ1003" s="52" t="str">
        <f ca="1">IF($AE1003="","",OFFSET('All Equipment'!$M$1,ROW()-1,0))</f>
        <v/>
      </c>
      <c r="AK1003" s="107" t="str">
        <f ca="1">IF($AE1003="","",IF($AH1003="--- Empty ---",0,OFFSET('All Equipment'!$P$1,ROW()-1,0)))</f>
        <v/>
      </c>
      <c r="AL1003" s="107" t="str">
        <f ca="1">IF($AE1003="","",IF(AND($AE1003="Off-Hand",$AH1003="--- Empty ---"),1000,IF($AG1003="1H",SUM($AK1003,MAX(Optimization!$I$5:$K$5)),$AK1003)))</f>
        <v/>
      </c>
      <c r="AM1003" s="134" t="str">
        <f ca="1">IF($AH1003="","",IF(AND($AH1003&lt;&gt;"--- Empty ---",OR($AI1003&gt;$AD$2,OFFSET('All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3" s="52" t="str">
        <f t="shared" ca="1" si="137"/>
        <v/>
      </c>
      <c r="AO1003" s="52" t="str">
        <f t="shared" ca="1" si="142"/>
        <v/>
      </c>
      <c r="AQ1003" s="51" t="str">
        <f t="shared" ca="1" si="138"/>
        <v/>
      </c>
      <c r="AR1003" s="51" t="str">
        <f t="shared" ca="1" si="145"/>
        <v/>
      </c>
      <c r="AS1003" s="52" t="str">
        <f t="shared" ca="1" si="146"/>
        <v/>
      </c>
      <c r="AT1003" s="52" t="str">
        <f ca="1">IF(OR(AQ1003="",AQ1003="n/a"),AQ1003,IF(AND($AR1003&lt;&gt;"--- Empty ---",AR1003=IF(AQ1003="Finger1",Settings!$AB$4,Settings!$AB$6),ISERROR(MATCH(AR1003,Settings!$AB$9:$AB$14,0))),"No","Yes"))</f>
        <v/>
      </c>
      <c r="AV1003" s="51" t="str">
        <f t="shared" ca="1" si="140"/>
        <v/>
      </c>
      <c r="AW1003" s="51" t="str">
        <f t="shared" ca="1" si="147"/>
        <v/>
      </c>
      <c r="AX1003" s="52" t="str">
        <f t="shared" ca="1" si="148"/>
        <v/>
      </c>
      <c r="AY1003" s="52" t="str">
        <f ca="1">IF(OR(AV1003="",AV1003="n/a"),AV1003,IF(AND($AW1003&lt;&gt;"--- Empty ---",AW1003=IF(AV1003="Finger2",Settings!$AB$3,Settings!$AB$5),ISERROR(MATCH(AW1003,Settings!$AB$9:$AB$14,0))),"No","Yes"))</f>
        <v/>
      </c>
    </row>
    <row r="1004" spans="31:51" x14ac:dyDescent="0.25">
      <c r="AE1004" s="51" t="str">
        <f ca="1">OFFSET('All Equipment'!$A$1,ROW()-1,0)&amp;""</f>
        <v/>
      </c>
      <c r="AF1004" s="51" t="str">
        <f ca="1">OFFSET('All Equipment'!$B$1,ROW()-1,0)&amp;""</f>
        <v/>
      </c>
      <c r="AG1004" s="52" t="str">
        <f t="shared" ca="1" si="136"/>
        <v/>
      </c>
      <c r="AH1004" s="51" t="str">
        <f ca="1">IF($AE1004="","",IF(OFFSET('All Equipment'!$A$1,ROW()-1,2)="","--- Empty ---",OFFSET('All Equipment'!$A$1,ROW()-1,2)))</f>
        <v/>
      </c>
      <c r="AI1004" s="52" t="str">
        <f ca="1">IF($AF1004="","",OFFSET('All Equipment'!$E$1,ROW()-1,0))</f>
        <v/>
      </c>
      <c r="AJ1004" s="52" t="str">
        <f ca="1">IF($AE1004="","",OFFSET('All Equipment'!$M$1,ROW()-1,0))</f>
        <v/>
      </c>
      <c r="AK1004" s="107" t="str">
        <f ca="1">IF($AE1004="","",IF($AH1004="--- Empty ---",0,OFFSET('All Equipment'!$P$1,ROW()-1,0)))</f>
        <v/>
      </c>
      <c r="AL1004" s="107" t="str">
        <f ca="1">IF($AE1004="","",IF(AND($AE1004="Off-Hand",$AH1004="--- Empty ---"),1000,IF($AG1004="1H",SUM($AK1004,MAX(Optimization!$I$5:$K$5)),$AK1004)))</f>
        <v/>
      </c>
      <c r="AM1004" s="134" t="str">
        <f ca="1">IF($AH1004="","",IF(AND($AH1004&lt;&gt;"--- Empty ---",OR($AI1004&gt;$AD$2,OFFSET('All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4" s="52" t="str">
        <f t="shared" ca="1" si="137"/>
        <v/>
      </c>
      <c r="AO1004" s="52" t="str">
        <f t="shared" ca="1" si="142"/>
        <v/>
      </c>
      <c r="AQ1004" s="51" t="str">
        <f t="shared" ca="1" si="138"/>
        <v/>
      </c>
      <c r="AR1004" s="51" t="str">
        <f t="shared" ca="1" si="145"/>
        <v/>
      </c>
      <c r="AS1004" s="52" t="str">
        <f t="shared" ca="1" si="146"/>
        <v/>
      </c>
      <c r="AT1004" s="52" t="str">
        <f ca="1">IF(OR(AQ1004="",AQ1004="n/a"),AQ1004,IF(AND($AR1004&lt;&gt;"--- Empty ---",AR1004=IF(AQ1004="Finger1",Settings!$AB$4,Settings!$AB$6),ISERROR(MATCH(AR1004,Settings!$AB$9:$AB$14,0))),"No","Yes"))</f>
        <v/>
      </c>
      <c r="AV1004" s="51" t="str">
        <f t="shared" ca="1" si="140"/>
        <v/>
      </c>
      <c r="AW1004" s="51" t="str">
        <f t="shared" ca="1" si="147"/>
        <v/>
      </c>
      <c r="AX1004" s="52" t="str">
        <f t="shared" ca="1" si="148"/>
        <v/>
      </c>
      <c r="AY1004" s="52" t="str">
        <f ca="1">IF(OR(AV1004="",AV1004="n/a"),AV1004,IF(AND($AW1004&lt;&gt;"--- Empty ---",AW1004=IF(AV1004="Finger2",Settings!$AB$3,Settings!$AB$5),ISERROR(MATCH(AW1004,Settings!$AB$9:$AB$14,0))),"No","Yes"))</f>
        <v/>
      </c>
    </row>
    <row r="1005" spans="31:51" x14ac:dyDescent="0.25">
      <c r="AE1005" s="51" t="str">
        <f ca="1">OFFSET('All Equipment'!$A$1,ROW()-1,0)&amp;""</f>
        <v/>
      </c>
      <c r="AF1005" s="51" t="str">
        <f ca="1">OFFSET('All Equipment'!$B$1,ROW()-1,0)&amp;""</f>
        <v/>
      </c>
      <c r="AG1005" s="52" t="str">
        <f t="shared" ca="1" si="136"/>
        <v/>
      </c>
      <c r="AH1005" s="51" t="str">
        <f ca="1">IF($AE1005="","",IF(OFFSET('All Equipment'!$A$1,ROW()-1,2)="","--- Empty ---",OFFSET('All Equipment'!$A$1,ROW()-1,2)))</f>
        <v/>
      </c>
      <c r="AI1005" s="52" t="str">
        <f ca="1">IF($AF1005="","",OFFSET('All Equipment'!$E$1,ROW()-1,0))</f>
        <v/>
      </c>
      <c r="AJ1005" s="52" t="str">
        <f ca="1">IF($AE1005="","",OFFSET('All Equipment'!$M$1,ROW()-1,0))</f>
        <v/>
      </c>
      <c r="AK1005" s="107" t="str">
        <f ca="1">IF($AE1005="","",IF($AH1005="--- Empty ---",0,OFFSET('All Equipment'!$P$1,ROW()-1,0)))</f>
        <v/>
      </c>
      <c r="AL1005" s="107" t="str">
        <f ca="1">IF($AE1005="","",IF(AND($AE1005="Off-Hand",$AH1005="--- Empty ---"),1000,IF($AG1005="1H",SUM($AK1005,MAX(Optimization!$I$5:$K$5)),$AK1005)))</f>
        <v/>
      </c>
      <c r="AM1005" s="134" t="str">
        <f ca="1">IF($AH1005="","",IF(AND($AH1005&lt;&gt;"--- Empty ---",OR($AI1005&gt;$AD$2,OFFSET('All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5" s="52" t="str">
        <f t="shared" ca="1" si="137"/>
        <v/>
      </c>
      <c r="AO1005" s="52" t="str">
        <f t="shared" ca="1" si="142"/>
        <v/>
      </c>
      <c r="AQ1005" s="51" t="str">
        <f t="shared" ca="1" si="138"/>
        <v/>
      </c>
      <c r="AR1005" s="51" t="str">
        <f t="shared" ca="1" si="145"/>
        <v/>
      </c>
      <c r="AS1005" s="52" t="str">
        <f t="shared" ca="1" si="146"/>
        <v/>
      </c>
      <c r="AT1005" s="52" t="str">
        <f ca="1">IF(OR(AQ1005="",AQ1005="n/a"),AQ1005,IF(AND($AR1005&lt;&gt;"--- Empty ---",AR1005=IF(AQ1005="Finger1",Settings!$AB$4,Settings!$AB$6),ISERROR(MATCH(AR1005,Settings!$AB$9:$AB$14,0))),"No","Yes"))</f>
        <v/>
      </c>
      <c r="AV1005" s="51" t="str">
        <f t="shared" ca="1" si="140"/>
        <v/>
      </c>
      <c r="AW1005" s="51" t="str">
        <f t="shared" ca="1" si="147"/>
        <v/>
      </c>
      <c r="AX1005" s="52" t="str">
        <f t="shared" ca="1" si="148"/>
        <v/>
      </c>
      <c r="AY1005" s="52" t="str">
        <f ca="1">IF(OR(AV1005="",AV1005="n/a"),AV1005,IF(AND($AW1005&lt;&gt;"--- Empty ---",AW1005=IF(AV1005="Finger2",Settings!$AB$3,Settings!$AB$5),ISERROR(MATCH(AW1005,Settings!$AB$9:$AB$14,0))),"No","Yes"))</f>
        <v/>
      </c>
    </row>
    <row r="1006" spans="31:51" x14ac:dyDescent="0.25">
      <c r="AE1006" s="51" t="str">
        <f ca="1">OFFSET('All Equipment'!$A$1,ROW()-1,0)&amp;""</f>
        <v/>
      </c>
      <c r="AF1006" s="51" t="str">
        <f ca="1">OFFSET('All Equipment'!$B$1,ROW()-1,0)&amp;""</f>
        <v/>
      </c>
      <c r="AG1006" s="52" t="str">
        <f t="shared" ca="1" si="136"/>
        <v/>
      </c>
      <c r="AH1006" s="51" t="str">
        <f ca="1">IF($AE1006="","",IF(OFFSET('All Equipment'!$A$1,ROW()-1,2)="","--- Empty ---",OFFSET('All Equipment'!$A$1,ROW()-1,2)))</f>
        <v/>
      </c>
      <c r="AI1006" s="52" t="str">
        <f ca="1">IF($AF1006="","",OFFSET('All Equipment'!$E$1,ROW()-1,0))</f>
        <v/>
      </c>
      <c r="AJ1006" s="52" t="str">
        <f ca="1">IF($AE1006="","",OFFSET('All Equipment'!$M$1,ROW()-1,0))</f>
        <v/>
      </c>
      <c r="AK1006" s="107" t="str">
        <f ca="1">IF($AE1006="","",IF($AH1006="--- Empty ---",0,OFFSET('All Equipment'!$P$1,ROW()-1,0)))</f>
        <v/>
      </c>
      <c r="AL1006" s="107" t="str">
        <f ca="1">IF($AE1006="","",IF(AND($AE1006="Off-Hand",$AH1006="--- Empty ---"),1000,IF($AG1006="1H",SUM($AK1006,MAX(Optimization!$I$5:$K$5)),$AK1006)))</f>
        <v/>
      </c>
      <c r="AM1006" s="134" t="str">
        <f ca="1">IF($AH1006="","",IF(AND($AH1006&lt;&gt;"--- Empty ---",OR($AI1006&gt;$AD$2,OFFSET('All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6" s="52" t="str">
        <f t="shared" ca="1" si="137"/>
        <v/>
      </c>
      <c r="AO1006" s="52" t="str">
        <f t="shared" ca="1" si="142"/>
        <v/>
      </c>
      <c r="AQ1006" s="51" t="str">
        <f t="shared" ca="1" si="138"/>
        <v/>
      </c>
      <c r="AR1006" s="51" t="str">
        <f t="shared" ca="1" si="145"/>
        <v/>
      </c>
      <c r="AS1006" s="52" t="str">
        <f t="shared" ca="1" si="146"/>
        <v/>
      </c>
      <c r="AT1006" s="52" t="str">
        <f ca="1">IF(OR(AQ1006="",AQ1006="n/a"),AQ1006,IF(AND($AR1006&lt;&gt;"--- Empty ---",AR1006=IF(AQ1006="Finger1",Settings!$AB$4,Settings!$AB$6),ISERROR(MATCH(AR1006,Settings!$AB$9:$AB$14,0))),"No","Yes"))</f>
        <v/>
      </c>
      <c r="AV1006" s="51" t="str">
        <f t="shared" ca="1" si="140"/>
        <v/>
      </c>
      <c r="AW1006" s="51" t="str">
        <f t="shared" ca="1" si="147"/>
        <v/>
      </c>
      <c r="AX1006" s="52" t="str">
        <f t="shared" ca="1" si="148"/>
        <v/>
      </c>
      <c r="AY1006" s="52" t="str">
        <f ca="1">IF(OR(AV1006="",AV1006="n/a"),AV1006,IF(AND($AW1006&lt;&gt;"--- Empty ---",AW1006=IF(AV1006="Finger2",Settings!$AB$3,Settings!$AB$5),ISERROR(MATCH(AW1006,Settings!$AB$9:$AB$14,0))),"No","Yes"))</f>
        <v/>
      </c>
    </row>
    <row r="1007" spans="31:51" x14ac:dyDescent="0.25">
      <c r="AE1007" s="51" t="str">
        <f ca="1">OFFSET('All Equipment'!$A$1,ROW()-1,0)&amp;""</f>
        <v/>
      </c>
      <c r="AF1007" s="51" t="str">
        <f ca="1">OFFSET('All Equipment'!$B$1,ROW()-1,0)&amp;""</f>
        <v/>
      </c>
      <c r="AG1007" s="52" t="str">
        <f t="shared" ca="1" si="136"/>
        <v/>
      </c>
      <c r="AH1007" s="51" t="str">
        <f ca="1">IF($AE1007="","",IF(OFFSET('All Equipment'!$A$1,ROW()-1,2)="","--- Empty ---",OFFSET('All Equipment'!$A$1,ROW()-1,2)))</f>
        <v/>
      </c>
      <c r="AI1007" s="52" t="str">
        <f ca="1">IF($AF1007="","",OFFSET('All Equipment'!$E$1,ROW()-1,0))</f>
        <v/>
      </c>
      <c r="AJ1007" s="52" t="str">
        <f ca="1">IF($AE1007="","",OFFSET('All Equipment'!$M$1,ROW()-1,0))</f>
        <v/>
      </c>
      <c r="AK1007" s="107" t="str">
        <f ca="1">IF($AE1007="","",IF($AH1007="--- Empty ---",0,OFFSET('All Equipment'!$P$1,ROW()-1,0)))</f>
        <v/>
      </c>
      <c r="AL1007" s="107" t="str">
        <f ca="1">IF($AE1007="","",IF(AND($AE1007="Off-Hand",$AH1007="--- Empty ---"),1000,IF($AG1007="1H",SUM($AK1007,MAX(Optimization!$I$5:$K$5)),$AK1007)))</f>
        <v/>
      </c>
      <c r="AM1007" s="134" t="str">
        <f ca="1">IF($AH1007="","",IF(AND($AH1007&lt;&gt;"--- Empty ---",OR($AI1007&gt;$AD$2,OFFSET('All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7" s="52" t="str">
        <f t="shared" ca="1" si="137"/>
        <v/>
      </c>
      <c r="AO1007" s="52" t="str">
        <f t="shared" ca="1" si="142"/>
        <v/>
      </c>
      <c r="AQ1007" s="51" t="str">
        <f t="shared" ca="1" si="138"/>
        <v/>
      </c>
      <c r="AR1007" s="51" t="str">
        <f t="shared" ca="1" si="145"/>
        <v/>
      </c>
      <c r="AS1007" s="52" t="str">
        <f t="shared" ca="1" si="146"/>
        <v/>
      </c>
      <c r="AT1007" s="52" t="str">
        <f ca="1">IF(OR(AQ1007="",AQ1007="n/a"),AQ1007,IF(AND($AR1007&lt;&gt;"--- Empty ---",AR1007=IF(AQ1007="Finger1",Settings!$AB$4,Settings!$AB$6),ISERROR(MATCH(AR1007,Settings!$AB$9:$AB$14,0))),"No","Yes"))</f>
        <v/>
      </c>
      <c r="AV1007" s="51" t="str">
        <f t="shared" ca="1" si="140"/>
        <v/>
      </c>
      <c r="AW1007" s="51" t="str">
        <f t="shared" ca="1" si="147"/>
        <v/>
      </c>
      <c r="AX1007" s="52" t="str">
        <f t="shared" ca="1" si="148"/>
        <v/>
      </c>
      <c r="AY1007" s="52" t="str">
        <f ca="1">IF(OR(AV1007="",AV1007="n/a"),AV1007,IF(AND($AW1007&lt;&gt;"--- Empty ---",AW1007=IF(AV1007="Finger2",Settings!$AB$3,Settings!$AB$5),ISERROR(MATCH(AW1007,Settings!$AB$9:$AB$14,0))),"No","Yes"))</f>
        <v/>
      </c>
    </row>
    <row r="1008" spans="31:51" x14ac:dyDescent="0.25">
      <c r="AE1008" s="51" t="str">
        <f ca="1">OFFSET('All Equipment'!$A$1,ROW()-1,0)&amp;""</f>
        <v/>
      </c>
      <c r="AF1008" s="51" t="str">
        <f ca="1">OFFSET('All Equipment'!$B$1,ROW()-1,0)&amp;""</f>
        <v/>
      </c>
      <c r="AG1008" s="52" t="str">
        <f t="shared" ca="1" si="136"/>
        <v/>
      </c>
      <c r="AH1008" s="51" t="str">
        <f ca="1">IF($AE1008="","",IF(OFFSET('All Equipment'!$A$1,ROW()-1,2)="","--- Empty ---",OFFSET('All Equipment'!$A$1,ROW()-1,2)))</f>
        <v/>
      </c>
      <c r="AI1008" s="52" t="str">
        <f ca="1">IF($AF1008="","",OFFSET('All Equipment'!$E$1,ROW()-1,0))</f>
        <v/>
      </c>
      <c r="AJ1008" s="52" t="str">
        <f ca="1">IF($AE1008="","",OFFSET('All Equipment'!$M$1,ROW()-1,0))</f>
        <v/>
      </c>
      <c r="AK1008" s="107" t="str">
        <f ca="1">IF($AE1008="","",IF($AH1008="--- Empty ---",0,OFFSET('All Equipment'!$P$1,ROW()-1,0)))</f>
        <v/>
      </c>
      <c r="AL1008" s="107" t="str">
        <f ca="1">IF($AE1008="","",IF(AND($AE1008="Off-Hand",$AH1008="--- Empty ---"),1000,IF($AG1008="1H",SUM($AK1008,MAX(Optimization!$I$5:$K$5)),$AK1008)))</f>
        <v/>
      </c>
      <c r="AM1008" s="134" t="str">
        <f ca="1">IF($AH1008="","",IF(AND($AH1008&lt;&gt;"--- Empty ---",OR($AI1008&gt;$AD$2,OFFSET('All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8" s="52" t="str">
        <f t="shared" ca="1" si="137"/>
        <v/>
      </c>
      <c r="AO1008" s="52" t="str">
        <f t="shared" ca="1" si="142"/>
        <v/>
      </c>
      <c r="AQ1008" s="51" t="str">
        <f t="shared" ca="1" si="138"/>
        <v/>
      </c>
      <c r="AR1008" s="51" t="str">
        <f t="shared" ca="1" si="145"/>
        <v/>
      </c>
      <c r="AS1008" s="52" t="str">
        <f t="shared" ca="1" si="146"/>
        <v/>
      </c>
      <c r="AT1008" s="52" t="str">
        <f ca="1">IF(OR(AQ1008="",AQ1008="n/a"),AQ1008,IF(AND($AR1008&lt;&gt;"--- Empty ---",AR1008=IF(AQ1008="Finger1",Settings!$AB$4,Settings!$AB$6),ISERROR(MATCH(AR1008,Settings!$AB$9:$AB$14,0))),"No","Yes"))</f>
        <v/>
      </c>
      <c r="AV1008" s="51" t="str">
        <f t="shared" ca="1" si="140"/>
        <v/>
      </c>
      <c r="AW1008" s="51" t="str">
        <f t="shared" ca="1" si="147"/>
        <v/>
      </c>
      <c r="AX1008" s="52" t="str">
        <f t="shared" ca="1" si="148"/>
        <v/>
      </c>
      <c r="AY1008" s="52" t="str">
        <f ca="1">IF(OR(AV1008="",AV1008="n/a"),AV1008,IF(AND($AW1008&lt;&gt;"--- Empty ---",AW1008=IF(AV1008="Finger2",Settings!$AB$3,Settings!$AB$5),ISERROR(MATCH(AW1008,Settings!$AB$9:$AB$14,0))),"No","Yes"))</f>
        <v/>
      </c>
    </row>
    <row r="1009" spans="31:51" x14ac:dyDescent="0.25">
      <c r="AE1009" s="51" t="str">
        <f ca="1">OFFSET('All Equipment'!$A$1,ROW()-1,0)&amp;""</f>
        <v/>
      </c>
      <c r="AF1009" s="51" t="str">
        <f ca="1">OFFSET('All Equipment'!$B$1,ROW()-1,0)&amp;""</f>
        <v/>
      </c>
      <c r="AG1009" s="52" t="str">
        <f t="shared" ca="1" si="136"/>
        <v/>
      </c>
      <c r="AH1009" s="51" t="str">
        <f ca="1">IF($AE1009="","",IF(OFFSET('All Equipment'!$A$1,ROW()-1,2)="","--- Empty ---",OFFSET('All Equipment'!$A$1,ROW()-1,2)))</f>
        <v/>
      </c>
      <c r="AI1009" s="52" t="str">
        <f ca="1">IF($AF1009="","",OFFSET('All Equipment'!$E$1,ROW()-1,0))</f>
        <v/>
      </c>
      <c r="AJ1009" s="52" t="str">
        <f ca="1">IF($AE1009="","",OFFSET('All Equipment'!$M$1,ROW()-1,0))</f>
        <v/>
      </c>
      <c r="AK1009" s="107" t="str">
        <f ca="1">IF($AE1009="","",IF($AH1009="--- Empty ---",0,OFFSET('All Equipment'!$P$1,ROW()-1,0)))</f>
        <v/>
      </c>
      <c r="AL1009" s="107" t="str">
        <f ca="1">IF($AE1009="","",IF(AND($AE1009="Off-Hand",$AH1009="--- Empty ---"),1000,IF($AG1009="1H",SUM($AK1009,MAX(Optimization!$I$5:$K$5)),$AK1009)))</f>
        <v/>
      </c>
      <c r="AM1009" s="134" t="str">
        <f ca="1">IF($AH1009="","",IF(AND($AH1009&lt;&gt;"--- Empty ---",OR($AI1009&gt;$AD$2,OFFSET('All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9" s="52" t="str">
        <f t="shared" ca="1" si="137"/>
        <v/>
      </c>
      <c r="AO1009" s="52" t="str">
        <f t="shared" ca="1" si="142"/>
        <v/>
      </c>
      <c r="AQ1009" s="51" t="str">
        <f t="shared" ca="1" si="138"/>
        <v/>
      </c>
      <c r="AR1009" s="51" t="str">
        <f t="shared" ca="1" si="145"/>
        <v/>
      </c>
      <c r="AS1009" s="52" t="str">
        <f t="shared" ca="1" si="146"/>
        <v/>
      </c>
      <c r="AT1009" s="52" t="str">
        <f ca="1">IF(OR(AQ1009="",AQ1009="n/a"),AQ1009,IF(AND($AR1009&lt;&gt;"--- Empty ---",AR1009=IF(AQ1009="Finger1",Settings!$AB$4,Settings!$AB$6),ISERROR(MATCH(AR1009,Settings!$AB$9:$AB$14,0))),"No","Yes"))</f>
        <v/>
      </c>
      <c r="AV1009" s="51" t="str">
        <f t="shared" ca="1" si="140"/>
        <v/>
      </c>
      <c r="AW1009" s="51" t="str">
        <f t="shared" ca="1" si="147"/>
        <v/>
      </c>
      <c r="AX1009" s="52" t="str">
        <f t="shared" ca="1" si="148"/>
        <v/>
      </c>
      <c r="AY1009" s="52" t="str">
        <f ca="1">IF(OR(AV1009="",AV1009="n/a"),AV1009,IF(AND($AW1009&lt;&gt;"--- Empty ---",AW1009=IF(AV1009="Finger2",Settings!$AB$3,Settings!$AB$5),ISERROR(MATCH(AW1009,Settings!$AB$9:$AB$14,0))),"No","Yes"))</f>
        <v/>
      </c>
    </row>
    <row r="1010" spans="31:51" x14ac:dyDescent="0.25">
      <c r="AE1010" s="51" t="str">
        <f ca="1">OFFSET('All Equipment'!$A$1,ROW()-1,0)&amp;""</f>
        <v/>
      </c>
      <c r="AF1010" s="51" t="str">
        <f ca="1">OFFSET('All Equipment'!$B$1,ROW()-1,0)&amp;""</f>
        <v/>
      </c>
      <c r="AG1010" s="52" t="str">
        <f t="shared" ca="1" si="136"/>
        <v/>
      </c>
      <c r="AH1010" s="51" t="str">
        <f ca="1">IF($AE1010="","",IF(OFFSET('All Equipment'!$A$1,ROW()-1,2)="","--- Empty ---",OFFSET('All Equipment'!$A$1,ROW()-1,2)))</f>
        <v/>
      </c>
      <c r="AI1010" s="52" t="str">
        <f ca="1">IF($AF1010="","",OFFSET('All Equipment'!$E$1,ROW()-1,0))</f>
        <v/>
      </c>
      <c r="AJ1010" s="52" t="str">
        <f ca="1">IF($AE1010="","",OFFSET('All Equipment'!$M$1,ROW()-1,0))</f>
        <v/>
      </c>
      <c r="AK1010" s="107" t="str">
        <f ca="1">IF($AE1010="","",IF($AH1010="--- Empty ---",0,OFFSET('All Equipment'!$P$1,ROW()-1,0)))</f>
        <v/>
      </c>
      <c r="AL1010" s="107" t="str">
        <f ca="1">IF($AE1010="","",IF(AND($AE1010="Off-Hand",$AH1010="--- Empty ---"),1000,IF($AG1010="1H",SUM($AK1010,MAX(Optimization!$I$5:$K$5)),$AK1010)))</f>
        <v/>
      </c>
      <c r="AM1010" s="134" t="str">
        <f ca="1">IF($AH1010="","",IF(AND($AH1010&lt;&gt;"--- Empty ---",OR($AI1010&gt;$AD$2,OFFSET('All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0" s="52" t="str">
        <f t="shared" ca="1" si="137"/>
        <v/>
      </c>
      <c r="AO1010" s="52" t="str">
        <f t="shared" ca="1" si="142"/>
        <v/>
      </c>
      <c r="AQ1010" s="51" t="str">
        <f t="shared" ca="1" si="138"/>
        <v/>
      </c>
      <c r="AR1010" s="51" t="str">
        <f t="shared" ca="1" si="145"/>
        <v/>
      </c>
      <c r="AS1010" s="52" t="str">
        <f t="shared" ca="1" si="146"/>
        <v/>
      </c>
      <c r="AT1010" s="52" t="str">
        <f ca="1">IF(OR(AQ1010="",AQ1010="n/a"),AQ1010,IF(AND($AR1010&lt;&gt;"--- Empty ---",AR1010=IF(AQ1010="Finger1",Settings!$AB$4,Settings!$AB$6),ISERROR(MATCH(AR1010,Settings!$AB$9:$AB$14,0))),"No","Yes"))</f>
        <v/>
      </c>
      <c r="AV1010" s="51" t="str">
        <f t="shared" ca="1" si="140"/>
        <v/>
      </c>
      <c r="AW1010" s="51" t="str">
        <f t="shared" ca="1" si="147"/>
        <v/>
      </c>
      <c r="AX1010" s="52" t="str">
        <f t="shared" ca="1" si="148"/>
        <v/>
      </c>
      <c r="AY1010" s="52" t="str">
        <f ca="1">IF(OR(AV1010="",AV1010="n/a"),AV1010,IF(AND($AW1010&lt;&gt;"--- Empty ---",AW1010=IF(AV1010="Finger2",Settings!$AB$3,Settings!$AB$5),ISERROR(MATCH(AW1010,Settings!$AB$9:$AB$14,0))),"No","Yes"))</f>
        <v/>
      </c>
    </row>
    <row r="1011" spans="31:51" x14ac:dyDescent="0.25">
      <c r="AE1011" s="51" t="str">
        <f ca="1">OFFSET('All Equipment'!$A$1,ROW()-1,0)&amp;""</f>
        <v/>
      </c>
      <c r="AF1011" s="51" t="str">
        <f ca="1">OFFSET('All Equipment'!$B$1,ROW()-1,0)&amp;""</f>
        <v/>
      </c>
      <c r="AG1011" s="52" t="str">
        <f t="shared" ca="1" si="136"/>
        <v/>
      </c>
      <c r="AH1011" s="51" t="str">
        <f ca="1">IF($AE1011="","",IF(OFFSET('All Equipment'!$A$1,ROW()-1,2)="","--- Empty ---",OFFSET('All Equipment'!$A$1,ROW()-1,2)))</f>
        <v/>
      </c>
      <c r="AI1011" s="52" t="str">
        <f ca="1">IF($AF1011="","",OFFSET('All Equipment'!$E$1,ROW()-1,0))</f>
        <v/>
      </c>
      <c r="AJ1011" s="52" t="str">
        <f ca="1">IF($AE1011="","",OFFSET('All Equipment'!$M$1,ROW()-1,0))</f>
        <v/>
      </c>
      <c r="AK1011" s="107" t="str">
        <f ca="1">IF($AE1011="","",IF($AH1011="--- Empty ---",0,OFFSET('All Equipment'!$P$1,ROW()-1,0)))</f>
        <v/>
      </c>
      <c r="AL1011" s="107" t="str">
        <f ca="1">IF($AE1011="","",IF(AND($AE1011="Off-Hand",$AH1011="--- Empty ---"),1000,IF($AG1011="1H",SUM($AK1011,MAX(Optimization!$I$5:$K$5)),$AK1011)))</f>
        <v/>
      </c>
      <c r="AM1011" s="134" t="str">
        <f ca="1">IF($AH1011="","",IF(AND($AH1011&lt;&gt;"--- Empty ---",OR($AI1011&gt;$AD$2,OFFSET('All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1" s="52" t="str">
        <f t="shared" ca="1" si="137"/>
        <v/>
      </c>
      <c r="AO1011" s="52" t="str">
        <f t="shared" ca="1" si="142"/>
        <v/>
      </c>
      <c r="AQ1011" s="51" t="str">
        <f t="shared" ca="1" si="138"/>
        <v/>
      </c>
      <c r="AR1011" s="51" t="str">
        <f t="shared" ca="1" si="145"/>
        <v/>
      </c>
      <c r="AS1011" s="52" t="str">
        <f t="shared" ca="1" si="146"/>
        <v/>
      </c>
      <c r="AT1011" s="52" t="str">
        <f ca="1">IF(OR(AQ1011="",AQ1011="n/a"),AQ1011,IF(AND($AR1011&lt;&gt;"--- Empty ---",AR1011=IF(AQ1011="Finger1",Settings!$AB$4,Settings!$AB$6),ISERROR(MATCH(AR1011,Settings!$AB$9:$AB$14,0))),"No","Yes"))</f>
        <v/>
      </c>
      <c r="AV1011" s="51" t="str">
        <f t="shared" ca="1" si="140"/>
        <v/>
      </c>
      <c r="AW1011" s="51" t="str">
        <f t="shared" ca="1" si="147"/>
        <v/>
      </c>
      <c r="AX1011" s="52" t="str">
        <f t="shared" ca="1" si="148"/>
        <v/>
      </c>
      <c r="AY1011" s="52" t="str">
        <f ca="1">IF(OR(AV1011="",AV1011="n/a"),AV1011,IF(AND($AW1011&lt;&gt;"--- Empty ---",AW1011=IF(AV1011="Finger2",Settings!$AB$3,Settings!$AB$5),ISERROR(MATCH(AW1011,Settings!$AB$9:$AB$14,0))),"No","Yes"))</f>
        <v/>
      </c>
    </row>
    <row r="1012" spans="31:51" x14ac:dyDescent="0.25">
      <c r="AE1012" s="51" t="str">
        <f ca="1">OFFSET('All Equipment'!$A$1,ROW()-1,0)&amp;""</f>
        <v/>
      </c>
      <c r="AF1012" s="51" t="str">
        <f ca="1">OFFSET('All Equipment'!$B$1,ROW()-1,0)&amp;""</f>
        <v/>
      </c>
      <c r="AG1012" s="52" t="str">
        <f t="shared" ca="1" si="136"/>
        <v/>
      </c>
      <c r="AH1012" s="51" t="str">
        <f ca="1">IF($AE1012="","",IF(OFFSET('All Equipment'!$A$1,ROW()-1,2)="","--- Empty ---",OFFSET('All Equipment'!$A$1,ROW()-1,2)))</f>
        <v/>
      </c>
      <c r="AI1012" s="52" t="str">
        <f ca="1">IF($AF1012="","",OFFSET('All Equipment'!$E$1,ROW()-1,0))</f>
        <v/>
      </c>
      <c r="AJ1012" s="52" t="str">
        <f ca="1">IF($AE1012="","",OFFSET('All Equipment'!$M$1,ROW()-1,0))</f>
        <v/>
      </c>
      <c r="AK1012" s="107" t="str">
        <f ca="1">IF($AE1012="","",IF($AH1012="--- Empty ---",0,OFFSET('All Equipment'!$P$1,ROW()-1,0)))</f>
        <v/>
      </c>
      <c r="AL1012" s="107" t="str">
        <f ca="1">IF($AE1012="","",IF(AND($AE1012="Off-Hand",$AH1012="--- Empty ---"),1000,IF($AG1012="1H",SUM($AK1012,MAX(Optimization!$I$5:$K$5)),$AK1012)))</f>
        <v/>
      </c>
      <c r="AM1012" s="134" t="str">
        <f ca="1">IF($AH1012="","",IF(AND($AH1012&lt;&gt;"--- Empty ---",OR($AI1012&gt;$AD$2,OFFSET('All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2" s="52" t="str">
        <f t="shared" ca="1" si="137"/>
        <v/>
      </c>
      <c r="AO1012" s="52" t="str">
        <f t="shared" ca="1" si="142"/>
        <v/>
      </c>
      <c r="AQ1012" s="51" t="str">
        <f t="shared" ca="1" si="138"/>
        <v/>
      </c>
      <c r="AR1012" s="51" t="str">
        <f t="shared" ca="1" si="145"/>
        <v/>
      </c>
      <c r="AS1012" s="52" t="str">
        <f t="shared" ca="1" si="146"/>
        <v/>
      </c>
      <c r="AT1012" s="52" t="str">
        <f ca="1">IF(OR(AQ1012="",AQ1012="n/a"),AQ1012,IF(AND($AR1012&lt;&gt;"--- Empty ---",AR1012=IF(AQ1012="Finger1",Settings!$AB$4,Settings!$AB$6),ISERROR(MATCH(AR1012,Settings!$AB$9:$AB$14,0))),"No","Yes"))</f>
        <v/>
      </c>
      <c r="AV1012" s="51" t="str">
        <f t="shared" ca="1" si="140"/>
        <v/>
      </c>
      <c r="AW1012" s="51" t="str">
        <f t="shared" ca="1" si="147"/>
        <v/>
      </c>
      <c r="AX1012" s="52" t="str">
        <f t="shared" ca="1" si="148"/>
        <v/>
      </c>
      <c r="AY1012" s="52" t="str">
        <f ca="1">IF(OR(AV1012="",AV1012="n/a"),AV1012,IF(AND($AW1012&lt;&gt;"--- Empty ---",AW1012=IF(AV1012="Finger2",Settings!$AB$3,Settings!$AB$5),ISERROR(MATCH(AW1012,Settings!$AB$9:$AB$14,0))),"No","Yes"))</f>
        <v/>
      </c>
    </row>
    <row r="1013" spans="31:51" x14ac:dyDescent="0.25">
      <c r="AE1013" s="51" t="str">
        <f ca="1">OFFSET('All Equipment'!$A$1,ROW()-1,0)&amp;""</f>
        <v/>
      </c>
      <c r="AF1013" s="51" t="str">
        <f ca="1">OFFSET('All Equipment'!$B$1,ROW()-1,0)&amp;""</f>
        <v/>
      </c>
      <c r="AG1013" s="52" t="str">
        <f t="shared" ca="1" si="136"/>
        <v/>
      </c>
      <c r="AH1013" s="51" t="str">
        <f ca="1">IF($AE1013="","",IF(OFFSET('All Equipment'!$A$1,ROW()-1,2)="","--- Empty ---",OFFSET('All Equipment'!$A$1,ROW()-1,2)))</f>
        <v/>
      </c>
      <c r="AI1013" s="52" t="str">
        <f ca="1">IF($AF1013="","",OFFSET('All Equipment'!$E$1,ROW()-1,0))</f>
        <v/>
      </c>
      <c r="AJ1013" s="52" t="str">
        <f ca="1">IF($AE1013="","",OFFSET('All Equipment'!$M$1,ROW()-1,0))</f>
        <v/>
      </c>
      <c r="AK1013" s="107" t="str">
        <f ca="1">IF($AE1013="","",IF($AH1013="--- Empty ---",0,OFFSET('All Equipment'!$P$1,ROW()-1,0)))</f>
        <v/>
      </c>
      <c r="AL1013" s="107" t="str">
        <f ca="1">IF($AE1013="","",IF(AND($AE1013="Off-Hand",$AH1013="--- Empty ---"),1000,IF($AG1013="1H",SUM($AK1013,MAX(Optimization!$I$5:$K$5)),$AK1013)))</f>
        <v/>
      </c>
      <c r="AM1013" s="134" t="str">
        <f ca="1">IF($AH1013="","",IF(AND($AH1013&lt;&gt;"--- Empty ---",OR($AI1013&gt;$AD$2,OFFSET('All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3" s="52" t="str">
        <f t="shared" ca="1" si="137"/>
        <v/>
      </c>
      <c r="AO1013" s="52" t="str">
        <f t="shared" ca="1" si="142"/>
        <v/>
      </c>
      <c r="AQ1013" s="51" t="str">
        <f t="shared" ca="1" si="138"/>
        <v/>
      </c>
      <c r="AR1013" s="51" t="str">
        <f t="shared" ca="1" si="145"/>
        <v/>
      </c>
      <c r="AS1013" s="52" t="str">
        <f t="shared" ca="1" si="146"/>
        <v/>
      </c>
      <c r="AT1013" s="52" t="str">
        <f ca="1">IF(OR(AQ1013="",AQ1013="n/a"),AQ1013,IF(AND($AR1013&lt;&gt;"--- Empty ---",AR1013=IF(AQ1013="Finger1",Settings!$AB$4,Settings!$AB$6),ISERROR(MATCH(AR1013,Settings!$AB$9:$AB$14,0))),"No","Yes"))</f>
        <v/>
      </c>
      <c r="AV1013" s="51" t="str">
        <f t="shared" ca="1" si="140"/>
        <v/>
      </c>
      <c r="AW1013" s="51" t="str">
        <f t="shared" ca="1" si="147"/>
        <v/>
      </c>
      <c r="AX1013" s="52" t="str">
        <f t="shared" ca="1" si="148"/>
        <v/>
      </c>
      <c r="AY1013" s="52" t="str">
        <f ca="1">IF(OR(AV1013="",AV1013="n/a"),AV1013,IF(AND($AW1013&lt;&gt;"--- Empty ---",AW1013=IF(AV1013="Finger2",Settings!$AB$3,Settings!$AB$5),ISERROR(MATCH(AW1013,Settings!$AB$9:$AB$14,0))),"No","Yes"))</f>
        <v/>
      </c>
    </row>
    <row r="1014" spans="31:51" x14ac:dyDescent="0.25">
      <c r="AE1014" s="51" t="str">
        <f ca="1">OFFSET('All Equipment'!$A$1,ROW()-1,0)&amp;""</f>
        <v/>
      </c>
      <c r="AF1014" s="51" t="str">
        <f ca="1">OFFSET('All Equipment'!$B$1,ROW()-1,0)&amp;""</f>
        <v/>
      </c>
      <c r="AG1014" s="52" t="str">
        <f t="shared" ca="1" si="136"/>
        <v/>
      </c>
      <c r="AH1014" s="51" t="str">
        <f ca="1">IF($AE1014="","",IF(OFFSET('All Equipment'!$A$1,ROW()-1,2)="","--- Empty ---",OFFSET('All Equipment'!$A$1,ROW()-1,2)))</f>
        <v/>
      </c>
      <c r="AI1014" s="52" t="str">
        <f ca="1">IF($AF1014="","",OFFSET('All Equipment'!$E$1,ROW()-1,0))</f>
        <v/>
      </c>
      <c r="AJ1014" s="52" t="str">
        <f ca="1">IF($AE1014="","",OFFSET('All Equipment'!$M$1,ROW()-1,0))</f>
        <v/>
      </c>
      <c r="AK1014" s="107" t="str">
        <f ca="1">IF($AE1014="","",IF($AH1014="--- Empty ---",0,OFFSET('All Equipment'!$P$1,ROW()-1,0)))</f>
        <v/>
      </c>
      <c r="AL1014" s="107" t="str">
        <f ca="1">IF($AE1014="","",IF(AND($AE1014="Off-Hand",$AH1014="--- Empty ---"),1000,IF($AG1014="1H",SUM($AK1014,MAX(Optimization!$I$5:$K$5)),$AK1014)))</f>
        <v/>
      </c>
      <c r="AM1014" s="134" t="str">
        <f ca="1">IF($AH1014="","",IF(AND($AH1014&lt;&gt;"--- Empty ---",OR($AI1014&gt;$AD$2,OFFSET('All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4" s="52" t="str">
        <f t="shared" ca="1" si="137"/>
        <v/>
      </c>
      <c r="AO1014" s="52" t="str">
        <f t="shared" ca="1" si="142"/>
        <v/>
      </c>
      <c r="AQ1014" s="51" t="str">
        <f t="shared" ca="1" si="138"/>
        <v/>
      </c>
      <c r="AR1014" s="51" t="str">
        <f t="shared" ca="1" si="145"/>
        <v/>
      </c>
      <c r="AS1014" s="52" t="str">
        <f t="shared" ca="1" si="146"/>
        <v/>
      </c>
      <c r="AT1014" s="52" t="str">
        <f ca="1">IF(OR(AQ1014="",AQ1014="n/a"),AQ1014,IF(AND($AR1014&lt;&gt;"--- Empty ---",AR1014=IF(AQ1014="Finger1",Settings!$AB$4,Settings!$AB$6),ISERROR(MATCH(AR1014,Settings!$AB$9:$AB$14,0))),"No","Yes"))</f>
        <v/>
      </c>
      <c r="AV1014" s="51" t="str">
        <f t="shared" ca="1" si="140"/>
        <v/>
      </c>
      <c r="AW1014" s="51" t="str">
        <f t="shared" ca="1" si="147"/>
        <v/>
      </c>
      <c r="AX1014" s="52" t="str">
        <f t="shared" ca="1" si="148"/>
        <v/>
      </c>
      <c r="AY1014" s="52" t="str">
        <f ca="1">IF(OR(AV1014="",AV1014="n/a"),AV1014,IF(AND($AW1014&lt;&gt;"--- Empty ---",AW1014=IF(AV1014="Finger2",Settings!$AB$3,Settings!$AB$5),ISERROR(MATCH(AW1014,Settings!$AB$9:$AB$14,0))),"No","Yes"))</f>
        <v/>
      </c>
    </row>
    <row r="1015" spans="31:51" x14ac:dyDescent="0.25">
      <c r="AE1015" s="51" t="str">
        <f ca="1">OFFSET('All Equipment'!$A$1,ROW()-1,0)&amp;""</f>
        <v/>
      </c>
      <c r="AF1015" s="51" t="str">
        <f ca="1">OFFSET('All Equipment'!$B$1,ROW()-1,0)&amp;""</f>
        <v/>
      </c>
      <c r="AG1015" s="52" t="str">
        <f t="shared" ca="1" si="136"/>
        <v/>
      </c>
      <c r="AH1015" s="51" t="str">
        <f ca="1">IF($AE1015="","",IF(OFFSET('All Equipment'!$A$1,ROW()-1,2)="","--- Empty ---",OFFSET('All Equipment'!$A$1,ROW()-1,2)))</f>
        <v/>
      </c>
      <c r="AI1015" s="52" t="str">
        <f ca="1">IF($AF1015="","",OFFSET('All Equipment'!$E$1,ROW()-1,0))</f>
        <v/>
      </c>
      <c r="AJ1015" s="52" t="str">
        <f ca="1">IF($AE1015="","",OFFSET('All Equipment'!$M$1,ROW()-1,0))</f>
        <v/>
      </c>
      <c r="AK1015" s="107" t="str">
        <f ca="1">IF($AE1015="","",IF($AH1015="--- Empty ---",0,OFFSET('All Equipment'!$P$1,ROW()-1,0)))</f>
        <v/>
      </c>
      <c r="AL1015" s="107" t="str">
        <f ca="1">IF($AE1015="","",IF(AND($AE1015="Off-Hand",$AH1015="--- Empty ---"),1000,IF($AG1015="1H",SUM($AK1015,MAX(Optimization!$I$5:$K$5)),$AK1015)))</f>
        <v/>
      </c>
      <c r="AM1015" s="134" t="str">
        <f ca="1">IF($AH1015="","",IF(AND($AH1015&lt;&gt;"--- Empty ---",OR($AI1015&gt;$AD$2,OFFSET('All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5" s="52" t="str">
        <f t="shared" ca="1" si="137"/>
        <v/>
      </c>
      <c r="AO1015" s="52" t="str">
        <f t="shared" ca="1" si="142"/>
        <v/>
      </c>
      <c r="AQ1015" s="51" t="str">
        <f t="shared" ca="1" si="138"/>
        <v/>
      </c>
      <c r="AR1015" s="51" t="str">
        <f t="shared" ca="1" si="145"/>
        <v/>
      </c>
      <c r="AS1015" s="52" t="str">
        <f t="shared" ca="1" si="146"/>
        <v/>
      </c>
      <c r="AT1015" s="52" t="str">
        <f ca="1">IF(OR(AQ1015="",AQ1015="n/a"),AQ1015,IF(AND($AR1015&lt;&gt;"--- Empty ---",AR1015=IF(AQ1015="Finger1",Settings!$AB$4,Settings!$AB$6),ISERROR(MATCH(AR1015,Settings!$AB$9:$AB$14,0))),"No","Yes"))</f>
        <v/>
      </c>
      <c r="AV1015" s="51" t="str">
        <f t="shared" ca="1" si="140"/>
        <v/>
      </c>
      <c r="AW1015" s="51" t="str">
        <f t="shared" ca="1" si="147"/>
        <v/>
      </c>
      <c r="AX1015" s="52" t="str">
        <f t="shared" ca="1" si="148"/>
        <v/>
      </c>
      <c r="AY1015" s="52" t="str">
        <f ca="1">IF(OR(AV1015="",AV1015="n/a"),AV1015,IF(AND($AW1015&lt;&gt;"--- Empty ---",AW1015=IF(AV1015="Finger2",Settings!$AB$3,Settings!$AB$5),ISERROR(MATCH(AW1015,Settings!$AB$9:$AB$14,0))),"No","Yes"))</f>
        <v/>
      </c>
    </row>
    <row r="1016" spans="31:51" x14ac:dyDescent="0.25">
      <c r="AE1016" s="51" t="str">
        <f ca="1">OFFSET('All Equipment'!$A$1,ROW()-1,0)&amp;""</f>
        <v/>
      </c>
      <c r="AF1016" s="51" t="str">
        <f ca="1">OFFSET('All Equipment'!$B$1,ROW()-1,0)&amp;""</f>
        <v/>
      </c>
      <c r="AG1016" s="52" t="str">
        <f t="shared" ca="1" si="136"/>
        <v/>
      </c>
      <c r="AH1016" s="51" t="str">
        <f ca="1">IF($AE1016="","",IF(OFFSET('All Equipment'!$A$1,ROW()-1,2)="","--- Empty ---",OFFSET('All Equipment'!$A$1,ROW()-1,2)))</f>
        <v/>
      </c>
      <c r="AI1016" s="52" t="str">
        <f ca="1">IF($AF1016="","",OFFSET('All Equipment'!$E$1,ROW()-1,0))</f>
        <v/>
      </c>
      <c r="AJ1016" s="52" t="str">
        <f ca="1">IF($AE1016="","",OFFSET('All Equipment'!$M$1,ROW()-1,0))</f>
        <v/>
      </c>
      <c r="AK1016" s="107" t="str">
        <f ca="1">IF($AE1016="","",IF($AH1016="--- Empty ---",0,OFFSET('All Equipment'!$P$1,ROW()-1,0)))</f>
        <v/>
      </c>
      <c r="AL1016" s="107" t="str">
        <f ca="1">IF($AE1016="","",IF(AND($AE1016="Off-Hand",$AH1016="--- Empty ---"),1000,IF($AG1016="1H",SUM($AK1016,MAX(Optimization!$I$5:$K$5)),$AK1016)))</f>
        <v/>
      </c>
      <c r="AM1016" s="134" t="str">
        <f ca="1">IF($AH1016="","",IF(AND($AH1016&lt;&gt;"--- Empty ---",OR($AI1016&gt;$AD$2,OFFSET('All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6" s="52" t="str">
        <f t="shared" ca="1" si="137"/>
        <v/>
      </c>
      <c r="AO1016" s="52" t="str">
        <f t="shared" ca="1" si="142"/>
        <v/>
      </c>
      <c r="AQ1016" s="51" t="str">
        <f t="shared" ca="1" si="138"/>
        <v/>
      </c>
      <c r="AR1016" s="51" t="str">
        <f t="shared" ca="1" si="145"/>
        <v/>
      </c>
      <c r="AS1016" s="52" t="str">
        <f t="shared" ca="1" si="146"/>
        <v/>
      </c>
      <c r="AT1016" s="52" t="str">
        <f ca="1">IF(OR(AQ1016="",AQ1016="n/a"),AQ1016,IF(AND($AR1016&lt;&gt;"--- Empty ---",AR1016=IF(AQ1016="Finger1",Settings!$AB$4,Settings!$AB$6),ISERROR(MATCH(AR1016,Settings!$AB$9:$AB$14,0))),"No","Yes"))</f>
        <v/>
      </c>
      <c r="AV1016" s="51" t="str">
        <f t="shared" ca="1" si="140"/>
        <v/>
      </c>
      <c r="AW1016" s="51" t="str">
        <f t="shared" ca="1" si="147"/>
        <v/>
      </c>
      <c r="AX1016" s="52" t="str">
        <f t="shared" ca="1" si="148"/>
        <v/>
      </c>
      <c r="AY1016" s="52" t="str">
        <f ca="1">IF(OR(AV1016="",AV1016="n/a"),AV1016,IF(AND($AW1016&lt;&gt;"--- Empty ---",AW1016=IF(AV1016="Finger2",Settings!$AB$3,Settings!$AB$5),ISERROR(MATCH(AW1016,Settings!$AB$9:$AB$14,0))),"No","Yes"))</f>
        <v/>
      </c>
    </row>
    <row r="1017" spans="31:51" x14ac:dyDescent="0.25">
      <c r="AE1017" s="51" t="str">
        <f ca="1">OFFSET('All Equipment'!$A$1,ROW()-1,0)&amp;""</f>
        <v/>
      </c>
      <c r="AF1017" s="51" t="str">
        <f ca="1">OFFSET('All Equipment'!$B$1,ROW()-1,0)&amp;""</f>
        <v/>
      </c>
      <c r="AG1017" s="52" t="str">
        <f t="shared" ca="1" si="136"/>
        <v/>
      </c>
      <c r="AH1017" s="51" t="str">
        <f ca="1">IF($AE1017="","",IF(OFFSET('All Equipment'!$A$1,ROW()-1,2)="","--- Empty ---",OFFSET('All Equipment'!$A$1,ROW()-1,2)))</f>
        <v/>
      </c>
      <c r="AI1017" s="52" t="str">
        <f ca="1">IF($AF1017="","",OFFSET('All Equipment'!$E$1,ROW()-1,0))</f>
        <v/>
      </c>
      <c r="AJ1017" s="52" t="str">
        <f ca="1">IF($AE1017="","",OFFSET('All Equipment'!$M$1,ROW()-1,0))</f>
        <v/>
      </c>
      <c r="AK1017" s="107" t="str">
        <f ca="1">IF($AE1017="","",IF($AH1017="--- Empty ---",0,OFFSET('All Equipment'!$P$1,ROW()-1,0)))</f>
        <v/>
      </c>
      <c r="AL1017" s="107" t="str">
        <f ca="1">IF($AE1017="","",IF(AND($AE1017="Off-Hand",$AH1017="--- Empty ---"),1000,IF($AG1017="1H",SUM($AK1017,MAX(Optimization!$I$5:$K$5)),$AK1017)))</f>
        <v/>
      </c>
      <c r="AM1017" s="134" t="str">
        <f ca="1">IF($AH1017="","",IF(AND($AH1017&lt;&gt;"--- Empty ---",OR($AI1017&gt;$AD$2,OFFSET('All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7" s="52" t="str">
        <f t="shared" ca="1" si="137"/>
        <v/>
      </c>
      <c r="AO1017" s="52" t="str">
        <f t="shared" ca="1" si="142"/>
        <v/>
      </c>
      <c r="AQ1017" s="51" t="str">
        <f t="shared" ca="1" si="138"/>
        <v/>
      </c>
      <c r="AR1017" s="51" t="str">
        <f t="shared" ca="1" si="145"/>
        <v/>
      </c>
      <c r="AS1017" s="52" t="str">
        <f t="shared" ca="1" si="146"/>
        <v/>
      </c>
      <c r="AT1017" s="52" t="str">
        <f ca="1">IF(OR(AQ1017="",AQ1017="n/a"),AQ1017,IF(AND($AR1017&lt;&gt;"--- Empty ---",AR1017=IF(AQ1017="Finger1",Settings!$AB$4,Settings!$AB$6),ISERROR(MATCH(AR1017,Settings!$AB$9:$AB$14,0))),"No","Yes"))</f>
        <v/>
      </c>
      <c r="AV1017" s="51" t="str">
        <f t="shared" ca="1" si="140"/>
        <v/>
      </c>
      <c r="AW1017" s="51" t="str">
        <f t="shared" ca="1" si="147"/>
        <v/>
      </c>
      <c r="AX1017" s="52" t="str">
        <f t="shared" ca="1" si="148"/>
        <v/>
      </c>
      <c r="AY1017" s="52" t="str">
        <f ca="1">IF(OR(AV1017="",AV1017="n/a"),AV1017,IF(AND($AW1017&lt;&gt;"--- Empty ---",AW1017=IF(AV1017="Finger2",Settings!$AB$3,Settings!$AB$5),ISERROR(MATCH(AW1017,Settings!$AB$9:$AB$14,0))),"No","Yes"))</f>
        <v/>
      </c>
    </row>
    <row r="1018" spans="31:51" x14ac:dyDescent="0.25">
      <c r="AE1018" s="51" t="str">
        <f ca="1">OFFSET('All Equipment'!$A$1,ROW()-1,0)&amp;""</f>
        <v/>
      </c>
      <c r="AF1018" s="51" t="str">
        <f ca="1">OFFSET('All Equipment'!$B$1,ROW()-1,0)&amp;""</f>
        <v/>
      </c>
      <c r="AG1018" s="52" t="str">
        <f t="shared" ca="1" si="136"/>
        <v/>
      </c>
      <c r="AH1018" s="51" t="str">
        <f ca="1">IF($AE1018="","",IF(OFFSET('All Equipment'!$A$1,ROW()-1,2)="","--- Empty ---",OFFSET('All Equipment'!$A$1,ROW()-1,2)))</f>
        <v/>
      </c>
      <c r="AI1018" s="52" t="str">
        <f ca="1">IF($AF1018="","",OFFSET('All Equipment'!$E$1,ROW()-1,0))</f>
        <v/>
      </c>
      <c r="AJ1018" s="52" t="str">
        <f ca="1">IF($AE1018="","",OFFSET('All Equipment'!$M$1,ROW()-1,0))</f>
        <v/>
      </c>
      <c r="AK1018" s="107" t="str">
        <f ca="1">IF($AE1018="","",IF($AH1018="--- Empty ---",0,OFFSET('All Equipment'!$P$1,ROW()-1,0)))</f>
        <v/>
      </c>
      <c r="AL1018" s="107" t="str">
        <f ca="1">IF($AE1018="","",IF(AND($AE1018="Off-Hand",$AH1018="--- Empty ---"),1000,IF($AG1018="1H",SUM($AK1018,MAX(Optimization!$I$5:$K$5)),$AK1018)))</f>
        <v/>
      </c>
      <c r="AM1018" s="134" t="str">
        <f ca="1">IF($AH1018="","",IF(AND($AH1018&lt;&gt;"--- Empty ---",OR($AI1018&gt;$AD$2,OFFSET('All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8" s="52" t="str">
        <f t="shared" ca="1" si="137"/>
        <v/>
      </c>
      <c r="AO1018" s="52" t="str">
        <f t="shared" ca="1" si="142"/>
        <v/>
      </c>
      <c r="AQ1018" s="51" t="str">
        <f t="shared" ca="1" si="138"/>
        <v/>
      </c>
      <c r="AR1018" s="51" t="str">
        <f t="shared" ca="1" si="145"/>
        <v/>
      </c>
      <c r="AS1018" s="52" t="str">
        <f t="shared" ca="1" si="146"/>
        <v/>
      </c>
      <c r="AT1018" s="52" t="str">
        <f ca="1">IF(OR(AQ1018="",AQ1018="n/a"),AQ1018,IF(AND($AR1018&lt;&gt;"--- Empty ---",AR1018=IF(AQ1018="Finger1",Settings!$AB$4,Settings!$AB$6),ISERROR(MATCH(AR1018,Settings!$AB$9:$AB$14,0))),"No","Yes"))</f>
        <v/>
      </c>
      <c r="AV1018" s="51" t="str">
        <f t="shared" ca="1" si="140"/>
        <v/>
      </c>
      <c r="AW1018" s="51" t="str">
        <f t="shared" ca="1" si="147"/>
        <v/>
      </c>
      <c r="AX1018" s="52" t="str">
        <f t="shared" ca="1" si="148"/>
        <v/>
      </c>
      <c r="AY1018" s="52" t="str">
        <f ca="1">IF(OR(AV1018="",AV1018="n/a"),AV1018,IF(AND($AW1018&lt;&gt;"--- Empty ---",AW1018=IF(AV1018="Finger2",Settings!$AB$3,Settings!$AB$5),ISERROR(MATCH(AW1018,Settings!$AB$9:$AB$14,0))),"No","Yes"))</f>
        <v/>
      </c>
    </row>
    <row r="1019" spans="31:51" x14ac:dyDescent="0.25">
      <c r="AE1019" s="51" t="str">
        <f ca="1">OFFSET('All Equipment'!$A$1,ROW()-1,0)&amp;""</f>
        <v/>
      </c>
      <c r="AF1019" s="51" t="str">
        <f ca="1">OFFSET('All Equipment'!$B$1,ROW()-1,0)&amp;""</f>
        <v/>
      </c>
      <c r="AG1019" s="52" t="str">
        <f t="shared" ca="1" si="136"/>
        <v/>
      </c>
      <c r="AH1019" s="51" t="str">
        <f ca="1">IF($AE1019="","",IF(OFFSET('All Equipment'!$A$1,ROW()-1,2)="","--- Empty ---",OFFSET('All Equipment'!$A$1,ROW()-1,2)))</f>
        <v/>
      </c>
      <c r="AI1019" s="52" t="str">
        <f ca="1">IF($AF1019="","",OFFSET('All Equipment'!$E$1,ROW()-1,0))</f>
        <v/>
      </c>
      <c r="AJ1019" s="52" t="str">
        <f ca="1">IF($AE1019="","",OFFSET('All Equipment'!$M$1,ROW()-1,0))</f>
        <v/>
      </c>
      <c r="AK1019" s="107" t="str">
        <f ca="1">IF($AE1019="","",IF($AH1019="--- Empty ---",0,OFFSET('All Equipment'!$P$1,ROW()-1,0)))</f>
        <v/>
      </c>
      <c r="AL1019" s="107" t="str">
        <f ca="1">IF($AE1019="","",IF(AND($AE1019="Off-Hand",$AH1019="--- Empty ---"),1000,IF($AG1019="1H",SUM($AK1019,MAX(Optimization!$I$5:$K$5)),$AK1019)))</f>
        <v/>
      </c>
      <c r="AM1019" s="134" t="str">
        <f ca="1">IF($AH1019="","",IF(AND($AH1019&lt;&gt;"--- Empty ---",OR($AI1019&gt;$AD$2,OFFSET('All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9" s="52" t="str">
        <f t="shared" ca="1" si="137"/>
        <v/>
      </c>
      <c r="AO1019" s="52" t="str">
        <f t="shared" ca="1" si="142"/>
        <v/>
      </c>
      <c r="AQ1019" s="51" t="str">
        <f t="shared" ca="1" si="138"/>
        <v/>
      </c>
      <c r="AR1019" s="51" t="str">
        <f t="shared" ca="1" si="145"/>
        <v/>
      </c>
      <c r="AS1019" s="52" t="str">
        <f t="shared" ca="1" si="146"/>
        <v/>
      </c>
      <c r="AT1019" s="52" t="str">
        <f ca="1">IF(OR(AQ1019="",AQ1019="n/a"),AQ1019,IF(AND($AR1019&lt;&gt;"--- Empty ---",AR1019=IF(AQ1019="Finger1",Settings!$AB$4,Settings!$AB$6),ISERROR(MATCH(AR1019,Settings!$AB$9:$AB$14,0))),"No","Yes"))</f>
        <v/>
      </c>
      <c r="AV1019" s="51" t="str">
        <f t="shared" ca="1" si="140"/>
        <v/>
      </c>
      <c r="AW1019" s="51" t="str">
        <f t="shared" ca="1" si="147"/>
        <v/>
      </c>
      <c r="AX1019" s="52" t="str">
        <f t="shared" ca="1" si="148"/>
        <v/>
      </c>
      <c r="AY1019" s="52" t="str">
        <f ca="1">IF(OR(AV1019="",AV1019="n/a"),AV1019,IF(AND($AW1019&lt;&gt;"--- Empty ---",AW1019=IF(AV1019="Finger2",Settings!$AB$3,Settings!$AB$5),ISERROR(MATCH(AW1019,Settings!$AB$9:$AB$14,0))),"No","Yes"))</f>
        <v/>
      </c>
    </row>
    <row r="1020" spans="31:51" x14ac:dyDescent="0.25">
      <c r="AE1020" s="51" t="str">
        <f ca="1">OFFSET('All Equipment'!$A$1,ROW()-1,0)&amp;""</f>
        <v/>
      </c>
      <c r="AF1020" s="51" t="str">
        <f ca="1">OFFSET('All Equipment'!$B$1,ROW()-1,0)&amp;""</f>
        <v/>
      </c>
      <c r="AG1020" s="52" t="str">
        <f t="shared" ca="1" si="136"/>
        <v/>
      </c>
      <c r="AH1020" s="51" t="str">
        <f ca="1">IF($AE1020="","",IF(OFFSET('All Equipment'!$A$1,ROW()-1,2)="","--- Empty ---",OFFSET('All Equipment'!$A$1,ROW()-1,2)))</f>
        <v/>
      </c>
      <c r="AI1020" s="52" t="str">
        <f ca="1">IF($AF1020="","",OFFSET('All Equipment'!$E$1,ROW()-1,0))</f>
        <v/>
      </c>
      <c r="AJ1020" s="52" t="str">
        <f ca="1">IF($AE1020="","",OFFSET('All Equipment'!$M$1,ROW()-1,0))</f>
        <v/>
      </c>
      <c r="AK1020" s="107" t="str">
        <f ca="1">IF($AE1020="","",IF($AH1020="--- Empty ---",0,OFFSET('All Equipment'!$P$1,ROW()-1,0)))</f>
        <v/>
      </c>
      <c r="AL1020" s="107" t="str">
        <f ca="1">IF($AE1020="","",IF(AND($AE1020="Off-Hand",$AH1020="--- Empty ---"),1000,IF($AG1020="1H",SUM($AK1020,MAX(Optimization!$I$5:$K$5)),$AK1020)))</f>
        <v/>
      </c>
      <c r="AM1020" s="134" t="str">
        <f ca="1">IF($AH1020="","",IF(AND($AH1020&lt;&gt;"--- Empty ---",OR($AI1020&gt;$AD$2,OFFSET('All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0" s="52" t="str">
        <f t="shared" ca="1" si="137"/>
        <v/>
      </c>
      <c r="AO1020" s="52" t="str">
        <f t="shared" ca="1" si="142"/>
        <v/>
      </c>
      <c r="AQ1020" s="51" t="str">
        <f t="shared" ca="1" si="138"/>
        <v/>
      </c>
      <c r="AR1020" s="51" t="str">
        <f t="shared" ca="1" si="145"/>
        <v/>
      </c>
      <c r="AS1020" s="52" t="str">
        <f t="shared" ca="1" si="146"/>
        <v/>
      </c>
      <c r="AT1020" s="52" t="str">
        <f ca="1">IF(OR(AQ1020="",AQ1020="n/a"),AQ1020,IF(AND($AR1020&lt;&gt;"--- Empty ---",AR1020=IF(AQ1020="Finger1",Settings!$AB$4,Settings!$AB$6),ISERROR(MATCH(AR1020,Settings!$AB$9:$AB$14,0))),"No","Yes"))</f>
        <v/>
      </c>
      <c r="AV1020" s="51" t="str">
        <f t="shared" ca="1" si="140"/>
        <v/>
      </c>
      <c r="AW1020" s="51" t="str">
        <f t="shared" ca="1" si="147"/>
        <v/>
      </c>
      <c r="AX1020" s="52" t="str">
        <f t="shared" ca="1" si="148"/>
        <v/>
      </c>
      <c r="AY1020" s="52" t="str">
        <f ca="1">IF(OR(AV1020="",AV1020="n/a"),AV1020,IF(AND($AW1020&lt;&gt;"--- Empty ---",AW1020=IF(AV1020="Finger2",Settings!$AB$3,Settings!$AB$5),ISERROR(MATCH(AW1020,Settings!$AB$9:$AB$14,0))),"No","Yes"))</f>
        <v/>
      </c>
    </row>
    <row r="1021" spans="31:51" x14ac:dyDescent="0.25">
      <c r="AE1021" s="51" t="str">
        <f ca="1">OFFSET('All Equipment'!$A$1,ROW()-1,0)&amp;""</f>
        <v/>
      </c>
      <c r="AF1021" s="51" t="str">
        <f ca="1">OFFSET('All Equipment'!$B$1,ROW()-1,0)&amp;""</f>
        <v/>
      </c>
      <c r="AG1021" s="52" t="str">
        <f t="shared" ca="1" si="136"/>
        <v/>
      </c>
      <c r="AH1021" s="51" t="str">
        <f ca="1">IF($AE1021="","",IF(OFFSET('All Equipment'!$A$1,ROW()-1,2)="","--- Empty ---",OFFSET('All Equipment'!$A$1,ROW()-1,2)))</f>
        <v/>
      </c>
      <c r="AI1021" s="52" t="str">
        <f ca="1">IF($AF1021="","",OFFSET('All Equipment'!$E$1,ROW()-1,0))</f>
        <v/>
      </c>
      <c r="AJ1021" s="52" t="str">
        <f ca="1">IF($AE1021="","",OFFSET('All Equipment'!$M$1,ROW()-1,0))</f>
        <v/>
      </c>
      <c r="AK1021" s="107" t="str">
        <f ca="1">IF($AE1021="","",IF($AH1021="--- Empty ---",0,OFFSET('All Equipment'!$P$1,ROW()-1,0)))</f>
        <v/>
      </c>
      <c r="AL1021" s="107" t="str">
        <f ca="1">IF($AE1021="","",IF(AND($AE1021="Off-Hand",$AH1021="--- Empty ---"),1000,IF($AG1021="1H",SUM($AK1021,MAX(Optimization!$I$5:$K$5)),$AK1021)))</f>
        <v/>
      </c>
      <c r="AM1021" s="134" t="str">
        <f ca="1">IF($AH1021="","",IF(AND($AH1021&lt;&gt;"--- Empty ---",OR($AI1021&gt;$AD$2,OFFSET('All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1" s="52" t="str">
        <f t="shared" ca="1" si="137"/>
        <v/>
      </c>
      <c r="AO1021" s="52" t="str">
        <f t="shared" ca="1" si="142"/>
        <v/>
      </c>
      <c r="AQ1021" s="51" t="str">
        <f t="shared" ca="1" si="138"/>
        <v/>
      </c>
      <c r="AR1021" s="51" t="str">
        <f t="shared" ca="1" si="145"/>
        <v/>
      </c>
      <c r="AS1021" s="52" t="str">
        <f t="shared" ca="1" si="146"/>
        <v/>
      </c>
      <c r="AT1021" s="52" t="str">
        <f ca="1">IF(OR(AQ1021="",AQ1021="n/a"),AQ1021,IF(AND($AR1021&lt;&gt;"--- Empty ---",AR1021=IF(AQ1021="Finger1",Settings!$AB$4,Settings!$AB$6),ISERROR(MATCH(AR1021,Settings!$AB$9:$AB$14,0))),"No","Yes"))</f>
        <v/>
      </c>
      <c r="AV1021" s="51" t="str">
        <f t="shared" ca="1" si="140"/>
        <v/>
      </c>
      <c r="AW1021" s="51" t="str">
        <f t="shared" ca="1" si="147"/>
        <v/>
      </c>
      <c r="AX1021" s="52" t="str">
        <f t="shared" ca="1" si="148"/>
        <v/>
      </c>
      <c r="AY1021" s="52" t="str">
        <f ca="1">IF(OR(AV1021="",AV1021="n/a"),AV1021,IF(AND($AW1021&lt;&gt;"--- Empty ---",AW1021=IF(AV1021="Finger2",Settings!$AB$3,Settings!$AB$5),ISERROR(MATCH(AW1021,Settings!$AB$9:$AB$14,0))),"No","Yes"))</f>
        <v/>
      </c>
    </row>
    <row r="1022" spans="31:51" x14ac:dyDescent="0.25">
      <c r="AE1022" s="51" t="str">
        <f ca="1">OFFSET('All Equipment'!$A$1,ROW()-1,0)&amp;""</f>
        <v/>
      </c>
      <c r="AF1022" s="51" t="str">
        <f ca="1">OFFSET('All Equipment'!$B$1,ROW()-1,0)&amp;""</f>
        <v/>
      </c>
      <c r="AG1022" s="52" t="str">
        <f t="shared" ca="1" si="136"/>
        <v/>
      </c>
      <c r="AH1022" s="51" t="str">
        <f ca="1">IF($AE1022="","",IF(OFFSET('All Equipment'!$A$1,ROW()-1,2)="","--- Empty ---",OFFSET('All Equipment'!$A$1,ROW()-1,2)))</f>
        <v/>
      </c>
      <c r="AI1022" s="52" t="str">
        <f ca="1">IF($AF1022="","",OFFSET('All Equipment'!$E$1,ROW()-1,0))</f>
        <v/>
      </c>
      <c r="AJ1022" s="52" t="str">
        <f ca="1">IF($AE1022="","",OFFSET('All Equipment'!$M$1,ROW()-1,0))</f>
        <v/>
      </c>
      <c r="AK1022" s="107" t="str">
        <f ca="1">IF($AE1022="","",IF($AH1022="--- Empty ---",0,OFFSET('All Equipment'!$P$1,ROW()-1,0)))</f>
        <v/>
      </c>
      <c r="AL1022" s="107" t="str">
        <f ca="1">IF($AE1022="","",IF(AND($AE1022="Off-Hand",$AH1022="--- Empty ---"),1000,IF($AG1022="1H",SUM($AK1022,MAX(Optimization!$I$5:$K$5)),$AK1022)))</f>
        <v/>
      </c>
      <c r="AM1022" s="134" t="str">
        <f ca="1">IF($AH1022="","",IF(AND($AH1022&lt;&gt;"--- Empty ---",OR($AI1022&gt;$AD$2,OFFSET('All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2" s="52" t="str">
        <f t="shared" ca="1" si="137"/>
        <v/>
      </c>
      <c r="AO1022" s="52" t="str">
        <f t="shared" ca="1" si="142"/>
        <v/>
      </c>
      <c r="AQ1022" s="51" t="str">
        <f t="shared" ca="1" si="138"/>
        <v/>
      </c>
      <c r="AR1022" s="51" t="str">
        <f t="shared" ca="1" si="145"/>
        <v/>
      </c>
      <c r="AS1022" s="52" t="str">
        <f t="shared" ca="1" si="146"/>
        <v/>
      </c>
      <c r="AT1022" s="52" t="str">
        <f ca="1">IF(OR(AQ1022="",AQ1022="n/a"),AQ1022,IF(AND($AR1022&lt;&gt;"--- Empty ---",AR1022=IF(AQ1022="Finger1",Settings!$AB$4,Settings!$AB$6),ISERROR(MATCH(AR1022,Settings!$AB$9:$AB$14,0))),"No","Yes"))</f>
        <v/>
      </c>
      <c r="AV1022" s="51" t="str">
        <f t="shared" ca="1" si="140"/>
        <v/>
      </c>
      <c r="AW1022" s="51" t="str">
        <f t="shared" ca="1" si="147"/>
        <v/>
      </c>
      <c r="AX1022" s="52" t="str">
        <f t="shared" ca="1" si="148"/>
        <v/>
      </c>
      <c r="AY1022" s="52" t="str">
        <f ca="1">IF(OR(AV1022="",AV1022="n/a"),AV1022,IF(AND($AW1022&lt;&gt;"--- Empty ---",AW1022=IF(AV1022="Finger2",Settings!$AB$3,Settings!$AB$5),ISERROR(MATCH(AW1022,Settings!$AB$9:$AB$14,0))),"No","Yes"))</f>
        <v/>
      </c>
    </row>
    <row r="1023" spans="31:51" x14ac:dyDescent="0.25">
      <c r="AE1023" s="51" t="str">
        <f ca="1">OFFSET('All Equipment'!$A$1,ROW()-1,0)&amp;""</f>
        <v/>
      </c>
      <c r="AF1023" s="51" t="str">
        <f ca="1">OFFSET('All Equipment'!$B$1,ROW()-1,0)&amp;""</f>
        <v/>
      </c>
      <c r="AG1023" s="52" t="str">
        <f t="shared" ca="1" si="136"/>
        <v/>
      </c>
      <c r="AH1023" s="51" t="str">
        <f ca="1">IF($AE1023="","",IF(OFFSET('All Equipment'!$A$1,ROW()-1,2)="","--- Empty ---",OFFSET('All Equipment'!$A$1,ROW()-1,2)))</f>
        <v/>
      </c>
      <c r="AI1023" s="52" t="str">
        <f ca="1">IF($AF1023="","",OFFSET('All Equipment'!$E$1,ROW()-1,0))</f>
        <v/>
      </c>
      <c r="AJ1023" s="52" t="str">
        <f ca="1">IF($AE1023="","",OFFSET('All Equipment'!$M$1,ROW()-1,0))</f>
        <v/>
      </c>
      <c r="AK1023" s="107" t="str">
        <f ca="1">IF($AE1023="","",IF($AH1023="--- Empty ---",0,OFFSET('All Equipment'!$P$1,ROW()-1,0)))</f>
        <v/>
      </c>
      <c r="AL1023" s="107" t="str">
        <f ca="1">IF($AE1023="","",IF(AND($AE1023="Off-Hand",$AH1023="--- Empty ---"),1000,IF($AG1023="1H",SUM($AK1023,MAX(Optimization!$I$5:$K$5)),$AK1023)))</f>
        <v/>
      </c>
      <c r="AM1023" s="134" t="str">
        <f ca="1">IF($AH1023="","",IF(AND($AH1023&lt;&gt;"--- Empty ---",OR($AI1023&gt;$AD$2,OFFSET('All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3" s="52" t="str">
        <f t="shared" ca="1" si="137"/>
        <v/>
      </c>
      <c r="AO1023" s="52" t="str">
        <f t="shared" ca="1" si="142"/>
        <v/>
      </c>
      <c r="AQ1023" s="51" t="str">
        <f t="shared" ca="1" si="138"/>
        <v/>
      </c>
      <c r="AR1023" s="51" t="str">
        <f t="shared" ca="1" si="145"/>
        <v/>
      </c>
      <c r="AS1023" s="52" t="str">
        <f t="shared" ca="1" si="146"/>
        <v/>
      </c>
      <c r="AT1023" s="52" t="str">
        <f ca="1">IF(OR(AQ1023="",AQ1023="n/a"),AQ1023,IF(AND($AR1023&lt;&gt;"--- Empty ---",AR1023=IF(AQ1023="Finger1",Settings!$AB$4,Settings!$AB$6),ISERROR(MATCH(AR1023,Settings!$AB$9:$AB$14,0))),"No","Yes"))</f>
        <v/>
      </c>
      <c r="AV1023" s="51" t="str">
        <f t="shared" ca="1" si="140"/>
        <v/>
      </c>
      <c r="AW1023" s="51" t="str">
        <f t="shared" ca="1" si="147"/>
        <v/>
      </c>
      <c r="AX1023" s="52" t="str">
        <f t="shared" ca="1" si="148"/>
        <v/>
      </c>
      <c r="AY1023" s="52" t="str">
        <f ca="1">IF(OR(AV1023="",AV1023="n/a"),AV1023,IF(AND($AW1023&lt;&gt;"--- Empty ---",AW1023=IF(AV1023="Finger2",Settings!$AB$3,Settings!$AB$5),ISERROR(MATCH(AW1023,Settings!$AB$9:$AB$14,0))),"No","Yes"))</f>
        <v/>
      </c>
    </row>
    <row r="1024" spans="31:51" x14ac:dyDescent="0.25">
      <c r="AE1024" s="51" t="str">
        <f ca="1">OFFSET('All Equipment'!$A$1,ROW()-1,0)&amp;""</f>
        <v/>
      </c>
      <c r="AF1024" s="51" t="str">
        <f ca="1">OFFSET('All Equipment'!$B$1,ROW()-1,0)&amp;""</f>
        <v/>
      </c>
      <c r="AG1024" s="52" t="str">
        <f t="shared" ca="1" si="136"/>
        <v/>
      </c>
      <c r="AH1024" s="51" t="str">
        <f ca="1">IF($AE1024="","",IF(OFFSET('All Equipment'!$A$1,ROW()-1,2)="","--- Empty ---",OFFSET('All Equipment'!$A$1,ROW()-1,2)))</f>
        <v/>
      </c>
      <c r="AI1024" s="52" t="str">
        <f ca="1">IF($AF1024="","",OFFSET('All Equipment'!$E$1,ROW()-1,0))</f>
        <v/>
      </c>
      <c r="AJ1024" s="52" t="str">
        <f ca="1">IF($AE1024="","",OFFSET('All Equipment'!$M$1,ROW()-1,0))</f>
        <v/>
      </c>
      <c r="AK1024" s="107" t="str">
        <f ca="1">IF($AE1024="","",IF($AH1024="--- Empty ---",0,OFFSET('All Equipment'!$P$1,ROW()-1,0)))</f>
        <v/>
      </c>
      <c r="AL1024" s="107" t="str">
        <f ca="1">IF($AE1024="","",IF(AND($AE1024="Off-Hand",$AH1024="--- Empty ---"),1000,IF($AG1024="1H",SUM($AK1024,MAX(Optimization!$I$5:$K$5)),$AK1024)))</f>
        <v/>
      </c>
      <c r="AM1024" s="134" t="str">
        <f ca="1">IF($AH1024="","",IF(AND($AH1024&lt;&gt;"--- Empty ---",OR($AI1024&gt;$AD$2,OFFSET('All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4" s="52" t="str">
        <f t="shared" ca="1" si="137"/>
        <v/>
      </c>
      <c r="AO1024" s="52" t="str">
        <f t="shared" ca="1" si="142"/>
        <v/>
      </c>
      <c r="AQ1024" s="51" t="str">
        <f t="shared" ca="1" si="138"/>
        <v/>
      </c>
      <c r="AR1024" s="51" t="str">
        <f t="shared" ca="1" si="145"/>
        <v/>
      </c>
      <c r="AS1024" s="52" t="str">
        <f t="shared" ca="1" si="146"/>
        <v/>
      </c>
      <c r="AT1024" s="52" t="str">
        <f ca="1">IF(OR(AQ1024="",AQ1024="n/a"),AQ1024,IF(AND($AR1024&lt;&gt;"--- Empty ---",AR1024=IF(AQ1024="Finger1",Settings!$AB$4,Settings!$AB$6),ISERROR(MATCH(AR1024,Settings!$AB$9:$AB$14,0))),"No","Yes"))</f>
        <v/>
      </c>
      <c r="AV1024" s="51" t="str">
        <f t="shared" ca="1" si="140"/>
        <v/>
      </c>
      <c r="AW1024" s="51" t="str">
        <f t="shared" ca="1" si="147"/>
        <v/>
      </c>
      <c r="AX1024" s="52" t="str">
        <f t="shared" ca="1" si="148"/>
        <v/>
      </c>
      <c r="AY1024" s="52" t="str">
        <f ca="1">IF(OR(AV1024="",AV1024="n/a"),AV1024,IF(AND($AW1024&lt;&gt;"--- Empty ---",AW1024=IF(AV1024="Finger2",Settings!$AB$3,Settings!$AB$5),ISERROR(MATCH(AW1024,Settings!$AB$9:$AB$14,0))),"No","Yes"))</f>
        <v/>
      </c>
    </row>
    <row r="1025" spans="31:51" x14ac:dyDescent="0.25">
      <c r="AE1025" s="51" t="str">
        <f ca="1">OFFSET('All Equipment'!$A$1,ROW()-1,0)&amp;""</f>
        <v/>
      </c>
      <c r="AF1025" s="51" t="str">
        <f ca="1">OFFSET('All Equipment'!$B$1,ROW()-1,0)&amp;""</f>
        <v/>
      </c>
      <c r="AG1025" s="52" t="str">
        <f t="shared" ca="1" si="136"/>
        <v/>
      </c>
      <c r="AH1025" s="51" t="str">
        <f ca="1">IF($AE1025="","",IF(OFFSET('All Equipment'!$A$1,ROW()-1,2)="","--- Empty ---",OFFSET('All Equipment'!$A$1,ROW()-1,2)))</f>
        <v/>
      </c>
      <c r="AI1025" s="52" t="str">
        <f ca="1">IF($AF1025="","",OFFSET('All Equipment'!$E$1,ROW()-1,0))</f>
        <v/>
      </c>
      <c r="AJ1025" s="52" t="str">
        <f ca="1">IF($AE1025="","",OFFSET('All Equipment'!$M$1,ROW()-1,0))</f>
        <v/>
      </c>
      <c r="AK1025" s="107" t="str">
        <f ca="1">IF($AE1025="","",IF($AH1025="--- Empty ---",0,OFFSET('All Equipment'!$P$1,ROW()-1,0)))</f>
        <v/>
      </c>
      <c r="AL1025" s="107" t="str">
        <f ca="1">IF($AE1025="","",IF(AND($AE1025="Off-Hand",$AH1025="--- Empty ---"),1000,IF($AG1025="1H",SUM($AK1025,MAX(Optimization!$I$5:$K$5)),$AK1025)))</f>
        <v/>
      </c>
      <c r="AM1025" s="134" t="str">
        <f ca="1">IF($AH1025="","",IF(AND($AH1025&lt;&gt;"--- Empty ---",OR($AI1025&gt;$AD$2,OFFSET('All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5" s="52" t="str">
        <f t="shared" ca="1" si="137"/>
        <v/>
      </c>
      <c r="AO1025" s="52" t="str">
        <f t="shared" ca="1" si="142"/>
        <v/>
      </c>
      <c r="AQ1025" s="51" t="str">
        <f t="shared" ca="1" si="138"/>
        <v/>
      </c>
      <c r="AR1025" s="51" t="str">
        <f t="shared" ca="1" si="145"/>
        <v/>
      </c>
      <c r="AS1025" s="52" t="str">
        <f t="shared" ca="1" si="146"/>
        <v/>
      </c>
      <c r="AT1025" s="52" t="str">
        <f ca="1">IF(OR(AQ1025="",AQ1025="n/a"),AQ1025,IF(AND($AR1025&lt;&gt;"--- Empty ---",AR1025=IF(AQ1025="Finger1",Settings!$AB$4,Settings!$AB$6),ISERROR(MATCH(AR1025,Settings!$AB$9:$AB$14,0))),"No","Yes"))</f>
        <v/>
      </c>
      <c r="AV1025" s="51" t="str">
        <f t="shared" ca="1" si="140"/>
        <v/>
      </c>
      <c r="AW1025" s="51" t="str">
        <f t="shared" ca="1" si="147"/>
        <v/>
      </c>
      <c r="AX1025" s="52" t="str">
        <f t="shared" ca="1" si="148"/>
        <v/>
      </c>
      <c r="AY1025" s="52" t="str">
        <f ca="1">IF(OR(AV1025="",AV1025="n/a"),AV1025,IF(AND($AW1025&lt;&gt;"--- Empty ---",AW1025=IF(AV1025="Finger2",Settings!$AB$3,Settings!$AB$5),ISERROR(MATCH(AW1025,Settings!$AB$9:$AB$14,0))),"No","Yes"))</f>
        <v/>
      </c>
    </row>
    <row r="1026" spans="31:51" x14ac:dyDescent="0.25">
      <c r="AE1026" s="51" t="str">
        <f ca="1">OFFSET('All Equipment'!$A$1,ROW()-1,0)&amp;""</f>
        <v/>
      </c>
      <c r="AF1026" s="51" t="str">
        <f ca="1">OFFSET('All Equipment'!$B$1,ROW()-1,0)&amp;""</f>
        <v/>
      </c>
      <c r="AG1026" s="52" t="str">
        <f t="shared" ref="AG1026:AG1089" ca="1" si="149">IF(ISNUMBER(MATCH($AH1026,$R$1:$R$100,0)),INDEX($Q$1:$Q$100,MATCH($AH1026,$R$1:$R$100,0)),IF(AND($AE1026="Weapon",$AF1026&lt;&gt;""),IF(OR($AF1026="Staff",LEFT($AF1026,2)="2H"),"2H","1H"),IF(AND($AE1026="Finger",ISNUMBER(MATCH($AH1026,$AB$9:$AB$14,0))),"Except","")))</f>
        <v/>
      </c>
      <c r="AH1026" s="51" t="str">
        <f ca="1">IF($AE1026="","",IF(OFFSET('All Equipment'!$A$1,ROW()-1,2)="","--- Empty ---",OFFSET('All Equipment'!$A$1,ROW()-1,2)))</f>
        <v/>
      </c>
      <c r="AI1026" s="52" t="str">
        <f ca="1">IF($AF1026="","",OFFSET('All Equipment'!$E$1,ROW()-1,0))</f>
        <v/>
      </c>
      <c r="AJ1026" s="52" t="str">
        <f ca="1">IF($AE1026="","",OFFSET('All Equipment'!$M$1,ROW()-1,0))</f>
        <v/>
      </c>
      <c r="AK1026" s="107" t="str">
        <f ca="1">IF($AE1026="","",IF($AH1026="--- Empty ---",0,OFFSET('All Equipment'!$P$1,ROW()-1,0)))</f>
        <v/>
      </c>
      <c r="AL1026" s="107" t="str">
        <f ca="1">IF($AE1026="","",IF(AND($AE1026="Off-Hand",$AH1026="--- Empty ---"),1000,IF($AG1026="1H",SUM($AK1026,MAX(Optimization!$I$5:$K$5)),$AK1026)))</f>
        <v/>
      </c>
      <c r="AM1026" s="134" t="str">
        <f ca="1">IF($AH1026="","",IF(AND($AH1026&lt;&gt;"--- Empty ---",OR($AI1026&gt;$AD$2,OFFSET('All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6" s="52" t="str">
        <f t="shared" ref="AN1026:AN1089" ca="1" si="150">IF($AE1026="","",IF(AND($AE1026="Off-Hand",$AH1026&lt;&gt;"--- Empty ---",$AB$2="2H"),"No","Yes"))</f>
        <v/>
      </c>
      <c r="AO1026" s="52" t="str">
        <f t="shared" ca="1" si="142"/>
        <v/>
      </c>
      <c r="AQ1026" s="51" t="str">
        <f t="shared" ref="AQ1026:AQ1089" ca="1" si="151">IF($AE1026="","",IF(AND($AE1026&lt;&gt;"Finger",$AE1026&lt;&gt;"Trinket"),"n/a",$AE1026&amp;1))</f>
        <v/>
      </c>
      <c r="AR1026" s="51" t="str">
        <f t="shared" ca="1" si="145"/>
        <v/>
      </c>
      <c r="AS1026" s="52" t="str">
        <f t="shared" ca="1" si="146"/>
        <v/>
      </c>
      <c r="AT1026" s="52" t="str">
        <f ca="1">IF(OR(AQ1026="",AQ1026="n/a"),AQ1026,IF(AND($AR1026&lt;&gt;"--- Empty ---",AR1026=IF(AQ1026="Finger1",Settings!$AB$4,Settings!$AB$6),ISERROR(MATCH(AR1026,Settings!$AB$9:$AB$14,0))),"No","Yes"))</f>
        <v/>
      </c>
      <c r="AV1026" s="51" t="str">
        <f t="shared" ref="AV1026:AV1089" ca="1" si="152">IF($AE1026="","",IF(AND($AE1026&lt;&gt;"Finger",$AE1026&lt;&gt;"Trinket"),"n/a",$AE1026&amp;2))</f>
        <v/>
      </c>
      <c r="AW1026" s="51" t="str">
        <f t="shared" ca="1" si="147"/>
        <v/>
      </c>
      <c r="AX1026" s="52" t="str">
        <f t="shared" ca="1" si="148"/>
        <v/>
      </c>
      <c r="AY1026" s="52" t="str">
        <f ca="1">IF(OR(AV1026="",AV1026="n/a"),AV1026,IF(AND($AW1026&lt;&gt;"--- Empty ---",AW1026=IF(AV1026="Finger2",Settings!$AB$3,Settings!$AB$5),ISERROR(MATCH(AW1026,Settings!$AB$9:$AB$14,0))),"No","Yes"))</f>
        <v/>
      </c>
    </row>
    <row r="1027" spans="31:51" x14ac:dyDescent="0.25">
      <c r="AE1027" s="51" t="str">
        <f ca="1">OFFSET('All Equipment'!$A$1,ROW()-1,0)&amp;""</f>
        <v/>
      </c>
      <c r="AF1027" s="51" t="str">
        <f ca="1">OFFSET('All Equipment'!$B$1,ROW()-1,0)&amp;""</f>
        <v/>
      </c>
      <c r="AG1027" s="52" t="str">
        <f t="shared" ca="1" si="149"/>
        <v/>
      </c>
      <c r="AH1027" s="51" t="str">
        <f ca="1">IF($AE1027="","",IF(OFFSET('All Equipment'!$A$1,ROW()-1,2)="","--- Empty ---",OFFSET('All Equipment'!$A$1,ROW()-1,2)))</f>
        <v/>
      </c>
      <c r="AI1027" s="52" t="str">
        <f ca="1">IF($AF1027="","",OFFSET('All Equipment'!$E$1,ROW()-1,0))</f>
        <v/>
      </c>
      <c r="AJ1027" s="52" t="str">
        <f ca="1">IF($AE1027="","",OFFSET('All Equipment'!$M$1,ROW()-1,0))</f>
        <v/>
      </c>
      <c r="AK1027" s="107" t="str">
        <f ca="1">IF($AE1027="","",IF($AH1027="--- Empty ---",0,OFFSET('All Equipment'!$P$1,ROW()-1,0)))</f>
        <v/>
      </c>
      <c r="AL1027" s="107" t="str">
        <f ca="1">IF($AE1027="","",IF(AND($AE1027="Off-Hand",$AH1027="--- Empty ---"),1000,IF($AG1027="1H",SUM($AK1027,MAX(Optimization!$I$5:$K$5)),$AK1027)))</f>
        <v/>
      </c>
      <c r="AM1027" s="134" t="str">
        <f ca="1">IF($AH1027="","",IF(AND($AH1027&lt;&gt;"--- Empty ---",OR($AI1027&gt;$AD$2,OFFSET('All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7" s="52" t="str">
        <f t="shared" ca="1" si="150"/>
        <v/>
      </c>
      <c r="AO1027" s="52" t="str">
        <f t="shared" ref="AO1027:AO1090" ca="1" si="153">IF($AH1027="","",ROW())</f>
        <v/>
      </c>
      <c r="AQ1027" s="51" t="str">
        <f t="shared" ca="1" si="151"/>
        <v/>
      </c>
      <c r="AR1027" s="51" t="str">
        <f t="shared" ca="1" si="145"/>
        <v/>
      </c>
      <c r="AS1027" s="52" t="str">
        <f t="shared" ca="1" si="146"/>
        <v/>
      </c>
      <c r="AT1027" s="52" t="str">
        <f ca="1">IF(OR(AQ1027="",AQ1027="n/a"),AQ1027,IF(AND($AR1027&lt;&gt;"--- Empty ---",AR1027=IF(AQ1027="Finger1",Settings!$AB$4,Settings!$AB$6),ISERROR(MATCH(AR1027,Settings!$AB$9:$AB$14,0))),"No","Yes"))</f>
        <v/>
      </c>
      <c r="AV1027" s="51" t="str">
        <f t="shared" ca="1" si="152"/>
        <v/>
      </c>
      <c r="AW1027" s="51" t="str">
        <f t="shared" ca="1" si="147"/>
        <v/>
      </c>
      <c r="AX1027" s="52" t="str">
        <f t="shared" ca="1" si="148"/>
        <v/>
      </c>
      <c r="AY1027" s="52" t="str">
        <f ca="1">IF(OR(AV1027="",AV1027="n/a"),AV1027,IF(AND($AW1027&lt;&gt;"--- Empty ---",AW1027=IF(AV1027="Finger2",Settings!$AB$3,Settings!$AB$5),ISERROR(MATCH(AW1027,Settings!$AB$9:$AB$14,0))),"No","Yes"))</f>
        <v/>
      </c>
    </row>
    <row r="1028" spans="31:51" x14ac:dyDescent="0.25">
      <c r="AE1028" s="51" t="str">
        <f ca="1">OFFSET('All Equipment'!$A$1,ROW()-1,0)&amp;""</f>
        <v/>
      </c>
      <c r="AF1028" s="51" t="str">
        <f ca="1">OFFSET('All Equipment'!$B$1,ROW()-1,0)&amp;""</f>
        <v/>
      </c>
      <c r="AG1028" s="52" t="str">
        <f t="shared" ca="1" si="149"/>
        <v/>
      </c>
      <c r="AH1028" s="51" t="str">
        <f ca="1">IF($AE1028="","",IF(OFFSET('All Equipment'!$A$1,ROW()-1,2)="","--- Empty ---",OFFSET('All Equipment'!$A$1,ROW()-1,2)))</f>
        <v/>
      </c>
      <c r="AI1028" s="52" t="str">
        <f ca="1">IF($AF1028="","",OFFSET('All Equipment'!$E$1,ROW()-1,0))</f>
        <v/>
      </c>
      <c r="AJ1028" s="52" t="str">
        <f ca="1">IF($AE1028="","",OFFSET('All Equipment'!$M$1,ROW()-1,0))</f>
        <v/>
      </c>
      <c r="AK1028" s="107" t="str">
        <f ca="1">IF($AE1028="","",IF($AH1028="--- Empty ---",0,OFFSET('All Equipment'!$P$1,ROW()-1,0)))</f>
        <v/>
      </c>
      <c r="AL1028" s="107" t="str">
        <f ca="1">IF($AE1028="","",IF(AND($AE1028="Off-Hand",$AH1028="--- Empty ---"),1000,IF($AG1028="1H",SUM($AK1028,MAX(Optimization!$I$5:$K$5)),$AK1028)))</f>
        <v/>
      </c>
      <c r="AM1028" s="134" t="str">
        <f ca="1">IF($AH1028="","",IF(AND($AH1028&lt;&gt;"--- Empty ---",OR($AI1028&gt;$AD$2,OFFSET('All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8" s="52" t="str">
        <f t="shared" ca="1" si="150"/>
        <v/>
      </c>
      <c r="AO1028" s="52" t="str">
        <f t="shared" ca="1" si="153"/>
        <v/>
      </c>
      <c r="AQ1028" s="51" t="str">
        <f t="shared" ca="1" si="151"/>
        <v/>
      </c>
      <c r="AR1028" s="51" t="str">
        <f t="shared" ca="1" si="145"/>
        <v/>
      </c>
      <c r="AS1028" s="52" t="str">
        <f t="shared" ca="1" si="146"/>
        <v/>
      </c>
      <c r="AT1028" s="52" t="str">
        <f ca="1">IF(OR(AQ1028="",AQ1028="n/a"),AQ1028,IF(AND($AR1028&lt;&gt;"--- Empty ---",AR1028=IF(AQ1028="Finger1",Settings!$AB$4,Settings!$AB$6),ISERROR(MATCH(AR1028,Settings!$AB$9:$AB$14,0))),"No","Yes"))</f>
        <v/>
      </c>
      <c r="AV1028" s="51" t="str">
        <f t="shared" ca="1" si="152"/>
        <v/>
      </c>
      <c r="AW1028" s="51" t="str">
        <f t="shared" ca="1" si="147"/>
        <v/>
      </c>
      <c r="AX1028" s="52" t="str">
        <f t="shared" ca="1" si="148"/>
        <v/>
      </c>
      <c r="AY1028" s="52" t="str">
        <f ca="1">IF(OR(AV1028="",AV1028="n/a"),AV1028,IF(AND($AW1028&lt;&gt;"--- Empty ---",AW1028=IF(AV1028="Finger2",Settings!$AB$3,Settings!$AB$5),ISERROR(MATCH(AW1028,Settings!$AB$9:$AB$14,0))),"No","Yes"))</f>
        <v/>
      </c>
    </row>
    <row r="1029" spans="31:51" x14ac:dyDescent="0.25">
      <c r="AE1029" s="51" t="str">
        <f ca="1">OFFSET('All Equipment'!$A$1,ROW()-1,0)&amp;""</f>
        <v/>
      </c>
      <c r="AF1029" s="51" t="str">
        <f ca="1">OFFSET('All Equipment'!$B$1,ROW()-1,0)&amp;""</f>
        <v/>
      </c>
      <c r="AG1029" s="52" t="str">
        <f t="shared" ca="1" si="149"/>
        <v/>
      </c>
      <c r="AH1029" s="51" t="str">
        <f ca="1">IF($AE1029="","",IF(OFFSET('All Equipment'!$A$1,ROW()-1,2)="","--- Empty ---",OFFSET('All Equipment'!$A$1,ROW()-1,2)))</f>
        <v/>
      </c>
      <c r="AI1029" s="52" t="str">
        <f ca="1">IF($AF1029="","",OFFSET('All Equipment'!$E$1,ROW()-1,0))</f>
        <v/>
      </c>
      <c r="AJ1029" s="52" t="str">
        <f ca="1">IF($AE1029="","",OFFSET('All Equipment'!$M$1,ROW()-1,0))</f>
        <v/>
      </c>
      <c r="AK1029" s="107" t="str">
        <f ca="1">IF($AE1029="","",IF($AH1029="--- Empty ---",0,OFFSET('All Equipment'!$P$1,ROW()-1,0)))</f>
        <v/>
      </c>
      <c r="AL1029" s="107" t="str">
        <f ca="1">IF($AE1029="","",IF(AND($AE1029="Off-Hand",$AH1029="--- Empty ---"),1000,IF($AG1029="1H",SUM($AK1029,MAX(Optimization!$I$5:$K$5)),$AK1029)))</f>
        <v/>
      </c>
      <c r="AM1029" s="134" t="str">
        <f ca="1">IF($AH1029="","",IF(AND($AH1029&lt;&gt;"--- Empty ---",OR($AI1029&gt;$AD$2,OFFSET('All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9" s="52" t="str">
        <f t="shared" ca="1" si="150"/>
        <v/>
      </c>
      <c r="AO1029" s="52" t="str">
        <f t="shared" ca="1" si="153"/>
        <v/>
      </c>
      <c r="AQ1029" s="51" t="str">
        <f t="shared" ca="1" si="151"/>
        <v/>
      </c>
      <c r="AR1029" s="51" t="str">
        <f t="shared" ca="1" si="145"/>
        <v/>
      </c>
      <c r="AS1029" s="52" t="str">
        <f t="shared" ca="1" si="146"/>
        <v/>
      </c>
      <c r="AT1029" s="52" t="str">
        <f ca="1">IF(OR(AQ1029="",AQ1029="n/a"),AQ1029,IF(AND($AR1029&lt;&gt;"--- Empty ---",AR1029=IF(AQ1029="Finger1",Settings!$AB$4,Settings!$AB$6),ISERROR(MATCH(AR1029,Settings!$AB$9:$AB$14,0))),"No","Yes"))</f>
        <v/>
      </c>
      <c r="AV1029" s="51" t="str">
        <f t="shared" ca="1" si="152"/>
        <v/>
      </c>
      <c r="AW1029" s="51" t="str">
        <f t="shared" ca="1" si="147"/>
        <v/>
      </c>
      <c r="AX1029" s="52" t="str">
        <f t="shared" ca="1" si="148"/>
        <v/>
      </c>
      <c r="AY1029" s="52" t="str">
        <f ca="1">IF(OR(AV1029="",AV1029="n/a"),AV1029,IF(AND($AW1029&lt;&gt;"--- Empty ---",AW1029=IF(AV1029="Finger2",Settings!$AB$3,Settings!$AB$5),ISERROR(MATCH(AW1029,Settings!$AB$9:$AB$14,0))),"No","Yes"))</f>
        <v/>
      </c>
    </row>
    <row r="1030" spans="31:51" x14ac:dyDescent="0.25">
      <c r="AE1030" s="51" t="str">
        <f ca="1">OFFSET('All Equipment'!$A$1,ROW()-1,0)&amp;""</f>
        <v/>
      </c>
      <c r="AF1030" s="51" t="str">
        <f ca="1">OFFSET('All Equipment'!$B$1,ROW()-1,0)&amp;""</f>
        <v/>
      </c>
      <c r="AG1030" s="52" t="str">
        <f t="shared" ca="1" si="149"/>
        <v/>
      </c>
      <c r="AH1030" s="51" t="str">
        <f ca="1">IF($AE1030="","",IF(OFFSET('All Equipment'!$A$1,ROW()-1,2)="","--- Empty ---",OFFSET('All Equipment'!$A$1,ROW()-1,2)))</f>
        <v/>
      </c>
      <c r="AI1030" s="52" t="str">
        <f ca="1">IF($AF1030="","",OFFSET('All Equipment'!$E$1,ROW()-1,0))</f>
        <v/>
      </c>
      <c r="AJ1030" s="52" t="str">
        <f ca="1">IF($AE1030="","",OFFSET('All Equipment'!$M$1,ROW()-1,0))</f>
        <v/>
      </c>
      <c r="AK1030" s="107" t="str">
        <f ca="1">IF($AE1030="","",IF($AH1030="--- Empty ---",0,OFFSET('All Equipment'!$P$1,ROW()-1,0)))</f>
        <v/>
      </c>
      <c r="AL1030" s="107" t="str">
        <f ca="1">IF($AE1030="","",IF(AND($AE1030="Off-Hand",$AH1030="--- Empty ---"),1000,IF($AG1030="1H",SUM($AK1030,MAX(Optimization!$I$5:$K$5)),$AK1030)))</f>
        <v/>
      </c>
      <c r="AM1030" s="134" t="str">
        <f ca="1">IF($AH1030="","",IF(AND($AH1030&lt;&gt;"--- Empty ---",OR($AI1030&gt;$AD$2,OFFSET('All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0" s="52" t="str">
        <f t="shared" ca="1" si="150"/>
        <v/>
      </c>
      <c r="AO1030" s="52" t="str">
        <f t="shared" ca="1" si="153"/>
        <v/>
      </c>
      <c r="AQ1030" s="51" t="str">
        <f t="shared" ca="1" si="151"/>
        <v/>
      </c>
      <c r="AR1030" s="51" t="str">
        <f t="shared" ca="1" si="145"/>
        <v/>
      </c>
      <c r="AS1030" s="52" t="str">
        <f t="shared" ca="1" si="146"/>
        <v/>
      </c>
      <c r="AT1030" s="52" t="str">
        <f ca="1">IF(OR(AQ1030="",AQ1030="n/a"),AQ1030,IF(AND($AR1030&lt;&gt;"--- Empty ---",AR1030=IF(AQ1030="Finger1",Settings!$AB$4,Settings!$AB$6),ISERROR(MATCH(AR1030,Settings!$AB$9:$AB$14,0))),"No","Yes"))</f>
        <v/>
      </c>
      <c r="AV1030" s="51" t="str">
        <f t="shared" ca="1" si="152"/>
        <v/>
      </c>
      <c r="AW1030" s="51" t="str">
        <f t="shared" ca="1" si="147"/>
        <v/>
      </c>
      <c r="AX1030" s="52" t="str">
        <f t="shared" ca="1" si="148"/>
        <v/>
      </c>
      <c r="AY1030" s="52" t="str">
        <f ca="1">IF(OR(AV1030="",AV1030="n/a"),AV1030,IF(AND($AW1030&lt;&gt;"--- Empty ---",AW1030=IF(AV1030="Finger2",Settings!$AB$3,Settings!$AB$5),ISERROR(MATCH(AW1030,Settings!$AB$9:$AB$14,0))),"No","Yes"))</f>
        <v/>
      </c>
    </row>
    <row r="1031" spans="31:51" x14ac:dyDescent="0.25">
      <c r="AE1031" s="51" t="str">
        <f ca="1">OFFSET('All Equipment'!$A$1,ROW()-1,0)&amp;""</f>
        <v/>
      </c>
      <c r="AF1031" s="51" t="str">
        <f ca="1">OFFSET('All Equipment'!$B$1,ROW()-1,0)&amp;""</f>
        <v/>
      </c>
      <c r="AG1031" s="52" t="str">
        <f t="shared" ca="1" si="149"/>
        <v/>
      </c>
      <c r="AH1031" s="51" t="str">
        <f ca="1">IF($AE1031="","",IF(OFFSET('All Equipment'!$A$1,ROW()-1,2)="","--- Empty ---",OFFSET('All Equipment'!$A$1,ROW()-1,2)))</f>
        <v/>
      </c>
      <c r="AI1031" s="52" t="str">
        <f ca="1">IF($AF1031="","",OFFSET('All Equipment'!$E$1,ROW()-1,0))</f>
        <v/>
      </c>
      <c r="AJ1031" s="52" t="str">
        <f ca="1">IF($AE1031="","",OFFSET('All Equipment'!$M$1,ROW()-1,0))</f>
        <v/>
      </c>
      <c r="AK1031" s="107" t="str">
        <f ca="1">IF($AE1031="","",IF($AH1031="--- Empty ---",0,OFFSET('All Equipment'!$P$1,ROW()-1,0)))</f>
        <v/>
      </c>
      <c r="AL1031" s="107" t="str">
        <f ca="1">IF($AE1031="","",IF(AND($AE1031="Off-Hand",$AH1031="--- Empty ---"),1000,IF($AG1031="1H",SUM($AK1031,MAX(Optimization!$I$5:$K$5)),$AK1031)))</f>
        <v/>
      </c>
      <c r="AM1031" s="134" t="str">
        <f ca="1">IF($AH1031="","",IF(AND($AH1031&lt;&gt;"--- Empty ---",OR($AI1031&gt;$AD$2,OFFSET('All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1" s="52" t="str">
        <f t="shared" ca="1" si="150"/>
        <v/>
      </c>
      <c r="AO1031" s="52" t="str">
        <f t="shared" ca="1" si="153"/>
        <v/>
      </c>
      <c r="AQ1031" s="51" t="str">
        <f t="shared" ca="1" si="151"/>
        <v/>
      </c>
      <c r="AR1031" s="51" t="str">
        <f t="shared" ca="1" si="145"/>
        <v/>
      </c>
      <c r="AS1031" s="52" t="str">
        <f t="shared" ca="1" si="146"/>
        <v/>
      </c>
      <c r="AT1031" s="52" t="str">
        <f ca="1">IF(OR(AQ1031="",AQ1031="n/a"),AQ1031,IF(AND($AR1031&lt;&gt;"--- Empty ---",AR1031=IF(AQ1031="Finger1",Settings!$AB$4,Settings!$AB$6),ISERROR(MATCH(AR1031,Settings!$AB$9:$AB$14,0))),"No","Yes"))</f>
        <v/>
      </c>
      <c r="AV1031" s="51" t="str">
        <f t="shared" ca="1" si="152"/>
        <v/>
      </c>
      <c r="AW1031" s="51" t="str">
        <f t="shared" ca="1" si="147"/>
        <v/>
      </c>
      <c r="AX1031" s="52" t="str">
        <f t="shared" ca="1" si="148"/>
        <v/>
      </c>
      <c r="AY1031" s="52" t="str">
        <f ca="1">IF(OR(AV1031="",AV1031="n/a"),AV1031,IF(AND($AW1031&lt;&gt;"--- Empty ---",AW1031=IF(AV1031="Finger2",Settings!$AB$3,Settings!$AB$5),ISERROR(MATCH(AW1031,Settings!$AB$9:$AB$14,0))),"No","Yes"))</f>
        <v/>
      </c>
    </row>
    <row r="1032" spans="31:51" x14ac:dyDescent="0.25">
      <c r="AE1032" s="51" t="str">
        <f ca="1">OFFSET('All Equipment'!$A$1,ROW()-1,0)&amp;""</f>
        <v/>
      </c>
      <c r="AF1032" s="51" t="str">
        <f ca="1">OFFSET('All Equipment'!$B$1,ROW()-1,0)&amp;""</f>
        <v/>
      </c>
      <c r="AG1032" s="52" t="str">
        <f t="shared" ca="1" si="149"/>
        <v/>
      </c>
      <c r="AH1032" s="51" t="str">
        <f ca="1">IF($AE1032="","",IF(OFFSET('All Equipment'!$A$1,ROW()-1,2)="","--- Empty ---",OFFSET('All Equipment'!$A$1,ROW()-1,2)))</f>
        <v/>
      </c>
      <c r="AI1032" s="52" t="str">
        <f ca="1">IF($AF1032="","",OFFSET('All Equipment'!$E$1,ROW()-1,0))</f>
        <v/>
      </c>
      <c r="AJ1032" s="52" t="str">
        <f ca="1">IF($AE1032="","",OFFSET('All Equipment'!$M$1,ROW()-1,0))</f>
        <v/>
      </c>
      <c r="AK1032" s="107" t="str">
        <f ca="1">IF($AE1032="","",IF($AH1032="--- Empty ---",0,OFFSET('All Equipment'!$P$1,ROW()-1,0)))</f>
        <v/>
      </c>
      <c r="AL1032" s="107" t="str">
        <f ca="1">IF($AE1032="","",IF(AND($AE1032="Off-Hand",$AH1032="--- Empty ---"),1000,IF($AG1032="1H",SUM($AK1032,MAX(Optimization!$I$5:$K$5)),$AK1032)))</f>
        <v/>
      </c>
      <c r="AM1032" s="134" t="str">
        <f ca="1">IF($AH1032="","",IF(AND($AH1032&lt;&gt;"--- Empty ---",OR($AI1032&gt;$AD$2,OFFSET('All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2" s="52" t="str">
        <f t="shared" ca="1" si="150"/>
        <v/>
      </c>
      <c r="AO1032" s="52" t="str">
        <f t="shared" ca="1" si="153"/>
        <v/>
      </c>
      <c r="AQ1032" s="51" t="str">
        <f t="shared" ca="1" si="151"/>
        <v/>
      </c>
      <c r="AR1032" s="51" t="str">
        <f t="shared" ca="1" si="145"/>
        <v/>
      </c>
      <c r="AS1032" s="52" t="str">
        <f t="shared" ca="1" si="146"/>
        <v/>
      </c>
      <c r="AT1032" s="52" t="str">
        <f ca="1">IF(OR(AQ1032="",AQ1032="n/a"),AQ1032,IF(AND($AR1032&lt;&gt;"--- Empty ---",AR1032=IF(AQ1032="Finger1",Settings!$AB$4,Settings!$AB$6),ISERROR(MATCH(AR1032,Settings!$AB$9:$AB$14,0))),"No","Yes"))</f>
        <v/>
      </c>
      <c r="AV1032" s="51" t="str">
        <f t="shared" ca="1" si="152"/>
        <v/>
      </c>
      <c r="AW1032" s="51" t="str">
        <f t="shared" ca="1" si="147"/>
        <v/>
      </c>
      <c r="AX1032" s="52" t="str">
        <f t="shared" ca="1" si="148"/>
        <v/>
      </c>
      <c r="AY1032" s="52" t="str">
        <f ca="1">IF(OR(AV1032="",AV1032="n/a"),AV1032,IF(AND($AW1032&lt;&gt;"--- Empty ---",AW1032=IF(AV1032="Finger2",Settings!$AB$3,Settings!$AB$5),ISERROR(MATCH(AW1032,Settings!$AB$9:$AB$14,0))),"No","Yes"))</f>
        <v/>
      </c>
    </row>
    <row r="1033" spans="31:51" x14ac:dyDescent="0.25">
      <c r="AE1033" s="51" t="str">
        <f ca="1">OFFSET('All Equipment'!$A$1,ROW()-1,0)&amp;""</f>
        <v/>
      </c>
      <c r="AF1033" s="51" t="str">
        <f ca="1">OFFSET('All Equipment'!$B$1,ROW()-1,0)&amp;""</f>
        <v/>
      </c>
      <c r="AG1033" s="52" t="str">
        <f t="shared" ca="1" si="149"/>
        <v/>
      </c>
      <c r="AH1033" s="51" t="str">
        <f ca="1">IF($AE1033="","",IF(OFFSET('All Equipment'!$A$1,ROW()-1,2)="","--- Empty ---",OFFSET('All Equipment'!$A$1,ROW()-1,2)))</f>
        <v/>
      </c>
      <c r="AI1033" s="52" t="str">
        <f ca="1">IF($AF1033="","",OFFSET('All Equipment'!$E$1,ROW()-1,0))</f>
        <v/>
      </c>
      <c r="AJ1033" s="52" t="str">
        <f ca="1">IF($AE1033="","",OFFSET('All Equipment'!$M$1,ROW()-1,0))</f>
        <v/>
      </c>
      <c r="AK1033" s="107" t="str">
        <f ca="1">IF($AE1033="","",IF($AH1033="--- Empty ---",0,OFFSET('All Equipment'!$P$1,ROW()-1,0)))</f>
        <v/>
      </c>
      <c r="AL1033" s="107" t="str">
        <f ca="1">IF($AE1033="","",IF(AND($AE1033="Off-Hand",$AH1033="--- Empty ---"),1000,IF($AG1033="1H",SUM($AK1033,MAX(Optimization!$I$5:$K$5)),$AK1033)))</f>
        <v/>
      </c>
      <c r="AM1033" s="134" t="str">
        <f ca="1">IF($AH1033="","",IF(AND($AH1033&lt;&gt;"--- Empty ---",OR($AI1033&gt;$AD$2,OFFSET('All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3" s="52" t="str">
        <f t="shared" ca="1" si="150"/>
        <v/>
      </c>
      <c r="AO1033" s="52" t="str">
        <f t="shared" ca="1" si="153"/>
        <v/>
      </c>
      <c r="AQ1033" s="51" t="str">
        <f t="shared" ca="1" si="151"/>
        <v/>
      </c>
      <c r="AR1033" s="51" t="str">
        <f t="shared" ca="1" si="145"/>
        <v/>
      </c>
      <c r="AS1033" s="52" t="str">
        <f t="shared" ca="1" si="146"/>
        <v/>
      </c>
      <c r="AT1033" s="52" t="str">
        <f ca="1">IF(OR(AQ1033="",AQ1033="n/a"),AQ1033,IF(AND($AR1033&lt;&gt;"--- Empty ---",AR1033=IF(AQ1033="Finger1",Settings!$AB$4,Settings!$AB$6),ISERROR(MATCH(AR1033,Settings!$AB$9:$AB$14,0))),"No","Yes"))</f>
        <v/>
      </c>
      <c r="AV1033" s="51" t="str">
        <f t="shared" ca="1" si="152"/>
        <v/>
      </c>
      <c r="AW1033" s="51" t="str">
        <f t="shared" ca="1" si="147"/>
        <v/>
      </c>
      <c r="AX1033" s="52" t="str">
        <f t="shared" ca="1" si="148"/>
        <v/>
      </c>
      <c r="AY1033" s="52" t="str">
        <f ca="1">IF(OR(AV1033="",AV1033="n/a"),AV1033,IF(AND($AW1033&lt;&gt;"--- Empty ---",AW1033=IF(AV1033="Finger2",Settings!$AB$3,Settings!$AB$5),ISERROR(MATCH(AW1033,Settings!$AB$9:$AB$14,0))),"No","Yes"))</f>
        <v/>
      </c>
    </row>
    <row r="1034" spans="31:51" x14ac:dyDescent="0.25">
      <c r="AE1034" s="51" t="str">
        <f ca="1">OFFSET('All Equipment'!$A$1,ROW()-1,0)&amp;""</f>
        <v/>
      </c>
      <c r="AF1034" s="51" t="str">
        <f ca="1">OFFSET('All Equipment'!$B$1,ROW()-1,0)&amp;""</f>
        <v/>
      </c>
      <c r="AG1034" s="52" t="str">
        <f t="shared" ca="1" si="149"/>
        <v/>
      </c>
      <c r="AH1034" s="51" t="str">
        <f ca="1">IF($AE1034="","",IF(OFFSET('All Equipment'!$A$1,ROW()-1,2)="","--- Empty ---",OFFSET('All Equipment'!$A$1,ROW()-1,2)))</f>
        <v/>
      </c>
      <c r="AI1034" s="52" t="str">
        <f ca="1">IF($AF1034="","",OFFSET('All Equipment'!$E$1,ROW()-1,0))</f>
        <v/>
      </c>
      <c r="AJ1034" s="52" t="str">
        <f ca="1">IF($AE1034="","",OFFSET('All Equipment'!$M$1,ROW()-1,0))</f>
        <v/>
      </c>
      <c r="AK1034" s="107" t="str">
        <f ca="1">IF($AE1034="","",IF($AH1034="--- Empty ---",0,OFFSET('All Equipment'!$P$1,ROW()-1,0)))</f>
        <v/>
      </c>
      <c r="AL1034" s="107" t="str">
        <f ca="1">IF($AE1034="","",IF(AND($AE1034="Off-Hand",$AH1034="--- Empty ---"),1000,IF($AG1034="1H",SUM($AK1034,MAX(Optimization!$I$5:$K$5)),$AK1034)))</f>
        <v/>
      </c>
      <c r="AM1034" s="134" t="str">
        <f ca="1">IF($AH1034="","",IF(AND($AH1034&lt;&gt;"--- Empty ---",OR($AI1034&gt;$AD$2,OFFSET('All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4" s="52" t="str">
        <f t="shared" ca="1" si="150"/>
        <v/>
      </c>
      <c r="AO1034" s="52" t="str">
        <f t="shared" ca="1" si="153"/>
        <v/>
      </c>
      <c r="AQ1034" s="51" t="str">
        <f t="shared" ca="1" si="151"/>
        <v/>
      </c>
      <c r="AR1034" s="51" t="str">
        <f t="shared" ca="1" si="145"/>
        <v/>
      </c>
      <c r="AS1034" s="52" t="str">
        <f t="shared" ca="1" si="146"/>
        <v/>
      </c>
      <c r="AT1034" s="52" t="str">
        <f ca="1">IF(OR(AQ1034="",AQ1034="n/a"),AQ1034,IF(AND($AR1034&lt;&gt;"--- Empty ---",AR1034=IF(AQ1034="Finger1",Settings!$AB$4,Settings!$AB$6),ISERROR(MATCH(AR1034,Settings!$AB$9:$AB$14,0))),"No","Yes"))</f>
        <v/>
      </c>
      <c r="AV1034" s="51" t="str">
        <f t="shared" ca="1" si="152"/>
        <v/>
      </c>
      <c r="AW1034" s="51" t="str">
        <f t="shared" ca="1" si="147"/>
        <v/>
      </c>
      <c r="AX1034" s="52" t="str">
        <f t="shared" ca="1" si="148"/>
        <v/>
      </c>
      <c r="AY1034" s="52" t="str">
        <f ca="1">IF(OR(AV1034="",AV1034="n/a"),AV1034,IF(AND($AW1034&lt;&gt;"--- Empty ---",AW1034=IF(AV1034="Finger2",Settings!$AB$3,Settings!$AB$5),ISERROR(MATCH(AW1034,Settings!$AB$9:$AB$14,0))),"No","Yes"))</f>
        <v/>
      </c>
    </row>
    <row r="1035" spans="31:51" x14ac:dyDescent="0.25">
      <c r="AE1035" s="51" t="str">
        <f ca="1">OFFSET('All Equipment'!$A$1,ROW()-1,0)&amp;""</f>
        <v/>
      </c>
      <c r="AF1035" s="51" t="str">
        <f ca="1">OFFSET('All Equipment'!$B$1,ROW()-1,0)&amp;""</f>
        <v/>
      </c>
      <c r="AG1035" s="52" t="str">
        <f t="shared" ca="1" si="149"/>
        <v/>
      </c>
      <c r="AH1035" s="51" t="str">
        <f ca="1">IF($AE1035="","",IF(OFFSET('All Equipment'!$A$1,ROW()-1,2)="","--- Empty ---",OFFSET('All Equipment'!$A$1,ROW()-1,2)))</f>
        <v/>
      </c>
      <c r="AI1035" s="52" t="str">
        <f ca="1">IF($AF1035="","",OFFSET('All Equipment'!$E$1,ROW()-1,0))</f>
        <v/>
      </c>
      <c r="AJ1035" s="52" t="str">
        <f ca="1">IF($AE1035="","",OFFSET('All Equipment'!$M$1,ROW()-1,0))</f>
        <v/>
      </c>
      <c r="AK1035" s="107" t="str">
        <f ca="1">IF($AE1035="","",IF($AH1035="--- Empty ---",0,OFFSET('All Equipment'!$P$1,ROW()-1,0)))</f>
        <v/>
      </c>
      <c r="AL1035" s="107" t="str">
        <f ca="1">IF($AE1035="","",IF(AND($AE1035="Off-Hand",$AH1035="--- Empty ---"),1000,IF($AG1035="1H",SUM($AK1035,MAX(Optimization!$I$5:$K$5)),$AK1035)))</f>
        <v/>
      </c>
      <c r="AM1035" s="134" t="str">
        <f ca="1">IF($AH1035="","",IF(AND($AH1035&lt;&gt;"--- Empty ---",OR($AI1035&gt;$AD$2,OFFSET('All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5" s="52" t="str">
        <f t="shared" ca="1" si="150"/>
        <v/>
      </c>
      <c r="AO1035" s="52" t="str">
        <f t="shared" ca="1" si="153"/>
        <v/>
      </c>
      <c r="AQ1035" s="51" t="str">
        <f t="shared" ca="1" si="151"/>
        <v/>
      </c>
      <c r="AR1035" s="51" t="str">
        <f t="shared" ca="1" si="145"/>
        <v/>
      </c>
      <c r="AS1035" s="52" t="str">
        <f t="shared" ca="1" si="146"/>
        <v/>
      </c>
      <c r="AT1035" s="52" t="str">
        <f ca="1">IF(OR(AQ1035="",AQ1035="n/a"),AQ1035,IF(AND($AR1035&lt;&gt;"--- Empty ---",AR1035=IF(AQ1035="Finger1",Settings!$AB$4,Settings!$AB$6),ISERROR(MATCH(AR1035,Settings!$AB$9:$AB$14,0))),"No","Yes"))</f>
        <v/>
      </c>
      <c r="AV1035" s="51" t="str">
        <f t="shared" ca="1" si="152"/>
        <v/>
      </c>
      <c r="AW1035" s="51" t="str">
        <f t="shared" ca="1" si="147"/>
        <v/>
      </c>
      <c r="AX1035" s="52" t="str">
        <f t="shared" ca="1" si="148"/>
        <v/>
      </c>
      <c r="AY1035" s="52" t="str">
        <f ca="1">IF(OR(AV1035="",AV1035="n/a"),AV1035,IF(AND($AW1035&lt;&gt;"--- Empty ---",AW1035=IF(AV1035="Finger2",Settings!$AB$3,Settings!$AB$5),ISERROR(MATCH(AW1035,Settings!$AB$9:$AB$14,0))),"No","Yes"))</f>
        <v/>
      </c>
    </row>
    <row r="1036" spans="31:51" x14ac:dyDescent="0.25">
      <c r="AE1036" s="51" t="str">
        <f ca="1">OFFSET('All Equipment'!$A$1,ROW()-1,0)&amp;""</f>
        <v/>
      </c>
      <c r="AF1036" s="51" t="str">
        <f ca="1">OFFSET('All Equipment'!$B$1,ROW()-1,0)&amp;""</f>
        <v/>
      </c>
      <c r="AG1036" s="52" t="str">
        <f t="shared" ca="1" si="149"/>
        <v/>
      </c>
      <c r="AH1036" s="51" t="str">
        <f ca="1">IF($AE1036="","",IF(OFFSET('All Equipment'!$A$1,ROW()-1,2)="","--- Empty ---",OFFSET('All Equipment'!$A$1,ROW()-1,2)))</f>
        <v/>
      </c>
      <c r="AI1036" s="52" t="str">
        <f ca="1">IF($AF1036="","",OFFSET('All Equipment'!$E$1,ROW()-1,0))</f>
        <v/>
      </c>
      <c r="AJ1036" s="52" t="str">
        <f ca="1">IF($AE1036="","",OFFSET('All Equipment'!$M$1,ROW()-1,0))</f>
        <v/>
      </c>
      <c r="AK1036" s="107" t="str">
        <f ca="1">IF($AE1036="","",IF($AH1036="--- Empty ---",0,OFFSET('All Equipment'!$P$1,ROW()-1,0)))</f>
        <v/>
      </c>
      <c r="AL1036" s="107" t="str">
        <f ca="1">IF($AE1036="","",IF(AND($AE1036="Off-Hand",$AH1036="--- Empty ---"),1000,IF($AG1036="1H",SUM($AK1036,MAX(Optimization!$I$5:$K$5)),$AK1036)))</f>
        <v/>
      </c>
      <c r="AM1036" s="134" t="str">
        <f ca="1">IF($AH1036="","",IF(AND($AH1036&lt;&gt;"--- Empty ---",OR($AI1036&gt;$AD$2,OFFSET('All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6" s="52" t="str">
        <f t="shared" ca="1" si="150"/>
        <v/>
      </c>
      <c r="AO1036" s="52" t="str">
        <f t="shared" ca="1" si="153"/>
        <v/>
      </c>
      <c r="AQ1036" s="51" t="str">
        <f t="shared" ca="1" si="151"/>
        <v/>
      </c>
      <c r="AR1036" s="51" t="str">
        <f t="shared" ca="1" si="145"/>
        <v/>
      </c>
      <c r="AS1036" s="52" t="str">
        <f t="shared" ca="1" si="146"/>
        <v/>
      </c>
      <c r="AT1036" s="52" t="str">
        <f ca="1">IF(OR(AQ1036="",AQ1036="n/a"),AQ1036,IF(AND($AR1036&lt;&gt;"--- Empty ---",AR1036=IF(AQ1036="Finger1",Settings!$AB$4,Settings!$AB$6),ISERROR(MATCH(AR1036,Settings!$AB$9:$AB$14,0))),"No","Yes"))</f>
        <v/>
      </c>
      <c r="AV1036" s="51" t="str">
        <f t="shared" ca="1" si="152"/>
        <v/>
      </c>
      <c r="AW1036" s="51" t="str">
        <f t="shared" ca="1" si="147"/>
        <v/>
      </c>
      <c r="AX1036" s="52" t="str">
        <f t="shared" ca="1" si="148"/>
        <v/>
      </c>
      <c r="AY1036" s="52" t="str">
        <f ca="1">IF(OR(AV1036="",AV1036="n/a"),AV1036,IF(AND($AW1036&lt;&gt;"--- Empty ---",AW1036=IF(AV1036="Finger2",Settings!$AB$3,Settings!$AB$5),ISERROR(MATCH(AW1036,Settings!$AB$9:$AB$14,0))),"No","Yes"))</f>
        <v/>
      </c>
    </row>
    <row r="1037" spans="31:51" x14ac:dyDescent="0.25">
      <c r="AE1037" s="51" t="str">
        <f ca="1">OFFSET('All Equipment'!$A$1,ROW()-1,0)&amp;""</f>
        <v/>
      </c>
      <c r="AF1037" s="51" t="str">
        <f ca="1">OFFSET('All Equipment'!$B$1,ROW()-1,0)&amp;""</f>
        <v/>
      </c>
      <c r="AG1037" s="52" t="str">
        <f t="shared" ca="1" si="149"/>
        <v/>
      </c>
      <c r="AH1037" s="51" t="str">
        <f ca="1">IF($AE1037="","",IF(OFFSET('All Equipment'!$A$1,ROW()-1,2)="","--- Empty ---",OFFSET('All Equipment'!$A$1,ROW()-1,2)))</f>
        <v/>
      </c>
      <c r="AI1037" s="52" t="str">
        <f ca="1">IF($AF1037="","",OFFSET('All Equipment'!$E$1,ROW()-1,0))</f>
        <v/>
      </c>
      <c r="AJ1037" s="52" t="str">
        <f ca="1">IF($AE1037="","",OFFSET('All Equipment'!$M$1,ROW()-1,0))</f>
        <v/>
      </c>
      <c r="AK1037" s="107" t="str">
        <f ca="1">IF($AE1037="","",IF($AH1037="--- Empty ---",0,OFFSET('All Equipment'!$P$1,ROW()-1,0)))</f>
        <v/>
      </c>
      <c r="AL1037" s="107" t="str">
        <f ca="1">IF($AE1037="","",IF(AND($AE1037="Off-Hand",$AH1037="--- Empty ---"),1000,IF($AG1037="1H",SUM($AK1037,MAX(Optimization!$I$5:$K$5)),$AK1037)))</f>
        <v/>
      </c>
      <c r="AM1037" s="134" t="str">
        <f ca="1">IF($AH1037="","",IF(AND($AH1037&lt;&gt;"--- Empty ---",OR($AI1037&gt;$AD$2,OFFSET('All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7" s="52" t="str">
        <f t="shared" ca="1" si="150"/>
        <v/>
      </c>
      <c r="AO1037" s="52" t="str">
        <f t="shared" ca="1" si="153"/>
        <v/>
      </c>
      <c r="AQ1037" s="51" t="str">
        <f t="shared" ca="1" si="151"/>
        <v/>
      </c>
      <c r="AR1037" s="51" t="str">
        <f t="shared" ca="1" si="145"/>
        <v/>
      </c>
      <c r="AS1037" s="52" t="str">
        <f t="shared" ca="1" si="146"/>
        <v/>
      </c>
      <c r="AT1037" s="52" t="str">
        <f ca="1">IF(OR(AQ1037="",AQ1037="n/a"),AQ1037,IF(AND($AR1037&lt;&gt;"--- Empty ---",AR1037=IF(AQ1037="Finger1",Settings!$AB$4,Settings!$AB$6),ISERROR(MATCH(AR1037,Settings!$AB$9:$AB$14,0))),"No","Yes"))</f>
        <v/>
      </c>
      <c r="AV1037" s="51" t="str">
        <f t="shared" ca="1" si="152"/>
        <v/>
      </c>
      <c r="AW1037" s="51" t="str">
        <f t="shared" ca="1" si="147"/>
        <v/>
      </c>
      <c r="AX1037" s="52" t="str">
        <f t="shared" ca="1" si="148"/>
        <v/>
      </c>
      <c r="AY1037" s="52" t="str">
        <f ca="1">IF(OR(AV1037="",AV1037="n/a"),AV1037,IF(AND($AW1037&lt;&gt;"--- Empty ---",AW1037=IF(AV1037="Finger2",Settings!$AB$3,Settings!$AB$5),ISERROR(MATCH(AW1037,Settings!$AB$9:$AB$14,0))),"No","Yes"))</f>
        <v/>
      </c>
    </row>
    <row r="1038" spans="31:51" x14ac:dyDescent="0.25">
      <c r="AE1038" s="51" t="str">
        <f ca="1">OFFSET('All Equipment'!$A$1,ROW()-1,0)&amp;""</f>
        <v/>
      </c>
      <c r="AF1038" s="51" t="str">
        <f ca="1">OFFSET('All Equipment'!$B$1,ROW()-1,0)&amp;""</f>
        <v/>
      </c>
      <c r="AG1038" s="52" t="str">
        <f t="shared" ca="1" si="149"/>
        <v/>
      </c>
      <c r="AH1038" s="51" t="str">
        <f ca="1">IF($AE1038="","",IF(OFFSET('All Equipment'!$A$1,ROW()-1,2)="","--- Empty ---",OFFSET('All Equipment'!$A$1,ROW()-1,2)))</f>
        <v/>
      </c>
      <c r="AI1038" s="52" t="str">
        <f ca="1">IF($AF1038="","",OFFSET('All Equipment'!$E$1,ROW()-1,0))</f>
        <v/>
      </c>
      <c r="AJ1038" s="52" t="str">
        <f ca="1">IF($AE1038="","",OFFSET('All Equipment'!$M$1,ROW()-1,0))</f>
        <v/>
      </c>
      <c r="AK1038" s="107" t="str">
        <f ca="1">IF($AE1038="","",IF($AH1038="--- Empty ---",0,OFFSET('All Equipment'!$P$1,ROW()-1,0)))</f>
        <v/>
      </c>
      <c r="AL1038" s="107" t="str">
        <f ca="1">IF($AE1038="","",IF(AND($AE1038="Off-Hand",$AH1038="--- Empty ---"),1000,IF($AG1038="1H",SUM($AK1038,MAX(Optimization!$I$5:$K$5)),$AK1038)))</f>
        <v/>
      </c>
      <c r="AM1038" s="134" t="str">
        <f ca="1">IF($AH1038="","",IF(AND($AH1038&lt;&gt;"--- Empty ---",OR($AI1038&gt;$AD$2,OFFSET('All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8" s="52" t="str">
        <f t="shared" ca="1" si="150"/>
        <v/>
      </c>
      <c r="AO1038" s="52" t="str">
        <f t="shared" ca="1" si="153"/>
        <v/>
      </c>
      <c r="AQ1038" s="51" t="str">
        <f t="shared" ca="1" si="151"/>
        <v/>
      </c>
      <c r="AR1038" s="51" t="str">
        <f t="shared" ca="1" si="145"/>
        <v/>
      </c>
      <c r="AS1038" s="52" t="str">
        <f t="shared" ca="1" si="146"/>
        <v/>
      </c>
      <c r="AT1038" s="52" t="str">
        <f ca="1">IF(OR(AQ1038="",AQ1038="n/a"),AQ1038,IF(AND($AR1038&lt;&gt;"--- Empty ---",AR1038=IF(AQ1038="Finger1",Settings!$AB$4,Settings!$AB$6),ISERROR(MATCH(AR1038,Settings!$AB$9:$AB$14,0))),"No","Yes"))</f>
        <v/>
      </c>
      <c r="AV1038" s="51" t="str">
        <f t="shared" ca="1" si="152"/>
        <v/>
      </c>
      <c r="AW1038" s="51" t="str">
        <f t="shared" ca="1" si="147"/>
        <v/>
      </c>
      <c r="AX1038" s="52" t="str">
        <f t="shared" ca="1" si="148"/>
        <v/>
      </c>
      <c r="AY1038" s="52" t="str">
        <f ca="1">IF(OR(AV1038="",AV1038="n/a"),AV1038,IF(AND($AW1038&lt;&gt;"--- Empty ---",AW1038=IF(AV1038="Finger2",Settings!$AB$3,Settings!$AB$5),ISERROR(MATCH(AW1038,Settings!$AB$9:$AB$14,0))),"No","Yes"))</f>
        <v/>
      </c>
    </row>
    <row r="1039" spans="31:51" x14ac:dyDescent="0.25">
      <c r="AE1039" s="51" t="str">
        <f ca="1">OFFSET('All Equipment'!$A$1,ROW()-1,0)&amp;""</f>
        <v/>
      </c>
      <c r="AF1039" s="51" t="str">
        <f ca="1">OFFSET('All Equipment'!$B$1,ROW()-1,0)&amp;""</f>
        <v/>
      </c>
      <c r="AG1039" s="52" t="str">
        <f t="shared" ca="1" si="149"/>
        <v/>
      </c>
      <c r="AH1039" s="51" t="str">
        <f ca="1">IF($AE1039="","",IF(OFFSET('All Equipment'!$A$1,ROW()-1,2)="","--- Empty ---",OFFSET('All Equipment'!$A$1,ROW()-1,2)))</f>
        <v/>
      </c>
      <c r="AI1039" s="52" t="str">
        <f ca="1">IF($AF1039="","",OFFSET('All Equipment'!$E$1,ROW()-1,0))</f>
        <v/>
      </c>
      <c r="AJ1039" s="52" t="str">
        <f ca="1">IF($AE1039="","",OFFSET('All Equipment'!$M$1,ROW()-1,0))</f>
        <v/>
      </c>
      <c r="AK1039" s="107" t="str">
        <f ca="1">IF($AE1039="","",IF($AH1039="--- Empty ---",0,OFFSET('All Equipment'!$P$1,ROW()-1,0)))</f>
        <v/>
      </c>
      <c r="AL1039" s="107" t="str">
        <f ca="1">IF($AE1039="","",IF(AND($AE1039="Off-Hand",$AH1039="--- Empty ---"),1000,IF($AG1039="1H",SUM($AK1039,MAX(Optimization!$I$5:$K$5)),$AK1039)))</f>
        <v/>
      </c>
      <c r="AM1039" s="134" t="str">
        <f ca="1">IF($AH1039="","",IF(AND($AH1039&lt;&gt;"--- Empty ---",OR($AI1039&gt;$AD$2,OFFSET('All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9" s="52" t="str">
        <f t="shared" ca="1" si="150"/>
        <v/>
      </c>
      <c r="AO1039" s="52" t="str">
        <f t="shared" ca="1" si="153"/>
        <v/>
      </c>
      <c r="AQ1039" s="51" t="str">
        <f t="shared" ca="1" si="151"/>
        <v/>
      </c>
      <c r="AR1039" s="51" t="str">
        <f t="shared" ca="1" si="145"/>
        <v/>
      </c>
      <c r="AS1039" s="52" t="str">
        <f t="shared" ca="1" si="146"/>
        <v/>
      </c>
      <c r="AT1039" s="52" t="str">
        <f ca="1">IF(OR(AQ1039="",AQ1039="n/a"),AQ1039,IF(AND($AR1039&lt;&gt;"--- Empty ---",AR1039=IF(AQ1039="Finger1",Settings!$AB$4,Settings!$AB$6),ISERROR(MATCH(AR1039,Settings!$AB$9:$AB$14,0))),"No","Yes"))</f>
        <v/>
      </c>
      <c r="AV1039" s="51" t="str">
        <f t="shared" ca="1" si="152"/>
        <v/>
      </c>
      <c r="AW1039" s="51" t="str">
        <f t="shared" ca="1" si="147"/>
        <v/>
      </c>
      <c r="AX1039" s="52" t="str">
        <f t="shared" ca="1" si="148"/>
        <v/>
      </c>
      <c r="AY1039" s="52" t="str">
        <f ca="1">IF(OR(AV1039="",AV1039="n/a"),AV1039,IF(AND($AW1039&lt;&gt;"--- Empty ---",AW1039=IF(AV1039="Finger2",Settings!$AB$3,Settings!$AB$5),ISERROR(MATCH(AW1039,Settings!$AB$9:$AB$14,0))),"No","Yes"))</f>
        <v/>
      </c>
    </row>
    <row r="1040" spans="31:51" x14ac:dyDescent="0.25">
      <c r="AE1040" s="51" t="str">
        <f ca="1">OFFSET('All Equipment'!$A$1,ROW()-1,0)&amp;""</f>
        <v/>
      </c>
      <c r="AF1040" s="51" t="str">
        <f ca="1">OFFSET('All Equipment'!$B$1,ROW()-1,0)&amp;""</f>
        <v/>
      </c>
      <c r="AG1040" s="52" t="str">
        <f t="shared" ca="1" si="149"/>
        <v/>
      </c>
      <c r="AH1040" s="51" t="str">
        <f ca="1">IF($AE1040="","",IF(OFFSET('All Equipment'!$A$1,ROW()-1,2)="","--- Empty ---",OFFSET('All Equipment'!$A$1,ROW()-1,2)))</f>
        <v/>
      </c>
      <c r="AI1040" s="52" t="str">
        <f ca="1">IF($AF1040="","",OFFSET('All Equipment'!$E$1,ROW()-1,0))</f>
        <v/>
      </c>
      <c r="AJ1040" s="52" t="str">
        <f ca="1">IF($AE1040="","",OFFSET('All Equipment'!$M$1,ROW()-1,0))</f>
        <v/>
      </c>
      <c r="AK1040" s="107" t="str">
        <f ca="1">IF($AE1040="","",IF($AH1040="--- Empty ---",0,OFFSET('All Equipment'!$P$1,ROW()-1,0)))</f>
        <v/>
      </c>
      <c r="AL1040" s="107" t="str">
        <f ca="1">IF($AE1040="","",IF(AND($AE1040="Off-Hand",$AH1040="--- Empty ---"),1000,IF($AG1040="1H",SUM($AK1040,MAX(Optimization!$I$5:$K$5)),$AK1040)))</f>
        <v/>
      </c>
      <c r="AM1040" s="134" t="str">
        <f ca="1">IF($AH1040="","",IF(AND($AH1040&lt;&gt;"--- Empty ---",OR($AI1040&gt;$AD$2,OFFSET('All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0" s="52" t="str">
        <f t="shared" ca="1" si="150"/>
        <v/>
      </c>
      <c r="AO1040" s="52" t="str">
        <f t="shared" ca="1" si="153"/>
        <v/>
      </c>
      <c r="AQ1040" s="51" t="str">
        <f t="shared" ca="1" si="151"/>
        <v/>
      </c>
      <c r="AR1040" s="51" t="str">
        <f t="shared" ca="1" si="145"/>
        <v/>
      </c>
      <c r="AS1040" s="52" t="str">
        <f t="shared" ca="1" si="146"/>
        <v/>
      </c>
      <c r="AT1040" s="52" t="str">
        <f ca="1">IF(OR(AQ1040="",AQ1040="n/a"),AQ1040,IF(AND($AR1040&lt;&gt;"--- Empty ---",AR1040=IF(AQ1040="Finger1",Settings!$AB$4,Settings!$AB$6),ISERROR(MATCH(AR1040,Settings!$AB$9:$AB$14,0))),"No","Yes"))</f>
        <v/>
      </c>
      <c r="AV1040" s="51" t="str">
        <f t="shared" ca="1" si="152"/>
        <v/>
      </c>
      <c r="AW1040" s="51" t="str">
        <f t="shared" ca="1" si="147"/>
        <v/>
      </c>
      <c r="AX1040" s="52" t="str">
        <f t="shared" ca="1" si="148"/>
        <v/>
      </c>
      <c r="AY1040" s="52" t="str">
        <f ca="1">IF(OR(AV1040="",AV1040="n/a"),AV1040,IF(AND($AW1040&lt;&gt;"--- Empty ---",AW1040=IF(AV1040="Finger2",Settings!$AB$3,Settings!$AB$5),ISERROR(MATCH(AW1040,Settings!$AB$9:$AB$14,0))),"No","Yes"))</f>
        <v/>
      </c>
    </row>
    <row r="1041" spans="31:51" x14ac:dyDescent="0.25">
      <c r="AE1041" s="51" t="str">
        <f ca="1">OFFSET('All Equipment'!$A$1,ROW()-1,0)&amp;""</f>
        <v/>
      </c>
      <c r="AF1041" s="51" t="str">
        <f ca="1">OFFSET('All Equipment'!$B$1,ROW()-1,0)&amp;""</f>
        <v/>
      </c>
      <c r="AG1041" s="52" t="str">
        <f t="shared" ca="1" si="149"/>
        <v/>
      </c>
      <c r="AH1041" s="51" t="str">
        <f ca="1">IF($AE1041="","",IF(OFFSET('All Equipment'!$A$1,ROW()-1,2)="","--- Empty ---",OFFSET('All Equipment'!$A$1,ROW()-1,2)))</f>
        <v/>
      </c>
      <c r="AI1041" s="52" t="str">
        <f ca="1">IF($AF1041="","",OFFSET('All Equipment'!$E$1,ROW()-1,0))</f>
        <v/>
      </c>
      <c r="AJ1041" s="52" t="str">
        <f ca="1">IF($AE1041="","",OFFSET('All Equipment'!$M$1,ROW()-1,0))</f>
        <v/>
      </c>
      <c r="AK1041" s="107" t="str">
        <f ca="1">IF($AE1041="","",IF($AH1041="--- Empty ---",0,OFFSET('All Equipment'!$P$1,ROW()-1,0)))</f>
        <v/>
      </c>
      <c r="AL1041" s="107" t="str">
        <f ca="1">IF($AE1041="","",IF(AND($AE1041="Off-Hand",$AH1041="--- Empty ---"),1000,IF($AG1041="1H",SUM($AK1041,MAX(Optimization!$I$5:$K$5)),$AK1041)))</f>
        <v/>
      </c>
      <c r="AM1041" s="134" t="str">
        <f ca="1">IF($AH1041="","",IF(AND($AH1041&lt;&gt;"--- Empty ---",OR($AI1041&gt;$AD$2,OFFSET('All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1" s="52" t="str">
        <f t="shared" ca="1" si="150"/>
        <v/>
      </c>
      <c r="AO1041" s="52" t="str">
        <f t="shared" ca="1" si="153"/>
        <v/>
      </c>
      <c r="AQ1041" s="51" t="str">
        <f t="shared" ca="1" si="151"/>
        <v/>
      </c>
      <c r="AR1041" s="51" t="str">
        <f t="shared" ca="1" si="145"/>
        <v/>
      </c>
      <c r="AS1041" s="52" t="str">
        <f t="shared" ca="1" si="146"/>
        <v/>
      </c>
      <c r="AT1041" s="52" t="str">
        <f ca="1">IF(OR(AQ1041="",AQ1041="n/a"),AQ1041,IF(AND($AR1041&lt;&gt;"--- Empty ---",AR1041=IF(AQ1041="Finger1",Settings!$AB$4,Settings!$AB$6),ISERROR(MATCH(AR1041,Settings!$AB$9:$AB$14,0))),"No","Yes"))</f>
        <v/>
      </c>
      <c r="AV1041" s="51" t="str">
        <f t="shared" ca="1" si="152"/>
        <v/>
      </c>
      <c r="AW1041" s="51" t="str">
        <f t="shared" ca="1" si="147"/>
        <v/>
      </c>
      <c r="AX1041" s="52" t="str">
        <f t="shared" ca="1" si="148"/>
        <v/>
      </c>
      <c r="AY1041" s="52" t="str">
        <f ca="1">IF(OR(AV1041="",AV1041="n/a"),AV1041,IF(AND($AW1041&lt;&gt;"--- Empty ---",AW1041=IF(AV1041="Finger2",Settings!$AB$3,Settings!$AB$5),ISERROR(MATCH(AW1041,Settings!$AB$9:$AB$14,0))),"No","Yes"))</f>
        <v/>
      </c>
    </row>
    <row r="1042" spans="31:51" x14ac:dyDescent="0.25">
      <c r="AE1042" s="51" t="str">
        <f ca="1">OFFSET('All Equipment'!$A$1,ROW()-1,0)&amp;""</f>
        <v/>
      </c>
      <c r="AF1042" s="51" t="str">
        <f ca="1">OFFSET('All Equipment'!$B$1,ROW()-1,0)&amp;""</f>
        <v/>
      </c>
      <c r="AG1042" s="52" t="str">
        <f t="shared" ca="1" si="149"/>
        <v/>
      </c>
      <c r="AH1042" s="51" t="str">
        <f ca="1">IF($AE1042="","",IF(OFFSET('All Equipment'!$A$1,ROW()-1,2)="","--- Empty ---",OFFSET('All Equipment'!$A$1,ROW()-1,2)))</f>
        <v/>
      </c>
      <c r="AI1042" s="52" t="str">
        <f ca="1">IF($AF1042="","",OFFSET('All Equipment'!$E$1,ROW()-1,0))</f>
        <v/>
      </c>
      <c r="AJ1042" s="52" t="str">
        <f ca="1">IF($AE1042="","",OFFSET('All Equipment'!$M$1,ROW()-1,0))</f>
        <v/>
      </c>
      <c r="AK1042" s="107" t="str">
        <f ca="1">IF($AE1042="","",IF($AH1042="--- Empty ---",0,OFFSET('All Equipment'!$P$1,ROW()-1,0)))</f>
        <v/>
      </c>
      <c r="AL1042" s="107" t="str">
        <f ca="1">IF($AE1042="","",IF(AND($AE1042="Off-Hand",$AH1042="--- Empty ---"),1000,IF($AG1042="1H",SUM($AK1042,MAX(Optimization!$I$5:$K$5)),$AK1042)))</f>
        <v/>
      </c>
      <c r="AM1042" s="134" t="str">
        <f ca="1">IF($AH1042="","",IF(AND($AH1042&lt;&gt;"--- Empty ---",OR($AI1042&gt;$AD$2,OFFSET('All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2" s="52" t="str">
        <f t="shared" ca="1" si="150"/>
        <v/>
      </c>
      <c r="AO1042" s="52" t="str">
        <f t="shared" ca="1" si="153"/>
        <v/>
      </c>
      <c r="AQ1042" s="51" t="str">
        <f t="shared" ca="1" si="151"/>
        <v/>
      </c>
      <c r="AR1042" s="51" t="str">
        <f t="shared" ca="1" si="145"/>
        <v/>
      </c>
      <c r="AS1042" s="52" t="str">
        <f t="shared" ca="1" si="146"/>
        <v/>
      </c>
      <c r="AT1042" s="52" t="str">
        <f ca="1">IF(OR(AQ1042="",AQ1042="n/a"),AQ1042,IF(AND($AR1042&lt;&gt;"--- Empty ---",AR1042=IF(AQ1042="Finger1",Settings!$AB$4,Settings!$AB$6),ISERROR(MATCH(AR1042,Settings!$AB$9:$AB$14,0))),"No","Yes"))</f>
        <v/>
      </c>
      <c r="AV1042" s="51" t="str">
        <f t="shared" ca="1" si="152"/>
        <v/>
      </c>
      <c r="AW1042" s="51" t="str">
        <f t="shared" ca="1" si="147"/>
        <v/>
      </c>
      <c r="AX1042" s="52" t="str">
        <f t="shared" ca="1" si="148"/>
        <v/>
      </c>
      <c r="AY1042" s="52" t="str">
        <f ca="1">IF(OR(AV1042="",AV1042="n/a"),AV1042,IF(AND($AW1042&lt;&gt;"--- Empty ---",AW1042=IF(AV1042="Finger2",Settings!$AB$3,Settings!$AB$5),ISERROR(MATCH(AW1042,Settings!$AB$9:$AB$14,0))),"No","Yes"))</f>
        <v/>
      </c>
    </row>
    <row r="1043" spans="31:51" x14ac:dyDescent="0.25">
      <c r="AE1043" s="51" t="str">
        <f ca="1">OFFSET('All Equipment'!$A$1,ROW()-1,0)&amp;""</f>
        <v/>
      </c>
      <c r="AF1043" s="51" t="str">
        <f ca="1">OFFSET('All Equipment'!$B$1,ROW()-1,0)&amp;""</f>
        <v/>
      </c>
      <c r="AG1043" s="52" t="str">
        <f t="shared" ca="1" si="149"/>
        <v/>
      </c>
      <c r="AH1043" s="51" t="str">
        <f ca="1">IF($AE1043="","",IF(OFFSET('All Equipment'!$A$1,ROW()-1,2)="","--- Empty ---",OFFSET('All Equipment'!$A$1,ROW()-1,2)))</f>
        <v/>
      </c>
      <c r="AI1043" s="52" t="str">
        <f ca="1">IF($AF1043="","",OFFSET('All Equipment'!$E$1,ROW()-1,0))</f>
        <v/>
      </c>
      <c r="AJ1043" s="52" t="str">
        <f ca="1">IF($AE1043="","",OFFSET('All Equipment'!$M$1,ROW()-1,0))</f>
        <v/>
      </c>
      <c r="AK1043" s="107" t="str">
        <f ca="1">IF($AE1043="","",IF($AH1043="--- Empty ---",0,OFFSET('All Equipment'!$P$1,ROW()-1,0)))</f>
        <v/>
      </c>
      <c r="AL1043" s="107" t="str">
        <f ca="1">IF($AE1043="","",IF(AND($AE1043="Off-Hand",$AH1043="--- Empty ---"),1000,IF($AG1043="1H",SUM($AK1043,MAX(Optimization!$I$5:$K$5)),$AK1043)))</f>
        <v/>
      </c>
      <c r="AM1043" s="134" t="str">
        <f ca="1">IF($AH1043="","",IF(AND($AH1043&lt;&gt;"--- Empty ---",OR($AI1043&gt;$AD$2,OFFSET('All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3" s="52" t="str">
        <f t="shared" ca="1" si="150"/>
        <v/>
      </c>
      <c r="AO1043" s="52" t="str">
        <f t="shared" ca="1" si="153"/>
        <v/>
      </c>
      <c r="AQ1043" s="51" t="str">
        <f t="shared" ca="1" si="151"/>
        <v/>
      </c>
      <c r="AR1043" s="51" t="str">
        <f t="shared" ca="1" si="145"/>
        <v/>
      </c>
      <c r="AS1043" s="52" t="str">
        <f t="shared" ca="1" si="146"/>
        <v/>
      </c>
      <c r="AT1043" s="52" t="str">
        <f ca="1">IF(OR(AQ1043="",AQ1043="n/a"),AQ1043,IF(AND($AR1043&lt;&gt;"--- Empty ---",AR1043=IF(AQ1043="Finger1",Settings!$AB$4,Settings!$AB$6),ISERROR(MATCH(AR1043,Settings!$AB$9:$AB$14,0))),"No","Yes"))</f>
        <v/>
      </c>
      <c r="AV1043" s="51" t="str">
        <f t="shared" ca="1" si="152"/>
        <v/>
      </c>
      <c r="AW1043" s="51" t="str">
        <f t="shared" ca="1" si="147"/>
        <v/>
      </c>
      <c r="AX1043" s="52" t="str">
        <f t="shared" ca="1" si="148"/>
        <v/>
      </c>
      <c r="AY1043" s="52" t="str">
        <f ca="1">IF(OR(AV1043="",AV1043="n/a"),AV1043,IF(AND($AW1043&lt;&gt;"--- Empty ---",AW1043=IF(AV1043="Finger2",Settings!$AB$3,Settings!$AB$5),ISERROR(MATCH(AW1043,Settings!$AB$9:$AB$14,0))),"No","Yes"))</f>
        <v/>
      </c>
    </row>
    <row r="1044" spans="31:51" x14ac:dyDescent="0.25">
      <c r="AE1044" s="51" t="str">
        <f ca="1">OFFSET('All Equipment'!$A$1,ROW()-1,0)&amp;""</f>
        <v/>
      </c>
      <c r="AF1044" s="51" t="str">
        <f ca="1">OFFSET('All Equipment'!$B$1,ROW()-1,0)&amp;""</f>
        <v/>
      </c>
      <c r="AG1044" s="52" t="str">
        <f t="shared" ca="1" si="149"/>
        <v/>
      </c>
      <c r="AH1044" s="51" t="str">
        <f ca="1">IF($AE1044="","",IF(OFFSET('All Equipment'!$A$1,ROW()-1,2)="","--- Empty ---",OFFSET('All Equipment'!$A$1,ROW()-1,2)))</f>
        <v/>
      </c>
      <c r="AI1044" s="52" t="str">
        <f ca="1">IF($AF1044="","",OFFSET('All Equipment'!$E$1,ROW()-1,0))</f>
        <v/>
      </c>
      <c r="AJ1044" s="52" t="str">
        <f ca="1">IF($AE1044="","",OFFSET('All Equipment'!$M$1,ROW()-1,0))</f>
        <v/>
      </c>
      <c r="AK1044" s="107" t="str">
        <f ca="1">IF($AE1044="","",IF($AH1044="--- Empty ---",0,OFFSET('All Equipment'!$P$1,ROW()-1,0)))</f>
        <v/>
      </c>
      <c r="AL1044" s="107" t="str">
        <f ca="1">IF($AE1044="","",IF(AND($AE1044="Off-Hand",$AH1044="--- Empty ---"),1000,IF($AG1044="1H",SUM($AK1044,MAX(Optimization!$I$5:$K$5)),$AK1044)))</f>
        <v/>
      </c>
      <c r="AM1044" s="134" t="str">
        <f ca="1">IF($AH1044="","",IF(AND($AH1044&lt;&gt;"--- Empty ---",OR($AI1044&gt;$AD$2,OFFSET('All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4" s="52" t="str">
        <f t="shared" ca="1" si="150"/>
        <v/>
      </c>
      <c r="AO1044" s="52" t="str">
        <f t="shared" ca="1" si="153"/>
        <v/>
      </c>
      <c r="AQ1044" s="51" t="str">
        <f t="shared" ca="1" si="151"/>
        <v/>
      </c>
      <c r="AR1044" s="51" t="str">
        <f t="shared" ca="1" si="145"/>
        <v/>
      </c>
      <c r="AS1044" s="52" t="str">
        <f t="shared" ca="1" si="146"/>
        <v/>
      </c>
      <c r="AT1044" s="52" t="str">
        <f ca="1">IF(OR(AQ1044="",AQ1044="n/a"),AQ1044,IF(AND($AR1044&lt;&gt;"--- Empty ---",AR1044=IF(AQ1044="Finger1",Settings!$AB$4,Settings!$AB$6),ISERROR(MATCH(AR1044,Settings!$AB$9:$AB$14,0))),"No","Yes"))</f>
        <v/>
      </c>
      <c r="AV1044" s="51" t="str">
        <f t="shared" ca="1" si="152"/>
        <v/>
      </c>
      <c r="AW1044" s="51" t="str">
        <f t="shared" ca="1" si="147"/>
        <v/>
      </c>
      <c r="AX1044" s="52" t="str">
        <f t="shared" ca="1" si="148"/>
        <v/>
      </c>
      <c r="AY1044" s="52" t="str">
        <f ca="1">IF(OR(AV1044="",AV1044="n/a"),AV1044,IF(AND($AW1044&lt;&gt;"--- Empty ---",AW1044=IF(AV1044="Finger2",Settings!$AB$3,Settings!$AB$5),ISERROR(MATCH(AW1044,Settings!$AB$9:$AB$14,0))),"No","Yes"))</f>
        <v/>
      </c>
    </row>
    <row r="1045" spans="31:51" x14ac:dyDescent="0.25">
      <c r="AE1045" s="51" t="str">
        <f ca="1">OFFSET('All Equipment'!$A$1,ROW()-1,0)&amp;""</f>
        <v/>
      </c>
      <c r="AF1045" s="51" t="str">
        <f ca="1">OFFSET('All Equipment'!$B$1,ROW()-1,0)&amp;""</f>
        <v/>
      </c>
      <c r="AG1045" s="52" t="str">
        <f t="shared" ca="1" si="149"/>
        <v/>
      </c>
      <c r="AH1045" s="51" t="str">
        <f ca="1">IF($AE1045="","",IF(OFFSET('All Equipment'!$A$1,ROW()-1,2)="","--- Empty ---",OFFSET('All Equipment'!$A$1,ROW()-1,2)))</f>
        <v/>
      </c>
      <c r="AI1045" s="52" t="str">
        <f ca="1">IF($AF1045="","",OFFSET('All Equipment'!$E$1,ROW()-1,0))</f>
        <v/>
      </c>
      <c r="AJ1045" s="52" t="str">
        <f ca="1">IF($AE1045="","",OFFSET('All Equipment'!$M$1,ROW()-1,0))</f>
        <v/>
      </c>
      <c r="AK1045" s="107" t="str">
        <f ca="1">IF($AE1045="","",IF($AH1045="--- Empty ---",0,OFFSET('All Equipment'!$P$1,ROW()-1,0)))</f>
        <v/>
      </c>
      <c r="AL1045" s="107" t="str">
        <f ca="1">IF($AE1045="","",IF(AND($AE1045="Off-Hand",$AH1045="--- Empty ---"),1000,IF($AG1045="1H",SUM($AK1045,MAX(Optimization!$I$5:$K$5)),$AK1045)))</f>
        <v/>
      </c>
      <c r="AM1045" s="134" t="str">
        <f ca="1">IF($AH1045="","",IF(AND($AH1045&lt;&gt;"--- Empty ---",OR($AI1045&gt;$AD$2,OFFSET('All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5" s="52" t="str">
        <f t="shared" ca="1" si="150"/>
        <v/>
      </c>
      <c r="AO1045" s="52" t="str">
        <f t="shared" ca="1" si="153"/>
        <v/>
      </c>
      <c r="AQ1045" s="51" t="str">
        <f t="shared" ca="1" si="151"/>
        <v/>
      </c>
      <c r="AR1045" s="51" t="str">
        <f t="shared" ca="1" si="145"/>
        <v/>
      </c>
      <c r="AS1045" s="52" t="str">
        <f t="shared" ca="1" si="146"/>
        <v/>
      </c>
      <c r="AT1045" s="52" t="str">
        <f ca="1">IF(OR(AQ1045="",AQ1045="n/a"),AQ1045,IF(AND($AR1045&lt;&gt;"--- Empty ---",AR1045=IF(AQ1045="Finger1",Settings!$AB$4,Settings!$AB$6),ISERROR(MATCH(AR1045,Settings!$AB$9:$AB$14,0))),"No","Yes"))</f>
        <v/>
      </c>
      <c r="AV1045" s="51" t="str">
        <f t="shared" ca="1" si="152"/>
        <v/>
      </c>
      <c r="AW1045" s="51" t="str">
        <f t="shared" ca="1" si="147"/>
        <v/>
      </c>
      <c r="AX1045" s="52" t="str">
        <f t="shared" ca="1" si="148"/>
        <v/>
      </c>
      <c r="AY1045" s="52" t="str">
        <f ca="1">IF(OR(AV1045="",AV1045="n/a"),AV1045,IF(AND($AW1045&lt;&gt;"--- Empty ---",AW1045=IF(AV1045="Finger2",Settings!$AB$3,Settings!$AB$5),ISERROR(MATCH(AW1045,Settings!$AB$9:$AB$14,0))),"No","Yes"))</f>
        <v/>
      </c>
    </row>
    <row r="1046" spans="31:51" x14ac:dyDescent="0.25">
      <c r="AE1046" s="51" t="str">
        <f ca="1">OFFSET('All Equipment'!$A$1,ROW()-1,0)&amp;""</f>
        <v/>
      </c>
      <c r="AF1046" s="51" t="str">
        <f ca="1">OFFSET('All Equipment'!$B$1,ROW()-1,0)&amp;""</f>
        <v/>
      </c>
      <c r="AG1046" s="52" t="str">
        <f t="shared" ca="1" si="149"/>
        <v/>
      </c>
      <c r="AH1046" s="51" t="str">
        <f ca="1">IF($AE1046="","",IF(OFFSET('All Equipment'!$A$1,ROW()-1,2)="","--- Empty ---",OFFSET('All Equipment'!$A$1,ROW()-1,2)))</f>
        <v/>
      </c>
      <c r="AI1046" s="52" t="str">
        <f ca="1">IF($AF1046="","",OFFSET('All Equipment'!$E$1,ROW()-1,0))</f>
        <v/>
      </c>
      <c r="AJ1046" s="52" t="str">
        <f ca="1">IF($AE1046="","",OFFSET('All Equipment'!$M$1,ROW()-1,0))</f>
        <v/>
      </c>
      <c r="AK1046" s="107" t="str">
        <f ca="1">IF($AE1046="","",IF($AH1046="--- Empty ---",0,OFFSET('All Equipment'!$P$1,ROW()-1,0)))</f>
        <v/>
      </c>
      <c r="AL1046" s="107" t="str">
        <f ca="1">IF($AE1046="","",IF(AND($AE1046="Off-Hand",$AH1046="--- Empty ---"),1000,IF($AG1046="1H",SUM($AK1046,MAX(Optimization!$I$5:$K$5)),$AK1046)))</f>
        <v/>
      </c>
      <c r="AM1046" s="134" t="str">
        <f ca="1">IF($AH1046="","",IF(AND($AH1046&lt;&gt;"--- Empty ---",OR($AI1046&gt;$AD$2,OFFSET('All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6" s="52" t="str">
        <f t="shared" ca="1" si="150"/>
        <v/>
      </c>
      <c r="AO1046" s="52" t="str">
        <f t="shared" ca="1" si="153"/>
        <v/>
      </c>
      <c r="AQ1046" s="51" t="str">
        <f t="shared" ca="1" si="151"/>
        <v/>
      </c>
      <c r="AR1046" s="51" t="str">
        <f t="shared" ca="1" si="145"/>
        <v/>
      </c>
      <c r="AS1046" s="52" t="str">
        <f t="shared" ca="1" si="146"/>
        <v/>
      </c>
      <c r="AT1046" s="52" t="str">
        <f ca="1">IF(OR(AQ1046="",AQ1046="n/a"),AQ1046,IF(AND($AR1046&lt;&gt;"--- Empty ---",AR1046=IF(AQ1046="Finger1",Settings!$AB$4,Settings!$AB$6),ISERROR(MATCH(AR1046,Settings!$AB$9:$AB$14,0))),"No","Yes"))</f>
        <v/>
      </c>
      <c r="AV1046" s="51" t="str">
        <f t="shared" ca="1" si="152"/>
        <v/>
      </c>
      <c r="AW1046" s="51" t="str">
        <f t="shared" ca="1" si="147"/>
        <v/>
      </c>
      <c r="AX1046" s="52" t="str">
        <f t="shared" ca="1" si="148"/>
        <v/>
      </c>
      <c r="AY1046" s="52" t="str">
        <f ca="1">IF(OR(AV1046="",AV1046="n/a"),AV1046,IF(AND($AW1046&lt;&gt;"--- Empty ---",AW1046=IF(AV1046="Finger2",Settings!$AB$3,Settings!$AB$5),ISERROR(MATCH(AW1046,Settings!$AB$9:$AB$14,0))),"No","Yes"))</f>
        <v/>
      </c>
    </row>
    <row r="1047" spans="31:51" x14ac:dyDescent="0.25">
      <c r="AE1047" s="51" t="str">
        <f ca="1">OFFSET('All Equipment'!$A$1,ROW()-1,0)&amp;""</f>
        <v/>
      </c>
      <c r="AF1047" s="51" t="str">
        <f ca="1">OFFSET('All Equipment'!$B$1,ROW()-1,0)&amp;""</f>
        <v/>
      </c>
      <c r="AG1047" s="52" t="str">
        <f t="shared" ca="1" si="149"/>
        <v/>
      </c>
      <c r="AH1047" s="51" t="str">
        <f ca="1">IF($AE1047="","",IF(OFFSET('All Equipment'!$A$1,ROW()-1,2)="","--- Empty ---",OFFSET('All Equipment'!$A$1,ROW()-1,2)))</f>
        <v/>
      </c>
      <c r="AI1047" s="52" t="str">
        <f ca="1">IF($AF1047="","",OFFSET('All Equipment'!$E$1,ROW()-1,0))</f>
        <v/>
      </c>
      <c r="AJ1047" s="52" t="str">
        <f ca="1">IF($AE1047="","",OFFSET('All Equipment'!$M$1,ROW()-1,0))</f>
        <v/>
      </c>
      <c r="AK1047" s="107" t="str">
        <f ca="1">IF($AE1047="","",IF($AH1047="--- Empty ---",0,OFFSET('All Equipment'!$P$1,ROW()-1,0)))</f>
        <v/>
      </c>
      <c r="AL1047" s="107" t="str">
        <f ca="1">IF($AE1047="","",IF(AND($AE1047="Off-Hand",$AH1047="--- Empty ---"),1000,IF($AG1047="1H",SUM($AK1047,MAX(Optimization!$I$5:$K$5)),$AK1047)))</f>
        <v/>
      </c>
      <c r="AM1047" s="134" t="str">
        <f ca="1">IF($AH1047="","",IF(AND($AH1047&lt;&gt;"--- Empty ---",OR($AI1047&gt;$AD$2,OFFSET('All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7" s="52" t="str">
        <f t="shared" ca="1" si="150"/>
        <v/>
      </c>
      <c r="AO1047" s="52" t="str">
        <f t="shared" ca="1" si="153"/>
        <v/>
      </c>
      <c r="AQ1047" s="51" t="str">
        <f t="shared" ca="1" si="151"/>
        <v/>
      </c>
      <c r="AR1047" s="51" t="str">
        <f t="shared" ca="1" si="145"/>
        <v/>
      </c>
      <c r="AS1047" s="52" t="str">
        <f t="shared" ca="1" si="146"/>
        <v/>
      </c>
      <c r="AT1047" s="52" t="str">
        <f ca="1">IF(OR(AQ1047="",AQ1047="n/a"),AQ1047,IF(AND($AR1047&lt;&gt;"--- Empty ---",AR1047=IF(AQ1047="Finger1",Settings!$AB$4,Settings!$AB$6),ISERROR(MATCH(AR1047,Settings!$AB$9:$AB$14,0))),"No","Yes"))</f>
        <v/>
      </c>
      <c r="AV1047" s="51" t="str">
        <f t="shared" ca="1" si="152"/>
        <v/>
      </c>
      <c r="AW1047" s="51" t="str">
        <f t="shared" ca="1" si="147"/>
        <v/>
      </c>
      <c r="AX1047" s="52" t="str">
        <f t="shared" ca="1" si="148"/>
        <v/>
      </c>
      <c r="AY1047" s="52" t="str">
        <f ca="1">IF(OR(AV1047="",AV1047="n/a"),AV1047,IF(AND($AW1047&lt;&gt;"--- Empty ---",AW1047=IF(AV1047="Finger2",Settings!$AB$3,Settings!$AB$5),ISERROR(MATCH(AW1047,Settings!$AB$9:$AB$14,0))),"No","Yes"))</f>
        <v/>
      </c>
    </row>
    <row r="1048" spans="31:51" x14ac:dyDescent="0.25">
      <c r="AE1048" s="51" t="str">
        <f ca="1">OFFSET('All Equipment'!$A$1,ROW()-1,0)&amp;""</f>
        <v/>
      </c>
      <c r="AF1048" s="51" t="str">
        <f ca="1">OFFSET('All Equipment'!$B$1,ROW()-1,0)&amp;""</f>
        <v/>
      </c>
      <c r="AG1048" s="52" t="str">
        <f t="shared" ca="1" si="149"/>
        <v/>
      </c>
      <c r="AH1048" s="51" t="str">
        <f ca="1">IF($AE1048="","",IF(OFFSET('All Equipment'!$A$1,ROW()-1,2)="","--- Empty ---",OFFSET('All Equipment'!$A$1,ROW()-1,2)))</f>
        <v/>
      </c>
      <c r="AI1048" s="52" t="str">
        <f ca="1">IF($AF1048="","",OFFSET('All Equipment'!$E$1,ROW()-1,0))</f>
        <v/>
      </c>
      <c r="AJ1048" s="52" t="str">
        <f ca="1">IF($AE1048="","",OFFSET('All Equipment'!$M$1,ROW()-1,0))</f>
        <v/>
      </c>
      <c r="AK1048" s="107" t="str">
        <f ca="1">IF($AE1048="","",IF($AH1048="--- Empty ---",0,OFFSET('All Equipment'!$P$1,ROW()-1,0)))</f>
        <v/>
      </c>
      <c r="AL1048" s="107" t="str">
        <f ca="1">IF($AE1048="","",IF(AND($AE1048="Off-Hand",$AH1048="--- Empty ---"),1000,IF($AG1048="1H",SUM($AK1048,MAX(Optimization!$I$5:$K$5)),$AK1048)))</f>
        <v/>
      </c>
      <c r="AM1048" s="134" t="str">
        <f ca="1">IF($AH1048="","",IF(AND($AH1048&lt;&gt;"--- Empty ---",OR($AI1048&gt;$AD$2,OFFSET('All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8" s="52" t="str">
        <f t="shared" ca="1" si="150"/>
        <v/>
      </c>
      <c r="AO1048" s="52" t="str">
        <f t="shared" ca="1" si="153"/>
        <v/>
      </c>
      <c r="AQ1048" s="51" t="str">
        <f t="shared" ca="1" si="151"/>
        <v/>
      </c>
      <c r="AR1048" s="51" t="str">
        <f t="shared" ca="1" si="145"/>
        <v/>
      </c>
      <c r="AS1048" s="52" t="str">
        <f t="shared" ca="1" si="146"/>
        <v/>
      </c>
      <c r="AT1048" s="52" t="str">
        <f ca="1">IF(OR(AQ1048="",AQ1048="n/a"),AQ1048,IF(AND($AR1048&lt;&gt;"--- Empty ---",AR1048=IF(AQ1048="Finger1",Settings!$AB$4,Settings!$AB$6),ISERROR(MATCH(AR1048,Settings!$AB$9:$AB$14,0))),"No","Yes"))</f>
        <v/>
      </c>
      <c r="AV1048" s="51" t="str">
        <f t="shared" ca="1" si="152"/>
        <v/>
      </c>
      <c r="AW1048" s="51" t="str">
        <f t="shared" ca="1" si="147"/>
        <v/>
      </c>
      <c r="AX1048" s="52" t="str">
        <f t="shared" ca="1" si="148"/>
        <v/>
      </c>
      <c r="AY1048" s="52" t="str">
        <f ca="1">IF(OR(AV1048="",AV1048="n/a"),AV1048,IF(AND($AW1048&lt;&gt;"--- Empty ---",AW1048=IF(AV1048="Finger2",Settings!$AB$3,Settings!$AB$5),ISERROR(MATCH(AW1048,Settings!$AB$9:$AB$14,0))),"No","Yes"))</f>
        <v/>
      </c>
    </row>
    <row r="1049" spans="31:51" x14ac:dyDescent="0.25">
      <c r="AE1049" s="51" t="str">
        <f ca="1">OFFSET('All Equipment'!$A$1,ROW()-1,0)&amp;""</f>
        <v/>
      </c>
      <c r="AF1049" s="51" t="str">
        <f ca="1">OFFSET('All Equipment'!$B$1,ROW()-1,0)&amp;""</f>
        <v/>
      </c>
      <c r="AG1049" s="52" t="str">
        <f t="shared" ca="1" si="149"/>
        <v/>
      </c>
      <c r="AH1049" s="51" t="str">
        <f ca="1">IF($AE1049="","",IF(OFFSET('All Equipment'!$A$1,ROW()-1,2)="","--- Empty ---",OFFSET('All Equipment'!$A$1,ROW()-1,2)))</f>
        <v/>
      </c>
      <c r="AI1049" s="52" t="str">
        <f ca="1">IF($AF1049="","",OFFSET('All Equipment'!$E$1,ROW()-1,0))</f>
        <v/>
      </c>
      <c r="AJ1049" s="52" t="str">
        <f ca="1">IF($AE1049="","",OFFSET('All Equipment'!$M$1,ROW()-1,0))</f>
        <v/>
      </c>
      <c r="AK1049" s="107" t="str">
        <f ca="1">IF($AE1049="","",IF($AH1049="--- Empty ---",0,OFFSET('All Equipment'!$P$1,ROW()-1,0)))</f>
        <v/>
      </c>
      <c r="AL1049" s="107" t="str">
        <f ca="1">IF($AE1049="","",IF(AND($AE1049="Off-Hand",$AH1049="--- Empty ---"),1000,IF($AG1049="1H",SUM($AK1049,MAX(Optimization!$I$5:$K$5)),$AK1049)))</f>
        <v/>
      </c>
      <c r="AM1049" s="134" t="str">
        <f ca="1">IF($AH1049="","",IF(AND($AH1049&lt;&gt;"--- Empty ---",OR($AI1049&gt;$AD$2,OFFSET('All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9" s="52" t="str">
        <f t="shared" ca="1" si="150"/>
        <v/>
      </c>
      <c r="AO1049" s="52" t="str">
        <f t="shared" ca="1" si="153"/>
        <v/>
      </c>
      <c r="AQ1049" s="51" t="str">
        <f t="shared" ca="1" si="151"/>
        <v/>
      </c>
      <c r="AR1049" s="51" t="str">
        <f t="shared" ca="1" si="145"/>
        <v/>
      </c>
      <c r="AS1049" s="52" t="str">
        <f t="shared" ca="1" si="146"/>
        <v/>
      </c>
      <c r="AT1049" s="52" t="str">
        <f ca="1">IF(OR(AQ1049="",AQ1049="n/a"),AQ1049,IF(AND($AR1049&lt;&gt;"--- Empty ---",AR1049=IF(AQ1049="Finger1",Settings!$AB$4,Settings!$AB$6),ISERROR(MATCH(AR1049,Settings!$AB$9:$AB$14,0))),"No","Yes"))</f>
        <v/>
      </c>
      <c r="AV1049" s="51" t="str">
        <f t="shared" ca="1" si="152"/>
        <v/>
      </c>
      <c r="AW1049" s="51" t="str">
        <f t="shared" ca="1" si="147"/>
        <v/>
      </c>
      <c r="AX1049" s="52" t="str">
        <f t="shared" ca="1" si="148"/>
        <v/>
      </c>
      <c r="AY1049" s="52" t="str">
        <f ca="1">IF(OR(AV1049="",AV1049="n/a"),AV1049,IF(AND($AW1049&lt;&gt;"--- Empty ---",AW1049=IF(AV1049="Finger2",Settings!$AB$3,Settings!$AB$5),ISERROR(MATCH(AW1049,Settings!$AB$9:$AB$14,0))),"No","Yes"))</f>
        <v/>
      </c>
    </row>
    <row r="1050" spans="31:51" x14ac:dyDescent="0.25">
      <c r="AE1050" s="51" t="str">
        <f ca="1">OFFSET('All Equipment'!$A$1,ROW()-1,0)&amp;""</f>
        <v/>
      </c>
      <c r="AF1050" s="51" t="str">
        <f ca="1">OFFSET('All Equipment'!$B$1,ROW()-1,0)&amp;""</f>
        <v/>
      </c>
      <c r="AG1050" s="52" t="str">
        <f t="shared" ca="1" si="149"/>
        <v/>
      </c>
      <c r="AH1050" s="51" t="str">
        <f ca="1">IF($AE1050="","",IF(OFFSET('All Equipment'!$A$1,ROW()-1,2)="","--- Empty ---",OFFSET('All Equipment'!$A$1,ROW()-1,2)))</f>
        <v/>
      </c>
      <c r="AI1050" s="52" t="str">
        <f ca="1">IF($AF1050="","",OFFSET('All Equipment'!$E$1,ROW()-1,0))</f>
        <v/>
      </c>
      <c r="AJ1050" s="52" t="str">
        <f ca="1">IF($AE1050="","",OFFSET('All Equipment'!$M$1,ROW()-1,0))</f>
        <v/>
      </c>
      <c r="AK1050" s="107" t="str">
        <f ca="1">IF($AE1050="","",IF($AH1050="--- Empty ---",0,OFFSET('All Equipment'!$P$1,ROW()-1,0)))</f>
        <v/>
      </c>
      <c r="AL1050" s="107" t="str">
        <f ca="1">IF($AE1050="","",IF(AND($AE1050="Off-Hand",$AH1050="--- Empty ---"),1000,IF($AG1050="1H",SUM($AK1050,MAX(Optimization!$I$5:$K$5)),$AK1050)))</f>
        <v/>
      </c>
      <c r="AM1050" s="134" t="str">
        <f ca="1">IF($AH1050="","",IF(AND($AH1050&lt;&gt;"--- Empty ---",OR($AI1050&gt;$AD$2,OFFSET('All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0" s="52" t="str">
        <f t="shared" ca="1" si="150"/>
        <v/>
      </c>
      <c r="AO1050" s="52" t="str">
        <f t="shared" ca="1" si="153"/>
        <v/>
      </c>
      <c r="AQ1050" s="51" t="str">
        <f t="shared" ca="1" si="151"/>
        <v/>
      </c>
      <c r="AR1050" s="51" t="str">
        <f t="shared" ca="1" si="145"/>
        <v/>
      </c>
      <c r="AS1050" s="52" t="str">
        <f t="shared" ca="1" si="146"/>
        <v/>
      </c>
      <c r="AT1050" s="52" t="str">
        <f ca="1">IF(OR(AQ1050="",AQ1050="n/a"),AQ1050,IF(AND($AR1050&lt;&gt;"--- Empty ---",AR1050=IF(AQ1050="Finger1",Settings!$AB$4,Settings!$AB$6),ISERROR(MATCH(AR1050,Settings!$AB$9:$AB$14,0))),"No","Yes"))</f>
        <v/>
      </c>
      <c r="AV1050" s="51" t="str">
        <f t="shared" ca="1" si="152"/>
        <v/>
      </c>
      <c r="AW1050" s="51" t="str">
        <f t="shared" ca="1" si="147"/>
        <v/>
      </c>
      <c r="AX1050" s="52" t="str">
        <f t="shared" ca="1" si="148"/>
        <v/>
      </c>
      <c r="AY1050" s="52" t="str">
        <f ca="1">IF(OR(AV1050="",AV1050="n/a"),AV1050,IF(AND($AW1050&lt;&gt;"--- Empty ---",AW1050=IF(AV1050="Finger2",Settings!$AB$3,Settings!$AB$5),ISERROR(MATCH(AW1050,Settings!$AB$9:$AB$14,0))),"No","Yes"))</f>
        <v/>
      </c>
    </row>
    <row r="1051" spans="31:51" x14ac:dyDescent="0.25">
      <c r="AE1051" s="51" t="str">
        <f ca="1">OFFSET('All Equipment'!$A$1,ROW()-1,0)&amp;""</f>
        <v/>
      </c>
      <c r="AF1051" s="51" t="str">
        <f ca="1">OFFSET('All Equipment'!$B$1,ROW()-1,0)&amp;""</f>
        <v/>
      </c>
      <c r="AG1051" s="52" t="str">
        <f t="shared" ca="1" si="149"/>
        <v/>
      </c>
      <c r="AH1051" s="51" t="str">
        <f ca="1">IF($AE1051="","",IF(OFFSET('All Equipment'!$A$1,ROW()-1,2)="","--- Empty ---",OFFSET('All Equipment'!$A$1,ROW()-1,2)))</f>
        <v/>
      </c>
      <c r="AI1051" s="52" t="str">
        <f ca="1">IF($AF1051="","",OFFSET('All Equipment'!$E$1,ROW()-1,0))</f>
        <v/>
      </c>
      <c r="AJ1051" s="52" t="str">
        <f ca="1">IF($AE1051="","",OFFSET('All Equipment'!$M$1,ROW()-1,0))</f>
        <v/>
      </c>
      <c r="AK1051" s="107" t="str">
        <f ca="1">IF($AE1051="","",IF($AH1051="--- Empty ---",0,OFFSET('All Equipment'!$P$1,ROW()-1,0)))</f>
        <v/>
      </c>
      <c r="AL1051" s="107" t="str">
        <f ca="1">IF($AE1051="","",IF(AND($AE1051="Off-Hand",$AH1051="--- Empty ---"),1000,IF($AG1051="1H",SUM($AK1051,MAX(Optimization!$I$5:$K$5)),$AK1051)))</f>
        <v/>
      </c>
      <c r="AM1051" s="134" t="str">
        <f ca="1">IF($AH1051="","",IF(AND($AH1051&lt;&gt;"--- Empty ---",OR($AI1051&gt;$AD$2,OFFSET('All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1" s="52" t="str">
        <f t="shared" ca="1" si="150"/>
        <v/>
      </c>
      <c r="AO1051" s="52" t="str">
        <f t="shared" ca="1" si="153"/>
        <v/>
      </c>
      <c r="AQ1051" s="51" t="str">
        <f t="shared" ca="1" si="151"/>
        <v/>
      </c>
      <c r="AR1051" s="51" t="str">
        <f t="shared" ca="1" si="145"/>
        <v/>
      </c>
      <c r="AS1051" s="52" t="str">
        <f t="shared" ca="1" si="146"/>
        <v/>
      </c>
      <c r="AT1051" s="52" t="str">
        <f ca="1">IF(OR(AQ1051="",AQ1051="n/a"),AQ1051,IF(AND($AR1051&lt;&gt;"--- Empty ---",AR1051=IF(AQ1051="Finger1",Settings!$AB$4,Settings!$AB$6),ISERROR(MATCH(AR1051,Settings!$AB$9:$AB$14,0))),"No","Yes"))</f>
        <v/>
      </c>
      <c r="AV1051" s="51" t="str">
        <f t="shared" ca="1" si="152"/>
        <v/>
      </c>
      <c r="AW1051" s="51" t="str">
        <f t="shared" ca="1" si="147"/>
        <v/>
      </c>
      <c r="AX1051" s="52" t="str">
        <f t="shared" ca="1" si="148"/>
        <v/>
      </c>
      <c r="AY1051" s="52" t="str">
        <f ca="1">IF(OR(AV1051="",AV1051="n/a"),AV1051,IF(AND($AW1051&lt;&gt;"--- Empty ---",AW1051=IF(AV1051="Finger2",Settings!$AB$3,Settings!$AB$5),ISERROR(MATCH(AW1051,Settings!$AB$9:$AB$14,0))),"No","Yes"))</f>
        <v/>
      </c>
    </row>
    <row r="1052" spans="31:51" x14ac:dyDescent="0.25">
      <c r="AE1052" s="51" t="str">
        <f ca="1">OFFSET('All Equipment'!$A$1,ROW()-1,0)&amp;""</f>
        <v/>
      </c>
      <c r="AF1052" s="51" t="str">
        <f ca="1">OFFSET('All Equipment'!$B$1,ROW()-1,0)&amp;""</f>
        <v/>
      </c>
      <c r="AG1052" s="52" t="str">
        <f t="shared" ca="1" si="149"/>
        <v/>
      </c>
      <c r="AH1052" s="51" t="str">
        <f ca="1">IF($AE1052="","",IF(OFFSET('All Equipment'!$A$1,ROW()-1,2)="","--- Empty ---",OFFSET('All Equipment'!$A$1,ROW()-1,2)))</f>
        <v/>
      </c>
      <c r="AI1052" s="52" t="str">
        <f ca="1">IF($AF1052="","",OFFSET('All Equipment'!$E$1,ROW()-1,0))</f>
        <v/>
      </c>
      <c r="AJ1052" s="52" t="str">
        <f ca="1">IF($AE1052="","",OFFSET('All Equipment'!$M$1,ROW()-1,0))</f>
        <v/>
      </c>
      <c r="AK1052" s="107" t="str">
        <f ca="1">IF($AE1052="","",IF($AH1052="--- Empty ---",0,OFFSET('All Equipment'!$P$1,ROW()-1,0)))</f>
        <v/>
      </c>
      <c r="AL1052" s="107" t="str">
        <f ca="1">IF($AE1052="","",IF(AND($AE1052="Off-Hand",$AH1052="--- Empty ---"),1000,IF($AG1052="1H",SUM($AK1052,MAX(Optimization!$I$5:$K$5)),$AK1052)))</f>
        <v/>
      </c>
      <c r="AM1052" s="134" t="str">
        <f ca="1">IF($AH1052="","",IF(AND($AH1052&lt;&gt;"--- Empty ---",OR($AI1052&gt;$AD$2,OFFSET('All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2" s="52" t="str">
        <f t="shared" ca="1" si="150"/>
        <v/>
      </c>
      <c r="AO1052" s="52" t="str">
        <f t="shared" ca="1" si="153"/>
        <v/>
      </c>
      <c r="AQ1052" s="51" t="str">
        <f t="shared" ca="1" si="151"/>
        <v/>
      </c>
      <c r="AR1052" s="51" t="str">
        <f t="shared" ca="1" si="145"/>
        <v/>
      </c>
      <c r="AS1052" s="52" t="str">
        <f t="shared" ca="1" si="146"/>
        <v/>
      </c>
      <c r="AT1052" s="52" t="str">
        <f ca="1">IF(OR(AQ1052="",AQ1052="n/a"),AQ1052,IF(AND($AR1052&lt;&gt;"--- Empty ---",AR1052=IF(AQ1052="Finger1",Settings!$AB$4,Settings!$AB$6),ISERROR(MATCH(AR1052,Settings!$AB$9:$AB$14,0))),"No","Yes"))</f>
        <v/>
      </c>
      <c r="AV1052" s="51" t="str">
        <f t="shared" ca="1" si="152"/>
        <v/>
      </c>
      <c r="AW1052" s="51" t="str">
        <f t="shared" ca="1" si="147"/>
        <v/>
      </c>
      <c r="AX1052" s="52" t="str">
        <f t="shared" ca="1" si="148"/>
        <v/>
      </c>
      <c r="AY1052" s="52" t="str">
        <f ca="1">IF(OR(AV1052="",AV1052="n/a"),AV1052,IF(AND($AW1052&lt;&gt;"--- Empty ---",AW1052=IF(AV1052="Finger2",Settings!$AB$3,Settings!$AB$5),ISERROR(MATCH(AW1052,Settings!$AB$9:$AB$14,0))),"No","Yes"))</f>
        <v/>
      </c>
    </row>
    <row r="1053" spans="31:51" x14ac:dyDescent="0.25">
      <c r="AE1053" s="51" t="str">
        <f ca="1">OFFSET('All Equipment'!$A$1,ROW()-1,0)&amp;""</f>
        <v/>
      </c>
      <c r="AF1053" s="51" t="str">
        <f ca="1">OFFSET('All Equipment'!$B$1,ROW()-1,0)&amp;""</f>
        <v/>
      </c>
      <c r="AG1053" s="52" t="str">
        <f t="shared" ca="1" si="149"/>
        <v/>
      </c>
      <c r="AH1053" s="51" t="str">
        <f ca="1">IF($AE1053="","",IF(OFFSET('All Equipment'!$A$1,ROW()-1,2)="","--- Empty ---",OFFSET('All Equipment'!$A$1,ROW()-1,2)))</f>
        <v/>
      </c>
      <c r="AI1053" s="52" t="str">
        <f ca="1">IF($AF1053="","",OFFSET('All Equipment'!$E$1,ROW()-1,0))</f>
        <v/>
      </c>
      <c r="AJ1053" s="52" t="str">
        <f ca="1">IF($AE1053="","",OFFSET('All Equipment'!$M$1,ROW()-1,0))</f>
        <v/>
      </c>
      <c r="AK1053" s="107" t="str">
        <f ca="1">IF($AE1053="","",IF($AH1053="--- Empty ---",0,OFFSET('All Equipment'!$P$1,ROW()-1,0)))</f>
        <v/>
      </c>
      <c r="AL1053" s="107" t="str">
        <f ca="1">IF($AE1053="","",IF(AND($AE1053="Off-Hand",$AH1053="--- Empty ---"),1000,IF($AG1053="1H",SUM($AK1053,MAX(Optimization!$I$5:$K$5)),$AK1053)))</f>
        <v/>
      </c>
      <c r="AM1053" s="134" t="str">
        <f ca="1">IF($AH1053="","",IF(AND($AH1053&lt;&gt;"--- Empty ---",OR($AI1053&gt;$AD$2,OFFSET('All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3" s="52" t="str">
        <f t="shared" ca="1" si="150"/>
        <v/>
      </c>
      <c r="AO1053" s="52" t="str">
        <f t="shared" ca="1" si="153"/>
        <v/>
      </c>
      <c r="AQ1053" s="51" t="str">
        <f t="shared" ca="1" si="151"/>
        <v/>
      </c>
      <c r="AR1053" s="51" t="str">
        <f t="shared" ca="1" si="145"/>
        <v/>
      </c>
      <c r="AS1053" s="52" t="str">
        <f t="shared" ca="1" si="146"/>
        <v/>
      </c>
      <c r="AT1053" s="52" t="str">
        <f ca="1">IF(OR(AQ1053="",AQ1053="n/a"),AQ1053,IF(AND($AR1053&lt;&gt;"--- Empty ---",AR1053=IF(AQ1053="Finger1",Settings!$AB$4,Settings!$AB$6),ISERROR(MATCH(AR1053,Settings!$AB$9:$AB$14,0))),"No","Yes"))</f>
        <v/>
      </c>
      <c r="AV1053" s="51" t="str">
        <f t="shared" ca="1" si="152"/>
        <v/>
      </c>
      <c r="AW1053" s="51" t="str">
        <f t="shared" ca="1" si="147"/>
        <v/>
      </c>
      <c r="AX1053" s="52" t="str">
        <f t="shared" ca="1" si="148"/>
        <v/>
      </c>
      <c r="AY1053" s="52" t="str">
        <f ca="1">IF(OR(AV1053="",AV1053="n/a"),AV1053,IF(AND($AW1053&lt;&gt;"--- Empty ---",AW1053=IF(AV1053="Finger2",Settings!$AB$3,Settings!$AB$5),ISERROR(MATCH(AW1053,Settings!$AB$9:$AB$14,0))),"No","Yes"))</f>
        <v/>
      </c>
    </row>
    <row r="1054" spans="31:51" x14ac:dyDescent="0.25">
      <c r="AE1054" s="51" t="str">
        <f ca="1">OFFSET('All Equipment'!$A$1,ROW()-1,0)&amp;""</f>
        <v/>
      </c>
      <c r="AF1054" s="51" t="str">
        <f ca="1">OFFSET('All Equipment'!$B$1,ROW()-1,0)&amp;""</f>
        <v/>
      </c>
      <c r="AG1054" s="52" t="str">
        <f t="shared" ca="1" si="149"/>
        <v/>
      </c>
      <c r="AH1054" s="51" t="str">
        <f ca="1">IF($AE1054="","",IF(OFFSET('All Equipment'!$A$1,ROW()-1,2)="","--- Empty ---",OFFSET('All Equipment'!$A$1,ROW()-1,2)))</f>
        <v/>
      </c>
      <c r="AI1054" s="52" t="str">
        <f ca="1">IF($AF1054="","",OFFSET('All Equipment'!$E$1,ROW()-1,0))</f>
        <v/>
      </c>
      <c r="AJ1054" s="52" t="str">
        <f ca="1">IF($AE1054="","",OFFSET('All Equipment'!$M$1,ROW()-1,0))</f>
        <v/>
      </c>
      <c r="AK1054" s="107" t="str">
        <f ca="1">IF($AE1054="","",IF($AH1054="--- Empty ---",0,OFFSET('All Equipment'!$P$1,ROW()-1,0)))</f>
        <v/>
      </c>
      <c r="AL1054" s="107" t="str">
        <f ca="1">IF($AE1054="","",IF(AND($AE1054="Off-Hand",$AH1054="--- Empty ---"),1000,IF($AG1054="1H",SUM($AK1054,MAX(Optimization!$I$5:$K$5)),$AK1054)))</f>
        <v/>
      </c>
      <c r="AM1054" s="134" t="str">
        <f ca="1">IF($AH1054="","",IF(AND($AH1054&lt;&gt;"--- Empty ---",OR($AI1054&gt;$AD$2,OFFSET('All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4" s="52" t="str">
        <f t="shared" ca="1" si="150"/>
        <v/>
      </c>
      <c r="AO1054" s="52" t="str">
        <f t="shared" ca="1" si="153"/>
        <v/>
      </c>
      <c r="AQ1054" s="51" t="str">
        <f t="shared" ca="1" si="151"/>
        <v/>
      </c>
      <c r="AR1054" s="51" t="str">
        <f t="shared" ca="1" si="145"/>
        <v/>
      </c>
      <c r="AS1054" s="52" t="str">
        <f t="shared" ca="1" si="146"/>
        <v/>
      </c>
      <c r="AT1054" s="52" t="str">
        <f ca="1">IF(OR(AQ1054="",AQ1054="n/a"),AQ1054,IF(AND($AR1054&lt;&gt;"--- Empty ---",AR1054=IF(AQ1054="Finger1",Settings!$AB$4,Settings!$AB$6),ISERROR(MATCH(AR1054,Settings!$AB$9:$AB$14,0))),"No","Yes"))</f>
        <v/>
      </c>
      <c r="AV1054" s="51" t="str">
        <f t="shared" ca="1" si="152"/>
        <v/>
      </c>
      <c r="AW1054" s="51" t="str">
        <f t="shared" ca="1" si="147"/>
        <v/>
      </c>
      <c r="AX1054" s="52" t="str">
        <f t="shared" ca="1" si="148"/>
        <v/>
      </c>
      <c r="AY1054" s="52" t="str">
        <f ca="1">IF(OR(AV1054="",AV1054="n/a"),AV1054,IF(AND($AW1054&lt;&gt;"--- Empty ---",AW1054=IF(AV1054="Finger2",Settings!$AB$3,Settings!$AB$5),ISERROR(MATCH(AW1054,Settings!$AB$9:$AB$14,0))),"No","Yes"))</f>
        <v/>
      </c>
    </row>
    <row r="1055" spans="31:51" x14ac:dyDescent="0.25">
      <c r="AE1055" s="51" t="str">
        <f ca="1">OFFSET('All Equipment'!$A$1,ROW()-1,0)&amp;""</f>
        <v/>
      </c>
      <c r="AF1055" s="51" t="str">
        <f ca="1">OFFSET('All Equipment'!$B$1,ROW()-1,0)&amp;""</f>
        <v/>
      </c>
      <c r="AG1055" s="52" t="str">
        <f t="shared" ca="1" si="149"/>
        <v/>
      </c>
      <c r="AH1055" s="51" t="str">
        <f ca="1">IF($AE1055="","",IF(OFFSET('All Equipment'!$A$1,ROW()-1,2)="","--- Empty ---",OFFSET('All Equipment'!$A$1,ROW()-1,2)))</f>
        <v/>
      </c>
      <c r="AI1055" s="52" t="str">
        <f ca="1">IF($AF1055="","",OFFSET('All Equipment'!$E$1,ROW()-1,0))</f>
        <v/>
      </c>
      <c r="AJ1055" s="52" t="str">
        <f ca="1">IF($AE1055="","",OFFSET('All Equipment'!$M$1,ROW()-1,0))</f>
        <v/>
      </c>
      <c r="AK1055" s="107" t="str">
        <f ca="1">IF($AE1055="","",IF($AH1055="--- Empty ---",0,OFFSET('All Equipment'!$P$1,ROW()-1,0)))</f>
        <v/>
      </c>
      <c r="AL1055" s="107" t="str">
        <f ca="1">IF($AE1055="","",IF(AND($AE1055="Off-Hand",$AH1055="--- Empty ---"),1000,IF($AG1055="1H",SUM($AK1055,MAX(Optimization!$I$5:$K$5)),$AK1055)))</f>
        <v/>
      </c>
      <c r="AM1055" s="134" t="str">
        <f ca="1">IF($AH1055="","",IF(AND($AH1055&lt;&gt;"--- Empty ---",OR($AI1055&gt;$AD$2,OFFSET('All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5" s="52" t="str">
        <f t="shared" ca="1" si="150"/>
        <v/>
      </c>
      <c r="AO1055" s="52" t="str">
        <f t="shared" ca="1" si="153"/>
        <v/>
      </c>
      <c r="AQ1055" s="51" t="str">
        <f t="shared" ca="1" si="151"/>
        <v/>
      </c>
      <c r="AR1055" s="51" t="str">
        <f t="shared" ca="1" si="145"/>
        <v/>
      </c>
      <c r="AS1055" s="52" t="str">
        <f t="shared" ca="1" si="146"/>
        <v/>
      </c>
      <c r="AT1055" s="52" t="str">
        <f ca="1">IF(OR(AQ1055="",AQ1055="n/a"),AQ1055,IF(AND($AR1055&lt;&gt;"--- Empty ---",AR1055=IF(AQ1055="Finger1",Settings!$AB$4,Settings!$AB$6),ISERROR(MATCH(AR1055,Settings!$AB$9:$AB$14,0))),"No","Yes"))</f>
        <v/>
      </c>
      <c r="AV1055" s="51" t="str">
        <f t="shared" ca="1" si="152"/>
        <v/>
      </c>
      <c r="AW1055" s="51" t="str">
        <f t="shared" ca="1" si="147"/>
        <v/>
      </c>
      <c r="AX1055" s="52" t="str">
        <f t="shared" ca="1" si="148"/>
        <v/>
      </c>
      <c r="AY1055" s="52" t="str">
        <f ca="1">IF(OR(AV1055="",AV1055="n/a"),AV1055,IF(AND($AW1055&lt;&gt;"--- Empty ---",AW1055=IF(AV1055="Finger2",Settings!$AB$3,Settings!$AB$5),ISERROR(MATCH(AW1055,Settings!$AB$9:$AB$14,0))),"No","Yes"))</f>
        <v/>
      </c>
    </row>
    <row r="1056" spans="31:51" x14ac:dyDescent="0.25">
      <c r="AE1056" s="51" t="str">
        <f ca="1">OFFSET('All Equipment'!$A$1,ROW()-1,0)&amp;""</f>
        <v/>
      </c>
      <c r="AF1056" s="51" t="str">
        <f ca="1">OFFSET('All Equipment'!$B$1,ROW()-1,0)&amp;""</f>
        <v/>
      </c>
      <c r="AG1056" s="52" t="str">
        <f t="shared" ca="1" si="149"/>
        <v/>
      </c>
      <c r="AH1056" s="51" t="str">
        <f ca="1">IF($AE1056="","",IF(OFFSET('All Equipment'!$A$1,ROW()-1,2)="","--- Empty ---",OFFSET('All Equipment'!$A$1,ROW()-1,2)))</f>
        <v/>
      </c>
      <c r="AI1056" s="52" t="str">
        <f ca="1">IF($AF1056="","",OFFSET('All Equipment'!$E$1,ROW()-1,0))</f>
        <v/>
      </c>
      <c r="AJ1056" s="52" t="str">
        <f ca="1">IF($AE1056="","",OFFSET('All Equipment'!$M$1,ROW()-1,0))</f>
        <v/>
      </c>
      <c r="AK1056" s="107" t="str">
        <f ca="1">IF($AE1056="","",IF($AH1056="--- Empty ---",0,OFFSET('All Equipment'!$P$1,ROW()-1,0)))</f>
        <v/>
      </c>
      <c r="AL1056" s="107" t="str">
        <f ca="1">IF($AE1056="","",IF(AND($AE1056="Off-Hand",$AH1056="--- Empty ---"),1000,IF($AG1056="1H",SUM($AK1056,MAX(Optimization!$I$5:$K$5)),$AK1056)))</f>
        <v/>
      </c>
      <c r="AM1056" s="134" t="str">
        <f ca="1">IF($AH1056="","",IF(AND($AH1056&lt;&gt;"--- Empty ---",OR($AI1056&gt;$AD$2,OFFSET('All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6" s="52" t="str">
        <f t="shared" ca="1" si="150"/>
        <v/>
      </c>
      <c r="AO1056" s="52" t="str">
        <f t="shared" ca="1" si="153"/>
        <v/>
      </c>
      <c r="AQ1056" s="51" t="str">
        <f t="shared" ca="1" si="151"/>
        <v/>
      </c>
      <c r="AR1056" s="51" t="str">
        <f t="shared" ca="1" si="145"/>
        <v/>
      </c>
      <c r="AS1056" s="52" t="str">
        <f t="shared" ca="1" si="146"/>
        <v/>
      </c>
      <c r="AT1056" s="52" t="str">
        <f ca="1">IF(OR(AQ1056="",AQ1056="n/a"),AQ1056,IF(AND($AR1056&lt;&gt;"--- Empty ---",AR1056=IF(AQ1056="Finger1",Settings!$AB$4,Settings!$AB$6),ISERROR(MATCH(AR1056,Settings!$AB$9:$AB$14,0))),"No","Yes"))</f>
        <v/>
      </c>
      <c r="AV1056" s="51" t="str">
        <f t="shared" ca="1" si="152"/>
        <v/>
      </c>
      <c r="AW1056" s="51" t="str">
        <f t="shared" ca="1" si="147"/>
        <v/>
      </c>
      <c r="AX1056" s="52" t="str">
        <f t="shared" ca="1" si="148"/>
        <v/>
      </c>
      <c r="AY1056" s="52" t="str">
        <f ca="1">IF(OR(AV1056="",AV1056="n/a"),AV1056,IF(AND($AW1056&lt;&gt;"--- Empty ---",AW1056=IF(AV1056="Finger2",Settings!$AB$3,Settings!$AB$5),ISERROR(MATCH(AW1056,Settings!$AB$9:$AB$14,0))),"No","Yes"))</f>
        <v/>
      </c>
    </row>
    <row r="1057" spans="31:51" x14ac:dyDescent="0.25">
      <c r="AE1057" s="51" t="str">
        <f ca="1">OFFSET('All Equipment'!$A$1,ROW()-1,0)&amp;""</f>
        <v/>
      </c>
      <c r="AF1057" s="51" t="str">
        <f ca="1">OFFSET('All Equipment'!$B$1,ROW()-1,0)&amp;""</f>
        <v/>
      </c>
      <c r="AG1057" s="52" t="str">
        <f t="shared" ca="1" si="149"/>
        <v/>
      </c>
      <c r="AH1057" s="51" t="str">
        <f ca="1">IF($AE1057="","",IF(OFFSET('All Equipment'!$A$1,ROW()-1,2)="","--- Empty ---",OFFSET('All Equipment'!$A$1,ROW()-1,2)))</f>
        <v/>
      </c>
      <c r="AI1057" s="52" t="str">
        <f ca="1">IF($AF1057="","",OFFSET('All Equipment'!$E$1,ROW()-1,0))</f>
        <v/>
      </c>
      <c r="AJ1057" s="52" t="str">
        <f ca="1">IF($AE1057="","",OFFSET('All Equipment'!$M$1,ROW()-1,0))</f>
        <v/>
      </c>
      <c r="AK1057" s="107" t="str">
        <f ca="1">IF($AE1057="","",IF($AH1057="--- Empty ---",0,OFFSET('All Equipment'!$P$1,ROW()-1,0)))</f>
        <v/>
      </c>
      <c r="AL1057" s="107" t="str">
        <f ca="1">IF($AE1057="","",IF(AND($AE1057="Off-Hand",$AH1057="--- Empty ---"),1000,IF($AG1057="1H",SUM($AK1057,MAX(Optimization!$I$5:$K$5)),$AK1057)))</f>
        <v/>
      </c>
      <c r="AM1057" s="134" t="str">
        <f ca="1">IF($AH1057="","",IF(AND($AH1057&lt;&gt;"--- Empty ---",OR($AI1057&gt;$AD$2,OFFSET('All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7" s="52" t="str">
        <f t="shared" ca="1" si="150"/>
        <v/>
      </c>
      <c r="AO1057" s="52" t="str">
        <f t="shared" ca="1" si="153"/>
        <v/>
      </c>
      <c r="AQ1057" s="51" t="str">
        <f t="shared" ca="1" si="151"/>
        <v/>
      </c>
      <c r="AR1057" s="51" t="str">
        <f t="shared" ca="1" si="145"/>
        <v/>
      </c>
      <c r="AS1057" s="52" t="str">
        <f t="shared" ca="1" si="146"/>
        <v/>
      </c>
      <c r="AT1057" s="52" t="str">
        <f ca="1">IF(OR(AQ1057="",AQ1057="n/a"),AQ1057,IF(AND($AR1057&lt;&gt;"--- Empty ---",AR1057=IF(AQ1057="Finger1",Settings!$AB$4,Settings!$AB$6),ISERROR(MATCH(AR1057,Settings!$AB$9:$AB$14,0))),"No","Yes"))</f>
        <v/>
      </c>
      <c r="AV1057" s="51" t="str">
        <f t="shared" ca="1" si="152"/>
        <v/>
      </c>
      <c r="AW1057" s="51" t="str">
        <f t="shared" ca="1" si="147"/>
        <v/>
      </c>
      <c r="AX1057" s="52" t="str">
        <f t="shared" ca="1" si="148"/>
        <v/>
      </c>
      <c r="AY1057" s="52" t="str">
        <f ca="1">IF(OR(AV1057="",AV1057="n/a"),AV1057,IF(AND($AW1057&lt;&gt;"--- Empty ---",AW1057=IF(AV1057="Finger2",Settings!$AB$3,Settings!$AB$5),ISERROR(MATCH(AW1057,Settings!$AB$9:$AB$14,0))),"No","Yes"))</f>
        <v/>
      </c>
    </row>
    <row r="1058" spans="31:51" x14ac:dyDescent="0.25">
      <c r="AE1058" s="51" t="str">
        <f ca="1">OFFSET('All Equipment'!$A$1,ROW()-1,0)&amp;""</f>
        <v/>
      </c>
      <c r="AF1058" s="51" t="str">
        <f ca="1">OFFSET('All Equipment'!$B$1,ROW()-1,0)&amp;""</f>
        <v/>
      </c>
      <c r="AG1058" s="52" t="str">
        <f t="shared" ca="1" si="149"/>
        <v/>
      </c>
      <c r="AH1058" s="51" t="str">
        <f ca="1">IF($AE1058="","",IF(OFFSET('All Equipment'!$A$1,ROW()-1,2)="","--- Empty ---",OFFSET('All Equipment'!$A$1,ROW()-1,2)))</f>
        <v/>
      </c>
      <c r="AI1058" s="52" t="str">
        <f ca="1">IF($AF1058="","",OFFSET('All Equipment'!$E$1,ROW()-1,0))</f>
        <v/>
      </c>
      <c r="AJ1058" s="52" t="str">
        <f ca="1">IF($AE1058="","",OFFSET('All Equipment'!$M$1,ROW()-1,0))</f>
        <v/>
      </c>
      <c r="AK1058" s="107" t="str">
        <f ca="1">IF($AE1058="","",IF($AH1058="--- Empty ---",0,OFFSET('All Equipment'!$P$1,ROW()-1,0)))</f>
        <v/>
      </c>
      <c r="AL1058" s="107" t="str">
        <f ca="1">IF($AE1058="","",IF(AND($AE1058="Off-Hand",$AH1058="--- Empty ---"),1000,IF($AG1058="1H",SUM($AK1058,MAX(Optimization!$I$5:$K$5)),$AK1058)))</f>
        <v/>
      </c>
      <c r="AM1058" s="134" t="str">
        <f ca="1">IF($AH1058="","",IF(AND($AH1058&lt;&gt;"--- Empty ---",OR($AI1058&gt;$AD$2,OFFSET('All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8" s="52" t="str">
        <f t="shared" ca="1" si="150"/>
        <v/>
      </c>
      <c r="AO1058" s="52" t="str">
        <f t="shared" ca="1" si="153"/>
        <v/>
      </c>
      <c r="AQ1058" s="51" t="str">
        <f t="shared" ca="1" si="151"/>
        <v/>
      </c>
      <c r="AR1058" s="51" t="str">
        <f t="shared" ca="1" si="145"/>
        <v/>
      </c>
      <c r="AS1058" s="52" t="str">
        <f t="shared" ca="1" si="146"/>
        <v/>
      </c>
      <c r="AT1058" s="52" t="str">
        <f ca="1">IF(OR(AQ1058="",AQ1058="n/a"),AQ1058,IF(AND($AR1058&lt;&gt;"--- Empty ---",AR1058=IF(AQ1058="Finger1",Settings!$AB$4,Settings!$AB$6),ISERROR(MATCH(AR1058,Settings!$AB$9:$AB$14,0))),"No","Yes"))</f>
        <v/>
      </c>
      <c r="AV1058" s="51" t="str">
        <f t="shared" ca="1" si="152"/>
        <v/>
      </c>
      <c r="AW1058" s="51" t="str">
        <f t="shared" ca="1" si="147"/>
        <v/>
      </c>
      <c r="AX1058" s="52" t="str">
        <f t="shared" ca="1" si="148"/>
        <v/>
      </c>
      <c r="AY1058" s="52" t="str">
        <f ca="1">IF(OR(AV1058="",AV1058="n/a"),AV1058,IF(AND($AW1058&lt;&gt;"--- Empty ---",AW1058=IF(AV1058="Finger2",Settings!$AB$3,Settings!$AB$5),ISERROR(MATCH(AW1058,Settings!$AB$9:$AB$14,0))),"No","Yes"))</f>
        <v/>
      </c>
    </row>
    <row r="1059" spans="31:51" x14ac:dyDescent="0.25">
      <c r="AE1059" s="51" t="str">
        <f ca="1">OFFSET('All Equipment'!$A$1,ROW()-1,0)&amp;""</f>
        <v/>
      </c>
      <c r="AF1059" s="51" t="str">
        <f ca="1">OFFSET('All Equipment'!$B$1,ROW()-1,0)&amp;""</f>
        <v/>
      </c>
      <c r="AG1059" s="52" t="str">
        <f t="shared" ca="1" si="149"/>
        <v/>
      </c>
      <c r="AH1059" s="51" t="str">
        <f ca="1">IF($AE1059="","",IF(OFFSET('All Equipment'!$A$1,ROW()-1,2)="","--- Empty ---",OFFSET('All Equipment'!$A$1,ROW()-1,2)))</f>
        <v/>
      </c>
      <c r="AI1059" s="52" t="str">
        <f ca="1">IF($AF1059="","",OFFSET('All Equipment'!$E$1,ROW()-1,0))</f>
        <v/>
      </c>
      <c r="AJ1059" s="52" t="str">
        <f ca="1">IF($AE1059="","",OFFSET('All Equipment'!$M$1,ROW()-1,0))</f>
        <v/>
      </c>
      <c r="AK1059" s="107" t="str">
        <f ca="1">IF($AE1059="","",IF($AH1059="--- Empty ---",0,OFFSET('All Equipment'!$P$1,ROW()-1,0)))</f>
        <v/>
      </c>
      <c r="AL1059" s="107" t="str">
        <f ca="1">IF($AE1059="","",IF(AND($AE1059="Off-Hand",$AH1059="--- Empty ---"),1000,IF($AG1059="1H",SUM($AK1059,MAX(Optimization!$I$5:$K$5)),$AK1059)))</f>
        <v/>
      </c>
      <c r="AM1059" s="134" t="str">
        <f ca="1">IF($AH1059="","",IF(AND($AH1059&lt;&gt;"--- Empty ---",OR($AI1059&gt;$AD$2,OFFSET('All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9" s="52" t="str">
        <f t="shared" ca="1" si="150"/>
        <v/>
      </c>
      <c r="AO1059" s="52" t="str">
        <f t="shared" ca="1" si="153"/>
        <v/>
      </c>
      <c r="AQ1059" s="51" t="str">
        <f t="shared" ca="1" si="151"/>
        <v/>
      </c>
      <c r="AR1059" s="51" t="str">
        <f t="shared" ca="1" si="145"/>
        <v/>
      </c>
      <c r="AS1059" s="52" t="str">
        <f t="shared" ca="1" si="146"/>
        <v/>
      </c>
      <c r="AT1059" s="52" t="str">
        <f ca="1">IF(OR(AQ1059="",AQ1059="n/a"),AQ1059,IF(AND($AR1059&lt;&gt;"--- Empty ---",AR1059=IF(AQ1059="Finger1",Settings!$AB$4,Settings!$AB$6),ISERROR(MATCH(AR1059,Settings!$AB$9:$AB$14,0))),"No","Yes"))</f>
        <v/>
      </c>
      <c r="AV1059" s="51" t="str">
        <f t="shared" ca="1" si="152"/>
        <v/>
      </c>
      <c r="AW1059" s="51" t="str">
        <f t="shared" ca="1" si="147"/>
        <v/>
      </c>
      <c r="AX1059" s="52" t="str">
        <f t="shared" ca="1" si="148"/>
        <v/>
      </c>
      <c r="AY1059" s="52" t="str">
        <f ca="1">IF(OR(AV1059="",AV1059="n/a"),AV1059,IF(AND($AW1059&lt;&gt;"--- Empty ---",AW1059=IF(AV1059="Finger2",Settings!$AB$3,Settings!$AB$5),ISERROR(MATCH(AW1059,Settings!$AB$9:$AB$14,0))),"No","Yes"))</f>
        <v/>
      </c>
    </row>
    <row r="1060" spans="31:51" x14ac:dyDescent="0.25">
      <c r="AE1060" s="51" t="str">
        <f ca="1">OFFSET('All Equipment'!$A$1,ROW()-1,0)&amp;""</f>
        <v/>
      </c>
      <c r="AF1060" s="51" t="str">
        <f ca="1">OFFSET('All Equipment'!$B$1,ROW()-1,0)&amp;""</f>
        <v/>
      </c>
      <c r="AG1060" s="52" t="str">
        <f t="shared" ca="1" si="149"/>
        <v/>
      </c>
      <c r="AH1060" s="51" t="str">
        <f ca="1">IF($AE1060="","",IF(OFFSET('All Equipment'!$A$1,ROW()-1,2)="","--- Empty ---",OFFSET('All Equipment'!$A$1,ROW()-1,2)))</f>
        <v/>
      </c>
      <c r="AI1060" s="52" t="str">
        <f ca="1">IF($AF1060="","",OFFSET('All Equipment'!$E$1,ROW()-1,0))</f>
        <v/>
      </c>
      <c r="AJ1060" s="52" t="str">
        <f ca="1">IF($AE1060="","",OFFSET('All Equipment'!$M$1,ROW()-1,0))</f>
        <v/>
      </c>
      <c r="AK1060" s="107" t="str">
        <f ca="1">IF($AE1060="","",IF($AH1060="--- Empty ---",0,OFFSET('All Equipment'!$P$1,ROW()-1,0)))</f>
        <v/>
      </c>
      <c r="AL1060" s="107" t="str">
        <f ca="1">IF($AE1060="","",IF(AND($AE1060="Off-Hand",$AH1060="--- Empty ---"),1000,IF($AG1060="1H",SUM($AK1060,MAX(Optimization!$I$5:$K$5)),$AK1060)))</f>
        <v/>
      </c>
      <c r="AM1060" s="134" t="str">
        <f ca="1">IF($AH1060="","",IF(AND($AH1060&lt;&gt;"--- Empty ---",OR($AI1060&gt;$AD$2,OFFSET('All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0" s="52" t="str">
        <f t="shared" ca="1" si="150"/>
        <v/>
      </c>
      <c r="AO1060" s="52" t="str">
        <f t="shared" ca="1" si="153"/>
        <v/>
      </c>
      <c r="AQ1060" s="51" t="str">
        <f t="shared" ca="1" si="151"/>
        <v/>
      </c>
      <c r="AR1060" s="51" t="str">
        <f t="shared" ca="1" si="145"/>
        <v/>
      </c>
      <c r="AS1060" s="52" t="str">
        <f t="shared" ca="1" si="146"/>
        <v/>
      </c>
      <c r="AT1060" s="52" t="str">
        <f ca="1">IF(OR(AQ1060="",AQ1060="n/a"),AQ1060,IF(AND($AR1060&lt;&gt;"--- Empty ---",AR1060=IF(AQ1060="Finger1",Settings!$AB$4,Settings!$AB$6),ISERROR(MATCH(AR1060,Settings!$AB$9:$AB$14,0))),"No","Yes"))</f>
        <v/>
      </c>
      <c r="AV1060" s="51" t="str">
        <f t="shared" ca="1" si="152"/>
        <v/>
      </c>
      <c r="AW1060" s="51" t="str">
        <f t="shared" ca="1" si="147"/>
        <v/>
      </c>
      <c r="AX1060" s="52" t="str">
        <f t="shared" ca="1" si="148"/>
        <v/>
      </c>
      <c r="AY1060" s="52" t="str">
        <f ca="1">IF(OR(AV1060="",AV1060="n/a"),AV1060,IF(AND($AW1060&lt;&gt;"--- Empty ---",AW1060=IF(AV1060="Finger2",Settings!$AB$3,Settings!$AB$5),ISERROR(MATCH(AW1060,Settings!$AB$9:$AB$14,0))),"No","Yes"))</f>
        <v/>
      </c>
    </row>
    <row r="1061" spans="31:51" x14ac:dyDescent="0.25">
      <c r="AE1061" s="51" t="str">
        <f ca="1">OFFSET('All Equipment'!$A$1,ROW()-1,0)&amp;""</f>
        <v/>
      </c>
      <c r="AF1061" s="51" t="str">
        <f ca="1">OFFSET('All Equipment'!$B$1,ROW()-1,0)&amp;""</f>
        <v/>
      </c>
      <c r="AG1061" s="52" t="str">
        <f t="shared" ca="1" si="149"/>
        <v/>
      </c>
      <c r="AH1061" s="51" t="str">
        <f ca="1">IF($AE1061="","",IF(OFFSET('All Equipment'!$A$1,ROW()-1,2)="","--- Empty ---",OFFSET('All Equipment'!$A$1,ROW()-1,2)))</f>
        <v/>
      </c>
      <c r="AI1061" s="52" t="str">
        <f ca="1">IF($AF1061="","",OFFSET('All Equipment'!$E$1,ROW()-1,0))</f>
        <v/>
      </c>
      <c r="AJ1061" s="52" t="str">
        <f ca="1">IF($AE1061="","",OFFSET('All Equipment'!$M$1,ROW()-1,0))</f>
        <v/>
      </c>
      <c r="AK1061" s="107" t="str">
        <f ca="1">IF($AE1061="","",IF($AH1061="--- Empty ---",0,OFFSET('All Equipment'!$P$1,ROW()-1,0)))</f>
        <v/>
      </c>
      <c r="AL1061" s="107" t="str">
        <f ca="1">IF($AE1061="","",IF(AND($AE1061="Off-Hand",$AH1061="--- Empty ---"),1000,IF($AG1061="1H",SUM($AK1061,MAX(Optimization!$I$5:$K$5)),$AK1061)))</f>
        <v/>
      </c>
      <c r="AM1061" s="134" t="str">
        <f ca="1">IF($AH1061="","",IF(AND($AH1061&lt;&gt;"--- Empty ---",OR($AI1061&gt;$AD$2,OFFSET('All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1" s="52" t="str">
        <f t="shared" ca="1" si="150"/>
        <v/>
      </c>
      <c r="AO1061" s="52" t="str">
        <f t="shared" ca="1" si="153"/>
        <v/>
      </c>
      <c r="AQ1061" s="51" t="str">
        <f t="shared" ca="1" si="151"/>
        <v/>
      </c>
      <c r="AR1061" s="51" t="str">
        <f t="shared" ca="1" si="145"/>
        <v/>
      </c>
      <c r="AS1061" s="52" t="str">
        <f t="shared" ca="1" si="146"/>
        <v/>
      </c>
      <c r="AT1061" s="52" t="str">
        <f ca="1">IF(OR(AQ1061="",AQ1061="n/a"),AQ1061,IF(AND($AR1061&lt;&gt;"--- Empty ---",AR1061=IF(AQ1061="Finger1",Settings!$AB$4,Settings!$AB$6),ISERROR(MATCH(AR1061,Settings!$AB$9:$AB$14,0))),"No","Yes"))</f>
        <v/>
      </c>
      <c r="AV1061" s="51" t="str">
        <f t="shared" ca="1" si="152"/>
        <v/>
      </c>
      <c r="AW1061" s="51" t="str">
        <f t="shared" ca="1" si="147"/>
        <v/>
      </c>
      <c r="AX1061" s="52" t="str">
        <f t="shared" ca="1" si="148"/>
        <v/>
      </c>
      <c r="AY1061" s="52" t="str">
        <f ca="1">IF(OR(AV1061="",AV1061="n/a"),AV1061,IF(AND($AW1061&lt;&gt;"--- Empty ---",AW1061=IF(AV1061="Finger2",Settings!$AB$3,Settings!$AB$5),ISERROR(MATCH(AW1061,Settings!$AB$9:$AB$14,0))),"No","Yes"))</f>
        <v/>
      </c>
    </row>
    <row r="1062" spans="31:51" x14ac:dyDescent="0.25">
      <c r="AE1062" s="51" t="str">
        <f ca="1">OFFSET('All Equipment'!$A$1,ROW()-1,0)&amp;""</f>
        <v/>
      </c>
      <c r="AF1062" s="51" t="str">
        <f ca="1">OFFSET('All Equipment'!$B$1,ROW()-1,0)&amp;""</f>
        <v/>
      </c>
      <c r="AG1062" s="52" t="str">
        <f t="shared" ca="1" si="149"/>
        <v/>
      </c>
      <c r="AH1062" s="51" t="str">
        <f ca="1">IF($AE1062="","",IF(OFFSET('All Equipment'!$A$1,ROW()-1,2)="","--- Empty ---",OFFSET('All Equipment'!$A$1,ROW()-1,2)))</f>
        <v/>
      </c>
      <c r="AI1062" s="52" t="str">
        <f ca="1">IF($AF1062="","",OFFSET('All Equipment'!$E$1,ROW()-1,0))</f>
        <v/>
      </c>
      <c r="AJ1062" s="52" t="str">
        <f ca="1">IF($AE1062="","",OFFSET('All Equipment'!$M$1,ROW()-1,0))</f>
        <v/>
      </c>
      <c r="AK1062" s="107" t="str">
        <f ca="1">IF($AE1062="","",IF($AH1062="--- Empty ---",0,OFFSET('All Equipment'!$P$1,ROW()-1,0)))</f>
        <v/>
      </c>
      <c r="AL1062" s="107" t="str">
        <f ca="1">IF($AE1062="","",IF(AND($AE1062="Off-Hand",$AH1062="--- Empty ---"),1000,IF($AG1062="1H",SUM($AK1062,MAX(Optimization!$I$5:$K$5)),$AK1062)))</f>
        <v/>
      </c>
      <c r="AM1062" s="134" t="str">
        <f ca="1">IF($AH1062="","",IF(AND($AH1062&lt;&gt;"--- Empty ---",OR($AI1062&gt;$AD$2,OFFSET('All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2" s="52" t="str">
        <f t="shared" ca="1" si="150"/>
        <v/>
      </c>
      <c r="AO1062" s="52" t="str">
        <f t="shared" ca="1" si="153"/>
        <v/>
      </c>
      <c r="AQ1062" s="51" t="str">
        <f t="shared" ca="1" si="151"/>
        <v/>
      </c>
      <c r="AR1062" s="51" t="str">
        <f t="shared" ca="1" si="145"/>
        <v/>
      </c>
      <c r="AS1062" s="52" t="str">
        <f t="shared" ca="1" si="146"/>
        <v/>
      </c>
      <c r="AT1062" s="52" t="str">
        <f ca="1">IF(OR(AQ1062="",AQ1062="n/a"),AQ1062,IF(AND($AR1062&lt;&gt;"--- Empty ---",AR1062=IF(AQ1062="Finger1",Settings!$AB$4,Settings!$AB$6),ISERROR(MATCH(AR1062,Settings!$AB$9:$AB$14,0))),"No","Yes"))</f>
        <v/>
      </c>
      <c r="AV1062" s="51" t="str">
        <f t="shared" ca="1" si="152"/>
        <v/>
      </c>
      <c r="AW1062" s="51" t="str">
        <f t="shared" ca="1" si="147"/>
        <v/>
      </c>
      <c r="AX1062" s="52" t="str">
        <f t="shared" ca="1" si="148"/>
        <v/>
      </c>
      <c r="AY1062" s="52" t="str">
        <f ca="1">IF(OR(AV1062="",AV1062="n/a"),AV1062,IF(AND($AW1062&lt;&gt;"--- Empty ---",AW1062=IF(AV1062="Finger2",Settings!$AB$3,Settings!$AB$5),ISERROR(MATCH(AW1062,Settings!$AB$9:$AB$14,0))),"No","Yes"))</f>
        <v/>
      </c>
    </row>
    <row r="1063" spans="31:51" x14ac:dyDescent="0.25">
      <c r="AE1063" s="51" t="str">
        <f ca="1">OFFSET('All Equipment'!$A$1,ROW()-1,0)&amp;""</f>
        <v/>
      </c>
      <c r="AF1063" s="51" t="str">
        <f ca="1">OFFSET('All Equipment'!$B$1,ROW()-1,0)&amp;""</f>
        <v/>
      </c>
      <c r="AG1063" s="52" t="str">
        <f t="shared" ca="1" si="149"/>
        <v/>
      </c>
      <c r="AH1063" s="51" t="str">
        <f ca="1">IF($AE1063="","",IF(OFFSET('All Equipment'!$A$1,ROW()-1,2)="","--- Empty ---",OFFSET('All Equipment'!$A$1,ROW()-1,2)))</f>
        <v/>
      </c>
      <c r="AI1063" s="52" t="str">
        <f ca="1">IF($AF1063="","",OFFSET('All Equipment'!$E$1,ROW()-1,0))</f>
        <v/>
      </c>
      <c r="AJ1063" s="52" t="str">
        <f ca="1">IF($AE1063="","",OFFSET('All Equipment'!$M$1,ROW()-1,0))</f>
        <v/>
      </c>
      <c r="AK1063" s="107" t="str">
        <f ca="1">IF($AE1063="","",IF($AH1063="--- Empty ---",0,OFFSET('All Equipment'!$P$1,ROW()-1,0)))</f>
        <v/>
      </c>
      <c r="AL1063" s="107" t="str">
        <f ca="1">IF($AE1063="","",IF(AND($AE1063="Off-Hand",$AH1063="--- Empty ---"),1000,IF($AG1063="1H",SUM($AK1063,MAX(Optimization!$I$5:$K$5)),$AK1063)))</f>
        <v/>
      </c>
      <c r="AM1063" s="134" t="str">
        <f ca="1">IF($AH1063="","",IF(AND($AH1063&lt;&gt;"--- Empty ---",OR($AI1063&gt;$AD$2,OFFSET('All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3" s="52" t="str">
        <f t="shared" ca="1" si="150"/>
        <v/>
      </c>
      <c r="AO1063" s="52" t="str">
        <f t="shared" ca="1" si="153"/>
        <v/>
      </c>
      <c r="AQ1063" s="51" t="str">
        <f t="shared" ca="1" si="151"/>
        <v/>
      </c>
      <c r="AR1063" s="51" t="str">
        <f t="shared" ca="1" si="145"/>
        <v/>
      </c>
      <c r="AS1063" s="52" t="str">
        <f t="shared" ca="1" si="146"/>
        <v/>
      </c>
      <c r="AT1063" s="52" t="str">
        <f ca="1">IF(OR(AQ1063="",AQ1063="n/a"),AQ1063,IF(AND($AR1063&lt;&gt;"--- Empty ---",AR1063=IF(AQ1063="Finger1",Settings!$AB$4,Settings!$AB$6),ISERROR(MATCH(AR1063,Settings!$AB$9:$AB$14,0))),"No","Yes"))</f>
        <v/>
      </c>
      <c r="AV1063" s="51" t="str">
        <f t="shared" ca="1" si="152"/>
        <v/>
      </c>
      <c r="AW1063" s="51" t="str">
        <f t="shared" ca="1" si="147"/>
        <v/>
      </c>
      <c r="AX1063" s="52" t="str">
        <f t="shared" ca="1" si="148"/>
        <v/>
      </c>
      <c r="AY1063" s="52" t="str">
        <f ca="1">IF(OR(AV1063="",AV1063="n/a"),AV1063,IF(AND($AW1063&lt;&gt;"--- Empty ---",AW1063=IF(AV1063="Finger2",Settings!$AB$3,Settings!$AB$5),ISERROR(MATCH(AW1063,Settings!$AB$9:$AB$14,0))),"No","Yes"))</f>
        <v/>
      </c>
    </row>
    <row r="1064" spans="31:51" x14ac:dyDescent="0.25">
      <c r="AE1064" s="51" t="str">
        <f ca="1">OFFSET('All Equipment'!$A$1,ROW()-1,0)&amp;""</f>
        <v/>
      </c>
      <c r="AF1064" s="51" t="str">
        <f ca="1">OFFSET('All Equipment'!$B$1,ROW()-1,0)&amp;""</f>
        <v/>
      </c>
      <c r="AG1064" s="52" t="str">
        <f t="shared" ca="1" si="149"/>
        <v/>
      </c>
      <c r="AH1064" s="51" t="str">
        <f ca="1">IF($AE1064="","",IF(OFFSET('All Equipment'!$A$1,ROW()-1,2)="","--- Empty ---",OFFSET('All Equipment'!$A$1,ROW()-1,2)))</f>
        <v/>
      </c>
      <c r="AI1064" s="52" t="str">
        <f ca="1">IF($AF1064="","",OFFSET('All Equipment'!$E$1,ROW()-1,0))</f>
        <v/>
      </c>
      <c r="AJ1064" s="52" t="str">
        <f ca="1">IF($AE1064="","",OFFSET('All Equipment'!$M$1,ROW()-1,0))</f>
        <v/>
      </c>
      <c r="AK1064" s="107" t="str">
        <f ca="1">IF($AE1064="","",IF($AH1064="--- Empty ---",0,OFFSET('All Equipment'!$P$1,ROW()-1,0)))</f>
        <v/>
      </c>
      <c r="AL1064" s="107" t="str">
        <f ca="1">IF($AE1064="","",IF(AND($AE1064="Off-Hand",$AH1064="--- Empty ---"),1000,IF($AG1064="1H",SUM($AK1064,MAX(Optimization!$I$5:$K$5)),$AK1064)))</f>
        <v/>
      </c>
      <c r="AM1064" s="134" t="str">
        <f ca="1">IF($AH1064="","",IF(AND($AH1064&lt;&gt;"--- Empty ---",OR($AI1064&gt;$AD$2,OFFSET('All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4" s="52" t="str">
        <f t="shared" ca="1" si="150"/>
        <v/>
      </c>
      <c r="AO1064" s="52" t="str">
        <f t="shared" ca="1" si="153"/>
        <v/>
      </c>
      <c r="AQ1064" s="51" t="str">
        <f t="shared" ca="1" si="151"/>
        <v/>
      </c>
      <c r="AR1064" s="51" t="str">
        <f t="shared" ca="1" si="145"/>
        <v/>
      </c>
      <c r="AS1064" s="52" t="str">
        <f t="shared" ca="1" si="146"/>
        <v/>
      </c>
      <c r="AT1064" s="52" t="str">
        <f ca="1">IF(OR(AQ1064="",AQ1064="n/a"),AQ1064,IF(AND($AR1064&lt;&gt;"--- Empty ---",AR1064=IF(AQ1064="Finger1",Settings!$AB$4,Settings!$AB$6),ISERROR(MATCH(AR1064,Settings!$AB$9:$AB$14,0))),"No","Yes"))</f>
        <v/>
      </c>
      <c r="AV1064" s="51" t="str">
        <f t="shared" ca="1" si="152"/>
        <v/>
      </c>
      <c r="AW1064" s="51" t="str">
        <f t="shared" ca="1" si="147"/>
        <v/>
      </c>
      <c r="AX1064" s="52" t="str">
        <f t="shared" ca="1" si="148"/>
        <v/>
      </c>
      <c r="AY1064" s="52" t="str">
        <f ca="1">IF(OR(AV1064="",AV1064="n/a"),AV1064,IF(AND($AW1064&lt;&gt;"--- Empty ---",AW1064=IF(AV1064="Finger2",Settings!$AB$3,Settings!$AB$5),ISERROR(MATCH(AW1064,Settings!$AB$9:$AB$14,0))),"No","Yes"))</f>
        <v/>
      </c>
    </row>
    <row r="1065" spans="31:51" x14ac:dyDescent="0.25">
      <c r="AE1065" s="51" t="str">
        <f ca="1">OFFSET('All Equipment'!$A$1,ROW()-1,0)&amp;""</f>
        <v/>
      </c>
      <c r="AF1065" s="51" t="str">
        <f ca="1">OFFSET('All Equipment'!$B$1,ROW()-1,0)&amp;""</f>
        <v/>
      </c>
      <c r="AG1065" s="52" t="str">
        <f t="shared" ca="1" si="149"/>
        <v/>
      </c>
      <c r="AH1065" s="51" t="str">
        <f ca="1">IF($AE1065="","",IF(OFFSET('All Equipment'!$A$1,ROW()-1,2)="","--- Empty ---",OFFSET('All Equipment'!$A$1,ROW()-1,2)))</f>
        <v/>
      </c>
      <c r="AI1065" s="52" t="str">
        <f ca="1">IF($AF1065="","",OFFSET('All Equipment'!$E$1,ROW()-1,0))</f>
        <v/>
      </c>
      <c r="AJ1065" s="52" t="str">
        <f ca="1">IF($AE1065="","",OFFSET('All Equipment'!$M$1,ROW()-1,0))</f>
        <v/>
      </c>
      <c r="AK1065" s="107" t="str">
        <f ca="1">IF($AE1065="","",IF($AH1065="--- Empty ---",0,OFFSET('All Equipment'!$P$1,ROW()-1,0)))</f>
        <v/>
      </c>
      <c r="AL1065" s="107" t="str">
        <f ca="1">IF($AE1065="","",IF(AND($AE1065="Off-Hand",$AH1065="--- Empty ---"),1000,IF($AG1065="1H",SUM($AK1065,MAX(Optimization!$I$5:$K$5)),$AK1065)))</f>
        <v/>
      </c>
      <c r="AM1065" s="134" t="str">
        <f ca="1">IF($AH1065="","",IF(AND($AH1065&lt;&gt;"--- Empty ---",OR($AI1065&gt;$AD$2,OFFSET('All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5" s="52" t="str">
        <f t="shared" ca="1" si="150"/>
        <v/>
      </c>
      <c r="AO1065" s="52" t="str">
        <f t="shared" ca="1" si="153"/>
        <v/>
      </c>
      <c r="AQ1065" s="51" t="str">
        <f t="shared" ca="1" si="151"/>
        <v/>
      </c>
      <c r="AR1065" s="51" t="str">
        <f t="shared" ref="AR1065:AR1128" ca="1" si="154">IF(OR(AQ1065="",AQ1065="n/a"),AQ1065,$AH1065)</f>
        <v/>
      </c>
      <c r="AS1065" s="52" t="str">
        <f t="shared" ref="AS1065:AS1128" ca="1" si="155">IF(OR(AQ1065="",AQ1065="n/a"),AQ1065,$AM1065)</f>
        <v/>
      </c>
      <c r="AT1065" s="52" t="str">
        <f ca="1">IF(OR(AQ1065="",AQ1065="n/a"),AQ1065,IF(AND($AR1065&lt;&gt;"--- Empty ---",AR1065=IF(AQ1065="Finger1",Settings!$AB$4,Settings!$AB$6),ISERROR(MATCH(AR1065,Settings!$AB$9:$AB$14,0))),"No","Yes"))</f>
        <v/>
      </c>
      <c r="AV1065" s="51" t="str">
        <f t="shared" ca="1" si="152"/>
        <v/>
      </c>
      <c r="AW1065" s="51" t="str">
        <f t="shared" ref="AW1065:AW1128" ca="1" si="156">IF(OR(AV1065="",AV1065="n/a"),AV1065,$AH1065)</f>
        <v/>
      </c>
      <c r="AX1065" s="52" t="str">
        <f t="shared" ref="AX1065:AX1128" ca="1" si="157">IF(OR(AV1065="",AV1065="n/a"),AV1065,$AM1065)</f>
        <v/>
      </c>
      <c r="AY1065" s="52" t="str">
        <f ca="1">IF(OR(AV1065="",AV1065="n/a"),AV1065,IF(AND($AW1065&lt;&gt;"--- Empty ---",AW1065=IF(AV1065="Finger2",Settings!$AB$3,Settings!$AB$5),ISERROR(MATCH(AW1065,Settings!$AB$9:$AB$14,0))),"No","Yes"))</f>
        <v/>
      </c>
    </row>
    <row r="1066" spans="31:51" x14ac:dyDescent="0.25">
      <c r="AE1066" s="51" t="str">
        <f ca="1">OFFSET('All Equipment'!$A$1,ROW()-1,0)&amp;""</f>
        <v/>
      </c>
      <c r="AF1066" s="51" t="str">
        <f ca="1">OFFSET('All Equipment'!$B$1,ROW()-1,0)&amp;""</f>
        <v/>
      </c>
      <c r="AG1066" s="52" t="str">
        <f t="shared" ca="1" si="149"/>
        <v/>
      </c>
      <c r="AH1066" s="51" t="str">
        <f ca="1">IF($AE1066="","",IF(OFFSET('All Equipment'!$A$1,ROW()-1,2)="","--- Empty ---",OFFSET('All Equipment'!$A$1,ROW()-1,2)))</f>
        <v/>
      </c>
      <c r="AI1066" s="52" t="str">
        <f ca="1">IF($AF1066="","",OFFSET('All Equipment'!$E$1,ROW()-1,0))</f>
        <v/>
      </c>
      <c r="AJ1066" s="52" t="str">
        <f ca="1">IF($AE1066="","",OFFSET('All Equipment'!$M$1,ROW()-1,0))</f>
        <v/>
      </c>
      <c r="AK1066" s="107" t="str">
        <f ca="1">IF($AE1066="","",IF($AH1066="--- Empty ---",0,OFFSET('All Equipment'!$P$1,ROW()-1,0)))</f>
        <v/>
      </c>
      <c r="AL1066" s="107" t="str">
        <f ca="1">IF($AE1066="","",IF(AND($AE1066="Off-Hand",$AH1066="--- Empty ---"),1000,IF($AG1066="1H",SUM($AK1066,MAX(Optimization!$I$5:$K$5)),$AK1066)))</f>
        <v/>
      </c>
      <c r="AM1066" s="134" t="str">
        <f ca="1">IF($AH1066="","",IF(AND($AH1066&lt;&gt;"--- Empty ---",OR($AI1066&gt;$AD$2,OFFSET('All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6" s="52" t="str">
        <f t="shared" ca="1" si="150"/>
        <v/>
      </c>
      <c r="AO1066" s="52" t="str">
        <f t="shared" ca="1" si="153"/>
        <v/>
      </c>
      <c r="AQ1066" s="51" t="str">
        <f t="shared" ca="1" si="151"/>
        <v/>
      </c>
      <c r="AR1066" s="51" t="str">
        <f t="shared" ca="1" si="154"/>
        <v/>
      </c>
      <c r="AS1066" s="52" t="str">
        <f t="shared" ca="1" si="155"/>
        <v/>
      </c>
      <c r="AT1066" s="52" t="str">
        <f ca="1">IF(OR(AQ1066="",AQ1066="n/a"),AQ1066,IF(AND($AR1066&lt;&gt;"--- Empty ---",AR1066=IF(AQ1066="Finger1",Settings!$AB$4,Settings!$AB$6),ISERROR(MATCH(AR1066,Settings!$AB$9:$AB$14,0))),"No","Yes"))</f>
        <v/>
      </c>
      <c r="AV1066" s="51" t="str">
        <f t="shared" ca="1" si="152"/>
        <v/>
      </c>
      <c r="AW1066" s="51" t="str">
        <f t="shared" ca="1" si="156"/>
        <v/>
      </c>
      <c r="AX1066" s="52" t="str">
        <f t="shared" ca="1" si="157"/>
        <v/>
      </c>
      <c r="AY1066" s="52" t="str">
        <f ca="1">IF(OR(AV1066="",AV1066="n/a"),AV1066,IF(AND($AW1066&lt;&gt;"--- Empty ---",AW1066=IF(AV1066="Finger2",Settings!$AB$3,Settings!$AB$5),ISERROR(MATCH(AW1066,Settings!$AB$9:$AB$14,0))),"No","Yes"))</f>
        <v/>
      </c>
    </row>
    <row r="1067" spans="31:51" x14ac:dyDescent="0.25">
      <c r="AE1067" s="51" t="str">
        <f ca="1">OFFSET('All Equipment'!$A$1,ROW()-1,0)&amp;""</f>
        <v/>
      </c>
      <c r="AF1067" s="51" t="str">
        <f ca="1">OFFSET('All Equipment'!$B$1,ROW()-1,0)&amp;""</f>
        <v/>
      </c>
      <c r="AG1067" s="52" t="str">
        <f t="shared" ca="1" si="149"/>
        <v/>
      </c>
      <c r="AH1067" s="51" t="str">
        <f ca="1">IF($AE1067="","",IF(OFFSET('All Equipment'!$A$1,ROW()-1,2)="","--- Empty ---",OFFSET('All Equipment'!$A$1,ROW()-1,2)))</f>
        <v/>
      </c>
      <c r="AI1067" s="52" t="str">
        <f ca="1">IF($AF1067="","",OFFSET('All Equipment'!$E$1,ROW()-1,0))</f>
        <v/>
      </c>
      <c r="AJ1067" s="52" t="str">
        <f ca="1">IF($AE1067="","",OFFSET('All Equipment'!$M$1,ROW()-1,0))</f>
        <v/>
      </c>
      <c r="AK1067" s="107" t="str">
        <f ca="1">IF($AE1067="","",IF($AH1067="--- Empty ---",0,OFFSET('All Equipment'!$P$1,ROW()-1,0)))</f>
        <v/>
      </c>
      <c r="AL1067" s="107" t="str">
        <f ca="1">IF($AE1067="","",IF(AND($AE1067="Off-Hand",$AH1067="--- Empty ---"),1000,IF($AG1067="1H",SUM($AK1067,MAX(Optimization!$I$5:$K$5)),$AK1067)))</f>
        <v/>
      </c>
      <c r="AM1067" s="134" t="str">
        <f ca="1">IF($AH1067="","",IF(AND($AH1067&lt;&gt;"--- Empty ---",OR($AI1067&gt;$AD$2,OFFSET('All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7" s="52" t="str">
        <f t="shared" ca="1" si="150"/>
        <v/>
      </c>
      <c r="AO1067" s="52" t="str">
        <f t="shared" ca="1" si="153"/>
        <v/>
      </c>
      <c r="AQ1067" s="51" t="str">
        <f t="shared" ca="1" si="151"/>
        <v/>
      </c>
      <c r="AR1067" s="51" t="str">
        <f t="shared" ca="1" si="154"/>
        <v/>
      </c>
      <c r="AS1067" s="52" t="str">
        <f t="shared" ca="1" si="155"/>
        <v/>
      </c>
      <c r="AT1067" s="52" t="str">
        <f ca="1">IF(OR(AQ1067="",AQ1067="n/a"),AQ1067,IF(AND($AR1067&lt;&gt;"--- Empty ---",AR1067=IF(AQ1067="Finger1",Settings!$AB$4,Settings!$AB$6),ISERROR(MATCH(AR1067,Settings!$AB$9:$AB$14,0))),"No","Yes"))</f>
        <v/>
      </c>
      <c r="AV1067" s="51" t="str">
        <f t="shared" ca="1" si="152"/>
        <v/>
      </c>
      <c r="AW1067" s="51" t="str">
        <f t="shared" ca="1" si="156"/>
        <v/>
      </c>
      <c r="AX1067" s="52" t="str">
        <f t="shared" ca="1" si="157"/>
        <v/>
      </c>
      <c r="AY1067" s="52" t="str">
        <f ca="1">IF(OR(AV1067="",AV1067="n/a"),AV1067,IF(AND($AW1067&lt;&gt;"--- Empty ---",AW1067=IF(AV1067="Finger2",Settings!$AB$3,Settings!$AB$5),ISERROR(MATCH(AW1067,Settings!$AB$9:$AB$14,0))),"No","Yes"))</f>
        <v/>
      </c>
    </row>
    <row r="1068" spans="31:51" x14ac:dyDescent="0.25">
      <c r="AE1068" s="51" t="str">
        <f ca="1">OFFSET('All Equipment'!$A$1,ROW()-1,0)&amp;""</f>
        <v/>
      </c>
      <c r="AF1068" s="51" t="str">
        <f ca="1">OFFSET('All Equipment'!$B$1,ROW()-1,0)&amp;""</f>
        <v/>
      </c>
      <c r="AG1068" s="52" t="str">
        <f t="shared" ca="1" si="149"/>
        <v/>
      </c>
      <c r="AH1068" s="51" t="str">
        <f ca="1">IF($AE1068="","",IF(OFFSET('All Equipment'!$A$1,ROW()-1,2)="","--- Empty ---",OFFSET('All Equipment'!$A$1,ROW()-1,2)))</f>
        <v/>
      </c>
      <c r="AI1068" s="52" t="str">
        <f ca="1">IF($AF1068="","",OFFSET('All Equipment'!$E$1,ROW()-1,0))</f>
        <v/>
      </c>
      <c r="AJ1068" s="52" t="str">
        <f ca="1">IF($AE1068="","",OFFSET('All Equipment'!$M$1,ROW()-1,0))</f>
        <v/>
      </c>
      <c r="AK1068" s="107" t="str">
        <f ca="1">IF($AE1068="","",IF($AH1068="--- Empty ---",0,OFFSET('All Equipment'!$P$1,ROW()-1,0)))</f>
        <v/>
      </c>
      <c r="AL1068" s="107" t="str">
        <f ca="1">IF($AE1068="","",IF(AND($AE1068="Off-Hand",$AH1068="--- Empty ---"),1000,IF($AG1068="1H",SUM($AK1068,MAX(Optimization!$I$5:$K$5)),$AK1068)))</f>
        <v/>
      </c>
      <c r="AM1068" s="134" t="str">
        <f ca="1">IF($AH1068="","",IF(AND($AH1068&lt;&gt;"--- Empty ---",OR($AI1068&gt;$AD$2,OFFSET('All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8" s="52" t="str">
        <f t="shared" ca="1" si="150"/>
        <v/>
      </c>
      <c r="AO1068" s="52" t="str">
        <f t="shared" ca="1" si="153"/>
        <v/>
      </c>
      <c r="AQ1068" s="51" t="str">
        <f t="shared" ca="1" si="151"/>
        <v/>
      </c>
      <c r="AR1068" s="51" t="str">
        <f t="shared" ca="1" si="154"/>
        <v/>
      </c>
      <c r="AS1068" s="52" t="str">
        <f t="shared" ca="1" si="155"/>
        <v/>
      </c>
      <c r="AT1068" s="52" t="str">
        <f ca="1">IF(OR(AQ1068="",AQ1068="n/a"),AQ1068,IF(AND($AR1068&lt;&gt;"--- Empty ---",AR1068=IF(AQ1068="Finger1",Settings!$AB$4,Settings!$AB$6),ISERROR(MATCH(AR1068,Settings!$AB$9:$AB$14,0))),"No","Yes"))</f>
        <v/>
      </c>
      <c r="AV1068" s="51" t="str">
        <f t="shared" ca="1" si="152"/>
        <v/>
      </c>
      <c r="AW1068" s="51" t="str">
        <f t="shared" ca="1" si="156"/>
        <v/>
      </c>
      <c r="AX1068" s="52" t="str">
        <f t="shared" ca="1" si="157"/>
        <v/>
      </c>
      <c r="AY1068" s="52" t="str">
        <f ca="1">IF(OR(AV1068="",AV1068="n/a"),AV1068,IF(AND($AW1068&lt;&gt;"--- Empty ---",AW1068=IF(AV1068="Finger2",Settings!$AB$3,Settings!$AB$5),ISERROR(MATCH(AW1068,Settings!$AB$9:$AB$14,0))),"No","Yes"))</f>
        <v/>
      </c>
    </row>
    <row r="1069" spans="31:51" x14ac:dyDescent="0.25">
      <c r="AE1069" s="51" t="str">
        <f ca="1">OFFSET('All Equipment'!$A$1,ROW()-1,0)&amp;""</f>
        <v/>
      </c>
      <c r="AF1069" s="51" t="str">
        <f ca="1">OFFSET('All Equipment'!$B$1,ROW()-1,0)&amp;""</f>
        <v/>
      </c>
      <c r="AG1069" s="52" t="str">
        <f t="shared" ca="1" si="149"/>
        <v/>
      </c>
      <c r="AH1069" s="51" t="str">
        <f ca="1">IF($AE1069="","",IF(OFFSET('All Equipment'!$A$1,ROW()-1,2)="","--- Empty ---",OFFSET('All Equipment'!$A$1,ROW()-1,2)))</f>
        <v/>
      </c>
      <c r="AI1069" s="52" t="str">
        <f ca="1">IF($AF1069="","",OFFSET('All Equipment'!$E$1,ROW()-1,0))</f>
        <v/>
      </c>
      <c r="AJ1069" s="52" t="str">
        <f ca="1">IF($AE1069="","",OFFSET('All Equipment'!$M$1,ROW()-1,0))</f>
        <v/>
      </c>
      <c r="AK1069" s="107" t="str">
        <f ca="1">IF($AE1069="","",IF($AH1069="--- Empty ---",0,OFFSET('All Equipment'!$P$1,ROW()-1,0)))</f>
        <v/>
      </c>
      <c r="AL1069" s="107" t="str">
        <f ca="1">IF($AE1069="","",IF(AND($AE1069="Off-Hand",$AH1069="--- Empty ---"),1000,IF($AG1069="1H",SUM($AK1069,MAX(Optimization!$I$5:$K$5)),$AK1069)))</f>
        <v/>
      </c>
      <c r="AM1069" s="134" t="str">
        <f ca="1">IF($AH1069="","",IF(AND($AH1069&lt;&gt;"--- Empty ---",OR($AI1069&gt;$AD$2,OFFSET('All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9" s="52" t="str">
        <f t="shared" ca="1" si="150"/>
        <v/>
      </c>
      <c r="AO1069" s="52" t="str">
        <f t="shared" ca="1" si="153"/>
        <v/>
      </c>
      <c r="AQ1069" s="51" t="str">
        <f t="shared" ca="1" si="151"/>
        <v/>
      </c>
      <c r="AR1069" s="51" t="str">
        <f t="shared" ca="1" si="154"/>
        <v/>
      </c>
      <c r="AS1069" s="52" t="str">
        <f t="shared" ca="1" si="155"/>
        <v/>
      </c>
      <c r="AT1069" s="52" t="str">
        <f ca="1">IF(OR(AQ1069="",AQ1069="n/a"),AQ1069,IF(AND($AR1069&lt;&gt;"--- Empty ---",AR1069=IF(AQ1069="Finger1",Settings!$AB$4,Settings!$AB$6),ISERROR(MATCH(AR1069,Settings!$AB$9:$AB$14,0))),"No","Yes"))</f>
        <v/>
      </c>
      <c r="AV1069" s="51" t="str">
        <f t="shared" ca="1" si="152"/>
        <v/>
      </c>
      <c r="AW1069" s="51" t="str">
        <f t="shared" ca="1" si="156"/>
        <v/>
      </c>
      <c r="AX1069" s="52" t="str">
        <f t="shared" ca="1" si="157"/>
        <v/>
      </c>
      <c r="AY1069" s="52" t="str">
        <f ca="1">IF(OR(AV1069="",AV1069="n/a"),AV1069,IF(AND($AW1069&lt;&gt;"--- Empty ---",AW1069=IF(AV1069="Finger2",Settings!$AB$3,Settings!$AB$5),ISERROR(MATCH(AW1069,Settings!$AB$9:$AB$14,0))),"No","Yes"))</f>
        <v/>
      </c>
    </row>
    <row r="1070" spans="31:51" x14ac:dyDescent="0.25">
      <c r="AE1070" s="51" t="str">
        <f ca="1">OFFSET('All Equipment'!$A$1,ROW()-1,0)&amp;""</f>
        <v/>
      </c>
      <c r="AF1070" s="51" t="str">
        <f ca="1">OFFSET('All Equipment'!$B$1,ROW()-1,0)&amp;""</f>
        <v/>
      </c>
      <c r="AG1070" s="52" t="str">
        <f t="shared" ca="1" si="149"/>
        <v/>
      </c>
      <c r="AH1070" s="51" t="str">
        <f ca="1">IF($AE1070="","",IF(OFFSET('All Equipment'!$A$1,ROW()-1,2)="","--- Empty ---",OFFSET('All Equipment'!$A$1,ROW()-1,2)))</f>
        <v/>
      </c>
      <c r="AI1070" s="52" t="str">
        <f ca="1">IF($AF1070="","",OFFSET('All Equipment'!$E$1,ROW()-1,0))</f>
        <v/>
      </c>
      <c r="AJ1070" s="52" t="str">
        <f ca="1">IF($AE1070="","",OFFSET('All Equipment'!$M$1,ROW()-1,0))</f>
        <v/>
      </c>
      <c r="AK1070" s="107" t="str">
        <f ca="1">IF($AE1070="","",IF($AH1070="--- Empty ---",0,OFFSET('All Equipment'!$P$1,ROW()-1,0)))</f>
        <v/>
      </c>
      <c r="AL1070" s="107" t="str">
        <f ca="1">IF($AE1070="","",IF(AND($AE1070="Off-Hand",$AH1070="--- Empty ---"),1000,IF($AG1070="1H",SUM($AK1070,MAX(Optimization!$I$5:$K$5)),$AK1070)))</f>
        <v/>
      </c>
      <c r="AM1070" s="134" t="str">
        <f ca="1">IF($AH1070="","",IF(AND($AH1070&lt;&gt;"--- Empty ---",OR($AI1070&gt;$AD$2,OFFSET('All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0" s="52" t="str">
        <f t="shared" ca="1" si="150"/>
        <v/>
      </c>
      <c r="AO1070" s="52" t="str">
        <f t="shared" ca="1" si="153"/>
        <v/>
      </c>
      <c r="AQ1070" s="51" t="str">
        <f t="shared" ca="1" si="151"/>
        <v/>
      </c>
      <c r="AR1070" s="51" t="str">
        <f t="shared" ca="1" si="154"/>
        <v/>
      </c>
      <c r="AS1070" s="52" t="str">
        <f t="shared" ca="1" si="155"/>
        <v/>
      </c>
      <c r="AT1070" s="52" t="str">
        <f ca="1">IF(OR(AQ1070="",AQ1070="n/a"),AQ1070,IF(AND($AR1070&lt;&gt;"--- Empty ---",AR1070=IF(AQ1070="Finger1",Settings!$AB$4,Settings!$AB$6),ISERROR(MATCH(AR1070,Settings!$AB$9:$AB$14,0))),"No","Yes"))</f>
        <v/>
      </c>
      <c r="AV1070" s="51" t="str">
        <f t="shared" ca="1" si="152"/>
        <v/>
      </c>
      <c r="AW1070" s="51" t="str">
        <f t="shared" ca="1" si="156"/>
        <v/>
      </c>
      <c r="AX1070" s="52" t="str">
        <f t="shared" ca="1" si="157"/>
        <v/>
      </c>
      <c r="AY1070" s="52" t="str">
        <f ca="1">IF(OR(AV1070="",AV1070="n/a"),AV1070,IF(AND($AW1070&lt;&gt;"--- Empty ---",AW1070=IF(AV1070="Finger2",Settings!$AB$3,Settings!$AB$5),ISERROR(MATCH(AW1070,Settings!$AB$9:$AB$14,0))),"No","Yes"))</f>
        <v/>
      </c>
    </row>
    <row r="1071" spans="31:51" x14ac:dyDescent="0.25">
      <c r="AE1071" s="51" t="str">
        <f ca="1">OFFSET('All Equipment'!$A$1,ROW()-1,0)&amp;""</f>
        <v/>
      </c>
      <c r="AF1071" s="51" t="str">
        <f ca="1">OFFSET('All Equipment'!$B$1,ROW()-1,0)&amp;""</f>
        <v/>
      </c>
      <c r="AG1071" s="52" t="str">
        <f t="shared" ca="1" si="149"/>
        <v/>
      </c>
      <c r="AH1071" s="51" t="str">
        <f ca="1">IF($AE1071="","",IF(OFFSET('All Equipment'!$A$1,ROW()-1,2)="","--- Empty ---",OFFSET('All Equipment'!$A$1,ROW()-1,2)))</f>
        <v/>
      </c>
      <c r="AI1071" s="52" t="str">
        <f ca="1">IF($AF1071="","",OFFSET('All Equipment'!$E$1,ROW()-1,0))</f>
        <v/>
      </c>
      <c r="AJ1071" s="52" t="str">
        <f ca="1">IF($AE1071="","",OFFSET('All Equipment'!$M$1,ROW()-1,0))</f>
        <v/>
      </c>
      <c r="AK1071" s="107" t="str">
        <f ca="1">IF($AE1071="","",IF($AH1071="--- Empty ---",0,OFFSET('All Equipment'!$P$1,ROW()-1,0)))</f>
        <v/>
      </c>
      <c r="AL1071" s="107" t="str">
        <f ca="1">IF($AE1071="","",IF(AND($AE1071="Off-Hand",$AH1071="--- Empty ---"),1000,IF($AG1071="1H",SUM($AK1071,MAX(Optimization!$I$5:$K$5)),$AK1071)))</f>
        <v/>
      </c>
      <c r="AM1071" s="134" t="str">
        <f ca="1">IF($AH1071="","",IF(AND($AH1071&lt;&gt;"--- Empty ---",OR($AI1071&gt;$AD$2,OFFSET('All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1" s="52" t="str">
        <f t="shared" ca="1" si="150"/>
        <v/>
      </c>
      <c r="AO1071" s="52" t="str">
        <f t="shared" ca="1" si="153"/>
        <v/>
      </c>
      <c r="AQ1071" s="51" t="str">
        <f t="shared" ca="1" si="151"/>
        <v/>
      </c>
      <c r="AR1071" s="51" t="str">
        <f t="shared" ca="1" si="154"/>
        <v/>
      </c>
      <c r="AS1071" s="52" t="str">
        <f t="shared" ca="1" si="155"/>
        <v/>
      </c>
      <c r="AT1071" s="52" t="str">
        <f ca="1">IF(OR(AQ1071="",AQ1071="n/a"),AQ1071,IF(AND($AR1071&lt;&gt;"--- Empty ---",AR1071=IF(AQ1071="Finger1",Settings!$AB$4,Settings!$AB$6),ISERROR(MATCH(AR1071,Settings!$AB$9:$AB$14,0))),"No","Yes"))</f>
        <v/>
      </c>
      <c r="AV1071" s="51" t="str">
        <f t="shared" ca="1" si="152"/>
        <v/>
      </c>
      <c r="AW1071" s="51" t="str">
        <f t="shared" ca="1" si="156"/>
        <v/>
      </c>
      <c r="AX1071" s="52" t="str">
        <f t="shared" ca="1" si="157"/>
        <v/>
      </c>
      <c r="AY1071" s="52" t="str">
        <f ca="1">IF(OR(AV1071="",AV1071="n/a"),AV1071,IF(AND($AW1071&lt;&gt;"--- Empty ---",AW1071=IF(AV1071="Finger2",Settings!$AB$3,Settings!$AB$5),ISERROR(MATCH(AW1071,Settings!$AB$9:$AB$14,0))),"No","Yes"))</f>
        <v/>
      </c>
    </row>
    <row r="1072" spans="31:51" x14ac:dyDescent="0.25">
      <c r="AE1072" s="51" t="str">
        <f ca="1">OFFSET('All Equipment'!$A$1,ROW()-1,0)&amp;""</f>
        <v/>
      </c>
      <c r="AF1072" s="51" t="str">
        <f ca="1">OFFSET('All Equipment'!$B$1,ROW()-1,0)&amp;""</f>
        <v/>
      </c>
      <c r="AG1072" s="52" t="str">
        <f t="shared" ca="1" si="149"/>
        <v/>
      </c>
      <c r="AH1072" s="51" t="str">
        <f ca="1">IF($AE1072="","",IF(OFFSET('All Equipment'!$A$1,ROW()-1,2)="","--- Empty ---",OFFSET('All Equipment'!$A$1,ROW()-1,2)))</f>
        <v/>
      </c>
      <c r="AI1072" s="52" t="str">
        <f ca="1">IF($AF1072="","",OFFSET('All Equipment'!$E$1,ROW()-1,0))</f>
        <v/>
      </c>
      <c r="AJ1072" s="52" t="str">
        <f ca="1">IF($AE1072="","",OFFSET('All Equipment'!$M$1,ROW()-1,0))</f>
        <v/>
      </c>
      <c r="AK1072" s="107" t="str">
        <f ca="1">IF($AE1072="","",IF($AH1072="--- Empty ---",0,OFFSET('All Equipment'!$P$1,ROW()-1,0)))</f>
        <v/>
      </c>
      <c r="AL1072" s="107" t="str">
        <f ca="1">IF($AE1072="","",IF(AND($AE1072="Off-Hand",$AH1072="--- Empty ---"),1000,IF($AG1072="1H",SUM($AK1072,MAX(Optimization!$I$5:$K$5)),$AK1072)))</f>
        <v/>
      </c>
      <c r="AM1072" s="134" t="str">
        <f ca="1">IF($AH1072="","",IF(AND($AH1072&lt;&gt;"--- Empty ---",OR($AI1072&gt;$AD$2,OFFSET('All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2" s="52" t="str">
        <f t="shared" ca="1" si="150"/>
        <v/>
      </c>
      <c r="AO1072" s="52" t="str">
        <f t="shared" ca="1" si="153"/>
        <v/>
      </c>
      <c r="AQ1072" s="51" t="str">
        <f t="shared" ca="1" si="151"/>
        <v/>
      </c>
      <c r="AR1072" s="51" t="str">
        <f t="shared" ca="1" si="154"/>
        <v/>
      </c>
      <c r="AS1072" s="52" t="str">
        <f t="shared" ca="1" si="155"/>
        <v/>
      </c>
      <c r="AT1072" s="52" t="str">
        <f ca="1">IF(OR(AQ1072="",AQ1072="n/a"),AQ1072,IF(AND($AR1072&lt;&gt;"--- Empty ---",AR1072=IF(AQ1072="Finger1",Settings!$AB$4,Settings!$AB$6),ISERROR(MATCH(AR1072,Settings!$AB$9:$AB$14,0))),"No","Yes"))</f>
        <v/>
      </c>
      <c r="AV1072" s="51" t="str">
        <f t="shared" ca="1" si="152"/>
        <v/>
      </c>
      <c r="AW1072" s="51" t="str">
        <f t="shared" ca="1" si="156"/>
        <v/>
      </c>
      <c r="AX1072" s="52" t="str">
        <f t="shared" ca="1" si="157"/>
        <v/>
      </c>
      <c r="AY1072" s="52" t="str">
        <f ca="1">IF(OR(AV1072="",AV1072="n/a"),AV1072,IF(AND($AW1072&lt;&gt;"--- Empty ---",AW1072=IF(AV1072="Finger2",Settings!$AB$3,Settings!$AB$5),ISERROR(MATCH(AW1072,Settings!$AB$9:$AB$14,0))),"No","Yes"))</f>
        <v/>
      </c>
    </row>
    <row r="1073" spans="31:51" x14ac:dyDescent="0.25">
      <c r="AE1073" s="51" t="str">
        <f ca="1">OFFSET('All Equipment'!$A$1,ROW()-1,0)&amp;""</f>
        <v/>
      </c>
      <c r="AF1073" s="51" t="str">
        <f ca="1">OFFSET('All Equipment'!$B$1,ROW()-1,0)&amp;""</f>
        <v/>
      </c>
      <c r="AG1073" s="52" t="str">
        <f t="shared" ca="1" si="149"/>
        <v/>
      </c>
      <c r="AH1073" s="51" t="str">
        <f ca="1">IF($AE1073="","",IF(OFFSET('All Equipment'!$A$1,ROW()-1,2)="","--- Empty ---",OFFSET('All Equipment'!$A$1,ROW()-1,2)))</f>
        <v/>
      </c>
      <c r="AI1073" s="52" t="str">
        <f ca="1">IF($AF1073="","",OFFSET('All Equipment'!$E$1,ROW()-1,0))</f>
        <v/>
      </c>
      <c r="AJ1073" s="52" t="str">
        <f ca="1">IF($AE1073="","",OFFSET('All Equipment'!$M$1,ROW()-1,0))</f>
        <v/>
      </c>
      <c r="AK1073" s="107" t="str">
        <f ca="1">IF($AE1073="","",IF($AH1073="--- Empty ---",0,OFFSET('All Equipment'!$P$1,ROW()-1,0)))</f>
        <v/>
      </c>
      <c r="AL1073" s="107" t="str">
        <f ca="1">IF($AE1073="","",IF(AND($AE1073="Off-Hand",$AH1073="--- Empty ---"),1000,IF($AG1073="1H",SUM($AK1073,MAX(Optimization!$I$5:$K$5)),$AK1073)))</f>
        <v/>
      </c>
      <c r="AM1073" s="134" t="str">
        <f ca="1">IF($AH1073="","",IF(AND($AH1073&lt;&gt;"--- Empty ---",OR($AI1073&gt;$AD$2,OFFSET('All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3" s="52" t="str">
        <f t="shared" ca="1" si="150"/>
        <v/>
      </c>
      <c r="AO1073" s="52" t="str">
        <f t="shared" ca="1" si="153"/>
        <v/>
      </c>
      <c r="AQ1073" s="51" t="str">
        <f t="shared" ca="1" si="151"/>
        <v/>
      </c>
      <c r="AR1073" s="51" t="str">
        <f t="shared" ca="1" si="154"/>
        <v/>
      </c>
      <c r="AS1073" s="52" t="str">
        <f t="shared" ca="1" si="155"/>
        <v/>
      </c>
      <c r="AT1073" s="52" t="str">
        <f ca="1">IF(OR(AQ1073="",AQ1073="n/a"),AQ1073,IF(AND($AR1073&lt;&gt;"--- Empty ---",AR1073=IF(AQ1073="Finger1",Settings!$AB$4,Settings!$AB$6),ISERROR(MATCH(AR1073,Settings!$AB$9:$AB$14,0))),"No","Yes"))</f>
        <v/>
      </c>
      <c r="AV1073" s="51" t="str">
        <f t="shared" ca="1" si="152"/>
        <v/>
      </c>
      <c r="AW1073" s="51" t="str">
        <f t="shared" ca="1" si="156"/>
        <v/>
      </c>
      <c r="AX1073" s="52" t="str">
        <f t="shared" ca="1" si="157"/>
        <v/>
      </c>
      <c r="AY1073" s="52" t="str">
        <f ca="1">IF(OR(AV1073="",AV1073="n/a"),AV1073,IF(AND($AW1073&lt;&gt;"--- Empty ---",AW1073=IF(AV1073="Finger2",Settings!$AB$3,Settings!$AB$5),ISERROR(MATCH(AW1073,Settings!$AB$9:$AB$14,0))),"No","Yes"))</f>
        <v/>
      </c>
    </row>
    <row r="1074" spans="31:51" x14ac:dyDescent="0.25">
      <c r="AE1074" s="51" t="str">
        <f ca="1">OFFSET('All Equipment'!$A$1,ROW()-1,0)&amp;""</f>
        <v/>
      </c>
      <c r="AF1074" s="51" t="str">
        <f ca="1">OFFSET('All Equipment'!$B$1,ROW()-1,0)&amp;""</f>
        <v/>
      </c>
      <c r="AG1074" s="52" t="str">
        <f t="shared" ca="1" si="149"/>
        <v/>
      </c>
      <c r="AH1074" s="51" t="str">
        <f ca="1">IF($AE1074="","",IF(OFFSET('All Equipment'!$A$1,ROW()-1,2)="","--- Empty ---",OFFSET('All Equipment'!$A$1,ROW()-1,2)))</f>
        <v/>
      </c>
      <c r="AI1074" s="52" t="str">
        <f ca="1">IF($AF1074="","",OFFSET('All Equipment'!$E$1,ROW()-1,0))</f>
        <v/>
      </c>
      <c r="AJ1074" s="52" t="str">
        <f ca="1">IF($AE1074="","",OFFSET('All Equipment'!$M$1,ROW()-1,0))</f>
        <v/>
      </c>
      <c r="AK1074" s="107" t="str">
        <f ca="1">IF($AE1074="","",IF($AH1074="--- Empty ---",0,OFFSET('All Equipment'!$P$1,ROW()-1,0)))</f>
        <v/>
      </c>
      <c r="AL1074" s="107" t="str">
        <f ca="1">IF($AE1074="","",IF(AND($AE1074="Off-Hand",$AH1074="--- Empty ---"),1000,IF($AG1074="1H",SUM($AK1074,MAX(Optimization!$I$5:$K$5)),$AK1074)))</f>
        <v/>
      </c>
      <c r="AM1074" s="134" t="str">
        <f ca="1">IF($AH1074="","",IF(AND($AH1074&lt;&gt;"--- Empty ---",OR($AI1074&gt;$AD$2,OFFSET('All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4" s="52" t="str">
        <f t="shared" ca="1" si="150"/>
        <v/>
      </c>
      <c r="AO1074" s="52" t="str">
        <f t="shared" ca="1" si="153"/>
        <v/>
      </c>
      <c r="AQ1074" s="51" t="str">
        <f t="shared" ca="1" si="151"/>
        <v/>
      </c>
      <c r="AR1074" s="51" t="str">
        <f t="shared" ca="1" si="154"/>
        <v/>
      </c>
      <c r="AS1074" s="52" t="str">
        <f t="shared" ca="1" si="155"/>
        <v/>
      </c>
      <c r="AT1074" s="52" t="str">
        <f ca="1">IF(OR(AQ1074="",AQ1074="n/a"),AQ1074,IF(AND($AR1074&lt;&gt;"--- Empty ---",AR1074=IF(AQ1074="Finger1",Settings!$AB$4,Settings!$AB$6),ISERROR(MATCH(AR1074,Settings!$AB$9:$AB$14,0))),"No","Yes"))</f>
        <v/>
      </c>
      <c r="AV1074" s="51" t="str">
        <f t="shared" ca="1" si="152"/>
        <v/>
      </c>
      <c r="AW1074" s="51" t="str">
        <f t="shared" ca="1" si="156"/>
        <v/>
      </c>
      <c r="AX1074" s="52" t="str">
        <f t="shared" ca="1" si="157"/>
        <v/>
      </c>
      <c r="AY1074" s="52" t="str">
        <f ca="1">IF(OR(AV1074="",AV1074="n/a"),AV1074,IF(AND($AW1074&lt;&gt;"--- Empty ---",AW1074=IF(AV1074="Finger2",Settings!$AB$3,Settings!$AB$5),ISERROR(MATCH(AW1074,Settings!$AB$9:$AB$14,0))),"No","Yes"))</f>
        <v/>
      </c>
    </row>
    <row r="1075" spans="31:51" x14ac:dyDescent="0.25">
      <c r="AE1075" s="51" t="str">
        <f ca="1">OFFSET('All Equipment'!$A$1,ROW()-1,0)&amp;""</f>
        <v/>
      </c>
      <c r="AF1075" s="51" t="str">
        <f ca="1">OFFSET('All Equipment'!$B$1,ROW()-1,0)&amp;""</f>
        <v/>
      </c>
      <c r="AG1075" s="52" t="str">
        <f t="shared" ca="1" si="149"/>
        <v/>
      </c>
      <c r="AH1075" s="51" t="str">
        <f ca="1">IF($AE1075="","",IF(OFFSET('All Equipment'!$A$1,ROW()-1,2)="","--- Empty ---",OFFSET('All Equipment'!$A$1,ROW()-1,2)))</f>
        <v/>
      </c>
      <c r="AI1075" s="52" t="str">
        <f ca="1">IF($AF1075="","",OFFSET('All Equipment'!$E$1,ROW()-1,0))</f>
        <v/>
      </c>
      <c r="AJ1075" s="52" t="str">
        <f ca="1">IF($AE1075="","",OFFSET('All Equipment'!$M$1,ROW()-1,0))</f>
        <v/>
      </c>
      <c r="AK1075" s="107" t="str">
        <f ca="1">IF($AE1075="","",IF($AH1075="--- Empty ---",0,OFFSET('All Equipment'!$P$1,ROW()-1,0)))</f>
        <v/>
      </c>
      <c r="AL1075" s="107" t="str">
        <f ca="1">IF($AE1075="","",IF(AND($AE1075="Off-Hand",$AH1075="--- Empty ---"),1000,IF($AG1075="1H",SUM($AK1075,MAX(Optimization!$I$5:$K$5)),$AK1075)))</f>
        <v/>
      </c>
      <c r="AM1075" s="134" t="str">
        <f ca="1">IF($AH1075="","",IF(AND($AH1075&lt;&gt;"--- Empty ---",OR($AI1075&gt;$AD$2,OFFSET('All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5" s="52" t="str">
        <f t="shared" ca="1" si="150"/>
        <v/>
      </c>
      <c r="AO1075" s="52" t="str">
        <f t="shared" ca="1" si="153"/>
        <v/>
      </c>
      <c r="AQ1075" s="51" t="str">
        <f t="shared" ca="1" si="151"/>
        <v/>
      </c>
      <c r="AR1075" s="51" t="str">
        <f t="shared" ca="1" si="154"/>
        <v/>
      </c>
      <c r="AS1075" s="52" t="str">
        <f t="shared" ca="1" si="155"/>
        <v/>
      </c>
      <c r="AT1075" s="52" t="str">
        <f ca="1">IF(OR(AQ1075="",AQ1075="n/a"),AQ1075,IF(AND($AR1075&lt;&gt;"--- Empty ---",AR1075=IF(AQ1075="Finger1",Settings!$AB$4,Settings!$AB$6),ISERROR(MATCH(AR1075,Settings!$AB$9:$AB$14,0))),"No","Yes"))</f>
        <v/>
      </c>
      <c r="AV1075" s="51" t="str">
        <f t="shared" ca="1" si="152"/>
        <v/>
      </c>
      <c r="AW1075" s="51" t="str">
        <f t="shared" ca="1" si="156"/>
        <v/>
      </c>
      <c r="AX1075" s="52" t="str">
        <f t="shared" ca="1" si="157"/>
        <v/>
      </c>
      <c r="AY1075" s="52" t="str">
        <f ca="1">IF(OR(AV1075="",AV1075="n/a"),AV1075,IF(AND($AW1075&lt;&gt;"--- Empty ---",AW1075=IF(AV1075="Finger2",Settings!$AB$3,Settings!$AB$5),ISERROR(MATCH(AW1075,Settings!$AB$9:$AB$14,0))),"No","Yes"))</f>
        <v/>
      </c>
    </row>
    <row r="1076" spans="31:51" x14ac:dyDescent="0.25">
      <c r="AE1076" s="51" t="str">
        <f ca="1">OFFSET('All Equipment'!$A$1,ROW()-1,0)&amp;""</f>
        <v/>
      </c>
      <c r="AF1076" s="51" t="str">
        <f ca="1">OFFSET('All Equipment'!$B$1,ROW()-1,0)&amp;""</f>
        <v/>
      </c>
      <c r="AG1076" s="52" t="str">
        <f t="shared" ca="1" si="149"/>
        <v/>
      </c>
      <c r="AH1076" s="51" t="str">
        <f ca="1">IF($AE1076="","",IF(OFFSET('All Equipment'!$A$1,ROW()-1,2)="","--- Empty ---",OFFSET('All Equipment'!$A$1,ROW()-1,2)))</f>
        <v/>
      </c>
      <c r="AI1076" s="52" t="str">
        <f ca="1">IF($AF1076="","",OFFSET('All Equipment'!$E$1,ROW()-1,0))</f>
        <v/>
      </c>
      <c r="AJ1076" s="52" t="str">
        <f ca="1">IF($AE1076="","",OFFSET('All Equipment'!$M$1,ROW()-1,0))</f>
        <v/>
      </c>
      <c r="AK1076" s="107" t="str">
        <f ca="1">IF($AE1076="","",IF($AH1076="--- Empty ---",0,OFFSET('All Equipment'!$P$1,ROW()-1,0)))</f>
        <v/>
      </c>
      <c r="AL1076" s="107" t="str">
        <f ca="1">IF($AE1076="","",IF(AND($AE1076="Off-Hand",$AH1076="--- Empty ---"),1000,IF($AG1076="1H",SUM($AK1076,MAX(Optimization!$I$5:$K$5)),$AK1076)))</f>
        <v/>
      </c>
      <c r="AM1076" s="134" t="str">
        <f ca="1">IF($AH1076="","",IF(AND($AH1076&lt;&gt;"--- Empty ---",OR($AI1076&gt;$AD$2,OFFSET('All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6" s="52" t="str">
        <f t="shared" ca="1" si="150"/>
        <v/>
      </c>
      <c r="AO1076" s="52" t="str">
        <f t="shared" ca="1" si="153"/>
        <v/>
      </c>
      <c r="AQ1076" s="51" t="str">
        <f t="shared" ca="1" si="151"/>
        <v/>
      </c>
      <c r="AR1076" s="51" t="str">
        <f t="shared" ca="1" si="154"/>
        <v/>
      </c>
      <c r="AS1076" s="52" t="str">
        <f t="shared" ca="1" si="155"/>
        <v/>
      </c>
      <c r="AT1076" s="52" t="str">
        <f ca="1">IF(OR(AQ1076="",AQ1076="n/a"),AQ1076,IF(AND($AR1076&lt;&gt;"--- Empty ---",AR1076=IF(AQ1076="Finger1",Settings!$AB$4,Settings!$AB$6),ISERROR(MATCH(AR1076,Settings!$AB$9:$AB$14,0))),"No","Yes"))</f>
        <v/>
      </c>
      <c r="AV1076" s="51" t="str">
        <f t="shared" ca="1" si="152"/>
        <v/>
      </c>
      <c r="AW1076" s="51" t="str">
        <f t="shared" ca="1" si="156"/>
        <v/>
      </c>
      <c r="AX1076" s="52" t="str">
        <f t="shared" ca="1" si="157"/>
        <v/>
      </c>
      <c r="AY1076" s="52" t="str">
        <f ca="1">IF(OR(AV1076="",AV1076="n/a"),AV1076,IF(AND($AW1076&lt;&gt;"--- Empty ---",AW1076=IF(AV1076="Finger2",Settings!$AB$3,Settings!$AB$5),ISERROR(MATCH(AW1076,Settings!$AB$9:$AB$14,0))),"No","Yes"))</f>
        <v/>
      </c>
    </row>
    <row r="1077" spans="31:51" x14ac:dyDescent="0.25">
      <c r="AE1077" s="51" t="str">
        <f ca="1">OFFSET('All Equipment'!$A$1,ROW()-1,0)&amp;""</f>
        <v/>
      </c>
      <c r="AF1077" s="51" t="str">
        <f ca="1">OFFSET('All Equipment'!$B$1,ROW()-1,0)&amp;""</f>
        <v/>
      </c>
      <c r="AG1077" s="52" t="str">
        <f t="shared" ca="1" si="149"/>
        <v/>
      </c>
      <c r="AH1077" s="51" t="str">
        <f ca="1">IF($AE1077="","",IF(OFFSET('All Equipment'!$A$1,ROW()-1,2)="","--- Empty ---",OFFSET('All Equipment'!$A$1,ROW()-1,2)))</f>
        <v/>
      </c>
      <c r="AI1077" s="52" t="str">
        <f ca="1">IF($AF1077="","",OFFSET('All Equipment'!$E$1,ROW()-1,0))</f>
        <v/>
      </c>
      <c r="AJ1077" s="52" t="str">
        <f ca="1">IF($AE1077="","",OFFSET('All Equipment'!$M$1,ROW()-1,0))</f>
        <v/>
      </c>
      <c r="AK1077" s="107" t="str">
        <f ca="1">IF($AE1077="","",IF($AH1077="--- Empty ---",0,OFFSET('All Equipment'!$P$1,ROW()-1,0)))</f>
        <v/>
      </c>
      <c r="AL1077" s="107" t="str">
        <f ca="1">IF($AE1077="","",IF(AND($AE1077="Off-Hand",$AH1077="--- Empty ---"),1000,IF($AG1077="1H",SUM($AK1077,MAX(Optimization!$I$5:$K$5)),$AK1077)))</f>
        <v/>
      </c>
      <c r="AM1077" s="134" t="str">
        <f ca="1">IF($AH1077="","",IF(AND($AH1077&lt;&gt;"--- Empty ---",OR($AI1077&gt;$AD$2,OFFSET('All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7" s="52" t="str">
        <f t="shared" ca="1" si="150"/>
        <v/>
      </c>
      <c r="AO1077" s="52" t="str">
        <f t="shared" ca="1" si="153"/>
        <v/>
      </c>
      <c r="AQ1077" s="51" t="str">
        <f t="shared" ca="1" si="151"/>
        <v/>
      </c>
      <c r="AR1077" s="51" t="str">
        <f t="shared" ca="1" si="154"/>
        <v/>
      </c>
      <c r="AS1077" s="52" t="str">
        <f t="shared" ca="1" si="155"/>
        <v/>
      </c>
      <c r="AT1077" s="52" t="str">
        <f ca="1">IF(OR(AQ1077="",AQ1077="n/a"),AQ1077,IF(AND($AR1077&lt;&gt;"--- Empty ---",AR1077=IF(AQ1077="Finger1",Settings!$AB$4,Settings!$AB$6),ISERROR(MATCH(AR1077,Settings!$AB$9:$AB$14,0))),"No","Yes"))</f>
        <v/>
      </c>
      <c r="AV1077" s="51" t="str">
        <f t="shared" ca="1" si="152"/>
        <v/>
      </c>
      <c r="AW1077" s="51" t="str">
        <f t="shared" ca="1" si="156"/>
        <v/>
      </c>
      <c r="AX1077" s="52" t="str">
        <f t="shared" ca="1" si="157"/>
        <v/>
      </c>
      <c r="AY1077" s="52" t="str">
        <f ca="1">IF(OR(AV1077="",AV1077="n/a"),AV1077,IF(AND($AW1077&lt;&gt;"--- Empty ---",AW1077=IF(AV1077="Finger2",Settings!$AB$3,Settings!$AB$5),ISERROR(MATCH(AW1077,Settings!$AB$9:$AB$14,0))),"No","Yes"))</f>
        <v/>
      </c>
    </row>
    <row r="1078" spans="31:51" x14ac:dyDescent="0.25">
      <c r="AE1078" s="51" t="str">
        <f ca="1">OFFSET('All Equipment'!$A$1,ROW()-1,0)&amp;""</f>
        <v/>
      </c>
      <c r="AF1078" s="51" t="str">
        <f ca="1">OFFSET('All Equipment'!$B$1,ROW()-1,0)&amp;""</f>
        <v/>
      </c>
      <c r="AG1078" s="52" t="str">
        <f t="shared" ca="1" si="149"/>
        <v/>
      </c>
      <c r="AH1078" s="51" t="str">
        <f ca="1">IF($AE1078="","",IF(OFFSET('All Equipment'!$A$1,ROW()-1,2)="","--- Empty ---",OFFSET('All Equipment'!$A$1,ROW()-1,2)))</f>
        <v/>
      </c>
      <c r="AI1078" s="52" t="str">
        <f ca="1">IF($AF1078="","",OFFSET('All Equipment'!$E$1,ROW()-1,0))</f>
        <v/>
      </c>
      <c r="AJ1078" s="52" t="str">
        <f ca="1">IF($AE1078="","",OFFSET('All Equipment'!$M$1,ROW()-1,0))</f>
        <v/>
      </c>
      <c r="AK1078" s="107" t="str">
        <f ca="1">IF($AE1078="","",IF($AH1078="--- Empty ---",0,OFFSET('All Equipment'!$P$1,ROW()-1,0)))</f>
        <v/>
      </c>
      <c r="AL1078" s="107" t="str">
        <f ca="1">IF($AE1078="","",IF(AND($AE1078="Off-Hand",$AH1078="--- Empty ---"),1000,IF($AG1078="1H",SUM($AK1078,MAX(Optimization!$I$5:$K$5)),$AK1078)))</f>
        <v/>
      </c>
      <c r="AM1078" s="134" t="str">
        <f ca="1">IF($AH1078="","",IF(AND($AH1078&lt;&gt;"--- Empty ---",OR($AI1078&gt;$AD$2,OFFSET('All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8" s="52" t="str">
        <f t="shared" ca="1" si="150"/>
        <v/>
      </c>
      <c r="AO1078" s="52" t="str">
        <f t="shared" ca="1" si="153"/>
        <v/>
      </c>
      <c r="AQ1078" s="51" t="str">
        <f t="shared" ca="1" si="151"/>
        <v/>
      </c>
      <c r="AR1078" s="51" t="str">
        <f t="shared" ca="1" si="154"/>
        <v/>
      </c>
      <c r="AS1078" s="52" t="str">
        <f t="shared" ca="1" si="155"/>
        <v/>
      </c>
      <c r="AT1078" s="52" t="str">
        <f ca="1">IF(OR(AQ1078="",AQ1078="n/a"),AQ1078,IF(AND($AR1078&lt;&gt;"--- Empty ---",AR1078=IF(AQ1078="Finger1",Settings!$AB$4,Settings!$AB$6),ISERROR(MATCH(AR1078,Settings!$AB$9:$AB$14,0))),"No","Yes"))</f>
        <v/>
      </c>
      <c r="AV1078" s="51" t="str">
        <f t="shared" ca="1" si="152"/>
        <v/>
      </c>
      <c r="AW1078" s="51" t="str">
        <f t="shared" ca="1" si="156"/>
        <v/>
      </c>
      <c r="AX1078" s="52" t="str">
        <f t="shared" ca="1" si="157"/>
        <v/>
      </c>
      <c r="AY1078" s="52" t="str">
        <f ca="1">IF(OR(AV1078="",AV1078="n/a"),AV1078,IF(AND($AW1078&lt;&gt;"--- Empty ---",AW1078=IF(AV1078="Finger2",Settings!$AB$3,Settings!$AB$5),ISERROR(MATCH(AW1078,Settings!$AB$9:$AB$14,0))),"No","Yes"))</f>
        <v/>
      </c>
    </row>
    <row r="1079" spans="31:51" x14ac:dyDescent="0.25">
      <c r="AE1079" s="51" t="str">
        <f ca="1">OFFSET('All Equipment'!$A$1,ROW()-1,0)&amp;""</f>
        <v/>
      </c>
      <c r="AF1079" s="51" t="str">
        <f ca="1">OFFSET('All Equipment'!$B$1,ROW()-1,0)&amp;""</f>
        <v/>
      </c>
      <c r="AG1079" s="52" t="str">
        <f t="shared" ca="1" si="149"/>
        <v/>
      </c>
      <c r="AH1079" s="51" t="str">
        <f ca="1">IF($AE1079="","",IF(OFFSET('All Equipment'!$A$1,ROW()-1,2)="","--- Empty ---",OFFSET('All Equipment'!$A$1,ROW()-1,2)))</f>
        <v/>
      </c>
      <c r="AI1079" s="52" t="str">
        <f ca="1">IF($AF1079="","",OFFSET('All Equipment'!$E$1,ROW()-1,0))</f>
        <v/>
      </c>
      <c r="AJ1079" s="52" t="str">
        <f ca="1">IF($AE1079="","",OFFSET('All Equipment'!$M$1,ROW()-1,0))</f>
        <v/>
      </c>
      <c r="AK1079" s="107" t="str">
        <f ca="1">IF($AE1079="","",IF($AH1079="--- Empty ---",0,OFFSET('All Equipment'!$P$1,ROW()-1,0)))</f>
        <v/>
      </c>
      <c r="AL1079" s="107" t="str">
        <f ca="1">IF($AE1079="","",IF(AND($AE1079="Off-Hand",$AH1079="--- Empty ---"),1000,IF($AG1079="1H",SUM($AK1079,MAX(Optimization!$I$5:$K$5)),$AK1079)))</f>
        <v/>
      </c>
      <c r="AM1079" s="134" t="str">
        <f ca="1">IF($AH1079="","",IF(AND($AH1079&lt;&gt;"--- Empty ---",OR($AI1079&gt;$AD$2,OFFSET('All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9" s="52" t="str">
        <f t="shared" ca="1" si="150"/>
        <v/>
      </c>
      <c r="AO1079" s="52" t="str">
        <f t="shared" ca="1" si="153"/>
        <v/>
      </c>
      <c r="AQ1079" s="51" t="str">
        <f t="shared" ca="1" si="151"/>
        <v/>
      </c>
      <c r="AR1079" s="51" t="str">
        <f t="shared" ca="1" si="154"/>
        <v/>
      </c>
      <c r="AS1079" s="52" t="str">
        <f t="shared" ca="1" si="155"/>
        <v/>
      </c>
      <c r="AT1079" s="52" t="str">
        <f ca="1">IF(OR(AQ1079="",AQ1079="n/a"),AQ1079,IF(AND($AR1079&lt;&gt;"--- Empty ---",AR1079=IF(AQ1079="Finger1",Settings!$AB$4,Settings!$AB$6),ISERROR(MATCH(AR1079,Settings!$AB$9:$AB$14,0))),"No","Yes"))</f>
        <v/>
      </c>
      <c r="AV1079" s="51" t="str">
        <f t="shared" ca="1" si="152"/>
        <v/>
      </c>
      <c r="AW1079" s="51" t="str">
        <f t="shared" ca="1" si="156"/>
        <v/>
      </c>
      <c r="AX1079" s="52" t="str">
        <f t="shared" ca="1" si="157"/>
        <v/>
      </c>
      <c r="AY1079" s="52" t="str">
        <f ca="1">IF(OR(AV1079="",AV1079="n/a"),AV1079,IF(AND($AW1079&lt;&gt;"--- Empty ---",AW1079=IF(AV1079="Finger2",Settings!$AB$3,Settings!$AB$5),ISERROR(MATCH(AW1079,Settings!$AB$9:$AB$14,0))),"No","Yes"))</f>
        <v/>
      </c>
    </row>
    <row r="1080" spans="31:51" x14ac:dyDescent="0.25">
      <c r="AE1080" s="51" t="str">
        <f ca="1">OFFSET('All Equipment'!$A$1,ROW()-1,0)&amp;""</f>
        <v/>
      </c>
      <c r="AF1080" s="51" t="str">
        <f ca="1">OFFSET('All Equipment'!$B$1,ROW()-1,0)&amp;""</f>
        <v/>
      </c>
      <c r="AG1080" s="52" t="str">
        <f t="shared" ca="1" si="149"/>
        <v/>
      </c>
      <c r="AH1080" s="51" t="str">
        <f ca="1">IF($AE1080="","",IF(OFFSET('All Equipment'!$A$1,ROW()-1,2)="","--- Empty ---",OFFSET('All Equipment'!$A$1,ROW()-1,2)))</f>
        <v/>
      </c>
      <c r="AI1080" s="52" t="str">
        <f ca="1">IF($AF1080="","",OFFSET('All Equipment'!$E$1,ROW()-1,0))</f>
        <v/>
      </c>
      <c r="AJ1080" s="52" t="str">
        <f ca="1">IF($AE1080="","",OFFSET('All Equipment'!$M$1,ROW()-1,0))</f>
        <v/>
      </c>
      <c r="AK1080" s="107" t="str">
        <f ca="1">IF($AE1080="","",IF($AH1080="--- Empty ---",0,OFFSET('All Equipment'!$P$1,ROW()-1,0)))</f>
        <v/>
      </c>
      <c r="AL1080" s="107" t="str">
        <f ca="1">IF($AE1080="","",IF(AND($AE1080="Off-Hand",$AH1080="--- Empty ---"),1000,IF($AG1080="1H",SUM($AK1080,MAX(Optimization!$I$5:$K$5)),$AK1080)))</f>
        <v/>
      </c>
      <c r="AM1080" s="134" t="str">
        <f ca="1">IF($AH1080="","",IF(AND($AH1080&lt;&gt;"--- Empty ---",OR($AI1080&gt;$AD$2,OFFSET('All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0" s="52" t="str">
        <f t="shared" ca="1" si="150"/>
        <v/>
      </c>
      <c r="AO1080" s="52" t="str">
        <f t="shared" ca="1" si="153"/>
        <v/>
      </c>
      <c r="AQ1080" s="51" t="str">
        <f t="shared" ca="1" si="151"/>
        <v/>
      </c>
      <c r="AR1080" s="51" t="str">
        <f t="shared" ca="1" si="154"/>
        <v/>
      </c>
      <c r="AS1080" s="52" t="str">
        <f t="shared" ca="1" si="155"/>
        <v/>
      </c>
      <c r="AT1080" s="52" t="str">
        <f ca="1">IF(OR(AQ1080="",AQ1080="n/a"),AQ1080,IF(AND($AR1080&lt;&gt;"--- Empty ---",AR1080=IF(AQ1080="Finger1",Settings!$AB$4,Settings!$AB$6),ISERROR(MATCH(AR1080,Settings!$AB$9:$AB$14,0))),"No","Yes"))</f>
        <v/>
      </c>
      <c r="AV1080" s="51" t="str">
        <f t="shared" ca="1" si="152"/>
        <v/>
      </c>
      <c r="AW1080" s="51" t="str">
        <f t="shared" ca="1" si="156"/>
        <v/>
      </c>
      <c r="AX1080" s="52" t="str">
        <f t="shared" ca="1" si="157"/>
        <v/>
      </c>
      <c r="AY1080" s="52" t="str">
        <f ca="1">IF(OR(AV1080="",AV1080="n/a"),AV1080,IF(AND($AW1080&lt;&gt;"--- Empty ---",AW1080=IF(AV1080="Finger2",Settings!$AB$3,Settings!$AB$5),ISERROR(MATCH(AW1080,Settings!$AB$9:$AB$14,0))),"No","Yes"))</f>
        <v/>
      </c>
    </row>
    <row r="1081" spans="31:51" x14ac:dyDescent="0.25">
      <c r="AE1081" s="51" t="str">
        <f ca="1">OFFSET('All Equipment'!$A$1,ROW()-1,0)&amp;""</f>
        <v/>
      </c>
      <c r="AF1081" s="51" t="str">
        <f ca="1">OFFSET('All Equipment'!$B$1,ROW()-1,0)&amp;""</f>
        <v/>
      </c>
      <c r="AG1081" s="52" t="str">
        <f t="shared" ca="1" si="149"/>
        <v/>
      </c>
      <c r="AH1081" s="51" t="str">
        <f ca="1">IF($AE1081="","",IF(OFFSET('All Equipment'!$A$1,ROW()-1,2)="","--- Empty ---",OFFSET('All Equipment'!$A$1,ROW()-1,2)))</f>
        <v/>
      </c>
      <c r="AI1081" s="52" t="str">
        <f ca="1">IF($AF1081="","",OFFSET('All Equipment'!$E$1,ROW()-1,0))</f>
        <v/>
      </c>
      <c r="AJ1081" s="52" t="str">
        <f ca="1">IF($AE1081="","",OFFSET('All Equipment'!$M$1,ROW()-1,0))</f>
        <v/>
      </c>
      <c r="AK1081" s="107" t="str">
        <f ca="1">IF($AE1081="","",IF($AH1081="--- Empty ---",0,OFFSET('All Equipment'!$P$1,ROW()-1,0)))</f>
        <v/>
      </c>
      <c r="AL1081" s="107" t="str">
        <f ca="1">IF($AE1081="","",IF(AND($AE1081="Off-Hand",$AH1081="--- Empty ---"),1000,IF($AG1081="1H",SUM($AK1081,MAX(Optimization!$I$5:$K$5)),$AK1081)))</f>
        <v/>
      </c>
      <c r="AM1081" s="134" t="str">
        <f ca="1">IF($AH1081="","",IF(AND($AH1081&lt;&gt;"--- Empty ---",OR($AI1081&gt;$AD$2,OFFSET('All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1" s="52" t="str">
        <f t="shared" ca="1" si="150"/>
        <v/>
      </c>
      <c r="AO1081" s="52" t="str">
        <f t="shared" ca="1" si="153"/>
        <v/>
      </c>
      <c r="AQ1081" s="51" t="str">
        <f t="shared" ca="1" si="151"/>
        <v/>
      </c>
      <c r="AR1081" s="51" t="str">
        <f t="shared" ca="1" si="154"/>
        <v/>
      </c>
      <c r="AS1081" s="52" t="str">
        <f t="shared" ca="1" si="155"/>
        <v/>
      </c>
      <c r="AT1081" s="52" t="str">
        <f ca="1">IF(OR(AQ1081="",AQ1081="n/a"),AQ1081,IF(AND($AR1081&lt;&gt;"--- Empty ---",AR1081=IF(AQ1081="Finger1",Settings!$AB$4,Settings!$AB$6),ISERROR(MATCH(AR1081,Settings!$AB$9:$AB$14,0))),"No","Yes"))</f>
        <v/>
      </c>
      <c r="AV1081" s="51" t="str">
        <f t="shared" ca="1" si="152"/>
        <v/>
      </c>
      <c r="AW1081" s="51" t="str">
        <f t="shared" ca="1" si="156"/>
        <v/>
      </c>
      <c r="AX1081" s="52" t="str">
        <f t="shared" ca="1" si="157"/>
        <v/>
      </c>
      <c r="AY1081" s="52" t="str">
        <f ca="1">IF(OR(AV1081="",AV1081="n/a"),AV1081,IF(AND($AW1081&lt;&gt;"--- Empty ---",AW1081=IF(AV1081="Finger2",Settings!$AB$3,Settings!$AB$5),ISERROR(MATCH(AW1081,Settings!$AB$9:$AB$14,0))),"No","Yes"))</f>
        <v/>
      </c>
    </row>
    <row r="1082" spans="31:51" x14ac:dyDescent="0.25">
      <c r="AE1082" s="51" t="str">
        <f ca="1">OFFSET('All Equipment'!$A$1,ROW()-1,0)&amp;""</f>
        <v/>
      </c>
      <c r="AF1082" s="51" t="str">
        <f ca="1">OFFSET('All Equipment'!$B$1,ROW()-1,0)&amp;""</f>
        <v/>
      </c>
      <c r="AG1082" s="52" t="str">
        <f t="shared" ca="1" si="149"/>
        <v/>
      </c>
      <c r="AH1082" s="51" t="str">
        <f ca="1">IF($AE1082="","",IF(OFFSET('All Equipment'!$A$1,ROW()-1,2)="","--- Empty ---",OFFSET('All Equipment'!$A$1,ROW()-1,2)))</f>
        <v/>
      </c>
      <c r="AI1082" s="52" t="str">
        <f ca="1">IF($AF1082="","",OFFSET('All Equipment'!$E$1,ROW()-1,0))</f>
        <v/>
      </c>
      <c r="AJ1082" s="52" t="str">
        <f ca="1">IF($AE1082="","",OFFSET('All Equipment'!$M$1,ROW()-1,0))</f>
        <v/>
      </c>
      <c r="AK1082" s="107" t="str">
        <f ca="1">IF($AE1082="","",IF($AH1082="--- Empty ---",0,OFFSET('All Equipment'!$P$1,ROW()-1,0)))</f>
        <v/>
      </c>
      <c r="AL1082" s="107" t="str">
        <f ca="1">IF($AE1082="","",IF(AND($AE1082="Off-Hand",$AH1082="--- Empty ---"),1000,IF($AG1082="1H",SUM($AK1082,MAX(Optimization!$I$5:$K$5)),$AK1082)))</f>
        <v/>
      </c>
      <c r="AM1082" s="134" t="str">
        <f ca="1">IF($AH1082="","",IF(AND($AH1082&lt;&gt;"--- Empty ---",OR($AI1082&gt;$AD$2,OFFSET('All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2" s="52" t="str">
        <f t="shared" ca="1" si="150"/>
        <v/>
      </c>
      <c r="AO1082" s="52" t="str">
        <f t="shared" ca="1" si="153"/>
        <v/>
      </c>
      <c r="AQ1082" s="51" t="str">
        <f t="shared" ca="1" si="151"/>
        <v/>
      </c>
      <c r="AR1082" s="51" t="str">
        <f t="shared" ca="1" si="154"/>
        <v/>
      </c>
      <c r="AS1082" s="52" t="str">
        <f t="shared" ca="1" si="155"/>
        <v/>
      </c>
      <c r="AT1082" s="52" t="str">
        <f ca="1">IF(OR(AQ1082="",AQ1082="n/a"),AQ1082,IF(AND($AR1082&lt;&gt;"--- Empty ---",AR1082=IF(AQ1082="Finger1",Settings!$AB$4,Settings!$AB$6),ISERROR(MATCH(AR1082,Settings!$AB$9:$AB$14,0))),"No","Yes"))</f>
        <v/>
      </c>
      <c r="AV1082" s="51" t="str">
        <f t="shared" ca="1" si="152"/>
        <v/>
      </c>
      <c r="AW1082" s="51" t="str">
        <f t="shared" ca="1" si="156"/>
        <v/>
      </c>
      <c r="AX1082" s="52" t="str">
        <f t="shared" ca="1" si="157"/>
        <v/>
      </c>
      <c r="AY1082" s="52" t="str">
        <f ca="1">IF(OR(AV1082="",AV1082="n/a"),AV1082,IF(AND($AW1082&lt;&gt;"--- Empty ---",AW1082=IF(AV1082="Finger2",Settings!$AB$3,Settings!$AB$5),ISERROR(MATCH(AW1082,Settings!$AB$9:$AB$14,0))),"No","Yes"))</f>
        <v/>
      </c>
    </row>
    <row r="1083" spans="31:51" x14ac:dyDescent="0.25">
      <c r="AE1083" s="51" t="str">
        <f ca="1">OFFSET('All Equipment'!$A$1,ROW()-1,0)&amp;""</f>
        <v/>
      </c>
      <c r="AF1083" s="51" t="str">
        <f ca="1">OFFSET('All Equipment'!$B$1,ROW()-1,0)&amp;""</f>
        <v/>
      </c>
      <c r="AG1083" s="52" t="str">
        <f t="shared" ca="1" si="149"/>
        <v/>
      </c>
      <c r="AH1083" s="51" t="str">
        <f ca="1">IF($AE1083="","",IF(OFFSET('All Equipment'!$A$1,ROW()-1,2)="","--- Empty ---",OFFSET('All Equipment'!$A$1,ROW()-1,2)))</f>
        <v/>
      </c>
      <c r="AI1083" s="52" t="str">
        <f ca="1">IF($AF1083="","",OFFSET('All Equipment'!$E$1,ROW()-1,0))</f>
        <v/>
      </c>
      <c r="AJ1083" s="52" t="str">
        <f ca="1">IF($AE1083="","",OFFSET('All Equipment'!$M$1,ROW()-1,0))</f>
        <v/>
      </c>
      <c r="AK1083" s="107" t="str">
        <f ca="1">IF($AE1083="","",IF($AH1083="--- Empty ---",0,OFFSET('All Equipment'!$P$1,ROW()-1,0)))</f>
        <v/>
      </c>
      <c r="AL1083" s="107" t="str">
        <f ca="1">IF($AE1083="","",IF(AND($AE1083="Off-Hand",$AH1083="--- Empty ---"),1000,IF($AG1083="1H",SUM($AK1083,MAX(Optimization!$I$5:$K$5)),$AK1083)))</f>
        <v/>
      </c>
      <c r="AM1083" s="134" t="str">
        <f ca="1">IF($AH1083="","",IF(AND($AH1083&lt;&gt;"--- Empty ---",OR($AI1083&gt;$AD$2,OFFSET('All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3" s="52" t="str">
        <f t="shared" ca="1" si="150"/>
        <v/>
      </c>
      <c r="AO1083" s="52" t="str">
        <f t="shared" ca="1" si="153"/>
        <v/>
      </c>
      <c r="AQ1083" s="51" t="str">
        <f t="shared" ca="1" si="151"/>
        <v/>
      </c>
      <c r="AR1083" s="51" t="str">
        <f t="shared" ca="1" si="154"/>
        <v/>
      </c>
      <c r="AS1083" s="52" t="str">
        <f t="shared" ca="1" si="155"/>
        <v/>
      </c>
      <c r="AT1083" s="52" t="str">
        <f ca="1">IF(OR(AQ1083="",AQ1083="n/a"),AQ1083,IF(AND($AR1083&lt;&gt;"--- Empty ---",AR1083=IF(AQ1083="Finger1",Settings!$AB$4,Settings!$AB$6),ISERROR(MATCH(AR1083,Settings!$AB$9:$AB$14,0))),"No","Yes"))</f>
        <v/>
      </c>
      <c r="AV1083" s="51" t="str">
        <f t="shared" ca="1" si="152"/>
        <v/>
      </c>
      <c r="AW1083" s="51" t="str">
        <f t="shared" ca="1" si="156"/>
        <v/>
      </c>
      <c r="AX1083" s="52" t="str">
        <f t="shared" ca="1" si="157"/>
        <v/>
      </c>
      <c r="AY1083" s="52" t="str">
        <f ca="1">IF(OR(AV1083="",AV1083="n/a"),AV1083,IF(AND($AW1083&lt;&gt;"--- Empty ---",AW1083=IF(AV1083="Finger2",Settings!$AB$3,Settings!$AB$5),ISERROR(MATCH(AW1083,Settings!$AB$9:$AB$14,0))),"No","Yes"))</f>
        <v/>
      </c>
    </row>
    <row r="1084" spans="31:51" x14ac:dyDescent="0.25">
      <c r="AE1084" s="51" t="str">
        <f ca="1">OFFSET('All Equipment'!$A$1,ROW()-1,0)&amp;""</f>
        <v/>
      </c>
      <c r="AF1084" s="51" t="str">
        <f ca="1">OFFSET('All Equipment'!$B$1,ROW()-1,0)&amp;""</f>
        <v/>
      </c>
      <c r="AG1084" s="52" t="str">
        <f t="shared" ca="1" si="149"/>
        <v/>
      </c>
      <c r="AH1084" s="51" t="str">
        <f ca="1">IF($AE1084="","",IF(OFFSET('All Equipment'!$A$1,ROW()-1,2)="","--- Empty ---",OFFSET('All Equipment'!$A$1,ROW()-1,2)))</f>
        <v/>
      </c>
      <c r="AI1084" s="52" t="str">
        <f ca="1">IF($AF1084="","",OFFSET('All Equipment'!$E$1,ROW()-1,0))</f>
        <v/>
      </c>
      <c r="AJ1084" s="52" t="str">
        <f ca="1">IF($AE1084="","",OFFSET('All Equipment'!$M$1,ROW()-1,0))</f>
        <v/>
      </c>
      <c r="AK1084" s="107" t="str">
        <f ca="1">IF($AE1084="","",IF($AH1084="--- Empty ---",0,OFFSET('All Equipment'!$P$1,ROW()-1,0)))</f>
        <v/>
      </c>
      <c r="AL1084" s="107" t="str">
        <f ca="1">IF($AE1084="","",IF(AND($AE1084="Off-Hand",$AH1084="--- Empty ---"),1000,IF($AG1084="1H",SUM($AK1084,MAX(Optimization!$I$5:$K$5)),$AK1084)))</f>
        <v/>
      </c>
      <c r="AM1084" s="134" t="str">
        <f ca="1">IF($AH1084="","",IF(AND($AH1084&lt;&gt;"--- Empty ---",OR($AI1084&gt;$AD$2,OFFSET('All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4" s="52" t="str">
        <f t="shared" ca="1" si="150"/>
        <v/>
      </c>
      <c r="AO1084" s="52" t="str">
        <f t="shared" ca="1" si="153"/>
        <v/>
      </c>
      <c r="AQ1084" s="51" t="str">
        <f t="shared" ca="1" si="151"/>
        <v/>
      </c>
      <c r="AR1084" s="51" t="str">
        <f t="shared" ca="1" si="154"/>
        <v/>
      </c>
      <c r="AS1084" s="52" t="str">
        <f t="shared" ca="1" si="155"/>
        <v/>
      </c>
      <c r="AT1084" s="52" t="str">
        <f ca="1">IF(OR(AQ1084="",AQ1084="n/a"),AQ1084,IF(AND($AR1084&lt;&gt;"--- Empty ---",AR1084=IF(AQ1084="Finger1",Settings!$AB$4,Settings!$AB$6),ISERROR(MATCH(AR1084,Settings!$AB$9:$AB$14,0))),"No","Yes"))</f>
        <v/>
      </c>
      <c r="AV1084" s="51" t="str">
        <f t="shared" ca="1" si="152"/>
        <v/>
      </c>
      <c r="AW1084" s="51" t="str">
        <f t="shared" ca="1" si="156"/>
        <v/>
      </c>
      <c r="AX1084" s="52" t="str">
        <f t="shared" ca="1" si="157"/>
        <v/>
      </c>
      <c r="AY1084" s="52" t="str">
        <f ca="1">IF(OR(AV1084="",AV1084="n/a"),AV1084,IF(AND($AW1084&lt;&gt;"--- Empty ---",AW1084=IF(AV1084="Finger2",Settings!$AB$3,Settings!$AB$5),ISERROR(MATCH(AW1084,Settings!$AB$9:$AB$14,0))),"No","Yes"))</f>
        <v/>
      </c>
    </row>
    <row r="1085" spans="31:51" x14ac:dyDescent="0.25">
      <c r="AE1085" s="51" t="str">
        <f ca="1">OFFSET('All Equipment'!$A$1,ROW()-1,0)&amp;""</f>
        <v/>
      </c>
      <c r="AF1085" s="51" t="str">
        <f ca="1">OFFSET('All Equipment'!$B$1,ROW()-1,0)&amp;""</f>
        <v/>
      </c>
      <c r="AG1085" s="52" t="str">
        <f t="shared" ca="1" si="149"/>
        <v/>
      </c>
      <c r="AH1085" s="51" t="str">
        <f ca="1">IF($AE1085="","",IF(OFFSET('All Equipment'!$A$1,ROW()-1,2)="","--- Empty ---",OFFSET('All Equipment'!$A$1,ROW()-1,2)))</f>
        <v/>
      </c>
      <c r="AI1085" s="52" t="str">
        <f ca="1">IF($AF1085="","",OFFSET('All Equipment'!$E$1,ROW()-1,0))</f>
        <v/>
      </c>
      <c r="AJ1085" s="52" t="str">
        <f ca="1">IF($AE1085="","",OFFSET('All Equipment'!$M$1,ROW()-1,0))</f>
        <v/>
      </c>
      <c r="AK1085" s="107" t="str">
        <f ca="1">IF($AE1085="","",IF($AH1085="--- Empty ---",0,OFFSET('All Equipment'!$P$1,ROW()-1,0)))</f>
        <v/>
      </c>
      <c r="AL1085" s="107" t="str">
        <f ca="1">IF($AE1085="","",IF(AND($AE1085="Off-Hand",$AH1085="--- Empty ---"),1000,IF($AG1085="1H",SUM($AK1085,MAX(Optimization!$I$5:$K$5)),$AK1085)))</f>
        <v/>
      </c>
      <c r="AM1085" s="134" t="str">
        <f ca="1">IF($AH1085="","",IF(AND($AH1085&lt;&gt;"--- Empty ---",OR($AI1085&gt;$AD$2,OFFSET('All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5" s="52" t="str">
        <f t="shared" ca="1" si="150"/>
        <v/>
      </c>
      <c r="AO1085" s="52" t="str">
        <f t="shared" ca="1" si="153"/>
        <v/>
      </c>
      <c r="AQ1085" s="51" t="str">
        <f t="shared" ca="1" si="151"/>
        <v/>
      </c>
      <c r="AR1085" s="51" t="str">
        <f t="shared" ca="1" si="154"/>
        <v/>
      </c>
      <c r="AS1085" s="52" t="str">
        <f t="shared" ca="1" si="155"/>
        <v/>
      </c>
      <c r="AT1085" s="52" t="str">
        <f ca="1">IF(OR(AQ1085="",AQ1085="n/a"),AQ1085,IF(AND($AR1085&lt;&gt;"--- Empty ---",AR1085=IF(AQ1085="Finger1",Settings!$AB$4,Settings!$AB$6),ISERROR(MATCH(AR1085,Settings!$AB$9:$AB$14,0))),"No","Yes"))</f>
        <v/>
      </c>
      <c r="AV1085" s="51" t="str">
        <f t="shared" ca="1" si="152"/>
        <v/>
      </c>
      <c r="AW1085" s="51" t="str">
        <f t="shared" ca="1" si="156"/>
        <v/>
      </c>
      <c r="AX1085" s="52" t="str">
        <f t="shared" ca="1" si="157"/>
        <v/>
      </c>
      <c r="AY1085" s="52" t="str">
        <f ca="1">IF(OR(AV1085="",AV1085="n/a"),AV1085,IF(AND($AW1085&lt;&gt;"--- Empty ---",AW1085=IF(AV1085="Finger2",Settings!$AB$3,Settings!$AB$5),ISERROR(MATCH(AW1085,Settings!$AB$9:$AB$14,0))),"No","Yes"))</f>
        <v/>
      </c>
    </row>
    <row r="1086" spans="31:51" x14ac:dyDescent="0.25">
      <c r="AE1086" s="51" t="str">
        <f ca="1">OFFSET('All Equipment'!$A$1,ROW()-1,0)&amp;""</f>
        <v/>
      </c>
      <c r="AF1086" s="51" t="str">
        <f ca="1">OFFSET('All Equipment'!$B$1,ROW()-1,0)&amp;""</f>
        <v/>
      </c>
      <c r="AG1086" s="52" t="str">
        <f t="shared" ca="1" si="149"/>
        <v/>
      </c>
      <c r="AH1086" s="51" t="str">
        <f ca="1">IF($AE1086="","",IF(OFFSET('All Equipment'!$A$1,ROW()-1,2)="","--- Empty ---",OFFSET('All Equipment'!$A$1,ROW()-1,2)))</f>
        <v/>
      </c>
      <c r="AI1086" s="52" t="str">
        <f ca="1">IF($AF1086="","",OFFSET('All Equipment'!$E$1,ROW()-1,0))</f>
        <v/>
      </c>
      <c r="AJ1086" s="52" t="str">
        <f ca="1">IF($AE1086="","",OFFSET('All Equipment'!$M$1,ROW()-1,0))</f>
        <v/>
      </c>
      <c r="AK1086" s="107" t="str">
        <f ca="1">IF($AE1086="","",IF($AH1086="--- Empty ---",0,OFFSET('All Equipment'!$P$1,ROW()-1,0)))</f>
        <v/>
      </c>
      <c r="AL1086" s="107" t="str">
        <f ca="1">IF($AE1086="","",IF(AND($AE1086="Off-Hand",$AH1086="--- Empty ---"),1000,IF($AG1086="1H",SUM($AK1086,MAX(Optimization!$I$5:$K$5)),$AK1086)))</f>
        <v/>
      </c>
      <c r="AM1086" s="134" t="str">
        <f ca="1">IF($AH1086="","",IF(AND($AH1086&lt;&gt;"--- Empty ---",OR($AI1086&gt;$AD$2,OFFSET('All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6" s="52" t="str">
        <f t="shared" ca="1" si="150"/>
        <v/>
      </c>
      <c r="AO1086" s="52" t="str">
        <f t="shared" ca="1" si="153"/>
        <v/>
      </c>
      <c r="AQ1086" s="51" t="str">
        <f t="shared" ca="1" si="151"/>
        <v/>
      </c>
      <c r="AR1086" s="51" t="str">
        <f t="shared" ca="1" si="154"/>
        <v/>
      </c>
      <c r="AS1086" s="52" t="str">
        <f t="shared" ca="1" si="155"/>
        <v/>
      </c>
      <c r="AT1086" s="52" t="str">
        <f ca="1">IF(OR(AQ1086="",AQ1086="n/a"),AQ1086,IF(AND($AR1086&lt;&gt;"--- Empty ---",AR1086=IF(AQ1086="Finger1",Settings!$AB$4,Settings!$AB$6),ISERROR(MATCH(AR1086,Settings!$AB$9:$AB$14,0))),"No","Yes"))</f>
        <v/>
      </c>
      <c r="AV1086" s="51" t="str">
        <f t="shared" ca="1" si="152"/>
        <v/>
      </c>
      <c r="AW1086" s="51" t="str">
        <f t="shared" ca="1" si="156"/>
        <v/>
      </c>
      <c r="AX1086" s="52" t="str">
        <f t="shared" ca="1" si="157"/>
        <v/>
      </c>
      <c r="AY1086" s="52" t="str">
        <f ca="1">IF(OR(AV1086="",AV1086="n/a"),AV1086,IF(AND($AW1086&lt;&gt;"--- Empty ---",AW1086=IF(AV1086="Finger2",Settings!$AB$3,Settings!$AB$5),ISERROR(MATCH(AW1086,Settings!$AB$9:$AB$14,0))),"No","Yes"))</f>
        <v/>
      </c>
    </row>
    <row r="1087" spans="31:51" x14ac:dyDescent="0.25">
      <c r="AE1087" s="51" t="str">
        <f ca="1">OFFSET('All Equipment'!$A$1,ROW()-1,0)&amp;""</f>
        <v/>
      </c>
      <c r="AF1087" s="51" t="str">
        <f ca="1">OFFSET('All Equipment'!$B$1,ROW()-1,0)&amp;""</f>
        <v/>
      </c>
      <c r="AG1087" s="52" t="str">
        <f t="shared" ca="1" si="149"/>
        <v/>
      </c>
      <c r="AH1087" s="51" t="str">
        <f ca="1">IF($AE1087="","",IF(OFFSET('All Equipment'!$A$1,ROW()-1,2)="","--- Empty ---",OFFSET('All Equipment'!$A$1,ROW()-1,2)))</f>
        <v/>
      </c>
      <c r="AI1087" s="52" t="str">
        <f ca="1">IF($AF1087="","",OFFSET('All Equipment'!$E$1,ROW()-1,0))</f>
        <v/>
      </c>
      <c r="AJ1087" s="52" t="str">
        <f ca="1">IF($AE1087="","",OFFSET('All Equipment'!$M$1,ROW()-1,0))</f>
        <v/>
      </c>
      <c r="AK1087" s="107" t="str">
        <f ca="1">IF($AE1087="","",IF($AH1087="--- Empty ---",0,OFFSET('All Equipment'!$P$1,ROW()-1,0)))</f>
        <v/>
      </c>
      <c r="AL1087" s="107" t="str">
        <f ca="1">IF($AE1087="","",IF(AND($AE1087="Off-Hand",$AH1087="--- Empty ---"),1000,IF($AG1087="1H",SUM($AK1087,MAX(Optimization!$I$5:$K$5)),$AK1087)))</f>
        <v/>
      </c>
      <c r="AM1087" s="134" t="str">
        <f ca="1">IF($AH1087="","",IF(AND($AH1087&lt;&gt;"--- Empty ---",OR($AI1087&gt;$AD$2,OFFSET('All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7" s="52" t="str">
        <f t="shared" ca="1" si="150"/>
        <v/>
      </c>
      <c r="AO1087" s="52" t="str">
        <f t="shared" ca="1" si="153"/>
        <v/>
      </c>
      <c r="AQ1087" s="51" t="str">
        <f t="shared" ca="1" si="151"/>
        <v/>
      </c>
      <c r="AR1087" s="51" t="str">
        <f t="shared" ca="1" si="154"/>
        <v/>
      </c>
      <c r="AS1087" s="52" t="str">
        <f t="shared" ca="1" si="155"/>
        <v/>
      </c>
      <c r="AT1087" s="52" t="str">
        <f ca="1">IF(OR(AQ1087="",AQ1087="n/a"),AQ1087,IF(AND($AR1087&lt;&gt;"--- Empty ---",AR1087=IF(AQ1087="Finger1",Settings!$AB$4,Settings!$AB$6),ISERROR(MATCH(AR1087,Settings!$AB$9:$AB$14,0))),"No","Yes"))</f>
        <v/>
      </c>
      <c r="AV1087" s="51" t="str">
        <f t="shared" ca="1" si="152"/>
        <v/>
      </c>
      <c r="AW1087" s="51" t="str">
        <f t="shared" ca="1" si="156"/>
        <v/>
      </c>
      <c r="AX1087" s="52" t="str">
        <f t="shared" ca="1" si="157"/>
        <v/>
      </c>
      <c r="AY1087" s="52" t="str">
        <f ca="1">IF(OR(AV1087="",AV1087="n/a"),AV1087,IF(AND($AW1087&lt;&gt;"--- Empty ---",AW1087=IF(AV1087="Finger2",Settings!$AB$3,Settings!$AB$5),ISERROR(MATCH(AW1087,Settings!$AB$9:$AB$14,0))),"No","Yes"))</f>
        <v/>
      </c>
    </row>
    <row r="1088" spans="31:51" x14ac:dyDescent="0.25">
      <c r="AE1088" s="51" t="str">
        <f ca="1">OFFSET('All Equipment'!$A$1,ROW()-1,0)&amp;""</f>
        <v/>
      </c>
      <c r="AF1088" s="51" t="str">
        <f ca="1">OFFSET('All Equipment'!$B$1,ROW()-1,0)&amp;""</f>
        <v/>
      </c>
      <c r="AG1088" s="52" t="str">
        <f t="shared" ca="1" si="149"/>
        <v/>
      </c>
      <c r="AH1088" s="51" t="str">
        <f ca="1">IF($AE1088="","",IF(OFFSET('All Equipment'!$A$1,ROW()-1,2)="","--- Empty ---",OFFSET('All Equipment'!$A$1,ROW()-1,2)))</f>
        <v/>
      </c>
      <c r="AI1088" s="52" t="str">
        <f ca="1">IF($AF1088="","",OFFSET('All Equipment'!$E$1,ROW()-1,0))</f>
        <v/>
      </c>
      <c r="AJ1088" s="52" t="str">
        <f ca="1">IF($AE1088="","",OFFSET('All Equipment'!$M$1,ROW()-1,0))</f>
        <v/>
      </c>
      <c r="AK1088" s="107" t="str">
        <f ca="1">IF($AE1088="","",IF($AH1088="--- Empty ---",0,OFFSET('All Equipment'!$P$1,ROW()-1,0)))</f>
        <v/>
      </c>
      <c r="AL1088" s="107" t="str">
        <f ca="1">IF($AE1088="","",IF(AND($AE1088="Off-Hand",$AH1088="--- Empty ---"),1000,IF($AG1088="1H",SUM($AK1088,MAX(Optimization!$I$5:$K$5)),$AK1088)))</f>
        <v/>
      </c>
      <c r="AM1088" s="134" t="str">
        <f ca="1">IF($AH1088="","",IF(AND($AH1088&lt;&gt;"--- Empty ---",OR($AI1088&gt;$AD$2,OFFSET('All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8" s="52" t="str">
        <f t="shared" ca="1" si="150"/>
        <v/>
      </c>
      <c r="AO1088" s="52" t="str">
        <f t="shared" ca="1" si="153"/>
        <v/>
      </c>
      <c r="AQ1088" s="51" t="str">
        <f t="shared" ca="1" si="151"/>
        <v/>
      </c>
      <c r="AR1088" s="51" t="str">
        <f t="shared" ca="1" si="154"/>
        <v/>
      </c>
      <c r="AS1088" s="52" t="str">
        <f t="shared" ca="1" si="155"/>
        <v/>
      </c>
      <c r="AT1088" s="52" t="str">
        <f ca="1">IF(OR(AQ1088="",AQ1088="n/a"),AQ1088,IF(AND($AR1088&lt;&gt;"--- Empty ---",AR1088=IF(AQ1088="Finger1",Settings!$AB$4,Settings!$AB$6),ISERROR(MATCH(AR1088,Settings!$AB$9:$AB$14,0))),"No","Yes"))</f>
        <v/>
      </c>
      <c r="AV1088" s="51" t="str">
        <f t="shared" ca="1" si="152"/>
        <v/>
      </c>
      <c r="AW1088" s="51" t="str">
        <f t="shared" ca="1" si="156"/>
        <v/>
      </c>
      <c r="AX1088" s="52" t="str">
        <f t="shared" ca="1" si="157"/>
        <v/>
      </c>
      <c r="AY1088" s="52" t="str">
        <f ca="1">IF(OR(AV1088="",AV1088="n/a"),AV1088,IF(AND($AW1088&lt;&gt;"--- Empty ---",AW1088=IF(AV1088="Finger2",Settings!$AB$3,Settings!$AB$5),ISERROR(MATCH(AW1088,Settings!$AB$9:$AB$14,0))),"No","Yes"))</f>
        <v/>
      </c>
    </row>
    <row r="1089" spans="31:51" x14ac:dyDescent="0.25">
      <c r="AE1089" s="51" t="str">
        <f ca="1">OFFSET('All Equipment'!$A$1,ROW()-1,0)&amp;""</f>
        <v/>
      </c>
      <c r="AF1089" s="51" t="str">
        <f ca="1">OFFSET('All Equipment'!$B$1,ROW()-1,0)&amp;""</f>
        <v/>
      </c>
      <c r="AG1089" s="52" t="str">
        <f t="shared" ca="1" si="149"/>
        <v/>
      </c>
      <c r="AH1089" s="51" t="str">
        <f ca="1">IF($AE1089="","",IF(OFFSET('All Equipment'!$A$1,ROW()-1,2)="","--- Empty ---",OFFSET('All Equipment'!$A$1,ROW()-1,2)))</f>
        <v/>
      </c>
      <c r="AI1089" s="52" t="str">
        <f ca="1">IF($AF1089="","",OFFSET('All Equipment'!$E$1,ROW()-1,0))</f>
        <v/>
      </c>
      <c r="AJ1089" s="52" t="str">
        <f ca="1">IF($AE1089="","",OFFSET('All Equipment'!$M$1,ROW()-1,0))</f>
        <v/>
      </c>
      <c r="AK1089" s="107" t="str">
        <f ca="1">IF($AE1089="","",IF($AH1089="--- Empty ---",0,OFFSET('All Equipment'!$P$1,ROW()-1,0)))</f>
        <v/>
      </c>
      <c r="AL1089" s="107" t="str">
        <f ca="1">IF($AE1089="","",IF(AND($AE1089="Off-Hand",$AH1089="--- Empty ---"),1000,IF($AG1089="1H",SUM($AK1089,MAX(Optimization!$I$5:$K$5)),$AK1089)))</f>
        <v/>
      </c>
      <c r="AM1089" s="134" t="str">
        <f ca="1">IF($AH1089="","",IF(AND($AH1089&lt;&gt;"--- Empty ---",OR($AI1089&gt;$AD$2,OFFSET('All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9" s="52" t="str">
        <f t="shared" ca="1" si="150"/>
        <v/>
      </c>
      <c r="AO1089" s="52" t="str">
        <f t="shared" ca="1" si="153"/>
        <v/>
      </c>
      <c r="AQ1089" s="51" t="str">
        <f t="shared" ca="1" si="151"/>
        <v/>
      </c>
      <c r="AR1089" s="51" t="str">
        <f t="shared" ca="1" si="154"/>
        <v/>
      </c>
      <c r="AS1089" s="52" t="str">
        <f t="shared" ca="1" si="155"/>
        <v/>
      </c>
      <c r="AT1089" s="52" t="str">
        <f ca="1">IF(OR(AQ1089="",AQ1089="n/a"),AQ1089,IF(AND($AR1089&lt;&gt;"--- Empty ---",AR1089=IF(AQ1089="Finger1",Settings!$AB$4,Settings!$AB$6),ISERROR(MATCH(AR1089,Settings!$AB$9:$AB$14,0))),"No","Yes"))</f>
        <v/>
      </c>
      <c r="AV1089" s="51" t="str">
        <f t="shared" ca="1" si="152"/>
        <v/>
      </c>
      <c r="AW1089" s="51" t="str">
        <f t="shared" ca="1" si="156"/>
        <v/>
      </c>
      <c r="AX1089" s="52" t="str">
        <f t="shared" ca="1" si="157"/>
        <v/>
      </c>
      <c r="AY1089" s="52" t="str">
        <f ca="1">IF(OR(AV1089="",AV1089="n/a"),AV1089,IF(AND($AW1089&lt;&gt;"--- Empty ---",AW1089=IF(AV1089="Finger2",Settings!$AB$3,Settings!$AB$5),ISERROR(MATCH(AW1089,Settings!$AB$9:$AB$14,0))),"No","Yes"))</f>
        <v/>
      </c>
    </row>
    <row r="1090" spans="31:51" x14ac:dyDescent="0.25">
      <c r="AE1090" s="51" t="str">
        <f ca="1">OFFSET('All Equipment'!$A$1,ROW()-1,0)&amp;""</f>
        <v/>
      </c>
      <c r="AF1090" s="51" t="str">
        <f ca="1">OFFSET('All Equipment'!$B$1,ROW()-1,0)&amp;""</f>
        <v/>
      </c>
      <c r="AG1090" s="52" t="str">
        <f t="shared" ref="AG1090:AG1153" ca="1" si="158">IF(ISNUMBER(MATCH($AH1090,$R$1:$R$100,0)),INDEX($Q$1:$Q$100,MATCH($AH1090,$R$1:$R$100,0)),IF(AND($AE1090="Weapon",$AF1090&lt;&gt;""),IF(OR($AF1090="Staff",LEFT($AF1090,2)="2H"),"2H","1H"),IF(AND($AE1090="Finger",ISNUMBER(MATCH($AH1090,$AB$9:$AB$14,0))),"Except","")))</f>
        <v/>
      </c>
      <c r="AH1090" s="51" t="str">
        <f ca="1">IF($AE1090="","",IF(OFFSET('All Equipment'!$A$1,ROW()-1,2)="","--- Empty ---",OFFSET('All Equipment'!$A$1,ROW()-1,2)))</f>
        <v/>
      </c>
      <c r="AI1090" s="52" t="str">
        <f ca="1">IF($AF1090="","",OFFSET('All Equipment'!$E$1,ROW()-1,0))</f>
        <v/>
      </c>
      <c r="AJ1090" s="52" t="str">
        <f ca="1">IF($AE1090="","",OFFSET('All Equipment'!$M$1,ROW()-1,0))</f>
        <v/>
      </c>
      <c r="AK1090" s="107" t="str">
        <f ca="1">IF($AE1090="","",IF($AH1090="--- Empty ---",0,OFFSET('All Equipment'!$P$1,ROW()-1,0)))</f>
        <v/>
      </c>
      <c r="AL1090" s="107" t="str">
        <f ca="1">IF($AE1090="","",IF(AND($AE1090="Off-Hand",$AH1090="--- Empty ---"),1000,IF($AG1090="1H",SUM($AK1090,MAX(Optimization!$I$5:$K$5)),$AK1090)))</f>
        <v/>
      </c>
      <c r="AM1090" s="134" t="str">
        <f ca="1">IF($AH1090="","",IF(AND($AH1090&lt;&gt;"--- Empty ---",OR($AI1090&gt;$AD$2,OFFSET('All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0" s="52" t="str">
        <f t="shared" ref="AN1090:AN1153" ca="1" si="159">IF($AE1090="","",IF(AND($AE1090="Off-Hand",$AH1090&lt;&gt;"--- Empty ---",$AB$2="2H"),"No","Yes"))</f>
        <v/>
      </c>
      <c r="AO1090" s="52" t="str">
        <f t="shared" ca="1" si="153"/>
        <v/>
      </c>
      <c r="AQ1090" s="51" t="str">
        <f t="shared" ref="AQ1090:AQ1153" ca="1" si="160">IF($AE1090="","",IF(AND($AE1090&lt;&gt;"Finger",$AE1090&lt;&gt;"Trinket"),"n/a",$AE1090&amp;1))</f>
        <v/>
      </c>
      <c r="AR1090" s="51" t="str">
        <f t="shared" ca="1" si="154"/>
        <v/>
      </c>
      <c r="AS1090" s="52" t="str">
        <f t="shared" ca="1" si="155"/>
        <v/>
      </c>
      <c r="AT1090" s="52" t="str">
        <f ca="1">IF(OR(AQ1090="",AQ1090="n/a"),AQ1090,IF(AND($AR1090&lt;&gt;"--- Empty ---",AR1090=IF(AQ1090="Finger1",Settings!$AB$4,Settings!$AB$6),ISERROR(MATCH(AR1090,Settings!$AB$9:$AB$14,0))),"No","Yes"))</f>
        <v/>
      </c>
      <c r="AV1090" s="51" t="str">
        <f t="shared" ref="AV1090:AV1153" ca="1" si="161">IF($AE1090="","",IF(AND($AE1090&lt;&gt;"Finger",$AE1090&lt;&gt;"Trinket"),"n/a",$AE1090&amp;2))</f>
        <v/>
      </c>
      <c r="AW1090" s="51" t="str">
        <f t="shared" ca="1" si="156"/>
        <v/>
      </c>
      <c r="AX1090" s="52" t="str">
        <f t="shared" ca="1" si="157"/>
        <v/>
      </c>
      <c r="AY1090" s="52" t="str">
        <f ca="1">IF(OR(AV1090="",AV1090="n/a"),AV1090,IF(AND($AW1090&lt;&gt;"--- Empty ---",AW1090=IF(AV1090="Finger2",Settings!$AB$3,Settings!$AB$5),ISERROR(MATCH(AW1090,Settings!$AB$9:$AB$14,0))),"No","Yes"))</f>
        <v/>
      </c>
    </row>
    <row r="1091" spans="31:51" x14ac:dyDescent="0.25">
      <c r="AE1091" s="51" t="str">
        <f ca="1">OFFSET('All Equipment'!$A$1,ROW()-1,0)&amp;""</f>
        <v/>
      </c>
      <c r="AF1091" s="51" t="str">
        <f ca="1">OFFSET('All Equipment'!$B$1,ROW()-1,0)&amp;""</f>
        <v/>
      </c>
      <c r="AG1091" s="52" t="str">
        <f t="shared" ca="1" si="158"/>
        <v/>
      </c>
      <c r="AH1091" s="51" t="str">
        <f ca="1">IF($AE1091="","",IF(OFFSET('All Equipment'!$A$1,ROW()-1,2)="","--- Empty ---",OFFSET('All Equipment'!$A$1,ROW()-1,2)))</f>
        <v/>
      </c>
      <c r="AI1091" s="52" t="str">
        <f ca="1">IF($AF1091="","",OFFSET('All Equipment'!$E$1,ROW()-1,0))</f>
        <v/>
      </c>
      <c r="AJ1091" s="52" t="str">
        <f ca="1">IF($AE1091="","",OFFSET('All Equipment'!$M$1,ROW()-1,0))</f>
        <v/>
      </c>
      <c r="AK1091" s="107" t="str">
        <f ca="1">IF($AE1091="","",IF($AH1091="--- Empty ---",0,OFFSET('All Equipment'!$P$1,ROW()-1,0)))</f>
        <v/>
      </c>
      <c r="AL1091" s="107" t="str">
        <f ca="1">IF($AE1091="","",IF(AND($AE1091="Off-Hand",$AH1091="--- Empty ---"),1000,IF($AG1091="1H",SUM($AK1091,MAX(Optimization!$I$5:$K$5)),$AK1091)))</f>
        <v/>
      </c>
      <c r="AM1091" s="134" t="str">
        <f ca="1">IF($AH1091="","",IF(AND($AH1091&lt;&gt;"--- Empty ---",OR($AI1091&gt;$AD$2,OFFSET('All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1" s="52" t="str">
        <f t="shared" ca="1" si="159"/>
        <v/>
      </c>
      <c r="AO1091" s="52" t="str">
        <f t="shared" ref="AO1091:AO1154" ca="1" si="162">IF($AH1091="","",ROW())</f>
        <v/>
      </c>
      <c r="AQ1091" s="51" t="str">
        <f t="shared" ca="1" si="160"/>
        <v/>
      </c>
      <c r="AR1091" s="51" t="str">
        <f t="shared" ca="1" si="154"/>
        <v/>
      </c>
      <c r="AS1091" s="52" t="str">
        <f t="shared" ca="1" si="155"/>
        <v/>
      </c>
      <c r="AT1091" s="52" t="str">
        <f ca="1">IF(OR(AQ1091="",AQ1091="n/a"),AQ1091,IF(AND($AR1091&lt;&gt;"--- Empty ---",AR1091=IF(AQ1091="Finger1",Settings!$AB$4,Settings!$AB$6),ISERROR(MATCH(AR1091,Settings!$AB$9:$AB$14,0))),"No","Yes"))</f>
        <v/>
      </c>
      <c r="AV1091" s="51" t="str">
        <f t="shared" ca="1" si="161"/>
        <v/>
      </c>
      <c r="AW1091" s="51" t="str">
        <f t="shared" ca="1" si="156"/>
        <v/>
      </c>
      <c r="AX1091" s="52" t="str">
        <f t="shared" ca="1" si="157"/>
        <v/>
      </c>
      <c r="AY1091" s="52" t="str">
        <f ca="1">IF(OR(AV1091="",AV1091="n/a"),AV1091,IF(AND($AW1091&lt;&gt;"--- Empty ---",AW1091=IF(AV1091="Finger2",Settings!$AB$3,Settings!$AB$5),ISERROR(MATCH(AW1091,Settings!$AB$9:$AB$14,0))),"No","Yes"))</f>
        <v/>
      </c>
    </row>
    <row r="1092" spans="31:51" x14ac:dyDescent="0.25">
      <c r="AE1092" s="51" t="str">
        <f ca="1">OFFSET('All Equipment'!$A$1,ROW()-1,0)&amp;""</f>
        <v/>
      </c>
      <c r="AF1092" s="51" t="str">
        <f ca="1">OFFSET('All Equipment'!$B$1,ROW()-1,0)&amp;""</f>
        <v/>
      </c>
      <c r="AG1092" s="52" t="str">
        <f t="shared" ca="1" si="158"/>
        <v/>
      </c>
      <c r="AH1092" s="51" t="str">
        <f ca="1">IF($AE1092="","",IF(OFFSET('All Equipment'!$A$1,ROW()-1,2)="","--- Empty ---",OFFSET('All Equipment'!$A$1,ROW()-1,2)))</f>
        <v/>
      </c>
      <c r="AI1092" s="52" t="str">
        <f ca="1">IF($AF1092="","",OFFSET('All Equipment'!$E$1,ROW()-1,0))</f>
        <v/>
      </c>
      <c r="AJ1092" s="52" t="str">
        <f ca="1">IF($AE1092="","",OFFSET('All Equipment'!$M$1,ROW()-1,0))</f>
        <v/>
      </c>
      <c r="AK1092" s="107" t="str">
        <f ca="1">IF($AE1092="","",IF($AH1092="--- Empty ---",0,OFFSET('All Equipment'!$P$1,ROW()-1,0)))</f>
        <v/>
      </c>
      <c r="AL1092" s="107" t="str">
        <f ca="1">IF($AE1092="","",IF(AND($AE1092="Off-Hand",$AH1092="--- Empty ---"),1000,IF($AG1092="1H",SUM($AK1092,MAX(Optimization!$I$5:$K$5)),$AK1092)))</f>
        <v/>
      </c>
      <c r="AM1092" s="134" t="str">
        <f ca="1">IF($AH1092="","",IF(AND($AH1092&lt;&gt;"--- Empty ---",OR($AI1092&gt;$AD$2,OFFSET('All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2" s="52" t="str">
        <f t="shared" ca="1" si="159"/>
        <v/>
      </c>
      <c r="AO1092" s="52" t="str">
        <f t="shared" ca="1" si="162"/>
        <v/>
      </c>
      <c r="AQ1092" s="51" t="str">
        <f t="shared" ca="1" si="160"/>
        <v/>
      </c>
      <c r="AR1092" s="51" t="str">
        <f t="shared" ca="1" si="154"/>
        <v/>
      </c>
      <c r="AS1092" s="52" t="str">
        <f t="shared" ca="1" si="155"/>
        <v/>
      </c>
      <c r="AT1092" s="52" t="str">
        <f ca="1">IF(OR(AQ1092="",AQ1092="n/a"),AQ1092,IF(AND($AR1092&lt;&gt;"--- Empty ---",AR1092=IF(AQ1092="Finger1",Settings!$AB$4,Settings!$AB$6),ISERROR(MATCH(AR1092,Settings!$AB$9:$AB$14,0))),"No","Yes"))</f>
        <v/>
      </c>
      <c r="AV1092" s="51" t="str">
        <f t="shared" ca="1" si="161"/>
        <v/>
      </c>
      <c r="AW1092" s="51" t="str">
        <f t="shared" ca="1" si="156"/>
        <v/>
      </c>
      <c r="AX1092" s="52" t="str">
        <f t="shared" ca="1" si="157"/>
        <v/>
      </c>
      <c r="AY1092" s="52" t="str">
        <f ca="1">IF(OR(AV1092="",AV1092="n/a"),AV1092,IF(AND($AW1092&lt;&gt;"--- Empty ---",AW1092=IF(AV1092="Finger2",Settings!$AB$3,Settings!$AB$5),ISERROR(MATCH(AW1092,Settings!$AB$9:$AB$14,0))),"No","Yes"))</f>
        <v/>
      </c>
    </row>
    <row r="1093" spans="31:51" x14ac:dyDescent="0.25">
      <c r="AE1093" s="51" t="str">
        <f ca="1">OFFSET('All Equipment'!$A$1,ROW()-1,0)&amp;""</f>
        <v/>
      </c>
      <c r="AF1093" s="51" t="str">
        <f ca="1">OFFSET('All Equipment'!$B$1,ROW()-1,0)&amp;""</f>
        <v/>
      </c>
      <c r="AG1093" s="52" t="str">
        <f t="shared" ca="1" si="158"/>
        <v/>
      </c>
      <c r="AH1093" s="51" t="str">
        <f ca="1">IF($AE1093="","",IF(OFFSET('All Equipment'!$A$1,ROW()-1,2)="","--- Empty ---",OFFSET('All Equipment'!$A$1,ROW()-1,2)))</f>
        <v/>
      </c>
      <c r="AI1093" s="52" t="str">
        <f ca="1">IF($AF1093="","",OFFSET('All Equipment'!$E$1,ROW()-1,0))</f>
        <v/>
      </c>
      <c r="AJ1093" s="52" t="str">
        <f ca="1">IF($AE1093="","",OFFSET('All Equipment'!$M$1,ROW()-1,0))</f>
        <v/>
      </c>
      <c r="AK1093" s="107" t="str">
        <f ca="1">IF($AE1093="","",IF($AH1093="--- Empty ---",0,OFFSET('All Equipment'!$P$1,ROW()-1,0)))</f>
        <v/>
      </c>
      <c r="AL1093" s="107" t="str">
        <f ca="1">IF($AE1093="","",IF(AND($AE1093="Off-Hand",$AH1093="--- Empty ---"),1000,IF($AG1093="1H",SUM($AK1093,MAX(Optimization!$I$5:$K$5)),$AK1093)))</f>
        <v/>
      </c>
      <c r="AM1093" s="134" t="str">
        <f ca="1">IF($AH1093="","",IF(AND($AH1093&lt;&gt;"--- Empty ---",OR($AI1093&gt;$AD$2,OFFSET('All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3" s="52" t="str">
        <f t="shared" ca="1" si="159"/>
        <v/>
      </c>
      <c r="AO1093" s="52" t="str">
        <f t="shared" ca="1" si="162"/>
        <v/>
      </c>
      <c r="AQ1093" s="51" t="str">
        <f t="shared" ca="1" si="160"/>
        <v/>
      </c>
      <c r="AR1093" s="51" t="str">
        <f t="shared" ca="1" si="154"/>
        <v/>
      </c>
      <c r="AS1093" s="52" t="str">
        <f t="shared" ca="1" si="155"/>
        <v/>
      </c>
      <c r="AT1093" s="52" t="str">
        <f ca="1">IF(OR(AQ1093="",AQ1093="n/a"),AQ1093,IF(AND($AR1093&lt;&gt;"--- Empty ---",AR1093=IF(AQ1093="Finger1",Settings!$AB$4,Settings!$AB$6),ISERROR(MATCH(AR1093,Settings!$AB$9:$AB$14,0))),"No","Yes"))</f>
        <v/>
      </c>
      <c r="AV1093" s="51" t="str">
        <f t="shared" ca="1" si="161"/>
        <v/>
      </c>
      <c r="AW1093" s="51" t="str">
        <f t="shared" ca="1" si="156"/>
        <v/>
      </c>
      <c r="AX1093" s="52" t="str">
        <f t="shared" ca="1" si="157"/>
        <v/>
      </c>
      <c r="AY1093" s="52" t="str">
        <f ca="1">IF(OR(AV1093="",AV1093="n/a"),AV1093,IF(AND($AW1093&lt;&gt;"--- Empty ---",AW1093=IF(AV1093="Finger2",Settings!$AB$3,Settings!$AB$5),ISERROR(MATCH(AW1093,Settings!$AB$9:$AB$14,0))),"No","Yes"))</f>
        <v/>
      </c>
    </row>
    <row r="1094" spans="31:51" x14ac:dyDescent="0.25">
      <c r="AE1094" s="51" t="str">
        <f ca="1">OFFSET('All Equipment'!$A$1,ROW()-1,0)&amp;""</f>
        <v/>
      </c>
      <c r="AF1094" s="51" t="str">
        <f ca="1">OFFSET('All Equipment'!$B$1,ROW()-1,0)&amp;""</f>
        <v/>
      </c>
      <c r="AG1094" s="52" t="str">
        <f t="shared" ca="1" si="158"/>
        <v/>
      </c>
      <c r="AH1094" s="51" t="str">
        <f ca="1">IF($AE1094="","",IF(OFFSET('All Equipment'!$A$1,ROW()-1,2)="","--- Empty ---",OFFSET('All Equipment'!$A$1,ROW()-1,2)))</f>
        <v/>
      </c>
      <c r="AI1094" s="52" t="str">
        <f ca="1">IF($AF1094="","",OFFSET('All Equipment'!$E$1,ROW()-1,0))</f>
        <v/>
      </c>
      <c r="AJ1094" s="52" t="str">
        <f ca="1">IF($AE1094="","",OFFSET('All Equipment'!$M$1,ROW()-1,0))</f>
        <v/>
      </c>
      <c r="AK1094" s="107" t="str">
        <f ca="1">IF($AE1094="","",IF($AH1094="--- Empty ---",0,OFFSET('All Equipment'!$P$1,ROW()-1,0)))</f>
        <v/>
      </c>
      <c r="AL1094" s="107" t="str">
        <f ca="1">IF($AE1094="","",IF(AND($AE1094="Off-Hand",$AH1094="--- Empty ---"),1000,IF($AG1094="1H",SUM($AK1094,MAX(Optimization!$I$5:$K$5)),$AK1094)))</f>
        <v/>
      </c>
      <c r="AM1094" s="134" t="str">
        <f ca="1">IF($AH1094="","",IF(AND($AH1094&lt;&gt;"--- Empty ---",OR($AI1094&gt;$AD$2,OFFSET('All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4" s="52" t="str">
        <f t="shared" ca="1" si="159"/>
        <v/>
      </c>
      <c r="AO1094" s="52" t="str">
        <f t="shared" ca="1" si="162"/>
        <v/>
      </c>
      <c r="AQ1094" s="51" t="str">
        <f t="shared" ca="1" si="160"/>
        <v/>
      </c>
      <c r="AR1094" s="51" t="str">
        <f t="shared" ca="1" si="154"/>
        <v/>
      </c>
      <c r="AS1094" s="52" t="str">
        <f t="shared" ca="1" si="155"/>
        <v/>
      </c>
      <c r="AT1094" s="52" t="str">
        <f ca="1">IF(OR(AQ1094="",AQ1094="n/a"),AQ1094,IF(AND($AR1094&lt;&gt;"--- Empty ---",AR1094=IF(AQ1094="Finger1",Settings!$AB$4,Settings!$AB$6),ISERROR(MATCH(AR1094,Settings!$AB$9:$AB$14,0))),"No","Yes"))</f>
        <v/>
      </c>
      <c r="AV1094" s="51" t="str">
        <f t="shared" ca="1" si="161"/>
        <v/>
      </c>
      <c r="AW1094" s="51" t="str">
        <f t="shared" ca="1" si="156"/>
        <v/>
      </c>
      <c r="AX1094" s="52" t="str">
        <f t="shared" ca="1" si="157"/>
        <v/>
      </c>
      <c r="AY1094" s="52" t="str">
        <f ca="1">IF(OR(AV1094="",AV1094="n/a"),AV1094,IF(AND($AW1094&lt;&gt;"--- Empty ---",AW1094=IF(AV1094="Finger2",Settings!$AB$3,Settings!$AB$5),ISERROR(MATCH(AW1094,Settings!$AB$9:$AB$14,0))),"No","Yes"))</f>
        <v/>
      </c>
    </row>
    <row r="1095" spans="31:51" x14ac:dyDescent="0.25">
      <c r="AE1095" s="51" t="str">
        <f ca="1">OFFSET('All Equipment'!$A$1,ROW()-1,0)&amp;""</f>
        <v/>
      </c>
      <c r="AF1095" s="51" t="str">
        <f ca="1">OFFSET('All Equipment'!$B$1,ROW()-1,0)&amp;""</f>
        <v/>
      </c>
      <c r="AG1095" s="52" t="str">
        <f t="shared" ca="1" si="158"/>
        <v/>
      </c>
      <c r="AH1095" s="51" t="str">
        <f ca="1">IF($AE1095="","",IF(OFFSET('All Equipment'!$A$1,ROW()-1,2)="","--- Empty ---",OFFSET('All Equipment'!$A$1,ROW()-1,2)))</f>
        <v/>
      </c>
      <c r="AI1095" s="52" t="str">
        <f ca="1">IF($AF1095="","",OFFSET('All Equipment'!$E$1,ROW()-1,0))</f>
        <v/>
      </c>
      <c r="AJ1095" s="52" t="str">
        <f ca="1">IF($AE1095="","",OFFSET('All Equipment'!$M$1,ROW()-1,0))</f>
        <v/>
      </c>
      <c r="AK1095" s="107" t="str">
        <f ca="1">IF($AE1095="","",IF($AH1095="--- Empty ---",0,OFFSET('All Equipment'!$P$1,ROW()-1,0)))</f>
        <v/>
      </c>
      <c r="AL1095" s="107" t="str">
        <f ca="1">IF($AE1095="","",IF(AND($AE1095="Off-Hand",$AH1095="--- Empty ---"),1000,IF($AG1095="1H",SUM($AK1095,MAX(Optimization!$I$5:$K$5)),$AK1095)))</f>
        <v/>
      </c>
      <c r="AM1095" s="134" t="str">
        <f ca="1">IF($AH1095="","",IF(AND($AH1095&lt;&gt;"--- Empty ---",OR($AI1095&gt;$AD$2,OFFSET('All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5" s="52" t="str">
        <f t="shared" ca="1" si="159"/>
        <v/>
      </c>
      <c r="AO1095" s="52" t="str">
        <f t="shared" ca="1" si="162"/>
        <v/>
      </c>
      <c r="AQ1095" s="51" t="str">
        <f t="shared" ca="1" si="160"/>
        <v/>
      </c>
      <c r="AR1095" s="51" t="str">
        <f t="shared" ca="1" si="154"/>
        <v/>
      </c>
      <c r="AS1095" s="52" t="str">
        <f t="shared" ca="1" si="155"/>
        <v/>
      </c>
      <c r="AT1095" s="52" t="str">
        <f ca="1">IF(OR(AQ1095="",AQ1095="n/a"),AQ1095,IF(AND($AR1095&lt;&gt;"--- Empty ---",AR1095=IF(AQ1095="Finger1",Settings!$AB$4,Settings!$AB$6),ISERROR(MATCH(AR1095,Settings!$AB$9:$AB$14,0))),"No","Yes"))</f>
        <v/>
      </c>
      <c r="AV1095" s="51" t="str">
        <f t="shared" ca="1" si="161"/>
        <v/>
      </c>
      <c r="AW1095" s="51" t="str">
        <f t="shared" ca="1" si="156"/>
        <v/>
      </c>
      <c r="AX1095" s="52" t="str">
        <f t="shared" ca="1" si="157"/>
        <v/>
      </c>
      <c r="AY1095" s="52" t="str">
        <f ca="1">IF(OR(AV1095="",AV1095="n/a"),AV1095,IF(AND($AW1095&lt;&gt;"--- Empty ---",AW1095=IF(AV1095="Finger2",Settings!$AB$3,Settings!$AB$5),ISERROR(MATCH(AW1095,Settings!$AB$9:$AB$14,0))),"No","Yes"))</f>
        <v/>
      </c>
    </row>
    <row r="1096" spans="31:51" x14ac:dyDescent="0.25">
      <c r="AE1096" s="51" t="str">
        <f ca="1">OFFSET('All Equipment'!$A$1,ROW()-1,0)&amp;""</f>
        <v/>
      </c>
      <c r="AF1096" s="51" t="str">
        <f ca="1">OFFSET('All Equipment'!$B$1,ROW()-1,0)&amp;""</f>
        <v/>
      </c>
      <c r="AG1096" s="52" t="str">
        <f t="shared" ca="1" si="158"/>
        <v/>
      </c>
      <c r="AH1096" s="51" t="str">
        <f ca="1">IF($AE1096="","",IF(OFFSET('All Equipment'!$A$1,ROW()-1,2)="","--- Empty ---",OFFSET('All Equipment'!$A$1,ROW()-1,2)))</f>
        <v/>
      </c>
      <c r="AI1096" s="52" t="str">
        <f ca="1">IF($AF1096="","",OFFSET('All Equipment'!$E$1,ROW()-1,0))</f>
        <v/>
      </c>
      <c r="AJ1096" s="52" t="str">
        <f ca="1">IF($AE1096="","",OFFSET('All Equipment'!$M$1,ROW()-1,0))</f>
        <v/>
      </c>
      <c r="AK1096" s="107" t="str">
        <f ca="1">IF($AE1096="","",IF($AH1096="--- Empty ---",0,OFFSET('All Equipment'!$P$1,ROW()-1,0)))</f>
        <v/>
      </c>
      <c r="AL1096" s="107" t="str">
        <f ca="1">IF($AE1096="","",IF(AND($AE1096="Off-Hand",$AH1096="--- Empty ---"),1000,IF($AG1096="1H",SUM($AK1096,MAX(Optimization!$I$5:$K$5)),$AK1096)))</f>
        <v/>
      </c>
      <c r="AM1096" s="134" t="str">
        <f ca="1">IF($AH1096="","",IF(AND($AH1096&lt;&gt;"--- Empty ---",OR($AI1096&gt;$AD$2,OFFSET('All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6" s="52" t="str">
        <f t="shared" ca="1" si="159"/>
        <v/>
      </c>
      <c r="AO1096" s="52" t="str">
        <f t="shared" ca="1" si="162"/>
        <v/>
      </c>
      <c r="AQ1096" s="51" t="str">
        <f t="shared" ca="1" si="160"/>
        <v/>
      </c>
      <c r="AR1096" s="51" t="str">
        <f t="shared" ca="1" si="154"/>
        <v/>
      </c>
      <c r="AS1096" s="52" t="str">
        <f t="shared" ca="1" si="155"/>
        <v/>
      </c>
      <c r="AT1096" s="52" t="str">
        <f ca="1">IF(OR(AQ1096="",AQ1096="n/a"),AQ1096,IF(AND($AR1096&lt;&gt;"--- Empty ---",AR1096=IF(AQ1096="Finger1",Settings!$AB$4,Settings!$AB$6),ISERROR(MATCH(AR1096,Settings!$AB$9:$AB$14,0))),"No","Yes"))</f>
        <v/>
      </c>
      <c r="AV1096" s="51" t="str">
        <f t="shared" ca="1" si="161"/>
        <v/>
      </c>
      <c r="AW1096" s="51" t="str">
        <f t="shared" ca="1" si="156"/>
        <v/>
      </c>
      <c r="AX1096" s="52" t="str">
        <f t="shared" ca="1" si="157"/>
        <v/>
      </c>
      <c r="AY1096" s="52" t="str">
        <f ca="1">IF(OR(AV1096="",AV1096="n/a"),AV1096,IF(AND($AW1096&lt;&gt;"--- Empty ---",AW1096=IF(AV1096="Finger2",Settings!$AB$3,Settings!$AB$5),ISERROR(MATCH(AW1096,Settings!$AB$9:$AB$14,0))),"No","Yes"))</f>
        <v/>
      </c>
    </row>
    <row r="1097" spans="31:51" x14ac:dyDescent="0.25">
      <c r="AE1097" s="51" t="str">
        <f ca="1">OFFSET('All Equipment'!$A$1,ROW()-1,0)&amp;""</f>
        <v/>
      </c>
      <c r="AF1097" s="51" t="str">
        <f ca="1">OFFSET('All Equipment'!$B$1,ROW()-1,0)&amp;""</f>
        <v/>
      </c>
      <c r="AG1097" s="52" t="str">
        <f t="shared" ca="1" si="158"/>
        <v/>
      </c>
      <c r="AH1097" s="51" t="str">
        <f ca="1">IF($AE1097="","",IF(OFFSET('All Equipment'!$A$1,ROW()-1,2)="","--- Empty ---",OFFSET('All Equipment'!$A$1,ROW()-1,2)))</f>
        <v/>
      </c>
      <c r="AI1097" s="52" t="str">
        <f ca="1">IF($AF1097="","",OFFSET('All Equipment'!$E$1,ROW()-1,0))</f>
        <v/>
      </c>
      <c r="AJ1097" s="52" t="str">
        <f ca="1">IF($AE1097="","",OFFSET('All Equipment'!$M$1,ROW()-1,0))</f>
        <v/>
      </c>
      <c r="AK1097" s="107" t="str">
        <f ca="1">IF($AE1097="","",IF($AH1097="--- Empty ---",0,OFFSET('All Equipment'!$P$1,ROW()-1,0)))</f>
        <v/>
      </c>
      <c r="AL1097" s="107" t="str">
        <f ca="1">IF($AE1097="","",IF(AND($AE1097="Off-Hand",$AH1097="--- Empty ---"),1000,IF($AG1097="1H",SUM($AK1097,MAX(Optimization!$I$5:$K$5)),$AK1097)))</f>
        <v/>
      </c>
      <c r="AM1097" s="134" t="str">
        <f ca="1">IF($AH1097="","",IF(AND($AH1097&lt;&gt;"--- Empty ---",OR($AI1097&gt;$AD$2,OFFSET('All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7" s="52" t="str">
        <f t="shared" ca="1" si="159"/>
        <v/>
      </c>
      <c r="AO1097" s="52" t="str">
        <f t="shared" ca="1" si="162"/>
        <v/>
      </c>
      <c r="AQ1097" s="51" t="str">
        <f t="shared" ca="1" si="160"/>
        <v/>
      </c>
      <c r="AR1097" s="51" t="str">
        <f t="shared" ca="1" si="154"/>
        <v/>
      </c>
      <c r="AS1097" s="52" t="str">
        <f t="shared" ca="1" si="155"/>
        <v/>
      </c>
      <c r="AT1097" s="52" t="str">
        <f ca="1">IF(OR(AQ1097="",AQ1097="n/a"),AQ1097,IF(AND($AR1097&lt;&gt;"--- Empty ---",AR1097=IF(AQ1097="Finger1",Settings!$AB$4,Settings!$AB$6),ISERROR(MATCH(AR1097,Settings!$AB$9:$AB$14,0))),"No","Yes"))</f>
        <v/>
      </c>
      <c r="AV1097" s="51" t="str">
        <f t="shared" ca="1" si="161"/>
        <v/>
      </c>
      <c r="AW1097" s="51" t="str">
        <f t="shared" ca="1" si="156"/>
        <v/>
      </c>
      <c r="AX1097" s="52" t="str">
        <f t="shared" ca="1" si="157"/>
        <v/>
      </c>
      <c r="AY1097" s="52" t="str">
        <f ca="1">IF(OR(AV1097="",AV1097="n/a"),AV1097,IF(AND($AW1097&lt;&gt;"--- Empty ---",AW1097=IF(AV1097="Finger2",Settings!$AB$3,Settings!$AB$5),ISERROR(MATCH(AW1097,Settings!$AB$9:$AB$14,0))),"No","Yes"))</f>
        <v/>
      </c>
    </row>
    <row r="1098" spans="31:51" x14ac:dyDescent="0.25">
      <c r="AE1098" s="51" t="str">
        <f ca="1">OFFSET('All Equipment'!$A$1,ROW()-1,0)&amp;""</f>
        <v/>
      </c>
      <c r="AF1098" s="51" t="str">
        <f ca="1">OFFSET('All Equipment'!$B$1,ROW()-1,0)&amp;""</f>
        <v/>
      </c>
      <c r="AG1098" s="52" t="str">
        <f t="shared" ca="1" si="158"/>
        <v/>
      </c>
      <c r="AH1098" s="51" t="str">
        <f ca="1">IF($AE1098="","",IF(OFFSET('All Equipment'!$A$1,ROW()-1,2)="","--- Empty ---",OFFSET('All Equipment'!$A$1,ROW()-1,2)))</f>
        <v/>
      </c>
      <c r="AI1098" s="52" t="str">
        <f ca="1">IF($AF1098="","",OFFSET('All Equipment'!$E$1,ROW()-1,0))</f>
        <v/>
      </c>
      <c r="AJ1098" s="52" t="str">
        <f ca="1">IF($AE1098="","",OFFSET('All Equipment'!$M$1,ROW()-1,0))</f>
        <v/>
      </c>
      <c r="AK1098" s="107" t="str">
        <f ca="1">IF($AE1098="","",IF($AH1098="--- Empty ---",0,OFFSET('All Equipment'!$P$1,ROW()-1,0)))</f>
        <v/>
      </c>
      <c r="AL1098" s="107" t="str">
        <f ca="1">IF($AE1098="","",IF(AND($AE1098="Off-Hand",$AH1098="--- Empty ---"),1000,IF($AG1098="1H",SUM($AK1098,MAX(Optimization!$I$5:$K$5)),$AK1098)))</f>
        <v/>
      </c>
      <c r="AM1098" s="134" t="str">
        <f ca="1">IF($AH1098="","",IF(AND($AH1098&lt;&gt;"--- Empty ---",OR($AI1098&gt;$AD$2,OFFSET('All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8" s="52" t="str">
        <f t="shared" ca="1" si="159"/>
        <v/>
      </c>
      <c r="AO1098" s="52" t="str">
        <f t="shared" ca="1" si="162"/>
        <v/>
      </c>
      <c r="AQ1098" s="51" t="str">
        <f t="shared" ca="1" si="160"/>
        <v/>
      </c>
      <c r="AR1098" s="51" t="str">
        <f t="shared" ca="1" si="154"/>
        <v/>
      </c>
      <c r="AS1098" s="52" t="str">
        <f t="shared" ca="1" si="155"/>
        <v/>
      </c>
      <c r="AT1098" s="52" t="str">
        <f ca="1">IF(OR(AQ1098="",AQ1098="n/a"),AQ1098,IF(AND($AR1098&lt;&gt;"--- Empty ---",AR1098=IF(AQ1098="Finger1",Settings!$AB$4,Settings!$AB$6),ISERROR(MATCH(AR1098,Settings!$AB$9:$AB$14,0))),"No","Yes"))</f>
        <v/>
      </c>
      <c r="AV1098" s="51" t="str">
        <f t="shared" ca="1" si="161"/>
        <v/>
      </c>
      <c r="AW1098" s="51" t="str">
        <f t="shared" ca="1" si="156"/>
        <v/>
      </c>
      <c r="AX1098" s="52" t="str">
        <f t="shared" ca="1" si="157"/>
        <v/>
      </c>
      <c r="AY1098" s="52" t="str">
        <f ca="1">IF(OR(AV1098="",AV1098="n/a"),AV1098,IF(AND($AW1098&lt;&gt;"--- Empty ---",AW1098=IF(AV1098="Finger2",Settings!$AB$3,Settings!$AB$5),ISERROR(MATCH(AW1098,Settings!$AB$9:$AB$14,0))),"No","Yes"))</f>
        <v/>
      </c>
    </row>
    <row r="1099" spans="31:51" x14ac:dyDescent="0.25">
      <c r="AE1099" s="51" t="str">
        <f ca="1">OFFSET('All Equipment'!$A$1,ROW()-1,0)&amp;""</f>
        <v/>
      </c>
      <c r="AF1099" s="51" t="str">
        <f ca="1">OFFSET('All Equipment'!$B$1,ROW()-1,0)&amp;""</f>
        <v/>
      </c>
      <c r="AG1099" s="52" t="str">
        <f t="shared" ca="1" si="158"/>
        <v/>
      </c>
      <c r="AH1099" s="51" t="str">
        <f ca="1">IF($AE1099="","",IF(OFFSET('All Equipment'!$A$1,ROW()-1,2)="","--- Empty ---",OFFSET('All Equipment'!$A$1,ROW()-1,2)))</f>
        <v/>
      </c>
      <c r="AI1099" s="52" t="str">
        <f ca="1">IF($AF1099="","",OFFSET('All Equipment'!$E$1,ROW()-1,0))</f>
        <v/>
      </c>
      <c r="AJ1099" s="52" t="str">
        <f ca="1">IF($AE1099="","",OFFSET('All Equipment'!$M$1,ROW()-1,0))</f>
        <v/>
      </c>
      <c r="AK1099" s="107" t="str">
        <f ca="1">IF($AE1099="","",IF($AH1099="--- Empty ---",0,OFFSET('All Equipment'!$P$1,ROW()-1,0)))</f>
        <v/>
      </c>
      <c r="AL1099" s="107" t="str">
        <f ca="1">IF($AE1099="","",IF(AND($AE1099="Off-Hand",$AH1099="--- Empty ---"),1000,IF($AG1099="1H",SUM($AK1099,MAX(Optimization!$I$5:$K$5)),$AK1099)))</f>
        <v/>
      </c>
      <c r="AM1099" s="134" t="str">
        <f ca="1">IF($AH1099="","",IF(AND($AH1099&lt;&gt;"--- Empty ---",OR($AI1099&gt;$AD$2,OFFSET('All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9" s="52" t="str">
        <f t="shared" ca="1" si="159"/>
        <v/>
      </c>
      <c r="AO1099" s="52" t="str">
        <f t="shared" ca="1" si="162"/>
        <v/>
      </c>
      <c r="AQ1099" s="51" t="str">
        <f t="shared" ca="1" si="160"/>
        <v/>
      </c>
      <c r="AR1099" s="51" t="str">
        <f t="shared" ca="1" si="154"/>
        <v/>
      </c>
      <c r="AS1099" s="52" t="str">
        <f t="shared" ca="1" si="155"/>
        <v/>
      </c>
      <c r="AT1099" s="52" t="str">
        <f ca="1">IF(OR(AQ1099="",AQ1099="n/a"),AQ1099,IF(AND($AR1099&lt;&gt;"--- Empty ---",AR1099=IF(AQ1099="Finger1",Settings!$AB$4,Settings!$AB$6),ISERROR(MATCH(AR1099,Settings!$AB$9:$AB$14,0))),"No","Yes"))</f>
        <v/>
      </c>
      <c r="AV1099" s="51" t="str">
        <f t="shared" ca="1" si="161"/>
        <v/>
      </c>
      <c r="AW1099" s="51" t="str">
        <f t="shared" ca="1" si="156"/>
        <v/>
      </c>
      <c r="AX1099" s="52" t="str">
        <f t="shared" ca="1" si="157"/>
        <v/>
      </c>
      <c r="AY1099" s="52" t="str">
        <f ca="1">IF(OR(AV1099="",AV1099="n/a"),AV1099,IF(AND($AW1099&lt;&gt;"--- Empty ---",AW1099=IF(AV1099="Finger2",Settings!$AB$3,Settings!$AB$5),ISERROR(MATCH(AW1099,Settings!$AB$9:$AB$14,0))),"No","Yes"))</f>
        <v/>
      </c>
    </row>
    <row r="1100" spans="31:51" x14ac:dyDescent="0.25">
      <c r="AE1100" s="51" t="str">
        <f ca="1">OFFSET('All Equipment'!$A$1,ROW()-1,0)&amp;""</f>
        <v/>
      </c>
      <c r="AF1100" s="51" t="str">
        <f ca="1">OFFSET('All Equipment'!$B$1,ROW()-1,0)&amp;""</f>
        <v/>
      </c>
      <c r="AG1100" s="52" t="str">
        <f t="shared" ca="1" si="158"/>
        <v/>
      </c>
      <c r="AH1100" s="51" t="str">
        <f ca="1">IF($AE1100="","",IF(OFFSET('All Equipment'!$A$1,ROW()-1,2)="","--- Empty ---",OFFSET('All Equipment'!$A$1,ROW()-1,2)))</f>
        <v/>
      </c>
      <c r="AI1100" s="52" t="str">
        <f ca="1">IF($AF1100="","",OFFSET('All Equipment'!$E$1,ROW()-1,0))</f>
        <v/>
      </c>
      <c r="AJ1100" s="52" t="str">
        <f ca="1">IF($AE1100="","",OFFSET('All Equipment'!$M$1,ROW()-1,0))</f>
        <v/>
      </c>
      <c r="AK1100" s="107" t="str">
        <f ca="1">IF($AE1100="","",IF($AH1100="--- Empty ---",0,OFFSET('All Equipment'!$P$1,ROW()-1,0)))</f>
        <v/>
      </c>
      <c r="AL1100" s="107" t="str">
        <f ca="1">IF($AE1100="","",IF(AND($AE1100="Off-Hand",$AH1100="--- Empty ---"),1000,IF($AG1100="1H",SUM($AK1100,MAX(Optimization!$I$5:$K$5)),$AK1100)))</f>
        <v/>
      </c>
      <c r="AM1100" s="134" t="str">
        <f ca="1">IF($AH1100="","",IF(AND($AH1100&lt;&gt;"--- Empty ---",OR($AI1100&gt;$AD$2,OFFSET('All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0" s="52" t="str">
        <f t="shared" ca="1" si="159"/>
        <v/>
      </c>
      <c r="AO1100" s="52" t="str">
        <f t="shared" ca="1" si="162"/>
        <v/>
      </c>
      <c r="AQ1100" s="51" t="str">
        <f t="shared" ca="1" si="160"/>
        <v/>
      </c>
      <c r="AR1100" s="51" t="str">
        <f t="shared" ca="1" si="154"/>
        <v/>
      </c>
      <c r="AS1100" s="52" t="str">
        <f t="shared" ca="1" si="155"/>
        <v/>
      </c>
      <c r="AT1100" s="52" t="str">
        <f ca="1">IF(OR(AQ1100="",AQ1100="n/a"),AQ1100,IF(AND($AR1100&lt;&gt;"--- Empty ---",AR1100=IF(AQ1100="Finger1",Settings!$AB$4,Settings!$AB$6),ISERROR(MATCH(AR1100,Settings!$AB$9:$AB$14,0))),"No","Yes"))</f>
        <v/>
      </c>
      <c r="AV1100" s="51" t="str">
        <f t="shared" ca="1" si="161"/>
        <v/>
      </c>
      <c r="AW1100" s="51" t="str">
        <f t="shared" ca="1" si="156"/>
        <v/>
      </c>
      <c r="AX1100" s="52" t="str">
        <f t="shared" ca="1" si="157"/>
        <v/>
      </c>
      <c r="AY1100" s="52" t="str">
        <f ca="1">IF(OR(AV1100="",AV1100="n/a"),AV1100,IF(AND($AW1100&lt;&gt;"--- Empty ---",AW1100=IF(AV1100="Finger2",Settings!$AB$3,Settings!$AB$5),ISERROR(MATCH(AW1100,Settings!$AB$9:$AB$14,0))),"No","Yes"))</f>
        <v/>
      </c>
    </row>
    <row r="1101" spans="31:51" x14ac:dyDescent="0.25">
      <c r="AE1101" s="51" t="str">
        <f ca="1">OFFSET('All Equipment'!$A$1,ROW()-1,0)&amp;""</f>
        <v/>
      </c>
      <c r="AF1101" s="51" t="str">
        <f ca="1">OFFSET('All Equipment'!$B$1,ROW()-1,0)&amp;""</f>
        <v/>
      </c>
      <c r="AG1101" s="52" t="str">
        <f t="shared" ca="1" si="158"/>
        <v/>
      </c>
      <c r="AH1101" s="51" t="str">
        <f ca="1">IF($AE1101="","",IF(OFFSET('All Equipment'!$A$1,ROW()-1,2)="","--- Empty ---",OFFSET('All Equipment'!$A$1,ROW()-1,2)))</f>
        <v/>
      </c>
      <c r="AI1101" s="52" t="str">
        <f ca="1">IF($AF1101="","",OFFSET('All Equipment'!$E$1,ROW()-1,0))</f>
        <v/>
      </c>
      <c r="AJ1101" s="52" t="str">
        <f ca="1">IF($AE1101="","",OFFSET('All Equipment'!$M$1,ROW()-1,0))</f>
        <v/>
      </c>
      <c r="AK1101" s="107" t="str">
        <f ca="1">IF($AE1101="","",IF($AH1101="--- Empty ---",0,OFFSET('All Equipment'!$P$1,ROW()-1,0)))</f>
        <v/>
      </c>
      <c r="AL1101" s="107" t="str">
        <f ca="1">IF($AE1101="","",IF(AND($AE1101="Off-Hand",$AH1101="--- Empty ---"),1000,IF($AG1101="1H",SUM($AK1101,MAX(Optimization!$I$5:$K$5)),$AK1101)))</f>
        <v/>
      </c>
      <c r="AM1101" s="134" t="str">
        <f ca="1">IF($AH1101="","",IF(AND($AH1101&lt;&gt;"--- Empty ---",OR($AI1101&gt;$AD$2,OFFSET('All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1" s="52" t="str">
        <f t="shared" ca="1" si="159"/>
        <v/>
      </c>
      <c r="AO1101" s="52" t="str">
        <f t="shared" ca="1" si="162"/>
        <v/>
      </c>
      <c r="AQ1101" s="51" t="str">
        <f t="shared" ca="1" si="160"/>
        <v/>
      </c>
      <c r="AR1101" s="51" t="str">
        <f t="shared" ca="1" si="154"/>
        <v/>
      </c>
      <c r="AS1101" s="52" t="str">
        <f t="shared" ca="1" si="155"/>
        <v/>
      </c>
      <c r="AT1101" s="52" t="str">
        <f ca="1">IF(OR(AQ1101="",AQ1101="n/a"),AQ1101,IF(AND($AR1101&lt;&gt;"--- Empty ---",AR1101=IF(AQ1101="Finger1",Settings!$AB$4,Settings!$AB$6),ISERROR(MATCH(AR1101,Settings!$AB$9:$AB$14,0))),"No","Yes"))</f>
        <v/>
      </c>
      <c r="AV1101" s="51" t="str">
        <f t="shared" ca="1" si="161"/>
        <v/>
      </c>
      <c r="AW1101" s="51" t="str">
        <f t="shared" ca="1" si="156"/>
        <v/>
      </c>
      <c r="AX1101" s="52" t="str">
        <f t="shared" ca="1" si="157"/>
        <v/>
      </c>
      <c r="AY1101" s="52" t="str">
        <f ca="1">IF(OR(AV1101="",AV1101="n/a"),AV1101,IF(AND($AW1101&lt;&gt;"--- Empty ---",AW1101=IF(AV1101="Finger2",Settings!$AB$3,Settings!$AB$5),ISERROR(MATCH(AW1101,Settings!$AB$9:$AB$14,0))),"No","Yes"))</f>
        <v/>
      </c>
    </row>
    <row r="1102" spans="31:51" x14ac:dyDescent="0.25">
      <c r="AE1102" s="51" t="str">
        <f ca="1">OFFSET('All Equipment'!$A$1,ROW()-1,0)&amp;""</f>
        <v/>
      </c>
      <c r="AF1102" s="51" t="str">
        <f ca="1">OFFSET('All Equipment'!$B$1,ROW()-1,0)&amp;""</f>
        <v/>
      </c>
      <c r="AG1102" s="52" t="str">
        <f t="shared" ca="1" si="158"/>
        <v/>
      </c>
      <c r="AH1102" s="51" t="str">
        <f ca="1">IF($AE1102="","",IF(OFFSET('All Equipment'!$A$1,ROW()-1,2)="","--- Empty ---",OFFSET('All Equipment'!$A$1,ROW()-1,2)))</f>
        <v/>
      </c>
      <c r="AI1102" s="52" t="str">
        <f ca="1">IF($AF1102="","",OFFSET('All Equipment'!$E$1,ROW()-1,0))</f>
        <v/>
      </c>
      <c r="AJ1102" s="52" t="str">
        <f ca="1">IF($AE1102="","",OFFSET('All Equipment'!$M$1,ROW()-1,0))</f>
        <v/>
      </c>
      <c r="AK1102" s="107" t="str">
        <f ca="1">IF($AE1102="","",IF($AH1102="--- Empty ---",0,OFFSET('All Equipment'!$P$1,ROW()-1,0)))</f>
        <v/>
      </c>
      <c r="AL1102" s="107" t="str">
        <f ca="1">IF($AE1102="","",IF(AND($AE1102="Off-Hand",$AH1102="--- Empty ---"),1000,IF($AG1102="1H",SUM($AK1102,MAX(Optimization!$I$5:$K$5)),$AK1102)))</f>
        <v/>
      </c>
      <c r="AM1102" s="134" t="str">
        <f ca="1">IF($AH1102="","",IF(AND($AH1102&lt;&gt;"--- Empty ---",OR($AI1102&gt;$AD$2,OFFSET('All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2" s="52" t="str">
        <f t="shared" ca="1" si="159"/>
        <v/>
      </c>
      <c r="AO1102" s="52" t="str">
        <f t="shared" ca="1" si="162"/>
        <v/>
      </c>
      <c r="AQ1102" s="51" t="str">
        <f t="shared" ca="1" si="160"/>
        <v/>
      </c>
      <c r="AR1102" s="51" t="str">
        <f t="shared" ca="1" si="154"/>
        <v/>
      </c>
      <c r="AS1102" s="52" t="str">
        <f t="shared" ca="1" si="155"/>
        <v/>
      </c>
      <c r="AT1102" s="52" t="str">
        <f ca="1">IF(OR(AQ1102="",AQ1102="n/a"),AQ1102,IF(AND($AR1102&lt;&gt;"--- Empty ---",AR1102=IF(AQ1102="Finger1",Settings!$AB$4,Settings!$AB$6),ISERROR(MATCH(AR1102,Settings!$AB$9:$AB$14,0))),"No","Yes"))</f>
        <v/>
      </c>
      <c r="AV1102" s="51" t="str">
        <f t="shared" ca="1" si="161"/>
        <v/>
      </c>
      <c r="AW1102" s="51" t="str">
        <f t="shared" ca="1" si="156"/>
        <v/>
      </c>
      <c r="AX1102" s="52" t="str">
        <f t="shared" ca="1" si="157"/>
        <v/>
      </c>
      <c r="AY1102" s="52" t="str">
        <f ca="1">IF(OR(AV1102="",AV1102="n/a"),AV1102,IF(AND($AW1102&lt;&gt;"--- Empty ---",AW1102=IF(AV1102="Finger2",Settings!$AB$3,Settings!$AB$5),ISERROR(MATCH(AW1102,Settings!$AB$9:$AB$14,0))),"No","Yes"))</f>
        <v/>
      </c>
    </row>
    <row r="1103" spans="31:51" x14ac:dyDescent="0.25">
      <c r="AE1103" s="51" t="str">
        <f ca="1">OFFSET('All Equipment'!$A$1,ROW()-1,0)&amp;""</f>
        <v/>
      </c>
      <c r="AF1103" s="51" t="str">
        <f ca="1">OFFSET('All Equipment'!$B$1,ROW()-1,0)&amp;""</f>
        <v/>
      </c>
      <c r="AG1103" s="52" t="str">
        <f t="shared" ca="1" si="158"/>
        <v/>
      </c>
      <c r="AH1103" s="51" t="str">
        <f ca="1">IF($AE1103="","",IF(OFFSET('All Equipment'!$A$1,ROW()-1,2)="","--- Empty ---",OFFSET('All Equipment'!$A$1,ROW()-1,2)))</f>
        <v/>
      </c>
      <c r="AI1103" s="52" t="str">
        <f ca="1">IF($AF1103="","",OFFSET('All Equipment'!$E$1,ROW()-1,0))</f>
        <v/>
      </c>
      <c r="AJ1103" s="52" t="str">
        <f ca="1">IF($AE1103="","",OFFSET('All Equipment'!$M$1,ROW()-1,0))</f>
        <v/>
      </c>
      <c r="AK1103" s="107" t="str">
        <f ca="1">IF($AE1103="","",IF($AH1103="--- Empty ---",0,OFFSET('All Equipment'!$P$1,ROW()-1,0)))</f>
        <v/>
      </c>
      <c r="AL1103" s="107" t="str">
        <f ca="1">IF($AE1103="","",IF(AND($AE1103="Off-Hand",$AH1103="--- Empty ---"),1000,IF($AG1103="1H",SUM($AK1103,MAX(Optimization!$I$5:$K$5)),$AK1103)))</f>
        <v/>
      </c>
      <c r="AM1103" s="134" t="str">
        <f ca="1">IF($AH1103="","",IF(AND($AH1103&lt;&gt;"--- Empty ---",OR($AI1103&gt;$AD$2,OFFSET('All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3" s="52" t="str">
        <f t="shared" ca="1" si="159"/>
        <v/>
      </c>
      <c r="AO1103" s="52" t="str">
        <f t="shared" ca="1" si="162"/>
        <v/>
      </c>
      <c r="AQ1103" s="51" t="str">
        <f t="shared" ca="1" si="160"/>
        <v/>
      </c>
      <c r="AR1103" s="51" t="str">
        <f t="shared" ca="1" si="154"/>
        <v/>
      </c>
      <c r="AS1103" s="52" t="str">
        <f t="shared" ca="1" si="155"/>
        <v/>
      </c>
      <c r="AT1103" s="52" t="str">
        <f ca="1">IF(OR(AQ1103="",AQ1103="n/a"),AQ1103,IF(AND($AR1103&lt;&gt;"--- Empty ---",AR1103=IF(AQ1103="Finger1",Settings!$AB$4,Settings!$AB$6),ISERROR(MATCH(AR1103,Settings!$AB$9:$AB$14,0))),"No","Yes"))</f>
        <v/>
      </c>
      <c r="AV1103" s="51" t="str">
        <f t="shared" ca="1" si="161"/>
        <v/>
      </c>
      <c r="AW1103" s="51" t="str">
        <f t="shared" ca="1" si="156"/>
        <v/>
      </c>
      <c r="AX1103" s="52" t="str">
        <f t="shared" ca="1" si="157"/>
        <v/>
      </c>
      <c r="AY1103" s="52" t="str">
        <f ca="1">IF(OR(AV1103="",AV1103="n/a"),AV1103,IF(AND($AW1103&lt;&gt;"--- Empty ---",AW1103=IF(AV1103="Finger2",Settings!$AB$3,Settings!$AB$5),ISERROR(MATCH(AW1103,Settings!$AB$9:$AB$14,0))),"No","Yes"))</f>
        <v/>
      </c>
    </row>
    <row r="1104" spans="31:51" x14ac:dyDescent="0.25">
      <c r="AE1104" s="51" t="str">
        <f ca="1">OFFSET('All Equipment'!$A$1,ROW()-1,0)&amp;""</f>
        <v/>
      </c>
      <c r="AF1104" s="51" t="str">
        <f ca="1">OFFSET('All Equipment'!$B$1,ROW()-1,0)&amp;""</f>
        <v/>
      </c>
      <c r="AG1104" s="52" t="str">
        <f t="shared" ca="1" si="158"/>
        <v/>
      </c>
      <c r="AH1104" s="51" t="str">
        <f ca="1">IF($AE1104="","",IF(OFFSET('All Equipment'!$A$1,ROW()-1,2)="","--- Empty ---",OFFSET('All Equipment'!$A$1,ROW()-1,2)))</f>
        <v/>
      </c>
      <c r="AI1104" s="52" t="str">
        <f ca="1">IF($AF1104="","",OFFSET('All Equipment'!$E$1,ROW()-1,0))</f>
        <v/>
      </c>
      <c r="AJ1104" s="52" t="str">
        <f ca="1">IF($AE1104="","",OFFSET('All Equipment'!$M$1,ROW()-1,0))</f>
        <v/>
      </c>
      <c r="AK1104" s="107" t="str">
        <f ca="1">IF($AE1104="","",IF($AH1104="--- Empty ---",0,OFFSET('All Equipment'!$P$1,ROW()-1,0)))</f>
        <v/>
      </c>
      <c r="AL1104" s="107" t="str">
        <f ca="1">IF($AE1104="","",IF(AND($AE1104="Off-Hand",$AH1104="--- Empty ---"),1000,IF($AG1104="1H",SUM($AK1104,MAX(Optimization!$I$5:$K$5)),$AK1104)))</f>
        <v/>
      </c>
      <c r="AM1104" s="134" t="str">
        <f ca="1">IF($AH1104="","",IF(AND($AH1104&lt;&gt;"--- Empty ---",OR($AI1104&gt;$AD$2,OFFSET('All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4" s="52" t="str">
        <f t="shared" ca="1" si="159"/>
        <v/>
      </c>
      <c r="AO1104" s="52" t="str">
        <f t="shared" ca="1" si="162"/>
        <v/>
      </c>
      <c r="AQ1104" s="51" t="str">
        <f t="shared" ca="1" si="160"/>
        <v/>
      </c>
      <c r="AR1104" s="51" t="str">
        <f t="shared" ca="1" si="154"/>
        <v/>
      </c>
      <c r="AS1104" s="52" t="str">
        <f t="shared" ca="1" si="155"/>
        <v/>
      </c>
      <c r="AT1104" s="52" t="str">
        <f ca="1">IF(OR(AQ1104="",AQ1104="n/a"),AQ1104,IF(AND($AR1104&lt;&gt;"--- Empty ---",AR1104=IF(AQ1104="Finger1",Settings!$AB$4,Settings!$AB$6),ISERROR(MATCH(AR1104,Settings!$AB$9:$AB$14,0))),"No","Yes"))</f>
        <v/>
      </c>
      <c r="AV1104" s="51" t="str">
        <f t="shared" ca="1" si="161"/>
        <v/>
      </c>
      <c r="AW1104" s="51" t="str">
        <f t="shared" ca="1" si="156"/>
        <v/>
      </c>
      <c r="AX1104" s="52" t="str">
        <f t="shared" ca="1" si="157"/>
        <v/>
      </c>
      <c r="AY1104" s="52" t="str">
        <f ca="1">IF(OR(AV1104="",AV1104="n/a"),AV1104,IF(AND($AW1104&lt;&gt;"--- Empty ---",AW1104=IF(AV1104="Finger2",Settings!$AB$3,Settings!$AB$5),ISERROR(MATCH(AW1104,Settings!$AB$9:$AB$14,0))),"No","Yes"))</f>
        <v/>
      </c>
    </row>
    <row r="1105" spans="31:51" x14ac:dyDescent="0.25">
      <c r="AE1105" s="51" t="str">
        <f ca="1">OFFSET('All Equipment'!$A$1,ROW()-1,0)&amp;""</f>
        <v/>
      </c>
      <c r="AF1105" s="51" t="str">
        <f ca="1">OFFSET('All Equipment'!$B$1,ROW()-1,0)&amp;""</f>
        <v/>
      </c>
      <c r="AG1105" s="52" t="str">
        <f t="shared" ca="1" si="158"/>
        <v/>
      </c>
      <c r="AH1105" s="51" t="str">
        <f ca="1">IF($AE1105="","",IF(OFFSET('All Equipment'!$A$1,ROW()-1,2)="","--- Empty ---",OFFSET('All Equipment'!$A$1,ROW()-1,2)))</f>
        <v/>
      </c>
      <c r="AI1105" s="52" t="str">
        <f ca="1">IF($AF1105="","",OFFSET('All Equipment'!$E$1,ROW()-1,0))</f>
        <v/>
      </c>
      <c r="AJ1105" s="52" t="str">
        <f ca="1">IF($AE1105="","",OFFSET('All Equipment'!$M$1,ROW()-1,0))</f>
        <v/>
      </c>
      <c r="AK1105" s="107" t="str">
        <f ca="1">IF($AE1105="","",IF($AH1105="--- Empty ---",0,OFFSET('All Equipment'!$P$1,ROW()-1,0)))</f>
        <v/>
      </c>
      <c r="AL1105" s="107" t="str">
        <f ca="1">IF($AE1105="","",IF(AND($AE1105="Off-Hand",$AH1105="--- Empty ---"),1000,IF($AG1105="1H",SUM($AK1105,MAX(Optimization!$I$5:$K$5)),$AK1105)))</f>
        <v/>
      </c>
      <c r="AM1105" s="134" t="str">
        <f ca="1">IF($AH1105="","",IF(AND($AH1105&lt;&gt;"--- Empty ---",OR($AI1105&gt;$AD$2,OFFSET('All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5" s="52" t="str">
        <f t="shared" ca="1" si="159"/>
        <v/>
      </c>
      <c r="AO1105" s="52" t="str">
        <f t="shared" ca="1" si="162"/>
        <v/>
      </c>
      <c r="AQ1105" s="51" t="str">
        <f t="shared" ca="1" si="160"/>
        <v/>
      </c>
      <c r="AR1105" s="51" t="str">
        <f t="shared" ca="1" si="154"/>
        <v/>
      </c>
      <c r="AS1105" s="52" t="str">
        <f t="shared" ca="1" si="155"/>
        <v/>
      </c>
      <c r="AT1105" s="52" t="str">
        <f ca="1">IF(OR(AQ1105="",AQ1105="n/a"),AQ1105,IF(AND($AR1105&lt;&gt;"--- Empty ---",AR1105=IF(AQ1105="Finger1",Settings!$AB$4,Settings!$AB$6),ISERROR(MATCH(AR1105,Settings!$AB$9:$AB$14,0))),"No","Yes"))</f>
        <v/>
      </c>
      <c r="AV1105" s="51" t="str">
        <f t="shared" ca="1" si="161"/>
        <v/>
      </c>
      <c r="AW1105" s="51" t="str">
        <f t="shared" ca="1" si="156"/>
        <v/>
      </c>
      <c r="AX1105" s="52" t="str">
        <f t="shared" ca="1" si="157"/>
        <v/>
      </c>
      <c r="AY1105" s="52" t="str">
        <f ca="1">IF(OR(AV1105="",AV1105="n/a"),AV1105,IF(AND($AW1105&lt;&gt;"--- Empty ---",AW1105=IF(AV1105="Finger2",Settings!$AB$3,Settings!$AB$5),ISERROR(MATCH(AW1105,Settings!$AB$9:$AB$14,0))),"No","Yes"))</f>
        <v/>
      </c>
    </row>
    <row r="1106" spans="31:51" x14ac:dyDescent="0.25">
      <c r="AE1106" s="51" t="str">
        <f ca="1">OFFSET('All Equipment'!$A$1,ROW()-1,0)&amp;""</f>
        <v/>
      </c>
      <c r="AF1106" s="51" t="str">
        <f ca="1">OFFSET('All Equipment'!$B$1,ROW()-1,0)&amp;""</f>
        <v/>
      </c>
      <c r="AG1106" s="52" t="str">
        <f t="shared" ca="1" si="158"/>
        <v/>
      </c>
      <c r="AH1106" s="51" t="str">
        <f ca="1">IF($AE1106="","",IF(OFFSET('All Equipment'!$A$1,ROW()-1,2)="","--- Empty ---",OFFSET('All Equipment'!$A$1,ROW()-1,2)))</f>
        <v/>
      </c>
      <c r="AI1106" s="52" t="str">
        <f ca="1">IF($AF1106="","",OFFSET('All Equipment'!$E$1,ROW()-1,0))</f>
        <v/>
      </c>
      <c r="AJ1106" s="52" t="str">
        <f ca="1">IF($AE1106="","",OFFSET('All Equipment'!$M$1,ROW()-1,0))</f>
        <v/>
      </c>
      <c r="AK1106" s="107" t="str">
        <f ca="1">IF($AE1106="","",IF($AH1106="--- Empty ---",0,OFFSET('All Equipment'!$P$1,ROW()-1,0)))</f>
        <v/>
      </c>
      <c r="AL1106" s="107" t="str">
        <f ca="1">IF($AE1106="","",IF(AND($AE1106="Off-Hand",$AH1106="--- Empty ---"),1000,IF($AG1106="1H",SUM($AK1106,MAX(Optimization!$I$5:$K$5)),$AK1106)))</f>
        <v/>
      </c>
      <c r="AM1106" s="134" t="str">
        <f ca="1">IF($AH1106="","",IF(AND($AH1106&lt;&gt;"--- Empty ---",OR($AI1106&gt;$AD$2,OFFSET('All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6" s="52" t="str">
        <f t="shared" ca="1" si="159"/>
        <v/>
      </c>
      <c r="AO1106" s="52" t="str">
        <f t="shared" ca="1" si="162"/>
        <v/>
      </c>
      <c r="AQ1106" s="51" t="str">
        <f t="shared" ca="1" si="160"/>
        <v/>
      </c>
      <c r="AR1106" s="51" t="str">
        <f t="shared" ca="1" si="154"/>
        <v/>
      </c>
      <c r="AS1106" s="52" t="str">
        <f t="shared" ca="1" si="155"/>
        <v/>
      </c>
      <c r="AT1106" s="52" t="str">
        <f ca="1">IF(OR(AQ1106="",AQ1106="n/a"),AQ1106,IF(AND($AR1106&lt;&gt;"--- Empty ---",AR1106=IF(AQ1106="Finger1",Settings!$AB$4,Settings!$AB$6),ISERROR(MATCH(AR1106,Settings!$AB$9:$AB$14,0))),"No","Yes"))</f>
        <v/>
      </c>
      <c r="AV1106" s="51" t="str">
        <f t="shared" ca="1" si="161"/>
        <v/>
      </c>
      <c r="AW1106" s="51" t="str">
        <f t="shared" ca="1" si="156"/>
        <v/>
      </c>
      <c r="AX1106" s="52" t="str">
        <f t="shared" ca="1" si="157"/>
        <v/>
      </c>
      <c r="AY1106" s="52" t="str">
        <f ca="1">IF(OR(AV1106="",AV1106="n/a"),AV1106,IF(AND($AW1106&lt;&gt;"--- Empty ---",AW1106=IF(AV1106="Finger2",Settings!$AB$3,Settings!$AB$5),ISERROR(MATCH(AW1106,Settings!$AB$9:$AB$14,0))),"No","Yes"))</f>
        <v/>
      </c>
    </row>
    <row r="1107" spans="31:51" x14ac:dyDescent="0.25">
      <c r="AE1107" s="51" t="str">
        <f ca="1">OFFSET('All Equipment'!$A$1,ROW()-1,0)&amp;""</f>
        <v/>
      </c>
      <c r="AF1107" s="51" t="str">
        <f ca="1">OFFSET('All Equipment'!$B$1,ROW()-1,0)&amp;""</f>
        <v/>
      </c>
      <c r="AG1107" s="52" t="str">
        <f t="shared" ca="1" si="158"/>
        <v/>
      </c>
      <c r="AH1107" s="51" t="str">
        <f ca="1">IF($AE1107="","",IF(OFFSET('All Equipment'!$A$1,ROW()-1,2)="","--- Empty ---",OFFSET('All Equipment'!$A$1,ROW()-1,2)))</f>
        <v/>
      </c>
      <c r="AI1107" s="52" t="str">
        <f ca="1">IF($AF1107="","",OFFSET('All Equipment'!$E$1,ROW()-1,0))</f>
        <v/>
      </c>
      <c r="AJ1107" s="52" t="str">
        <f ca="1">IF($AE1107="","",OFFSET('All Equipment'!$M$1,ROW()-1,0))</f>
        <v/>
      </c>
      <c r="AK1107" s="107" t="str">
        <f ca="1">IF($AE1107="","",IF($AH1107="--- Empty ---",0,OFFSET('All Equipment'!$P$1,ROW()-1,0)))</f>
        <v/>
      </c>
      <c r="AL1107" s="107" t="str">
        <f ca="1">IF($AE1107="","",IF(AND($AE1107="Off-Hand",$AH1107="--- Empty ---"),1000,IF($AG1107="1H",SUM($AK1107,MAX(Optimization!$I$5:$K$5)),$AK1107)))</f>
        <v/>
      </c>
      <c r="AM1107" s="134" t="str">
        <f ca="1">IF($AH1107="","",IF(AND($AH1107&lt;&gt;"--- Empty ---",OR($AI1107&gt;$AD$2,OFFSET('All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7" s="52" t="str">
        <f t="shared" ca="1" si="159"/>
        <v/>
      </c>
      <c r="AO1107" s="52" t="str">
        <f t="shared" ca="1" si="162"/>
        <v/>
      </c>
      <c r="AQ1107" s="51" t="str">
        <f t="shared" ca="1" si="160"/>
        <v/>
      </c>
      <c r="AR1107" s="51" t="str">
        <f t="shared" ca="1" si="154"/>
        <v/>
      </c>
      <c r="AS1107" s="52" t="str">
        <f t="shared" ca="1" si="155"/>
        <v/>
      </c>
      <c r="AT1107" s="52" t="str">
        <f ca="1">IF(OR(AQ1107="",AQ1107="n/a"),AQ1107,IF(AND($AR1107&lt;&gt;"--- Empty ---",AR1107=IF(AQ1107="Finger1",Settings!$AB$4,Settings!$AB$6),ISERROR(MATCH(AR1107,Settings!$AB$9:$AB$14,0))),"No","Yes"))</f>
        <v/>
      </c>
      <c r="AV1107" s="51" t="str">
        <f t="shared" ca="1" si="161"/>
        <v/>
      </c>
      <c r="AW1107" s="51" t="str">
        <f t="shared" ca="1" si="156"/>
        <v/>
      </c>
      <c r="AX1107" s="52" t="str">
        <f t="shared" ca="1" si="157"/>
        <v/>
      </c>
      <c r="AY1107" s="52" t="str">
        <f ca="1">IF(OR(AV1107="",AV1107="n/a"),AV1107,IF(AND($AW1107&lt;&gt;"--- Empty ---",AW1107=IF(AV1107="Finger2",Settings!$AB$3,Settings!$AB$5),ISERROR(MATCH(AW1107,Settings!$AB$9:$AB$14,0))),"No","Yes"))</f>
        <v/>
      </c>
    </row>
    <row r="1108" spans="31:51" x14ac:dyDescent="0.25">
      <c r="AE1108" s="51" t="str">
        <f ca="1">OFFSET('All Equipment'!$A$1,ROW()-1,0)&amp;""</f>
        <v/>
      </c>
      <c r="AF1108" s="51" t="str">
        <f ca="1">OFFSET('All Equipment'!$B$1,ROW()-1,0)&amp;""</f>
        <v/>
      </c>
      <c r="AG1108" s="52" t="str">
        <f t="shared" ca="1" si="158"/>
        <v/>
      </c>
      <c r="AH1108" s="51" t="str">
        <f ca="1">IF($AE1108="","",IF(OFFSET('All Equipment'!$A$1,ROW()-1,2)="","--- Empty ---",OFFSET('All Equipment'!$A$1,ROW()-1,2)))</f>
        <v/>
      </c>
      <c r="AI1108" s="52" t="str">
        <f ca="1">IF($AF1108="","",OFFSET('All Equipment'!$E$1,ROW()-1,0))</f>
        <v/>
      </c>
      <c r="AJ1108" s="52" t="str">
        <f ca="1">IF($AE1108="","",OFFSET('All Equipment'!$M$1,ROW()-1,0))</f>
        <v/>
      </c>
      <c r="AK1108" s="107" t="str">
        <f ca="1">IF($AE1108="","",IF($AH1108="--- Empty ---",0,OFFSET('All Equipment'!$P$1,ROW()-1,0)))</f>
        <v/>
      </c>
      <c r="AL1108" s="107" t="str">
        <f ca="1">IF($AE1108="","",IF(AND($AE1108="Off-Hand",$AH1108="--- Empty ---"),1000,IF($AG1108="1H",SUM($AK1108,MAX(Optimization!$I$5:$K$5)),$AK1108)))</f>
        <v/>
      </c>
      <c r="AM1108" s="134" t="str">
        <f ca="1">IF($AH1108="","",IF(AND($AH1108&lt;&gt;"--- Empty ---",OR($AI1108&gt;$AD$2,OFFSET('All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8" s="52" t="str">
        <f t="shared" ca="1" si="159"/>
        <v/>
      </c>
      <c r="AO1108" s="52" t="str">
        <f t="shared" ca="1" si="162"/>
        <v/>
      </c>
      <c r="AQ1108" s="51" t="str">
        <f t="shared" ca="1" si="160"/>
        <v/>
      </c>
      <c r="AR1108" s="51" t="str">
        <f t="shared" ca="1" si="154"/>
        <v/>
      </c>
      <c r="AS1108" s="52" t="str">
        <f t="shared" ca="1" si="155"/>
        <v/>
      </c>
      <c r="AT1108" s="52" t="str">
        <f ca="1">IF(OR(AQ1108="",AQ1108="n/a"),AQ1108,IF(AND($AR1108&lt;&gt;"--- Empty ---",AR1108=IF(AQ1108="Finger1",Settings!$AB$4,Settings!$AB$6),ISERROR(MATCH(AR1108,Settings!$AB$9:$AB$14,0))),"No","Yes"))</f>
        <v/>
      </c>
      <c r="AV1108" s="51" t="str">
        <f t="shared" ca="1" si="161"/>
        <v/>
      </c>
      <c r="AW1108" s="51" t="str">
        <f t="shared" ca="1" si="156"/>
        <v/>
      </c>
      <c r="AX1108" s="52" t="str">
        <f t="shared" ca="1" si="157"/>
        <v/>
      </c>
      <c r="AY1108" s="52" t="str">
        <f ca="1">IF(OR(AV1108="",AV1108="n/a"),AV1108,IF(AND($AW1108&lt;&gt;"--- Empty ---",AW1108=IF(AV1108="Finger2",Settings!$AB$3,Settings!$AB$5),ISERROR(MATCH(AW1108,Settings!$AB$9:$AB$14,0))),"No","Yes"))</f>
        <v/>
      </c>
    </row>
    <row r="1109" spans="31:51" x14ac:dyDescent="0.25">
      <c r="AE1109" s="51" t="str">
        <f ca="1">OFFSET('All Equipment'!$A$1,ROW()-1,0)&amp;""</f>
        <v/>
      </c>
      <c r="AF1109" s="51" t="str">
        <f ca="1">OFFSET('All Equipment'!$B$1,ROW()-1,0)&amp;""</f>
        <v/>
      </c>
      <c r="AG1109" s="52" t="str">
        <f t="shared" ca="1" si="158"/>
        <v/>
      </c>
      <c r="AH1109" s="51" t="str">
        <f ca="1">IF($AE1109="","",IF(OFFSET('All Equipment'!$A$1,ROW()-1,2)="","--- Empty ---",OFFSET('All Equipment'!$A$1,ROW()-1,2)))</f>
        <v/>
      </c>
      <c r="AI1109" s="52" t="str">
        <f ca="1">IF($AF1109="","",OFFSET('All Equipment'!$E$1,ROW()-1,0))</f>
        <v/>
      </c>
      <c r="AJ1109" s="52" t="str">
        <f ca="1">IF($AE1109="","",OFFSET('All Equipment'!$M$1,ROW()-1,0))</f>
        <v/>
      </c>
      <c r="AK1109" s="107" t="str">
        <f ca="1">IF($AE1109="","",IF($AH1109="--- Empty ---",0,OFFSET('All Equipment'!$P$1,ROW()-1,0)))</f>
        <v/>
      </c>
      <c r="AL1109" s="107" t="str">
        <f ca="1">IF($AE1109="","",IF(AND($AE1109="Off-Hand",$AH1109="--- Empty ---"),1000,IF($AG1109="1H",SUM($AK1109,MAX(Optimization!$I$5:$K$5)),$AK1109)))</f>
        <v/>
      </c>
      <c r="AM1109" s="134" t="str">
        <f ca="1">IF($AH1109="","",IF(AND($AH1109&lt;&gt;"--- Empty ---",OR($AI1109&gt;$AD$2,OFFSET('All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9" s="52" t="str">
        <f t="shared" ca="1" si="159"/>
        <v/>
      </c>
      <c r="AO1109" s="52" t="str">
        <f t="shared" ca="1" si="162"/>
        <v/>
      </c>
      <c r="AQ1109" s="51" t="str">
        <f t="shared" ca="1" si="160"/>
        <v/>
      </c>
      <c r="AR1109" s="51" t="str">
        <f t="shared" ca="1" si="154"/>
        <v/>
      </c>
      <c r="AS1109" s="52" t="str">
        <f t="shared" ca="1" si="155"/>
        <v/>
      </c>
      <c r="AT1109" s="52" t="str">
        <f ca="1">IF(OR(AQ1109="",AQ1109="n/a"),AQ1109,IF(AND($AR1109&lt;&gt;"--- Empty ---",AR1109=IF(AQ1109="Finger1",Settings!$AB$4,Settings!$AB$6),ISERROR(MATCH(AR1109,Settings!$AB$9:$AB$14,0))),"No","Yes"))</f>
        <v/>
      </c>
      <c r="AV1109" s="51" t="str">
        <f t="shared" ca="1" si="161"/>
        <v/>
      </c>
      <c r="AW1109" s="51" t="str">
        <f t="shared" ca="1" si="156"/>
        <v/>
      </c>
      <c r="AX1109" s="52" t="str">
        <f t="shared" ca="1" si="157"/>
        <v/>
      </c>
      <c r="AY1109" s="52" t="str">
        <f ca="1">IF(OR(AV1109="",AV1109="n/a"),AV1109,IF(AND($AW1109&lt;&gt;"--- Empty ---",AW1109=IF(AV1109="Finger2",Settings!$AB$3,Settings!$AB$5),ISERROR(MATCH(AW1109,Settings!$AB$9:$AB$14,0))),"No","Yes"))</f>
        <v/>
      </c>
    </row>
    <row r="1110" spans="31:51" x14ac:dyDescent="0.25">
      <c r="AE1110" s="51" t="str">
        <f ca="1">OFFSET('All Equipment'!$A$1,ROW()-1,0)&amp;""</f>
        <v/>
      </c>
      <c r="AF1110" s="51" t="str">
        <f ca="1">OFFSET('All Equipment'!$B$1,ROW()-1,0)&amp;""</f>
        <v/>
      </c>
      <c r="AG1110" s="52" t="str">
        <f t="shared" ca="1" si="158"/>
        <v/>
      </c>
      <c r="AH1110" s="51" t="str">
        <f ca="1">IF($AE1110="","",IF(OFFSET('All Equipment'!$A$1,ROW()-1,2)="","--- Empty ---",OFFSET('All Equipment'!$A$1,ROW()-1,2)))</f>
        <v/>
      </c>
      <c r="AI1110" s="52" t="str">
        <f ca="1">IF($AF1110="","",OFFSET('All Equipment'!$E$1,ROW()-1,0))</f>
        <v/>
      </c>
      <c r="AJ1110" s="52" t="str">
        <f ca="1">IF($AE1110="","",OFFSET('All Equipment'!$M$1,ROW()-1,0))</f>
        <v/>
      </c>
      <c r="AK1110" s="107" t="str">
        <f ca="1">IF($AE1110="","",IF($AH1110="--- Empty ---",0,OFFSET('All Equipment'!$P$1,ROW()-1,0)))</f>
        <v/>
      </c>
      <c r="AL1110" s="107" t="str">
        <f ca="1">IF($AE1110="","",IF(AND($AE1110="Off-Hand",$AH1110="--- Empty ---"),1000,IF($AG1110="1H",SUM($AK1110,MAX(Optimization!$I$5:$K$5)),$AK1110)))</f>
        <v/>
      </c>
      <c r="AM1110" s="134" t="str">
        <f ca="1">IF($AH1110="","",IF(AND($AH1110&lt;&gt;"--- Empty ---",OR($AI1110&gt;$AD$2,OFFSET('All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0" s="52" t="str">
        <f t="shared" ca="1" si="159"/>
        <v/>
      </c>
      <c r="AO1110" s="52" t="str">
        <f t="shared" ca="1" si="162"/>
        <v/>
      </c>
      <c r="AQ1110" s="51" t="str">
        <f t="shared" ca="1" si="160"/>
        <v/>
      </c>
      <c r="AR1110" s="51" t="str">
        <f t="shared" ca="1" si="154"/>
        <v/>
      </c>
      <c r="AS1110" s="52" t="str">
        <f t="shared" ca="1" si="155"/>
        <v/>
      </c>
      <c r="AT1110" s="52" t="str">
        <f ca="1">IF(OR(AQ1110="",AQ1110="n/a"),AQ1110,IF(AND($AR1110&lt;&gt;"--- Empty ---",AR1110=IF(AQ1110="Finger1",Settings!$AB$4,Settings!$AB$6),ISERROR(MATCH(AR1110,Settings!$AB$9:$AB$14,0))),"No","Yes"))</f>
        <v/>
      </c>
      <c r="AV1110" s="51" t="str">
        <f t="shared" ca="1" si="161"/>
        <v/>
      </c>
      <c r="AW1110" s="51" t="str">
        <f t="shared" ca="1" si="156"/>
        <v/>
      </c>
      <c r="AX1110" s="52" t="str">
        <f t="shared" ca="1" si="157"/>
        <v/>
      </c>
      <c r="AY1110" s="52" t="str">
        <f ca="1">IF(OR(AV1110="",AV1110="n/a"),AV1110,IF(AND($AW1110&lt;&gt;"--- Empty ---",AW1110=IF(AV1110="Finger2",Settings!$AB$3,Settings!$AB$5),ISERROR(MATCH(AW1110,Settings!$AB$9:$AB$14,0))),"No","Yes"))</f>
        <v/>
      </c>
    </row>
    <row r="1111" spans="31:51" x14ac:dyDescent="0.25">
      <c r="AE1111" s="51" t="str">
        <f ca="1">OFFSET('All Equipment'!$A$1,ROW()-1,0)&amp;""</f>
        <v/>
      </c>
      <c r="AF1111" s="51" t="str">
        <f ca="1">OFFSET('All Equipment'!$B$1,ROW()-1,0)&amp;""</f>
        <v/>
      </c>
      <c r="AG1111" s="52" t="str">
        <f t="shared" ca="1" si="158"/>
        <v/>
      </c>
      <c r="AH1111" s="51" t="str">
        <f ca="1">IF($AE1111="","",IF(OFFSET('All Equipment'!$A$1,ROW()-1,2)="","--- Empty ---",OFFSET('All Equipment'!$A$1,ROW()-1,2)))</f>
        <v/>
      </c>
      <c r="AI1111" s="52" t="str">
        <f ca="1">IF($AF1111="","",OFFSET('All Equipment'!$E$1,ROW()-1,0))</f>
        <v/>
      </c>
      <c r="AJ1111" s="52" t="str">
        <f ca="1">IF($AE1111="","",OFFSET('All Equipment'!$M$1,ROW()-1,0))</f>
        <v/>
      </c>
      <c r="AK1111" s="107" t="str">
        <f ca="1">IF($AE1111="","",IF($AH1111="--- Empty ---",0,OFFSET('All Equipment'!$P$1,ROW()-1,0)))</f>
        <v/>
      </c>
      <c r="AL1111" s="107" t="str">
        <f ca="1">IF($AE1111="","",IF(AND($AE1111="Off-Hand",$AH1111="--- Empty ---"),1000,IF($AG1111="1H",SUM($AK1111,MAX(Optimization!$I$5:$K$5)),$AK1111)))</f>
        <v/>
      </c>
      <c r="AM1111" s="134" t="str">
        <f ca="1">IF($AH1111="","",IF(AND($AH1111&lt;&gt;"--- Empty ---",OR($AI1111&gt;$AD$2,OFFSET('All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1" s="52" t="str">
        <f t="shared" ca="1" si="159"/>
        <v/>
      </c>
      <c r="AO1111" s="52" t="str">
        <f t="shared" ca="1" si="162"/>
        <v/>
      </c>
      <c r="AQ1111" s="51" t="str">
        <f t="shared" ca="1" si="160"/>
        <v/>
      </c>
      <c r="AR1111" s="51" t="str">
        <f t="shared" ca="1" si="154"/>
        <v/>
      </c>
      <c r="AS1111" s="52" t="str">
        <f t="shared" ca="1" si="155"/>
        <v/>
      </c>
      <c r="AT1111" s="52" t="str">
        <f ca="1">IF(OR(AQ1111="",AQ1111="n/a"),AQ1111,IF(AND($AR1111&lt;&gt;"--- Empty ---",AR1111=IF(AQ1111="Finger1",Settings!$AB$4,Settings!$AB$6),ISERROR(MATCH(AR1111,Settings!$AB$9:$AB$14,0))),"No","Yes"))</f>
        <v/>
      </c>
      <c r="AV1111" s="51" t="str">
        <f t="shared" ca="1" si="161"/>
        <v/>
      </c>
      <c r="AW1111" s="51" t="str">
        <f t="shared" ca="1" si="156"/>
        <v/>
      </c>
      <c r="AX1111" s="52" t="str">
        <f t="shared" ca="1" si="157"/>
        <v/>
      </c>
      <c r="AY1111" s="52" t="str">
        <f ca="1">IF(OR(AV1111="",AV1111="n/a"),AV1111,IF(AND($AW1111&lt;&gt;"--- Empty ---",AW1111=IF(AV1111="Finger2",Settings!$AB$3,Settings!$AB$5),ISERROR(MATCH(AW1111,Settings!$AB$9:$AB$14,0))),"No","Yes"))</f>
        <v/>
      </c>
    </row>
    <row r="1112" spans="31:51" x14ac:dyDescent="0.25">
      <c r="AE1112" s="51" t="str">
        <f ca="1">OFFSET('All Equipment'!$A$1,ROW()-1,0)&amp;""</f>
        <v/>
      </c>
      <c r="AF1112" s="51" t="str">
        <f ca="1">OFFSET('All Equipment'!$B$1,ROW()-1,0)&amp;""</f>
        <v/>
      </c>
      <c r="AG1112" s="52" t="str">
        <f t="shared" ca="1" si="158"/>
        <v/>
      </c>
      <c r="AH1112" s="51" t="str">
        <f ca="1">IF($AE1112="","",IF(OFFSET('All Equipment'!$A$1,ROW()-1,2)="","--- Empty ---",OFFSET('All Equipment'!$A$1,ROW()-1,2)))</f>
        <v/>
      </c>
      <c r="AI1112" s="52" t="str">
        <f ca="1">IF($AF1112="","",OFFSET('All Equipment'!$E$1,ROW()-1,0))</f>
        <v/>
      </c>
      <c r="AJ1112" s="52" t="str">
        <f ca="1">IF($AE1112="","",OFFSET('All Equipment'!$M$1,ROW()-1,0))</f>
        <v/>
      </c>
      <c r="AK1112" s="107" t="str">
        <f ca="1">IF($AE1112="","",IF($AH1112="--- Empty ---",0,OFFSET('All Equipment'!$P$1,ROW()-1,0)))</f>
        <v/>
      </c>
      <c r="AL1112" s="107" t="str">
        <f ca="1">IF($AE1112="","",IF(AND($AE1112="Off-Hand",$AH1112="--- Empty ---"),1000,IF($AG1112="1H",SUM($AK1112,MAX(Optimization!$I$5:$K$5)),$AK1112)))</f>
        <v/>
      </c>
      <c r="AM1112" s="134" t="str">
        <f ca="1">IF($AH1112="","",IF(AND($AH1112&lt;&gt;"--- Empty ---",OR($AI1112&gt;$AD$2,OFFSET('All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2" s="52" t="str">
        <f t="shared" ca="1" si="159"/>
        <v/>
      </c>
      <c r="AO1112" s="52" t="str">
        <f t="shared" ca="1" si="162"/>
        <v/>
      </c>
      <c r="AQ1112" s="51" t="str">
        <f t="shared" ca="1" si="160"/>
        <v/>
      </c>
      <c r="AR1112" s="51" t="str">
        <f t="shared" ca="1" si="154"/>
        <v/>
      </c>
      <c r="AS1112" s="52" t="str">
        <f t="shared" ca="1" si="155"/>
        <v/>
      </c>
      <c r="AT1112" s="52" t="str">
        <f ca="1">IF(OR(AQ1112="",AQ1112="n/a"),AQ1112,IF(AND($AR1112&lt;&gt;"--- Empty ---",AR1112=IF(AQ1112="Finger1",Settings!$AB$4,Settings!$AB$6),ISERROR(MATCH(AR1112,Settings!$AB$9:$AB$14,0))),"No","Yes"))</f>
        <v/>
      </c>
      <c r="AV1112" s="51" t="str">
        <f t="shared" ca="1" si="161"/>
        <v/>
      </c>
      <c r="AW1112" s="51" t="str">
        <f t="shared" ca="1" si="156"/>
        <v/>
      </c>
      <c r="AX1112" s="52" t="str">
        <f t="shared" ca="1" si="157"/>
        <v/>
      </c>
      <c r="AY1112" s="52" t="str">
        <f ca="1">IF(OR(AV1112="",AV1112="n/a"),AV1112,IF(AND($AW1112&lt;&gt;"--- Empty ---",AW1112=IF(AV1112="Finger2",Settings!$AB$3,Settings!$AB$5),ISERROR(MATCH(AW1112,Settings!$AB$9:$AB$14,0))),"No","Yes"))</f>
        <v/>
      </c>
    </row>
    <row r="1113" spans="31:51" x14ac:dyDescent="0.25">
      <c r="AE1113" s="51" t="str">
        <f ca="1">OFFSET('All Equipment'!$A$1,ROW()-1,0)&amp;""</f>
        <v/>
      </c>
      <c r="AF1113" s="51" t="str">
        <f ca="1">OFFSET('All Equipment'!$B$1,ROW()-1,0)&amp;""</f>
        <v/>
      </c>
      <c r="AG1113" s="52" t="str">
        <f t="shared" ca="1" si="158"/>
        <v/>
      </c>
      <c r="AH1113" s="51" t="str">
        <f ca="1">IF($AE1113="","",IF(OFFSET('All Equipment'!$A$1,ROW()-1,2)="","--- Empty ---",OFFSET('All Equipment'!$A$1,ROW()-1,2)))</f>
        <v/>
      </c>
      <c r="AI1113" s="52" t="str">
        <f ca="1">IF($AF1113="","",OFFSET('All Equipment'!$E$1,ROW()-1,0))</f>
        <v/>
      </c>
      <c r="AJ1113" s="52" t="str">
        <f ca="1">IF($AE1113="","",OFFSET('All Equipment'!$M$1,ROW()-1,0))</f>
        <v/>
      </c>
      <c r="AK1113" s="107" t="str">
        <f ca="1">IF($AE1113="","",IF($AH1113="--- Empty ---",0,OFFSET('All Equipment'!$P$1,ROW()-1,0)))</f>
        <v/>
      </c>
      <c r="AL1113" s="107" t="str">
        <f ca="1">IF($AE1113="","",IF(AND($AE1113="Off-Hand",$AH1113="--- Empty ---"),1000,IF($AG1113="1H",SUM($AK1113,MAX(Optimization!$I$5:$K$5)),$AK1113)))</f>
        <v/>
      </c>
      <c r="AM1113" s="134" t="str">
        <f ca="1">IF($AH1113="","",IF(AND($AH1113&lt;&gt;"--- Empty ---",OR($AI1113&gt;$AD$2,OFFSET('All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3" s="52" t="str">
        <f t="shared" ca="1" si="159"/>
        <v/>
      </c>
      <c r="AO1113" s="52" t="str">
        <f t="shared" ca="1" si="162"/>
        <v/>
      </c>
      <c r="AQ1113" s="51" t="str">
        <f t="shared" ca="1" si="160"/>
        <v/>
      </c>
      <c r="AR1113" s="51" t="str">
        <f t="shared" ca="1" si="154"/>
        <v/>
      </c>
      <c r="AS1113" s="52" t="str">
        <f t="shared" ca="1" si="155"/>
        <v/>
      </c>
      <c r="AT1113" s="52" t="str">
        <f ca="1">IF(OR(AQ1113="",AQ1113="n/a"),AQ1113,IF(AND($AR1113&lt;&gt;"--- Empty ---",AR1113=IF(AQ1113="Finger1",Settings!$AB$4,Settings!$AB$6),ISERROR(MATCH(AR1113,Settings!$AB$9:$AB$14,0))),"No","Yes"))</f>
        <v/>
      </c>
      <c r="AV1113" s="51" t="str">
        <f t="shared" ca="1" si="161"/>
        <v/>
      </c>
      <c r="AW1113" s="51" t="str">
        <f t="shared" ca="1" si="156"/>
        <v/>
      </c>
      <c r="AX1113" s="52" t="str">
        <f t="shared" ca="1" si="157"/>
        <v/>
      </c>
      <c r="AY1113" s="52" t="str">
        <f ca="1">IF(OR(AV1113="",AV1113="n/a"),AV1113,IF(AND($AW1113&lt;&gt;"--- Empty ---",AW1113=IF(AV1113="Finger2",Settings!$AB$3,Settings!$AB$5),ISERROR(MATCH(AW1113,Settings!$AB$9:$AB$14,0))),"No","Yes"))</f>
        <v/>
      </c>
    </row>
    <row r="1114" spans="31:51" x14ac:dyDescent="0.25">
      <c r="AE1114" s="51" t="str">
        <f ca="1">OFFSET('All Equipment'!$A$1,ROW()-1,0)&amp;""</f>
        <v/>
      </c>
      <c r="AF1114" s="51" t="str">
        <f ca="1">OFFSET('All Equipment'!$B$1,ROW()-1,0)&amp;""</f>
        <v/>
      </c>
      <c r="AG1114" s="52" t="str">
        <f t="shared" ca="1" si="158"/>
        <v/>
      </c>
      <c r="AH1114" s="51" t="str">
        <f ca="1">IF($AE1114="","",IF(OFFSET('All Equipment'!$A$1,ROW()-1,2)="","--- Empty ---",OFFSET('All Equipment'!$A$1,ROW()-1,2)))</f>
        <v/>
      </c>
      <c r="AI1114" s="52" t="str">
        <f ca="1">IF($AF1114="","",OFFSET('All Equipment'!$E$1,ROW()-1,0))</f>
        <v/>
      </c>
      <c r="AJ1114" s="52" t="str">
        <f ca="1">IF($AE1114="","",OFFSET('All Equipment'!$M$1,ROW()-1,0))</f>
        <v/>
      </c>
      <c r="AK1114" s="107" t="str">
        <f ca="1">IF($AE1114="","",IF($AH1114="--- Empty ---",0,OFFSET('All Equipment'!$P$1,ROW()-1,0)))</f>
        <v/>
      </c>
      <c r="AL1114" s="107" t="str">
        <f ca="1">IF($AE1114="","",IF(AND($AE1114="Off-Hand",$AH1114="--- Empty ---"),1000,IF($AG1114="1H",SUM($AK1114,MAX(Optimization!$I$5:$K$5)),$AK1114)))</f>
        <v/>
      </c>
      <c r="AM1114" s="134" t="str">
        <f ca="1">IF($AH1114="","",IF(AND($AH1114&lt;&gt;"--- Empty ---",OR($AI1114&gt;$AD$2,OFFSET('All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4" s="52" t="str">
        <f t="shared" ca="1" si="159"/>
        <v/>
      </c>
      <c r="AO1114" s="52" t="str">
        <f t="shared" ca="1" si="162"/>
        <v/>
      </c>
      <c r="AQ1114" s="51" t="str">
        <f t="shared" ca="1" si="160"/>
        <v/>
      </c>
      <c r="AR1114" s="51" t="str">
        <f t="shared" ca="1" si="154"/>
        <v/>
      </c>
      <c r="AS1114" s="52" t="str">
        <f t="shared" ca="1" si="155"/>
        <v/>
      </c>
      <c r="AT1114" s="52" t="str">
        <f ca="1">IF(OR(AQ1114="",AQ1114="n/a"),AQ1114,IF(AND($AR1114&lt;&gt;"--- Empty ---",AR1114=IF(AQ1114="Finger1",Settings!$AB$4,Settings!$AB$6),ISERROR(MATCH(AR1114,Settings!$AB$9:$AB$14,0))),"No","Yes"))</f>
        <v/>
      </c>
      <c r="AV1114" s="51" t="str">
        <f t="shared" ca="1" si="161"/>
        <v/>
      </c>
      <c r="AW1114" s="51" t="str">
        <f t="shared" ca="1" si="156"/>
        <v/>
      </c>
      <c r="AX1114" s="52" t="str">
        <f t="shared" ca="1" si="157"/>
        <v/>
      </c>
      <c r="AY1114" s="52" t="str">
        <f ca="1">IF(OR(AV1114="",AV1114="n/a"),AV1114,IF(AND($AW1114&lt;&gt;"--- Empty ---",AW1114=IF(AV1114="Finger2",Settings!$AB$3,Settings!$AB$5),ISERROR(MATCH(AW1114,Settings!$AB$9:$AB$14,0))),"No","Yes"))</f>
        <v/>
      </c>
    </row>
    <row r="1115" spans="31:51" x14ac:dyDescent="0.25">
      <c r="AE1115" s="51" t="str">
        <f ca="1">OFFSET('All Equipment'!$A$1,ROW()-1,0)&amp;""</f>
        <v/>
      </c>
      <c r="AF1115" s="51" t="str">
        <f ca="1">OFFSET('All Equipment'!$B$1,ROW()-1,0)&amp;""</f>
        <v/>
      </c>
      <c r="AG1115" s="52" t="str">
        <f t="shared" ca="1" si="158"/>
        <v/>
      </c>
      <c r="AH1115" s="51" t="str">
        <f ca="1">IF($AE1115="","",IF(OFFSET('All Equipment'!$A$1,ROW()-1,2)="","--- Empty ---",OFFSET('All Equipment'!$A$1,ROW()-1,2)))</f>
        <v/>
      </c>
      <c r="AI1115" s="52" t="str">
        <f ca="1">IF($AF1115="","",OFFSET('All Equipment'!$E$1,ROW()-1,0))</f>
        <v/>
      </c>
      <c r="AJ1115" s="52" t="str">
        <f ca="1">IF($AE1115="","",OFFSET('All Equipment'!$M$1,ROW()-1,0))</f>
        <v/>
      </c>
      <c r="AK1115" s="107" t="str">
        <f ca="1">IF($AE1115="","",IF($AH1115="--- Empty ---",0,OFFSET('All Equipment'!$P$1,ROW()-1,0)))</f>
        <v/>
      </c>
      <c r="AL1115" s="107" t="str">
        <f ca="1">IF($AE1115="","",IF(AND($AE1115="Off-Hand",$AH1115="--- Empty ---"),1000,IF($AG1115="1H",SUM($AK1115,MAX(Optimization!$I$5:$K$5)),$AK1115)))</f>
        <v/>
      </c>
      <c r="AM1115" s="134" t="str">
        <f ca="1">IF($AH1115="","",IF(AND($AH1115&lt;&gt;"--- Empty ---",OR($AI1115&gt;$AD$2,OFFSET('All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5" s="52" t="str">
        <f t="shared" ca="1" si="159"/>
        <v/>
      </c>
      <c r="AO1115" s="52" t="str">
        <f t="shared" ca="1" si="162"/>
        <v/>
      </c>
      <c r="AQ1115" s="51" t="str">
        <f t="shared" ca="1" si="160"/>
        <v/>
      </c>
      <c r="AR1115" s="51" t="str">
        <f t="shared" ca="1" si="154"/>
        <v/>
      </c>
      <c r="AS1115" s="52" t="str">
        <f t="shared" ca="1" si="155"/>
        <v/>
      </c>
      <c r="AT1115" s="52" t="str">
        <f ca="1">IF(OR(AQ1115="",AQ1115="n/a"),AQ1115,IF(AND($AR1115&lt;&gt;"--- Empty ---",AR1115=IF(AQ1115="Finger1",Settings!$AB$4,Settings!$AB$6),ISERROR(MATCH(AR1115,Settings!$AB$9:$AB$14,0))),"No","Yes"))</f>
        <v/>
      </c>
      <c r="AV1115" s="51" t="str">
        <f t="shared" ca="1" si="161"/>
        <v/>
      </c>
      <c r="AW1115" s="51" t="str">
        <f t="shared" ca="1" si="156"/>
        <v/>
      </c>
      <c r="AX1115" s="52" t="str">
        <f t="shared" ca="1" si="157"/>
        <v/>
      </c>
      <c r="AY1115" s="52" t="str">
        <f ca="1">IF(OR(AV1115="",AV1115="n/a"),AV1115,IF(AND($AW1115&lt;&gt;"--- Empty ---",AW1115=IF(AV1115="Finger2",Settings!$AB$3,Settings!$AB$5),ISERROR(MATCH(AW1115,Settings!$AB$9:$AB$14,0))),"No","Yes"))</f>
        <v/>
      </c>
    </row>
    <row r="1116" spans="31:51" x14ac:dyDescent="0.25">
      <c r="AE1116" s="51" t="str">
        <f ca="1">OFFSET('All Equipment'!$A$1,ROW()-1,0)&amp;""</f>
        <v/>
      </c>
      <c r="AF1116" s="51" t="str">
        <f ca="1">OFFSET('All Equipment'!$B$1,ROW()-1,0)&amp;""</f>
        <v/>
      </c>
      <c r="AG1116" s="52" t="str">
        <f t="shared" ca="1" si="158"/>
        <v/>
      </c>
      <c r="AH1116" s="51" t="str">
        <f ca="1">IF($AE1116="","",IF(OFFSET('All Equipment'!$A$1,ROW()-1,2)="","--- Empty ---",OFFSET('All Equipment'!$A$1,ROW()-1,2)))</f>
        <v/>
      </c>
      <c r="AI1116" s="52" t="str">
        <f ca="1">IF($AF1116="","",OFFSET('All Equipment'!$E$1,ROW()-1,0))</f>
        <v/>
      </c>
      <c r="AJ1116" s="52" t="str">
        <f ca="1">IF($AE1116="","",OFFSET('All Equipment'!$M$1,ROW()-1,0))</f>
        <v/>
      </c>
      <c r="AK1116" s="107" t="str">
        <f ca="1">IF($AE1116="","",IF($AH1116="--- Empty ---",0,OFFSET('All Equipment'!$P$1,ROW()-1,0)))</f>
        <v/>
      </c>
      <c r="AL1116" s="107" t="str">
        <f ca="1">IF($AE1116="","",IF(AND($AE1116="Off-Hand",$AH1116="--- Empty ---"),1000,IF($AG1116="1H",SUM($AK1116,MAX(Optimization!$I$5:$K$5)),$AK1116)))</f>
        <v/>
      </c>
      <c r="AM1116" s="134" t="str">
        <f ca="1">IF($AH1116="","",IF(AND($AH1116&lt;&gt;"--- Empty ---",OR($AI1116&gt;$AD$2,OFFSET('All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6" s="52" t="str">
        <f t="shared" ca="1" si="159"/>
        <v/>
      </c>
      <c r="AO1116" s="52" t="str">
        <f t="shared" ca="1" si="162"/>
        <v/>
      </c>
      <c r="AQ1116" s="51" t="str">
        <f t="shared" ca="1" si="160"/>
        <v/>
      </c>
      <c r="AR1116" s="51" t="str">
        <f t="shared" ca="1" si="154"/>
        <v/>
      </c>
      <c r="AS1116" s="52" t="str">
        <f t="shared" ca="1" si="155"/>
        <v/>
      </c>
      <c r="AT1116" s="52" t="str">
        <f ca="1">IF(OR(AQ1116="",AQ1116="n/a"),AQ1116,IF(AND($AR1116&lt;&gt;"--- Empty ---",AR1116=IF(AQ1116="Finger1",Settings!$AB$4,Settings!$AB$6),ISERROR(MATCH(AR1116,Settings!$AB$9:$AB$14,0))),"No","Yes"))</f>
        <v/>
      </c>
      <c r="AV1116" s="51" t="str">
        <f t="shared" ca="1" si="161"/>
        <v/>
      </c>
      <c r="AW1116" s="51" t="str">
        <f t="shared" ca="1" si="156"/>
        <v/>
      </c>
      <c r="AX1116" s="52" t="str">
        <f t="shared" ca="1" si="157"/>
        <v/>
      </c>
      <c r="AY1116" s="52" t="str">
        <f ca="1">IF(OR(AV1116="",AV1116="n/a"),AV1116,IF(AND($AW1116&lt;&gt;"--- Empty ---",AW1116=IF(AV1116="Finger2",Settings!$AB$3,Settings!$AB$5),ISERROR(MATCH(AW1116,Settings!$AB$9:$AB$14,0))),"No","Yes"))</f>
        <v/>
      </c>
    </row>
    <row r="1117" spans="31:51" x14ac:dyDescent="0.25">
      <c r="AE1117" s="51" t="str">
        <f ca="1">OFFSET('All Equipment'!$A$1,ROW()-1,0)&amp;""</f>
        <v/>
      </c>
      <c r="AF1117" s="51" t="str">
        <f ca="1">OFFSET('All Equipment'!$B$1,ROW()-1,0)&amp;""</f>
        <v/>
      </c>
      <c r="AG1117" s="52" t="str">
        <f t="shared" ca="1" si="158"/>
        <v/>
      </c>
      <c r="AH1117" s="51" t="str">
        <f ca="1">IF($AE1117="","",IF(OFFSET('All Equipment'!$A$1,ROW()-1,2)="","--- Empty ---",OFFSET('All Equipment'!$A$1,ROW()-1,2)))</f>
        <v/>
      </c>
      <c r="AI1117" s="52" t="str">
        <f ca="1">IF($AF1117="","",OFFSET('All Equipment'!$E$1,ROW()-1,0))</f>
        <v/>
      </c>
      <c r="AJ1117" s="52" t="str">
        <f ca="1">IF($AE1117="","",OFFSET('All Equipment'!$M$1,ROW()-1,0))</f>
        <v/>
      </c>
      <c r="AK1117" s="107" t="str">
        <f ca="1">IF($AE1117="","",IF($AH1117="--- Empty ---",0,OFFSET('All Equipment'!$P$1,ROW()-1,0)))</f>
        <v/>
      </c>
      <c r="AL1117" s="107" t="str">
        <f ca="1">IF($AE1117="","",IF(AND($AE1117="Off-Hand",$AH1117="--- Empty ---"),1000,IF($AG1117="1H",SUM($AK1117,MAX(Optimization!$I$5:$K$5)),$AK1117)))</f>
        <v/>
      </c>
      <c r="AM1117" s="134" t="str">
        <f ca="1">IF($AH1117="","",IF(AND($AH1117&lt;&gt;"--- Empty ---",OR($AI1117&gt;$AD$2,OFFSET('All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7" s="52" t="str">
        <f t="shared" ca="1" si="159"/>
        <v/>
      </c>
      <c r="AO1117" s="52" t="str">
        <f t="shared" ca="1" si="162"/>
        <v/>
      </c>
      <c r="AQ1117" s="51" t="str">
        <f t="shared" ca="1" si="160"/>
        <v/>
      </c>
      <c r="AR1117" s="51" t="str">
        <f t="shared" ca="1" si="154"/>
        <v/>
      </c>
      <c r="AS1117" s="52" t="str">
        <f t="shared" ca="1" si="155"/>
        <v/>
      </c>
      <c r="AT1117" s="52" t="str">
        <f ca="1">IF(OR(AQ1117="",AQ1117="n/a"),AQ1117,IF(AND($AR1117&lt;&gt;"--- Empty ---",AR1117=IF(AQ1117="Finger1",Settings!$AB$4,Settings!$AB$6),ISERROR(MATCH(AR1117,Settings!$AB$9:$AB$14,0))),"No","Yes"))</f>
        <v/>
      </c>
      <c r="AV1117" s="51" t="str">
        <f t="shared" ca="1" si="161"/>
        <v/>
      </c>
      <c r="AW1117" s="51" t="str">
        <f t="shared" ca="1" si="156"/>
        <v/>
      </c>
      <c r="AX1117" s="52" t="str">
        <f t="shared" ca="1" si="157"/>
        <v/>
      </c>
      <c r="AY1117" s="52" t="str">
        <f ca="1">IF(OR(AV1117="",AV1117="n/a"),AV1117,IF(AND($AW1117&lt;&gt;"--- Empty ---",AW1117=IF(AV1117="Finger2",Settings!$AB$3,Settings!$AB$5),ISERROR(MATCH(AW1117,Settings!$AB$9:$AB$14,0))),"No","Yes"))</f>
        <v/>
      </c>
    </row>
    <row r="1118" spans="31:51" x14ac:dyDescent="0.25">
      <c r="AE1118" s="51" t="str">
        <f ca="1">OFFSET('All Equipment'!$A$1,ROW()-1,0)&amp;""</f>
        <v/>
      </c>
      <c r="AF1118" s="51" t="str">
        <f ca="1">OFFSET('All Equipment'!$B$1,ROW()-1,0)&amp;""</f>
        <v/>
      </c>
      <c r="AG1118" s="52" t="str">
        <f t="shared" ca="1" si="158"/>
        <v/>
      </c>
      <c r="AH1118" s="51" t="str">
        <f ca="1">IF($AE1118="","",IF(OFFSET('All Equipment'!$A$1,ROW()-1,2)="","--- Empty ---",OFFSET('All Equipment'!$A$1,ROW()-1,2)))</f>
        <v/>
      </c>
      <c r="AI1118" s="52" t="str">
        <f ca="1">IF($AF1118="","",OFFSET('All Equipment'!$E$1,ROW()-1,0))</f>
        <v/>
      </c>
      <c r="AJ1118" s="52" t="str">
        <f ca="1">IF($AE1118="","",OFFSET('All Equipment'!$M$1,ROW()-1,0))</f>
        <v/>
      </c>
      <c r="AK1118" s="107" t="str">
        <f ca="1">IF($AE1118="","",IF($AH1118="--- Empty ---",0,OFFSET('All Equipment'!$P$1,ROW()-1,0)))</f>
        <v/>
      </c>
      <c r="AL1118" s="107" t="str">
        <f ca="1">IF($AE1118="","",IF(AND($AE1118="Off-Hand",$AH1118="--- Empty ---"),1000,IF($AG1118="1H",SUM($AK1118,MAX(Optimization!$I$5:$K$5)),$AK1118)))</f>
        <v/>
      </c>
      <c r="AM1118" s="134" t="str">
        <f ca="1">IF($AH1118="","",IF(AND($AH1118&lt;&gt;"--- Empty ---",OR($AI1118&gt;$AD$2,OFFSET('All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8" s="52" t="str">
        <f t="shared" ca="1" si="159"/>
        <v/>
      </c>
      <c r="AO1118" s="52" t="str">
        <f t="shared" ca="1" si="162"/>
        <v/>
      </c>
      <c r="AQ1118" s="51" t="str">
        <f t="shared" ca="1" si="160"/>
        <v/>
      </c>
      <c r="AR1118" s="51" t="str">
        <f t="shared" ca="1" si="154"/>
        <v/>
      </c>
      <c r="AS1118" s="52" t="str">
        <f t="shared" ca="1" si="155"/>
        <v/>
      </c>
      <c r="AT1118" s="52" t="str">
        <f ca="1">IF(OR(AQ1118="",AQ1118="n/a"),AQ1118,IF(AND($AR1118&lt;&gt;"--- Empty ---",AR1118=IF(AQ1118="Finger1",Settings!$AB$4,Settings!$AB$6),ISERROR(MATCH(AR1118,Settings!$AB$9:$AB$14,0))),"No","Yes"))</f>
        <v/>
      </c>
      <c r="AV1118" s="51" t="str">
        <f t="shared" ca="1" si="161"/>
        <v/>
      </c>
      <c r="AW1118" s="51" t="str">
        <f t="shared" ca="1" si="156"/>
        <v/>
      </c>
      <c r="AX1118" s="52" t="str">
        <f t="shared" ca="1" si="157"/>
        <v/>
      </c>
      <c r="AY1118" s="52" t="str">
        <f ca="1">IF(OR(AV1118="",AV1118="n/a"),AV1118,IF(AND($AW1118&lt;&gt;"--- Empty ---",AW1118=IF(AV1118="Finger2",Settings!$AB$3,Settings!$AB$5),ISERROR(MATCH(AW1118,Settings!$AB$9:$AB$14,0))),"No","Yes"))</f>
        <v/>
      </c>
    </row>
    <row r="1119" spans="31:51" x14ac:dyDescent="0.25">
      <c r="AE1119" s="51" t="str">
        <f ca="1">OFFSET('All Equipment'!$A$1,ROW()-1,0)&amp;""</f>
        <v/>
      </c>
      <c r="AF1119" s="51" t="str">
        <f ca="1">OFFSET('All Equipment'!$B$1,ROW()-1,0)&amp;""</f>
        <v/>
      </c>
      <c r="AG1119" s="52" t="str">
        <f t="shared" ca="1" si="158"/>
        <v/>
      </c>
      <c r="AH1119" s="51" t="str">
        <f ca="1">IF($AE1119="","",IF(OFFSET('All Equipment'!$A$1,ROW()-1,2)="","--- Empty ---",OFFSET('All Equipment'!$A$1,ROW()-1,2)))</f>
        <v/>
      </c>
      <c r="AI1119" s="52" t="str">
        <f ca="1">IF($AF1119="","",OFFSET('All Equipment'!$E$1,ROW()-1,0))</f>
        <v/>
      </c>
      <c r="AJ1119" s="52" t="str">
        <f ca="1">IF($AE1119="","",OFFSET('All Equipment'!$M$1,ROW()-1,0))</f>
        <v/>
      </c>
      <c r="AK1119" s="107" t="str">
        <f ca="1">IF($AE1119="","",IF($AH1119="--- Empty ---",0,OFFSET('All Equipment'!$P$1,ROW()-1,0)))</f>
        <v/>
      </c>
      <c r="AL1119" s="107" t="str">
        <f ca="1">IF($AE1119="","",IF(AND($AE1119="Off-Hand",$AH1119="--- Empty ---"),1000,IF($AG1119="1H",SUM($AK1119,MAX(Optimization!$I$5:$K$5)),$AK1119)))</f>
        <v/>
      </c>
      <c r="AM1119" s="134" t="str">
        <f ca="1">IF($AH1119="","",IF(AND($AH1119&lt;&gt;"--- Empty ---",OR($AI1119&gt;$AD$2,OFFSET('All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9" s="52" t="str">
        <f t="shared" ca="1" si="159"/>
        <v/>
      </c>
      <c r="AO1119" s="52" t="str">
        <f t="shared" ca="1" si="162"/>
        <v/>
      </c>
      <c r="AQ1119" s="51" t="str">
        <f t="shared" ca="1" si="160"/>
        <v/>
      </c>
      <c r="AR1119" s="51" t="str">
        <f t="shared" ca="1" si="154"/>
        <v/>
      </c>
      <c r="AS1119" s="52" t="str">
        <f t="shared" ca="1" si="155"/>
        <v/>
      </c>
      <c r="AT1119" s="52" t="str">
        <f ca="1">IF(OR(AQ1119="",AQ1119="n/a"),AQ1119,IF(AND($AR1119&lt;&gt;"--- Empty ---",AR1119=IF(AQ1119="Finger1",Settings!$AB$4,Settings!$AB$6),ISERROR(MATCH(AR1119,Settings!$AB$9:$AB$14,0))),"No","Yes"))</f>
        <v/>
      </c>
      <c r="AV1119" s="51" t="str">
        <f t="shared" ca="1" si="161"/>
        <v/>
      </c>
      <c r="AW1119" s="51" t="str">
        <f t="shared" ca="1" si="156"/>
        <v/>
      </c>
      <c r="AX1119" s="52" t="str">
        <f t="shared" ca="1" si="157"/>
        <v/>
      </c>
      <c r="AY1119" s="52" t="str">
        <f ca="1">IF(OR(AV1119="",AV1119="n/a"),AV1119,IF(AND($AW1119&lt;&gt;"--- Empty ---",AW1119=IF(AV1119="Finger2",Settings!$AB$3,Settings!$AB$5),ISERROR(MATCH(AW1119,Settings!$AB$9:$AB$14,0))),"No","Yes"))</f>
        <v/>
      </c>
    </row>
    <row r="1120" spans="31:51" x14ac:dyDescent="0.25">
      <c r="AE1120" s="51" t="str">
        <f ca="1">OFFSET('All Equipment'!$A$1,ROW()-1,0)&amp;""</f>
        <v/>
      </c>
      <c r="AF1120" s="51" t="str">
        <f ca="1">OFFSET('All Equipment'!$B$1,ROW()-1,0)&amp;""</f>
        <v/>
      </c>
      <c r="AG1120" s="52" t="str">
        <f t="shared" ca="1" si="158"/>
        <v/>
      </c>
      <c r="AH1120" s="51" t="str">
        <f ca="1">IF($AE1120="","",IF(OFFSET('All Equipment'!$A$1,ROW()-1,2)="","--- Empty ---",OFFSET('All Equipment'!$A$1,ROW()-1,2)))</f>
        <v/>
      </c>
      <c r="AI1120" s="52" t="str">
        <f ca="1">IF($AF1120="","",OFFSET('All Equipment'!$E$1,ROW()-1,0))</f>
        <v/>
      </c>
      <c r="AJ1120" s="52" t="str">
        <f ca="1">IF($AE1120="","",OFFSET('All Equipment'!$M$1,ROW()-1,0))</f>
        <v/>
      </c>
      <c r="AK1120" s="107" t="str">
        <f ca="1">IF($AE1120="","",IF($AH1120="--- Empty ---",0,OFFSET('All Equipment'!$P$1,ROW()-1,0)))</f>
        <v/>
      </c>
      <c r="AL1120" s="107" t="str">
        <f ca="1">IF($AE1120="","",IF(AND($AE1120="Off-Hand",$AH1120="--- Empty ---"),1000,IF($AG1120="1H",SUM($AK1120,MAX(Optimization!$I$5:$K$5)),$AK1120)))</f>
        <v/>
      </c>
      <c r="AM1120" s="134" t="str">
        <f ca="1">IF($AH1120="","",IF(AND($AH1120&lt;&gt;"--- Empty ---",OR($AI1120&gt;$AD$2,OFFSET('All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0" s="52" t="str">
        <f t="shared" ca="1" si="159"/>
        <v/>
      </c>
      <c r="AO1120" s="52" t="str">
        <f t="shared" ca="1" si="162"/>
        <v/>
      </c>
      <c r="AQ1120" s="51" t="str">
        <f t="shared" ca="1" si="160"/>
        <v/>
      </c>
      <c r="AR1120" s="51" t="str">
        <f t="shared" ca="1" si="154"/>
        <v/>
      </c>
      <c r="AS1120" s="52" t="str">
        <f t="shared" ca="1" si="155"/>
        <v/>
      </c>
      <c r="AT1120" s="52" t="str">
        <f ca="1">IF(OR(AQ1120="",AQ1120="n/a"),AQ1120,IF(AND($AR1120&lt;&gt;"--- Empty ---",AR1120=IF(AQ1120="Finger1",Settings!$AB$4,Settings!$AB$6),ISERROR(MATCH(AR1120,Settings!$AB$9:$AB$14,0))),"No","Yes"))</f>
        <v/>
      </c>
      <c r="AV1120" s="51" t="str">
        <f t="shared" ca="1" si="161"/>
        <v/>
      </c>
      <c r="AW1120" s="51" t="str">
        <f t="shared" ca="1" si="156"/>
        <v/>
      </c>
      <c r="AX1120" s="52" t="str">
        <f t="shared" ca="1" si="157"/>
        <v/>
      </c>
      <c r="AY1120" s="52" t="str">
        <f ca="1">IF(OR(AV1120="",AV1120="n/a"),AV1120,IF(AND($AW1120&lt;&gt;"--- Empty ---",AW1120=IF(AV1120="Finger2",Settings!$AB$3,Settings!$AB$5),ISERROR(MATCH(AW1120,Settings!$AB$9:$AB$14,0))),"No","Yes"))</f>
        <v/>
      </c>
    </row>
    <row r="1121" spans="31:51" x14ac:dyDescent="0.25">
      <c r="AE1121" s="51" t="str">
        <f ca="1">OFFSET('All Equipment'!$A$1,ROW()-1,0)&amp;""</f>
        <v/>
      </c>
      <c r="AF1121" s="51" t="str">
        <f ca="1">OFFSET('All Equipment'!$B$1,ROW()-1,0)&amp;""</f>
        <v/>
      </c>
      <c r="AG1121" s="52" t="str">
        <f t="shared" ca="1" si="158"/>
        <v/>
      </c>
      <c r="AH1121" s="51" t="str">
        <f ca="1">IF($AE1121="","",IF(OFFSET('All Equipment'!$A$1,ROW()-1,2)="","--- Empty ---",OFFSET('All Equipment'!$A$1,ROW()-1,2)))</f>
        <v/>
      </c>
      <c r="AI1121" s="52" t="str">
        <f ca="1">IF($AF1121="","",OFFSET('All Equipment'!$E$1,ROW()-1,0))</f>
        <v/>
      </c>
      <c r="AJ1121" s="52" t="str">
        <f ca="1">IF($AE1121="","",OFFSET('All Equipment'!$M$1,ROW()-1,0))</f>
        <v/>
      </c>
      <c r="AK1121" s="107" t="str">
        <f ca="1">IF($AE1121="","",IF($AH1121="--- Empty ---",0,OFFSET('All Equipment'!$P$1,ROW()-1,0)))</f>
        <v/>
      </c>
      <c r="AL1121" s="107" t="str">
        <f ca="1">IF($AE1121="","",IF(AND($AE1121="Off-Hand",$AH1121="--- Empty ---"),1000,IF($AG1121="1H",SUM($AK1121,MAX(Optimization!$I$5:$K$5)),$AK1121)))</f>
        <v/>
      </c>
      <c r="AM1121" s="134" t="str">
        <f ca="1">IF($AH1121="","",IF(AND($AH1121&lt;&gt;"--- Empty ---",OR($AI1121&gt;$AD$2,OFFSET('All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1" s="52" t="str">
        <f t="shared" ca="1" si="159"/>
        <v/>
      </c>
      <c r="AO1121" s="52" t="str">
        <f t="shared" ca="1" si="162"/>
        <v/>
      </c>
      <c r="AQ1121" s="51" t="str">
        <f t="shared" ca="1" si="160"/>
        <v/>
      </c>
      <c r="AR1121" s="51" t="str">
        <f t="shared" ca="1" si="154"/>
        <v/>
      </c>
      <c r="AS1121" s="52" t="str">
        <f t="shared" ca="1" si="155"/>
        <v/>
      </c>
      <c r="AT1121" s="52" t="str">
        <f ca="1">IF(OR(AQ1121="",AQ1121="n/a"),AQ1121,IF(AND($AR1121&lt;&gt;"--- Empty ---",AR1121=IF(AQ1121="Finger1",Settings!$AB$4,Settings!$AB$6),ISERROR(MATCH(AR1121,Settings!$AB$9:$AB$14,0))),"No","Yes"))</f>
        <v/>
      </c>
      <c r="AV1121" s="51" t="str">
        <f t="shared" ca="1" si="161"/>
        <v/>
      </c>
      <c r="AW1121" s="51" t="str">
        <f t="shared" ca="1" si="156"/>
        <v/>
      </c>
      <c r="AX1121" s="52" t="str">
        <f t="shared" ca="1" si="157"/>
        <v/>
      </c>
      <c r="AY1121" s="52" t="str">
        <f ca="1">IF(OR(AV1121="",AV1121="n/a"),AV1121,IF(AND($AW1121&lt;&gt;"--- Empty ---",AW1121=IF(AV1121="Finger2",Settings!$AB$3,Settings!$AB$5),ISERROR(MATCH(AW1121,Settings!$AB$9:$AB$14,0))),"No","Yes"))</f>
        <v/>
      </c>
    </row>
    <row r="1122" spans="31:51" x14ac:dyDescent="0.25">
      <c r="AE1122" s="51" t="str">
        <f ca="1">OFFSET('All Equipment'!$A$1,ROW()-1,0)&amp;""</f>
        <v/>
      </c>
      <c r="AF1122" s="51" t="str">
        <f ca="1">OFFSET('All Equipment'!$B$1,ROW()-1,0)&amp;""</f>
        <v/>
      </c>
      <c r="AG1122" s="52" t="str">
        <f t="shared" ca="1" si="158"/>
        <v/>
      </c>
      <c r="AH1122" s="51" t="str">
        <f ca="1">IF($AE1122="","",IF(OFFSET('All Equipment'!$A$1,ROW()-1,2)="","--- Empty ---",OFFSET('All Equipment'!$A$1,ROW()-1,2)))</f>
        <v/>
      </c>
      <c r="AI1122" s="52" t="str">
        <f ca="1">IF($AF1122="","",OFFSET('All Equipment'!$E$1,ROW()-1,0))</f>
        <v/>
      </c>
      <c r="AJ1122" s="52" t="str">
        <f ca="1">IF($AE1122="","",OFFSET('All Equipment'!$M$1,ROW()-1,0))</f>
        <v/>
      </c>
      <c r="AK1122" s="107" t="str">
        <f ca="1">IF($AE1122="","",IF($AH1122="--- Empty ---",0,OFFSET('All Equipment'!$P$1,ROW()-1,0)))</f>
        <v/>
      </c>
      <c r="AL1122" s="107" t="str">
        <f ca="1">IF($AE1122="","",IF(AND($AE1122="Off-Hand",$AH1122="--- Empty ---"),1000,IF($AG1122="1H",SUM($AK1122,MAX(Optimization!$I$5:$K$5)),$AK1122)))</f>
        <v/>
      </c>
      <c r="AM1122" s="134" t="str">
        <f ca="1">IF($AH1122="","",IF(AND($AH1122&lt;&gt;"--- Empty ---",OR($AI1122&gt;$AD$2,OFFSET('All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2" s="52" t="str">
        <f t="shared" ca="1" si="159"/>
        <v/>
      </c>
      <c r="AO1122" s="52" t="str">
        <f t="shared" ca="1" si="162"/>
        <v/>
      </c>
      <c r="AQ1122" s="51" t="str">
        <f t="shared" ca="1" si="160"/>
        <v/>
      </c>
      <c r="AR1122" s="51" t="str">
        <f t="shared" ca="1" si="154"/>
        <v/>
      </c>
      <c r="AS1122" s="52" t="str">
        <f t="shared" ca="1" si="155"/>
        <v/>
      </c>
      <c r="AT1122" s="52" t="str">
        <f ca="1">IF(OR(AQ1122="",AQ1122="n/a"),AQ1122,IF(AND($AR1122&lt;&gt;"--- Empty ---",AR1122=IF(AQ1122="Finger1",Settings!$AB$4,Settings!$AB$6),ISERROR(MATCH(AR1122,Settings!$AB$9:$AB$14,0))),"No","Yes"))</f>
        <v/>
      </c>
      <c r="AV1122" s="51" t="str">
        <f t="shared" ca="1" si="161"/>
        <v/>
      </c>
      <c r="AW1122" s="51" t="str">
        <f t="shared" ca="1" si="156"/>
        <v/>
      </c>
      <c r="AX1122" s="52" t="str">
        <f t="shared" ca="1" si="157"/>
        <v/>
      </c>
      <c r="AY1122" s="52" t="str">
        <f ca="1">IF(OR(AV1122="",AV1122="n/a"),AV1122,IF(AND($AW1122&lt;&gt;"--- Empty ---",AW1122=IF(AV1122="Finger2",Settings!$AB$3,Settings!$AB$5),ISERROR(MATCH(AW1122,Settings!$AB$9:$AB$14,0))),"No","Yes"))</f>
        <v/>
      </c>
    </row>
    <row r="1123" spans="31:51" x14ac:dyDescent="0.25">
      <c r="AE1123" s="51" t="str">
        <f ca="1">OFFSET('All Equipment'!$A$1,ROW()-1,0)&amp;""</f>
        <v/>
      </c>
      <c r="AF1123" s="51" t="str">
        <f ca="1">OFFSET('All Equipment'!$B$1,ROW()-1,0)&amp;""</f>
        <v/>
      </c>
      <c r="AG1123" s="52" t="str">
        <f t="shared" ca="1" si="158"/>
        <v/>
      </c>
      <c r="AH1123" s="51" t="str">
        <f ca="1">IF($AE1123="","",IF(OFFSET('All Equipment'!$A$1,ROW()-1,2)="","--- Empty ---",OFFSET('All Equipment'!$A$1,ROW()-1,2)))</f>
        <v/>
      </c>
      <c r="AI1123" s="52" t="str">
        <f ca="1">IF($AF1123="","",OFFSET('All Equipment'!$E$1,ROW()-1,0))</f>
        <v/>
      </c>
      <c r="AJ1123" s="52" t="str">
        <f ca="1">IF($AE1123="","",OFFSET('All Equipment'!$M$1,ROW()-1,0))</f>
        <v/>
      </c>
      <c r="AK1123" s="107" t="str">
        <f ca="1">IF($AE1123="","",IF($AH1123="--- Empty ---",0,OFFSET('All Equipment'!$P$1,ROW()-1,0)))</f>
        <v/>
      </c>
      <c r="AL1123" s="107" t="str">
        <f ca="1">IF($AE1123="","",IF(AND($AE1123="Off-Hand",$AH1123="--- Empty ---"),1000,IF($AG1123="1H",SUM($AK1123,MAX(Optimization!$I$5:$K$5)),$AK1123)))</f>
        <v/>
      </c>
      <c r="AM1123" s="134" t="str">
        <f ca="1">IF($AH1123="","",IF(AND($AH1123&lt;&gt;"--- Empty ---",OR($AI1123&gt;$AD$2,OFFSET('All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3" s="52" t="str">
        <f t="shared" ca="1" si="159"/>
        <v/>
      </c>
      <c r="AO1123" s="52" t="str">
        <f t="shared" ca="1" si="162"/>
        <v/>
      </c>
      <c r="AQ1123" s="51" t="str">
        <f t="shared" ca="1" si="160"/>
        <v/>
      </c>
      <c r="AR1123" s="51" t="str">
        <f t="shared" ca="1" si="154"/>
        <v/>
      </c>
      <c r="AS1123" s="52" t="str">
        <f t="shared" ca="1" si="155"/>
        <v/>
      </c>
      <c r="AT1123" s="52" t="str">
        <f ca="1">IF(OR(AQ1123="",AQ1123="n/a"),AQ1123,IF(AND($AR1123&lt;&gt;"--- Empty ---",AR1123=IF(AQ1123="Finger1",Settings!$AB$4,Settings!$AB$6),ISERROR(MATCH(AR1123,Settings!$AB$9:$AB$14,0))),"No","Yes"))</f>
        <v/>
      </c>
      <c r="AV1123" s="51" t="str">
        <f t="shared" ca="1" si="161"/>
        <v/>
      </c>
      <c r="AW1123" s="51" t="str">
        <f t="shared" ca="1" si="156"/>
        <v/>
      </c>
      <c r="AX1123" s="52" t="str">
        <f t="shared" ca="1" si="157"/>
        <v/>
      </c>
      <c r="AY1123" s="52" t="str">
        <f ca="1">IF(OR(AV1123="",AV1123="n/a"),AV1123,IF(AND($AW1123&lt;&gt;"--- Empty ---",AW1123=IF(AV1123="Finger2",Settings!$AB$3,Settings!$AB$5),ISERROR(MATCH(AW1123,Settings!$AB$9:$AB$14,0))),"No","Yes"))</f>
        <v/>
      </c>
    </row>
    <row r="1124" spans="31:51" x14ac:dyDescent="0.25">
      <c r="AE1124" s="51" t="str">
        <f ca="1">OFFSET('All Equipment'!$A$1,ROW()-1,0)&amp;""</f>
        <v/>
      </c>
      <c r="AF1124" s="51" t="str">
        <f ca="1">OFFSET('All Equipment'!$B$1,ROW()-1,0)&amp;""</f>
        <v/>
      </c>
      <c r="AG1124" s="52" t="str">
        <f t="shared" ca="1" si="158"/>
        <v/>
      </c>
      <c r="AH1124" s="51" t="str">
        <f ca="1">IF($AE1124="","",IF(OFFSET('All Equipment'!$A$1,ROW()-1,2)="","--- Empty ---",OFFSET('All Equipment'!$A$1,ROW()-1,2)))</f>
        <v/>
      </c>
      <c r="AI1124" s="52" t="str">
        <f ca="1">IF($AF1124="","",OFFSET('All Equipment'!$E$1,ROW()-1,0))</f>
        <v/>
      </c>
      <c r="AJ1124" s="52" t="str">
        <f ca="1">IF($AE1124="","",OFFSET('All Equipment'!$M$1,ROW()-1,0))</f>
        <v/>
      </c>
      <c r="AK1124" s="107" t="str">
        <f ca="1">IF($AE1124="","",IF($AH1124="--- Empty ---",0,OFFSET('All Equipment'!$P$1,ROW()-1,0)))</f>
        <v/>
      </c>
      <c r="AL1124" s="107" t="str">
        <f ca="1">IF($AE1124="","",IF(AND($AE1124="Off-Hand",$AH1124="--- Empty ---"),1000,IF($AG1124="1H",SUM($AK1124,MAX(Optimization!$I$5:$K$5)),$AK1124)))</f>
        <v/>
      </c>
      <c r="AM1124" s="134" t="str">
        <f ca="1">IF($AH1124="","",IF(AND($AH1124&lt;&gt;"--- Empty ---",OR($AI1124&gt;$AD$2,OFFSET('All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4" s="52" t="str">
        <f t="shared" ca="1" si="159"/>
        <v/>
      </c>
      <c r="AO1124" s="52" t="str">
        <f t="shared" ca="1" si="162"/>
        <v/>
      </c>
      <c r="AQ1124" s="51" t="str">
        <f t="shared" ca="1" si="160"/>
        <v/>
      </c>
      <c r="AR1124" s="51" t="str">
        <f t="shared" ca="1" si="154"/>
        <v/>
      </c>
      <c r="AS1124" s="52" t="str">
        <f t="shared" ca="1" si="155"/>
        <v/>
      </c>
      <c r="AT1124" s="52" t="str">
        <f ca="1">IF(OR(AQ1124="",AQ1124="n/a"),AQ1124,IF(AND($AR1124&lt;&gt;"--- Empty ---",AR1124=IF(AQ1124="Finger1",Settings!$AB$4,Settings!$AB$6),ISERROR(MATCH(AR1124,Settings!$AB$9:$AB$14,0))),"No","Yes"))</f>
        <v/>
      </c>
      <c r="AV1124" s="51" t="str">
        <f t="shared" ca="1" si="161"/>
        <v/>
      </c>
      <c r="AW1124" s="51" t="str">
        <f t="shared" ca="1" si="156"/>
        <v/>
      </c>
      <c r="AX1124" s="52" t="str">
        <f t="shared" ca="1" si="157"/>
        <v/>
      </c>
      <c r="AY1124" s="52" t="str">
        <f ca="1">IF(OR(AV1124="",AV1124="n/a"),AV1124,IF(AND($AW1124&lt;&gt;"--- Empty ---",AW1124=IF(AV1124="Finger2",Settings!$AB$3,Settings!$AB$5),ISERROR(MATCH(AW1124,Settings!$AB$9:$AB$14,0))),"No","Yes"))</f>
        <v/>
      </c>
    </row>
    <row r="1125" spans="31:51" x14ac:dyDescent="0.25">
      <c r="AE1125" s="51" t="str">
        <f ca="1">OFFSET('All Equipment'!$A$1,ROW()-1,0)&amp;""</f>
        <v/>
      </c>
      <c r="AF1125" s="51" t="str">
        <f ca="1">OFFSET('All Equipment'!$B$1,ROW()-1,0)&amp;""</f>
        <v/>
      </c>
      <c r="AG1125" s="52" t="str">
        <f t="shared" ca="1" si="158"/>
        <v/>
      </c>
      <c r="AH1125" s="51" t="str">
        <f ca="1">IF($AE1125="","",IF(OFFSET('All Equipment'!$A$1,ROW()-1,2)="","--- Empty ---",OFFSET('All Equipment'!$A$1,ROW()-1,2)))</f>
        <v/>
      </c>
      <c r="AI1125" s="52" t="str">
        <f ca="1">IF($AF1125="","",OFFSET('All Equipment'!$E$1,ROW()-1,0))</f>
        <v/>
      </c>
      <c r="AJ1125" s="52" t="str">
        <f ca="1">IF($AE1125="","",OFFSET('All Equipment'!$M$1,ROW()-1,0))</f>
        <v/>
      </c>
      <c r="AK1125" s="107" t="str">
        <f ca="1">IF($AE1125="","",IF($AH1125="--- Empty ---",0,OFFSET('All Equipment'!$P$1,ROW()-1,0)))</f>
        <v/>
      </c>
      <c r="AL1125" s="107" t="str">
        <f ca="1">IF($AE1125="","",IF(AND($AE1125="Off-Hand",$AH1125="--- Empty ---"),1000,IF($AG1125="1H",SUM($AK1125,MAX(Optimization!$I$5:$K$5)),$AK1125)))</f>
        <v/>
      </c>
      <c r="AM1125" s="134" t="str">
        <f ca="1">IF($AH1125="","",IF(AND($AH1125&lt;&gt;"--- Empty ---",OR($AI1125&gt;$AD$2,OFFSET('All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5" s="52" t="str">
        <f t="shared" ca="1" si="159"/>
        <v/>
      </c>
      <c r="AO1125" s="52" t="str">
        <f t="shared" ca="1" si="162"/>
        <v/>
      </c>
      <c r="AQ1125" s="51" t="str">
        <f t="shared" ca="1" si="160"/>
        <v/>
      </c>
      <c r="AR1125" s="51" t="str">
        <f t="shared" ca="1" si="154"/>
        <v/>
      </c>
      <c r="AS1125" s="52" t="str">
        <f t="shared" ca="1" si="155"/>
        <v/>
      </c>
      <c r="AT1125" s="52" t="str">
        <f ca="1">IF(OR(AQ1125="",AQ1125="n/a"),AQ1125,IF(AND($AR1125&lt;&gt;"--- Empty ---",AR1125=IF(AQ1125="Finger1",Settings!$AB$4,Settings!$AB$6),ISERROR(MATCH(AR1125,Settings!$AB$9:$AB$14,0))),"No","Yes"))</f>
        <v/>
      </c>
      <c r="AV1125" s="51" t="str">
        <f t="shared" ca="1" si="161"/>
        <v/>
      </c>
      <c r="AW1125" s="51" t="str">
        <f t="shared" ca="1" si="156"/>
        <v/>
      </c>
      <c r="AX1125" s="52" t="str">
        <f t="shared" ca="1" si="157"/>
        <v/>
      </c>
      <c r="AY1125" s="52" t="str">
        <f ca="1">IF(OR(AV1125="",AV1125="n/a"),AV1125,IF(AND($AW1125&lt;&gt;"--- Empty ---",AW1125=IF(AV1125="Finger2",Settings!$AB$3,Settings!$AB$5),ISERROR(MATCH(AW1125,Settings!$AB$9:$AB$14,0))),"No","Yes"))</f>
        <v/>
      </c>
    </row>
    <row r="1126" spans="31:51" x14ac:dyDescent="0.25">
      <c r="AE1126" s="51" t="str">
        <f ca="1">OFFSET('All Equipment'!$A$1,ROW()-1,0)&amp;""</f>
        <v/>
      </c>
      <c r="AF1126" s="51" t="str">
        <f ca="1">OFFSET('All Equipment'!$B$1,ROW()-1,0)&amp;""</f>
        <v/>
      </c>
      <c r="AG1126" s="52" t="str">
        <f t="shared" ca="1" si="158"/>
        <v/>
      </c>
      <c r="AH1126" s="51" t="str">
        <f ca="1">IF($AE1126="","",IF(OFFSET('All Equipment'!$A$1,ROW()-1,2)="","--- Empty ---",OFFSET('All Equipment'!$A$1,ROW()-1,2)))</f>
        <v/>
      </c>
      <c r="AI1126" s="52" t="str">
        <f ca="1">IF($AF1126="","",OFFSET('All Equipment'!$E$1,ROW()-1,0))</f>
        <v/>
      </c>
      <c r="AJ1126" s="52" t="str">
        <f ca="1">IF($AE1126="","",OFFSET('All Equipment'!$M$1,ROW()-1,0))</f>
        <v/>
      </c>
      <c r="AK1126" s="107" t="str">
        <f ca="1">IF($AE1126="","",IF($AH1126="--- Empty ---",0,OFFSET('All Equipment'!$P$1,ROW()-1,0)))</f>
        <v/>
      </c>
      <c r="AL1126" s="107" t="str">
        <f ca="1">IF($AE1126="","",IF(AND($AE1126="Off-Hand",$AH1126="--- Empty ---"),1000,IF($AG1126="1H",SUM($AK1126,MAX(Optimization!$I$5:$K$5)),$AK1126)))</f>
        <v/>
      </c>
      <c r="AM1126" s="134" t="str">
        <f ca="1">IF($AH1126="","",IF(AND($AH1126&lt;&gt;"--- Empty ---",OR($AI1126&gt;$AD$2,OFFSET('All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6" s="52" t="str">
        <f t="shared" ca="1" si="159"/>
        <v/>
      </c>
      <c r="AO1126" s="52" t="str">
        <f t="shared" ca="1" si="162"/>
        <v/>
      </c>
      <c r="AQ1126" s="51" t="str">
        <f t="shared" ca="1" si="160"/>
        <v/>
      </c>
      <c r="AR1126" s="51" t="str">
        <f t="shared" ca="1" si="154"/>
        <v/>
      </c>
      <c r="AS1126" s="52" t="str">
        <f t="shared" ca="1" si="155"/>
        <v/>
      </c>
      <c r="AT1126" s="52" t="str">
        <f ca="1">IF(OR(AQ1126="",AQ1126="n/a"),AQ1126,IF(AND($AR1126&lt;&gt;"--- Empty ---",AR1126=IF(AQ1126="Finger1",Settings!$AB$4,Settings!$AB$6),ISERROR(MATCH(AR1126,Settings!$AB$9:$AB$14,0))),"No","Yes"))</f>
        <v/>
      </c>
      <c r="AV1126" s="51" t="str">
        <f t="shared" ca="1" si="161"/>
        <v/>
      </c>
      <c r="AW1126" s="51" t="str">
        <f t="shared" ca="1" si="156"/>
        <v/>
      </c>
      <c r="AX1126" s="52" t="str">
        <f t="shared" ca="1" si="157"/>
        <v/>
      </c>
      <c r="AY1126" s="52" t="str">
        <f ca="1">IF(OR(AV1126="",AV1126="n/a"),AV1126,IF(AND($AW1126&lt;&gt;"--- Empty ---",AW1126=IF(AV1126="Finger2",Settings!$AB$3,Settings!$AB$5),ISERROR(MATCH(AW1126,Settings!$AB$9:$AB$14,0))),"No","Yes"))</f>
        <v/>
      </c>
    </row>
    <row r="1127" spans="31:51" x14ac:dyDescent="0.25">
      <c r="AE1127" s="51" t="str">
        <f ca="1">OFFSET('All Equipment'!$A$1,ROW()-1,0)&amp;""</f>
        <v/>
      </c>
      <c r="AF1127" s="51" t="str">
        <f ca="1">OFFSET('All Equipment'!$B$1,ROW()-1,0)&amp;""</f>
        <v/>
      </c>
      <c r="AG1127" s="52" t="str">
        <f t="shared" ca="1" si="158"/>
        <v/>
      </c>
      <c r="AH1127" s="51" t="str">
        <f ca="1">IF($AE1127="","",IF(OFFSET('All Equipment'!$A$1,ROW()-1,2)="","--- Empty ---",OFFSET('All Equipment'!$A$1,ROW()-1,2)))</f>
        <v/>
      </c>
      <c r="AI1127" s="52" t="str">
        <f ca="1">IF($AF1127="","",OFFSET('All Equipment'!$E$1,ROW()-1,0))</f>
        <v/>
      </c>
      <c r="AJ1127" s="52" t="str">
        <f ca="1">IF($AE1127="","",OFFSET('All Equipment'!$M$1,ROW()-1,0))</f>
        <v/>
      </c>
      <c r="AK1127" s="107" t="str">
        <f ca="1">IF($AE1127="","",IF($AH1127="--- Empty ---",0,OFFSET('All Equipment'!$P$1,ROW()-1,0)))</f>
        <v/>
      </c>
      <c r="AL1127" s="107" t="str">
        <f ca="1">IF($AE1127="","",IF(AND($AE1127="Off-Hand",$AH1127="--- Empty ---"),1000,IF($AG1127="1H",SUM($AK1127,MAX(Optimization!$I$5:$K$5)),$AK1127)))</f>
        <v/>
      </c>
      <c r="AM1127" s="134" t="str">
        <f ca="1">IF($AH1127="","",IF(AND($AH1127&lt;&gt;"--- Empty ---",OR($AI1127&gt;$AD$2,OFFSET('All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7" s="52" t="str">
        <f t="shared" ca="1" si="159"/>
        <v/>
      </c>
      <c r="AO1127" s="52" t="str">
        <f t="shared" ca="1" si="162"/>
        <v/>
      </c>
      <c r="AQ1127" s="51" t="str">
        <f t="shared" ca="1" si="160"/>
        <v/>
      </c>
      <c r="AR1127" s="51" t="str">
        <f t="shared" ca="1" si="154"/>
        <v/>
      </c>
      <c r="AS1127" s="52" t="str">
        <f t="shared" ca="1" si="155"/>
        <v/>
      </c>
      <c r="AT1127" s="52" t="str">
        <f ca="1">IF(OR(AQ1127="",AQ1127="n/a"),AQ1127,IF(AND($AR1127&lt;&gt;"--- Empty ---",AR1127=IF(AQ1127="Finger1",Settings!$AB$4,Settings!$AB$6),ISERROR(MATCH(AR1127,Settings!$AB$9:$AB$14,0))),"No","Yes"))</f>
        <v/>
      </c>
      <c r="AV1127" s="51" t="str">
        <f t="shared" ca="1" si="161"/>
        <v/>
      </c>
      <c r="AW1127" s="51" t="str">
        <f t="shared" ca="1" si="156"/>
        <v/>
      </c>
      <c r="AX1127" s="52" t="str">
        <f t="shared" ca="1" si="157"/>
        <v/>
      </c>
      <c r="AY1127" s="52" t="str">
        <f ca="1">IF(OR(AV1127="",AV1127="n/a"),AV1127,IF(AND($AW1127&lt;&gt;"--- Empty ---",AW1127=IF(AV1127="Finger2",Settings!$AB$3,Settings!$AB$5),ISERROR(MATCH(AW1127,Settings!$AB$9:$AB$14,0))),"No","Yes"))</f>
        <v/>
      </c>
    </row>
    <row r="1128" spans="31:51" x14ac:dyDescent="0.25">
      <c r="AE1128" s="51" t="str">
        <f ca="1">OFFSET('All Equipment'!$A$1,ROW()-1,0)&amp;""</f>
        <v/>
      </c>
      <c r="AF1128" s="51" t="str">
        <f ca="1">OFFSET('All Equipment'!$B$1,ROW()-1,0)&amp;""</f>
        <v/>
      </c>
      <c r="AG1128" s="52" t="str">
        <f t="shared" ca="1" si="158"/>
        <v/>
      </c>
      <c r="AH1128" s="51" t="str">
        <f ca="1">IF($AE1128="","",IF(OFFSET('All Equipment'!$A$1,ROW()-1,2)="","--- Empty ---",OFFSET('All Equipment'!$A$1,ROW()-1,2)))</f>
        <v/>
      </c>
      <c r="AI1128" s="52" t="str">
        <f ca="1">IF($AF1128="","",OFFSET('All Equipment'!$E$1,ROW()-1,0))</f>
        <v/>
      </c>
      <c r="AJ1128" s="52" t="str">
        <f ca="1">IF($AE1128="","",OFFSET('All Equipment'!$M$1,ROW()-1,0))</f>
        <v/>
      </c>
      <c r="AK1128" s="107" t="str">
        <f ca="1">IF($AE1128="","",IF($AH1128="--- Empty ---",0,OFFSET('All Equipment'!$P$1,ROW()-1,0)))</f>
        <v/>
      </c>
      <c r="AL1128" s="107" t="str">
        <f ca="1">IF($AE1128="","",IF(AND($AE1128="Off-Hand",$AH1128="--- Empty ---"),1000,IF($AG1128="1H",SUM($AK1128,MAX(Optimization!$I$5:$K$5)),$AK1128)))</f>
        <v/>
      </c>
      <c r="AM1128" s="134" t="str">
        <f ca="1">IF($AH1128="","",IF(AND($AH1128&lt;&gt;"--- Empty ---",OR($AI1128&gt;$AD$2,OFFSET('All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8" s="52" t="str">
        <f t="shared" ca="1" si="159"/>
        <v/>
      </c>
      <c r="AO1128" s="52" t="str">
        <f t="shared" ca="1" si="162"/>
        <v/>
      </c>
      <c r="AQ1128" s="51" t="str">
        <f t="shared" ca="1" si="160"/>
        <v/>
      </c>
      <c r="AR1128" s="51" t="str">
        <f t="shared" ca="1" si="154"/>
        <v/>
      </c>
      <c r="AS1128" s="52" t="str">
        <f t="shared" ca="1" si="155"/>
        <v/>
      </c>
      <c r="AT1128" s="52" t="str">
        <f ca="1">IF(OR(AQ1128="",AQ1128="n/a"),AQ1128,IF(AND($AR1128&lt;&gt;"--- Empty ---",AR1128=IF(AQ1128="Finger1",Settings!$AB$4,Settings!$AB$6),ISERROR(MATCH(AR1128,Settings!$AB$9:$AB$14,0))),"No","Yes"))</f>
        <v/>
      </c>
      <c r="AV1128" s="51" t="str">
        <f t="shared" ca="1" si="161"/>
        <v/>
      </c>
      <c r="AW1128" s="51" t="str">
        <f t="shared" ca="1" si="156"/>
        <v/>
      </c>
      <c r="AX1128" s="52" t="str">
        <f t="shared" ca="1" si="157"/>
        <v/>
      </c>
      <c r="AY1128" s="52" t="str">
        <f ca="1">IF(OR(AV1128="",AV1128="n/a"),AV1128,IF(AND($AW1128&lt;&gt;"--- Empty ---",AW1128=IF(AV1128="Finger2",Settings!$AB$3,Settings!$AB$5),ISERROR(MATCH(AW1128,Settings!$AB$9:$AB$14,0))),"No","Yes"))</f>
        <v/>
      </c>
    </row>
    <row r="1129" spans="31:51" x14ac:dyDescent="0.25">
      <c r="AE1129" s="51" t="str">
        <f ca="1">OFFSET('All Equipment'!$A$1,ROW()-1,0)&amp;""</f>
        <v/>
      </c>
      <c r="AF1129" s="51" t="str">
        <f ca="1">OFFSET('All Equipment'!$B$1,ROW()-1,0)&amp;""</f>
        <v/>
      </c>
      <c r="AG1129" s="52" t="str">
        <f t="shared" ca="1" si="158"/>
        <v/>
      </c>
      <c r="AH1129" s="51" t="str">
        <f ca="1">IF($AE1129="","",IF(OFFSET('All Equipment'!$A$1,ROW()-1,2)="","--- Empty ---",OFFSET('All Equipment'!$A$1,ROW()-1,2)))</f>
        <v/>
      </c>
      <c r="AI1129" s="52" t="str">
        <f ca="1">IF($AF1129="","",OFFSET('All Equipment'!$E$1,ROW()-1,0))</f>
        <v/>
      </c>
      <c r="AJ1129" s="52" t="str">
        <f ca="1">IF($AE1129="","",OFFSET('All Equipment'!$M$1,ROW()-1,0))</f>
        <v/>
      </c>
      <c r="AK1129" s="107" t="str">
        <f ca="1">IF($AE1129="","",IF($AH1129="--- Empty ---",0,OFFSET('All Equipment'!$P$1,ROW()-1,0)))</f>
        <v/>
      </c>
      <c r="AL1129" s="107" t="str">
        <f ca="1">IF($AE1129="","",IF(AND($AE1129="Off-Hand",$AH1129="--- Empty ---"),1000,IF($AG1129="1H",SUM($AK1129,MAX(Optimization!$I$5:$K$5)),$AK1129)))</f>
        <v/>
      </c>
      <c r="AM1129" s="134" t="str">
        <f ca="1">IF($AH1129="","",IF(AND($AH1129&lt;&gt;"--- Empty ---",OR($AI1129&gt;$AD$2,OFFSET('All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9" s="52" t="str">
        <f t="shared" ca="1" si="159"/>
        <v/>
      </c>
      <c r="AO1129" s="52" t="str">
        <f t="shared" ca="1" si="162"/>
        <v/>
      </c>
      <c r="AQ1129" s="51" t="str">
        <f t="shared" ca="1" si="160"/>
        <v/>
      </c>
      <c r="AR1129" s="51" t="str">
        <f t="shared" ref="AR1129:AR1192" ca="1" si="163">IF(OR(AQ1129="",AQ1129="n/a"),AQ1129,$AH1129)</f>
        <v/>
      </c>
      <c r="AS1129" s="52" t="str">
        <f t="shared" ref="AS1129:AS1192" ca="1" si="164">IF(OR(AQ1129="",AQ1129="n/a"),AQ1129,$AM1129)</f>
        <v/>
      </c>
      <c r="AT1129" s="52" t="str">
        <f ca="1">IF(OR(AQ1129="",AQ1129="n/a"),AQ1129,IF(AND($AR1129&lt;&gt;"--- Empty ---",AR1129=IF(AQ1129="Finger1",Settings!$AB$4,Settings!$AB$6),ISERROR(MATCH(AR1129,Settings!$AB$9:$AB$14,0))),"No","Yes"))</f>
        <v/>
      </c>
      <c r="AV1129" s="51" t="str">
        <f t="shared" ca="1" si="161"/>
        <v/>
      </c>
      <c r="AW1129" s="51" t="str">
        <f t="shared" ref="AW1129:AW1192" ca="1" si="165">IF(OR(AV1129="",AV1129="n/a"),AV1129,$AH1129)</f>
        <v/>
      </c>
      <c r="AX1129" s="52" t="str">
        <f t="shared" ref="AX1129:AX1192" ca="1" si="166">IF(OR(AV1129="",AV1129="n/a"),AV1129,$AM1129)</f>
        <v/>
      </c>
      <c r="AY1129" s="52" t="str">
        <f ca="1">IF(OR(AV1129="",AV1129="n/a"),AV1129,IF(AND($AW1129&lt;&gt;"--- Empty ---",AW1129=IF(AV1129="Finger2",Settings!$AB$3,Settings!$AB$5),ISERROR(MATCH(AW1129,Settings!$AB$9:$AB$14,0))),"No","Yes"))</f>
        <v/>
      </c>
    </row>
    <row r="1130" spans="31:51" x14ac:dyDescent="0.25">
      <c r="AE1130" s="51" t="str">
        <f ca="1">OFFSET('All Equipment'!$A$1,ROW()-1,0)&amp;""</f>
        <v/>
      </c>
      <c r="AF1130" s="51" t="str">
        <f ca="1">OFFSET('All Equipment'!$B$1,ROW()-1,0)&amp;""</f>
        <v/>
      </c>
      <c r="AG1130" s="52" t="str">
        <f t="shared" ca="1" si="158"/>
        <v/>
      </c>
      <c r="AH1130" s="51" t="str">
        <f ca="1">IF($AE1130="","",IF(OFFSET('All Equipment'!$A$1,ROW()-1,2)="","--- Empty ---",OFFSET('All Equipment'!$A$1,ROW()-1,2)))</f>
        <v/>
      </c>
      <c r="AI1130" s="52" t="str">
        <f ca="1">IF($AF1130="","",OFFSET('All Equipment'!$E$1,ROW()-1,0))</f>
        <v/>
      </c>
      <c r="AJ1130" s="52" t="str">
        <f ca="1">IF($AE1130="","",OFFSET('All Equipment'!$M$1,ROW()-1,0))</f>
        <v/>
      </c>
      <c r="AK1130" s="107" t="str">
        <f ca="1">IF($AE1130="","",IF($AH1130="--- Empty ---",0,OFFSET('All Equipment'!$P$1,ROW()-1,0)))</f>
        <v/>
      </c>
      <c r="AL1130" s="107" t="str">
        <f ca="1">IF($AE1130="","",IF(AND($AE1130="Off-Hand",$AH1130="--- Empty ---"),1000,IF($AG1130="1H",SUM($AK1130,MAX(Optimization!$I$5:$K$5)),$AK1130)))</f>
        <v/>
      </c>
      <c r="AM1130" s="134" t="str">
        <f ca="1">IF($AH1130="","",IF(AND($AH1130&lt;&gt;"--- Empty ---",OR($AI1130&gt;$AD$2,OFFSET('All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0" s="52" t="str">
        <f t="shared" ca="1" si="159"/>
        <v/>
      </c>
      <c r="AO1130" s="52" t="str">
        <f t="shared" ca="1" si="162"/>
        <v/>
      </c>
      <c r="AQ1130" s="51" t="str">
        <f t="shared" ca="1" si="160"/>
        <v/>
      </c>
      <c r="AR1130" s="51" t="str">
        <f t="shared" ca="1" si="163"/>
        <v/>
      </c>
      <c r="AS1130" s="52" t="str">
        <f t="shared" ca="1" si="164"/>
        <v/>
      </c>
      <c r="AT1130" s="52" t="str">
        <f ca="1">IF(OR(AQ1130="",AQ1130="n/a"),AQ1130,IF(AND($AR1130&lt;&gt;"--- Empty ---",AR1130=IF(AQ1130="Finger1",Settings!$AB$4,Settings!$AB$6),ISERROR(MATCH(AR1130,Settings!$AB$9:$AB$14,0))),"No","Yes"))</f>
        <v/>
      </c>
      <c r="AV1130" s="51" t="str">
        <f t="shared" ca="1" si="161"/>
        <v/>
      </c>
      <c r="AW1130" s="51" t="str">
        <f t="shared" ca="1" si="165"/>
        <v/>
      </c>
      <c r="AX1130" s="52" t="str">
        <f t="shared" ca="1" si="166"/>
        <v/>
      </c>
      <c r="AY1130" s="52" t="str">
        <f ca="1">IF(OR(AV1130="",AV1130="n/a"),AV1130,IF(AND($AW1130&lt;&gt;"--- Empty ---",AW1130=IF(AV1130="Finger2",Settings!$AB$3,Settings!$AB$5),ISERROR(MATCH(AW1130,Settings!$AB$9:$AB$14,0))),"No","Yes"))</f>
        <v/>
      </c>
    </row>
    <row r="1131" spans="31:51" x14ac:dyDescent="0.25">
      <c r="AE1131" s="51" t="str">
        <f ca="1">OFFSET('All Equipment'!$A$1,ROW()-1,0)&amp;""</f>
        <v/>
      </c>
      <c r="AF1131" s="51" t="str">
        <f ca="1">OFFSET('All Equipment'!$B$1,ROW()-1,0)&amp;""</f>
        <v/>
      </c>
      <c r="AG1131" s="52" t="str">
        <f t="shared" ca="1" si="158"/>
        <v/>
      </c>
      <c r="AH1131" s="51" t="str">
        <f ca="1">IF($AE1131="","",IF(OFFSET('All Equipment'!$A$1,ROW()-1,2)="","--- Empty ---",OFFSET('All Equipment'!$A$1,ROW()-1,2)))</f>
        <v/>
      </c>
      <c r="AI1131" s="52" t="str">
        <f ca="1">IF($AF1131="","",OFFSET('All Equipment'!$E$1,ROW()-1,0))</f>
        <v/>
      </c>
      <c r="AJ1131" s="52" t="str">
        <f ca="1">IF($AE1131="","",OFFSET('All Equipment'!$M$1,ROW()-1,0))</f>
        <v/>
      </c>
      <c r="AK1131" s="107" t="str">
        <f ca="1">IF($AE1131="","",IF($AH1131="--- Empty ---",0,OFFSET('All Equipment'!$P$1,ROW()-1,0)))</f>
        <v/>
      </c>
      <c r="AL1131" s="107" t="str">
        <f ca="1">IF($AE1131="","",IF(AND($AE1131="Off-Hand",$AH1131="--- Empty ---"),1000,IF($AG1131="1H",SUM($AK1131,MAX(Optimization!$I$5:$K$5)),$AK1131)))</f>
        <v/>
      </c>
      <c r="AM1131" s="134" t="str">
        <f ca="1">IF($AH1131="","",IF(AND($AH1131&lt;&gt;"--- Empty ---",OR($AI1131&gt;$AD$2,OFFSET('All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1" s="52" t="str">
        <f t="shared" ca="1" si="159"/>
        <v/>
      </c>
      <c r="AO1131" s="52" t="str">
        <f t="shared" ca="1" si="162"/>
        <v/>
      </c>
      <c r="AQ1131" s="51" t="str">
        <f t="shared" ca="1" si="160"/>
        <v/>
      </c>
      <c r="AR1131" s="51" t="str">
        <f t="shared" ca="1" si="163"/>
        <v/>
      </c>
      <c r="AS1131" s="52" t="str">
        <f t="shared" ca="1" si="164"/>
        <v/>
      </c>
      <c r="AT1131" s="52" t="str">
        <f ca="1">IF(OR(AQ1131="",AQ1131="n/a"),AQ1131,IF(AND($AR1131&lt;&gt;"--- Empty ---",AR1131=IF(AQ1131="Finger1",Settings!$AB$4,Settings!$AB$6),ISERROR(MATCH(AR1131,Settings!$AB$9:$AB$14,0))),"No","Yes"))</f>
        <v/>
      </c>
      <c r="AV1131" s="51" t="str">
        <f t="shared" ca="1" si="161"/>
        <v/>
      </c>
      <c r="AW1131" s="51" t="str">
        <f t="shared" ca="1" si="165"/>
        <v/>
      </c>
      <c r="AX1131" s="52" t="str">
        <f t="shared" ca="1" si="166"/>
        <v/>
      </c>
      <c r="AY1131" s="52" t="str">
        <f ca="1">IF(OR(AV1131="",AV1131="n/a"),AV1131,IF(AND($AW1131&lt;&gt;"--- Empty ---",AW1131=IF(AV1131="Finger2",Settings!$AB$3,Settings!$AB$5),ISERROR(MATCH(AW1131,Settings!$AB$9:$AB$14,0))),"No","Yes"))</f>
        <v/>
      </c>
    </row>
    <row r="1132" spans="31:51" x14ac:dyDescent="0.25">
      <c r="AE1132" s="51" t="str">
        <f ca="1">OFFSET('All Equipment'!$A$1,ROW()-1,0)&amp;""</f>
        <v/>
      </c>
      <c r="AF1132" s="51" t="str">
        <f ca="1">OFFSET('All Equipment'!$B$1,ROW()-1,0)&amp;""</f>
        <v/>
      </c>
      <c r="AG1132" s="52" t="str">
        <f t="shared" ca="1" si="158"/>
        <v/>
      </c>
      <c r="AH1132" s="51" t="str">
        <f ca="1">IF($AE1132="","",IF(OFFSET('All Equipment'!$A$1,ROW()-1,2)="","--- Empty ---",OFFSET('All Equipment'!$A$1,ROW()-1,2)))</f>
        <v/>
      </c>
      <c r="AI1132" s="52" t="str">
        <f ca="1">IF($AF1132="","",OFFSET('All Equipment'!$E$1,ROW()-1,0))</f>
        <v/>
      </c>
      <c r="AJ1132" s="52" t="str">
        <f ca="1">IF($AE1132="","",OFFSET('All Equipment'!$M$1,ROW()-1,0))</f>
        <v/>
      </c>
      <c r="AK1132" s="107" t="str">
        <f ca="1">IF($AE1132="","",IF($AH1132="--- Empty ---",0,OFFSET('All Equipment'!$P$1,ROW()-1,0)))</f>
        <v/>
      </c>
      <c r="AL1132" s="107" t="str">
        <f ca="1">IF($AE1132="","",IF(AND($AE1132="Off-Hand",$AH1132="--- Empty ---"),1000,IF($AG1132="1H",SUM($AK1132,MAX(Optimization!$I$5:$K$5)),$AK1132)))</f>
        <v/>
      </c>
      <c r="AM1132" s="134" t="str">
        <f ca="1">IF($AH1132="","",IF(AND($AH1132&lt;&gt;"--- Empty ---",OR($AI1132&gt;$AD$2,OFFSET('All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2" s="52" t="str">
        <f t="shared" ca="1" si="159"/>
        <v/>
      </c>
      <c r="AO1132" s="52" t="str">
        <f t="shared" ca="1" si="162"/>
        <v/>
      </c>
      <c r="AQ1132" s="51" t="str">
        <f t="shared" ca="1" si="160"/>
        <v/>
      </c>
      <c r="AR1132" s="51" t="str">
        <f t="shared" ca="1" si="163"/>
        <v/>
      </c>
      <c r="AS1132" s="52" t="str">
        <f t="shared" ca="1" si="164"/>
        <v/>
      </c>
      <c r="AT1132" s="52" t="str">
        <f ca="1">IF(OR(AQ1132="",AQ1132="n/a"),AQ1132,IF(AND($AR1132&lt;&gt;"--- Empty ---",AR1132=IF(AQ1132="Finger1",Settings!$AB$4,Settings!$AB$6),ISERROR(MATCH(AR1132,Settings!$AB$9:$AB$14,0))),"No","Yes"))</f>
        <v/>
      </c>
      <c r="AV1132" s="51" t="str">
        <f t="shared" ca="1" si="161"/>
        <v/>
      </c>
      <c r="AW1132" s="51" t="str">
        <f t="shared" ca="1" si="165"/>
        <v/>
      </c>
      <c r="AX1132" s="52" t="str">
        <f t="shared" ca="1" si="166"/>
        <v/>
      </c>
      <c r="AY1132" s="52" t="str">
        <f ca="1">IF(OR(AV1132="",AV1132="n/a"),AV1132,IF(AND($AW1132&lt;&gt;"--- Empty ---",AW1132=IF(AV1132="Finger2",Settings!$AB$3,Settings!$AB$5),ISERROR(MATCH(AW1132,Settings!$AB$9:$AB$14,0))),"No","Yes"))</f>
        <v/>
      </c>
    </row>
    <row r="1133" spans="31:51" x14ac:dyDescent="0.25">
      <c r="AE1133" s="51" t="str">
        <f ca="1">OFFSET('All Equipment'!$A$1,ROW()-1,0)&amp;""</f>
        <v/>
      </c>
      <c r="AF1133" s="51" t="str">
        <f ca="1">OFFSET('All Equipment'!$B$1,ROW()-1,0)&amp;""</f>
        <v/>
      </c>
      <c r="AG1133" s="52" t="str">
        <f t="shared" ca="1" si="158"/>
        <v/>
      </c>
      <c r="AH1133" s="51" t="str">
        <f ca="1">IF($AE1133="","",IF(OFFSET('All Equipment'!$A$1,ROW()-1,2)="","--- Empty ---",OFFSET('All Equipment'!$A$1,ROW()-1,2)))</f>
        <v/>
      </c>
      <c r="AI1133" s="52" t="str">
        <f ca="1">IF($AF1133="","",OFFSET('All Equipment'!$E$1,ROW()-1,0))</f>
        <v/>
      </c>
      <c r="AJ1133" s="52" t="str">
        <f ca="1">IF($AE1133="","",OFFSET('All Equipment'!$M$1,ROW()-1,0))</f>
        <v/>
      </c>
      <c r="AK1133" s="107" t="str">
        <f ca="1">IF($AE1133="","",IF($AH1133="--- Empty ---",0,OFFSET('All Equipment'!$P$1,ROW()-1,0)))</f>
        <v/>
      </c>
      <c r="AL1133" s="107" t="str">
        <f ca="1">IF($AE1133="","",IF(AND($AE1133="Off-Hand",$AH1133="--- Empty ---"),1000,IF($AG1133="1H",SUM($AK1133,MAX(Optimization!$I$5:$K$5)),$AK1133)))</f>
        <v/>
      </c>
      <c r="AM1133" s="134" t="str">
        <f ca="1">IF($AH1133="","",IF(AND($AH1133&lt;&gt;"--- Empty ---",OR($AI1133&gt;$AD$2,OFFSET('All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3" s="52" t="str">
        <f t="shared" ca="1" si="159"/>
        <v/>
      </c>
      <c r="AO1133" s="52" t="str">
        <f t="shared" ca="1" si="162"/>
        <v/>
      </c>
      <c r="AQ1133" s="51" t="str">
        <f t="shared" ca="1" si="160"/>
        <v/>
      </c>
      <c r="AR1133" s="51" t="str">
        <f t="shared" ca="1" si="163"/>
        <v/>
      </c>
      <c r="AS1133" s="52" t="str">
        <f t="shared" ca="1" si="164"/>
        <v/>
      </c>
      <c r="AT1133" s="52" t="str">
        <f ca="1">IF(OR(AQ1133="",AQ1133="n/a"),AQ1133,IF(AND($AR1133&lt;&gt;"--- Empty ---",AR1133=IF(AQ1133="Finger1",Settings!$AB$4,Settings!$AB$6),ISERROR(MATCH(AR1133,Settings!$AB$9:$AB$14,0))),"No","Yes"))</f>
        <v/>
      </c>
      <c r="AV1133" s="51" t="str">
        <f t="shared" ca="1" si="161"/>
        <v/>
      </c>
      <c r="AW1133" s="51" t="str">
        <f t="shared" ca="1" si="165"/>
        <v/>
      </c>
      <c r="AX1133" s="52" t="str">
        <f t="shared" ca="1" si="166"/>
        <v/>
      </c>
      <c r="AY1133" s="52" t="str">
        <f ca="1">IF(OR(AV1133="",AV1133="n/a"),AV1133,IF(AND($AW1133&lt;&gt;"--- Empty ---",AW1133=IF(AV1133="Finger2",Settings!$AB$3,Settings!$AB$5),ISERROR(MATCH(AW1133,Settings!$AB$9:$AB$14,0))),"No","Yes"))</f>
        <v/>
      </c>
    </row>
    <row r="1134" spans="31:51" x14ac:dyDescent="0.25">
      <c r="AE1134" s="51" t="str">
        <f ca="1">OFFSET('All Equipment'!$A$1,ROW()-1,0)&amp;""</f>
        <v/>
      </c>
      <c r="AF1134" s="51" t="str">
        <f ca="1">OFFSET('All Equipment'!$B$1,ROW()-1,0)&amp;""</f>
        <v/>
      </c>
      <c r="AG1134" s="52" t="str">
        <f t="shared" ca="1" si="158"/>
        <v/>
      </c>
      <c r="AH1134" s="51" t="str">
        <f ca="1">IF($AE1134="","",IF(OFFSET('All Equipment'!$A$1,ROW()-1,2)="","--- Empty ---",OFFSET('All Equipment'!$A$1,ROW()-1,2)))</f>
        <v/>
      </c>
      <c r="AI1134" s="52" t="str">
        <f ca="1">IF($AF1134="","",OFFSET('All Equipment'!$E$1,ROW()-1,0))</f>
        <v/>
      </c>
      <c r="AJ1134" s="52" t="str">
        <f ca="1">IF($AE1134="","",OFFSET('All Equipment'!$M$1,ROW()-1,0))</f>
        <v/>
      </c>
      <c r="AK1134" s="107" t="str">
        <f ca="1">IF($AE1134="","",IF($AH1134="--- Empty ---",0,OFFSET('All Equipment'!$P$1,ROW()-1,0)))</f>
        <v/>
      </c>
      <c r="AL1134" s="107" t="str">
        <f ca="1">IF($AE1134="","",IF(AND($AE1134="Off-Hand",$AH1134="--- Empty ---"),1000,IF($AG1134="1H",SUM($AK1134,MAX(Optimization!$I$5:$K$5)),$AK1134)))</f>
        <v/>
      </c>
      <c r="AM1134" s="134" t="str">
        <f ca="1">IF($AH1134="","",IF(AND($AH1134&lt;&gt;"--- Empty ---",OR($AI1134&gt;$AD$2,OFFSET('All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4" s="52" t="str">
        <f t="shared" ca="1" si="159"/>
        <v/>
      </c>
      <c r="AO1134" s="52" t="str">
        <f t="shared" ca="1" si="162"/>
        <v/>
      </c>
      <c r="AQ1134" s="51" t="str">
        <f t="shared" ca="1" si="160"/>
        <v/>
      </c>
      <c r="AR1134" s="51" t="str">
        <f t="shared" ca="1" si="163"/>
        <v/>
      </c>
      <c r="AS1134" s="52" t="str">
        <f t="shared" ca="1" si="164"/>
        <v/>
      </c>
      <c r="AT1134" s="52" t="str">
        <f ca="1">IF(OR(AQ1134="",AQ1134="n/a"),AQ1134,IF(AND($AR1134&lt;&gt;"--- Empty ---",AR1134=IF(AQ1134="Finger1",Settings!$AB$4,Settings!$AB$6),ISERROR(MATCH(AR1134,Settings!$AB$9:$AB$14,0))),"No","Yes"))</f>
        <v/>
      </c>
      <c r="AV1134" s="51" t="str">
        <f t="shared" ca="1" si="161"/>
        <v/>
      </c>
      <c r="AW1134" s="51" t="str">
        <f t="shared" ca="1" si="165"/>
        <v/>
      </c>
      <c r="AX1134" s="52" t="str">
        <f t="shared" ca="1" si="166"/>
        <v/>
      </c>
      <c r="AY1134" s="52" t="str">
        <f ca="1">IF(OR(AV1134="",AV1134="n/a"),AV1134,IF(AND($AW1134&lt;&gt;"--- Empty ---",AW1134=IF(AV1134="Finger2",Settings!$AB$3,Settings!$AB$5),ISERROR(MATCH(AW1134,Settings!$AB$9:$AB$14,0))),"No","Yes"))</f>
        <v/>
      </c>
    </row>
    <row r="1135" spans="31:51" x14ac:dyDescent="0.25">
      <c r="AE1135" s="51" t="str">
        <f ca="1">OFFSET('All Equipment'!$A$1,ROW()-1,0)&amp;""</f>
        <v/>
      </c>
      <c r="AF1135" s="51" t="str">
        <f ca="1">OFFSET('All Equipment'!$B$1,ROW()-1,0)&amp;""</f>
        <v/>
      </c>
      <c r="AG1135" s="52" t="str">
        <f t="shared" ca="1" si="158"/>
        <v/>
      </c>
      <c r="AH1135" s="51" t="str">
        <f ca="1">IF($AE1135="","",IF(OFFSET('All Equipment'!$A$1,ROW()-1,2)="","--- Empty ---",OFFSET('All Equipment'!$A$1,ROW()-1,2)))</f>
        <v/>
      </c>
      <c r="AI1135" s="52" t="str">
        <f ca="1">IF($AF1135="","",OFFSET('All Equipment'!$E$1,ROW()-1,0))</f>
        <v/>
      </c>
      <c r="AJ1135" s="52" t="str">
        <f ca="1">IF($AE1135="","",OFFSET('All Equipment'!$M$1,ROW()-1,0))</f>
        <v/>
      </c>
      <c r="AK1135" s="107" t="str">
        <f ca="1">IF($AE1135="","",IF($AH1135="--- Empty ---",0,OFFSET('All Equipment'!$P$1,ROW()-1,0)))</f>
        <v/>
      </c>
      <c r="AL1135" s="107" t="str">
        <f ca="1">IF($AE1135="","",IF(AND($AE1135="Off-Hand",$AH1135="--- Empty ---"),1000,IF($AG1135="1H",SUM($AK1135,MAX(Optimization!$I$5:$K$5)),$AK1135)))</f>
        <v/>
      </c>
      <c r="AM1135" s="134" t="str">
        <f ca="1">IF($AH1135="","",IF(AND($AH1135&lt;&gt;"--- Empty ---",OR($AI1135&gt;$AD$2,OFFSET('All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5" s="52" t="str">
        <f t="shared" ca="1" si="159"/>
        <v/>
      </c>
      <c r="AO1135" s="52" t="str">
        <f t="shared" ca="1" si="162"/>
        <v/>
      </c>
      <c r="AQ1135" s="51" t="str">
        <f t="shared" ca="1" si="160"/>
        <v/>
      </c>
      <c r="AR1135" s="51" t="str">
        <f t="shared" ca="1" si="163"/>
        <v/>
      </c>
      <c r="AS1135" s="52" t="str">
        <f t="shared" ca="1" si="164"/>
        <v/>
      </c>
      <c r="AT1135" s="52" t="str">
        <f ca="1">IF(OR(AQ1135="",AQ1135="n/a"),AQ1135,IF(AND($AR1135&lt;&gt;"--- Empty ---",AR1135=IF(AQ1135="Finger1",Settings!$AB$4,Settings!$AB$6),ISERROR(MATCH(AR1135,Settings!$AB$9:$AB$14,0))),"No","Yes"))</f>
        <v/>
      </c>
      <c r="AV1135" s="51" t="str">
        <f t="shared" ca="1" si="161"/>
        <v/>
      </c>
      <c r="AW1135" s="51" t="str">
        <f t="shared" ca="1" si="165"/>
        <v/>
      </c>
      <c r="AX1135" s="52" t="str">
        <f t="shared" ca="1" si="166"/>
        <v/>
      </c>
      <c r="AY1135" s="52" t="str">
        <f ca="1">IF(OR(AV1135="",AV1135="n/a"),AV1135,IF(AND($AW1135&lt;&gt;"--- Empty ---",AW1135=IF(AV1135="Finger2",Settings!$AB$3,Settings!$AB$5),ISERROR(MATCH(AW1135,Settings!$AB$9:$AB$14,0))),"No","Yes"))</f>
        <v/>
      </c>
    </row>
    <row r="1136" spans="31:51" x14ac:dyDescent="0.25">
      <c r="AE1136" s="51" t="str">
        <f ca="1">OFFSET('All Equipment'!$A$1,ROW()-1,0)&amp;""</f>
        <v/>
      </c>
      <c r="AF1136" s="51" t="str">
        <f ca="1">OFFSET('All Equipment'!$B$1,ROW()-1,0)&amp;""</f>
        <v/>
      </c>
      <c r="AG1136" s="52" t="str">
        <f t="shared" ca="1" si="158"/>
        <v/>
      </c>
      <c r="AH1136" s="51" t="str">
        <f ca="1">IF($AE1136="","",IF(OFFSET('All Equipment'!$A$1,ROW()-1,2)="","--- Empty ---",OFFSET('All Equipment'!$A$1,ROW()-1,2)))</f>
        <v/>
      </c>
      <c r="AI1136" s="52" t="str">
        <f ca="1">IF($AF1136="","",OFFSET('All Equipment'!$E$1,ROW()-1,0))</f>
        <v/>
      </c>
      <c r="AJ1136" s="52" t="str">
        <f ca="1">IF($AE1136="","",OFFSET('All Equipment'!$M$1,ROW()-1,0))</f>
        <v/>
      </c>
      <c r="AK1136" s="107" t="str">
        <f ca="1">IF($AE1136="","",IF($AH1136="--- Empty ---",0,OFFSET('All Equipment'!$P$1,ROW()-1,0)))</f>
        <v/>
      </c>
      <c r="AL1136" s="107" t="str">
        <f ca="1">IF($AE1136="","",IF(AND($AE1136="Off-Hand",$AH1136="--- Empty ---"),1000,IF($AG1136="1H",SUM($AK1136,MAX(Optimization!$I$5:$K$5)),$AK1136)))</f>
        <v/>
      </c>
      <c r="AM1136" s="134" t="str">
        <f ca="1">IF($AH1136="","",IF(AND($AH1136&lt;&gt;"--- Empty ---",OR($AI1136&gt;$AD$2,OFFSET('All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6" s="52" t="str">
        <f t="shared" ca="1" si="159"/>
        <v/>
      </c>
      <c r="AO1136" s="52" t="str">
        <f t="shared" ca="1" si="162"/>
        <v/>
      </c>
      <c r="AQ1136" s="51" t="str">
        <f t="shared" ca="1" si="160"/>
        <v/>
      </c>
      <c r="AR1136" s="51" t="str">
        <f t="shared" ca="1" si="163"/>
        <v/>
      </c>
      <c r="AS1136" s="52" t="str">
        <f t="shared" ca="1" si="164"/>
        <v/>
      </c>
      <c r="AT1136" s="52" t="str">
        <f ca="1">IF(OR(AQ1136="",AQ1136="n/a"),AQ1136,IF(AND($AR1136&lt;&gt;"--- Empty ---",AR1136=IF(AQ1136="Finger1",Settings!$AB$4,Settings!$AB$6),ISERROR(MATCH(AR1136,Settings!$AB$9:$AB$14,0))),"No","Yes"))</f>
        <v/>
      </c>
      <c r="AV1136" s="51" t="str">
        <f t="shared" ca="1" si="161"/>
        <v/>
      </c>
      <c r="AW1136" s="51" t="str">
        <f t="shared" ca="1" si="165"/>
        <v/>
      </c>
      <c r="AX1136" s="52" t="str">
        <f t="shared" ca="1" si="166"/>
        <v/>
      </c>
      <c r="AY1136" s="52" t="str">
        <f ca="1">IF(OR(AV1136="",AV1136="n/a"),AV1136,IF(AND($AW1136&lt;&gt;"--- Empty ---",AW1136=IF(AV1136="Finger2",Settings!$AB$3,Settings!$AB$5),ISERROR(MATCH(AW1136,Settings!$AB$9:$AB$14,0))),"No","Yes"))</f>
        <v/>
      </c>
    </row>
    <row r="1137" spans="31:51" x14ac:dyDescent="0.25">
      <c r="AE1137" s="51" t="str">
        <f ca="1">OFFSET('All Equipment'!$A$1,ROW()-1,0)&amp;""</f>
        <v/>
      </c>
      <c r="AF1137" s="51" t="str">
        <f ca="1">OFFSET('All Equipment'!$B$1,ROW()-1,0)&amp;""</f>
        <v/>
      </c>
      <c r="AG1137" s="52" t="str">
        <f t="shared" ca="1" si="158"/>
        <v/>
      </c>
      <c r="AH1137" s="51" t="str">
        <f ca="1">IF($AE1137="","",IF(OFFSET('All Equipment'!$A$1,ROW()-1,2)="","--- Empty ---",OFFSET('All Equipment'!$A$1,ROW()-1,2)))</f>
        <v/>
      </c>
      <c r="AI1137" s="52" t="str">
        <f ca="1">IF($AF1137="","",OFFSET('All Equipment'!$E$1,ROW()-1,0))</f>
        <v/>
      </c>
      <c r="AJ1137" s="52" t="str">
        <f ca="1">IF($AE1137="","",OFFSET('All Equipment'!$M$1,ROW()-1,0))</f>
        <v/>
      </c>
      <c r="AK1137" s="107" t="str">
        <f ca="1">IF($AE1137="","",IF($AH1137="--- Empty ---",0,OFFSET('All Equipment'!$P$1,ROW()-1,0)))</f>
        <v/>
      </c>
      <c r="AL1137" s="107" t="str">
        <f ca="1">IF($AE1137="","",IF(AND($AE1137="Off-Hand",$AH1137="--- Empty ---"),1000,IF($AG1137="1H",SUM($AK1137,MAX(Optimization!$I$5:$K$5)),$AK1137)))</f>
        <v/>
      </c>
      <c r="AM1137" s="134" t="str">
        <f ca="1">IF($AH1137="","",IF(AND($AH1137&lt;&gt;"--- Empty ---",OR($AI1137&gt;$AD$2,OFFSET('All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7" s="52" t="str">
        <f t="shared" ca="1" si="159"/>
        <v/>
      </c>
      <c r="AO1137" s="52" t="str">
        <f t="shared" ca="1" si="162"/>
        <v/>
      </c>
      <c r="AQ1137" s="51" t="str">
        <f t="shared" ca="1" si="160"/>
        <v/>
      </c>
      <c r="AR1137" s="51" t="str">
        <f t="shared" ca="1" si="163"/>
        <v/>
      </c>
      <c r="AS1137" s="52" t="str">
        <f t="shared" ca="1" si="164"/>
        <v/>
      </c>
      <c r="AT1137" s="52" t="str">
        <f ca="1">IF(OR(AQ1137="",AQ1137="n/a"),AQ1137,IF(AND($AR1137&lt;&gt;"--- Empty ---",AR1137=IF(AQ1137="Finger1",Settings!$AB$4,Settings!$AB$6),ISERROR(MATCH(AR1137,Settings!$AB$9:$AB$14,0))),"No","Yes"))</f>
        <v/>
      </c>
      <c r="AV1137" s="51" t="str">
        <f t="shared" ca="1" si="161"/>
        <v/>
      </c>
      <c r="AW1137" s="51" t="str">
        <f t="shared" ca="1" si="165"/>
        <v/>
      </c>
      <c r="AX1137" s="52" t="str">
        <f t="shared" ca="1" si="166"/>
        <v/>
      </c>
      <c r="AY1137" s="52" t="str">
        <f ca="1">IF(OR(AV1137="",AV1137="n/a"),AV1137,IF(AND($AW1137&lt;&gt;"--- Empty ---",AW1137=IF(AV1137="Finger2",Settings!$AB$3,Settings!$AB$5),ISERROR(MATCH(AW1137,Settings!$AB$9:$AB$14,0))),"No","Yes"))</f>
        <v/>
      </c>
    </row>
    <row r="1138" spans="31:51" x14ac:dyDescent="0.25">
      <c r="AE1138" s="51" t="str">
        <f ca="1">OFFSET('All Equipment'!$A$1,ROW()-1,0)&amp;""</f>
        <v/>
      </c>
      <c r="AF1138" s="51" t="str">
        <f ca="1">OFFSET('All Equipment'!$B$1,ROW()-1,0)&amp;""</f>
        <v/>
      </c>
      <c r="AG1138" s="52" t="str">
        <f t="shared" ca="1" si="158"/>
        <v/>
      </c>
      <c r="AH1138" s="51" t="str">
        <f ca="1">IF($AE1138="","",IF(OFFSET('All Equipment'!$A$1,ROW()-1,2)="","--- Empty ---",OFFSET('All Equipment'!$A$1,ROW()-1,2)))</f>
        <v/>
      </c>
      <c r="AI1138" s="52" t="str">
        <f ca="1">IF($AF1138="","",OFFSET('All Equipment'!$E$1,ROW()-1,0))</f>
        <v/>
      </c>
      <c r="AJ1138" s="52" t="str">
        <f ca="1">IF($AE1138="","",OFFSET('All Equipment'!$M$1,ROW()-1,0))</f>
        <v/>
      </c>
      <c r="AK1138" s="107" t="str">
        <f ca="1">IF($AE1138="","",IF($AH1138="--- Empty ---",0,OFFSET('All Equipment'!$P$1,ROW()-1,0)))</f>
        <v/>
      </c>
      <c r="AL1138" s="107" t="str">
        <f ca="1">IF($AE1138="","",IF(AND($AE1138="Off-Hand",$AH1138="--- Empty ---"),1000,IF($AG1138="1H",SUM($AK1138,MAX(Optimization!$I$5:$K$5)),$AK1138)))</f>
        <v/>
      </c>
      <c r="AM1138" s="134" t="str">
        <f ca="1">IF($AH1138="","",IF(AND($AH1138&lt;&gt;"--- Empty ---",OR($AI1138&gt;$AD$2,OFFSET('All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8" s="52" t="str">
        <f t="shared" ca="1" si="159"/>
        <v/>
      </c>
      <c r="AO1138" s="52" t="str">
        <f t="shared" ca="1" si="162"/>
        <v/>
      </c>
      <c r="AQ1138" s="51" t="str">
        <f t="shared" ca="1" si="160"/>
        <v/>
      </c>
      <c r="AR1138" s="51" t="str">
        <f t="shared" ca="1" si="163"/>
        <v/>
      </c>
      <c r="AS1138" s="52" t="str">
        <f t="shared" ca="1" si="164"/>
        <v/>
      </c>
      <c r="AT1138" s="52" t="str">
        <f ca="1">IF(OR(AQ1138="",AQ1138="n/a"),AQ1138,IF(AND($AR1138&lt;&gt;"--- Empty ---",AR1138=IF(AQ1138="Finger1",Settings!$AB$4,Settings!$AB$6),ISERROR(MATCH(AR1138,Settings!$AB$9:$AB$14,0))),"No","Yes"))</f>
        <v/>
      </c>
      <c r="AV1138" s="51" t="str">
        <f t="shared" ca="1" si="161"/>
        <v/>
      </c>
      <c r="AW1138" s="51" t="str">
        <f t="shared" ca="1" si="165"/>
        <v/>
      </c>
      <c r="AX1138" s="52" t="str">
        <f t="shared" ca="1" si="166"/>
        <v/>
      </c>
      <c r="AY1138" s="52" t="str">
        <f ca="1">IF(OR(AV1138="",AV1138="n/a"),AV1138,IF(AND($AW1138&lt;&gt;"--- Empty ---",AW1138=IF(AV1138="Finger2",Settings!$AB$3,Settings!$AB$5),ISERROR(MATCH(AW1138,Settings!$AB$9:$AB$14,0))),"No","Yes"))</f>
        <v/>
      </c>
    </row>
    <row r="1139" spans="31:51" x14ac:dyDescent="0.25">
      <c r="AE1139" s="51" t="str">
        <f ca="1">OFFSET('All Equipment'!$A$1,ROW()-1,0)&amp;""</f>
        <v/>
      </c>
      <c r="AF1139" s="51" t="str">
        <f ca="1">OFFSET('All Equipment'!$B$1,ROW()-1,0)&amp;""</f>
        <v/>
      </c>
      <c r="AG1139" s="52" t="str">
        <f t="shared" ca="1" si="158"/>
        <v/>
      </c>
      <c r="AH1139" s="51" t="str">
        <f ca="1">IF($AE1139="","",IF(OFFSET('All Equipment'!$A$1,ROW()-1,2)="","--- Empty ---",OFFSET('All Equipment'!$A$1,ROW()-1,2)))</f>
        <v/>
      </c>
      <c r="AI1139" s="52" t="str">
        <f ca="1">IF($AF1139="","",OFFSET('All Equipment'!$E$1,ROW()-1,0))</f>
        <v/>
      </c>
      <c r="AJ1139" s="52" t="str">
        <f ca="1">IF($AE1139="","",OFFSET('All Equipment'!$M$1,ROW()-1,0))</f>
        <v/>
      </c>
      <c r="AK1139" s="107" t="str">
        <f ca="1">IF($AE1139="","",IF($AH1139="--- Empty ---",0,OFFSET('All Equipment'!$P$1,ROW()-1,0)))</f>
        <v/>
      </c>
      <c r="AL1139" s="107" t="str">
        <f ca="1">IF($AE1139="","",IF(AND($AE1139="Off-Hand",$AH1139="--- Empty ---"),1000,IF($AG1139="1H",SUM($AK1139,MAX(Optimization!$I$5:$K$5)),$AK1139)))</f>
        <v/>
      </c>
      <c r="AM1139" s="134" t="str">
        <f ca="1">IF($AH1139="","",IF(AND($AH1139&lt;&gt;"--- Empty ---",OR($AI1139&gt;$AD$2,OFFSET('All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9" s="52" t="str">
        <f t="shared" ca="1" si="159"/>
        <v/>
      </c>
      <c r="AO1139" s="52" t="str">
        <f t="shared" ca="1" si="162"/>
        <v/>
      </c>
      <c r="AQ1139" s="51" t="str">
        <f t="shared" ca="1" si="160"/>
        <v/>
      </c>
      <c r="AR1139" s="51" t="str">
        <f t="shared" ca="1" si="163"/>
        <v/>
      </c>
      <c r="AS1139" s="52" t="str">
        <f t="shared" ca="1" si="164"/>
        <v/>
      </c>
      <c r="AT1139" s="52" t="str">
        <f ca="1">IF(OR(AQ1139="",AQ1139="n/a"),AQ1139,IF(AND($AR1139&lt;&gt;"--- Empty ---",AR1139=IF(AQ1139="Finger1",Settings!$AB$4,Settings!$AB$6),ISERROR(MATCH(AR1139,Settings!$AB$9:$AB$14,0))),"No","Yes"))</f>
        <v/>
      </c>
      <c r="AV1139" s="51" t="str">
        <f t="shared" ca="1" si="161"/>
        <v/>
      </c>
      <c r="AW1139" s="51" t="str">
        <f t="shared" ca="1" si="165"/>
        <v/>
      </c>
      <c r="AX1139" s="52" t="str">
        <f t="shared" ca="1" si="166"/>
        <v/>
      </c>
      <c r="AY1139" s="52" t="str">
        <f ca="1">IF(OR(AV1139="",AV1139="n/a"),AV1139,IF(AND($AW1139&lt;&gt;"--- Empty ---",AW1139=IF(AV1139="Finger2",Settings!$AB$3,Settings!$AB$5),ISERROR(MATCH(AW1139,Settings!$AB$9:$AB$14,0))),"No","Yes"))</f>
        <v/>
      </c>
    </row>
    <row r="1140" spans="31:51" x14ac:dyDescent="0.25">
      <c r="AE1140" s="51" t="str">
        <f ca="1">OFFSET('All Equipment'!$A$1,ROW()-1,0)&amp;""</f>
        <v/>
      </c>
      <c r="AF1140" s="51" t="str">
        <f ca="1">OFFSET('All Equipment'!$B$1,ROW()-1,0)&amp;""</f>
        <v/>
      </c>
      <c r="AG1140" s="52" t="str">
        <f t="shared" ca="1" si="158"/>
        <v/>
      </c>
      <c r="AH1140" s="51" t="str">
        <f ca="1">IF($AE1140="","",IF(OFFSET('All Equipment'!$A$1,ROW()-1,2)="","--- Empty ---",OFFSET('All Equipment'!$A$1,ROW()-1,2)))</f>
        <v/>
      </c>
      <c r="AI1140" s="52" t="str">
        <f ca="1">IF($AF1140="","",OFFSET('All Equipment'!$E$1,ROW()-1,0))</f>
        <v/>
      </c>
      <c r="AJ1140" s="52" t="str">
        <f ca="1">IF($AE1140="","",OFFSET('All Equipment'!$M$1,ROW()-1,0))</f>
        <v/>
      </c>
      <c r="AK1140" s="107" t="str">
        <f ca="1">IF($AE1140="","",IF($AH1140="--- Empty ---",0,OFFSET('All Equipment'!$P$1,ROW()-1,0)))</f>
        <v/>
      </c>
      <c r="AL1140" s="107" t="str">
        <f ca="1">IF($AE1140="","",IF(AND($AE1140="Off-Hand",$AH1140="--- Empty ---"),1000,IF($AG1140="1H",SUM($AK1140,MAX(Optimization!$I$5:$K$5)),$AK1140)))</f>
        <v/>
      </c>
      <c r="AM1140" s="134" t="str">
        <f ca="1">IF($AH1140="","",IF(AND($AH1140&lt;&gt;"--- Empty ---",OR($AI1140&gt;$AD$2,OFFSET('All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0" s="52" t="str">
        <f t="shared" ca="1" si="159"/>
        <v/>
      </c>
      <c r="AO1140" s="52" t="str">
        <f t="shared" ca="1" si="162"/>
        <v/>
      </c>
      <c r="AQ1140" s="51" t="str">
        <f t="shared" ca="1" si="160"/>
        <v/>
      </c>
      <c r="AR1140" s="51" t="str">
        <f t="shared" ca="1" si="163"/>
        <v/>
      </c>
      <c r="AS1140" s="52" t="str">
        <f t="shared" ca="1" si="164"/>
        <v/>
      </c>
      <c r="AT1140" s="52" t="str">
        <f ca="1">IF(OR(AQ1140="",AQ1140="n/a"),AQ1140,IF(AND($AR1140&lt;&gt;"--- Empty ---",AR1140=IF(AQ1140="Finger1",Settings!$AB$4,Settings!$AB$6),ISERROR(MATCH(AR1140,Settings!$AB$9:$AB$14,0))),"No","Yes"))</f>
        <v/>
      </c>
      <c r="AV1140" s="51" t="str">
        <f t="shared" ca="1" si="161"/>
        <v/>
      </c>
      <c r="AW1140" s="51" t="str">
        <f t="shared" ca="1" si="165"/>
        <v/>
      </c>
      <c r="AX1140" s="52" t="str">
        <f t="shared" ca="1" si="166"/>
        <v/>
      </c>
      <c r="AY1140" s="52" t="str">
        <f ca="1">IF(OR(AV1140="",AV1140="n/a"),AV1140,IF(AND($AW1140&lt;&gt;"--- Empty ---",AW1140=IF(AV1140="Finger2",Settings!$AB$3,Settings!$AB$5),ISERROR(MATCH(AW1140,Settings!$AB$9:$AB$14,0))),"No","Yes"))</f>
        <v/>
      </c>
    </row>
    <row r="1141" spans="31:51" x14ac:dyDescent="0.25">
      <c r="AE1141" s="51" t="str">
        <f ca="1">OFFSET('All Equipment'!$A$1,ROW()-1,0)&amp;""</f>
        <v/>
      </c>
      <c r="AF1141" s="51" t="str">
        <f ca="1">OFFSET('All Equipment'!$B$1,ROW()-1,0)&amp;""</f>
        <v/>
      </c>
      <c r="AG1141" s="52" t="str">
        <f t="shared" ca="1" si="158"/>
        <v/>
      </c>
      <c r="AH1141" s="51" t="str">
        <f ca="1">IF($AE1141="","",IF(OFFSET('All Equipment'!$A$1,ROW()-1,2)="","--- Empty ---",OFFSET('All Equipment'!$A$1,ROW()-1,2)))</f>
        <v/>
      </c>
      <c r="AI1141" s="52" t="str">
        <f ca="1">IF($AF1141="","",OFFSET('All Equipment'!$E$1,ROW()-1,0))</f>
        <v/>
      </c>
      <c r="AJ1141" s="52" t="str">
        <f ca="1">IF($AE1141="","",OFFSET('All Equipment'!$M$1,ROW()-1,0))</f>
        <v/>
      </c>
      <c r="AK1141" s="107" t="str">
        <f ca="1">IF($AE1141="","",IF($AH1141="--- Empty ---",0,OFFSET('All Equipment'!$P$1,ROW()-1,0)))</f>
        <v/>
      </c>
      <c r="AL1141" s="107" t="str">
        <f ca="1">IF($AE1141="","",IF(AND($AE1141="Off-Hand",$AH1141="--- Empty ---"),1000,IF($AG1141="1H",SUM($AK1141,MAX(Optimization!$I$5:$K$5)),$AK1141)))</f>
        <v/>
      </c>
      <c r="AM1141" s="134" t="str">
        <f ca="1">IF($AH1141="","",IF(AND($AH1141&lt;&gt;"--- Empty ---",OR($AI1141&gt;$AD$2,OFFSET('All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1" s="52" t="str">
        <f t="shared" ca="1" si="159"/>
        <v/>
      </c>
      <c r="AO1141" s="52" t="str">
        <f t="shared" ca="1" si="162"/>
        <v/>
      </c>
      <c r="AQ1141" s="51" t="str">
        <f t="shared" ca="1" si="160"/>
        <v/>
      </c>
      <c r="AR1141" s="51" t="str">
        <f t="shared" ca="1" si="163"/>
        <v/>
      </c>
      <c r="AS1141" s="52" t="str">
        <f t="shared" ca="1" si="164"/>
        <v/>
      </c>
      <c r="AT1141" s="52" t="str">
        <f ca="1">IF(OR(AQ1141="",AQ1141="n/a"),AQ1141,IF(AND($AR1141&lt;&gt;"--- Empty ---",AR1141=IF(AQ1141="Finger1",Settings!$AB$4,Settings!$AB$6),ISERROR(MATCH(AR1141,Settings!$AB$9:$AB$14,0))),"No","Yes"))</f>
        <v/>
      </c>
      <c r="AV1141" s="51" t="str">
        <f t="shared" ca="1" si="161"/>
        <v/>
      </c>
      <c r="AW1141" s="51" t="str">
        <f t="shared" ca="1" si="165"/>
        <v/>
      </c>
      <c r="AX1141" s="52" t="str">
        <f t="shared" ca="1" si="166"/>
        <v/>
      </c>
      <c r="AY1141" s="52" t="str">
        <f ca="1">IF(OR(AV1141="",AV1141="n/a"),AV1141,IF(AND($AW1141&lt;&gt;"--- Empty ---",AW1141=IF(AV1141="Finger2",Settings!$AB$3,Settings!$AB$5),ISERROR(MATCH(AW1141,Settings!$AB$9:$AB$14,0))),"No","Yes"))</f>
        <v/>
      </c>
    </row>
    <row r="1142" spans="31:51" x14ac:dyDescent="0.25">
      <c r="AE1142" s="51" t="str">
        <f ca="1">OFFSET('All Equipment'!$A$1,ROW()-1,0)&amp;""</f>
        <v/>
      </c>
      <c r="AF1142" s="51" t="str">
        <f ca="1">OFFSET('All Equipment'!$B$1,ROW()-1,0)&amp;""</f>
        <v/>
      </c>
      <c r="AG1142" s="52" t="str">
        <f t="shared" ca="1" si="158"/>
        <v/>
      </c>
      <c r="AH1142" s="51" t="str">
        <f ca="1">IF($AE1142="","",IF(OFFSET('All Equipment'!$A$1,ROW()-1,2)="","--- Empty ---",OFFSET('All Equipment'!$A$1,ROW()-1,2)))</f>
        <v/>
      </c>
      <c r="AI1142" s="52" t="str">
        <f ca="1">IF($AF1142="","",OFFSET('All Equipment'!$E$1,ROW()-1,0))</f>
        <v/>
      </c>
      <c r="AJ1142" s="52" t="str">
        <f ca="1">IF($AE1142="","",OFFSET('All Equipment'!$M$1,ROW()-1,0))</f>
        <v/>
      </c>
      <c r="AK1142" s="107" t="str">
        <f ca="1">IF($AE1142="","",IF($AH1142="--- Empty ---",0,OFFSET('All Equipment'!$P$1,ROW()-1,0)))</f>
        <v/>
      </c>
      <c r="AL1142" s="107" t="str">
        <f ca="1">IF($AE1142="","",IF(AND($AE1142="Off-Hand",$AH1142="--- Empty ---"),1000,IF($AG1142="1H",SUM($AK1142,MAX(Optimization!$I$5:$K$5)),$AK1142)))</f>
        <v/>
      </c>
      <c r="AM1142" s="134" t="str">
        <f ca="1">IF($AH1142="","",IF(AND($AH1142&lt;&gt;"--- Empty ---",OR($AI1142&gt;$AD$2,OFFSET('All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2" s="52" t="str">
        <f t="shared" ca="1" si="159"/>
        <v/>
      </c>
      <c r="AO1142" s="52" t="str">
        <f t="shared" ca="1" si="162"/>
        <v/>
      </c>
      <c r="AQ1142" s="51" t="str">
        <f t="shared" ca="1" si="160"/>
        <v/>
      </c>
      <c r="AR1142" s="51" t="str">
        <f t="shared" ca="1" si="163"/>
        <v/>
      </c>
      <c r="AS1142" s="52" t="str">
        <f t="shared" ca="1" si="164"/>
        <v/>
      </c>
      <c r="AT1142" s="52" t="str">
        <f ca="1">IF(OR(AQ1142="",AQ1142="n/a"),AQ1142,IF(AND($AR1142&lt;&gt;"--- Empty ---",AR1142=IF(AQ1142="Finger1",Settings!$AB$4,Settings!$AB$6),ISERROR(MATCH(AR1142,Settings!$AB$9:$AB$14,0))),"No","Yes"))</f>
        <v/>
      </c>
      <c r="AV1142" s="51" t="str">
        <f t="shared" ca="1" si="161"/>
        <v/>
      </c>
      <c r="AW1142" s="51" t="str">
        <f t="shared" ca="1" si="165"/>
        <v/>
      </c>
      <c r="AX1142" s="52" t="str">
        <f t="shared" ca="1" si="166"/>
        <v/>
      </c>
      <c r="AY1142" s="52" t="str">
        <f ca="1">IF(OR(AV1142="",AV1142="n/a"),AV1142,IF(AND($AW1142&lt;&gt;"--- Empty ---",AW1142=IF(AV1142="Finger2",Settings!$AB$3,Settings!$AB$5),ISERROR(MATCH(AW1142,Settings!$AB$9:$AB$14,0))),"No","Yes"))</f>
        <v/>
      </c>
    </row>
    <row r="1143" spans="31:51" x14ac:dyDescent="0.25">
      <c r="AE1143" s="51" t="str">
        <f ca="1">OFFSET('All Equipment'!$A$1,ROW()-1,0)&amp;""</f>
        <v/>
      </c>
      <c r="AF1143" s="51" t="str">
        <f ca="1">OFFSET('All Equipment'!$B$1,ROW()-1,0)&amp;""</f>
        <v/>
      </c>
      <c r="AG1143" s="52" t="str">
        <f t="shared" ca="1" si="158"/>
        <v/>
      </c>
      <c r="AH1143" s="51" t="str">
        <f ca="1">IF($AE1143="","",IF(OFFSET('All Equipment'!$A$1,ROW()-1,2)="","--- Empty ---",OFFSET('All Equipment'!$A$1,ROW()-1,2)))</f>
        <v/>
      </c>
      <c r="AI1143" s="52" t="str">
        <f ca="1">IF($AF1143="","",OFFSET('All Equipment'!$E$1,ROW()-1,0))</f>
        <v/>
      </c>
      <c r="AJ1143" s="52" t="str">
        <f ca="1">IF($AE1143="","",OFFSET('All Equipment'!$M$1,ROW()-1,0))</f>
        <v/>
      </c>
      <c r="AK1143" s="107" t="str">
        <f ca="1">IF($AE1143="","",IF($AH1143="--- Empty ---",0,OFFSET('All Equipment'!$P$1,ROW()-1,0)))</f>
        <v/>
      </c>
      <c r="AL1143" s="107" t="str">
        <f ca="1">IF($AE1143="","",IF(AND($AE1143="Off-Hand",$AH1143="--- Empty ---"),1000,IF($AG1143="1H",SUM($AK1143,MAX(Optimization!$I$5:$K$5)),$AK1143)))</f>
        <v/>
      </c>
      <c r="AM1143" s="134" t="str">
        <f ca="1">IF($AH1143="","",IF(AND($AH1143&lt;&gt;"--- Empty ---",OR($AI1143&gt;$AD$2,OFFSET('All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3" s="52" t="str">
        <f t="shared" ca="1" si="159"/>
        <v/>
      </c>
      <c r="AO1143" s="52" t="str">
        <f t="shared" ca="1" si="162"/>
        <v/>
      </c>
      <c r="AQ1143" s="51" t="str">
        <f t="shared" ca="1" si="160"/>
        <v/>
      </c>
      <c r="AR1143" s="51" t="str">
        <f t="shared" ca="1" si="163"/>
        <v/>
      </c>
      <c r="AS1143" s="52" t="str">
        <f t="shared" ca="1" si="164"/>
        <v/>
      </c>
      <c r="AT1143" s="52" t="str">
        <f ca="1">IF(OR(AQ1143="",AQ1143="n/a"),AQ1143,IF(AND($AR1143&lt;&gt;"--- Empty ---",AR1143=IF(AQ1143="Finger1",Settings!$AB$4,Settings!$AB$6),ISERROR(MATCH(AR1143,Settings!$AB$9:$AB$14,0))),"No","Yes"))</f>
        <v/>
      </c>
      <c r="AV1143" s="51" t="str">
        <f t="shared" ca="1" si="161"/>
        <v/>
      </c>
      <c r="AW1143" s="51" t="str">
        <f t="shared" ca="1" si="165"/>
        <v/>
      </c>
      <c r="AX1143" s="52" t="str">
        <f t="shared" ca="1" si="166"/>
        <v/>
      </c>
      <c r="AY1143" s="52" t="str">
        <f ca="1">IF(OR(AV1143="",AV1143="n/a"),AV1143,IF(AND($AW1143&lt;&gt;"--- Empty ---",AW1143=IF(AV1143="Finger2",Settings!$AB$3,Settings!$AB$5),ISERROR(MATCH(AW1143,Settings!$AB$9:$AB$14,0))),"No","Yes"))</f>
        <v/>
      </c>
    </row>
    <row r="1144" spans="31:51" x14ac:dyDescent="0.25">
      <c r="AE1144" s="51" t="str">
        <f ca="1">OFFSET('All Equipment'!$A$1,ROW()-1,0)&amp;""</f>
        <v/>
      </c>
      <c r="AF1144" s="51" t="str">
        <f ca="1">OFFSET('All Equipment'!$B$1,ROW()-1,0)&amp;""</f>
        <v/>
      </c>
      <c r="AG1144" s="52" t="str">
        <f t="shared" ca="1" si="158"/>
        <v/>
      </c>
      <c r="AH1144" s="51" t="str">
        <f ca="1">IF($AE1144="","",IF(OFFSET('All Equipment'!$A$1,ROW()-1,2)="","--- Empty ---",OFFSET('All Equipment'!$A$1,ROW()-1,2)))</f>
        <v/>
      </c>
      <c r="AI1144" s="52" t="str">
        <f ca="1">IF($AF1144="","",OFFSET('All Equipment'!$E$1,ROW()-1,0))</f>
        <v/>
      </c>
      <c r="AJ1144" s="52" t="str">
        <f ca="1">IF($AE1144="","",OFFSET('All Equipment'!$M$1,ROW()-1,0))</f>
        <v/>
      </c>
      <c r="AK1144" s="107" t="str">
        <f ca="1">IF($AE1144="","",IF($AH1144="--- Empty ---",0,OFFSET('All Equipment'!$P$1,ROW()-1,0)))</f>
        <v/>
      </c>
      <c r="AL1144" s="107" t="str">
        <f ca="1">IF($AE1144="","",IF(AND($AE1144="Off-Hand",$AH1144="--- Empty ---"),1000,IF($AG1144="1H",SUM($AK1144,MAX(Optimization!$I$5:$K$5)),$AK1144)))</f>
        <v/>
      </c>
      <c r="AM1144" s="134" t="str">
        <f ca="1">IF($AH1144="","",IF(AND($AH1144&lt;&gt;"--- Empty ---",OR($AI1144&gt;$AD$2,OFFSET('All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4" s="52" t="str">
        <f t="shared" ca="1" si="159"/>
        <v/>
      </c>
      <c r="AO1144" s="52" t="str">
        <f t="shared" ca="1" si="162"/>
        <v/>
      </c>
      <c r="AQ1144" s="51" t="str">
        <f t="shared" ca="1" si="160"/>
        <v/>
      </c>
      <c r="AR1144" s="51" t="str">
        <f t="shared" ca="1" si="163"/>
        <v/>
      </c>
      <c r="AS1144" s="52" t="str">
        <f t="shared" ca="1" si="164"/>
        <v/>
      </c>
      <c r="AT1144" s="52" t="str">
        <f ca="1">IF(OR(AQ1144="",AQ1144="n/a"),AQ1144,IF(AND($AR1144&lt;&gt;"--- Empty ---",AR1144=IF(AQ1144="Finger1",Settings!$AB$4,Settings!$AB$6),ISERROR(MATCH(AR1144,Settings!$AB$9:$AB$14,0))),"No","Yes"))</f>
        <v/>
      </c>
      <c r="AV1144" s="51" t="str">
        <f t="shared" ca="1" si="161"/>
        <v/>
      </c>
      <c r="AW1144" s="51" t="str">
        <f t="shared" ca="1" si="165"/>
        <v/>
      </c>
      <c r="AX1144" s="52" t="str">
        <f t="shared" ca="1" si="166"/>
        <v/>
      </c>
      <c r="AY1144" s="52" t="str">
        <f ca="1">IF(OR(AV1144="",AV1144="n/a"),AV1144,IF(AND($AW1144&lt;&gt;"--- Empty ---",AW1144=IF(AV1144="Finger2",Settings!$AB$3,Settings!$AB$5),ISERROR(MATCH(AW1144,Settings!$AB$9:$AB$14,0))),"No","Yes"))</f>
        <v/>
      </c>
    </row>
    <row r="1145" spans="31:51" x14ac:dyDescent="0.25">
      <c r="AE1145" s="51" t="str">
        <f ca="1">OFFSET('All Equipment'!$A$1,ROW()-1,0)&amp;""</f>
        <v/>
      </c>
      <c r="AF1145" s="51" t="str">
        <f ca="1">OFFSET('All Equipment'!$B$1,ROW()-1,0)&amp;""</f>
        <v/>
      </c>
      <c r="AG1145" s="52" t="str">
        <f t="shared" ca="1" si="158"/>
        <v/>
      </c>
      <c r="AH1145" s="51" t="str">
        <f ca="1">IF($AE1145="","",IF(OFFSET('All Equipment'!$A$1,ROW()-1,2)="","--- Empty ---",OFFSET('All Equipment'!$A$1,ROW()-1,2)))</f>
        <v/>
      </c>
      <c r="AI1145" s="52" t="str">
        <f ca="1">IF($AF1145="","",OFFSET('All Equipment'!$E$1,ROW()-1,0))</f>
        <v/>
      </c>
      <c r="AJ1145" s="52" t="str">
        <f ca="1">IF($AE1145="","",OFFSET('All Equipment'!$M$1,ROW()-1,0))</f>
        <v/>
      </c>
      <c r="AK1145" s="107" t="str">
        <f ca="1">IF($AE1145="","",IF($AH1145="--- Empty ---",0,OFFSET('All Equipment'!$P$1,ROW()-1,0)))</f>
        <v/>
      </c>
      <c r="AL1145" s="107" t="str">
        <f ca="1">IF($AE1145="","",IF(AND($AE1145="Off-Hand",$AH1145="--- Empty ---"),1000,IF($AG1145="1H",SUM($AK1145,MAX(Optimization!$I$5:$K$5)),$AK1145)))</f>
        <v/>
      </c>
      <c r="AM1145" s="134" t="str">
        <f ca="1">IF($AH1145="","",IF(AND($AH1145&lt;&gt;"--- Empty ---",OR($AI1145&gt;$AD$2,OFFSET('All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5" s="52" t="str">
        <f t="shared" ca="1" si="159"/>
        <v/>
      </c>
      <c r="AO1145" s="52" t="str">
        <f t="shared" ca="1" si="162"/>
        <v/>
      </c>
      <c r="AQ1145" s="51" t="str">
        <f t="shared" ca="1" si="160"/>
        <v/>
      </c>
      <c r="AR1145" s="51" t="str">
        <f t="shared" ca="1" si="163"/>
        <v/>
      </c>
      <c r="AS1145" s="52" t="str">
        <f t="shared" ca="1" si="164"/>
        <v/>
      </c>
      <c r="AT1145" s="52" t="str">
        <f ca="1">IF(OR(AQ1145="",AQ1145="n/a"),AQ1145,IF(AND($AR1145&lt;&gt;"--- Empty ---",AR1145=IF(AQ1145="Finger1",Settings!$AB$4,Settings!$AB$6),ISERROR(MATCH(AR1145,Settings!$AB$9:$AB$14,0))),"No","Yes"))</f>
        <v/>
      </c>
      <c r="AV1145" s="51" t="str">
        <f t="shared" ca="1" si="161"/>
        <v/>
      </c>
      <c r="AW1145" s="51" t="str">
        <f t="shared" ca="1" si="165"/>
        <v/>
      </c>
      <c r="AX1145" s="52" t="str">
        <f t="shared" ca="1" si="166"/>
        <v/>
      </c>
      <c r="AY1145" s="52" t="str">
        <f ca="1">IF(OR(AV1145="",AV1145="n/a"),AV1145,IF(AND($AW1145&lt;&gt;"--- Empty ---",AW1145=IF(AV1145="Finger2",Settings!$AB$3,Settings!$AB$5),ISERROR(MATCH(AW1145,Settings!$AB$9:$AB$14,0))),"No","Yes"))</f>
        <v/>
      </c>
    </row>
    <row r="1146" spans="31:51" x14ac:dyDescent="0.25">
      <c r="AE1146" s="51" t="str">
        <f ca="1">OFFSET('All Equipment'!$A$1,ROW()-1,0)&amp;""</f>
        <v/>
      </c>
      <c r="AF1146" s="51" t="str">
        <f ca="1">OFFSET('All Equipment'!$B$1,ROW()-1,0)&amp;""</f>
        <v/>
      </c>
      <c r="AG1146" s="52" t="str">
        <f t="shared" ca="1" si="158"/>
        <v/>
      </c>
      <c r="AH1146" s="51" t="str">
        <f ca="1">IF($AE1146="","",IF(OFFSET('All Equipment'!$A$1,ROW()-1,2)="","--- Empty ---",OFFSET('All Equipment'!$A$1,ROW()-1,2)))</f>
        <v/>
      </c>
      <c r="AI1146" s="52" t="str">
        <f ca="1">IF($AF1146="","",OFFSET('All Equipment'!$E$1,ROW()-1,0))</f>
        <v/>
      </c>
      <c r="AJ1146" s="52" t="str">
        <f ca="1">IF($AE1146="","",OFFSET('All Equipment'!$M$1,ROW()-1,0))</f>
        <v/>
      </c>
      <c r="AK1146" s="107" t="str">
        <f ca="1">IF($AE1146="","",IF($AH1146="--- Empty ---",0,OFFSET('All Equipment'!$P$1,ROW()-1,0)))</f>
        <v/>
      </c>
      <c r="AL1146" s="107" t="str">
        <f ca="1">IF($AE1146="","",IF(AND($AE1146="Off-Hand",$AH1146="--- Empty ---"),1000,IF($AG1146="1H",SUM($AK1146,MAX(Optimization!$I$5:$K$5)),$AK1146)))</f>
        <v/>
      </c>
      <c r="AM1146" s="134" t="str">
        <f ca="1">IF($AH1146="","",IF(AND($AH1146&lt;&gt;"--- Empty ---",OR($AI1146&gt;$AD$2,OFFSET('All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6" s="52" t="str">
        <f t="shared" ca="1" si="159"/>
        <v/>
      </c>
      <c r="AO1146" s="52" t="str">
        <f t="shared" ca="1" si="162"/>
        <v/>
      </c>
      <c r="AQ1146" s="51" t="str">
        <f t="shared" ca="1" si="160"/>
        <v/>
      </c>
      <c r="AR1146" s="51" t="str">
        <f t="shared" ca="1" si="163"/>
        <v/>
      </c>
      <c r="AS1146" s="52" t="str">
        <f t="shared" ca="1" si="164"/>
        <v/>
      </c>
      <c r="AT1146" s="52" t="str">
        <f ca="1">IF(OR(AQ1146="",AQ1146="n/a"),AQ1146,IF(AND($AR1146&lt;&gt;"--- Empty ---",AR1146=IF(AQ1146="Finger1",Settings!$AB$4,Settings!$AB$6),ISERROR(MATCH(AR1146,Settings!$AB$9:$AB$14,0))),"No","Yes"))</f>
        <v/>
      </c>
      <c r="AV1146" s="51" t="str">
        <f t="shared" ca="1" si="161"/>
        <v/>
      </c>
      <c r="AW1146" s="51" t="str">
        <f t="shared" ca="1" si="165"/>
        <v/>
      </c>
      <c r="AX1146" s="52" t="str">
        <f t="shared" ca="1" si="166"/>
        <v/>
      </c>
      <c r="AY1146" s="52" t="str">
        <f ca="1">IF(OR(AV1146="",AV1146="n/a"),AV1146,IF(AND($AW1146&lt;&gt;"--- Empty ---",AW1146=IF(AV1146="Finger2",Settings!$AB$3,Settings!$AB$5),ISERROR(MATCH(AW1146,Settings!$AB$9:$AB$14,0))),"No","Yes"))</f>
        <v/>
      </c>
    </row>
    <row r="1147" spans="31:51" x14ac:dyDescent="0.25">
      <c r="AE1147" s="51" t="str">
        <f ca="1">OFFSET('All Equipment'!$A$1,ROW()-1,0)&amp;""</f>
        <v/>
      </c>
      <c r="AF1147" s="51" t="str">
        <f ca="1">OFFSET('All Equipment'!$B$1,ROW()-1,0)&amp;""</f>
        <v/>
      </c>
      <c r="AG1147" s="52" t="str">
        <f t="shared" ca="1" si="158"/>
        <v/>
      </c>
      <c r="AH1147" s="51" t="str">
        <f ca="1">IF($AE1147="","",IF(OFFSET('All Equipment'!$A$1,ROW()-1,2)="","--- Empty ---",OFFSET('All Equipment'!$A$1,ROW()-1,2)))</f>
        <v/>
      </c>
      <c r="AI1147" s="52" t="str">
        <f ca="1">IF($AF1147="","",OFFSET('All Equipment'!$E$1,ROW()-1,0))</f>
        <v/>
      </c>
      <c r="AJ1147" s="52" t="str">
        <f ca="1">IF($AE1147="","",OFFSET('All Equipment'!$M$1,ROW()-1,0))</f>
        <v/>
      </c>
      <c r="AK1147" s="107" t="str">
        <f ca="1">IF($AE1147="","",IF($AH1147="--- Empty ---",0,OFFSET('All Equipment'!$P$1,ROW()-1,0)))</f>
        <v/>
      </c>
      <c r="AL1147" s="107" t="str">
        <f ca="1">IF($AE1147="","",IF(AND($AE1147="Off-Hand",$AH1147="--- Empty ---"),1000,IF($AG1147="1H",SUM($AK1147,MAX(Optimization!$I$5:$K$5)),$AK1147)))</f>
        <v/>
      </c>
      <c r="AM1147" s="134" t="str">
        <f ca="1">IF($AH1147="","",IF(AND($AH1147&lt;&gt;"--- Empty ---",OR($AI1147&gt;$AD$2,OFFSET('All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7" s="52" t="str">
        <f t="shared" ca="1" si="159"/>
        <v/>
      </c>
      <c r="AO1147" s="52" t="str">
        <f t="shared" ca="1" si="162"/>
        <v/>
      </c>
      <c r="AQ1147" s="51" t="str">
        <f t="shared" ca="1" si="160"/>
        <v/>
      </c>
      <c r="AR1147" s="51" t="str">
        <f t="shared" ca="1" si="163"/>
        <v/>
      </c>
      <c r="AS1147" s="52" t="str">
        <f t="shared" ca="1" si="164"/>
        <v/>
      </c>
      <c r="AT1147" s="52" t="str">
        <f ca="1">IF(OR(AQ1147="",AQ1147="n/a"),AQ1147,IF(AND($AR1147&lt;&gt;"--- Empty ---",AR1147=IF(AQ1147="Finger1",Settings!$AB$4,Settings!$AB$6),ISERROR(MATCH(AR1147,Settings!$AB$9:$AB$14,0))),"No","Yes"))</f>
        <v/>
      </c>
      <c r="AV1147" s="51" t="str">
        <f t="shared" ca="1" si="161"/>
        <v/>
      </c>
      <c r="AW1147" s="51" t="str">
        <f t="shared" ca="1" si="165"/>
        <v/>
      </c>
      <c r="AX1147" s="52" t="str">
        <f t="shared" ca="1" si="166"/>
        <v/>
      </c>
      <c r="AY1147" s="52" t="str">
        <f ca="1">IF(OR(AV1147="",AV1147="n/a"),AV1147,IF(AND($AW1147&lt;&gt;"--- Empty ---",AW1147=IF(AV1147="Finger2",Settings!$AB$3,Settings!$AB$5),ISERROR(MATCH(AW1147,Settings!$AB$9:$AB$14,0))),"No","Yes"))</f>
        <v/>
      </c>
    </row>
    <row r="1148" spans="31:51" x14ac:dyDescent="0.25">
      <c r="AE1148" s="51" t="str">
        <f ca="1">OFFSET('All Equipment'!$A$1,ROW()-1,0)&amp;""</f>
        <v/>
      </c>
      <c r="AF1148" s="51" t="str">
        <f ca="1">OFFSET('All Equipment'!$B$1,ROW()-1,0)&amp;""</f>
        <v/>
      </c>
      <c r="AG1148" s="52" t="str">
        <f t="shared" ca="1" si="158"/>
        <v/>
      </c>
      <c r="AH1148" s="51" t="str">
        <f ca="1">IF($AE1148="","",IF(OFFSET('All Equipment'!$A$1,ROW()-1,2)="","--- Empty ---",OFFSET('All Equipment'!$A$1,ROW()-1,2)))</f>
        <v/>
      </c>
      <c r="AI1148" s="52" t="str">
        <f ca="1">IF($AF1148="","",OFFSET('All Equipment'!$E$1,ROW()-1,0))</f>
        <v/>
      </c>
      <c r="AJ1148" s="52" t="str">
        <f ca="1">IF($AE1148="","",OFFSET('All Equipment'!$M$1,ROW()-1,0))</f>
        <v/>
      </c>
      <c r="AK1148" s="107" t="str">
        <f ca="1">IF($AE1148="","",IF($AH1148="--- Empty ---",0,OFFSET('All Equipment'!$P$1,ROW()-1,0)))</f>
        <v/>
      </c>
      <c r="AL1148" s="107" t="str">
        <f ca="1">IF($AE1148="","",IF(AND($AE1148="Off-Hand",$AH1148="--- Empty ---"),1000,IF($AG1148="1H",SUM($AK1148,MAX(Optimization!$I$5:$K$5)),$AK1148)))</f>
        <v/>
      </c>
      <c r="AM1148" s="134" t="str">
        <f ca="1">IF($AH1148="","",IF(AND($AH1148&lt;&gt;"--- Empty ---",OR($AI1148&gt;$AD$2,OFFSET('All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8" s="52" t="str">
        <f t="shared" ca="1" si="159"/>
        <v/>
      </c>
      <c r="AO1148" s="52" t="str">
        <f t="shared" ca="1" si="162"/>
        <v/>
      </c>
      <c r="AQ1148" s="51" t="str">
        <f t="shared" ca="1" si="160"/>
        <v/>
      </c>
      <c r="AR1148" s="51" t="str">
        <f t="shared" ca="1" si="163"/>
        <v/>
      </c>
      <c r="AS1148" s="52" t="str">
        <f t="shared" ca="1" si="164"/>
        <v/>
      </c>
      <c r="AT1148" s="52" t="str">
        <f ca="1">IF(OR(AQ1148="",AQ1148="n/a"),AQ1148,IF(AND($AR1148&lt;&gt;"--- Empty ---",AR1148=IF(AQ1148="Finger1",Settings!$AB$4,Settings!$AB$6),ISERROR(MATCH(AR1148,Settings!$AB$9:$AB$14,0))),"No","Yes"))</f>
        <v/>
      </c>
      <c r="AV1148" s="51" t="str">
        <f t="shared" ca="1" si="161"/>
        <v/>
      </c>
      <c r="AW1148" s="51" t="str">
        <f t="shared" ca="1" si="165"/>
        <v/>
      </c>
      <c r="AX1148" s="52" t="str">
        <f t="shared" ca="1" si="166"/>
        <v/>
      </c>
      <c r="AY1148" s="52" t="str">
        <f ca="1">IF(OR(AV1148="",AV1148="n/a"),AV1148,IF(AND($AW1148&lt;&gt;"--- Empty ---",AW1148=IF(AV1148="Finger2",Settings!$AB$3,Settings!$AB$5),ISERROR(MATCH(AW1148,Settings!$AB$9:$AB$14,0))),"No","Yes"))</f>
        <v/>
      </c>
    </row>
    <row r="1149" spans="31:51" x14ac:dyDescent="0.25">
      <c r="AE1149" s="51" t="str">
        <f ca="1">OFFSET('All Equipment'!$A$1,ROW()-1,0)&amp;""</f>
        <v/>
      </c>
      <c r="AF1149" s="51" t="str">
        <f ca="1">OFFSET('All Equipment'!$B$1,ROW()-1,0)&amp;""</f>
        <v/>
      </c>
      <c r="AG1149" s="52" t="str">
        <f t="shared" ca="1" si="158"/>
        <v/>
      </c>
      <c r="AH1149" s="51" t="str">
        <f ca="1">IF($AE1149="","",IF(OFFSET('All Equipment'!$A$1,ROW()-1,2)="","--- Empty ---",OFFSET('All Equipment'!$A$1,ROW()-1,2)))</f>
        <v/>
      </c>
      <c r="AI1149" s="52" t="str">
        <f ca="1">IF($AF1149="","",OFFSET('All Equipment'!$E$1,ROW()-1,0))</f>
        <v/>
      </c>
      <c r="AJ1149" s="52" t="str">
        <f ca="1">IF($AE1149="","",OFFSET('All Equipment'!$M$1,ROW()-1,0))</f>
        <v/>
      </c>
      <c r="AK1149" s="107" t="str">
        <f ca="1">IF($AE1149="","",IF($AH1149="--- Empty ---",0,OFFSET('All Equipment'!$P$1,ROW()-1,0)))</f>
        <v/>
      </c>
      <c r="AL1149" s="107" t="str">
        <f ca="1">IF($AE1149="","",IF(AND($AE1149="Off-Hand",$AH1149="--- Empty ---"),1000,IF($AG1149="1H",SUM($AK1149,MAX(Optimization!$I$5:$K$5)),$AK1149)))</f>
        <v/>
      </c>
      <c r="AM1149" s="134" t="str">
        <f ca="1">IF($AH1149="","",IF(AND($AH1149&lt;&gt;"--- Empty ---",OR($AI1149&gt;$AD$2,OFFSET('All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9" s="52" t="str">
        <f t="shared" ca="1" si="159"/>
        <v/>
      </c>
      <c r="AO1149" s="52" t="str">
        <f t="shared" ca="1" si="162"/>
        <v/>
      </c>
      <c r="AQ1149" s="51" t="str">
        <f t="shared" ca="1" si="160"/>
        <v/>
      </c>
      <c r="AR1149" s="51" t="str">
        <f t="shared" ca="1" si="163"/>
        <v/>
      </c>
      <c r="AS1149" s="52" t="str">
        <f t="shared" ca="1" si="164"/>
        <v/>
      </c>
      <c r="AT1149" s="52" t="str">
        <f ca="1">IF(OR(AQ1149="",AQ1149="n/a"),AQ1149,IF(AND($AR1149&lt;&gt;"--- Empty ---",AR1149=IF(AQ1149="Finger1",Settings!$AB$4,Settings!$AB$6),ISERROR(MATCH(AR1149,Settings!$AB$9:$AB$14,0))),"No","Yes"))</f>
        <v/>
      </c>
      <c r="AV1149" s="51" t="str">
        <f t="shared" ca="1" si="161"/>
        <v/>
      </c>
      <c r="AW1149" s="51" t="str">
        <f t="shared" ca="1" si="165"/>
        <v/>
      </c>
      <c r="AX1149" s="52" t="str">
        <f t="shared" ca="1" si="166"/>
        <v/>
      </c>
      <c r="AY1149" s="52" t="str">
        <f ca="1">IF(OR(AV1149="",AV1149="n/a"),AV1149,IF(AND($AW1149&lt;&gt;"--- Empty ---",AW1149=IF(AV1149="Finger2",Settings!$AB$3,Settings!$AB$5),ISERROR(MATCH(AW1149,Settings!$AB$9:$AB$14,0))),"No","Yes"))</f>
        <v/>
      </c>
    </row>
    <row r="1150" spans="31:51" x14ac:dyDescent="0.25">
      <c r="AE1150" s="51" t="str">
        <f ca="1">OFFSET('All Equipment'!$A$1,ROW()-1,0)&amp;""</f>
        <v/>
      </c>
      <c r="AF1150" s="51" t="str">
        <f ca="1">OFFSET('All Equipment'!$B$1,ROW()-1,0)&amp;""</f>
        <v/>
      </c>
      <c r="AG1150" s="52" t="str">
        <f t="shared" ca="1" si="158"/>
        <v/>
      </c>
      <c r="AH1150" s="51" t="str">
        <f ca="1">IF($AE1150="","",IF(OFFSET('All Equipment'!$A$1,ROW()-1,2)="","--- Empty ---",OFFSET('All Equipment'!$A$1,ROW()-1,2)))</f>
        <v/>
      </c>
      <c r="AI1150" s="52" t="str">
        <f ca="1">IF($AF1150="","",OFFSET('All Equipment'!$E$1,ROW()-1,0))</f>
        <v/>
      </c>
      <c r="AJ1150" s="52" t="str">
        <f ca="1">IF($AE1150="","",OFFSET('All Equipment'!$M$1,ROW()-1,0))</f>
        <v/>
      </c>
      <c r="AK1150" s="107" t="str">
        <f ca="1">IF($AE1150="","",IF($AH1150="--- Empty ---",0,OFFSET('All Equipment'!$P$1,ROW()-1,0)))</f>
        <v/>
      </c>
      <c r="AL1150" s="107" t="str">
        <f ca="1">IF($AE1150="","",IF(AND($AE1150="Off-Hand",$AH1150="--- Empty ---"),1000,IF($AG1150="1H",SUM($AK1150,MAX(Optimization!$I$5:$K$5)),$AK1150)))</f>
        <v/>
      </c>
      <c r="AM1150" s="134" t="str">
        <f ca="1">IF($AH1150="","",IF(AND($AH1150&lt;&gt;"--- Empty ---",OR($AI1150&gt;$AD$2,OFFSET('All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0" s="52" t="str">
        <f t="shared" ca="1" si="159"/>
        <v/>
      </c>
      <c r="AO1150" s="52" t="str">
        <f t="shared" ca="1" si="162"/>
        <v/>
      </c>
      <c r="AQ1150" s="51" t="str">
        <f t="shared" ca="1" si="160"/>
        <v/>
      </c>
      <c r="AR1150" s="51" t="str">
        <f t="shared" ca="1" si="163"/>
        <v/>
      </c>
      <c r="AS1150" s="52" t="str">
        <f t="shared" ca="1" si="164"/>
        <v/>
      </c>
      <c r="AT1150" s="52" t="str">
        <f ca="1">IF(OR(AQ1150="",AQ1150="n/a"),AQ1150,IF(AND($AR1150&lt;&gt;"--- Empty ---",AR1150=IF(AQ1150="Finger1",Settings!$AB$4,Settings!$AB$6),ISERROR(MATCH(AR1150,Settings!$AB$9:$AB$14,0))),"No","Yes"))</f>
        <v/>
      </c>
      <c r="AV1150" s="51" t="str">
        <f t="shared" ca="1" si="161"/>
        <v/>
      </c>
      <c r="AW1150" s="51" t="str">
        <f t="shared" ca="1" si="165"/>
        <v/>
      </c>
      <c r="AX1150" s="52" t="str">
        <f t="shared" ca="1" si="166"/>
        <v/>
      </c>
      <c r="AY1150" s="52" t="str">
        <f ca="1">IF(OR(AV1150="",AV1150="n/a"),AV1150,IF(AND($AW1150&lt;&gt;"--- Empty ---",AW1150=IF(AV1150="Finger2",Settings!$AB$3,Settings!$AB$5),ISERROR(MATCH(AW1150,Settings!$AB$9:$AB$14,0))),"No","Yes"))</f>
        <v/>
      </c>
    </row>
    <row r="1151" spans="31:51" x14ac:dyDescent="0.25">
      <c r="AE1151" s="51" t="str">
        <f ca="1">OFFSET('All Equipment'!$A$1,ROW()-1,0)&amp;""</f>
        <v/>
      </c>
      <c r="AF1151" s="51" t="str">
        <f ca="1">OFFSET('All Equipment'!$B$1,ROW()-1,0)&amp;""</f>
        <v/>
      </c>
      <c r="AG1151" s="52" t="str">
        <f t="shared" ca="1" si="158"/>
        <v/>
      </c>
      <c r="AH1151" s="51" t="str">
        <f ca="1">IF($AE1151="","",IF(OFFSET('All Equipment'!$A$1,ROW()-1,2)="","--- Empty ---",OFFSET('All Equipment'!$A$1,ROW()-1,2)))</f>
        <v/>
      </c>
      <c r="AI1151" s="52" t="str">
        <f ca="1">IF($AF1151="","",OFFSET('All Equipment'!$E$1,ROW()-1,0))</f>
        <v/>
      </c>
      <c r="AJ1151" s="52" t="str">
        <f ca="1">IF($AE1151="","",OFFSET('All Equipment'!$M$1,ROW()-1,0))</f>
        <v/>
      </c>
      <c r="AK1151" s="107" t="str">
        <f ca="1">IF($AE1151="","",IF($AH1151="--- Empty ---",0,OFFSET('All Equipment'!$P$1,ROW()-1,0)))</f>
        <v/>
      </c>
      <c r="AL1151" s="107" t="str">
        <f ca="1">IF($AE1151="","",IF(AND($AE1151="Off-Hand",$AH1151="--- Empty ---"),1000,IF($AG1151="1H",SUM($AK1151,MAX(Optimization!$I$5:$K$5)),$AK1151)))</f>
        <v/>
      </c>
      <c r="AM1151" s="134" t="str">
        <f ca="1">IF($AH1151="","",IF(AND($AH1151&lt;&gt;"--- Empty ---",OR($AI1151&gt;$AD$2,OFFSET('All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1" s="52" t="str">
        <f t="shared" ca="1" si="159"/>
        <v/>
      </c>
      <c r="AO1151" s="52" t="str">
        <f t="shared" ca="1" si="162"/>
        <v/>
      </c>
      <c r="AQ1151" s="51" t="str">
        <f t="shared" ca="1" si="160"/>
        <v/>
      </c>
      <c r="AR1151" s="51" t="str">
        <f t="shared" ca="1" si="163"/>
        <v/>
      </c>
      <c r="AS1151" s="52" t="str">
        <f t="shared" ca="1" si="164"/>
        <v/>
      </c>
      <c r="AT1151" s="52" t="str">
        <f ca="1">IF(OR(AQ1151="",AQ1151="n/a"),AQ1151,IF(AND($AR1151&lt;&gt;"--- Empty ---",AR1151=IF(AQ1151="Finger1",Settings!$AB$4,Settings!$AB$6),ISERROR(MATCH(AR1151,Settings!$AB$9:$AB$14,0))),"No","Yes"))</f>
        <v/>
      </c>
      <c r="AV1151" s="51" t="str">
        <f t="shared" ca="1" si="161"/>
        <v/>
      </c>
      <c r="AW1151" s="51" t="str">
        <f t="shared" ca="1" si="165"/>
        <v/>
      </c>
      <c r="AX1151" s="52" t="str">
        <f t="shared" ca="1" si="166"/>
        <v/>
      </c>
      <c r="AY1151" s="52" t="str">
        <f ca="1">IF(OR(AV1151="",AV1151="n/a"),AV1151,IF(AND($AW1151&lt;&gt;"--- Empty ---",AW1151=IF(AV1151="Finger2",Settings!$AB$3,Settings!$AB$5),ISERROR(MATCH(AW1151,Settings!$AB$9:$AB$14,0))),"No","Yes"))</f>
        <v/>
      </c>
    </row>
    <row r="1152" spans="31:51" x14ac:dyDescent="0.25">
      <c r="AE1152" s="51" t="str">
        <f ca="1">OFFSET('All Equipment'!$A$1,ROW()-1,0)&amp;""</f>
        <v/>
      </c>
      <c r="AF1152" s="51" t="str">
        <f ca="1">OFFSET('All Equipment'!$B$1,ROW()-1,0)&amp;""</f>
        <v/>
      </c>
      <c r="AG1152" s="52" t="str">
        <f t="shared" ca="1" si="158"/>
        <v/>
      </c>
      <c r="AH1152" s="51" t="str">
        <f ca="1">IF($AE1152="","",IF(OFFSET('All Equipment'!$A$1,ROW()-1,2)="","--- Empty ---",OFFSET('All Equipment'!$A$1,ROW()-1,2)))</f>
        <v/>
      </c>
      <c r="AI1152" s="52" t="str">
        <f ca="1">IF($AF1152="","",OFFSET('All Equipment'!$E$1,ROW()-1,0))</f>
        <v/>
      </c>
      <c r="AJ1152" s="52" t="str">
        <f ca="1">IF($AE1152="","",OFFSET('All Equipment'!$M$1,ROW()-1,0))</f>
        <v/>
      </c>
      <c r="AK1152" s="107" t="str">
        <f ca="1">IF($AE1152="","",IF($AH1152="--- Empty ---",0,OFFSET('All Equipment'!$P$1,ROW()-1,0)))</f>
        <v/>
      </c>
      <c r="AL1152" s="107" t="str">
        <f ca="1">IF($AE1152="","",IF(AND($AE1152="Off-Hand",$AH1152="--- Empty ---"),1000,IF($AG1152="1H",SUM($AK1152,MAX(Optimization!$I$5:$K$5)),$AK1152)))</f>
        <v/>
      </c>
      <c r="AM1152" s="134" t="str">
        <f ca="1">IF($AH1152="","",IF(AND($AH1152&lt;&gt;"--- Empty ---",OR($AI1152&gt;$AD$2,OFFSET('All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2" s="52" t="str">
        <f t="shared" ca="1" si="159"/>
        <v/>
      </c>
      <c r="AO1152" s="52" t="str">
        <f t="shared" ca="1" si="162"/>
        <v/>
      </c>
      <c r="AQ1152" s="51" t="str">
        <f t="shared" ca="1" si="160"/>
        <v/>
      </c>
      <c r="AR1152" s="51" t="str">
        <f t="shared" ca="1" si="163"/>
        <v/>
      </c>
      <c r="AS1152" s="52" t="str">
        <f t="shared" ca="1" si="164"/>
        <v/>
      </c>
      <c r="AT1152" s="52" t="str">
        <f ca="1">IF(OR(AQ1152="",AQ1152="n/a"),AQ1152,IF(AND($AR1152&lt;&gt;"--- Empty ---",AR1152=IF(AQ1152="Finger1",Settings!$AB$4,Settings!$AB$6),ISERROR(MATCH(AR1152,Settings!$AB$9:$AB$14,0))),"No","Yes"))</f>
        <v/>
      </c>
      <c r="AV1152" s="51" t="str">
        <f t="shared" ca="1" si="161"/>
        <v/>
      </c>
      <c r="AW1152" s="51" t="str">
        <f t="shared" ca="1" si="165"/>
        <v/>
      </c>
      <c r="AX1152" s="52" t="str">
        <f t="shared" ca="1" si="166"/>
        <v/>
      </c>
      <c r="AY1152" s="52" t="str">
        <f ca="1">IF(OR(AV1152="",AV1152="n/a"),AV1152,IF(AND($AW1152&lt;&gt;"--- Empty ---",AW1152=IF(AV1152="Finger2",Settings!$AB$3,Settings!$AB$5),ISERROR(MATCH(AW1152,Settings!$AB$9:$AB$14,0))),"No","Yes"))</f>
        <v/>
      </c>
    </row>
    <row r="1153" spans="31:51" x14ac:dyDescent="0.25">
      <c r="AE1153" s="51" t="str">
        <f ca="1">OFFSET('All Equipment'!$A$1,ROW()-1,0)&amp;""</f>
        <v/>
      </c>
      <c r="AF1153" s="51" t="str">
        <f ca="1">OFFSET('All Equipment'!$B$1,ROW()-1,0)&amp;""</f>
        <v/>
      </c>
      <c r="AG1153" s="52" t="str">
        <f t="shared" ca="1" si="158"/>
        <v/>
      </c>
      <c r="AH1153" s="51" t="str">
        <f ca="1">IF($AE1153="","",IF(OFFSET('All Equipment'!$A$1,ROW()-1,2)="","--- Empty ---",OFFSET('All Equipment'!$A$1,ROW()-1,2)))</f>
        <v/>
      </c>
      <c r="AI1153" s="52" t="str">
        <f ca="1">IF($AF1153="","",OFFSET('All Equipment'!$E$1,ROW()-1,0))</f>
        <v/>
      </c>
      <c r="AJ1153" s="52" t="str">
        <f ca="1">IF($AE1153="","",OFFSET('All Equipment'!$M$1,ROW()-1,0))</f>
        <v/>
      </c>
      <c r="AK1153" s="107" t="str">
        <f ca="1">IF($AE1153="","",IF($AH1153="--- Empty ---",0,OFFSET('All Equipment'!$P$1,ROW()-1,0)))</f>
        <v/>
      </c>
      <c r="AL1153" s="107" t="str">
        <f ca="1">IF($AE1153="","",IF(AND($AE1153="Off-Hand",$AH1153="--- Empty ---"),1000,IF($AG1153="1H",SUM($AK1153,MAX(Optimization!$I$5:$K$5)),$AK1153)))</f>
        <v/>
      </c>
      <c r="AM1153" s="134" t="str">
        <f ca="1">IF($AH1153="","",IF(AND($AH1153&lt;&gt;"--- Empty ---",OR($AI1153&gt;$AD$2,OFFSET('All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3" s="52" t="str">
        <f t="shared" ca="1" si="159"/>
        <v/>
      </c>
      <c r="AO1153" s="52" t="str">
        <f t="shared" ca="1" si="162"/>
        <v/>
      </c>
      <c r="AQ1153" s="51" t="str">
        <f t="shared" ca="1" si="160"/>
        <v/>
      </c>
      <c r="AR1153" s="51" t="str">
        <f t="shared" ca="1" si="163"/>
        <v/>
      </c>
      <c r="AS1153" s="52" t="str">
        <f t="shared" ca="1" si="164"/>
        <v/>
      </c>
      <c r="AT1153" s="52" t="str">
        <f ca="1">IF(OR(AQ1153="",AQ1153="n/a"),AQ1153,IF(AND($AR1153&lt;&gt;"--- Empty ---",AR1153=IF(AQ1153="Finger1",Settings!$AB$4,Settings!$AB$6),ISERROR(MATCH(AR1153,Settings!$AB$9:$AB$14,0))),"No","Yes"))</f>
        <v/>
      </c>
      <c r="AV1153" s="51" t="str">
        <f t="shared" ca="1" si="161"/>
        <v/>
      </c>
      <c r="AW1153" s="51" t="str">
        <f t="shared" ca="1" si="165"/>
        <v/>
      </c>
      <c r="AX1153" s="52" t="str">
        <f t="shared" ca="1" si="166"/>
        <v/>
      </c>
      <c r="AY1153" s="52" t="str">
        <f ca="1">IF(OR(AV1153="",AV1153="n/a"),AV1153,IF(AND($AW1153&lt;&gt;"--- Empty ---",AW1153=IF(AV1153="Finger2",Settings!$AB$3,Settings!$AB$5),ISERROR(MATCH(AW1153,Settings!$AB$9:$AB$14,0))),"No","Yes"))</f>
        <v/>
      </c>
    </row>
    <row r="1154" spans="31:51" x14ac:dyDescent="0.25">
      <c r="AE1154" s="51" t="str">
        <f ca="1">OFFSET('All Equipment'!$A$1,ROW()-1,0)&amp;""</f>
        <v/>
      </c>
      <c r="AF1154" s="51" t="str">
        <f ca="1">OFFSET('All Equipment'!$B$1,ROW()-1,0)&amp;""</f>
        <v/>
      </c>
      <c r="AG1154" s="52" t="str">
        <f t="shared" ref="AG1154:AG1200" ca="1" si="167">IF(ISNUMBER(MATCH($AH1154,$R$1:$R$100,0)),INDEX($Q$1:$Q$100,MATCH($AH1154,$R$1:$R$100,0)),IF(AND($AE1154="Weapon",$AF1154&lt;&gt;""),IF(OR($AF1154="Staff",LEFT($AF1154,2)="2H"),"2H","1H"),IF(AND($AE1154="Finger",ISNUMBER(MATCH($AH1154,$AB$9:$AB$14,0))),"Except","")))</f>
        <v/>
      </c>
      <c r="AH1154" s="51" t="str">
        <f ca="1">IF($AE1154="","",IF(OFFSET('All Equipment'!$A$1,ROW()-1,2)="","--- Empty ---",OFFSET('All Equipment'!$A$1,ROW()-1,2)))</f>
        <v/>
      </c>
      <c r="AI1154" s="52" t="str">
        <f ca="1">IF($AF1154="","",OFFSET('All Equipment'!$E$1,ROW()-1,0))</f>
        <v/>
      </c>
      <c r="AJ1154" s="52" t="str">
        <f ca="1">IF($AE1154="","",OFFSET('All Equipment'!$M$1,ROW()-1,0))</f>
        <v/>
      </c>
      <c r="AK1154" s="107" t="str">
        <f ca="1">IF($AE1154="","",IF($AH1154="--- Empty ---",0,OFFSET('All Equipment'!$P$1,ROW()-1,0)))</f>
        <v/>
      </c>
      <c r="AL1154" s="107" t="str">
        <f ca="1">IF($AE1154="","",IF(AND($AE1154="Off-Hand",$AH1154="--- Empty ---"),1000,IF($AG1154="1H",SUM($AK1154,MAX(Optimization!$I$5:$K$5)),$AK1154)))</f>
        <v/>
      </c>
      <c r="AM1154" s="134" t="str">
        <f ca="1">IF($AH1154="","",IF(AND($AH1154&lt;&gt;"--- Empty ---",OR($AI1154&gt;$AD$2,OFFSET('All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4" s="52" t="str">
        <f t="shared" ref="AN1154:AN1200" ca="1" si="168">IF($AE1154="","",IF(AND($AE1154="Off-Hand",$AH1154&lt;&gt;"--- Empty ---",$AB$2="2H"),"No","Yes"))</f>
        <v/>
      </c>
      <c r="AO1154" s="52" t="str">
        <f t="shared" ca="1" si="162"/>
        <v/>
      </c>
      <c r="AQ1154" s="51" t="str">
        <f t="shared" ref="AQ1154:AQ1200" ca="1" si="169">IF($AE1154="","",IF(AND($AE1154&lt;&gt;"Finger",$AE1154&lt;&gt;"Trinket"),"n/a",$AE1154&amp;1))</f>
        <v/>
      </c>
      <c r="AR1154" s="51" t="str">
        <f t="shared" ca="1" si="163"/>
        <v/>
      </c>
      <c r="AS1154" s="52" t="str">
        <f t="shared" ca="1" si="164"/>
        <v/>
      </c>
      <c r="AT1154" s="52" t="str">
        <f ca="1">IF(OR(AQ1154="",AQ1154="n/a"),AQ1154,IF(AND($AR1154&lt;&gt;"--- Empty ---",AR1154=IF(AQ1154="Finger1",Settings!$AB$4,Settings!$AB$6),ISERROR(MATCH(AR1154,Settings!$AB$9:$AB$14,0))),"No","Yes"))</f>
        <v/>
      </c>
      <c r="AV1154" s="51" t="str">
        <f t="shared" ref="AV1154:AV1200" ca="1" si="170">IF($AE1154="","",IF(AND($AE1154&lt;&gt;"Finger",$AE1154&lt;&gt;"Trinket"),"n/a",$AE1154&amp;2))</f>
        <v/>
      </c>
      <c r="AW1154" s="51" t="str">
        <f t="shared" ca="1" si="165"/>
        <v/>
      </c>
      <c r="AX1154" s="52" t="str">
        <f t="shared" ca="1" si="166"/>
        <v/>
      </c>
      <c r="AY1154" s="52" t="str">
        <f ca="1">IF(OR(AV1154="",AV1154="n/a"),AV1154,IF(AND($AW1154&lt;&gt;"--- Empty ---",AW1154=IF(AV1154="Finger2",Settings!$AB$3,Settings!$AB$5),ISERROR(MATCH(AW1154,Settings!$AB$9:$AB$14,0))),"No","Yes"))</f>
        <v/>
      </c>
    </row>
    <row r="1155" spans="31:51" x14ac:dyDescent="0.25">
      <c r="AE1155" s="51" t="str">
        <f ca="1">OFFSET('All Equipment'!$A$1,ROW()-1,0)&amp;""</f>
        <v/>
      </c>
      <c r="AF1155" s="51" t="str">
        <f ca="1">OFFSET('All Equipment'!$B$1,ROW()-1,0)&amp;""</f>
        <v/>
      </c>
      <c r="AG1155" s="52" t="str">
        <f t="shared" ca="1" si="167"/>
        <v/>
      </c>
      <c r="AH1155" s="51" t="str">
        <f ca="1">IF($AE1155="","",IF(OFFSET('All Equipment'!$A$1,ROW()-1,2)="","--- Empty ---",OFFSET('All Equipment'!$A$1,ROW()-1,2)))</f>
        <v/>
      </c>
      <c r="AI1155" s="52" t="str">
        <f ca="1">IF($AF1155="","",OFFSET('All Equipment'!$E$1,ROW()-1,0))</f>
        <v/>
      </c>
      <c r="AJ1155" s="52" t="str">
        <f ca="1">IF($AE1155="","",OFFSET('All Equipment'!$M$1,ROW()-1,0))</f>
        <v/>
      </c>
      <c r="AK1155" s="107" t="str">
        <f ca="1">IF($AE1155="","",IF($AH1155="--- Empty ---",0,OFFSET('All Equipment'!$P$1,ROW()-1,0)))</f>
        <v/>
      </c>
      <c r="AL1155" s="107" t="str">
        <f ca="1">IF($AE1155="","",IF(AND($AE1155="Off-Hand",$AH1155="--- Empty ---"),1000,IF($AG1155="1H",SUM($AK1155,MAX(Optimization!$I$5:$K$5)),$AK1155)))</f>
        <v/>
      </c>
      <c r="AM1155" s="134" t="str">
        <f ca="1">IF($AH1155="","",IF(AND($AH1155&lt;&gt;"--- Empty ---",OR($AI1155&gt;$AD$2,OFFSET('All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5" s="52" t="str">
        <f t="shared" ca="1" si="168"/>
        <v/>
      </c>
      <c r="AO1155" s="52" t="str">
        <f t="shared" ref="AO1155:AO1200" ca="1" si="171">IF($AH1155="","",ROW())</f>
        <v/>
      </c>
      <c r="AQ1155" s="51" t="str">
        <f t="shared" ca="1" si="169"/>
        <v/>
      </c>
      <c r="AR1155" s="51" t="str">
        <f t="shared" ca="1" si="163"/>
        <v/>
      </c>
      <c r="AS1155" s="52" t="str">
        <f t="shared" ca="1" si="164"/>
        <v/>
      </c>
      <c r="AT1155" s="52" t="str">
        <f ca="1">IF(OR(AQ1155="",AQ1155="n/a"),AQ1155,IF(AND($AR1155&lt;&gt;"--- Empty ---",AR1155=IF(AQ1155="Finger1",Settings!$AB$4,Settings!$AB$6),ISERROR(MATCH(AR1155,Settings!$AB$9:$AB$14,0))),"No","Yes"))</f>
        <v/>
      </c>
      <c r="AV1155" s="51" t="str">
        <f t="shared" ca="1" si="170"/>
        <v/>
      </c>
      <c r="AW1155" s="51" t="str">
        <f t="shared" ca="1" si="165"/>
        <v/>
      </c>
      <c r="AX1155" s="52" t="str">
        <f t="shared" ca="1" si="166"/>
        <v/>
      </c>
      <c r="AY1155" s="52" t="str">
        <f ca="1">IF(OR(AV1155="",AV1155="n/a"),AV1155,IF(AND($AW1155&lt;&gt;"--- Empty ---",AW1155=IF(AV1155="Finger2",Settings!$AB$3,Settings!$AB$5),ISERROR(MATCH(AW1155,Settings!$AB$9:$AB$14,0))),"No","Yes"))</f>
        <v/>
      </c>
    </row>
    <row r="1156" spans="31:51" x14ac:dyDescent="0.25">
      <c r="AE1156" s="51" t="str">
        <f ca="1">OFFSET('All Equipment'!$A$1,ROW()-1,0)&amp;""</f>
        <v/>
      </c>
      <c r="AF1156" s="51" t="str">
        <f ca="1">OFFSET('All Equipment'!$B$1,ROW()-1,0)&amp;""</f>
        <v/>
      </c>
      <c r="AG1156" s="52" t="str">
        <f t="shared" ca="1" si="167"/>
        <v/>
      </c>
      <c r="AH1156" s="51" t="str">
        <f ca="1">IF($AE1156="","",IF(OFFSET('All Equipment'!$A$1,ROW()-1,2)="","--- Empty ---",OFFSET('All Equipment'!$A$1,ROW()-1,2)))</f>
        <v/>
      </c>
      <c r="AI1156" s="52" t="str">
        <f ca="1">IF($AF1156="","",OFFSET('All Equipment'!$E$1,ROW()-1,0))</f>
        <v/>
      </c>
      <c r="AJ1156" s="52" t="str">
        <f ca="1">IF($AE1156="","",OFFSET('All Equipment'!$M$1,ROW()-1,0))</f>
        <v/>
      </c>
      <c r="AK1156" s="107" t="str">
        <f ca="1">IF($AE1156="","",IF($AH1156="--- Empty ---",0,OFFSET('All Equipment'!$P$1,ROW()-1,0)))</f>
        <v/>
      </c>
      <c r="AL1156" s="107" t="str">
        <f ca="1">IF($AE1156="","",IF(AND($AE1156="Off-Hand",$AH1156="--- Empty ---"),1000,IF($AG1156="1H",SUM($AK1156,MAX(Optimization!$I$5:$K$5)),$AK1156)))</f>
        <v/>
      </c>
      <c r="AM1156" s="134" t="str">
        <f ca="1">IF($AH1156="","",IF(AND($AH1156&lt;&gt;"--- Empty ---",OR($AI1156&gt;$AD$2,OFFSET('All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6" s="52" t="str">
        <f t="shared" ca="1" si="168"/>
        <v/>
      </c>
      <c r="AO1156" s="52" t="str">
        <f t="shared" ca="1" si="171"/>
        <v/>
      </c>
      <c r="AQ1156" s="51" t="str">
        <f t="shared" ca="1" si="169"/>
        <v/>
      </c>
      <c r="AR1156" s="51" t="str">
        <f t="shared" ca="1" si="163"/>
        <v/>
      </c>
      <c r="AS1156" s="52" t="str">
        <f t="shared" ca="1" si="164"/>
        <v/>
      </c>
      <c r="AT1156" s="52" t="str">
        <f ca="1">IF(OR(AQ1156="",AQ1156="n/a"),AQ1156,IF(AND($AR1156&lt;&gt;"--- Empty ---",AR1156=IF(AQ1156="Finger1",Settings!$AB$4,Settings!$AB$6),ISERROR(MATCH(AR1156,Settings!$AB$9:$AB$14,0))),"No","Yes"))</f>
        <v/>
      </c>
      <c r="AV1156" s="51" t="str">
        <f t="shared" ca="1" si="170"/>
        <v/>
      </c>
      <c r="AW1156" s="51" t="str">
        <f t="shared" ca="1" si="165"/>
        <v/>
      </c>
      <c r="AX1156" s="52" t="str">
        <f t="shared" ca="1" si="166"/>
        <v/>
      </c>
      <c r="AY1156" s="52" t="str">
        <f ca="1">IF(OR(AV1156="",AV1156="n/a"),AV1156,IF(AND($AW1156&lt;&gt;"--- Empty ---",AW1156=IF(AV1156="Finger2",Settings!$AB$3,Settings!$AB$5),ISERROR(MATCH(AW1156,Settings!$AB$9:$AB$14,0))),"No","Yes"))</f>
        <v/>
      </c>
    </row>
    <row r="1157" spans="31:51" x14ac:dyDescent="0.25">
      <c r="AE1157" s="51" t="str">
        <f ca="1">OFFSET('All Equipment'!$A$1,ROW()-1,0)&amp;""</f>
        <v/>
      </c>
      <c r="AF1157" s="51" t="str">
        <f ca="1">OFFSET('All Equipment'!$B$1,ROW()-1,0)&amp;""</f>
        <v/>
      </c>
      <c r="AG1157" s="52" t="str">
        <f t="shared" ca="1" si="167"/>
        <v/>
      </c>
      <c r="AH1157" s="51" t="str">
        <f ca="1">IF($AE1157="","",IF(OFFSET('All Equipment'!$A$1,ROW()-1,2)="","--- Empty ---",OFFSET('All Equipment'!$A$1,ROW()-1,2)))</f>
        <v/>
      </c>
      <c r="AI1157" s="52" t="str">
        <f ca="1">IF($AF1157="","",OFFSET('All Equipment'!$E$1,ROW()-1,0))</f>
        <v/>
      </c>
      <c r="AJ1157" s="52" t="str">
        <f ca="1">IF($AE1157="","",OFFSET('All Equipment'!$M$1,ROW()-1,0))</f>
        <v/>
      </c>
      <c r="AK1157" s="107" t="str">
        <f ca="1">IF($AE1157="","",IF($AH1157="--- Empty ---",0,OFFSET('All Equipment'!$P$1,ROW()-1,0)))</f>
        <v/>
      </c>
      <c r="AL1157" s="107" t="str">
        <f ca="1">IF($AE1157="","",IF(AND($AE1157="Off-Hand",$AH1157="--- Empty ---"),1000,IF($AG1157="1H",SUM($AK1157,MAX(Optimization!$I$5:$K$5)),$AK1157)))</f>
        <v/>
      </c>
      <c r="AM1157" s="134" t="str">
        <f ca="1">IF($AH1157="","",IF(AND($AH1157&lt;&gt;"--- Empty ---",OR($AI1157&gt;$AD$2,OFFSET('All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7" s="52" t="str">
        <f t="shared" ca="1" si="168"/>
        <v/>
      </c>
      <c r="AO1157" s="52" t="str">
        <f t="shared" ca="1" si="171"/>
        <v/>
      </c>
      <c r="AQ1157" s="51" t="str">
        <f t="shared" ca="1" si="169"/>
        <v/>
      </c>
      <c r="AR1157" s="51" t="str">
        <f t="shared" ca="1" si="163"/>
        <v/>
      </c>
      <c r="AS1157" s="52" t="str">
        <f t="shared" ca="1" si="164"/>
        <v/>
      </c>
      <c r="AT1157" s="52" t="str">
        <f ca="1">IF(OR(AQ1157="",AQ1157="n/a"),AQ1157,IF(AND($AR1157&lt;&gt;"--- Empty ---",AR1157=IF(AQ1157="Finger1",Settings!$AB$4,Settings!$AB$6),ISERROR(MATCH(AR1157,Settings!$AB$9:$AB$14,0))),"No","Yes"))</f>
        <v/>
      </c>
      <c r="AV1157" s="51" t="str">
        <f t="shared" ca="1" si="170"/>
        <v/>
      </c>
      <c r="AW1157" s="51" t="str">
        <f t="shared" ca="1" si="165"/>
        <v/>
      </c>
      <c r="AX1157" s="52" t="str">
        <f t="shared" ca="1" si="166"/>
        <v/>
      </c>
      <c r="AY1157" s="52" t="str">
        <f ca="1">IF(OR(AV1157="",AV1157="n/a"),AV1157,IF(AND($AW1157&lt;&gt;"--- Empty ---",AW1157=IF(AV1157="Finger2",Settings!$AB$3,Settings!$AB$5),ISERROR(MATCH(AW1157,Settings!$AB$9:$AB$14,0))),"No","Yes"))</f>
        <v/>
      </c>
    </row>
    <row r="1158" spans="31:51" x14ac:dyDescent="0.25">
      <c r="AE1158" s="51" t="str">
        <f ca="1">OFFSET('All Equipment'!$A$1,ROW()-1,0)&amp;""</f>
        <v/>
      </c>
      <c r="AF1158" s="51" t="str">
        <f ca="1">OFFSET('All Equipment'!$B$1,ROW()-1,0)&amp;""</f>
        <v/>
      </c>
      <c r="AG1158" s="52" t="str">
        <f t="shared" ca="1" si="167"/>
        <v/>
      </c>
      <c r="AH1158" s="51" t="str">
        <f ca="1">IF($AE1158="","",IF(OFFSET('All Equipment'!$A$1,ROW()-1,2)="","--- Empty ---",OFFSET('All Equipment'!$A$1,ROW()-1,2)))</f>
        <v/>
      </c>
      <c r="AI1158" s="52" t="str">
        <f ca="1">IF($AF1158="","",OFFSET('All Equipment'!$E$1,ROW()-1,0))</f>
        <v/>
      </c>
      <c r="AJ1158" s="52" t="str">
        <f ca="1">IF($AE1158="","",OFFSET('All Equipment'!$M$1,ROW()-1,0))</f>
        <v/>
      </c>
      <c r="AK1158" s="107" t="str">
        <f ca="1">IF($AE1158="","",IF($AH1158="--- Empty ---",0,OFFSET('All Equipment'!$P$1,ROW()-1,0)))</f>
        <v/>
      </c>
      <c r="AL1158" s="107" t="str">
        <f ca="1">IF($AE1158="","",IF(AND($AE1158="Off-Hand",$AH1158="--- Empty ---"),1000,IF($AG1158="1H",SUM($AK1158,MAX(Optimization!$I$5:$K$5)),$AK1158)))</f>
        <v/>
      </c>
      <c r="AM1158" s="134" t="str">
        <f ca="1">IF($AH1158="","",IF(AND($AH1158&lt;&gt;"--- Empty ---",OR($AI1158&gt;$AD$2,OFFSET('All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8" s="52" t="str">
        <f t="shared" ca="1" si="168"/>
        <v/>
      </c>
      <c r="AO1158" s="52" t="str">
        <f t="shared" ca="1" si="171"/>
        <v/>
      </c>
      <c r="AQ1158" s="51" t="str">
        <f t="shared" ca="1" si="169"/>
        <v/>
      </c>
      <c r="AR1158" s="51" t="str">
        <f t="shared" ca="1" si="163"/>
        <v/>
      </c>
      <c r="AS1158" s="52" t="str">
        <f t="shared" ca="1" si="164"/>
        <v/>
      </c>
      <c r="AT1158" s="52" t="str">
        <f ca="1">IF(OR(AQ1158="",AQ1158="n/a"),AQ1158,IF(AND($AR1158&lt;&gt;"--- Empty ---",AR1158=IF(AQ1158="Finger1",Settings!$AB$4,Settings!$AB$6),ISERROR(MATCH(AR1158,Settings!$AB$9:$AB$14,0))),"No","Yes"))</f>
        <v/>
      </c>
      <c r="AV1158" s="51" t="str">
        <f t="shared" ca="1" si="170"/>
        <v/>
      </c>
      <c r="AW1158" s="51" t="str">
        <f t="shared" ca="1" si="165"/>
        <v/>
      </c>
      <c r="AX1158" s="52" t="str">
        <f t="shared" ca="1" si="166"/>
        <v/>
      </c>
      <c r="AY1158" s="52" t="str">
        <f ca="1">IF(OR(AV1158="",AV1158="n/a"),AV1158,IF(AND($AW1158&lt;&gt;"--- Empty ---",AW1158=IF(AV1158="Finger2",Settings!$AB$3,Settings!$AB$5),ISERROR(MATCH(AW1158,Settings!$AB$9:$AB$14,0))),"No","Yes"))</f>
        <v/>
      </c>
    </row>
    <row r="1159" spans="31:51" x14ac:dyDescent="0.25">
      <c r="AE1159" s="51" t="str">
        <f ca="1">OFFSET('All Equipment'!$A$1,ROW()-1,0)&amp;""</f>
        <v/>
      </c>
      <c r="AF1159" s="51" t="str">
        <f ca="1">OFFSET('All Equipment'!$B$1,ROW()-1,0)&amp;""</f>
        <v/>
      </c>
      <c r="AG1159" s="52" t="str">
        <f t="shared" ca="1" si="167"/>
        <v/>
      </c>
      <c r="AH1159" s="51" t="str">
        <f ca="1">IF($AE1159="","",IF(OFFSET('All Equipment'!$A$1,ROW()-1,2)="","--- Empty ---",OFFSET('All Equipment'!$A$1,ROW()-1,2)))</f>
        <v/>
      </c>
      <c r="AI1159" s="52" t="str">
        <f ca="1">IF($AF1159="","",OFFSET('All Equipment'!$E$1,ROW()-1,0))</f>
        <v/>
      </c>
      <c r="AJ1159" s="52" t="str">
        <f ca="1">IF($AE1159="","",OFFSET('All Equipment'!$M$1,ROW()-1,0))</f>
        <v/>
      </c>
      <c r="AK1159" s="107" t="str">
        <f ca="1">IF($AE1159="","",IF($AH1159="--- Empty ---",0,OFFSET('All Equipment'!$P$1,ROW()-1,0)))</f>
        <v/>
      </c>
      <c r="AL1159" s="107" t="str">
        <f ca="1">IF($AE1159="","",IF(AND($AE1159="Off-Hand",$AH1159="--- Empty ---"),1000,IF($AG1159="1H",SUM($AK1159,MAX(Optimization!$I$5:$K$5)),$AK1159)))</f>
        <v/>
      </c>
      <c r="AM1159" s="134" t="str">
        <f ca="1">IF($AH1159="","",IF(AND($AH1159&lt;&gt;"--- Empty ---",OR($AI1159&gt;$AD$2,OFFSET('All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9" s="52" t="str">
        <f t="shared" ca="1" si="168"/>
        <v/>
      </c>
      <c r="AO1159" s="52" t="str">
        <f t="shared" ca="1" si="171"/>
        <v/>
      </c>
      <c r="AQ1159" s="51" t="str">
        <f t="shared" ca="1" si="169"/>
        <v/>
      </c>
      <c r="AR1159" s="51" t="str">
        <f t="shared" ca="1" si="163"/>
        <v/>
      </c>
      <c r="AS1159" s="52" t="str">
        <f t="shared" ca="1" si="164"/>
        <v/>
      </c>
      <c r="AT1159" s="52" t="str">
        <f ca="1">IF(OR(AQ1159="",AQ1159="n/a"),AQ1159,IF(AND($AR1159&lt;&gt;"--- Empty ---",AR1159=IF(AQ1159="Finger1",Settings!$AB$4,Settings!$AB$6),ISERROR(MATCH(AR1159,Settings!$AB$9:$AB$14,0))),"No","Yes"))</f>
        <v/>
      </c>
      <c r="AV1159" s="51" t="str">
        <f t="shared" ca="1" si="170"/>
        <v/>
      </c>
      <c r="AW1159" s="51" t="str">
        <f t="shared" ca="1" si="165"/>
        <v/>
      </c>
      <c r="AX1159" s="52" t="str">
        <f t="shared" ca="1" si="166"/>
        <v/>
      </c>
      <c r="AY1159" s="52" t="str">
        <f ca="1">IF(OR(AV1159="",AV1159="n/a"),AV1159,IF(AND($AW1159&lt;&gt;"--- Empty ---",AW1159=IF(AV1159="Finger2",Settings!$AB$3,Settings!$AB$5),ISERROR(MATCH(AW1159,Settings!$AB$9:$AB$14,0))),"No","Yes"))</f>
        <v/>
      </c>
    </row>
    <row r="1160" spans="31:51" x14ac:dyDescent="0.25">
      <c r="AE1160" s="51" t="str">
        <f ca="1">OFFSET('All Equipment'!$A$1,ROW()-1,0)&amp;""</f>
        <v/>
      </c>
      <c r="AF1160" s="51" t="str">
        <f ca="1">OFFSET('All Equipment'!$B$1,ROW()-1,0)&amp;""</f>
        <v/>
      </c>
      <c r="AG1160" s="52" t="str">
        <f t="shared" ca="1" si="167"/>
        <v/>
      </c>
      <c r="AH1160" s="51" t="str">
        <f ca="1">IF($AE1160="","",IF(OFFSET('All Equipment'!$A$1,ROW()-1,2)="","--- Empty ---",OFFSET('All Equipment'!$A$1,ROW()-1,2)))</f>
        <v/>
      </c>
      <c r="AI1160" s="52" t="str">
        <f ca="1">IF($AF1160="","",OFFSET('All Equipment'!$E$1,ROW()-1,0))</f>
        <v/>
      </c>
      <c r="AJ1160" s="52" t="str">
        <f ca="1">IF($AE1160="","",OFFSET('All Equipment'!$M$1,ROW()-1,0))</f>
        <v/>
      </c>
      <c r="AK1160" s="107" t="str">
        <f ca="1">IF($AE1160="","",IF($AH1160="--- Empty ---",0,OFFSET('All Equipment'!$P$1,ROW()-1,0)))</f>
        <v/>
      </c>
      <c r="AL1160" s="107" t="str">
        <f ca="1">IF($AE1160="","",IF(AND($AE1160="Off-Hand",$AH1160="--- Empty ---"),1000,IF($AG1160="1H",SUM($AK1160,MAX(Optimization!$I$5:$K$5)),$AK1160)))</f>
        <v/>
      </c>
      <c r="AM1160" s="134" t="str">
        <f ca="1">IF($AH1160="","",IF(AND($AH1160&lt;&gt;"--- Empty ---",OR($AI1160&gt;$AD$2,OFFSET('All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0" s="52" t="str">
        <f t="shared" ca="1" si="168"/>
        <v/>
      </c>
      <c r="AO1160" s="52" t="str">
        <f t="shared" ca="1" si="171"/>
        <v/>
      </c>
      <c r="AQ1160" s="51" t="str">
        <f t="shared" ca="1" si="169"/>
        <v/>
      </c>
      <c r="AR1160" s="51" t="str">
        <f t="shared" ca="1" si="163"/>
        <v/>
      </c>
      <c r="AS1160" s="52" t="str">
        <f t="shared" ca="1" si="164"/>
        <v/>
      </c>
      <c r="AT1160" s="52" t="str">
        <f ca="1">IF(OR(AQ1160="",AQ1160="n/a"),AQ1160,IF(AND($AR1160&lt;&gt;"--- Empty ---",AR1160=IF(AQ1160="Finger1",Settings!$AB$4,Settings!$AB$6),ISERROR(MATCH(AR1160,Settings!$AB$9:$AB$14,0))),"No","Yes"))</f>
        <v/>
      </c>
      <c r="AV1160" s="51" t="str">
        <f t="shared" ca="1" si="170"/>
        <v/>
      </c>
      <c r="AW1160" s="51" t="str">
        <f t="shared" ca="1" si="165"/>
        <v/>
      </c>
      <c r="AX1160" s="52" t="str">
        <f t="shared" ca="1" si="166"/>
        <v/>
      </c>
      <c r="AY1160" s="52" t="str">
        <f ca="1">IF(OR(AV1160="",AV1160="n/a"),AV1160,IF(AND($AW1160&lt;&gt;"--- Empty ---",AW1160=IF(AV1160="Finger2",Settings!$AB$3,Settings!$AB$5),ISERROR(MATCH(AW1160,Settings!$AB$9:$AB$14,0))),"No","Yes"))</f>
        <v/>
      </c>
    </row>
    <row r="1161" spans="31:51" x14ac:dyDescent="0.25">
      <c r="AE1161" s="51" t="str">
        <f ca="1">OFFSET('All Equipment'!$A$1,ROW()-1,0)&amp;""</f>
        <v/>
      </c>
      <c r="AF1161" s="51" t="str">
        <f ca="1">OFFSET('All Equipment'!$B$1,ROW()-1,0)&amp;""</f>
        <v/>
      </c>
      <c r="AG1161" s="52" t="str">
        <f t="shared" ca="1" si="167"/>
        <v/>
      </c>
      <c r="AH1161" s="51" t="str">
        <f ca="1">IF($AE1161="","",IF(OFFSET('All Equipment'!$A$1,ROW()-1,2)="","--- Empty ---",OFFSET('All Equipment'!$A$1,ROW()-1,2)))</f>
        <v/>
      </c>
      <c r="AI1161" s="52" t="str">
        <f ca="1">IF($AF1161="","",OFFSET('All Equipment'!$E$1,ROW()-1,0))</f>
        <v/>
      </c>
      <c r="AJ1161" s="52" t="str">
        <f ca="1">IF($AE1161="","",OFFSET('All Equipment'!$M$1,ROW()-1,0))</f>
        <v/>
      </c>
      <c r="AK1161" s="107" t="str">
        <f ca="1">IF($AE1161="","",IF($AH1161="--- Empty ---",0,OFFSET('All Equipment'!$P$1,ROW()-1,0)))</f>
        <v/>
      </c>
      <c r="AL1161" s="107" t="str">
        <f ca="1">IF($AE1161="","",IF(AND($AE1161="Off-Hand",$AH1161="--- Empty ---"),1000,IF($AG1161="1H",SUM($AK1161,MAX(Optimization!$I$5:$K$5)),$AK1161)))</f>
        <v/>
      </c>
      <c r="AM1161" s="134" t="str">
        <f ca="1">IF($AH1161="","",IF(AND($AH1161&lt;&gt;"--- Empty ---",OR($AI1161&gt;$AD$2,OFFSET('All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1" s="52" t="str">
        <f t="shared" ca="1" si="168"/>
        <v/>
      </c>
      <c r="AO1161" s="52" t="str">
        <f t="shared" ca="1" si="171"/>
        <v/>
      </c>
      <c r="AQ1161" s="51" t="str">
        <f t="shared" ca="1" si="169"/>
        <v/>
      </c>
      <c r="AR1161" s="51" t="str">
        <f t="shared" ca="1" si="163"/>
        <v/>
      </c>
      <c r="AS1161" s="52" t="str">
        <f t="shared" ca="1" si="164"/>
        <v/>
      </c>
      <c r="AT1161" s="52" t="str">
        <f ca="1">IF(OR(AQ1161="",AQ1161="n/a"),AQ1161,IF(AND($AR1161&lt;&gt;"--- Empty ---",AR1161=IF(AQ1161="Finger1",Settings!$AB$4,Settings!$AB$6),ISERROR(MATCH(AR1161,Settings!$AB$9:$AB$14,0))),"No","Yes"))</f>
        <v/>
      </c>
      <c r="AV1161" s="51" t="str">
        <f t="shared" ca="1" si="170"/>
        <v/>
      </c>
      <c r="AW1161" s="51" t="str">
        <f t="shared" ca="1" si="165"/>
        <v/>
      </c>
      <c r="AX1161" s="52" t="str">
        <f t="shared" ca="1" si="166"/>
        <v/>
      </c>
      <c r="AY1161" s="52" t="str">
        <f ca="1">IF(OR(AV1161="",AV1161="n/a"),AV1161,IF(AND($AW1161&lt;&gt;"--- Empty ---",AW1161=IF(AV1161="Finger2",Settings!$AB$3,Settings!$AB$5),ISERROR(MATCH(AW1161,Settings!$AB$9:$AB$14,0))),"No","Yes"))</f>
        <v/>
      </c>
    </row>
    <row r="1162" spans="31:51" x14ac:dyDescent="0.25">
      <c r="AE1162" s="51" t="str">
        <f ca="1">OFFSET('All Equipment'!$A$1,ROW()-1,0)&amp;""</f>
        <v/>
      </c>
      <c r="AF1162" s="51" t="str">
        <f ca="1">OFFSET('All Equipment'!$B$1,ROW()-1,0)&amp;""</f>
        <v/>
      </c>
      <c r="AG1162" s="52" t="str">
        <f t="shared" ca="1" si="167"/>
        <v/>
      </c>
      <c r="AH1162" s="51" t="str">
        <f ca="1">IF($AE1162="","",IF(OFFSET('All Equipment'!$A$1,ROW()-1,2)="","--- Empty ---",OFFSET('All Equipment'!$A$1,ROW()-1,2)))</f>
        <v/>
      </c>
      <c r="AI1162" s="52" t="str">
        <f ca="1">IF($AF1162="","",OFFSET('All Equipment'!$E$1,ROW()-1,0))</f>
        <v/>
      </c>
      <c r="AJ1162" s="52" t="str">
        <f ca="1">IF($AE1162="","",OFFSET('All Equipment'!$M$1,ROW()-1,0))</f>
        <v/>
      </c>
      <c r="AK1162" s="107" t="str">
        <f ca="1">IF($AE1162="","",IF($AH1162="--- Empty ---",0,OFFSET('All Equipment'!$P$1,ROW()-1,0)))</f>
        <v/>
      </c>
      <c r="AL1162" s="107" t="str">
        <f ca="1">IF($AE1162="","",IF(AND($AE1162="Off-Hand",$AH1162="--- Empty ---"),1000,IF($AG1162="1H",SUM($AK1162,MAX(Optimization!$I$5:$K$5)),$AK1162)))</f>
        <v/>
      </c>
      <c r="AM1162" s="134" t="str">
        <f ca="1">IF($AH1162="","",IF(AND($AH1162&lt;&gt;"--- Empty ---",OR($AI1162&gt;$AD$2,OFFSET('All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2" s="52" t="str">
        <f t="shared" ca="1" si="168"/>
        <v/>
      </c>
      <c r="AO1162" s="52" t="str">
        <f t="shared" ca="1" si="171"/>
        <v/>
      </c>
      <c r="AQ1162" s="51" t="str">
        <f t="shared" ca="1" si="169"/>
        <v/>
      </c>
      <c r="AR1162" s="51" t="str">
        <f t="shared" ca="1" si="163"/>
        <v/>
      </c>
      <c r="AS1162" s="52" t="str">
        <f t="shared" ca="1" si="164"/>
        <v/>
      </c>
      <c r="AT1162" s="52" t="str">
        <f ca="1">IF(OR(AQ1162="",AQ1162="n/a"),AQ1162,IF(AND($AR1162&lt;&gt;"--- Empty ---",AR1162=IF(AQ1162="Finger1",Settings!$AB$4,Settings!$AB$6),ISERROR(MATCH(AR1162,Settings!$AB$9:$AB$14,0))),"No","Yes"))</f>
        <v/>
      </c>
      <c r="AV1162" s="51" t="str">
        <f t="shared" ca="1" si="170"/>
        <v/>
      </c>
      <c r="AW1162" s="51" t="str">
        <f t="shared" ca="1" si="165"/>
        <v/>
      </c>
      <c r="AX1162" s="52" t="str">
        <f t="shared" ca="1" si="166"/>
        <v/>
      </c>
      <c r="AY1162" s="52" t="str">
        <f ca="1">IF(OR(AV1162="",AV1162="n/a"),AV1162,IF(AND($AW1162&lt;&gt;"--- Empty ---",AW1162=IF(AV1162="Finger2",Settings!$AB$3,Settings!$AB$5),ISERROR(MATCH(AW1162,Settings!$AB$9:$AB$14,0))),"No","Yes"))</f>
        <v/>
      </c>
    </row>
    <row r="1163" spans="31:51" x14ac:dyDescent="0.25">
      <c r="AE1163" s="51" t="str">
        <f ca="1">OFFSET('All Equipment'!$A$1,ROW()-1,0)&amp;""</f>
        <v/>
      </c>
      <c r="AF1163" s="51" t="str">
        <f ca="1">OFFSET('All Equipment'!$B$1,ROW()-1,0)&amp;""</f>
        <v/>
      </c>
      <c r="AG1163" s="52" t="str">
        <f t="shared" ca="1" si="167"/>
        <v/>
      </c>
      <c r="AH1163" s="51" t="str">
        <f ca="1">IF($AE1163="","",IF(OFFSET('All Equipment'!$A$1,ROW()-1,2)="","--- Empty ---",OFFSET('All Equipment'!$A$1,ROW()-1,2)))</f>
        <v/>
      </c>
      <c r="AI1163" s="52" t="str">
        <f ca="1">IF($AF1163="","",OFFSET('All Equipment'!$E$1,ROW()-1,0))</f>
        <v/>
      </c>
      <c r="AJ1163" s="52" t="str">
        <f ca="1">IF($AE1163="","",OFFSET('All Equipment'!$M$1,ROW()-1,0))</f>
        <v/>
      </c>
      <c r="AK1163" s="107" t="str">
        <f ca="1">IF($AE1163="","",IF($AH1163="--- Empty ---",0,OFFSET('All Equipment'!$P$1,ROW()-1,0)))</f>
        <v/>
      </c>
      <c r="AL1163" s="107" t="str">
        <f ca="1">IF($AE1163="","",IF(AND($AE1163="Off-Hand",$AH1163="--- Empty ---"),1000,IF($AG1163="1H",SUM($AK1163,MAX(Optimization!$I$5:$K$5)),$AK1163)))</f>
        <v/>
      </c>
      <c r="AM1163" s="134" t="str">
        <f ca="1">IF($AH1163="","",IF(AND($AH1163&lt;&gt;"--- Empty ---",OR($AI1163&gt;$AD$2,OFFSET('All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3" s="52" t="str">
        <f t="shared" ca="1" si="168"/>
        <v/>
      </c>
      <c r="AO1163" s="52" t="str">
        <f t="shared" ca="1" si="171"/>
        <v/>
      </c>
      <c r="AQ1163" s="51" t="str">
        <f t="shared" ca="1" si="169"/>
        <v/>
      </c>
      <c r="AR1163" s="51" t="str">
        <f t="shared" ca="1" si="163"/>
        <v/>
      </c>
      <c r="AS1163" s="52" t="str">
        <f t="shared" ca="1" si="164"/>
        <v/>
      </c>
      <c r="AT1163" s="52" t="str">
        <f ca="1">IF(OR(AQ1163="",AQ1163="n/a"),AQ1163,IF(AND($AR1163&lt;&gt;"--- Empty ---",AR1163=IF(AQ1163="Finger1",Settings!$AB$4,Settings!$AB$6),ISERROR(MATCH(AR1163,Settings!$AB$9:$AB$14,0))),"No","Yes"))</f>
        <v/>
      </c>
      <c r="AV1163" s="51" t="str">
        <f t="shared" ca="1" si="170"/>
        <v/>
      </c>
      <c r="AW1163" s="51" t="str">
        <f t="shared" ca="1" si="165"/>
        <v/>
      </c>
      <c r="AX1163" s="52" t="str">
        <f t="shared" ca="1" si="166"/>
        <v/>
      </c>
      <c r="AY1163" s="52" t="str">
        <f ca="1">IF(OR(AV1163="",AV1163="n/a"),AV1163,IF(AND($AW1163&lt;&gt;"--- Empty ---",AW1163=IF(AV1163="Finger2",Settings!$AB$3,Settings!$AB$5),ISERROR(MATCH(AW1163,Settings!$AB$9:$AB$14,0))),"No","Yes"))</f>
        <v/>
      </c>
    </row>
    <row r="1164" spans="31:51" x14ac:dyDescent="0.25">
      <c r="AE1164" s="51" t="str">
        <f ca="1">OFFSET('All Equipment'!$A$1,ROW()-1,0)&amp;""</f>
        <v/>
      </c>
      <c r="AF1164" s="51" t="str">
        <f ca="1">OFFSET('All Equipment'!$B$1,ROW()-1,0)&amp;""</f>
        <v/>
      </c>
      <c r="AG1164" s="52" t="str">
        <f t="shared" ca="1" si="167"/>
        <v/>
      </c>
      <c r="AH1164" s="51" t="str">
        <f ca="1">IF($AE1164="","",IF(OFFSET('All Equipment'!$A$1,ROW()-1,2)="","--- Empty ---",OFFSET('All Equipment'!$A$1,ROW()-1,2)))</f>
        <v/>
      </c>
      <c r="AI1164" s="52" t="str">
        <f ca="1">IF($AF1164="","",OFFSET('All Equipment'!$E$1,ROW()-1,0))</f>
        <v/>
      </c>
      <c r="AJ1164" s="52" t="str">
        <f ca="1">IF($AE1164="","",OFFSET('All Equipment'!$M$1,ROW()-1,0))</f>
        <v/>
      </c>
      <c r="AK1164" s="107" t="str">
        <f ca="1">IF($AE1164="","",IF($AH1164="--- Empty ---",0,OFFSET('All Equipment'!$P$1,ROW()-1,0)))</f>
        <v/>
      </c>
      <c r="AL1164" s="107" t="str">
        <f ca="1">IF($AE1164="","",IF(AND($AE1164="Off-Hand",$AH1164="--- Empty ---"),1000,IF($AG1164="1H",SUM($AK1164,MAX(Optimization!$I$5:$K$5)),$AK1164)))</f>
        <v/>
      </c>
      <c r="AM1164" s="134" t="str">
        <f ca="1">IF($AH1164="","",IF(AND($AH1164&lt;&gt;"--- Empty ---",OR($AI1164&gt;$AD$2,OFFSET('All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4" s="52" t="str">
        <f t="shared" ca="1" si="168"/>
        <v/>
      </c>
      <c r="AO1164" s="52" t="str">
        <f t="shared" ca="1" si="171"/>
        <v/>
      </c>
      <c r="AQ1164" s="51" t="str">
        <f t="shared" ca="1" si="169"/>
        <v/>
      </c>
      <c r="AR1164" s="51" t="str">
        <f t="shared" ca="1" si="163"/>
        <v/>
      </c>
      <c r="AS1164" s="52" t="str">
        <f t="shared" ca="1" si="164"/>
        <v/>
      </c>
      <c r="AT1164" s="52" t="str">
        <f ca="1">IF(OR(AQ1164="",AQ1164="n/a"),AQ1164,IF(AND($AR1164&lt;&gt;"--- Empty ---",AR1164=IF(AQ1164="Finger1",Settings!$AB$4,Settings!$AB$6),ISERROR(MATCH(AR1164,Settings!$AB$9:$AB$14,0))),"No","Yes"))</f>
        <v/>
      </c>
      <c r="AV1164" s="51" t="str">
        <f t="shared" ca="1" si="170"/>
        <v/>
      </c>
      <c r="AW1164" s="51" t="str">
        <f t="shared" ca="1" si="165"/>
        <v/>
      </c>
      <c r="AX1164" s="52" t="str">
        <f t="shared" ca="1" si="166"/>
        <v/>
      </c>
      <c r="AY1164" s="52" t="str">
        <f ca="1">IF(OR(AV1164="",AV1164="n/a"),AV1164,IF(AND($AW1164&lt;&gt;"--- Empty ---",AW1164=IF(AV1164="Finger2",Settings!$AB$3,Settings!$AB$5),ISERROR(MATCH(AW1164,Settings!$AB$9:$AB$14,0))),"No","Yes"))</f>
        <v/>
      </c>
    </row>
    <row r="1165" spans="31:51" x14ac:dyDescent="0.25">
      <c r="AE1165" s="51" t="str">
        <f ca="1">OFFSET('All Equipment'!$A$1,ROW()-1,0)&amp;""</f>
        <v/>
      </c>
      <c r="AF1165" s="51" t="str">
        <f ca="1">OFFSET('All Equipment'!$B$1,ROW()-1,0)&amp;""</f>
        <v/>
      </c>
      <c r="AG1165" s="52" t="str">
        <f t="shared" ca="1" si="167"/>
        <v/>
      </c>
      <c r="AH1165" s="51" t="str">
        <f ca="1">IF($AE1165="","",IF(OFFSET('All Equipment'!$A$1,ROW()-1,2)="","--- Empty ---",OFFSET('All Equipment'!$A$1,ROW()-1,2)))</f>
        <v/>
      </c>
      <c r="AI1165" s="52" t="str">
        <f ca="1">IF($AF1165="","",OFFSET('All Equipment'!$E$1,ROW()-1,0))</f>
        <v/>
      </c>
      <c r="AJ1165" s="52" t="str">
        <f ca="1">IF($AE1165="","",OFFSET('All Equipment'!$M$1,ROW()-1,0))</f>
        <v/>
      </c>
      <c r="AK1165" s="107" t="str">
        <f ca="1">IF($AE1165="","",IF($AH1165="--- Empty ---",0,OFFSET('All Equipment'!$P$1,ROW()-1,0)))</f>
        <v/>
      </c>
      <c r="AL1165" s="107" t="str">
        <f ca="1">IF($AE1165="","",IF(AND($AE1165="Off-Hand",$AH1165="--- Empty ---"),1000,IF($AG1165="1H",SUM($AK1165,MAX(Optimization!$I$5:$K$5)),$AK1165)))</f>
        <v/>
      </c>
      <c r="AM1165" s="134" t="str">
        <f ca="1">IF($AH1165="","",IF(AND($AH1165&lt;&gt;"--- Empty ---",OR($AI1165&gt;$AD$2,OFFSET('All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5" s="52" t="str">
        <f t="shared" ca="1" si="168"/>
        <v/>
      </c>
      <c r="AO1165" s="52" t="str">
        <f t="shared" ca="1" si="171"/>
        <v/>
      </c>
      <c r="AQ1165" s="51" t="str">
        <f t="shared" ca="1" si="169"/>
        <v/>
      </c>
      <c r="AR1165" s="51" t="str">
        <f t="shared" ca="1" si="163"/>
        <v/>
      </c>
      <c r="AS1165" s="52" t="str">
        <f t="shared" ca="1" si="164"/>
        <v/>
      </c>
      <c r="AT1165" s="52" t="str">
        <f ca="1">IF(OR(AQ1165="",AQ1165="n/a"),AQ1165,IF(AND($AR1165&lt;&gt;"--- Empty ---",AR1165=IF(AQ1165="Finger1",Settings!$AB$4,Settings!$AB$6),ISERROR(MATCH(AR1165,Settings!$AB$9:$AB$14,0))),"No","Yes"))</f>
        <v/>
      </c>
      <c r="AV1165" s="51" t="str">
        <f t="shared" ca="1" si="170"/>
        <v/>
      </c>
      <c r="AW1165" s="51" t="str">
        <f t="shared" ca="1" si="165"/>
        <v/>
      </c>
      <c r="AX1165" s="52" t="str">
        <f t="shared" ca="1" si="166"/>
        <v/>
      </c>
      <c r="AY1165" s="52" t="str">
        <f ca="1">IF(OR(AV1165="",AV1165="n/a"),AV1165,IF(AND($AW1165&lt;&gt;"--- Empty ---",AW1165=IF(AV1165="Finger2",Settings!$AB$3,Settings!$AB$5),ISERROR(MATCH(AW1165,Settings!$AB$9:$AB$14,0))),"No","Yes"))</f>
        <v/>
      </c>
    </row>
    <row r="1166" spans="31:51" x14ac:dyDescent="0.25">
      <c r="AE1166" s="51" t="str">
        <f ca="1">OFFSET('All Equipment'!$A$1,ROW()-1,0)&amp;""</f>
        <v/>
      </c>
      <c r="AF1166" s="51" t="str">
        <f ca="1">OFFSET('All Equipment'!$B$1,ROW()-1,0)&amp;""</f>
        <v/>
      </c>
      <c r="AG1166" s="52" t="str">
        <f t="shared" ca="1" si="167"/>
        <v/>
      </c>
      <c r="AH1166" s="51" t="str">
        <f ca="1">IF($AE1166="","",IF(OFFSET('All Equipment'!$A$1,ROW()-1,2)="","--- Empty ---",OFFSET('All Equipment'!$A$1,ROW()-1,2)))</f>
        <v/>
      </c>
      <c r="AI1166" s="52" t="str">
        <f ca="1">IF($AF1166="","",OFFSET('All Equipment'!$E$1,ROW()-1,0))</f>
        <v/>
      </c>
      <c r="AJ1166" s="52" t="str">
        <f ca="1">IF($AE1166="","",OFFSET('All Equipment'!$M$1,ROW()-1,0))</f>
        <v/>
      </c>
      <c r="AK1166" s="107" t="str">
        <f ca="1">IF($AE1166="","",IF($AH1166="--- Empty ---",0,OFFSET('All Equipment'!$P$1,ROW()-1,0)))</f>
        <v/>
      </c>
      <c r="AL1166" s="107" t="str">
        <f ca="1">IF($AE1166="","",IF(AND($AE1166="Off-Hand",$AH1166="--- Empty ---"),1000,IF($AG1166="1H",SUM($AK1166,MAX(Optimization!$I$5:$K$5)),$AK1166)))</f>
        <v/>
      </c>
      <c r="AM1166" s="134" t="str">
        <f ca="1">IF($AH1166="","",IF(AND($AH1166&lt;&gt;"--- Empty ---",OR($AI1166&gt;$AD$2,OFFSET('All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6" s="52" t="str">
        <f t="shared" ca="1" si="168"/>
        <v/>
      </c>
      <c r="AO1166" s="52" t="str">
        <f t="shared" ca="1" si="171"/>
        <v/>
      </c>
      <c r="AQ1166" s="51" t="str">
        <f t="shared" ca="1" si="169"/>
        <v/>
      </c>
      <c r="AR1166" s="51" t="str">
        <f t="shared" ca="1" si="163"/>
        <v/>
      </c>
      <c r="AS1166" s="52" t="str">
        <f t="shared" ca="1" si="164"/>
        <v/>
      </c>
      <c r="AT1166" s="52" t="str">
        <f ca="1">IF(OR(AQ1166="",AQ1166="n/a"),AQ1166,IF(AND($AR1166&lt;&gt;"--- Empty ---",AR1166=IF(AQ1166="Finger1",Settings!$AB$4,Settings!$AB$6),ISERROR(MATCH(AR1166,Settings!$AB$9:$AB$14,0))),"No","Yes"))</f>
        <v/>
      </c>
      <c r="AV1166" s="51" t="str">
        <f t="shared" ca="1" si="170"/>
        <v/>
      </c>
      <c r="AW1166" s="51" t="str">
        <f t="shared" ca="1" si="165"/>
        <v/>
      </c>
      <c r="AX1166" s="52" t="str">
        <f t="shared" ca="1" si="166"/>
        <v/>
      </c>
      <c r="AY1166" s="52" t="str">
        <f ca="1">IF(OR(AV1166="",AV1166="n/a"),AV1166,IF(AND($AW1166&lt;&gt;"--- Empty ---",AW1166=IF(AV1166="Finger2",Settings!$AB$3,Settings!$AB$5),ISERROR(MATCH(AW1166,Settings!$AB$9:$AB$14,0))),"No","Yes"))</f>
        <v/>
      </c>
    </row>
    <row r="1167" spans="31:51" x14ac:dyDescent="0.25">
      <c r="AE1167" s="51" t="str">
        <f ca="1">OFFSET('All Equipment'!$A$1,ROW()-1,0)&amp;""</f>
        <v/>
      </c>
      <c r="AF1167" s="51" t="str">
        <f ca="1">OFFSET('All Equipment'!$B$1,ROW()-1,0)&amp;""</f>
        <v/>
      </c>
      <c r="AG1167" s="52" t="str">
        <f t="shared" ca="1" si="167"/>
        <v/>
      </c>
      <c r="AH1167" s="51" t="str">
        <f ca="1">IF($AE1167="","",IF(OFFSET('All Equipment'!$A$1,ROW()-1,2)="","--- Empty ---",OFFSET('All Equipment'!$A$1,ROW()-1,2)))</f>
        <v/>
      </c>
      <c r="AI1167" s="52" t="str">
        <f ca="1">IF($AF1167="","",OFFSET('All Equipment'!$E$1,ROW()-1,0))</f>
        <v/>
      </c>
      <c r="AJ1167" s="52" t="str">
        <f ca="1">IF($AE1167="","",OFFSET('All Equipment'!$M$1,ROW()-1,0))</f>
        <v/>
      </c>
      <c r="AK1167" s="107" t="str">
        <f ca="1">IF($AE1167="","",IF($AH1167="--- Empty ---",0,OFFSET('All Equipment'!$P$1,ROW()-1,0)))</f>
        <v/>
      </c>
      <c r="AL1167" s="107" t="str">
        <f ca="1">IF($AE1167="","",IF(AND($AE1167="Off-Hand",$AH1167="--- Empty ---"),1000,IF($AG1167="1H",SUM($AK1167,MAX(Optimization!$I$5:$K$5)),$AK1167)))</f>
        <v/>
      </c>
      <c r="AM1167" s="134" t="str">
        <f ca="1">IF($AH1167="","",IF(AND($AH1167&lt;&gt;"--- Empty ---",OR($AI1167&gt;$AD$2,OFFSET('All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7" s="52" t="str">
        <f t="shared" ca="1" si="168"/>
        <v/>
      </c>
      <c r="AO1167" s="52" t="str">
        <f t="shared" ca="1" si="171"/>
        <v/>
      </c>
      <c r="AQ1167" s="51" t="str">
        <f t="shared" ca="1" si="169"/>
        <v/>
      </c>
      <c r="AR1167" s="51" t="str">
        <f t="shared" ca="1" si="163"/>
        <v/>
      </c>
      <c r="AS1167" s="52" t="str">
        <f t="shared" ca="1" si="164"/>
        <v/>
      </c>
      <c r="AT1167" s="52" t="str">
        <f ca="1">IF(OR(AQ1167="",AQ1167="n/a"),AQ1167,IF(AND($AR1167&lt;&gt;"--- Empty ---",AR1167=IF(AQ1167="Finger1",Settings!$AB$4,Settings!$AB$6),ISERROR(MATCH(AR1167,Settings!$AB$9:$AB$14,0))),"No","Yes"))</f>
        <v/>
      </c>
      <c r="AV1167" s="51" t="str">
        <f t="shared" ca="1" si="170"/>
        <v/>
      </c>
      <c r="AW1167" s="51" t="str">
        <f t="shared" ca="1" si="165"/>
        <v/>
      </c>
      <c r="AX1167" s="52" t="str">
        <f t="shared" ca="1" si="166"/>
        <v/>
      </c>
      <c r="AY1167" s="52" t="str">
        <f ca="1">IF(OR(AV1167="",AV1167="n/a"),AV1167,IF(AND($AW1167&lt;&gt;"--- Empty ---",AW1167=IF(AV1167="Finger2",Settings!$AB$3,Settings!$AB$5),ISERROR(MATCH(AW1167,Settings!$AB$9:$AB$14,0))),"No","Yes"))</f>
        <v/>
      </c>
    </row>
    <row r="1168" spans="31:51" x14ac:dyDescent="0.25">
      <c r="AE1168" s="51" t="str">
        <f ca="1">OFFSET('All Equipment'!$A$1,ROW()-1,0)&amp;""</f>
        <v/>
      </c>
      <c r="AF1168" s="51" t="str">
        <f ca="1">OFFSET('All Equipment'!$B$1,ROW()-1,0)&amp;""</f>
        <v/>
      </c>
      <c r="AG1168" s="52" t="str">
        <f t="shared" ca="1" si="167"/>
        <v/>
      </c>
      <c r="AH1168" s="51" t="str">
        <f ca="1">IF($AE1168="","",IF(OFFSET('All Equipment'!$A$1,ROW()-1,2)="","--- Empty ---",OFFSET('All Equipment'!$A$1,ROW()-1,2)))</f>
        <v/>
      </c>
      <c r="AI1168" s="52" t="str">
        <f ca="1">IF($AF1168="","",OFFSET('All Equipment'!$E$1,ROW()-1,0))</f>
        <v/>
      </c>
      <c r="AJ1168" s="52" t="str">
        <f ca="1">IF($AE1168="","",OFFSET('All Equipment'!$M$1,ROW()-1,0))</f>
        <v/>
      </c>
      <c r="AK1168" s="107" t="str">
        <f ca="1">IF($AE1168="","",IF($AH1168="--- Empty ---",0,OFFSET('All Equipment'!$P$1,ROW()-1,0)))</f>
        <v/>
      </c>
      <c r="AL1168" s="107" t="str">
        <f ca="1">IF($AE1168="","",IF(AND($AE1168="Off-Hand",$AH1168="--- Empty ---"),1000,IF($AG1168="1H",SUM($AK1168,MAX(Optimization!$I$5:$K$5)),$AK1168)))</f>
        <v/>
      </c>
      <c r="AM1168" s="134" t="str">
        <f ca="1">IF($AH1168="","",IF(AND($AH1168&lt;&gt;"--- Empty ---",OR($AI1168&gt;$AD$2,OFFSET('All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8" s="52" t="str">
        <f t="shared" ca="1" si="168"/>
        <v/>
      </c>
      <c r="AO1168" s="52" t="str">
        <f t="shared" ca="1" si="171"/>
        <v/>
      </c>
      <c r="AQ1168" s="51" t="str">
        <f t="shared" ca="1" si="169"/>
        <v/>
      </c>
      <c r="AR1168" s="51" t="str">
        <f t="shared" ca="1" si="163"/>
        <v/>
      </c>
      <c r="AS1168" s="52" t="str">
        <f t="shared" ca="1" si="164"/>
        <v/>
      </c>
      <c r="AT1168" s="52" t="str">
        <f ca="1">IF(OR(AQ1168="",AQ1168="n/a"),AQ1168,IF(AND($AR1168&lt;&gt;"--- Empty ---",AR1168=IF(AQ1168="Finger1",Settings!$AB$4,Settings!$AB$6),ISERROR(MATCH(AR1168,Settings!$AB$9:$AB$14,0))),"No","Yes"))</f>
        <v/>
      </c>
      <c r="AV1168" s="51" t="str">
        <f t="shared" ca="1" si="170"/>
        <v/>
      </c>
      <c r="AW1168" s="51" t="str">
        <f t="shared" ca="1" si="165"/>
        <v/>
      </c>
      <c r="AX1168" s="52" t="str">
        <f t="shared" ca="1" si="166"/>
        <v/>
      </c>
      <c r="AY1168" s="52" t="str">
        <f ca="1">IF(OR(AV1168="",AV1168="n/a"),AV1168,IF(AND($AW1168&lt;&gt;"--- Empty ---",AW1168=IF(AV1168="Finger2",Settings!$AB$3,Settings!$AB$5),ISERROR(MATCH(AW1168,Settings!$AB$9:$AB$14,0))),"No","Yes"))</f>
        <v/>
      </c>
    </row>
    <row r="1169" spans="31:51" x14ac:dyDescent="0.25">
      <c r="AE1169" s="51" t="str">
        <f ca="1">OFFSET('All Equipment'!$A$1,ROW()-1,0)&amp;""</f>
        <v/>
      </c>
      <c r="AF1169" s="51" t="str">
        <f ca="1">OFFSET('All Equipment'!$B$1,ROW()-1,0)&amp;""</f>
        <v/>
      </c>
      <c r="AG1169" s="52" t="str">
        <f t="shared" ca="1" si="167"/>
        <v/>
      </c>
      <c r="AH1169" s="51" t="str">
        <f ca="1">IF($AE1169="","",IF(OFFSET('All Equipment'!$A$1,ROW()-1,2)="","--- Empty ---",OFFSET('All Equipment'!$A$1,ROW()-1,2)))</f>
        <v/>
      </c>
      <c r="AI1169" s="52" t="str">
        <f ca="1">IF($AF1169="","",OFFSET('All Equipment'!$E$1,ROW()-1,0))</f>
        <v/>
      </c>
      <c r="AJ1169" s="52" t="str">
        <f ca="1">IF($AE1169="","",OFFSET('All Equipment'!$M$1,ROW()-1,0))</f>
        <v/>
      </c>
      <c r="AK1169" s="107" t="str">
        <f ca="1">IF($AE1169="","",IF($AH1169="--- Empty ---",0,OFFSET('All Equipment'!$P$1,ROW()-1,0)))</f>
        <v/>
      </c>
      <c r="AL1169" s="107" t="str">
        <f ca="1">IF($AE1169="","",IF(AND($AE1169="Off-Hand",$AH1169="--- Empty ---"),1000,IF($AG1169="1H",SUM($AK1169,MAX(Optimization!$I$5:$K$5)),$AK1169)))</f>
        <v/>
      </c>
      <c r="AM1169" s="134" t="str">
        <f ca="1">IF($AH1169="","",IF(AND($AH1169&lt;&gt;"--- Empty ---",OR($AI1169&gt;$AD$2,OFFSET('All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9" s="52" t="str">
        <f t="shared" ca="1" si="168"/>
        <v/>
      </c>
      <c r="AO1169" s="52" t="str">
        <f t="shared" ca="1" si="171"/>
        <v/>
      </c>
      <c r="AQ1169" s="51" t="str">
        <f t="shared" ca="1" si="169"/>
        <v/>
      </c>
      <c r="AR1169" s="51" t="str">
        <f t="shared" ca="1" si="163"/>
        <v/>
      </c>
      <c r="AS1169" s="52" t="str">
        <f t="shared" ca="1" si="164"/>
        <v/>
      </c>
      <c r="AT1169" s="52" t="str">
        <f ca="1">IF(OR(AQ1169="",AQ1169="n/a"),AQ1169,IF(AND($AR1169&lt;&gt;"--- Empty ---",AR1169=IF(AQ1169="Finger1",Settings!$AB$4,Settings!$AB$6),ISERROR(MATCH(AR1169,Settings!$AB$9:$AB$14,0))),"No","Yes"))</f>
        <v/>
      </c>
      <c r="AV1169" s="51" t="str">
        <f t="shared" ca="1" si="170"/>
        <v/>
      </c>
      <c r="AW1169" s="51" t="str">
        <f t="shared" ca="1" si="165"/>
        <v/>
      </c>
      <c r="AX1169" s="52" t="str">
        <f t="shared" ca="1" si="166"/>
        <v/>
      </c>
      <c r="AY1169" s="52" t="str">
        <f ca="1">IF(OR(AV1169="",AV1169="n/a"),AV1169,IF(AND($AW1169&lt;&gt;"--- Empty ---",AW1169=IF(AV1169="Finger2",Settings!$AB$3,Settings!$AB$5),ISERROR(MATCH(AW1169,Settings!$AB$9:$AB$14,0))),"No","Yes"))</f>
        <v/>
      </c>
    </row>
    <row r="1170" spans="31:51" x14ac:dyDescent="0.25">
      <c r="AE1170" s="51" t="str">
        <f ca="1">OFFSET('All Equipment'!$A$1,ROW()-1,0)&amp;""</f>
        <v/>
      </c>
      <c r="AF1170" s="51" t="str">
        <f ca="1">OFFSET('All Equipment'!$B$1,ROW()-1,0)&amp;""</f>
        <v/>
      </c>
      <c r="AG1170" s="52" t="str">
        <f t="shared" ca="1" si="167"/>
        <v/>
      </c>
      <c r="AH1170" s="51" t="str">
        <f ca="1">IF($AE1170="","",IF(OFFSET('All Equipment'!$A$1,ROW()-1,2)="","--- Empty ---",OFFSET('All Equipment'!$A$1,ROW()-1,2)))</f>
        <v/>
      </c>
      <c r="AI1170" s="52" t="str">
        <f ca="1">IF($AF1170="","",OFFSET('All Equipment'!$E$1,ROW()-1,0))</f>
        <v/>
      </c>
      <c r="AJ1170" s="52" t="str">
        <f ca="1">IF($AE1170="","",OFFSET('All Equipment'!$M$1,ROW()-1,0))</f>
        <v/>
      </c>
      <c r="AK1170" s="107" t="str">
        <f ca="1">IF($AE1170="","",IF($AH1170="--- Empty ---",0,OFFSET('All Equipment'!$P$1,ROW()-1,0)))</f>
        <v/>
      </c>
      <c r="AL1170" s="107" t="str">
        <f ca="1">IF($AE1170="","",IF(AND($AE1170="Off-Hand",$AH1170="--- Empty ---"),1000,IF($AG1170="1H",SUM($AK1170,MAX(Optimization!$I$5:$K$5)),$AK1170)))</f>
        <v/>
      </c>
      <c r="AM1170" s="134" t="str">
        <f ca="1">IF($AH1170="","",IF(AND($AH1170&lt;&gt;"--- Empty ---",OR($AI1170&gt;$AD$2,OFFSET('All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0" s="52" t="str">
        <f t="shared" ca="1" si="168"/>
        <v/>
      </c>
      <c r="AO1170" s="52" t="str">
        <f t="shared" ca="1" si="171"/>
        <v/>
      </c>
      <c r="AQ1170" s="51" t="str">
        <f t="shared" ca="1" si="169"/>
        <v/>
      </c>
      <c r="AR1170" s="51" t="str">
        <f t="shared" ca="1" si="163"/>
        <v/>
      </c>
      <c r="AS1170" s="52" t="str">
        <f t="shared" ca="1" si="164"/>
        <v/>
      </c>
      <c r="AT1170" s="52" t="str">
        <f ca="1">IF(OR(AQ1170="",AQ1170="n/a"),AQ1170,IF(AND($AR1170&lt;&gt;"--- Empty ---",AR1170=IF(AQ1170="Finger1",Settings!$AB$4,Settings!$AB$6),ISERROR(MATCH(AR1170,Settings!$AB$9:$AB$14,0))),"No","Yes"))</f>
        <v/>
      </c>
      <c r="AV1170" s="51" t="str">
        <f t="shared" ca="1" si="170"/>
        <v/>
      </c>
      <c r="AW1170" s="51" t="str">
        <f t="shared" ca="1" si="165"/>
        <v/>
      </c>
      <c r="AX1170" s="52" t="str">
        <f t="shared" ca="1" si="166"/>
        <v/>
      </c>
      <c r="AY1170" s="52" t="str">
        <f ca="1">IF(OR(AV1170="",AV1170="n/a"),AV1170,IF(AND($AW1170&lt;&gt;"--- Empty ---",AW1170=IF(AV1170="Finger2",Settings!$AB$3,Settings!$AB$5),ISERROR(MATCH(AW1170,Settings!$AB$9:$AB$14,0))),"No","Yes"))</f>
        <v/>
      </c>
    </row>
    <row r="1171" spans="31:51" x14ac:dyDescent="0.25">
      <c r="AE1171" s="51" t="str">
        <f ca="1">OFFSET('All Equipment'!$A$1,ROW()-1,0)&amp;""</f>
        <v/>
      </c>
      <c r="AF1171" s="51" t="str">
        <f ca="1">OFFSET('All Equipment'!$B$1,ROW()-1,0)&amp;""</f>
        <v/>
      </c>
      <c r="AG1171" s="52" t="str">
        <f t="shared" ca="1" si="167"/>
        <v/>
      </c>
      <c r="AH1171" s="51" t="str">
        <f ca="1">IF($AE1171="","",IF(OFFSET('All Equipment'!$A$1,ROW()-1,2)="","--- Empty ---",OFFSET('All Equipment'!$A$1,ROW()-1,2)))</f>
        <v/>
      </c>
      <c r="AI1171" s="52" t="str">
        <f ca="1">IF($AF1171="","",OFFSET('All Equipment'!$E$1,ROW()-1,0))</f>
        <v/>
      </c>
      <c r="AJ1171" s="52" t="str">
        <f ca="1">IF($AE1171="","",OFFSET('All Equipment'!$M$1,ROW()-1,0))</f>
        <v/>
      </c>
      <c r="AK1171" s="107" t="str">
        <f ca="1">IF($AE1171="","",IF($AH1171="--- Empty ---",0,OFFSET('All Equipment'!$P$1,ROW()-1,0)))</f>
        <v/>
      </c>
      <c r="AL1171" s="107" t="str">
        <f ca="1">IF($AE1171="","",IF(AND($AE1171="Off-Hand",$AH1171="--- Empty ---"),1000,IF($AG1171="1H",SUM($AK1171,MAX(Optimization!$I$5:$K$5)),$AK1171)))</f>
        <v/>
      </c>
      <c r="AM1171" s="134" t="str">
        <f ca="1">IF($AH1171="","",IF(AND($AH1171&lt;&gt;"--- Empty ---",OR($AI1171&gt;$AD$2,OFFSET('All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1" s="52" t="str">
        <f t="shared" ca="1" si="168"/>
        <v/>
      </c>
      <c r="AO1171" s="52" t="str">
        <f t="shared" ca="1" si="171"/>
        <v/>
      </c>
      <c r="AQ1171" s="51" t="str">
        <f t="shared" ca="1" si="169"/>
        <v/>
      </c>
      <c r="AR1171" s="51" t="str">
        <f t="shared" ca="1" si="163"/>
        <v/>
      </c>
      <c r="AS1171" s="52" t="str">
        <f t="shared" ca="1" si="164"/>
        <v/>
      </c>
      <c r="AT1171" s="52" t="str">
        <f ca="1">IF(OR(AQ1171="",AQ1171="n/a"),AQ1171,IF(AND($AR1171&lt;&gt;"--- Empty ---",AR1171=IF(AQ1171="Finger1",Settings!$AB$4,Settings!$AB$6),ISERROR(MATCH(AR1171,Settings!$AB$9:$AB$14,0))),"No","Yes"))</f>
        <v/>
      </c>
      <c r="AV1171" s="51" t="str">
        <f t="shared" ca="1" si="170"/>
        <v/>
      </c>
      <c r="AW1171" s="51" t="str">
        <f t="shared" ca="1" si="165"/>
        <v/>
      </c>
      <c r="AX1171" s="52" t="str">
        <f t="shared" ca="1" si="166"/>
        <v/>
      </c>
      <c r="AY1171" s="52" t="str">
        <f ca="1">IF(OR(AV1171="",AV1171="n/a"),AV1171,IF(AND($AW1171&lt;&gt;"--- Empty ---",AW1171=IF(AV1171="Finger2",Settings!$AB$3,Settings!$AB$5),ISERROR(MATCH(AW1171,Settings!$AB$9:$AB$14,0))),"No","Yes"))</f>
        <v/>
      </c>
    </row>
    <row r="1172" spans="31:51" x14ac:dyDescent="0.25">
      <c r="AE1172" s="51" t="str">
        <f ca="1">OFFSET('All Equipment'!$A$1,ROW()-1,0)&amp;""</f>
        <v/>
      </c>
      <c r="AF1172" s="51" t="str">
        <f ca="1">OFFSET('All Equipment'!$B$1,ROW()-1,0)&amp;""</f>
        <v/>
      </c>
      <c r="AG1172" s="52" t="str">
        <f t="shared" ca="1" si="167"/>
        <v/>
      </c>
      <c r="AH1172" s="51" t="str">
        <f ca="1">IF($AE1172="","",IF(OFFSET('All Equipment'!$A$1,ROW()-1,2)="","--- Empty ---",OFFSET('All Equipment'!$A$1,ROW()-1,2)))</f>
        <v/>
      </c>
      <c r="AI1172" s="52" t="str">
        <f ca="1">IF($AF1172="","",OFFSET('All Equipment'!$E$1,ROW()-1,0))</f>
        <v/>
      </c>
      <c r="AJ1172" s="52" t="str">
        <f ca="1">IF($AE1172="","",OFFSET('All Equipment'!$M$1,ROW()-1,0))</f>
        <v/>
      </c>
      <c r="AK1172" s="107" t="str">
        <f ca="1">IF($AE1172="","",IF($AH1172="--- Empty ---",0,OFFSET('All Equipment'!$P$1,ROW()-1,0)))</f>
        <v/>
      </c>
      <c r="AL1172" s="107" t="str">
        <f ca="1">IF($AE1172="","",IF(AND($AE1172="Off-Hand",$AH1172="--- Empty ---"),1000,IF($AG1172="1H",SUM($AK1172,MAX(Optimization!$I$5:$K$5)),$AK1172)))</f>
        <v/>
      </c>
      <c r="AM1172" s="134" t="str">
        <f ca="1">IF($AH1172="","",IF(AND($AH1172&lt;&gt;"--- Empty ---",OR($AI1172&gt;$AD$2,OFFSET('All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2" s="52" t="str">
        <f t="shared" ca="1" si="168"/>
        <v/>
      </c>
      <c r="AO1172" s="52" t="str">
        <f t="shared" ca="1" si="171"/>
        <v/>
      </c>
      <c r="AQ1172" s="51" t="str">
        <f t="shared" ca="1" si="169"/>
        <v/>
      </c>
      <c r="AR1172" s="51" t="str">
        <f t="shared" ca="1" si="163"/>
        <v/>
      </c>
      <c r="AS1172" s="52" t="str">
        <f t="shared" ca="1" si="164"/>
        <v/>
      </c>
      <c r="AT1172" s="52" t="str">
        <f ca="1">IF(OR(AQ1172="",AQ1172="n/a"),AQ1172,IF(AND($AR1172&lt;&gt;"--- Empty ---",AR1172=IF(AQ1172="Finger1",Settings!$AB$4,Settings!$AB$6),ISERROR(MATCH(AR1172,Settings!$AB$9:$AB$14,0))),"No","Yes"))</f>
        <v/>
      </c>
      <c r="AV1172" s="51" t="str">
        <f t="shared" ca="1" si="170"/>
        <v/>
      </c>
      <c r="AW1172" s="51" t="str">
        <f t="shared" ca="1" si="165"/>
        <v/>
      </c>
      <c r="AX1172" s="52" t="str">
        <f t="shared" ca="1" si="166"/>
        <v/>
      </c>
      <c r="AY1172" s="52" t="str">
        <f ca="1">IF(OR(AV1172="",AV1172="n/a"),AV1172,IF(AND($AW1172&lt;&gt;"--- Empty ---",AW1172=IF(AV1172="Finger2",Settings!$AB$3,Settings!$AB$5),ISERROR(MATCH(AW1172,Settings!$AB$9:$AB$14,0))),"No","Yes"))</f>
        <v/>
      </c>
    </row>
    <row r="1173" spans="31:51" x14ac:dyDescent="0.25">
      <c r="AE1173" s="51" t="str">
        <f ca="1">OFFSET('All Equipment'!$A$1,ROW()-1,0)&amp;""</f>
        <v/>
      </c>
      <c r="AF1173" s="51" t="str">
        <f ca="1">OFFSET('All Equipment'!$B$1,ROW()-1,0)&amp;""</f>
        <v/>
      </c>
      <c r="AG1173" s="52" t="str">
        <f t="shared" ca="1" si="167"/>
        <v/>
      </c>
      <c r="AH1173" s="51" t="str">
        <f ca="1">IF($AE1173="","",IF(OFFSET('All Equipment'!$A$1,ROW()-1,2)="","--- Empty ---",OFFSET('All Equipment'!$A$1,ROW()-1,2)))</f>
        <v/>
      </c>
      <c r="AI1173" s="52" t="str">
        <f ca="1">IF($AF1173="","",OFFSET('All Equipment'!$E$1,ROW()-1,0))</f>
        <v/>
      </c>
      <c r="AJ1173" s="52" t="str">
        <f ca="1">IF($AE1173="","",OFFSET('All Equipment'!$M$1,ROW()-1,0))</f>
        <v/>
      </c>
      <c r="AK1173" s="107" t="str">
        <f ca="1">IF($AE1173="","",IF($AH1173="--- Empty ---",0,OFFSET('All Equipment'!$P$1,ROW()-1,0)))</f>
        <v/>
      </c>
      <c r="AL1173" s="107" t="str">
        <f ca="1">IF($AE1173="","",IF(AND($AE1173="Off-Hand",$AH1173="--- Empty ---"),1000,IF($AG1173="1H",SUM($AK1173,MAX(Optimization!$I$5:$K$5)),$AK1173)))</f>
        <v/>
      </c>
      <c r="AM1173" s="134" t="str">
        <f ca="1">IF($AH1173="","",IF(AND($AH1173&lt;&gt;"--- Empty ---",OR($AI1173&gt;$AD$2,OFFSET('All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3" s="52" t="str">
        <f t="shared" ca="1" si="168"/>
        <v/>
      </c>
      <c r="AO1173" s="52" t="str">
        <f t="shared" ca="1" si="171"/>
        <v/>
      </c>
      <c r="AQ1173" s="51" t="str">
        <f t="shared" ca="1" si="169"/>
        <v/>
      </c>
      <c r="AR1173" s="51" t="str">
        <f t="shared" ca="1" si="163"/>
        <v/>
      </c>
      <c r="AS1173" s="52" t="str">
        <f t="shared" ca="1" si="164"/>
        <v/>
      </c>
      <c r="AT1173" s="52" t="str">
        <f ca="1">IF(OR(AQ1173="",AQ1173="n/a"),AQ1173,IF(AND($AR1173&lt;&gt;"--- Empty ---",AR1173=IF(AQ1173="Finger1",Settings!$AB$4,Settings!$AB$6),ISERROR(MATCH(AR1173,Settings!$AB$9:$AB$14,0))),"No","Yes"))</f>
        <v/>
      </c>
      <c r="AV1173" s="51" t="str">
        <f t="shared" ca="1" si="170"/>
        <v/>
      </c>
      <c r="AW1173" s="51" t="str">
        <f t="shared" ca="1" si="165"/>
        <v/>
      </c>
      <c r="AX1173" s="52" t="str">
        <f t="shared" ca="1" si="166"/>
        <v/>
      </c>
      <c r="AY1173" s="52" t="str">
        <f ca="1">IF(OR(AV1173="",AV1173="n/a"),AV1173,IF(AND($AW1173&lt;&gt;"--- Empty ---",AW1173=IF(AV1173="Finger2",Settings!$AB$3,Settings!$AB$5),ISERROR(MATCH(AW1173,Settings!$AB$9:$AB$14,0))),"No","Yes"))</f>
        <v/>
      </c>
    </row>
    <row r="1174" spans="31:51" x14ac:dyDescent="0.25">
      <c r="AE1174" s="51" t="str">
        <f ca="1">OFFSET('All Equipment'!$A$1,ROW()-1,0)&amp;""</f>
        <v/>
      </c>
      <c r="AF1174" s="51" t="str">
        <f ca="1">OFFSET('All Equipment'!$B$1,ROW()-1,0)&amp;""</f>
        <v/>
      </c>
      <c r="AG1174" s="52" t="str">
        <f t="shared" ca="1" si="167"/>
        <v/>
      </c>
      <c r="AH1174" s="51" t="str">
        <f ca="1">IF($AE1174="","",IF(OFFSET('All Equipment'!$A$1,ROW()-1,2)="","--- Empty ---",OFFSET('All Equipment'!$A$1,ROW()-1,2)))</f>
        <v/>
      </c>
      <c r="AI1174" s="52" t="str">
        <f ca="1">IF($AF1174="","",OFFSET('All Equipment'!$E$1,ROW()-1,0))</f>
        <v/>
      </c>
      <c r="AJ1174" s="52" t="str">
        <f ca="1">IF($AE1174="","",OFFSET('All Equipment'!$M$1,ROW()-1,0))</f>
        <v/>
      </c>
      <c r="AK1174" s="107" t="str">
        <f ca="1">IF($AE1174="","",IF($AH1174="--- Empty ---",0,OFFSET('All Equipment'!$P$1,ROW()-1,0)))</f>
        <v/>
      </c>
      <c r="AL1174" s="107" t="str">
        <f ca="1">IF($AE1174="","",IF(AND($AE1174="Off-Hand",$AH1174="--- Empty ---"),1000,IF($AG1174="1H",SUM($AK1174,MAX(Optimization!$I$5:$K$5)),$AK1174)))</f>
        <v/>
      </c>
      <c r="AM1174" s="134" t="str">
        <f ca="1">IF($AH1174="","",IF(AND($AH1174&lt;&gt;"--- Empty ---",OR($AI1174&gt;$AD$2,OFFSET('All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4" s="52" t="str">
        <f t="shared" ca="1" si="168"/>
        <v/>
      </c>
      <c r="AO1174" s="52" t="str">
        <f t="shared" ca="1" si="171"/>
        <v/>
      </c>
      <c r="AQ1174" s="51" t="str">
        <f t="shared" ca="1" si="169"/>
        <v/>
      </c>
      <c r="AR1174" s="51" t="str">
        <f t="shared" ca="1" si="163"/>
        <v/>
      </c>
      <c r="AS1174" s="52" t="str">
        <f t="shared" ca="1" si="164"/>
        <v/>
      </c>
      <c r="AT1174" s="52" t="str">
        <f ca="1">IF(OR(AQ1174="",AQ1174="n/a"),AQ1174,IF(AND($AR1174&lt;&gt;"--- Empty ---",AR1174=IF(AQ1174="Finger1",Settings!$AB$4,Settings!$AB$6),ISERROR(MATCH(AR1174,Settings!$AB$9:$AB$14,0))),"No","Yes"))</f>
        <v/>
      </c>
      <c r="AV1174" s="51" t="str">
        <f t="shared" ca="1" si="170"/>
        <v/>
      </c>
      <c r="AW1174" s="51" t="str">
        <f t="shared" ca="1" si="165"/>
        <v/>
      </c>
      <c r="AX1174" s="52" t="str">
        <f t="shared" ca="1" si="166"/>
        <v/>
      </c>
      <c r="AY1174" s="52" t="str">
        <f ca="1">IF(OR(AV1174="",AV1174="n/a"),AV1174,IF(AND($AW1174&lt;&gt;"--- Empty ---",AW1174=IF(AV1174="Finger2",Settings!$AB$3,Settings!$AB$5),ISERROR(MATCH(AW1174,Settings!$AB$9:$AB$14,0))),"No","Yes"))</f>
        <v/>
      </c>
    </row>
    <row r="1175" spans="31:51" x14ac:dyDescent="0.25">
      <c r="AE1175" s="51" t="str">
        <f ca="1">OFFSET('All Equipment'!$A$1,ROW()-1,0)&amp;""</f>
        <v/>
      </c>
      <c r="AF1175" s="51" t="str">
        <f ca="1">OFFSET('All Equipment'!$B$1,ROW()-1,0)&amp;""</f>
        <v/>
      </c>
      <c r="AG1175" s="52" t="str">
        <f t="shared" ca="1" si="167"/>
        <v/>
      </c>
      <c r="AH1175" s="51" t="str">
        <f ca="1">IF($AE1175="","",IF(OFFSET('All Equipment'!$A$1,ROW()-1,2)="","--- Empty ---",OFFSET('All Equipment'!$A$1,ROW()-1,2)))</f>
        <v/>
      </c>
      <c r="AI1175" s="52" t="str">
        <f ca="1">IF($AF1175="","",OFFSET('All Equipment'!$E$1,ROW()-1,0))</f>
        <v/>
      </c>
      <c r="AJ1175" s="52" t="str">
        <f ca="1">IF($AE1175="","",OFFSET('All Equipment'!$M$1,ROW()-1,0))</f>
        <v/>
      </c>
      <c r="AK1175" s="107" t="str">
        <f ca="1">IF($AE1175="","",IF($AH1175="--- Empty ---",0,OFFSET('All Equipment'!$P$1,ROW()-1,0)))</f>
        <v/>
      </c>
      <c r="AL1175" s="107" t="str">
        <f ca="1">IF($AE1175="","",IF(AND($AE1175="Off-Hand",$AH1175="--- Empty ---"),1000,IF($AG1175="1H",SUM($AK1175,MAX(Optimization!$I$5:$K$5)),$AK1175)))</f>
        <v/>
      </c>
      <c r="AM1175" s="134" t="str">
        <f ca="1">IF($AH1175="","",IF(AND($AH1175&lt;&gt;"--- Empty ---",OR($AI1175&gt;$AD$2,OFFSET('All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5" s="52" t="str">
        <f t="shared" ca="1" si="168"/>
        <v/>
      </c>
      <c r="AO1175" s="52" t="str">
        <f t="shared" ca="1" si="171"/>
        <v/>
      </c>
      <c r="AQ1175" s="51" t="str">
        <f t="shared" ca="1" si="169"/>
        <v/>
      </c>
      <c r="AR1175" s="51" t="str">
        <f t="shared" ca="1" si="163"/>
        <v/>
      </c>
      <c r="AS1175" s="52" t="str">
        <f t="shared" ca="1" si="164"/>
        <v/>
      </c>
      <c r="AT1175" s="52" t="str">
        <f ca="1">IF(OR(AQ1175="",AQ1175="n/a"),AQ1175,IF(AND($AR1175&lt;&gt;"--- Empty ---",AR1175=IF(AQ1175="Finger1",Settings!$AB$4,Settings!$AB$6),ISERROR(MATCH(AR1175,Settings!$AB$9:$AB$14,0))),"No","Yes"))</f>
        <v/>
      </c>
      <c r="AV1175" s="51" t="str">
        <f t="shared" ca="1" si="170"/>
        <v/>
      </c>
      <c r="AW1175" s="51" t="str">
        <f t="shared" ca="1" si="165"/>
        <v/>
      </c>
      <c r="AX1175" s="52" t="str">
        <f t="shared" ca="1" si="166"/>
        <v/>
      </c>
      <c r="AY1175" s="52" t="str">
        <f ca="1">IF(OR(AV1175="",AV1175="n/a"),AV1175,IF(AND($AW1175&lt;&gt;"--- Empty ---",AW1175=IF(AV1175="Finger2",Settings!$AB$3,Settings!$AB$5),ISERROR(MATCH(AW1175,Settings!$AB$9:$AB$14,0))),"No","Yes"))</f>
        <v/>
      </c>
    </row>
    <row r="1176" spans="31:51" x14ac:dyDescent="0.25">
      <c r="AE1176" s="51" t="str">
        <f ca="1">OFFSET('All Equipment'!$A$1,ROW()-1,0)&amp;""</f>
        <v/>
      </c>
      <c r="AF1176" s="51" t="str">
        <f ca="1">OFFSET('All Equipment'!$B$1,ROW()-1,0)&amp;""</f>
        <v/>
      </c>
      <c r="AG1176" s="52" t="str">
        <f t="shared" ca="1" si="167"/>
        <v/>
      </c>
      <c r="AH1176" s="51" t="str">
        <f ca="1">IF($AE1176="","",IF(OFFSET('All Equipment'!$A$1,ROW()-1,2)="","--- Empty ---",OFFSET('All Equipment'!$A$1,ROW()-1,2)))</f>
        <v/>
      </c>
      <c r="AI1176" s="52" t="str">
        <f ca="1">IF($AF1176="","",OFFSET('All Equipment'!$E$1,ROW()-1,0))</f>
        <v/>
      </c>
      <c r="AJ1176" s="52" t="str">
        <f ca="1">IF($AE1176="","",OFFSET('All Equipment'!$M$1,ROW()-1,0))</f>
        <v/>
      </c>
      <c r="AK1176" s="107" t="str">
        <f ca="1">IF($AE1176="","",IF($AH1176="--- Empty ---",0,OFFSET('All Equipment'!$P$1,ROW()-1,0)))</f>
        <v/>
      </c>
      <c r="AL1176" s="107" t="str">
        <f ca="1">IF($AE1176="","",IF(AND($AE1176="Off-Hand",$AH1176="--- Empty ---"),1000,IF($AG1176="1H",SUM($AK1176,MAX(Optimization!$I$5:$K$5)),$AK1176)))</f>
        <v/>
      </c>
      <c r="AM1176" s="134" t="str">
        <f ca="1">IF($AH1176="","",IF(AND($AH1176&lt;&gt;"--- Empty ---",OR($AI1176&gt;$AD$2,OFFSET('All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6" s="52" t="str">
        <f t="shared" ca="1" si="168"/>
        <v/>
      </c>
      <c r="AO1176" s="52" t="str">
        <f t="shared" ca="1" si="171"/>
        <v/>
      </c>
      <c r="AQ1176" s="51" t="str">
        <f t="shared" ca="1" si="169"/>
        <v/>
      </c>
      <c r="AR1176" s="51" t="str">
        <f t="shared" ca="1" si="163"/>
        <v/>
      </c>
      <c r="AS1176" s="52" t="str">
        <f t="shared" ca="1" si="164"/>
        <v/>
      </c>
      <c r="AT1176" s="52" t="str">
        <f ca="1">IF(OR(AQ1176="",AQ1176="n/a"),AQ1176,IF(AND($AR1176&lt;&gt;"--- Empty ---",AR1176=IF(AQ1176="Finger1",Settings!$AB$4,Settings!$AB$6),ISERROR(MATCH(AR1176,Settings!$AB$9:$AB$14,0))),"No","Yes"))</f>
        <v/>
      </c>
      <c r="AV1176" s="51" t="str">
        <f t="shared" ca="1" si="170"/>
        <v/>
      </c>
      <c r="AW1176" s="51" t="str">
        <f t="shared" ca="1" si="165"/>
        <v/>
      </c>
      <c r="AX1176" s="52" t="str">
        <f t="shared" ca="1" si="166"/>
        <v/>
      </c>
      <c r="AY1176" s="52" t="str">
        <f ca="1">IF(OR(AV1176="",AV1176="n/a"),AV1176,IF(AND($AW1176&lt;&gt;"--- Empty ---",AW1176=IF(AV1176="Finger2",Settings!$AB$3,Settings!$AB$5),ISERROR(MATCH(AW1176,Settings!$AB$9:$AB$14,0))),"No","Yes"))</f>
        <v/>
      </c>
    </row>
    <row r="1177" spans="31:51" x14ac:dyDescent="0.25">
      <c r="AE1177" s="51" t="str">
        <f ca="1">OFFSET('All Equipment'!$A$1,ROW()-1,0)&amp;""</f>
        <v/>
      </c>
      <c r="AF1177" s="51" t="str">
        <f ca="1">OFFSET('All Equipment'!$B$1,ROW()-1,0)&amp;""</f>
        <v/>
      </c>
      <c r="AG1177" s="52" t="str">
        <f t="shared" ca="1" si="167"/>
        <v/>
      </c>
      <c r="AH1177" s="51" t="str">
        <f ca="1">IF($AE1177="","",IF(OFFSET('All Equipment'!$A$1,ROW()-1,2)="","--- Empty ---",OFFSET('All Equipment'!$A$1,ROW()-1,2)))</f>
        <v/>
      </c>
      <c r="AI1177" s="52" t="str">
        <f ca="1">IF($AF1177="","",OFFSET('All Equipment'!$E$1,ROW()-1,0))</f>
        <v/>
      </c>
      <c r="AJ1177" s="52" t="str">
        <f ca="1">IF($AE1177="","",OFFSET('All Equipment'!$M$1,ROW()-1,0))</f>
        <v/>
      </c>
      <c r="AK1177" s="107" t="str">
        <f ca="1">IF($AE1177="","",IF($AH1177="--- Empty ---",0,OFFSET('All Equipment'!$P$1,ROW()-1,0)))</f>
        <v/>
      </c>
      <c r="AL1177" s="107" t="str">
        <f ca="1">IF($AE1177="","",IF(AND($AE1177="Off-Hand",$AH1177="--- Empty ---"),1000,IF($AG1177="1H",SUM($AK1177,MAX(Optimization!$I$5:$K$5)),$AK1177)))</f>
        <v/>
      </c>
      <c r="AM1177" s="134" t="str">
        <f ca="1">IF($AH1177="","",IF(AND($AH1177&lt;&gt;"--- Empty ---",OR($AI1177&gt;$AD$2,OFFSET('All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7" s="52" t="str">
        <f t="shared" ca="1" si="168"/>
        <v/>
      </c>
      <c r="AO1177" s="52" t="str">
        <f t="shared" ca="1" si="171"/>
        <v/>
      </c>
      <c r="AQ1177" s="51" t="str">
        <f t="shared" ca="1" si="169"/>
        <v/>
      </c>
      <c r="AR1177" s="51" t="str">
        <f t="shared" ca="1" si="163"/>
        <v/>
      </c>
      <c r="AS1177" s="52" t="str">
        <f t="shared" ca="1" si="164"/>
        <v/>
      </c>
      <c r="AT1177" s="52" t="str">
        <f ca="1">IF(OR(AQ1177="",AQ1177="n/a"),AQ1177,IF(AND($AR1177&lt;&gt;"--- Empty ---",AR1177=IF(AQ1177="Finger1",Settings!$AB$4,Settings!$AB$6),ISERROR(MATCH(AR1177,Settings!$AB$9:$AB$14,0))),"No","Yes"))</f>
        <v/>
      </c>
      <c r="AV1177" s="51" t="str">
        <f t="shared" ca="1" si="170"/>
        <v/>
      </c>
      <c r="AW1177" s="51" t="str">
        <f t="shared" ca="1" si="165"/>
        <v/>
      </c>
      <c r="AX1177" s="52" t="str">
        <f t="shared" ca="1" si="166"/>
        <v/>
      </c>
      <c r="AY1177" s="52" t="str">
        <f ca="1">IF(OR(AV1177="",AV1177="n/a"),AV1177,IF(AND($AW1177&lt;&gt;"--- Empty ---",AW1177=IF(AV1177="Finger2",Settings!$AB$3,Settings!$AB$5),ISERROR(MATCH(AW1177,Settings!$AB$9:$AB$14,0))),"No","Yes"))</f>
        <v/>
      </c>
    </row>
    <row r="1178" spans="31:51" x14ac:dyDescent="0.25">
      <c r="AE1178" s="51" t="str">
        <f ca="1">OFFSET('All Equipment'!$A$1,ROW()-1,0)&amp;""</f>
        <v/>
      </c>
      <c r="AF1178" s="51" t="str">
        <f ca="1">OFFSET('All Equipment'!$B$1,ROW()-1,0)&amp;""</f>
        <v/>
      </c>
      <c r="AG1178" s="52" t="str">
        <f t="shared" ca="1" si="167"/>
        <v/>
      </c>
      <c r="AH1178" s="51" t="str">
        <f ca="1">IF($AE1178="","",IF(OFFSET('All Equipment'!$A$1,ROW()-1,2)="","--- Empty ---",OFFSET('All Equipment'!$A$1,ROW()-1,2)))</f>
        <v/>
      </c>
      <c r="AI1178" s="52" t="str">
        <f ca="1">IF($AF1178="","",OFFSET('All Equipment'!$E$1,ROW()-1,0))</f>
        <v/>
      </c>
      <c r="AJ1178" s="52" t="str">
        <f ca="1">IF($AE1178="","",OFFSET('All Equipment'!$M$1,ROW()-1,0))</f>
        <v/>
      </c>
      <c r="AK1178" s="107" t="str">
        <f ca="1">IF($AE1178="","",IF($AH1178="--- Empty ---",0,OFFSET('All Equipment'!$P$1,ROW()-1,0)))</f>
        <v/>
      </c>
      <c r="AL1178" s="107" t="str">
        <f ca="1">IF($AE1178="","",IF(AND($AE1178="Off-Hand",$AH1178="--- Empty ---"),1000,IF($AG1178="1H",SUM($AK1178,MAX(Optimization!$I$5:$K$5)),$AK1178)))</f>
        <v/>
      </c>
      <c r="AM1178" s="134" t="str">
        <f ca="1">IF($AH1178="","",IF(AND($AH1178&lt;&gt;"--- Empty ---",OR($AI1178&gt;$AD$2,OFFSET('All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8" s="52" t="str">
        <f t="shared" ca="1" si="168"/>
        <v/>
      </c>
      <c r="AO1178" s="52" t="str">
        <f t="shared" ca="1" si="171"/>
        <v/>
      </c>
      <c r="AQ1178" s="51" t="str">
        <f t="shared" ca="1" si="169"/>
        <v/>
      </c>
      <c r="AR1178" s="51" t="str">
        <f t="shared" ca="1" si="163"/>
        <v/>
      </c>
      <c r="AS1178" s="52" t="str">
        <f t="shared" ca="1" si="164"/>
        <v/>
      </c>
      <c r="AT1178" s="52" t="str">
        <f ca="1">IF(OR(AQ1178="",AQ1178="n/a"),AQ1178,IF(AND($AR1178&lt;&gt;"--- Empty ---",AR1178=IF(AQ1178="Finger1",Settings!$AB$4,Settings!$AB$6),ISERROR(MATCH(AR1178,Settings!$AB$9:$AB$14,0))),"No","Yes"))</f>
        <v/>
      </c>
      <c r="AV1178" s="51" t="str">
        <f t="shared" ca="1" si="170"/>
        <v/>
      </c>
      <c r="AW1178" s="51" t="str">
        <f t="shared" ca="1" si="165"/>
        <v/>
      </c>
      <c r="AX1178" s="52" t="str">
        <f t="shared" ca="1" si="166"/>
        <v/>
      </c>
      <c r="AY1178" s="52" t="str">
        <f ca="1">IF(OR(AV1178="",AV1178="n/a"),AV1178,IF(AND($AW1178&lt;&gt;"--- Empty ---",AW1178=IF(AV1178="Finger2",Settings!$AB$3,Settings!$AB$5),ISERROR(MATCH(AW1178,Settings!$AB$9:$AB$14,0))),"No","Yes"))</f>
        <v/>
      </c>
    </row>
    <row r="1179" spans="31:51" x14ac:dyDescent="0.25">
      <c r="AE1179" s="51" t="str">
        <f ca="1">OFFSET('All Equipment'!$A$1,ROW()-1,0)&amp;""</f>
        <v/>
      </c>
      <c r="AF1179" s="51" t="str">
        <f ca="1">OFFSET('All Equipment'!$B$1,ROW()-1,0)&amp;""</f>
        <v/>
      </c>
      <c r="AG1179" s="52" t="str">
        <f t="shared" ca="1" si="167"/>
        <v/>
      </c>
      <c r="AH1179" s="51" t="str">
        <f ca="1">IF($AE1179="","",IF(OFFSET('All Equipment'!$A$1,ROW()-1,2)="","--- Empty ---",OFFSET('All Equipment'!$A$1,ROW()-1,2)))</f>
        <v/>
      </c>
      <c r="AI1179" s="52" t="str">
        <f ca="1">IF($AF1179="","",OFFSET('All Equipment'!$E$1,ROW()-1,0))</f>
        <v/>
      </c>
      <c r="AJ1179" s="52" t="str">
        <f ca="1">IF($AE1179="","",OFFSET('All Equipment'!$M$1,ROW()-1,0))</f>
        <v/>
      </c>
      <c r="AK1179" s="107" t="str">
        <f ca="1">IF($AE1179="","",IF($AH1179="--- Empty ---",0,OFFSET('All Equipment'!$P$1,ROW()-1,0)))</f>
        <v/>
      </c>
      <c r="AL1179" s="107" t="str">
        <f ca="1">IF($AE1179="","",IF(AND($AE1179="Off-Hand",$AH1179="--- Empty ---"),1000,IF($AG1179="1H",SUM($AK1179,MAX(Optimization!$I$5:$K$5)),$AK1179)))</f>
        <v/>
      </c>
      <c r="AM1179" s="134" t="str">
        <f ca="1">IF($AH1179="","",IF(AND($AH1179&lt;&gt;"--- Empty ---",OR($AI1179&gt;$AD$2,OFFSET('All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9" s="52" t="str">
        <f t="shared" ca="1" si="168"/>
        <v/>
      </c>
      <c r="AO1179" s="52" t="str">
        <f t="shared" ca="1" si="171"/>
        <v/>
      </c>
      <c r="AQ1179" s="51" t="str">
        <f t="shared" ca="1" si="169"/>
        <v/>
      </c>
      <c r="AR1179" s="51" t="str">
        <f t="shared" ca="1" si="163"/>
        <v/>
      </c>
      <c r="AS1179" s="52" t="str">
        <f t="shared" ca="1" si="164"/>
        <v/>
      </c>
      <c r="AT1179" s="52" t="str">
        <f ca="1">IF(OR(AQ1179="",AQ1179="n/a"),AQ1179,IF(AND($AR1179&lt;&gt;"--- Empty ---",AR1179=IF(AQ1179="Finger1",Settings!$AB$4,Settings!$AB$6),ISERROR(MATCH(AR1179,Settings!$AB$9:$AB$14,0))),"No","Yes"))</f>
        <v/>
      </c>
      <c r="AV1179" s="51" t="str">
        <f t="shared" ca="1" si="170"/>
        <v/>
      </c>
      <c r="AW1179" s="51" t="str">
        <f t="shared" ca="1" si="165"/>
        <v/>
      </c>
      <c r="AX1179" s="52" t="str">
        <f t="shared" ca="1" si="166"/>
        <v/>
      </c>
      <c r="AY1179" s="52" t="str">
        <f ca="1">IF(OR(AV1179="",AV1179="n/a"),AV1179,IF(AND($AW1179&lt;&gt;"--- Empty ---",AW1179=IF(AV1179="Finger2",Settings!$AB$3,Settings!$AB$5),ISERROR(MATCH(AW1179,Settings!$AB$9:$AB$14,0))),"No","Yes"))</f>
        <v/>
      </c>
    </row>
    <row r="1180" spans="31:51" x14ac:dyDescent="0.25">
      <c r="AE1180" s="51" t="str">
        <f ca="1">OFFSET('All Equipment'!$A$1,ROW()-1,0)&amp;""</f>
        <v/>
      </c>
      <c r="AF1180" s="51" t="str">
        <f ca="1">OFFSET('All Equipment'!$B$1,ROW()-1,0)&amp;""</f>
        <v/>
      </c>
      <c r="AG1180" s="52" t="str">
        <f t="shared" ca="1" si="167"/>
        <v/>
      </c>
      <c r="AH1180" s="51" t="str">
        <f ca="1">IF($AE1180="","",IF(OFFSET('All Equipment'!$A$1,ROW()-1,2)="","--- Empty ---",OFFSET('All Equipment'!$A$1,ROW()-1,2)))</f>
        <v/>
      </c>
      <c r="AI1180" s="52" t="str">
        <f ca="1">IF($AF1180="","",OFFSET('All Equipment'!$E$1,ROW()-1,0))</f>
        <v/>
      </c>
      <c r="AJ1180" s="52" t="str">
        <f ca="1">IF($AE1180="","",OFFSET('All Equipment'!$M$1,ROW()-1,0))</f>
        <v/>
      </c>
      <c r="AK1180" s="107" t="str">
        <f ca="1">IF($AE1180="","",IF($AH1180="--- Empty ---",0,OFFSET('All Equipment'!$P$1,ROW()-1,0)))</f>
        <v/>
      </c>
      <c r="AL1180" s="107" t="str">
        <f ca="1">IF($AE1180="","",IF(AND($AE1180="Off-Hand",$AH1180="--- Empty ---"),1000,IF($AG1180="1H",SUM($AK1180,MAX(Optimization!$I$5:$K$5)),$AK1180)))</f>
        <v/>
      </c>
      <c r="AM1180" s="134" t="str">
        <f ca="1">IF($AH1180="","",IF(AND($AH1180&lt;&gt;"--- Empty ---",OR($AI1180&gt;$AD$2,OFFSET('All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0" s="52" t="str">
        <f t="shared" ca="1" si="168"/>
        <v/>
      </c>
      <c r="AO1180" s="52" t="str">
        <f t="shared" ca="1" si="171"/>
        <v/>
      </c>
      <c r="AQ1180" s="51" t="str">
        <f t="shared" ca="1" si="169"/>
        <v/>
      </c>
      <c r="AR1180" s="51" t="str">
        <f t="shared" ca="1" si="163"/>
        <v/>
      </c>
      <c r="AS1180" s="52" t="str">
        <f t="shared" ca="1" si="164"/>
        <v/>
      </c>
      <c r="AT1180" s="52" t="str">
        <f ca="1">IF(OR(AQ1180="",AQ1180="n/a"),AQ1180,IF(AND($AR1180&lt;&gt;"--- Empty ---",AR1180=IF(AQ1180="Finger1",Settings!$AB$4,Settings!$AB$6),ISERROR(MATCH(AR1180,Settings!$AB$9:$AB$14,0))),"No","Yes"))</f>
        <v/>
      </c>
      <c r="AV1180" s="51" t="str">
        <f t="shared" ca="1" si="170"/>
        <v/>
      </c>
      <c r="AW1180" s="51" t="str">
        <f t="shared" ca="1" si="165"/>
        <v/>
      </c>
      <c r="AX1180" s="52" t="str">
        <f t="shared" ca="1" si="166"/>
        <v/>
      </c>
      <c r="AY1180" s="52" t="str">
        <f ca="1">IF(OR(AV1180="",AV1180="n/a"),AV1180,IF(AND($AW1180&lt;&gt;"--- Empty ---",AW1180=IF(AV1180="Finger2",Settings!$AB$3,Settings!$AB$5),ISERROR(MATCH(AW1180,Settings!$AB$9:$AB$14,0))),"No","Yes"))</f>
        <v/>
      </c>
    </row>
    <row r="1181" spans="31:51" x14ac:dyDescent="0.25">
      <c r="AE1181" s="51" t="str">
        <f ca="1">OFFSET('All Equipment'!$A$1,ROW()-1,0)&amp;""</f>
        <v/>
      </c>
      <c r="AF1181" s="51" t="str">
        <f ca="1">OFFSET('All Equipment'!$B$1,ROW()-1,0)&amp;""</f>
        <v/>
      </c>
      <c r="AG1181" s="52" t="str">
        <f t="shared" ca="1" si="167"/>
        <v/>
      </c>
      <c r="AH1181" s="51" t="str">
        <f ca="1">IF($AE1181="","",IF(OFFSET('All Equipment'!$A$1,ROW()-1,2)="","--- Empty ---",OFFSET('All Equipment'!$A$1,ROW()-1,2)))</f>
        <v/>
      </c>
      <c r="AI1181" s="52" t="str">
        <f ca="1">IF($AF1181="","",OFFSET('All Equipment'!$E$1,ROW()-1,0))</f>
        <v/>
      </c>
      <c r="AJ1181" s="52" t="str">
        <f ca="1">IF($AE1181="","",OFFSET('All Equipment'!$M$1,ROW()-1,0))</f>
        <v/>
      </c>
      <c r="AK1181" s="107" t="str">
        <f ca="1">IF($AE1181="","",IF($AH1181="--- Empty ---",0,OFFSET('All Equipment'!$P$1,ROW()-1,0)))</f>
        <v/>
      </c>
      <c r="AL1181" s="107" t="str">
        <f ca="1">IF($AE1181="","",IF(AND($AE1181="Off-Hand",$AH1181="--- Empty ---"),1000,IF($AG1181="1H",SUM($AK1181,MAX(Optimization!$I$5:$K$5)),$AK1181)))</f>
        <v/>
      </c>
      <c r="AM1181" s="134" t="str">
        <f ca="1">IF($AH1181="","",IF(AND($AH1181&lt;&gt;"--- Empty ---",OR($AI1181&gt;$AD$2,OFFSET('All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1" s="52" t="str">
        <f t="shared" ca="1" si="168"/>
        <v/>
      </c>
      <c r="AO1181" s="52" t="str">
        <f t="shared" ca="1" si="171"/>
        <v/>
      </c>
      <c r="AQ1181" s="51" t="str">
        <f t="shared" ca="1" si="169"/>
        <v/>
      </c>
      <c r="AR1181" s="51" t="str">
        <f t="shared" ca="1" si="163"/>
        <v/>
      </c>
      <c r="AS1181" s="52" t="str">
        <f t="shared" ca="1" si="164"/>
        <v/>
      </c>
      <c r="AT1181" s="52" t="str">
        <f ca="1">IF(OR(AQ1181="",AQ1181="n/a"),AQ1181,IF(AND($AR1181&lt;&gt;"--- Empty ---",AR1181=IF(AQ1181="Finger1",Settings!$AB$4,Settings!$AB$6),ISERROR(MATCH(AR1181,Settings!$AB$9:$AB$14,0))),"No","Yes"))</f>
        <v/>
      </c>
      <c r="AV1181" s="51" t="str">
        <f t="shared" ca="1" si="170"/>
        <v/>
      </c>
      <c r="AW1181" s="51" t="str">
        <f t="shared" ca="1" si="165"/>
        <v/>
      </c>
      <c r="AX1181" s="52" t="str">
        <f t="shared" ca="1" si="166"/>
        <v/>
      </c>
      <c r="AY1181" s="52" t="str">
        <f ca="1">IF(OR(AV1181="",AV1181="n/a"),AV1181,IF(AND($AW1181&lt;&gt;"--- Empty ---",AW1181=IF(AV1181="Finger2",Settings!$AB$3,Settings!$AB$5),ISERROR(MATCH(AW1181,Settings!$AB$9:$AB$14,0))),"No","Yes"))</f>
        <v/>
      </c>
    </row>
    <row r="1182" spans="31:51" x14ac:dyDescent="0.25">
      <c r="AE1182" s="51" t="str">
        <f ca="1">OFFSET('All Equipment'!$A$1,ROW()-1,0)&amp;""</f>
        <v/>
      </c>
      <c r="AF1182" s="51" t="str">
        <f ca="1">OFFSET('All Equipment'!$B$1,ROW()-1,0)&amp;""</f>
        <v/>
      </c>
      <c r="AG1182" s="52" t="str">
        <f t="shared" ca="1" si="167"/>
        <v/>
      </c>
      <c r="AH1182" s="51" t="str">
        <f ca="1">IF($AE1182="","",IF(OFFSET('All Equipment'!$A$1,ROW()-1,2)="","--- Empty ---",OFFSET('All Equipment'!$A$1,ROW()-1,2)))</f>
        <v/>
      </c>
      <c r="AI1182" s="52" t="str">
        <f ca="1">IF($AF1182="","",OFFSET('All Equipment'!$E$1,ROW()-1,0))</f>
        <v/>
      </c>
      <c r="AJ1182" s="52" t="str">
        <f ca="1">IF($AE1182="","",OFFSET('All Equipment'!$M$1,ROW()-1,0))</f>
        <v/>
      </c>
      <c r="AK1182" s="107" t="str">
        <f ca="1">IF($AE1182="","",IF($AH1182="--- Empty ---",0,OFFSET('All Equipment'!$P$1,ROW()-1,0)))</f>
        <v/>
      </c>
      <c r="AL1182" s="107" t="str">
        <f ca="1">IF($AE1182="","",IF(AND($AE1182="Off-Hand",$AH1182="--- Empty ---"),1000,IF($AG1182="1H",SUM($AK1182,MAX(Optimization!$I$5:$K$5)),$AK1182)))</f>
        <v/>
      </c>
      <c r="AM1182" s="134" t="str">
        <f ca="1">IF($AH1182="","",IF(AND($AH1182&lt;&gt;"--- Empty ---",OR($AI1182&gt;$AD$2,OFFSET('All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2" s="52" t="str">
        <f t="shared" ca="1" si="168"/>
        <v/>
      </c>
      <c r="AO1182" s="52" t="str">
        <f t="shared" ca="1" si="171"/>
        <v/>
      </c>
      <c r="AQ1182" s="51" t="str">
        <f t="shared" ca="1" si="169"/>
        <v/>
      </c>
      <c r="AR1182" s="51" t="str">
        <f t="shared" ca="1" si="163"/>
        <v/>
      </c>
      <c r="AS1182" s="52" t="str">
        <f t="shared" ca="1" si="164"/>
        <v/>
      </c>
      <c r="AT1182" s="52" t="str">
        <f ca="1">IF(OR(AQ1182="",AQ1182="n/a"),AQ1182,IF(AND($AR1182&lt;&gt;"--- Empty ---",AR1182=IF(AQ1182="Finger1",Settings!$AB$4,Settings!$AB$6),ISERROR(MATCH(AR1182,Settings!$AB$9:$AB$14,0))),"No","Yes"))</f>
        <v/>
      </c>
      <c r="AV1182" s="51" t="str">
        <f t="shared" ca="1" si="170"/>
        <v/>
      </c>
      <c r="AW1182" s="51" t="str">
        <f t="shared" ca="1" si="165"/>
        <v/>
      </c>
      <c r="AX1182" s="52" t="str">
        <f t="shared" ca="1" si="166"/>
        <v/>
      </c>
      <c r="AY1182" s="52" t="str">
        <f ca="1">IF(OR(AV1182="",AV1182="n/a"),AV1182,IF(AND($AW1182&lt;&gt;"--- Empty ---",AW1182=IF(AV1182="Finger2",Settings!$AB$3,Settings!$AB$5),ISERROR(MATCH(AW1182,Settings!$AB$9:$AB$14,0))),"No","Yes"))</f>
        <v/>
      </c>
    </row>
    <row r="1183" spans="31:51" x14ac:dyDescent="0.25">
      <c r="AE1183" s="51" t="str">
        <f ca="1">OFFSET('All Equipment'!$A$1,ROW()-1,0)&amp;""</f>
        <v/>
      </c>
      <c r="AF1183" s="51" t="str">
        <f ca="1">OFFSET('All Equipment'!$B$1,ROW()-1,0)&amp;""</f>
        <v/>
      </c>
      <c r="AG1183" s="52" t="str">
        <f t="shared" ca="1" si="167"/>
        <v/>
      </c>
      <c r="AH1183" s="51" t="str">
        <f ca="1">IF($AE1183="","",IF(OFFSET('All Equipment'!$A$1,ROW()-1,2)="","--- Empty ---",OFFSET('All Equipment'!$A$1,ROW()-1,2)))</f>
        <v/>
      </c>
      <c r="AI1183" s="52" t="str">
        <f ca="1">IF($AF1183="","",OFFSET('All Equipment'!$E$1,ROW()-1,0))</f>
        <v/>
      </c>
      <c r="AJ1183" s="52" t="str">
        <f ca="1">IF($AE1183="","",OFFSET('All Equipment'!$M$1,ROW()-1,0))</f>
        <v/>
      </c>
      <c r="AK1183" s="107" t="str">
        <f ca="1">IF($AE1183="","",IF($AH1183="--- Empty ---",0,OFFSET('All Equipment'!$P$1,ROW()-1,0)))</f>
        <v/>
      </c>
      <c r="AL1183" s="107" t="str">
        <f ca="1">IF($AE1183="","",IF(AND($AE1183="Off-Hand",$AH1183="--- Empty ---"),1000,IF($AG1183="1H",SUM($AK1183,MAX(Optimization!$I$5:$K$5)),$AK1183)))</f>
        <v/>
      </c>
      <c r="AM1183" s="134" t="str">
        <f ca="1">IF($AH1183="","",IF(AND($AH1183&lt;&gt;"--- Empty ---",OR($AI1183&gt;$AD$2,OFFSET('All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3" s="52" t="str">
        <f t="shared" ca="1" si="168"/>
        <v/>
      </c>
      <c r="AO1183" s="52" t="str">
        <f t="shared" ca="1" si="171"/>
        <v/>
      </c>
      <c r="AQ1183" s="51" t="str">
        <f t="shared" ca="1" si="169"/>
        <v/>
      </c>
      <c r="AR1183" s="51" t="str">
        <f t="shared" ca="1" si="163"/>
        <v/>
      </c>
      <c r="AS1183" s="52" t="str">
        <f t="shared" ca="1" si="164"/>
        <v/>
      </c>
      <c r="AT1183" s="52" t="str">
        <f ca="1">IF(OR(AQ1183="",AQ1183="n/a"),AQ1183,IF(AND($AR1183&lt;&gt;"--- Empty ---",AR1183=IF(AQ1183="Finger1",Settings!$AB$4,Settings!$AB$6),ISERROR(MATCH(AR1183,Settings!$AB$9:$AB$14,0))),"No","Yes"))</f>
        <v/>
      </c>
      <c r="AV1183" s="51" t="str">
        <f t="shared" ca="1" si="170"/>
        <v/>
      </c>
      <c r="AW1183" s="51" t="str">
        <f t="shared" ca="1" si="165"/>
        <v/>
      </c>
      <c r="AX1183" s="52" t="str">
        <f t="shared" ca="1" si="166"/>
        <v/>
      </c>
      <c r="AY1183" s="52" t="str">
        <f ca="1">IF(OR(AV1183="",AV1183="n/a"),AV1183,IF(AND($AW1183&lt;&gt;"--- Empty ---",AW1183=IF(AV1183="Finger2",Settings!$AB$3,Settings!$AB$5),ISERROR(MATCH(AW1183,Settings!$AB$9:$AB$14,0))),"No","Yes"))</f>
        <v/>
      </c>
    </row>
    <row r="1184" spans="31:51" x14ac:dyDescent="0.25">
      <c r="AE1184" s="51" t="str">
        <f ca="1">OFFSET('All Equipment'!$A$1,ROW()-1,0)&amp;""</f>
        <v/>
      </c>
      <c r="AF1184" s="51" t="str">
        <f ca="1">OFFSET('All Equipment'!$B$1,ROW()-1,0)&amp;""</f>
        <v/>
      </c>
      <c r="AG1184" s="52" t="str">
        <f t="shared" ca="1" si="167"/>
        <v/>
      </c>
      <c r="AH1184" s="51" t="str">
        <f ca="1">IF($AE1184="","",IF(OFFSET('All Equipment'!$A$1,ROW()-1,2)="","--- Empty ---",OFFSET('All Equipment'!$A$1,ROW()-1,2)))</f>
        <v/>
      </c>
      <c r="AI1184" s="52" t="str">
        <f ca="1">IF($AF1184="","",OFFSET('All Equipment'!$E$1,ROW()-1,0))</f>
        <v/>
      </c>
      <c r="AJ1184" s="52" t="str">
        <f ca="1">IF($AE1184="","",OFFSET('All Equipment'!$M$1,ROW()-1,0))</f>
        <v/>
      </c>
      <c r="AK1184" s="107" t="str">
        <f ca="1">IF($AE1184="","",IF($AH1184="--- Empty ---",0,OFFSET('All Equipment'!$P$1,ROW()-1,0)))</f>
        <v/>
      </c>
      <c r="AL1184" s="107" t="str">
        <f ca="1">IF($AE1184="","",IF(AND($AE1184="Off-Hand",$AH1184="--- Empty ---"),1000,IF($AG1184="1H",SUM($AK1184,MAX(Optimization!$I$5:$K$5)),$AK1184)))</f>
        <v/>
      </c>
      <c r="AM1184" s="134" t="str">
        <f ca="1">IF($AH1184="","",IF(AND($AH1184&lt;&gt;"--- Empty ---",OR($AI1184&gt;$AD$2,OFFSET('All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4" s="52" t="str">
        <f t="shared" ca="1" si="168"/>
        <v/>
      </c>
      <c r="AO1184" s="52" t="str">
        <f t="shared" ca="1" si="171"/>
        <v/>
      </c>
      <c r="AQ1184" s="51" t="str">
        <f t="shared" ca="1" si="169"/>
        <v/>
      </c>
      <c r="AR1184" s="51" t="str">
        <f t="shared" ca="1" si="163"/>
        <v/>
      </c>
      <c r="AS1184" s="52" t="str">
        <f t="shared" ca="1" si="164"/>
        <v/>
      </c>
      <c r="AT1184" s="52" t="str">
        <f ca="1">IF(OR(AQ1184="",AQ1184="n/a"),AQ1184,IF(AND($AR1184&lt;&gt;"--- Empty ---",AR1184=IF(AQ1184="Finger1",Settings!$AB$4,Settings!$AB$6),ISERROR(MATCH(AR1184,Settings!$AB$9:$AB$14,0))),"No","Yes"))</f>
        <v/>
      </c>
      <c r="AV1184" s="51" t="str">
        <f t="shared" ca="1" si="170"/>
        <v/>
      </c>
      <c r="AW1184" s="51" t="str">
        <f t="shared" ca="1" si="165"/>
        <v/>
      </c>
      <c r="AX1184" s="52" t="str">
        <f t="shared" ca="1" si="166"/>
        <v/>
      </c>
      <c r="AY1184" s="52" t="str">
        <f ca="1">IF(OR(AV1184="",AV1184="n/a"),AV1184,IF(AND($AW1184&lt;&gt;"--- Empty ---",AW1184=IF(AV1184="Finger2",Settings!$AB$3,Settings!$AB$5),ISERROR(MATCH(AW1184,Settings!$AB$9:$AB$14,0))),"No","Yes"))</f>
        <v/>
      </c>
    </row>
    <row r="1185" spans="31:51" x14ac:dyDescent="0.25">
      <c r="AE1185" s="51" t="str">
        <f ca="1">OFFSET('All Equipment'!$A$1,ROW()-1,0)&amp;""</f>
        <v/>
      </c>
      <c r="AF1185" s="51" t="str">
        <f ca="1">OFFSET('All Equipment'!$B$1,ROW()-1,0)&amp;""</f>
        <v/>
      </c>
      <c r="AG1185" s="52" t="str">
        <f t="shared" ca="1" si="167"/>
        <v/>
      </c>
      <c r="AH1185" s="51" t="str">
        <f ca="1">IF($AE1185="","",IF(OFFSET('All Equipment'!$A$1,ROW()-1,2)="","--- Empty ---",OFFSET('All Equipment'!$A$1,ROW()-1,2)))</f>
        <v/>
      </c>
      <c r="AI1185" s="52" t="str">
        <f ca="1">IF($AF1185="","",OFFSET('All Equipment'!$E$1,ROW()-1,0))</f>
        <v/>
      </c>
      <c r="AJ1185" s="52" t="str">
        <f ca="1">IF($AE1185="","",OFFSET('All Equipment'!$M$1,ROW()-1,0))</f>
        <v/>
      </c>
      <c r="AK1185" s="107" t="str">
        <f ca="1">IF($AE1185="","",IF($AH1185="--- Empty ---",0,OFFSET('All Equipment'!$P$1,ROW()-1,0)))</f>
        <v/>
      </c>
      <c r="AL1185" s="107" t="str">
        <f ca="1">IF($AE1185="","",IF(AND($AE1185="Off-Hand",$AH1185="--- Empty ---"),1000,IF($AG1185="1H",SUM($AK1185,MAX(Optimization!$I$5:$K$5)),$AK1185)))</f>
        <v/>
      </c>
      <c r="AM1185" s="134" t="str">
        <f ca="1">IF($AH1185="","",IF(AND($AH1185&lt;&gt;"--- Empty ---",OR($AI1185&gt;$AD$2,OFFSET('All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5" s="52" t="str">
        <f t="shared" ca="1" si="168"/>
        <v/>
      </c>
      <c r="AO1185" s="52" t="str">
        <f t="shared" ca="1" si="171"/>
        <v/>
      </c>
      <c r="AQ1185" s="51" t="str">
        <f t="shared" ca="1" si="169"/>
        <v/>
      </c>
      <c r="AR1185" s="51" t="str">
        <f t="shared" ca="1" si="163"/>
        <v/>
      </c>
      <c r="AS1185" s="52" t="str">
        <f t="shared" ca="1" si="164"/>
        <v/>
      </c>
      <c r="AT1185" s="52" t="str">
        <f ca="1">IF(OR(AQ1185="",AQ1185="n/a"),AQ1185,IF(AND($AR1185&lt;&gt;"--- Empty ---",AR1185=IF(AQ1185="Finger1",Settings!$AB$4,Settings!$AB$6),ISERROR(MATCH(AR1185,Settings!$AB$9:$AB$14,0))),"No","Yes"))</f>
        <v/>
      </c>
      <c r="AV1185" s="51" t="str">
        <f t="shared" ca="1" si="170"/>
        <v/>
      </c>
      <c r="AW1185" s="51" t="str">
        <f t="shared" ca="1" si="165"/>
        <v/>
      </c>
      <c r="AX1185" s="52" t="str">
        <f t="shared" ca="1" si="166"/>
        <v/>
      </c>
      <c r="AY1185" s="52" t="str">
        <f ca="1">IF(OR(AV1185="",AV1185="n/a"),AV1185,IF(AND($AW1185&lt;&gt;"--- Empty ---",AW1185=IF(AV1185="Finger2",Settings!$AB$3,Settings!$AB$5),ISERROR(MATCH(AW1185,Settings!$AB$9:$AB$14,0))),"No","Yes"))</f>
        <v/>
      </c>
    </row>
    <row r="1186" spans="31:51" x14ac:dyDescent="0.25">
      <c r="AE1186" s="51" t="str">
        <f ca="1">OFFSET('All Equipment'!$A$1,ROW()-1,0)&amp;""</f>
        <v/>
      </c>
      <c r="AF1186" s="51" t="str">
        <f ca="1">OFFSET('All Equipment'!$B$1,ROW()-1,0)&amp;""</f>
        <v/>
      </c>
      <c r="AG1186" s="52" t="str">
        <f t="shared" ca="1" si="167"/>
        <v/>
      </c>
      <c r="AH1186" s="51" t="str">
        <f ca="1">IF($AE1186="","",IF(OFFSET('All Equipment'!$A$1,ROW()-1,2)="","--- Empty ---",OFFSET('All Equipment'!$A$1,ROW()-1,2)))</f>
        <v/>
      </c>
      <c r="AI1186" s="52" t="str">
        <f ca="1">IF($AF1186="","",OFFSET('All Equipment'!$E$1,ROW()-1,0))</f>
        <v/>
      </c>
      <c r="AJ1186" s="52" t="str">
        <f ca="1">IF($AE1186="","",OFFSET('All Equipment'!$M$1,ROW()-1,0))</f>
        <v/>
      </c>
      <c r="AK1186" s="107" t="str">
        <f ca="1">IF($AE1186="","",IF($AH1186="--- Empty ---",0,OFFSET('All Equipment'!$P$1,ROW()-1,0)))</f>
        <v/>
      </c>
      <c r="AL1186" s="107" t="str">
        <f ca="1">IF($AE1186="","",IF(AND($AE1186="Off-Hand",$AH1186="--- Empty ---"),1000,IF($AG1186="1H",SUM($AK1186,MAX(Optimization!$I$5:$K$5)),$AK1186)))</f>
        <v/>
      </c>
      <c r="AM1186" s="134" t="str">
        <f ca="1">IF($AH1186="","",IF(AND($AH1186&lt;&gt;"--- Empty ---",OR($AI1186&gt;$AD$2,OFFSET('All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6" s="52" t="str">
        <f t="shared" ca="1" si="168"/>
        <v/>
      </c>
      <c r="AO1186" s="52" t="str">
        <f t="shared" ca="1" si="171"/>
        <v/>
      </c>
      <c r="AQ1186" s="51" t="str">
        <f t="shared" ca="1" si="169"/>
        <v/>
      </c>
      <c r="AR1186" s="51" t="str">
        <f t="shared" ca="1" si="163"/>
        <v/>
      </c>
      <c r="AS1186" s="52" t="str">
        <f t="shared" ca="1" si="164"/>
        <v/>
      </c>
      <c r="AT1186" s="52" t="str">
        <f ca="1">IF(OR(AQ1186="",AQ1186="n/a"),AQ1186,IF(AND($AR1186&lt;&gt;"--- Empty ---",AR1186=IF(AQ1186="Finger1",Settings!$AB$4,Settings!$AB$6),ISERROR(MATCH(AR1186,Settings!$AB$9:$AB$14,0))),"No","Yes"))</f>
        <v/>
      </c>
      <c r="AV1186" s="51" t="str">
        <f t="shared" ca="1" si="170"/>
        <v/>
      </c>
      <c r="AW1186" s="51" t="str">
        <f t="shared" ca="1" si="165"/>
        <v/>
      </c>
      <c r="AX1186" s="52" t="str">
        <f t="shared" ca="1" si="166"/>
        <v/>
      </c>
      <c r="AY1186" s="52" t="str">
        <f ca="1">IF(OR(AV1186="",AV1186="n/a"),AV1186,IF(AND($AW1186&lt;&gt;"--- Empty ---",AW1186=IF(AV1186="Finger2",Settings!$AB$3,Settings!$AB$5),ISERROR(MATCH(AW1186,Settings!$AB$9:$AB$14,0))),"No","Yes"))</f>
        <v/>
      </c>
    </row>
    <row r="1187" spans="31:51" x14ac:dyDescent="0.25">
      <c r="AE1187" s="51" t="str">
        <f ca="1">OFFSET('All Equipment'!$A$1,ROW()-1,0)&amp;""</f>
        <v/>
      </c>
      <c r="AF1187" s="51" t="str">
        <f ca="1">OFFSET('All Equipment'!$B$1,ROW()-1,0)&amp;""</f>
        <v/>
      </c>
      <c r="AG1187" s="52" t="str">
        <f t="shared" ca="1" si="167"/>
        <v/>
      </c>
      <c r="AH1187" s="51" t="str">
        <f ca="1">IF($AE1187="","",IF(OFFSET('All Equipment'!$A$1,ROW()-1,2)="","--- Empty ---",OFFSET('All Equipment'!$A$1,ROW()-1,2)))</f>
        <v/>
      </c>
      <c r="AI1187" s="52" t="str">
        <f ca="1">IF($AF1187="","",OFFSET('All Equipment'!$E$1,ROW()-1,0))</f>
        <v/>
      </c>
      <c r="AJ1187" s="52" t="str">
        <f ca="1">IF($AE1187="","",OFFSET('All Equipment'!$M$1,ROW()-1,0))</f>
        <v/>
      </c>
      <c r="AK1187" s="107" t="str">
        <f ca="1">IF($AE1187="","",IF($AH1187="--- Empty ---",0,OFFSET('All Equipment'!$P$1,ROW()-1,0)))</f>
        <v/>
      </c>
      <c r="AL1187" s="107" t="str">
        <f ca="1">IF($AE1187="","",IF(AND($AE1187="Off-Hand",$AH1187="--- Empty ---"),1000,IF($AG1187="1H",SUM($AK1187,MAX(Optimization!$I$5:$K$5)),$AK1187)))</f>
        <v/>
      </c>
      <c r="AM1187" s="134" t="str">
        <f ca="1">IF($AH1187="","",IF(AND($AH1187&lt;&gt;"--- Empty ---",OR($AI1187&gt;$AD$2,OFFSET('All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7" s="52" t="str">
        <f t="shared" ca="1" si="168"/>
        <v/>
      </c>
      <c r="AO1187" s="52" t="str">
        <f t="shared" ca="1" si="171"/>
        <v/>
      </c>
      <c r="AQ1187" s="51" t="str">
        <f t="shared" ca="1" si="169"/>
        <v/>
      </c>
      <c r="AR1187" s="51" t="str">
        <f t="shared" ca="1" si="163"/>
        <v/>
      </c>
      <c r="AS1187" s="52" t="str">
        <f t="shared" ca="1" si="164"/>
        <v/>
      </c>
      <c r="AT1187" s="52" t="str">
        <f ca="1">IF(OR(AQ1187="",AQ1187="n/a"),AQ1187,IF(AND($AR1187&lt;&gt;"--- Empty ---",AR1187=IF(AQ1187="Finger1",Settings!$AB$4,Settings!$AB$6),ISERROR(MATCH(AR1187,Settings!$AB$9:$AB$14,0))),"No","Yes"))</f>
        <v/>
      </c>
      <c r="AV1187" s="51" t="str">
        <f t="shared" ca="1" si="170"/>
        <v/>
      </c>
      <c r="AW1187" s="51" t="str">
        <f t="shared" ca="1" si="165"/>
        <v/>
      </c>
      <c r="AX1187" s="52" t="str">
        <f t="shared" ca="1" si="166"/>
        <v/>
      </c>
      <c r="AY1187" s="52" t="str">
        <f ca="1">IF(OR(AV1187="",AV1187="n/a"),AV1187,IF(AND($AW1187&lt;&gt;"--- Empty ---",AW1187=IF(AV1187="Finger2",Settings!$AB$3,Settings!$AB$5),ISERROR(MATCH(AW1187,Settings!$AB$9:$AB$14,0))),"No","Yes"))</f>
        <v/>
      </c>
    </row>
    <row r="1188" spans="31:51" x14ac:dyDescent="0.25">
      <c r="AE1188" s="51" t="str">
        <f ca="1">OFFSET('All Equipment'!$A$1,ROW()-1,0)&amp;""</f>
        <v/>
      </c>
      <c r="AF1188" s="51" t="str">
        <f ca="1">OFFSET('All Equipment'!$B$1,ROW()-1,0)&amp;""</f>
        <v/>
      </c>
      <c r="AG1188" s="52" t="str">
        <f t="shared" ca="1" si="167"/>
        <v/>
      </c>
      <c r="AH1188" s="51" t="str">
        <f ca="1">IF($AE1188="","",IF(OFFSET('All Equipment'!$A$1,ROW()-1,2)="","--- Empty ---",OFFSET('All Equipment'!$A$1,ROW()-1,2)))</f>
        <v/>
      </c>
      <c r="AI1188" s="52" t="str">
        <f ca="1">IF($AF1188="","",OFFSET('All Equipment'!$E$1,ROW()-1,0))</f>
        <v/>
      </c>
      <c r="AJ1188" s="52" t="str">
        <f ca="1">IF($AE1188="","",OFFSET('All Equipment'!$M$1,ROW()-1,0))</f>
        <v/>
      </c>
      <c r="AK1188" s="107" t="str">
        <f ca="1">IF($AE1188="","",IF($AH1188="--- Empty ---",0,OFFSET('All Equipment'!$P$1,ROW()-1,0)))</f>
        <v/>
      </c>
      <c r="AL1188" s="107" t="str">
        <f ca="1">IF($AE1188="","",IF(AND($AE1188="Off-Hand",$AH1188="--- Empty ---"),1000,IF($AG1188="1H",SUM($AK1188,MAX(Optimization!$I$5:$K$5)),$AK1188)))</f>
        <v/>
      </c>
      <c r="AM1188" s="134" t="str">
        <f ca="1">IF($AH1188="","",IF(AND($AH1188&lt;&gt;"--- Empty ---",OR($AI1188&gt;$AD$2,OFFSET('All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8" s="52" t="str">
        <f t="shared" ca="1" si="168"/>
        <v/>
      </c>
      <c r="AO1188" s="52" t="str">
        <f t="shared" ca="1" si="171"/>
        <v/>
      </c>
      <c r="AQ1188" s="51" t="str">
        <f t="shared" ca="1" si="169"/>
        <v/>
      </c>
      <c r="AR1188" s="51" t="str">
        <f t="shared" ca="1" si="163"/>
        <v/>
      </c>
      <c r="AS1188" s="52" t="str">
        <f t="shared" ca="1" si="164"/>
        <v/>
      </c>
      <c r="AT1188" s="52" t="str">
        <f ca="1">IF(OR(AQ1188="",AQ1188="n/a"),AQ1188,IF(AND($AR1188&lt;&gt;"--- Empty ---",AR1188=IF(AQ1188="Finger1",Settings!$AB$4,Settings!$AB$6),ISERROR(MATCH(AR1188,Settings!$AB$9:$AB$14,0))),"No","Yes"))</f>
        <v/>
      </c>
      <c r="AV1188" s="51" t="str">
        <f t="shared" ca="1" si="170"/>
        <v/>
      </c>
      <c r="AW1188" s="51" t="str">
        <f t="shared" ca="1" si="165"/>
        <v/>
      </c>
      <c r="AX1188" s="52" t="str">
        <f t="shared" ca="1" si="166"/>
        <v/>
      </c>
      <c r="AY1188" s="52" t="str">
        <f ca="1">IF(OR(AV1188="",AV1188="n/a"),AV1188,IF(AND($AW1188&lt;&gt;"--- Empty ---",AW1188=IF(AV1188="Finger2",Settings!$AB$3,Settings!$AB$5),ISERROR(MATCH(AW1188,Settings!$AB$9:$AB$14,0))),"No","Yes"))</f>
        <v/>
      </c>
    </row>
    <row r="1189" spans="31:51" x14ac:dyDescent="0.25">
      <c r="AE1189" s="51" t="str">
        <f ca="1">OFFSET('All Equipment'!$A$1,ROW()-1,0)&amp;""</f>
        <v/>
      </c>
      <c r="AF1189" s="51" t="str">
        <f ca="1">OFFSET('All Equipment'!$B$1,ROW()-1,0)&amp;""</f>
        <v/>
      </c>
      <c r="AG1189" s="52" t="str">
        <f t="shared" ca="1" si="167"/>
        <v/>
      </c>
      <c r="AH1189" s="51" t="str">
        <f ca="1">IF($AE1189="","",IF(OFFSET('All Equipment'!$A$1,ROW()-1,2)="","--- Empty ---",OFFSET('All Equipment'!$A$1,ROW()-1,2)))</f>
        <v/>
      </c>
      <c r="AI1189" s="52" t="str">
        <f ca="1">IF($AF1189="","",OFFSET('All Equipment'!$E$1,ROW()-1,0))</f>
        <v/>
      </c>
      <c r="AJ1189" s="52" t="str">
        <f ca="1">IF($AE1189="","",OFFSET('All Equipment'!$M$1,ROW()-1,0))</f>
        <v/>
      </c>
      <c r="AK1189" s="107" t="str">
        <f ca="1">IF($AE1189="","",IF($AH1189="--- Empty ---",0,OFFSET('All Equipment'!$P$1,ROW()-1,0)))</f>
        <v/>
      </c>
      <c r="AL1189" s="107" t="str">
        <f ca="1">IF($AE1189="","",IF(AND($AE1189="Off-Hand",$AH1189="--- Empty ---"),1000,IF($AG1189="1H",SUM($AK1189,MAX(Optimization!$I$5:$K$5)),$AK1189)))</f>
        <v/>
      </c>
      <c r="AM1189" s="134" t="str">
        <f ca="1">IF($AH1189="","",IF(AND($AH1189&lt;&gt;"--- Empty ---",OR($AI1189&gt;$AD$2,OFFSET('All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9" s="52" t="str">
        <f t="shared" ca="1" si="168"/>
        <v/>
      </c>
      <c r="AO1189" s="52" t="str">
        <f t="shared" ca="1" si="171"/>
        <v/>
      </c>
      <c r="AQ1189" s="51" t="str">
        <f t="shared" ca="1" si="169"/>
        <v/>
      </c>
      <c r="AR1189" s="51" t="str">
        <f t="shared" ca="1" si="163"/>
        <v/>
      </c>
      <c r="AS1189" s="52" t="str">
        <f t="shared" ca="1" si="164"/>
        <v/>
      </c>
      <c r="AT1189" s="52" t="str">
        <f ca="1">IF(OR(AQ1189="",AQ1189="n/a"),AQ1189,IF(AND($AR1189&lt;&gt;"--- Empty ---",AR1189=IF(AQ1189="Finger1",Settings!$AB$4,Settings!$AB$6),ISERROR(MATCH(AR1189,Settings!$AB$9:$AB$14,0))),"No","Yes"))</f>
        <v/>
      </c>
      <c r="AV1189" s="51" t="str">
        <f t="shared" ca="1" si="170"/>
        <v/>
      </c>
      <c r="AW1189" s="51" t="str">
        <f t="shared" ca="1" si="165"/>
        <v/>
      </c>
      <c r="AX1189" s="52" t="str">
        <f t="shared" ca="1" si="166"/>
        <v/>
      </c>
      <c r="AY1189" s="52" t="str">
        <f ca="1">IF(OR(AV1189="",AV1189="n/a"),AV1189,IF(AND($AW1189&lt;&gt;"--- Empty ---",AW1189=IF(AV1189="Finger2",Settings!$AB$3,Settings!$AB$5),ISERROR(MATCH(AW1189,Settings!$AB$9:$AB$14,0))),"No","Yes"))</f>
        <v/>
      </c>
    </row>
    <row r="1190" spans="31:51" x14ac:dyDescent="0.25">
      <c r="AE1190" s="51" t="str">
        <f ca="1">OFFSET('All Equipment'!$A$1,ROW()-1,0)&amp;""</f>
        <v/>
      </c>
      <c r="AF1190" s="51" t="str">
        <f ca="1">OFFSET('All Equipment'!$B$1,ROW()-1,0)&amp;""</f>
        <v/>
      </c>
      <c r="AG1190" s="52" t="str">
        <f t="shared" ca="1" si="167"/>
        <v/>
      </c>
      <c r="AH1190" s="51" t="str">
        <f ca="1">IF($AE1190="","",IF(OFFSET('All Equipment'!$A$1,ROW()-1,2)="","--- Empty ---",OFFSET('All Equipment'!$A$1,ROW()-1,2)))</f>
        <v/>
      </c>
      <c r="AI1190" s="52" t="str">
        <f ca="1">IF($AF1190="","",OFFSET('All Equipment'!$E$1,ROW()-1,0))</f>
        <v/>
      </c>
      <c r="AJ1190" s="52" t="str">
        <f ca="1">IF($AE1190="","",OFFSET('All Equipment'!$M$1,ROW()-1,0))</f>
        <v/>
      </c>
      <c r="AK1190" s="107" t="str">
        <f ca="1">IF($AE1190="","",IF($AH1190="--- Empty ---",0,OFFSET('All Equipment'!$P$1,ROW()-1,0)))</f>
        <v/>
      </c>
      <c r="AL1190" s="107" t="str">
        <f ca="1">IF($AE1190="","",IF(AND($AE1190="Off-Hand",$AH1190="--- Empty ---"),1000,IF($AG1190="1H",SUM($AK1190,MAX(Optimization!$I$5:$K$5)),$AK1190)))</f>
        <v/>
      </c>
      <c r="AM1190" s="134" t="str">
        <f ca="1">IF($AH1190="","",IF(AND($AH1190&lt;&gt;"--- Empty ---",OR($AI1190&gt;$AD$2,OFFSET('All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0" s="52" t="str">
        <f t="shared" ca="1" si="168"/>
        <v/>
      </c>
      <c r="AO1190" s="52" t="str">
        <f t="shared" ca="1" si="171"/>
        <v/>
      </c>
      <c r="AQ1190" s="51" t="str">
        <f t="shared" ca="1" si="169"/>
        <v/>
      </c>
      <c r="AR1190" s="51" t="str">
        <f t="shared" ca="1" si="163"/>
        <v/>
      </c>
      <c r="AS1190" s="52" t="str">
        <f t="shared" ca="1" si="164"/>
        <v/>
      </c>
      <c r="AT1190" s="52" t="str">
        <f ca="1">IF(OR(AQ1190="",AQ1190="n/a"),AQ1190,IF(AND($AR1190&lt;&gt;"--- Empty ---",AR1190=IF(AQ1190="Finger1",Settings!$AB$4,Settings!$AB$6),ISERROR(MATCH(AR1190,Settings!$AB$9:$AB$14,0))),"No","Yes"))</f>
        <v/>
      </c>
      <c r="AV1190" s="51" t="str">
        <f t="shared" ca="1" si="170"/>
        <v/>
      </c>
      <c r="AW1190" s="51" t="str">
        <f t="shared" ca="1" si="165"/>
        <v/>
      </c>
      <c r="AX1190" s="52" t="str">
        <f t="shared" ca="1" si="166"/>
        <v/>
      </c>
      <c r="AY1190" s="52" t="str">
        <f ca="1">IF(OR(AV1190="",AV1190="n/a"),AV1190,IF(AND($AW1190&lt;&gt;"--- Empty ---",AW1190=IF(AV1190="Finger2",Settings!$AB$3,Settings!$AB$5),ISERROR(MATCH(AW1190,Settings!$AB$9:$AB$14,0))),"No","Yes"))</f>
        <v/>
      </c>
    </row>
    <row r="1191" spans="31:51" x14ac:dyDescent="0.25">
      <c r="AE1191" s="51" t="str">
        <f ca="1">OFFSET('All Equipment'!$A$1,ROW()-1,0)&amp;""</f>
        <v/>
      </c>
      <c r="AF1191" s="51" t="str">
        <f ca="1">OFFSET('All Equipment'!$B$1,ROW()-1,0)&amp;""</f>
        <v/>
      </c>
      <c r="AG1191" s="52" t="str">
        <f t="shared" ca="1" si="167"/>
        <v/>
      </c>
      <c r="AH1191" s="51" t="str">
        <f ca="1">IF($AE1191="","",IF(OFFSET('All Equipment'!$A$1,ROW()-1,2)="","--- Empty ---",OFFSET('All Equipment'!$A$1,ROW()-1,2)))</f>
        <v/>
      </c>
      <c r="AI1191" s="52" t="str">
        <f ca="1">IF($AF1191="","",OFFSET('All Equipment'!$E$1,ROW()-1,0))</f>
        <v/>
      </c>
      <c r="AJ1191" s="52" t="str">
        <f ca="1">IF($AE1191="","",OFFSET('All Equipment'!$M$1,ROW()-1,0))</f>
        <v/>
      </c>
      <c r="AK1191" s="107" t="str">
        <f ca="1">IF($AE1191="","",IF($AH1191="--- Empty ---",0,OFFSET('All Equipment'!$P$1,ROW()-1,0)))</f>
        <v/>
      </c>
      <c r="AL1191" s="107" t="str">
        <f ca="1">IF($AE1191="","",IF(AND($AE1191="Off-Hand",$AH1191="--- Empty ---"),1000,IF($AG1191="1H",SUM($AK1191,MAX(Optimization!$I$5:$K$5)),$AK1191)))</f>
        <v/>
      </c>
      <c r="AM1191" s="134" t="str">
        <f ca="1">IF($AH1191="","",IF(AND($AH1191&lt;&gt;"--- Empty ---",OR($AI1191&gt;$AD$2,OFFSET('All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1" s="52" t="str">
        <f t="shared" ca="1" si="168"/>
        <v/>
      </c>
      <c r="AO1191" s="52" t="str">
        <f t="shared" ca="1" si="171"/>
        <v/>
      </c>
      <c r="AQ1191" s="51" t="str">
        <f t="shared" ca="1" si="169"/>
        <v/>
      </c>
      <c r="AR1191" s="51" t="str">
        <f t="shared" ca="1" si="163"/>
        <v/>
      </c>
      <c r="AS1191" s="52" t="str">
        <f t="shared" ca="1" si="164"/>
        <v/>
      </c>
      <c r="AT1191" s="52" t="str">
        <f ca="1">IF(OR(AQ1191="",AQ1191="n/a"),AQ1191,IF(AND($AR1191&lt;&gt;"--- Empty ---",AR1191=IF(AQ1191="Finger1",Settings!$AB$4,Settings!$AB$6),ISERROR(MATCH(AR1191,Settings!$AB$9:$AB$14,0))),"No","Yes"))</f>
        <v/>
      </c>
      <c r="AV1191" s="51" t="str">
        <f t="shared" ca="1" si="170"/>
        <v/>
      </c>
      <c r="AW1191" s="51" t="str">
        <f t="shared" ca="1" si="165"/>
        <v/>
      </c>
      <c r="AX1191" s="52" t="str">
        <f t="shared" ca="1" si="166"/>
        <v/>
      </c>
      <c r="AY1191" s="52" t="str">
        <f ca="1">IF(OR(AV1191="",AV1191="n/a"),AV1191,IF(AND($AW1191&lt;&gt;"--- Empty ---",AW1191=IF(AV1191="Finger2",Settings!$AB$3,Settings!$AB$5),ISERROR(MATCH(AW1191,Settings!$AB$9:$AB$14,0))),"No","Yes"))</f>
        <v/>
      </c>
    </row>
    <row r="1192" spans="31:51" x14ac:dyDescent="0.25">
      <c r="AE1192" s="51" t="str">
        <f ca="1">OFFSET('All Equipment'!$A$1,ROW()-1,0)&amp;""</f>
        <v/>
      </c>
      <c r="AF1192" s="51" t="str">
        <f ca="1">OFFSET('All Equipment'!$B$1,ROW()-1,0)&amp;""</f>
        <v/>
      </c>
      <c r="AG1192" s="52" t="str">
        <f t="shared" ca="1" si="167"/>
        <v/>
      </c>
      <c r="AH1192" s="51" t="str">
        <f ca="1">IF($AE1192="","",IF(OFFSET('All Equipment'!$A$1,ROW()-1,2)="","--- Empty ---",OFFSET('All Equipment'!$A$1,ROW()-1,2)))</f>
        <v/>
      </c>
      <c r="AI1192" s="52" t="str">
        <f ca="1">IF($AF1192="","",OFFSET('All Equipment'!$E$1,ROW()-1,0))</f>
        <v/>
      </c>
      <c r="AJ1192" s="52" t="str">
        <f ca="1">IF($AE1192="","",OFFSET('All Equipment'!$M$1,ROW()-1,0))</f>
        <v/>
      </c>
      <c r="AK1192" s="107" t="str">
        <f ca="1">IF($AE1192="","",IF($AH1192="--- Empty ---",0,OFFSET('All Equipment'!$P$1,ROW()-1,0)))</f>
        <v/>
      </c>
      <c r="AL1192" s="107" t="str">
        <f ca="1">IF($AE1192="","",IF(AND($AE1192="Off-Hand",$AH1192="--- Empty ---"),1000,IF($AG1192="1H",SUM($AK1192,MAX(Optimization!$I$5:$K$5)),$AK1192)))</f>
        <v/>
      </c>
      <c r="AM1192" s="134" t="str">
        <f ca="1">IF($AH1192="","",IF(AND($AH1192&lt;&gt;"--- Empty ---",OR($AI1192&gt;$AD$2,OFFSET('All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2" s="52" t="str">
        <f t="shared" ca="1" si="168"/>
        <v/>
      </c>
      <c r="AO1192" s="52" t="str">
        <f t="shared" ca="1" si="171"/>
        <v/>
      </c>
      <c r="AQ1192" s="51" t="str">
        <f t="shared" ca="1" si="169"/>
        <v/>
      </c>
      <c r="AR1192" s="51" t="str">
        <f t="shared" ca="1" si="163"/>
        <v/>
      </c>
      <c r="AS1192" s="52" t="str">
        <f t="shared" ca="1" si="164"/>
        <v/>
      </c>
      <c r="AT1192" s="52" t="str">
        <f ca="1">IF(OR(AQ1192="",AQ1192="n/a"),AQ1192,IF(AND($AR1192&lt;&gt;"--- Empty ---",AR1192=IF(AQ1192="Finger1",Settings!$AB$4,Settings!$AB$6),ISERROR(MATCH(AR1192,Settings!$AB$9:$AB$14,0))),"No","Yes"))</f>
        <v/>
      </c>
      <c r="AV1192" s="51" t="str">
        <f t="shared" ca="1" si="170"/>
        <v/>
      </c>
      <c r="AW1192" s="51" t="str">
        <f t="shared" ca="1" si="165"/>
        <v/>
      </c>
      <c r="AX1192" s="52" t="str">
        <f t="shared" ca="1" si="166"/>
        <v/>
      </c>
      <c r="AY1192" s="52" t="str">
        <f ca="1">IF(OR(AV1192="",AV1192="n/a"),AV1192,IF(AND($AW1192&lt;&gt;"--- Empty ---",AW1192=IF(AV1192="Finger2",Settings!$AB$3,Settings!$AB$5),ISERROR(MATCH(AW1192,Settings!$AB$9:$AB$14,0))),"No","Yes"))</f>
        <v/>
      </c>
    </row>
    <row r="1193" spans="31:51" x14ac:dyDescent="0.25">
      <c r="AE1193" s="51" t="str">
        <f ca="1">OFFSET('All Equipment'!$A$1,ROW()-1,0)&amp;""</f>
        <v/>
      </c>
      <c r="AF1193" s="51" t="str">
        <f ca="1">OFFSET('All Equipment'!$B$1,ROW()-1,0)&amp;""</f>
        <v/>
      </c>
      <c r="AG1193" s="52" t="str">
        <f t="shared" ca="1" si="167"/>
        <v/>
      </c>
      <c r="AH1193" s="51" t="str">
        <f ca="1">IF($AE1193="","",IF(OFFSET('All Equipment'!$A$1,ROW()-1,2)="","--- Empty ---",OFFSET('All Equipment'!$A$1,ROW()-1,2)))</f>
        <v/>
      </c>
      <c r="AI1193" s="52" t="str">
        <f ca="1">IF($AF1193="","",OFFSET('All Equipment'!$E$1,ROW()-1,0))</f>
        <v/>
      </c>
      <c r="AJ1193" s="52" t="str">
        <f ca="1">IF($AE1193="","",OFFSET('All Equipment'!$M$1,ROW()-1,0))</f>
        <v/>
      </c>
      <c r="AK1193" s="107" t="str">
        <f ca="1">IF($AE1193="","",IF($AH1193="--- Empty ---",0,OFFSET('All Equipment'!$P$1,ROW()-1,0)))</f>
        <v/>
      </c>
      <c r="AL1193" s="107" t="str">
        <f ca="1">IF($AE1193="","",IF(AND($AE1193="Off-Hand",$AH1193="--- Empty ---"),1000,IF($AG1193="1H",SUM($AK1193,MAX(Optimization!$I$5:$K$5)),$AK1193)))</f>
        <v/>
      </c>
      <c r="AM1193" s="134" t="str">
        <f ca="1">IF($AH1193="","",IF(AND($AH1193&lt;&gt;"--- Empty ---",OR($AI1193&gt;$AD$2,OFFSET('All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3" s="52" t="str">
        <f t="shared" ca="1" si="168"/>
        <v/>
      </c>
      <c r="AO1193" s="52" t="str">
        <f t="shared" ca="1" si="171"/>
        <v/>
      </c>
      <c r="AQ1193" s="51" t="str">
        <f t="shared" ca="1" si="169"/>
        <v/>
      </c>
      <c r="AR1193" s="51" t="str">
        <f t="shared" ref="AR1193:AR1200" ca="1" si="172">IF(OR(AQ1193="",AQ1193="n/a"),AQ1193,$AH1193)</f>
        <v/>
      </c>
      <c r="AS1193" s="52" t="str">
        <f t="shared" ref="AS1193:AS1200" ca="1" si="173">IF(OR(AQ1193="",AQ1193="n/a"),AQ1193,$AM1193)</f>
        <v/>
      </c>
      <c r="AT1193" s="52" t="str">
        <f ca="1">IF(OR(AQ1193="",AQ1193="n/a"),AQ1193,IF(AND($AR1193&lt;&gt;"--- Empty ---",AR1193=IF(AQ1193="Finger1",Settings!$AB$4,Settings!$AB$6),ISERROR(MATCH(AR1193,Settings!$AB$9:$AB$14,0))),"No","Yes"))</f>
        <v/>
      </c>
      <c r="AV1193" s="51" t="str">
        <f t="shared" ca="1" si="170"/>
        <v/>
      </c>
      <c r="AW1193" s="51" t="str">
        <f t="shared" ref="AW1193:AW1200" ca="1" si="174">IF(OR(AV1193="",AV1193="n/a"),AV1193,$AH1193)</f>
        <v/>
      </c>
      <c r="AX1193" s="52" t="str">
        <f t="shared" ref="AX1193:AX1200" ca="1" si="175">IF(OR(AV1193="",AV1193="n/a"),AV1193,$AM1193)</f>
        <v/>
      </c>
      <c r="AY1193" s="52" t="str">
        <f ca="1">IF(OR(AV1193="",AV1193="n/a"),AV1193,IF(AND($AW1193&lt;&gt;"--- Empty ---",AW1193=IF(AV1193="Finger2",Settings!$AB$3,Settings!$AB$5),ISERROR(MATCH(AW1193,Settings!$AB$9:$AB$14,0))),"No","Yes"))</f>
        <v/>
      </c>
    </row>
    <row r="1194" spans="31:51" x14ac:dyDescent="0.25">
      <c r="AE1194" s="51" t="str">
        <f ca="1">OFFSET('All Equipment'!$A$1,ROW()-1,0)&amp;""</f>
        <v/>
      </c>
      <c r="AF1194" s="51" t="str">
        <f ca="1">OFFSET('All Equipment'!$B$1,ROW()-1,0)&amp;""</f>
        <v/>
      </c>
      <c r="AG1194" s="52" t="str">
        <f t="shared" ca="1" si="167"/>
        <v/>
      </c>
      <c r="AH1194" s="51" t="str">
        <f ca="1">IF($AE1194="","",IF(OFFSET('All Equipment'!$A$1,ROW()-1,2)="","--- Empty ---",OFFSET('All Equipment'!$A$1,ROW()-1,2)))</f>
        <v/>
      </c>
      <c r="AI1194" s="52" t="str">
        <f ca="1">IF($AF1194="","",OFFSET('All Equipment'!$E$1,ROW()-1,0))</f>
        <v/>
      </c>
      <c r="AJ1194" s="52" t="str">
        <f ca="1">IF($AE1194="","",OFFSET('All Equipment'!$M$1,ROW()-1,0))</f>
        <v/>
      </c>
      <c r="AK1194" s="107" t="str">
        <f ca="1">IF($AE1194="","",IF($AH1194="--- Empty ---",0,OFFSET('All Equipment'!$P$1,ROW()-1,0)))</f>
        <v/>
      </c>
      <c r="AL1194" s="107" t="str">
        <f ca="1">IF($AE1194="","",IF(AND($AE1194="Off-Hand",$AH1194="--- Empty ---"),1000,IF($AG1194="1H",SUM($AK1194,MAX(Optimization!$I$5:$K$5)),$AK1194)))</f>
        <v/>
      </c>
      <c r="AM1194" s="134" t="str">
        <f ca="1">IF($AH1194="","",IF(AND($AH1194&lt;&gt;"--- Empty ---",OR($AI1194&gt;$AD$2,OFFSET('All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4" s="52" t="str">
        <f t="shared" ca="1" si="168"/>
        <v/>
      </c>
      <c r="AO1194" s="52" t="str">
        <f t="shared" ca="1" si="171"/>
        <v/>
      </c>
      <c r="AQ1194" s="51" t="str">
        <f t="shared" ca="1" si="169"/>
        <v/>
      </c>
      <c r="AR1194" s="51" t="str">
        <f t="shared" ca="1" si="172"/>
        <v/>
      </c>
      <c r="AS1194" s="52" t="str">
        <f t="shared" ca="1" si="173"/>
        <v/>
      </c>
      <c r="AT1194" s="52" t="str">
        <f ca="1">IF(OR(AQ1194="",AQ1194="n/a"),AQ1194,IF(AND($AR1194&lt;&gt;"--- Empty ---",AR1194=IF(AQ1194="Finger1",Settings!$AB$4,Settings!$AB$6),ISERROR(MATCH(AR1194,Settings!$AB$9:$AB$14,0))),"No","Yes"))</f>
        <v/>
      </c>
      <c r="AV1194" s="51" t="str">
        <f t="shared" ca="1" si="170"/>
        <v/>
      </c>
      <c r="AW1194" s="51" t="str">
        <f t="shared" ca="1" si="174"/>
        <v/>
      </c>
      <c r="AX1194" s="52" t="str">
        <f t="shared" ca="1" si="175"/>
        <v/>
      </c>
      <c r="AY1194" s="52" t="str">
        <f ca="1">IF(OR(AV1194="",AV1194="n/a"),AV1194,IF(AND($AW1194&lt;&gt;"--- Empty ---",AW1194=IF(AV1194="Finger2",Settings!$AB$3,Settings!$AB$5),ISERROR(MATCH(AW1194,Settings!$AB$9:$AB$14,0))),"No","Yes"))</f>
        <v/>
      </c>
    </row>
    <row r="1195" spans="31:51" x14ac:dyDescent="0.25">
      <c r="AE1195" s="51" t="str">
        <f ca="1">OFFSET('All Equipment'!$A$1,ROW()-1,0)&amp;""</f>
        <v/>
      </c>
      <c r="AF1195" s="51" t="str">
        <f ca="1">OFFSET('All Equipment'!$B$1,ROW()-1,0)&amp;""</f>
        <v/>
      </c>
      <c r="AG1195" s="52" t="str">
        <f t="shared" ca="1" si="167"/>
        <v/>
      </c>
      <c r="AH1195" s="51" t="str">
        <f ca="1">IF($AE1195="","",IF(OFFSET('All Equipment'!$A$1,ROW()-1,2)="","--- Empty ---",OFFSET('All Equipment'!$A$1,ROW()-1,2)))</f>
        <v/>
      </c>
      <c r="AI1195" s="52" t="str">
        <f ca="1">IF($AF1195="","",OFFSET('All Equipment'!$E$1,ROW()-1,0))</f>
        <v/>
      </c>
      <c r="AJ1195" s="52" t="str">
        <f ca="1">IF($AE1195="","",OFFSET('All Equipment'!$M$1,ROW()-1,0))</f>
        <v/>
      </c>
      <c r="AK1195" s="107" t="str">
        <f ca="1">IF($AE1195="","",IF($AH1195="--- Empty ---",0,OFFSET('All Equipment'!$P$1,ROW()-1,0)))</f>
        <v/>
      </c>
      <c r="AL1195" s="107" t="str">
        <f ca="1">IF($AE1195="","",IF(AND($AE1195="Off-Hand",$AH1195="--- Empty ---"),1000,IF($AG1195="1H",SUM($AK1195,MAX(Optimization!$I$5:$K$5)),$AK1195)))</f>
        <v/>
      </c>
      <c r="AM1195" s="134" t="str">
        <f ca="1">IF($AH1195="","",IF(AND($AH1195&lt;&gt;"--- Empty ---",OR($AI1195&gt;$AD$2,OFFSET('All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5" s="52" t="str">
        <f t="shared" ca="1" si="168"/>
        <v/>
      </c>
      <c r="AO1195" s="52" t="str">
        <f t="shared" ca="1" si="171"/>
        <v/>
      </c>
      <c r="AQ1195" s="51" t="str">
        <f t="shared" ca="1" si="169"/>
        <v/>
      </c>
      <c r="AR1195" s="51" t="str">
        <f t="shared" ca="1" si="172"/>
        <v/>
      </c>
      <c r="AS1195" s="52" t="str">
        <f t="shared" ca="1" si="173"/>
        <v/>
      </c>
      <c r="AT1195" s="52" t="str">
        <f ca="1">IF(OR(AQ1195="",AQ1195="n/a"),AQ1195,IF(AND($AR1195&lt;&gt;"--- Empty ---",AR1195=IF(AQ1195="Finger1",Settings!$AB$4,Settings!$AB$6),ISERROR(MATCH(AR1195,Settings!$AB$9:$AB$14,0))),"No","Yes"))</f>
        <v/>
      </c>
      <c r="AV1195" s="51" t="str">
        <f t="shared" ca="1" si="170"/>
        <v/>
      </c>
      <c r="AW1195" s="51" t="str">
        <f t="shared" ca="1" si="174"/>
        <v/>
      </c>
      <c r="AX1195" s="52" t="str">
        <f t="shared" ca="1" si="175"/>
        <v/>
      </c>
      <c r="AY1195" s="52" t="str">
        <f ca="1">IF(OR(AV1195="",AV1195="n/a"),AV1195,IF(AND($AW1195&lt;&gt;"--- Empty ---",AW1195=IF(AV1195="Finger2",Settings!$AB$3,Settings!$AB$5),ISERROR(MATCH(AW1195,Settings!$AB$9:$AB$14,0))),"No","Yes"))</f>
        <v/>
      </c>
    </row>
    <row r="1196" spans="31:51" x14ac:dyDescent="0.25">
      <c r="AE1196" s="51" t="str">
        <f ca="1">OFFSET('All Equipment'!$A$1,ROW()-1,0)&amp;""</f>
        <v/>
      </c>
      <c r="AF1196" s="51" t="str">
        <f ca="1">OFFSET('All Equipment'!$B$1,ROW()-1,0)&amp;""</f>
        <v/>
      </c>
      <c r="AG1196" s="52" t="str">
        <f t="shared" ca="1" si="167"/>
        <v/>
      </c>
      <c r="AH1196" s="51" t="str">
        <f ca="1">IF($AE1196="","",IF(OFFSET('All Equipment'!$A$1,ROW()-1,2)="","--- Empty ---",OFFSET('All Equipment'!$A$1,ROW()-1,2)))</f>
        <v/>
      </c>
      <c r="AI1196" s="52" t="str">
        <f ca="1">IF($AF1196="","",OFFSET('All Equipment'!$E$1,ROW()-1,0))</f>
        <v/>
      </c>
      <c r="AJ1196" s="52" t="str">
        <f ca="1">IF($AE1196="","",OFFSET('All Equipment'!$M$1,ROW()-1,0))</f>
        <v/>
      </c>
      <c r="AK1196" s="107" t="str">
        <f ca="1">IF($AE1196="","",IF($AH1196="--- Empty ---",0,OFFSET('All Equipment'!$P$1,ROW()-1,0)))</f>
        <v/>
      </c>
      <c r="AL1196" s="107" t="str">
        <f ca="1">IF($AE1196="","",IF(AND($AE1196="Off-Hand",$AH1196="--- Empty ---"),1000,IF($AG1196="1H",SUM($AK1196,MAX(Optimization!$I$5:$K$5)),$AK1196)))</f>
        <v/>
      </c>
      <c r="AM1196" s="134" t="str">
        <f ca="1">IF($AH1196="","",IF(AND($AH1196&lt;&gt;"--- Empty ---",OR($AI1196&gt;$AD$2,OFFSET('All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6" s="52" t="str">
        <f t="shared" ca="1" si="168"/>
        <v/>
      </c>
      <c r="AO1196" s="52" t="str">
        <f t="shared" ca="1" si="171"/>
        <v/>
      </c>
      <c r="AQ1196" s="51" t="str">
        <f t="shared" ca="1" si="169"/>
        <v/>
      </c>
      <c r="AR1196" s="51" t="str">
        <f t="shared" ca="1" si="172"/>
        <v/>
      </c>
      <c r="AS1196" s="52" t="str">
        <f t="shared" ca="1" si="173"/>
        <v/>
      </c>
      <c r="AT1196" s="52" t="str">
        <f ca="1">IF(OR(AQ1196="",AQ1196="n/a"),AQ1196,IF(AND($AR1196&lt;&gt;"--- Empty ---",AR1196=IF(AQ1196="Finger1",Settings!$AB$4,Settings!$AB$6),ISERROR(MATCH(AR1196,Settings!$AB$9:$AB$14,0))),"No","Yes"))</f>
        <v/>
      </c>
      <c r="AV1196" s="51" t="str">
        <f t="shared" ca="1" si="170"/>
        <v/>
      </c>
      <c r="AW1196" s="51" t="str">
        <f t="shared" ca="1" si="174"/>
        <v/>
      </c>
      <c r="AX1196" s="52" t="str">
        <f t="shared" ca="1" si="175"/>
        <v/>
      </c>
      <c r="AY1196" s="52" t="str">
        <f ca="1">IF(OR(AV1196="",AV1196="n/a"),AV1196,IF(AND($AW1196&lt;&gt;"--- Empty ---",AW1196=IF(AV1196="Finger2",Settings!$AB$3,Settings!$AB$5),ISERROR(MATCH(AW1196,Settings!$AB$9:$AB$14,0))),"No","Yes"))</f>
        <v/>
      </c>
    </row>
    <row r="1197" spans="31:51" x14ac:dyDescent="0.25">
      <c r="AE1197" s="51" t="str">
        <f ca="1">OFFSET('All Equipment'!$A$1,ROW()-1,0)&amp;""</f>
        <v/>
      </c>
      <c r="AF1197" s="51" t="str">
        <f ca="1">OFFSET('All Equipment'!$B$1,ROW()-1,0)&amp;""</f>
        <v/>
      </c>
      <c r="AG1197" s="52" t="str">
        <f t="shared" ca="1" si="167"/>
        <v/>
      </c>
      <c r="AH1197" s="51" t="str">
        <f ca="1">IF($AE1197="","",IF(OFFSET('All Equipment'!$A$1,ROW()-1,2)="","--- Empty ---",OFFSET('All Equipment'!$A$1,ROW()-1,2)))</f>
        <v/>
      </c>
      <c r="AI1197" s="52" t="str">
        <f ca="1">IF($AF1197="","",OFFSET('All Equipment'!$E$1,ROW()-1,0))</f>
        <v/>
      </c>
      <c r="AJ1197" s="52" t="str">
        <f ca="1">IF($AE1197="","",OFFSET('All Equipment'!$M$1,ROW()-1,0))</f>
        <v/>
      </c>
      <c r="AK1197" s="107" t="str">
        <f ca="1">IF($AE1197="","",IF($AH1197="--- Empty ---",0,OFFSET('All Equipment'!$P$1,ROW()-1,0)))</f>
        <v/>
      </c>
      <c r="AL1197" s="107" t="str">
        <f ca="1">IF($AE1197="","",IF(AND($AE1197="Off-Hand",$AH1197="--- Empty ---"),1000,IF($AG1197="1H",SUM($AK1197,MAX(Optimization!$I$5:$K$5)),$AK1197)))</f>
        <v/>
      </c>
      <c r="AM1197" s="134" t="str">
        <f ca="1">IF($AH1197="","",IF(AND($AH1197&lt;&gt;"--- Empty ---",OR($AI1197&gt;$AD$2,OFFSET('All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7" s="52" t="str">
        <f t="shared" ca="1" si="168"/>
        <v/>
      </c>
      <c r="AO1197" s="52" t="str">
        <f t="shared" ca="1" si="171"/>
        <v/>
      </c>
      <c r="AQ1197" s="51" t="str">
        <f t="shared" ca="1" si="169"/>
        <v/>
      </c>
      <c r="AR1197" s="51" t="str">
        <f t="shared" ca="1" si="172"/>
        <v/>
      </c>
      <c r="AS1197" s="52" t="str">
        <f t="shared" ca="1" si="173"/>
        <v/>
      </c>
      <c r="AT1197" s="52" t="str">
        <f ca="1">IF(OR(AQ1197="",AQ1197="n/a"),AQ1197,IF(AND($AR1197&lt;&gt;"--- Empty ---",AR1197=IF(AQ1197="Finger1",Settings!$AB$4,Settings!$AB$6),ISERROR(MATCH(AR1197,Settings!$AB$9:$AB$14,0))),"No","Yes"))</f>
        <v/>
      </c>
      <c r="AV1197" s="51" t="str">
        <f t="shared" ca="1" si="170"/>
        <v/>
      </c>
      <c r="AW1197" s="51" t="str">
        <f t="shared" ca="1" si="174"/>
        <v/>
      </c>
      <c r="AX1197" s="52" t="str">
        <f t="shared" ca="1" si="175"/>
        <v/>
      </c>
      <c r="AY1197" s="52" t="str">
        <f ca="1">IF(OR(AV1197="",AV1197="n/a"),AV1197,IF(AND($AW1197&lt;&gt;"--- Empty ---",AW1197=IF(AV1197="Finger2",Settings!$AB$3,Settings!$AB$5),ISERROR(MATCH(AW1197,Settings!$AB$9:$AB$14,0))),"No","Yes"))</f>
        <v/>
      </c>
    </row>
    <row r="1198" spans="31:51" x14ac:dyDescent="0.25">
      <c r="AE1198" s="51" t="str">
        <f ca="1">OFFSET('All Equipment'!$A$1,ROW()-1,0)&amp;""</f>
        <v/>
      </c>
      <c r="AF1198" s="51" t="str">
        <f ca="1">OFFSET('All Equipment'!$B$1,ROW()-1,0)&amp;""</f>
        <v/>
      </c>
      <c r="AG1198" s="52" t="str">
        <f t="shared" ca="1" si="167"/>
        <v/>
      </c>
      <c r="AH1198" s="51" t="str">
        <f ca="1">IF($AE1198="","",IF(OFFSET('All Equipment'!$A$1,ROW()-1,2)="","--- Empty ---",OFFSET('All Equipment'!$A$1,ROW()-1,2)))</f>
        <v/>
      </c>
      <c r="AI1198" s="52" t="str">
        <f ca="1">IF($AF1198="","",OFFSET('All Equipment'!$E$1,ROW()-1,0))</f>
        <v/>
      </c>
      <c r="AJ1198" s="52" t="str">
        <f ca="1">IF($AE1198="","",OFFSET('All Equipment'!$M$1,ROW()-1,0))</f>
        <v/>
      </c>
      <c r="AK1198" s="107" t="str">
        <f ca="1">IF($AE1198="","",IF($AH1198="--- Empty ---",0,OFFSET('All Equipment'!$P$1,ROW()-1,0)))</f>
        <v/>
      </c>
      <c r="AL1198" s="107" t="str">
        <f ca="1">IF($AE1198="","",IF(AND($AE1198="Off-Hand",$AH1198="--- Empty ---"),1000,IF($AG1198="1H",SUM($AK1198,MAX(Optimization!$I$5:$K$5)),$AK1198)))</f>
        <v/>
      </c>
      <c r="AM1198" s="134" t="str">
        <f ca="1">IF($AH1198="","",IF(AND($AH1198&lt;&gt;"--- Empty ---",OR($AI1198&gt;$AD$2,OFFSET('All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8" s="52" t="str">
        <f t="shared" ca="1" si="168"/>
        <v/>
      </c>
      <c r="AO1198" s="52" t="str">
        <f t="shared" ca="1" si="171"/>
        <v/>
      </c>
      <c r="AQ1198" s="51" t="str">
        <f t="shared" ca="1" si="169"/>
        <v/>
      </c>
      <c r="AR1198" s="51" t="str">
        <f t="shared" ca="1" si="172"/>
        <v/>
      </c>
      <c r="AS1198" s="52" t="str">
        <f t="shared" ca="1" si="173"/>
        <v/>
      </c>
      <c r="AT1198" s="52" t="str">
        <f ca="1">IF(OR(AQ1198="",AQ1198="n/a"),AQ1198,IF(AND($AR1198&lt;&gt;"--- Empty ---",AR1198=IF(AQ1198="Finger1",Settings!$AB$4,Settings!$AB$6),ISERROR(MATCH(AR1198,Settings!$AB$9:$AB$14,0))),"No","Yes"))</f>
        <v/>
      </c>
      <c r="AV1198" s="51" t="str">
        <f t="shared" ca="1" si="170"/>
        <v/>
      </c>
      <c r="AW1198" s="51" t="str">
        <f t="shared" ca="1" si="174"/>
        <v/>
      </c>
      <c r="AX1198" s="52" t="str">
        <f t="shared" ca="1" si="175"/>
        <v/>
      </c>
      <c r="AY1198" s="52" t="str">
        <f ca="1">IF(OR(AV1198="",AV1198="n/a"),AV1198,IF(AND($AW1198&lt;&gt;"--- Empty ---",AW1198=IF(AV1198="Finger2",Settings!$AB$3,Settings!$AB$5),ISERROR(MATCH(AW1198,Settings!$AB$9:$AB$14,0))),"No","Yes"))</f>
        <v/>
      </c>
    </row>
    <row r="1199" spans="31:51" x14ac:dyDescent="0.25">
      <c r="AE1199" s="51" t="str">
        <f ca="1">OFFSET('All Equipment'!$A$1,ROW()-1,0)&amp;""</f>
        <v/>
      </c>
      <c r="AF1199" s="51" t="str">
        <f ca="1">OFFSET('All Equipment'!$B$1,ROW()-1,0)&amp;""</f>
        <v/>
      </c>
      <c r="AG1199" s="52" t="str">
        <f t="shared" ca="1" si="167"/>
        <v/>
      </c>
      <c r="AH1199" s="51" t="str">
        <f ca="1">IF($AE1199="","",IF(OFFSET('All Equipment'!$A$1,ROW()-1,2)="","--- Empty ---",OFFSET('All Equipment'!$A$1,ROW()-1,2)))</f>
        <v/>
      </c>
      <c r="AI1199" s="52" t="str">
        <f ca="1">IF($AF1199="","",OFFSET('All Equipment'!$E$1,ROW()-1,0))</f>
        <v/>
      </c>
      <c r="AJ1199" s="52" t="str">
        <f ca="1">IF($AE1199="","",OFFSET('All Equipment'!$M$1,ROW()-1,0))</f>
        <v/>
      </c>
      <c r="AK1199" s="107" t="str">
        <f ca="1">IF($AE1199="","",IF($AH1199="--- Empty ---",0,OFFSET('All Equipment'!$P$1,ROW()-1,0)))</f>
        <v/>
      </c>
      <c r="AL1199" s="107" t="str">
        <f ca="1">IF($AE1199="","",IF(AND($AE1199="Off-Hand",$AH1199="--- Empty ---"),1000,IF($AG1199="1H",SUM($AK1199,MAX(Optimization!$I$5:$K$5)),$AK1199)))</f>
        <v/>
      </c>
      <c r="AM1199" s="134" t="str">
        <f ca="1">IF($AH1199="","",IF(AND($AH1199&lt;&gt;"--- Empty ---",OR($AI1199&gt;$AD$2,OFFSET('All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9" s="52" t="str">
        <f t="shared" ca="1" si="168"/>
        <v/>
      </c>
      <c r="AO1199" s="52" t="str">
        <f t="shared" ca="1" si="171"/>
        <v/>
      </c>
      <c r="AQ1199" s="51" t="str">
        <f t="shared" ca="1" si="169"/>
        <v/>
      </c>
      <c r="AR1199" s="51" t="str">
        <f t="shared" ca="1" si="172"/>
        <v/>
      </c>
      <c r="AS1199" s="52" t="str">
        <f t="shared" ca="1" si="173"/>
        <v/>
      </c>
      <c r="AT1199" s="52" t="str">
        <f ca="1">IF(OR(AQ1199="",AQ1199="n/a"),AQ1199,IF(AND($AR1199&lt;&gt;"--- Empty ---",AR1199=IF(AQ1199="Finger1",Settings!$AB$4,Settings!$AB$6),ISERROR(MATCH(AR1199,Settings!$AB$9:$AB$14,0))),"No","Yes"))</f>
        <v/>
      </c>
      <c r="AV1199" s="51" t="str">
        <f t="shared" ca="1" si="170"/>
        <v/>
      </c>
      <c r="AW1199" s="51" t="str">
        <f t="shared" ca="1" si="174"/>
        <v/>
      </c>
      <c r="AX1199" s="52" t="str">
        <f t="shared" ca="1" si="175"/>
        <v/>
      </c>
      <c r="AY1199" s="52" t="str">
        <f ca="1">IF(OR(AV1199="",AV1199="n/a"),AV1199,IF(AND($AW1199&lt;&gt;"--- Empty ---",AW1199=IF(AV1199="Finger2",Settings!$AB$3,Settings!$AB$5),ISERROR(MATCH(AW1199,Settings!$AB$9:$AB$14,0))),"No","Yes"))</f>
        <v/>
      </c>
    </row>
    <row r="1200" spans="31:51" x14ac:dyDescent="0.25">
      <c r="AE1200" s="51" t="str">
        <f ca="1">OFFSET('All Equipment'!$A$1,ROW()-1,0)&amp;""</f>
        <v/>
      </c>
      <c r="AF1200" s="51" t="str">
        <f ca="1">OFFSET('All Equipment'!$B$1,ROW()-1,0)&amp;""</f>
        <v/>
      </c>
      <c r="AG1200" s="52" t="str">
        <f t="shared" ca="1" si="167"/>
        <v/>
      </c>
      <c r="AH1200" s="51" t="str">
        <f ca="1">IF($AE1200="","",IF(OFFSET('All Equipment'!$A$1,ROW()-1,2)="","--- Empty ---",OFFSET('All Equipment'!$A$1,ROW()-1,2)))</f>
        <v/>
      </c>
      <c r="AI1200" s="52" t="str">
        <f ca="1">IF($AF1200="","",OFFSET('All Equipment'!$E$1,ROW()-1,0))</f>
        <v/>
      </c>
      <c r="AJ1200" s="52" t="str">
        <f ca="1">IF($AE1200="","",OFFSET('All Equipment'!$M$1,ROW()-1,0))</f>
        <v/>
      </c>
      <c r="AK1200" s="107" t="str">
        <f ca="1">IF($AE1200="","",IF($AH1200="--- Empty ---",0,OFFSET('All Equipment'!$P$1,ROW()-1,0)))</f>
        <v/>
      </c>
      <c r="AL1200" s="107" t="str">
        <f ca="1">IF($AE1200="","",IF(AND($AE1200="Off-Hand",$AH1200="--- Empty ---"),1000,IF($AG1200="1H",SUM($AK1200,MAX(Optimization!$I$5:$K$5)),$AK1200)))</f>
        <v/>
      </c>
      <c r="AM1200" s="134" t="str">
        <f ca="1">IF($AH1200="","",IF(AND($AH1200&lt;&gt;"--- Empty ---",OR($AI1200&gt;$AD$2,OFFSET('All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200" s="52" t="str">
        <f t="shared" ca="1" si="168"/>
        <v/>
      </c>
      <c r="AO1200" s="52" t="str">
        <f t="shared" ca="1" si="171"/>
        <v/>
      </c>
      <c r="AQ1200" s="51" t="str">
        <f t="shared" ca="1" si="169"/>
        <v/>
      </c>
      <c r="AR1200" s="51" t="str">
        <f t="shared" ca="1" si="172"/>
        <v/>
      </c>
      <c r="AS1200" s="52" t="str">
        <f t="shared" ca="1" si="173"/>
        <v/>
      </c>
      <c r="AT1200" s="52" t="str">
        <f ca="1">IF(OR(AQ1200="",AQ1200="n/a"),AQ1200,IF(AND($AR1200&lt;&gt;"--- Empty ---",AR1200=IF(AQ1200="Finger1",Settings!$AB$4,Settings!$AB$6),ISERROR(MATCH(AR1200,Settings!$AB$9:$AB$14,0))),"No","Yes"))</f>
        <v/>
      </c>
      <c r="AV1200" s="51" t="str">
        <f t="shared" ca="1" si="170"/>
        <v/>
      </c>
      <c r="AW1200" s="51" t="str">
        <f t="shared" ca="1" si="174"/>
        <v/>
      </c>
      <c r="AX1200" s="52" t="str">
        <f t="shared" ca="1" si="175"/>
        <v/>
      </c>
      <c r="AY1200" s="52" t="str">
        <f ca="1">IF(OR(AV1200="",AV1200="n/a"),AV1200,IF(AND($AW1200&lt;&gt;"--- Empty ---",AW1200=IF(AV1200="Finger2",Settings!$AB$3,Settings!$AB$5),ISERROR(MATCH(AW1200,Settings!$AB$9:$AB$14,0))),"No","Yes"))</f>
        <v/>
      </c>
    </row>
  </sheetData>
  <autoFilter ref="AE1:AN1200"/>
  <phoneticPr fontId="42" type="noConversion"/>
  <conditionalFormatting sqref="X2:X4">
    <cfRule type="cellIs" dxfId="88" priority="39" operator="equal">
      <formula>FALSE</formula>
    </cfRule>
    <cfRule type="cellIs" dxfId="87" priority="40" operator="equal">
      <formula>TRUE</formula>
    </cfRule>
  </conditionalFormatting>
  <conditionalFormatting sqref="S2:U4">
    <cfRule type="expression" dxfId="86" priority="47">
      <formula>AND($S2="",$T2="",$U2="")</formula>
    </cfRule>
  </conditionalFormatting>
  <conditionalFormatting sqref="C40:C42 C48:C50 C56:C58 C64:C66 C72:C74 C80:C82">
    <cfRule type="expression" dxfId="85" priority="1">
      <formula>AND(C$1&lt;&gt;"",$A40&lt;&gt;"",C40="")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542"/>
  <sheetViews>
    <sheetView zoomScale="90" zoomScaleNormal="90" workbookViewId="0">
      <pane ySplit="1" topLeftCell="A2" activePane="bottomLeft" state="frozen"/>
      <selection pane="bottomLeft"/>
    </sheetView>
  </sheetViews>
  <sheetFormatPr defaultRowHeight="15" x14ac:dyDescent="0.25"/>
  <cols>
    <col min="1" max="2" width="15.85546875" style="44" customWidth="1"/>
    <col min="3" max="3" width="3.140625" customWidth="1"/>
    <col min="4" max="4" width="9.140625" style="46" customWidth="1"/>
    <col min="5" max="5" width="2.5703125" customWidth="1"/>
    <col min="6" max="6" width="6.140625" style="46" bestFit="1" customWidth="1"/>
    <col min="8" max="8" width="3" customWidth="1"/>
    <col min="9" max="10" width="6.85546875" style="46" customWidth="1"/>
    <col min="11" max="11" width="47.7109375" customWidth="1"/>
    <col min="13" max="13" width="19.5703125" bestFit="1" customWidth="1"/>
    <col min="14" max="14" width="45" bestFit="1" customWidth="1"/>
    <col min="15" max="15" width="7.42578125" bestFit="1" customWidth="1"/>
    <col min="17" max="17" width="16.85546875" customWidth="1"/>
    <col min="18" max="18" width="35.42578125" customWidth="1"/>
    <col min="20" max="20" width="17.140625" customWidth="1"/>
    <col min="21" max="21" width="35.42578125" customWidth="1"/>
  </cols>
  <sheetData>
    <row r="1" spans="1:21" x14ac:dyDescent="0.25">
      <c r="A1" s="45" t="s">
        <v>1064</v>
      </c>
      <c r="B1" s="45" t="s">
        <v>1103</v>
      </c>
      <c r="D1" s="220" t="s">
        <v>1063</v>
      </c>
      <c r="F1" s="48" t="s">
        <v>1000</v>
      </c>
      <c r="G1" s="42" t="s">
        <v>920</v>
      </c>
      <c r="H1" s="42"/>
      <c r="I1" s="48" t="s">
        <v>910</v>
      </c>
      <c r="J1" s="48"/>
      <c r="K1" s="18" t="s">
        <v>964</v>
      </c>
      <c r="M1" s="18" t="s">
        <v>970</v>
      </c>
      <c r="N1" t="s">
        <v>902</v>
      </c>
      <c r="Q1" s="18" t="s">
        <v>970</v>
      </c>
      <c r="R1" t="s">
        <v>902</v>
      </c>
      <c r="T1" s="18" t="s">
        <v>970</v>
      </c>
      <c r="U1" t="s">
        <v>902</v>
      </c>
    </row>
    <row r="2" spans="1:21" x14ac:dyDescent="0.25">
      <c r="A2" s="43" t="s">
        <v>1065</v>
      </c>
      <c r="B2" s="43" t="s">
        <v>1067</v>
      </c>
      <c r="D2" s="221">
        <v>1</v>
      </c>
      <c r="F2" s="46">
        <f t="shared" ref="F2:F9" si="0">IF(OR(CharRotation="Wrath",VALUE(RIGHT($G2,1))&lt;7,AND(CharPhase&gt;4,VALUE(RIGHT($G2,1))&lt;8)),1,"")</f>
        <v>1</v>
      </c>
      <c r="G2" t="s">
        <v>921</v>
      </c>
      <c r="I2" s="47">
        <v>0</v>
      </c>
      <c r="J2" s="47"/>
      <c r="K2" s="106" t="s">
        <v>965</v>
      </c>
      <c r="M2" s="18" t="s">
        <v>969</v>
      </c>
      <c r="N2" t="s">
        <v>902</v>
      </c>
      <c r="Q2" s="18" t="s">
        <v>969</v>
      </c>
      <c r="R2" t="s">
        <v>902</v>
      </c>
      <c r="T2" s="18" t="s">
        <v>969</v>
      </c>
      <c r="U2" t="s">
        <v>902</v>
      </c>
    </row>
    <row r="3" spans="1:21" x14ac:dyDescent="0.25">
      <c r="A3" s="43" t="s">
        <v>1066</v>
      </c>
      <c r="B3" s="43" t="s">
        <v>1068</v>
      </c>
      <c r="D3" s="221">
        <v>2</v>
      </c>
      <c r="F3" s="46">
        <f t="shared" si="0"/>
        <v>1</v>
      </c>
      <c r="G3" t="s">
        <v>922</v>
      </c>
      <c r="I3" s="47">
        <v>1</v>
      </c>
      <c r="J3" s="47"/>
      <c r="K3" s="106" t="s">
        <v>1350</v>
      </c>
      <c r="L3" s="18"/>
      <c r="O3" s="18"/>
      <c r="P3" s="18"/>
      <c r="S3" s="18"/>
    </row>
    <row r="4" spans="1:21" x14ac:dyDescent="0.25">
      <c r="A4" s="43"/>
      <c r="B4" s="43"/>
      <c r="D4" s="221">
        <v>3</v>
      </c>
      <c r="F4" s="46">
        <f t="shared" si="0"/>
        <v>1</v>
      </c>
      <c r="G4" t="s">
        <v>923</v>
      </c>
      <c r="I4" s="47">
        <v>2</v>
      </c>
      <c r="J4" s="47"/>
      <c r="K4" s="106" t="s">
        <v>1347</v>
      </c>
      <c r="M4" s="18" t="s">
        <v>905</v>
      </c>
      <c r="N4" s="18" t="s">
        <v>0</v>
      </c>
      <c r="O4" s="18" t="s">
        <v>998</v>
      </c>
      <c r="Q4" s="18" t="s">
        <v>905</v>
      </c>
      <c r="R4" s="18" t="s">
        <v>0</v>
      </c>
      <c r="T4" s="18" t="s">
        <v>905</v>
      </c>
      <c r="U4" s="18" t="s">
        <v>0</v>
      </c>
    </row>
    <row r="5" spans="1:21" x14ac:dyDescent="0.25">
      <c r="A5" s="43"/>
      <c r="B5" s="43"/>
      <c r="D5" s="221">
        <v>4</v>
      </c>
      <c r="F5" s="46">
        <f t="shared" si="0"/>
        <v>1</v>
      </c>
      <c r="G5" t="s">
        <v>924</v>
      </c>
      <c r="I5" s="47">
        <v>3</v>
      </c>
      <c r="J5" s="47"/>
      <c r="K5" s="106" t="s">
        <v>1346</v>
      </c>
      <c r="M5" t="s">
        <v>12</v>
      </c>
      <c r="N5" t="s">
        <v>972</v>
      </c>
      <c r="O5">
        <v>2</v>
      </c>
      <c r="Q5" t="s">
        <v>440</v>
      </c>
      <c r="R5" t="s">
        <v>972</v>
      </c>
      <c r="T5" t="s">
        <v>441</v>
      </c>
      <c r="U5" t="s">
        <v>972</v>
      </c>
    </row>
    <row r="6" spans="1:21" x14ac:dyDescent="0.25">
      <c r="A6" s="43"/>
      <c r="B6" s="43"/>
      <c r="D6" s="221">
        <v>5</v>
      </c>
      <c r="F6" s="46">
        <f t="shared" si="0"/>
        <v>1</v>
      </c>
      <c r="G6" t="s">
        <v>925</v>
      </c>
      <c r="I6" s="47">
        <v>4</v>
      </c>
      <c r="J6" s="47"/>
      <c r="K6" s="106" t="s">
        <v>1351</v>
      </c>
      <c r="M6" t="s">
        <v>12</v>
      </c>
      <c r="N6" t="s">
        <v>82</v>
      </c>
      <c r="O6">
        <v>3</v>
      </c>
      <c r="Q6" t="s">
        <v>440</v>
      </c>
      <c r="R6" t="s">
        <v>426</v>
      </c>
      <c r="T6" t="s">
        <v>441</v>
      </c>
      <c r="U6" t="s">
        <v>426</v>
      </c>
    </row>
    <row r="7" spans="1:21" x14ac:dyDescent="0.25">
      <c r="A7" s="43"/>
      <c r="B7" s="43"/>
      <c r="D7" s="221">
        <v>6</v>
      </c>
      <c r="F7" s="46">
        <f t="shared" si="0"/>
        <v>1</v>
      </c>
      <c r="G7" t="s">
        <v>926</v>
      </c>
      <c r="I7" s="47">
        <v>5</v>
      </c>
      <c r="J7" s="47"/>
      <c r="K7" s="106" t="s">
        <v>1348</v>
      </c>
      <c r="M7" t="s">
        <v>12</v>
      </c>
      <c r="N7" t="s">
        <v>104</v>
      </c>
      <c r="O7">
        <v>4</v>
      </c>
      <c r="Q7" t="s">
        <v>440</v>
      </c>
      <c r="R7" t="s">
        <v>437</v>
      </c>
      <c r="T7" t="s">
        <v>441</v>
      </c>
      <c r="U7" t="s">
        <v>437</v>
      </c>
    </row>
    <row r="8" spans="1:21" x14ac:dyDescent="0.25">
      <c r="A8" s="43"/>
      <c r="B8" s="43"/>
      <c r="F8" s="46">
        <f t="shared" si="0"/>
        <v>1</v>
      </c>
      <c r="G8" t="s">
        <v>927</v>
      </c>
      <c r="I8" s="47">
        <v>6</v>
      </c>
      <c r="J8" s="47"/>
      <c r="K8" s="106" t="s">
        <v>1349</v>
      </c>
      <c r="M8" t="s">
        <v>12</v>
      </c>
      <c r="N8" t="s">
        <v>116</v>
      </c>
      <c r="O8">
        <v>5</v>
      </c>
      <c r="Q8" t="s">
        <v>440</v>
      </c>
      <c r="R8" t="s">
        <v>403</v>
      </c>
      <c r="T8" t="s">
        <v>441</v>
      </c>
      <c r="U8" t="s">
        <v>403</v>
      </c>
    </row>
    <row r="9" spans="1:21" x14ac:dyDescent="0.25">
      <c r="A9" s="43"/>
      <c r="B9" s="43"/>
      <c r="F9" s="46" t="str">
        <f t="shared" si="0"/>
        <v/>
      </c>
      <c r="G9" t="s">
        <v>939</v>
      </c>
      <c r="I9" s="47">
        <v>7</v>
      </c>
      <c r="J9" s="47"/>
      <c r="K9" s="106" t="s">
        <v>1357</v>
      </c>
      <c r="M9" t="s">
        <v>12</v>
      </c>
      <c r="N9" t="s">
        <v>163</v>
      </c>
      <c r="O9">
        <v>6</v>
      </c>
      <c r="Q9" t="s">
        <v>440</v>
      </c>
      <c r="R9" t="s">
        <v>439</v>
      </c>
      <c r="T9" t="s">
        <v>441</v>
      </c>
      <c r="U9" t="s">
        <v>439</v>
      </c>
    </row>
    <row r="10" spans="1:21" x14ac:dyDescent="0.25">
      <c r="I10" s="47">
        <v>8</v>
      </c>
      <c r="J10" s="47"/>
      <c r="K10" s="106" t="s">
        <v>1353</v>
      </c>
      <c r="M10" t="s">
        <v>12</v>
      </c>
      <c r="N10" t="s">
        <v>37</v>
      </c>
      <c r="O10">
        <v>7</v>
      </c>
      <c r="Q10" t="s">
        <v>440</v>
      </c>
      <c r="R10" t="s">
        <v>415</v>
      </c>
      <c r="T10" t="s">
        <v>441</v>
      </c>
      <c r="U10" t="s">
        <v>415</v>
      </c>
    </row>
    <row r="11" spans="1:21" x14ac:dyDescent="0.25">
      <c r="I11" s="47">
        <v>9</v>
      </c>
      <c r="J11" s="47"/>
      <c r="K11" s="106" t="s">
        <v>1354</v>
      </c>
      <c r="M11" t="s">
        <v>12</v>
      </c>
      <c r="N11" t="s">
        <v>156</v>
      </c>
      <c r="O11">
        <v>8</v>
      </c>
      <c r="Q11" t="s">
        <v>440</v>
      </c>
      <c r="R11" t="s">
        <v>1060</v>
      </c>
      <c r="T11" t="s">
        <v>441</v>
      </c>
      <c r="U11" t="s">
        <v>400</v>
      </c>
    </row>
    <row r="12" spans="1:21" x14ac:dyDescent="0.25">
      <c r="I12" s="47">
        <v>10</v>
      </c>
      <c r="J12" s="47"/>
      <c r="K12" s="106" t="s">
        <v>1362</v>
      </c>
      <c r="M12" t="s">
        <v>12</v>
      </c>
      <c r="N12" t="s">
        <v>161</v>
      </c>
      <c r="O12">
        <v>10</v>
      </c>
      <c r="Q12" t="s">
        <v>440</v>
      </c>
      <c r="R12" t="s">
        <v>1239</v>
      </c>
      <c r="T12" t="s">
        <v>441</v>
      </c>
      <c r="U12" t="s">
        <v>1060</v>
      </c>
    </row>
    <row r="13" spans="1:21" x14ac:dyDescent="0.25">
      <c r="I13" s="47">
        <v>11</v>
      </c>
      <c r="J13" s="47"/>
      <c r="K13" s="106" t="s">
        <v>1359</v>
      </c>
      <c r="M13" t="s">
        <v>12</v>
      </c>
      <c r="N13" t="s">
        <v>144</v>
      </c>
      <c r="O13">
        <v>11</v>
      </c>
      <c r="Q13" t="s">
        <v>440</v>
      </c>
      <c r="R13" t="s">
        <v>418</v>
      </c>
      <c r="T13" t="s">
        <v>441</v>
      </c>
      <c r="U13" t="s">
        <v>1239</v>
      </c>
    </row>
    <row r="14" spans="1:21" x14ac:dyDescent="0.25">
      <c r="I14" s="47">
        <v>12</v>
      </c>
      <c r="J14" s="47"/>
      <c r="K14" s="106" t="s">
        <v>1361</v>
      </c>
      <c r="M14" t="s">
        <v>12</v>
      </c>
      <c r="N14" t="s">
        <v>32</v>
      </c>
      <c r="O14">
        <v>13</v>
      </c>
      <c r="Q14" t="s">
        <v>440</v>
      </c>
      <c r="R14" t="s">
        <v>433</v>
      </c>
      <c r="T14" t="s">
        <v>441</v>
      </c>
      <c r="U14" t="s">
        <v>418</v>
      </c>
    </row>
    <row r="15" spans="1:21" x14ac:dyDescent="0.25">
      <c r="I15" s="47">
        <v>13</v>
      </c>
      <c r="J15" s="47"/>
      <c r="K15" s="106" t="s">
        <v>1369</v>
      </c>
      <c r="M15" t="s">
        <v>12</v>
      </c>
      <c r="N15" t="s">
        <v>58</v>
      </c>
      <c r="O15">
        <v>14</v>
      </c>
      <c r="Q15" t="s">
        <v>440</v>
      </c>
      <c r="R15" t="s">
        <v>416</v>
      </c>
      <c r="T15" t="s">
        <v>441</v>
      </c>
      <c r="U15" t="s">
        <v>433</v>
      </c>
    </row>
    <row r="16" spans="1:21" x14ac:dyDescent="0.25">
      <c r="I16" s="47">
        <v>14</v>
      </c>
      <c r="J16" s="47"/>
      <c r="K16" s="106" t="s">
        <v>1365</v>
      </c>
      <c r="M16" t="s">
        <v>12</v>
      </c>
      <c r="N16" t="s">
        <v>977</v>
      </c>
      <c r="O16">
        <v>15</v>
      </c>
      <c r="Q16" t="s">
        <v>440</v>
      </c>
      <c r="R16" t="s">
        <v>429</v>
      </c>
      <c r="T16" t="s">
        <v>441</v>
      </c>
      <c r="U16" t="s">
        <v>416</v>
      </c>
    </row>
    <row r="17" spans="9:21" x14ac:dyDescent="0.25">
      <c r="I17" s="47">
        <v>15</v>
      </c>
      <c r="J17" s="47"/>
      <c r="K17" s="106" t="s">
        <v>1367</v>
      </c>
      <c r="M17" t="s">
        <v>12</v>
      </c>
      <c r="N17" t="s">
        <v>135</v>
      </c>
      <c r="O17">
        <v>16</v>
      </c>
      <c r="Q17" t="s">
        <v>440</v>
      </c>
      <c r="R17" t="s">
        <v>420</v>
      </c>
      <c r="T17" t="s">
        <v>441</v>
      </c>
      <c r="U17" t="s">
        <v>429</v>
      </c>
    </row>
    <row r="18" spans="9:21" x14ac:dyDescent="0.25">
      <c r="I18" s="47">
        <v>16</v>
      </c>
      <c r="J18" s="47"/>
      <c r="K18" s="106" t="s">
        <v>1399</v>
      </c>
      <c r="M18" t="s">
        <v>12</v>
      </c>
      <c r="N18" t="s">
        <v>131</v>
      </c>
      <c r="O18">
        <v>17</v>
      </c>
      <c r="Q18" t="s">
        <v>440</v>
      </c>
      <c r="R18" t="s">
        <v>406</v>
      </c>
      <c r="T18" t="s">
        <v>441</v>
      </c>
      <c r="U18" t="s">
        <v>420</v>
      </c>
    </row>
    <row r="19" spans="9:21" x14ac:dyDescent="0.25">
      <c r="I19" s="47"/>
      <c r="J19" s="47"/>
      <c r="K19" s="106" t="s">
        <v>1395</v>
      </c>
      <c r="M19" t="s">
        <v>12</v>
      </c>
      <c r="N19" t="s">
        <v>142</v>
      </c>
      <c r="O19">
        <v>18</v>
      </c>
      <c r="Q19" t="s">
        <v>440</v>
      </c>
      <c r="R19" t="s">
        <v>424</v>
      </c>
      <c r="T19" t="s">
        <v>441</v>
      </c>
      <c r="U19" t="s">
        <v>406</v>
      </c>
    </row>
    <row r="20" spans="9:21" x14ac:dyDescent="0.25">
      <c r="K20" s="106" t="s">
        <v>1397</v>
      </c>
      <c r="M20" t="s">
        <v>12</v>
      </c>
      <c r="N20" t="s">
        <v>138</v>
      </c>
      <c r="O20">
        <v>20</v>
      </c>
      <c r="Q20" t="s">
        <v>440</v>
      </c>
      <c r="R20" t="s">
        <v>432</v>
      </c>
      <c r="T20" t="s">
        <v>441</v>
      </c>
      <c r="U20" t="s">
        <v>424</v>
      </c>
    </row>
    <row r="21" spans="9:21" x14ac:dyDescent="0.25">
      <c r="K21" s="106" t="s">
        <v>1398</v>
      </c>
      <c r="M21" t="s">
        <v>12</v>
      </c>
      <c r="N21" t="s">
        <v>153</v>
      </c>
      <c r="O21">
        <v>22</v>
      </c>
      <c r="Q21" t="s">
        <v>440</v>
      </c>
      <c r="R21" t="s">
        <v>407</v>
      </c>
      <c r="T21" t="s">
        <v>441</v>
      </c>
      <c r="U21" t="s">
        <v>432</v>
      </c>
    </row>
    <row r="22" spans="9:21" x14ac:dyDescent="0.25">
      <c r="M22" t="s">
        <v>12</v>
      </c>
      <c r="N22" t="s">
        <v>77</v>
      </c>
      <c r="O22">
        <v>23</v>
      </c>
      <c r="Q22" t="s">
        <v>440</v>
      </c>
      <c r="R22" t="s">
        <v>414</v>
      </c>
      <c r="T22" t="s">
        <v>441</v>
      </c>
      <c r="U22" t="s">
        <v>407</v>
      </c>
    </row>
    <row r="23" spans="9:21" x14ac:dyDescent="0.25">
      <c r="M23" t="s">
        <v>12</v>
      </c>
      <c r="N23" t="s">
        <v>119</v>
      </c>
      <c r="O23">
        <v>24</v>
      </c>
      <c r="Q23" t="s">
        <v>440</v>
      </c>
      <c r="R23" t="s">
        <v>419</v>
      </c>
      <c r="T23" t="s">
        <v>441</v>
      </c>
      <c r="U23" t="s">
        <v>414</v>
      </c>
    </row>
    <row r="24" spans="9:21" x14ac:dyDescent="0.25">
      <c r="M24" t="s">
        <v>12</v>
      </c>
      <c r="N24" t="s">
        <v>66</v>
      </c>
      <c r="O24">
        <v>25</v>
      </c>
      <c r="Q24" t="s">
        <v>440</v>
      </c>
      <c r="R24" t="s">
        <v>436</v>
      </c>
      <c r="T24" t="s">
        <v>441</v>
      </c>
      <c r="U24" t="s">
        <v>419</v>
      </c>
    </row>
    <row r="25" spans="9:21" x14ac:dyDescent="0.25">
      <c r="M25" t="s">
        <v>12</v>
      </c>
      <c r="N25" t="s">
        <v>127</v>
      </c>
      <c r="O25">
        <v>26</v>
      </c>
      <c r="Q25" t="s">
        <v>440</v>
      </c>
      <c r="R25" t="s">
        <v>398</v>
      </c>
      <c r="T25" t="s">
        <v>441</v>
      </c>
      <c r="U25" t="s">
        <v>436</v>
      </c>
    </row>
    <row r="26" spans="9:21" x14ac:dyDescent="0.25">
      <c r="M26" t="s">
        <v>12</v>
      </c>
      <c r="N26" t="s">
        <v>108</v>
      </c>
      <c r="O26">
        <v>27</v>
      </c>
      <c r="Q26" t="s">
        <v>440</v>
      </c>
      <c r="R26" t="s">
        <v>405</v>
      </c>
      <c r="T26" t="s">
        <v>441</v>
      </c>
      <c r="U26" t="s">
        <v>405</v>
      </c>
    </row>
    <row r="27" spans="9:21" x14ac:dyDescent="0.25">
      <c r="M27" t="s">
        <v>12</v>
      </c>
      <c r="N27" t="s">
        <v>52</v>
      </c>
      <c r="O27">
        <v>28</v>
      </c>
      <c r="Q27" t="s">
        <v>440</v>
      </c>
      <c r="R27" t="s">
        <v>408</v>
      </c>
      <c r="T27" t="s">
        <v>441</v>
      </c>
      <c r="U27" t="s">
        <v>408</v>
      </c>
    </row>
    <row r="28" spans="9:21" x14ac:dyDescent="0.25">
      <c r="M28" t="s">
        <v>12</v>
      </c>
      <c r="N28" t="s">
        <v>56</v>
      </c>
      <c r="O28">
        <v>29</v>
      </c>
      <c r="Q28" t="s">
        <v>440</v>
      </c>
      <c r="R28" t="s">
        <v>402</v>
      </c>
      <c r="T28" t="s">
        <v>441</v>
      </c>
      <c r="U28" t="s">
        <v>402</v>
      </c>
    </row>
    <row r="29" spans="9:21" x14ac:dyDescent="0.25">
      <c r="M29" t="s">
        <v>12</v>
      </c>
      <c r="N29" t="s">
        <v>110</v>
      </c>
      <c r="O29">
        <v>30</v>
      </c>
      <c r="Q29" t="s">
        <v>440</v>
      </c>
      <c r="R29" t="s">
        <v>409</v>
      </c>
      <c r="T29" t="s">
        <v>441</v>
      </c>
      <c r="U29" t="s">
        <v>409</v>
      </c>
    </row>
    <row r="30" spans="9:21" x14ac:dyDescent="0.25">
      <c r="M30" t="s">
        <v>12</v>
      </c>
      <c r="N30" t="s">
        <v>107</v>
      </c>
      <c r="O30">
        <v>31</v>
      </c>
      <c r="Q30" t="s">
        <v>440</v>
      </c>
      <c r="R30" t="s">
        <v>422</v>
      </c>
      <c r="T30" t="s">
        <v>441</v>
      </c>
      <c r="U30" t="s">
        <v>422</v>
      </c>
    </row>
    <row r="31" spans="9:21" x14ac:dyDescent="0.25">
      <c r="M31" t="s">
        <v>12</v>
      </c>
      <c r="N31" t="s">
        <v>60</v>
      </c>
      <c r="O31">
        <v>35</v>
      </c>
      <c r="Q31" t="s">
        <v>440</v>
      </c>
      <c r="R31" t="s">
        <v>1246</v>
      </c>
      <c r="T31" t="s">
        <v>441</v>
      </c>
      <c r="U31" t="s">
        <v>1246</v>
      </c>
    </row>
    <row r="32" spans="9:21" x14ac:dyDescent="0.25">
      <c r="M32" t="s">
        <v>12</v>
      </c>
      <c r="N32" t="s">
        <v>160</v>
      </c>
      <c r="O32">
        <v>36</v>
      </c>
      <c r="Q32" t="s">
        <v>440</v>
      </c>
      <c r="R32" t="s">
        <v>425</v>
      </c>
      <c r="T32" t="s">
        <v>441</v>
      </c>
      <c r="U32" t="s">
        <v>425</v>
      </c>
    </row>
    <row r="33" spans="13:21" x14ac:dyDescent="0.25">
      <c r="M33" t="s">
        <v>12</v>
      </c>
      <c r="N33" t="s">
        <v>71</v>
      </c>
      <c r="O33">
        <v>37</v>
      </c>
      <c r="Q33" t="s">
        <v>440</v>
      </c>
      <c r="R33" t="s">
        <v>412</v>
      </c>
      <c r="T33" t="s">
        <v>441</v>
      </c>
      <c r="U33" t="s">
        <v>412</v>
      </c>
    </row>
    <row r="34" spans="13:21" x14ac:dyDescent="0.25">
      <c r="M34" t="s">
        <v>12</v>
      </c>
      <c r="N34" t="s">
        <v>124</v>
      </c>
      <c r="O34">
        <v>38</v>
      </c>
    </row>
    <row r="35" spans="13:21" x14ac:dyDescent="0.25">
      <c r="M35" t="s">
        <v>12</v>
      </c>
      <c r="N35" t="s">
        <v>49</v>
      </c>
      <c r="O35">
        <v>39</v>
      </c>
      <c r="Q35" t="s">
        <v>17</v>
      </c>
      <c r="R35" t="s">
        <v>972</v>
      </c>
      <c r="T35" t="s">
        <v>8</v>
      </c>
      <c r="U35" t="s">
        <v>972</v>
      </c>
    </row>
    <row r="36" spans="13:21" x14ac:dyDescent="0.25">
      <c r="M36" t="s">
        <v>12</v>
      </c>
      <c r="N36" t="s">
        <v>84</v>
      </c>
      <c r="O36">
        <v>40</v>
      </c>
      <c r="Q36" t="s">
        <v>17</v>
      </c>
      <c r="R36" t="s">
        <v>738</v>
      </c>
      <c r="T36" t="s">
        <v>8</v>
      </c>
      <c r="U36" t="s">
        <v>743</v>
      </c>
    </row>
    <row r="37" spans="13:21" x14ac:dyDescent="0.25">
      <c r="M37" t="s">
        <v>12</v>
      </c>
      <c r="N37" t="s">
        <v>87</v>
      </c>
      <c r="O37">
        <v>41</v>
      </c>
    </row>
    <row r="38" spans="13:21" x14ac:dyDescent="0.25">
      <c r="M38" t="s">
        <v>12</v>
      </c>
      <c r="N38" t="s">
        <v>99</v>
      </c>
      <c r="O38">
        <v>42</v>
      </c>
    </row>
    <row r="39" spans="13:21" x14ac:dyDescent="0.25">
      <c r="M39" t="s">
        <v>12</v>
      </c>
      <c r="N39" t="s">
        <v>151</v>
      </c>
      <c r="O39">
        <v>44</v>
      </c>
    </row>
    <row r="40" spans="13:21" x14ac:dyDescent="0.25">
      <c r="M40" t="s">
        <v>12</v>
      </c>
      <c r="N40" t="s">
        <v>94</v>
      </c>
      <c r="O40">
        <v>45</v>
      </c>
    </row>
    <row r="41" spans="13:21" x14ac:dyDescent="0.25">
      <c r="M41" t="s">
        <v>12</v>
      </c>
      <c r="N41" t="s">
        <v>51</v>
      </c>
      <c r="O41">
        <v>46</v>
      </c>
    </row>
    <row r="42" spans="13:21" x14ac:dyDescent="0.25">
      <c r="M42" t="s">
        <v>12</v>
      </c>
      <c r="N42" t="s">
        <v>113</v>
      </c>
      <c r="O42">
        <v>48</v>
      </c>
    </row>
    <row r="43" spans="13:21" x14ac:dyDescent="0.25">
      <c r="M43" t="s">
        <v>12</v>
      </c>
      <c r="N43" t="s">
        <v>101</v>
      </c>
      <c r="O43">
        <v>49</v>
      </c>
    </row>
    <row r="44" spans="13:21" x14ac:dyDescent="0.25">
      <c r="M44" t="s">
        <v>12</v>
      </c>
      <c r="N44" t="s">
        <v>93</v>
      </c>
      <c r="O44">
        <v>50</v>
      </c>
    </row>
    <row r="45" spans="13:21" x14ac:dyDescent="0.25">
      <c r="M45" t="s">
        <v>12</v>
      </c>
      <c r="N45" t="s">
        <v>63</v>
      </c>
      <c r="O45">
        <v>51</v>
      </c>
    </row>
    <row r="46" spans="13:21" x14ac:dyDescent="0.25">
      <c r="M46" t="s">
        <v>12</v>
      </c>
      <c r="N46" t="s">
        <v>158</v>
      </c>
      <c r="O46">
        <v>52</v>
      </c>
    </row>
    <row r="47" spans="13:21" x14ac:dyDescent="0.25">
      <c r="M47" t="s">
        <v>12</v>
      </c>
      <c r="N47" t="s">
        <v>96</v>
      </c>
      <c r="O47">
        <v>53</v>
      </c>
    </row>
    <row r="48" spans="13:21" x14ac:dyDescent="0.25">
      <c r="M48" t="s">
        <v>12</v>
      </c>
      <c r="N48" t="s">
        <v>122</v>
      </c>
      <c r="O48">
        <v>55</v>
      </c>
    </row>
    <row r="49" spans="13:15" x14ac:dyDescent="0.25">
      <c r="M49" t="s">
        <v>12</v>
      </c>
      <c r="N49" t="s">
        <v>35</v>
      </c>
      <c r="O49">
        <v>56</v>
      </c>
    </row>
    <row r="50" spans="13:15" x14ac:dyDescent="0.25">
      <c r="M50" t="s">
        <v>12</v>
      </c>
      <c r="N50" t="s">
        <v>89</v>
      </c>
      <c r="O50">
        <v>57</v>
      </c>
    </row>
    <row r="51" spans="13:15" x14ac:dyDescent="0.25">
      <c r="M51" t="s">
        <v>12</v>
      </c>
      <c r="N51" t="s">
        <v>74</v>
      </c>
      <c r="O51">
        <v>58</v>
      </c>
    </row>
    <row r="52" spans="13:15" x14ac:dyDescent="0.25">
      <c r="M52" t="s">
        <v>12</v>
      </c>
      <c r="N52" t="s">
        <v>69</v>
      </c>
      <c r="O52">
        <v>59</v>
      </c>
    </row>
    <row r="53" spans="13:15" x14ac:dyDescent="0.25">
      <c r="M53" t="s">
        <v>12</v>
      </c>
      <c r="N53" t="s">
        <v>46</v>
      </c>
      <c r="O53">
        <v>60</v>
      </c>
    </row>
    <row r="54" spans="13:15" x14ac:dyDescent="0.25">
      <c r="M54" t="s">
        <v>12</v>
      </c>
      <c r="N54" t="s">
        <v>40</v>
      </c>
      <c r="O54">
        <v>61</v>
      </c>
    </row>
    <row r="55" spans="13:15" x14ac:dyDescent="0.25">
      <c r="M55" t="s">
        <v>12</v>
      </c>
      <c r="N55" t="s">
        <v>80</v>
      </c>
      <c r="O55">
        <v>62</v>
      </c>
    </row>
    <row r="56" spans="13:15" x14ac:dyDescent="0.25">
      <c r="M56" t="s">
        <v>12</v>
      </c>
      <c r="N56" t="s">
        <v>148</v>
      </c>
      <c r="O56">
        <v>63</v>
      </c>
    </row>
    <row r="57" spans="13:15" x14ac:dyDescent="0.25">
      <c r="M57" t="s">
        <v>12</v>
      </c>
      <c r="N57" t="s">
        <v>44</v>
      </c>
      <c r="O57">
        <v>64</v>
      </c>
    </row>
    <row r="58" spans="13:15" x14ac:dyDescent="0.25">
      <c r="M58" t="s">
        <v>12</v>
      </c>
      <c r="N58" t="s">
        <v>121</v>
      </c>
      <c r="O58">
        <v>65</v>
      </c>
    </row>
    <row r="59" spans="13:15" x14ac:dyDescent="0.25">
      <c r="M59" t="s">
        <v>12</v>
      </c>
      <c r="N59" t="s">
        <v>133</v>
      </c>
      <c r="O59">
        <v>66</v>
      </c>
    </row>
    <row r="60" spans="13:15" x14ac:dyDescent="0.25">
      <c r="M60" t="s">
        <v>12</v>
      </c>
      <c r="N60" t="s">
        <v>128</v>
      </c>
      <c r="O60">
        <v>67</v>
      </c>
    </row>
    <row r="61" spans="13:15" x14ac:dyDescent="0.25">
      <c r="M61" t="s">
        <v>12</v>
      </c>
      <c r="N61" t="s">
        <v>137</v>
      </c>
      <c r="O61">
        <v>68</v>
      </c>
    </row>
    <row r="62" spans="13:15" x14ac:dyDescent="0.25">
      <c r="M62" t="s">
        <v>12</v>
      </c>
      <c r="N62" t="s">
        <v>146</v>
      </c>
      <c r="O62">
        <v>69</v>
      </c>
    </row>
    <row r="63" spans="13:15" x14ac:dyDescent="0.25">
      <c r="M63" t="s">
        <v>12</v>
      </c>
      <c r="N63" t="s">
        <v>106</v>
      </c>
      <c r="O63">
        <v>70</v>
      </c>
    </row>
    <row r="65" spans="13:15" x14ac:dyDescent="0.25">
      <c r="M65" t="s">
        <v>25</v>
      </c>
      <c r="N65" t="s">
        <v>972</v>
      </c>
      <c r="O65">
        <v>72</v>
      </c>
    </row>
    <row r="66" spans="13:15" x14ac:dyDescent="0.25">
      <c r="M66" t="s">
        <v>25</v>
      </c>
      <c r="N66" t="s">
        <v>864</v>
      </c>
      <c r="O66">
        <v>74</v>
      </c>
    </row>
    <row r="67" spans="13:15" x14ac:dyDescent="0.25">
      <c r="M67" t="s">
        <v>25</v>
      </c>
      <c r="N67" t="s">
        <v>863</v>
      </c>
      <c r="O67">
        <v>73</v>
      </c>
    </row>
    <row r="69" spans="13:15" x14ac:dyDescent="0.25">
      <c r="M69" t="s">
        <v>26</v>
      </c>
      <c r="N69" t="s">
        <v>972</v>
      </c>
      <c r="O69">
        <v>76</v>
      </c>
    </row>
    <row r="70" spans="13:15" x14ac:dyDescent="0.25">
      <c r="M70" t="s">
        <v>26</v>
      </c>
      <c r="N70" t="s">
        <v>866</v>
      </c>
      <c r="O70">
        <v>77</v>
      </c>
    </row>
    <row r="71" spans="13:15" x14ac:dyDescent="0.25">
      <c r="M71" t="s">
        <v>26</v>
      </c>
      <c r="N71" t="s">
        <v>865</v>
      </c>
      <c r="O71">
        <v>78</v>
      </c>
    </row>
    <row r="72" spans="13:15" x14ac:dyDescent="0.25">
      <c r="M72" t="s">
        <v>26</v>
      </c>
      <c r="N72" t="s">
        <v>868</v>
      </c>
      <c r="O72">
        <v>80</v>
      </c>
    </row>
    <row r="73" spans="13:15" x14ac:dyDescent="0.25">
      <c r="M73" t="s">
        <v>26</v>
      </c>
      <c r="N73" t="s">
        <v>869</v>
      </c>
      <c r="O73">
        <v>81</v>
      </c>
    </row>
    <row r="74" spans="13:15" x14ac:dyDescent="0.25">
      <c r="M74" t="s">
        <v>26</v>
      </c>
      <c r="N74" t="s">
        <v>867</v>
      </c>
      <c r="O74">
        <v>79</v>
      </c>
    </row>
    <row r="76" spans="13:15" x14ac:dyDescent="0.25">
      <c r="M76" t="s">
        <v>637</v>
      </c>
      <c r="N76" t="s">
        <v>972</v>
      </c>
      <c r="O76">
        <v>83</v>
      </c>
    </row>
    <row r="78" spans="13:15" x14ac:dyDescent="0.25">
      <c r="M78" t="s">
        <v>11</v>
      </c>
      <c r="N78" t="s">
        <v>972</v>
      </c>
      <c r="O78">
        <v>118</v>
      </c>
    </row>
    <row r="79" spans="13:15" x14ac:dyDescent="0.25">
      <c r="M79" t="s">
        <v>11</v>
      </c>
      <c r="N79" t="s">
        <v>861</v>
      </c>
      <c r="O79">
        <v>119</v>
      </c>
    </row>
    <row r="81" spans="13:15" x14ac:dyDescent="0.25">
      <c r="M81" t="s">
        <v>1</v>
      </c>
      <c r="N81" t="s">
        <v>972</v>
      </c>
      <c r="O81">
        <v>121</v>
      </c>
    </row>
    <row r="82" spans="13:15" x14ac:dyDescent="0.25">
      <c r="M82" t="s">
        <v>1</v>
      </c>
      <c r="N82" t="s">
        <v>503</v>
      </c>
      <c r="O82">
        <v>122</v>
      </c>
    </row>
    <row r="83" spans="13:15" x14ac:dyDescent="0.25">
      <c r="M83" t="s">
        <v>1</v>
      </c>
      <c r="N83" t="s">
        <v>515</v>
      </c>
      <c r="O83">
        <v>124</v>
      </c>
    </row>
    <row r="84" spans="13:15" x14ac:dyDescent="0.25">
      <c r="M84" t="s">
        <v>1</v>
      </c>
      <c r="N84" t="s">
        <v>494</v>
      </c>
      <c r="O84">
        <v>125</v>
      </c>
    </row>
    <row r="85" spans="13:15" x14ac:dyDescent="0.25">
      <c r="M85" t="s">
        <v>1</v>
      </c>
      <c r="N85" t="s">
        <v>512</v>
      </c>
      <c r="O85">
        <v>126</v>
      </c>
    </row>
    <row r="86" spans="13:15" x14ac:dyDescent="0.25">
      <c r="M86" t="s">
        <v>1</v>
      </c>
      <c r="N86" t="s">
        <v>534</v>
      </c>
      <c r="O86">
        <v>127</v>
      </c>
    </row>
    <row r="87" spans="13:15" x14ac:dyDescent="0.25">
      <c r="M87" t="s">
        <v>1</v>
      </c>
      <c r="N87" t="s">
        <v>502</v>
      </c>
      <c r="O87">
        <v>128</v>
      </c>
    </row>
    <row r="88" spans="13:15" x14ac:dyDescent="0.25">
      <c r="M88" t="s">
        <v>1</v>
      </c>
      <c r="N88" t="s">
        <v>549</v>
      </c>
      <c r="O88">
        <v>129</v>
      </c>
    </row>
    <row r="89" spans="13:15" x14ac:dyDescent="0.25">
      <c r="M89" t="s">
        <v>1</v>
      </c>
      <c r="N89" t="s">
        <v>525</v>
      </c>
      <c r="O89">
        <v>131</v>
      </c>
    </row>
    <row r="90" spans="13:15" x14ac:dyDescent="0.25">
      <c r="M90" t="s">
        <v>1</v>
      </c>
      <c r="N90" t="s">
        <v>550</v>
      </c>
      <c r="O90">
        <v>132</v>
      </c>
    </row>
    <row r="91" spans="13:15" x14ac:dyDescent="0.25">
      <c r="M91" t="s">
        <v>1</v>
      </c>
      <c r="N91" t="s">
        <v>554</v>
      </c>
      <c r="O91">
        <v>133</v>
      </c>
    </row>
    <row r="92" spans="13:15" x14ac:dyDescent="0.25">
      <c r="M92" t="s">
        <v>1</v>
      </c>
      <c r="N92" t="s">
        <v>544</v>
      </c>
      <c r="O92">
        <v>134</v>
      </c>
    </row>
    <row r="93" spans="13:15" x14ac:dyDescent="0.25">
      <c r="M93" t="s">
        <v>1</v>
      </c>
      <c r="N93" t="s">
        <v>1249</v>
      </c>
      <c r="O93">
        <v>135</v>
      </c>
    </row>
    <row r="94" spans="13:15" x14ac:dyDescent="0.25">
      <c r="M94" t="s">
        <v>1</v>
      </c>
      <c r="N94" t="s">
        <v>527</v>
      </c>
      <c r="O94">
        <v>136</v>
      </c>
    </row>
    <row r="95" spans="13:15" x14ac:dyDescent="0.25">
      <c r="M95" t="s">
        <v>1</v>
      </c>
      <c r="N95" t="s">
        <v>979</v>
      </c>
      <c r="O95">
        <v>137</v>
      </c>
    </row>
    <row r="96" spans="13:15" x14ac:dyDescent="0.25">
      <c r="M96" t="s">
        <v>1</v>
      </c>
      <c r="N96" t="s">
        <v>511</v>
      </c>
      <c r="O96">
        <v>138</v>
      </c>
    </row>
    <row r="97" spans="13:15" x14ac:dyDescent="0.25">
      <c r="M97" t="s">
        <v>1</v>
      </c>
      <c r="N97" t="s">
        <v>496</v>
      </c>
      <c r="O97">
        <v>139</v>
      </c>
    </row>
    <row r="98" spans="13:15" x14ac:dyDescent="0.25">
      <c r="M98" t="s">
        <v>1</v>
      </c>
      <c r="N98" t="s">
        <v>547</v>
      </c>
      <c r="O98">
        <v>140</v>
      </c>
    </row>
    <row r="99" spans="13:15" x14ac:dyDescent="0.25">
      <c r="M99" t="s">
        <v>1</v>
      </c>
      <c r="N99" t="s">
        <v>978</v>
      </c>
      <c r="O99">
        <v>141</v>
      </c>
    </row>
    <row r="100" spans="13:15" x14ac:dyDescent="0.25">
      <c r="M100" t="s">
        <v>1</v>
      </c>
      <c r="N100" t="s">
        <v>528</v>
      </c>
      <c r="O100">
        <v>142</v>
      </c>
    </row>
    <row r="101" spans="13:15" x14ac:dyDescent="0.25">
      <c r="M101" t="s">
        <v>1</v>
      </c>
      <c r="N101" t="s">
        <v>536</v>
      </c>
      <c r="O101">
        <v>143</v>
      </c>
    </row>
    <row r="102" spans="13:15" x14ac:dyDescent="0.25">
      <c r="M102" t="s">
        <v>1</v>
      </c>
      <c r="N102" t="s">
        <v>505</v>
      </c>
      <c r="O102">
        <v>144</v>
      </c>
    </row>
    <row r="103" spans="13:15" x14ac:dyDescent="0.25">
      <c r="M103" t="s">
        <v>1</v>
      </c>
      <c r="N103" t="s">
        <v>532</v>
      </c>
      <c r="O103">
        <v>146</v>
      </c>
    </row>
    <row r="104" spans="13:15" x14ac:dyDescent="0.25">
      <c r="M104" t="s">
        <v>1</v>
      </c>
      <c r="N104" t="s">
        <v>500</v>
      </c>
      <c r="O104">
        <v>147</v>
      </c>
    </row>
    <row r="105" spans="13:15" x14ac:dyDescent="0.25">
      <c r="M105" t="s">
        <v>1</v>
      </c>
      <c r="N105" t="s">
        <v>552</v>
      </c>
      <c r="O105">
        <v>148</v>
      </c>
    </row>
    <row r="106" spans="13:15" x14ac:dyDescent="0.25">
      <c r="M106" t="s">
        <v>1</v>
      </c>
      <c r="N106" t="s">
        <v>521</v>
      </c>
      <c r="O106">
        <v>149</v>
      </c>
    </row>
    <row r="107" spans="13:15" x14ac:dyDescent="0.25">
      <c r="M107" t="s">
        <v>1</v>
      </c>
      <c r="N107" t="s">
        <v>542</v>
      </c>
      <c r="O107">
        <v>151</v>
      </c>
    </row>
    <row r="108" spans="13:15" x14ac:dyDescent="0.25">
      <c r="M108" t="s">
        <v>1</v>
      </c>
      <c r="N108" t="s">
        <v>499</v>
      </c>
      <c r="O108">
        <v>152</v>
      </c>
    </row>
    <row r="109" spans="13:15" x14ac:dyDescent="0.25">
      <c r="M109" t="s">
        <v>1</v>
      </c>
      <c r="N109" t="s">
        <v>507</v>
      </c>
      <c r="O109">
        <v>153</v>
      </c>
    </row>
    <row r="110" spans="13:15" x14ac:dyDescent="0.25">
      <c r="M110" t="s">
        <v>1</v>
      </c>
      <c r="N110" t="s">
        <v>488</v>
      </c>
      <c r="O110">
        <v>155</v>
      </c>
    </row>
    <row r="111" spans="13:15" x14ac:dyDescent="0.25">
      <c r="M111" t="s">
        <v>1</v>
      </c>
      <c r="N111" t="s">
        <v>516</v>
      </c>
      <c r="O111">
        <v>156</v>
      </c>
    </row>
    <row r="112" spans="13:15" x14ac:dyDescent="0.25">
      <c r="M112" t="s">
        <v>1</v>
      </c>
      <c r="N112" t="s">
        <v>509</v>
      </c>
      <c r="O112">
        <v>157</v>
      </c>
    </row>
    <row r="113" spans="13:15" x14ac:dyDescent="0.25">
      <c r="M113" t="s">
        <v>1</v>
      </c>
      <c r="N113" t="s">
        <v>513</v>
      </c>
      <c r="O113">
        <v>159</v>
      </c>
    </row>
    <row r="114" spans="13:15" x14ac:dyDescent="0.25">
      <c r="M114" t="s">
        <v>1</v>
      </c>
      <c r="N114" t="s">
        <v>517</v>
      </c>
      <c r="O114">
        <v>161</v>
      </c>
    </row>
    <row r="115" spans="13:15" x14ac:dyDescent="0.25">
      <c r="M115" t="s">
        <v>1</v>
      </c>
      <c r="N115" t="s">
        <v>489</v>
      </c>
      <c r="O115">
        <v>163</v>
      </c>
    </row>
    <row r="116" spans="13:15" x14ac:dyDescent="0.25">
      <c r="M116" t="s">
        <v>1</v>
      </c>
      <c r="N116" t="s">
        <v>501</v>
      </c>
      <c r="O116">
        <v>164</v>
      </c>
    </row>
    <row r="117" spans="13:15" x14ac:dyDescent="0.25">
      <c r="M117" t="s">
        <v>1</v>
      </c>
      <c r="N117" t="s">
        <v>538</v>
      </c>
      <c r="O117">
        <v>165</v>
      </c>
    </row>
    <row r="118" spans="13:15" x14ac:dyDescent="0.25">
      <c r="M118" t="s">
        <v>1</v>
      </c>
      <c r="N118" t="s">
        <v>530</v>
      </c>
      <c r="O118">
        <v>166</v>
      </c>
    </row>
    <row r="119" spans="13:15" x14ac:dyDescent="0.25">
      <c r="M119" t="s">
        <v>1</v>
      </c>
      <c r="N119" t="s">
        <v>491</v>
      </c>
      <c r="O119">
        <v>167</v>
      </c>
    </row>
    <row r="120" spans="13:15" x14ac:dyDescent="0.25">
      <c r="M120" t="s">
        <v>1</v>
      </c>
      <c r="N120" t="s">
        <v>980</v>
      </c>
      <c r="O120">
        <v>168</v>
      </c>
    </row>
    <row r="121" spans="13:15" x14ac:dyDescent="0.25">
      <c r="M121" t="s">
        <v>1</v>
      </c>
      <c r="N121" t="s">
        <v>497</v>
      </c>
      <c r="O121">
        <v>169</v>
      </c>
    </row>
    <row r="122" spans="13:15" x14ac:dyDescent="0.25">
      <c r="M122" t="s">
        <v>1</v>
      </c>
      <c r="N122" t="s">
        <v>523</v>
      </c>
      <c r="O122">
        <v>171</v>
      </c>
    </row>
    <row r="123" spans="13:15" x14ac:dyDescent="0.25">
      <c r="M123" t="s">
        <v>1</v>
      </c>
      <c r="N123" t="s">
        <v>548</v>
      </c>
      <c r="O123">
        <v>173</v>
      </c>
    </row>
    <row r="124" spans="13:15" x14ac:dyDescent="0.25">
      <c r="M124" t="s">
        <v>1</v>
      </c>
      <c r="N124" t="s">
        <v>493</v>
      </c>
      <c r="O124">
        <v>174</v>
      </c>
    </row>
    <row r="125" spans="13:15" x14ac:dyDescent="0.25">
      <c r="M125" t="s">
        <v>1</v>
      </c>
      <c r="N125" t="s">
        <v>519</v>
      </c>
      <c r="O125">
        <v>175</v>
      </c>
    </row>
    <row r="127" spans="13:15" x14ac:dyDescent="0.25">
      <c r="M127" t="s">
        <v>18</v>
      </c>
      <c r="N127" t="s">
        <v>972</v>
      </c>
      <c r="O127">
        <v>179</v>
      </c>
    </row>
    <row r="128" spans="13:15" x14ac:dyDescent="0.25">
      <c r="M128" t="s">
        <v>18</v>
      </c>
      <c r="N128" t="s">
        <v>871</v>
      </c>
      <c r="O128">
        <v>181</v>
      </c>
    </row>
    <row r="129" spans="13:15" x14ac:dyDescent="0.25">
      <c r="M129" t="s">
        <v>18</v>
      </c>
      <c r="N129" t="s">
        <v>870</v>
      </c>
      <c r="O129">
        <v>180</v>
      </c>
    </row>
    <row r="130" spans="13:15" x14ac:dyDescent="0.25">
      <c r="M130" t="s">
        <v>18</v>
      </c>
      <c r="N130" t="s">
        <v>872</v>
      </c>
      <c r="O130">
        <v>182</v>
      </c>
    </row>
    <row r="132" spans="13:15" x14ac:dyDescent="0.25">
      <c r="M132" t="s">
        <v>2</v>
      </c>
      <c r="N132" t="s">
        <v>972</v>
      </c>
      <c r="O132">
        <v>184</v>
      </c>
    </row>
    <row r="133" spans="13:15" x14ac:dyDescent="0.25">
      <c r="M133" t="s">
        <v>2</v>
      </c>
      <c r="N133" t="s">
        <v>627</v>
      </c>
      <c r="O133">
        <v>185</v>
      </c>
    </row>
    <row r="134" spans="13:15" x14ac:dyDescent="0.25">
      <c r="M134" t="s">
        <v>2</v>
      </c>
      <c r="N134" t="s">
        <v>601</v>
      </c>
      <c r="O134">
        <v>186</v>
      </c>
    </row>
    <row r="135" spans="13:15" x14ac:dyDescent="0.25">
      <c r="M135" t="s">
        <v>2</v>
      </c>
      <c r="N135" t="s">
        <v>981</v>
      </c>
      <c r="O135">
        <v>188</v>
      </c>
    </row>
    <row r="136" spans="13:15" x14ac:dyDescent="0.25">
      <c r="M136" t="s">
        <v>2</v>
      </c>
      <c r="N136" t="s">
        <v>620</v>
      </c>
      <c r="O136">
        <v>189</v>
      </c>
    </row>
    <row r="137" spans="13:15" x14ac:dyDescent="0.25">
      <c r="M137" t="s">
        <v>2</v>
      </c>
      <c r="N137" t="s">
        <v>608</v>
      </c>
      <c r="O137">
        <v>190</v>
      </c>
    </row>
    <row r="138" spans="13:15" x14ac:dyDescent="0.25">
      <c r="M138" t="s">
        <v>2</v>
      </c>
      <c r="N138" t="s">
        <v>621</v>
      </c>
      <c r="O138">
        <v>191</v>
      </c>
    </row>
    <row r="139" spans="13:15" x14ac:dyDescent="0.25">
      <c r="M139" t="s">
        <v>2</v>
      </c>
      <c r="N139" t="s">
        <v>604</v>
      </c>
      <c r="O139">
        <v>192</v>
      </c>
    </row>
    <row r="140" spans="13:15" x14ac:dyDescent="0.25">
      <c r="M140" t="s">
        <v>2</v>
      </c>
      <c r="N140" t="s">
        <v>610</v>
      </c>
      <c r="O140">
        <v>193</v>
      </c>
    </row>
    <row r="141" spans="13:15" x14ac:dyDescent="0.25">
      <c r="M141" t="s">
        <v>2</v>
      </c>
      <c r="N141" t="s">
        <v>603</v>
      </c>
      <c r="O141">
        <v>194</v>
      </c>
    </row>
    <row r="142" spans="13:15" x14ac:dyDescent="0.25">
      <c r="M142" t="s">
        <v>2</v>
      </c>
      <c r="N142" t="s">
        <v>618</v>
      </c>
      <c r="O142">
        <v>195</v>
      </c>
    </row>
    <row r="143" spans="13:15" x14ac:dyDescent="0.25">
      <c r="M143" t="s">
        <v>2</v>
      </c>
      <c r="N143" t="s">
        <v>606</v>
      </c>
      <c r="O143">
        <v>196</v>
      </c>
    </row>
    <row r="144" spans="13:15" x14ac:dyDescent="0.25">
      <c r="M144" t="s">
        <v>2</v>
      </c>
      <c r="N144" t="s">
        <v>633</v>
      </c>
      <c r="O144">
        <v>197</v>
      </c>
    </row>
    <row r="145" spans="13:15" x14ac:dyDescent="0.25">
      <c r="M145" t="s">
        <v>2</v>
      </c>
      <c r="N145" t="s">
        <v>615</v>
      </c>
      <c r="O145">
        <v>198</v>
      </c>
    </row>
    <row r="146" spans="13:15" x14ac:dyDescent="0.25">
      <c r="M146" t="s">
        <v>2</v>
      </c>
      <c r="N146" t="s">
        <v>612</v>
      </c>
      <c r="O146">
        <v>199</v>
      </c>
    </row>
    <row r="147" spans="13:15" x14ac:dyDescent="0.25">
      <c r="M147" t="s">
        <v>2</v>
      </c>
      <c r="N147" t="s">
        <v>634</v>
      </c>
      <c r="O147">
        <v>200</v>
      </c>
    </row>
    <row r="148" spans="13:15" x14ac:dyDescent="0.25">
      <c r="M148" t="s">
        <v>2</v>
      </c>
      <c r="N148" t="s">
        <v>623</v>
      </c>
      <c r="O148">
        <v>201</v>
      </c>
    </row>
    <row r="149" spans="13:15" x14ac:dyDescent="0.25">
      <c r="M149" t="s">
        <v>2</v>
      </c>
      <c r="N149" t="s">
        <v>629</v>
      </c>
      <c r="O149">
        <v>202</v>
      </c>
    </row>
    <row r="150" spans="13:15" x14ac:dyDescent="0.25">
      <c r="M150" t="s">
        <v>2</v>
      </c>
      <c r="N150" t="s">
        <v>632</v>
      </c>
      <c r="O150">
        <v>203</v>
      </c>
    </row>
    <row r="152" spans="13:15" x14ac:dyDescent="0.25">
      <c r="M152" t="s">
        <v>13</v>
      </c>
      <c r="N152" t="s">
        <v>972</v>
      </c>
      <c r="O152">
        <v>205</v>
      </c>
    </row>
    <row r="153" spans="13:15" x14ac:dyDescent="0.25">
      <c r="M153" t="s">
        <v>13</v>
      </c>
      <c r="N153" t="s">
        <v>690</v>
      </c>
      <c r="O153">
        <v>206</v>
      </c>
    </row>
    <row r="154" spans="13:15" x14ac:dyDescent="0.25">
      <c r="M154" t="s">
        <v>13</v>
      </c>
      <c r="N154" t="s">
        <v>688</v>
      </c>
      <c r="O154">
        <v>207</v>
      </c>
    </row>
    <row r="155" spans="13:15" x14ac:dyDescent="0.25">
      <c r="M155" t="s">
        <v>13</v>
      </c>
      <c r="N155" t="s">
        <v>720</v>
      </c>
      <c r="O155">
        <v>208</v>
      </c>
    </row>
    <row r="156" spans="13:15" x14ac:dyDescent="0.25">
      <c r="M156" t="s">
        <v>13</v>
      </c>
      <c r="N156" t="s">
        <v>710</v>
      </c>
      <c r="O156">
        <v>210</v>
      </c>
    </row>
    <row r="157" spans="13:15" x14ac:dyDescent="0.25">
      <c r="M157" t="s">
        <v>13</v>
      </c>
      <c r="N157" t="s">
        <v>706</v>
      </c>
      <c r="O157">
        <v>212</v>
      </c>
    </row>
    <row r="158" spans="13:15" x14ac:dyDescent="0.25">
      <c r="M158" t="s">
        <v>13</v>
      </c>
      <c r="N158" t="s">
        <v>715</v>
      </c>
      <c r="O158">
        <v>213</v>
      </c>
    </row>
    <row r="159" spans="13:15" x14ac:dyDescent="0.25">
      <c r="M159" t="s">
        <v>13</v>
      </c>
      <c r="N159" t="s">
        <v>699</v>
      </c>
      <c r="O159">
        <v>214</v>
      </c>
    </row>
    <row r="160" spans="13:15" x14ac:dyDescent="0.25">
      <c r="M160" t="s">
        <v>13</v>
      </c>
      <c r="N160" t="s">
        <v>982</v>
      </c>
      <c r="O160">
        <v>215</v>
      </c>
    </row>
    <row r="161" spans="13:15" x14ac:dyDescent="0.25">
      <c r="M161" t="s">
        <v>13</v>
      </c>
      <c r="N161" t="s">
        <v>705</v>
      </c>
      <c r="O161">
        <v>217</v>
      </c>
    </row>
    <row r="162" spans="13:15" x14ac:dyDescent="0.25">
      <c r="M162" t="s">
        <v>13</v>
      </c>
      <c r="N162" t="s">
        <v>725</v>
      </c>
      <c r="O162">
        <v>218</v>
      </c>
    </row>
    <row r="163" spans="13:15" x14ac:dyDescent="0.25">
      <c r="M163" t="s">
        <v>13</v>
      </c>
      <c r="N163" t="s">
        <v>714</v>
      </c>
      <c r="O163">
        <v>219</v>
      </c>
    </row>
    <row r="164" spans="13:15" x14ac:dyDescent="0.25">
      <c r="M164" t="s">
        <v>13</v>
      </c>
      <c r="N164" t="s">
        <v>728</v>
      </c>
      <c r="O164">
        <v>220</v>
      </c>
    </row>
    <row r="165" spans="13:15" x14ac:dyDescent="0.25">
      <c r="M165" t="s">
        <v>13</v>
      </c>
      <c r="N165" t="s">
        <v>698</v>
      </c>
      <c r="O165">
        <v>221</v>
      </c>
    </row>
    <row r="166" spans="13:15" x14ac:dyDescent="0.25">
      <c r="M166" t="s">
        <v>13</v>
      </c>
      <c r="N166" t="s">
        <v>692</v>
      </c>
      <c r="O166">
        <v>222</v>
      </c>
    </row>
    <row r="167" spans="13:15" x14ac:dyDescent="0.25">
      <c r="M167" t="s">
        <v>13</v>
      </c>
      <c r="N167" t="s">
        <v>735</v>
      </c>
      <c r="O167">
        <v>223</v>
      </c>
    </row>
    <row r="168" spans="13:15" x14ac:dyDescent="0.25">
      <c r="M168" t="s">
        <v>13</v>
      </c>
      <c r="N168" t="s">
        <v>718</v>
      </c>
      <c r="O168">
        <v>224</v>
      </c>
    </row>
    <row r="169" spans="13:15" x14ac:dyDescent="0.25">
      <c r="M169" t="s">
        <v>13</v>
      </c>
      <c r="N169" t="s">
        <v>716</v>
      </c>
      <c r="O169">
        <v>225</v>
      </c>
    </row>
    <row r="170" spans="13:15" x14ac:dyDescent="0.25">
      <c r="M170" t="s">
        <v>13</v>
      </c>
      <c r="N170" t="s">
        <v>724</v>
      </c>
      <c r="O170">
        <v>226</v>
      </c>
    </row>
    <row r="171" spans="13:15" x14ac:dyDescent="0.25">
      <c r="M171" t="s">
        <v>13</v>
      </c>
      <c r="N171" t="s">
        <v>694</v>
      </c>
      <c r="O171">
        <v>228</v>
      </c>
    </row>
    <row r="172" spans="13:15" x14ac:dyDescent="0.25">
      <c r="M172" t="s">
        <v>13</v>
      </c>
      <c r="N172" t="s">
        <v>1232</v>
      </c>
      <c r="O172">
        <v>230</v>
      </c>
    </row>
    <row r="173" spans="13:15" x14ac:dyDescent="0.25">
      <c r="M173" t="s">
        <v>13</v>
      </c>
      <c r="N173" t="s">
        <v>723</v>
      </c>
      <c r="O173">
        <v>231</v>
      </c>
    </row>
    <row r="174" spans="13:15" x14ac:dyDescent="0.25">
      <c r="M174" t="s">
        <v>13</v>
      </c>
      <c r="N174" t="s">
        <v>713</v>
      </c>
      <c r="O174">
        <v>232</v>
      </c>
    </row>
    <row r="175" spans="13:15" x14ac:dyDescent="0.25">
      <c r="M175" t="s">
        <v>13</v>
      </c>
      <c r="N175" t="s">
        <v>686</v>
      </c>
      <c r="O175">
        <v>233</v>
      </c>
    </row>
    <row r="176" spans="13:15" x14ac:dyDescent="0.25">
      <c r="M176" t="s">
        <v>13</v>
      </c>
      <c r="N176" t="s">
        <v>693</v>
      </c>
      <c r="O176">
        <v>234</v>
      </c>
    </row>
    <row r="177" spans="13:15" x14ac:dyDescent="0.25">
      <c r="M177" t="s">
        <v>13</v>
      </c>
      <c r="N177" t="s">
        <v>707</v>
      </c>
      <c r="O177">
        <v>236</v>
      </c>
    </row>
    <row r="178" spans="13:15" x14ac:dyDescent="0.25">
      <c r="M178" t="s">
        <v>13</v>
      </c>
      <c r="N178" t="s">
        <v>691</v>
      </c>
      <c r="O178">
        <v>240</v>
      </c>
    </row>
    <row r="179" spans="13:15" x14ac:dyDescent="0.25">
      <c r="M179" t="s">
        <v>13</v>
      </c>
      <c r="N179" t="s">
        <v>684</v>
      </c>
      <c r="O179">
        <v>241</v>
      </c>
    </row>
    <row r="180" spans="13:15" x14ac:dyDescent="0.25">
      <c r="M180" t="s">
        <v>13</v>
      </c>
      <c r="N180" t="s">
        <v>729</v>
      </c>
      <c r="O180">
        <v>242</v>
      </c>
    </row>
    <row r="181" spans="13:15" x14ac:dyDescent="0.25">
      <c r="M181" t="s">
        <v>13</v>
      </c>
      <c r="N181" t="s">
        <v>733</v>
      </c>
      <c r="O181">
        <v>243</v>
      </c>
    </row>
    <row r="182" spans="13:15" x14ac:dyDescent="0.25">
      <c r="M182" t="s">
        <v>13</v>
      </c>
      <c r="N182" t="s">
        <v>1243</v>
      </c>
      <c r="O182">
        <v>244</v>
      </c>
    </row>
    <row r="183" spans="13:15" x14ac:dyDescent="0.25">
      <c r="M183" t="s">
        <v>13</v>
      </c>
      <c r="N183" t="s">
        <v>731</v>
      </c>
      <c r="O183">
        <v>245</v>
      </c>
    </row>
    <row r="184" spans="13:15" x14ac:dyDescent="0.25">
      <c r="M184" t="s">
        <v>13</v>
      </c>
      <c r="N184" t="s">
        <v>736</v>
      </c>
      <c r="O184">
        <v>248</v>
      </c>
    </row>
    <row r="185" spans="13:15" x14ac:dyDescent="0.25">
      <c r="M185" t="s">
        <v>13</v>
      </c>
      <c r="N185" t="s">
        <v>727</v>
      </c>
      <c r="O185">
        <v>249</v>
      </c>
    </row>
    <row r="187" spans="13:15" x14ac:dyDescent="0.25">
      <c r="M187" t="s">
        <v>19</v>
      </c>
      <c r="N187" t="s">
        <v>972</v>
      </c>
      <c r="O187">
        <v>253</v>
      </c>
    </row>
    <row r="188" spans="13:15" x14ac:dyDescent="0.25">
      <c r="M188" t="s">
        <v>19</v>
      </c>
      <c r="N188" t="s">
        <v>873</v>
      </c>
      <c r="O188">
        <v>254</v>
      </c>
    </row>
    <row r="189" spans="13:15" x14ac:dyDescent="0.25">
      <c r="M189" t="s">
        <v>19</v>
      </c>
      <c r="N189" t="s">
        <v>875</v>
      </c>
      <c r="O189">
        <v>256</v>
      </c>
    </row>
    <row r="190" spans="13:15" x14ac:dyDescent="0.25">
      <c r="M190" t="s">
        <v>19</v>
      </c>
      <c r="N190" t="s">
        <v>874</v>
      </c>
      <c r="O190">
        <v>255</v>
      </c>
    </row>
    <row r="192" spans="13:15" x14ac:dyDescent="0.25">
      <c r="M192" t="s">
        <v>5</v>
      </c>
      <c r="N192" t="s">
        <v>972</v>
      </c>
      <c r="O192">
        <v>258</v>
      </c>
    </row>
    <row r="193" spans="13:15" x14ac:dyDescent="0.25">
      <c r="M193" t="s">
        <v>5</v>
      </c>
      <c r="N193" t="s">
        <v>312</v>
      </c>
      <c r="O193">
        <v>260</v>
      </c>
    </row>
    <row r="194" spans="13:15" x14ac:dyDescent="0.25">
      <c r="M194" t="s">
        <v>5</v>
      </c>
      <c r="N194" t="s">
        <v>295</v>
      </c>
      <c r="O194">
        <v>261</v>
      </c>
    </row>
    <row r="195" spans="13:15" x14ac:dyDescent="0.25">
      <c r="M195" t="s">
        <v>5</v>
      </c>
      <c r="N195" t="s">
        <v>296</v>
      </c>
      <c r="O195">
        <v>262</v>
      </c>
    </row>
    <row r="196" spans="13:15" x14ac:dyDescent="0.25">
      <c r="M196" t="s">
        <v>5</v>
      </c>
      <c r="N196" t="s">
        <v>251</v>
      </c>
      <c r="O196">
        <v>263</v>
      </c>
    </row>
    <row r="197" spans="13:15" x14ac:dyDescent="0.25">
      <c r="M197" t="s">
        <v>5</v>
      </c>
      <c r="N197" t="s">
        <v>287</v>
      </c>
      <c r="O197">
        <v>264</v>
      </c>
    </row>
    <row r="198" spans="13:15" x14ac:dyDescent="0.25">
      <c r="M198" t="s">
        <v>5</v>
      </c>
      <c r="N198" t="s">
        <v>288</v>
      </c>
      <c r="O198">
        <v>265</v>
      </c>
    </row>
    <row r="199" spans="13:15" x14ac:dyDescent="0.25">
      <c r="M199" t="s">
        <v>5</v>
      </c>
      <c r="N199" t="s">
        <v>276</v>
      </c>
      <c r="O199">
        <v>266</v>
      </c>
    </row>
    <row r="200" spans="13:15" x14ac:dyDescent="0.25">
      <c r="M200" t="s">
        <v>5</v>
      </c>
      <c r="N200" t="s">
        <v>277</v>
      </c>
      <c r="O200">
        <v>267</v>
      </c>
    </row>
    <row r="201" spans="13:15" x14ac:dyDescent="0.25">
      <c r="M201" t="s">
        <v>5</v>
      </c>
      <c r="N201" t="s">
        <v>984</v>
      </c>
      <c r="O201">
        <v>268</v>
      </c>
    </row>
    <row r="202" spans="13:15" x14ac:dyDescent="0.25">
      <c r="M202" t="s">
        <v>5</v>
      </c>
      <c r="N202" t="s">
        <v>307</v>
      </c>
      <c r="O202">
        <v>269</v>
      </c>
    </row>
    <row r="203" spans="13:15" x14ac:dyDescent="0.25">
      <c r="M203" t="s">
        <v>5</v>
      </c>
      <c r="N203" t="s">
        <v>289</v>
      </c>
      <c r="O203">
        <v>270</v>
      </c>
    </row>
    <row r="204" spans="13:15" x14ac:dyDescent="0.25">
      <c r="M204" t="s">
        <v>5</v>
      </c>
      <c r="N204" t="s">
        <v>290</v>
      </c>
      <c r="O204">
        <v>271</v>
      </c>
    </row>
    <row r="205" spans="13:15" x14ac:dyDescent="0.25">
      <c r="M205" t="s">
        <v>5</v>
      </c>
      <c r="N205" t="s">
        <v>253</v>
      </c>
      <c r="O205">
        <v>272</v>
      </c>
    </row>
    <row r="206" spans="13:15" x14ac:dyDescent="0.25">
      <c r="M206" t="s">
        <v>5</v>
      </c>
      <c r="N206" t="s">
        <v>1251</v>
      </c>
      <c r="O206">
        <v>273</v>
      </c>
    </row>
    <row r="207" spans="13:15" x14ac:dyDescent="0.25">
      <c r="M207" t="s">
        <v>5</v>
      </c>
      <c r="N207" t="s">
        <v>297</v>
      </c>
      <c r="O207">
        <v>274</v>
      </c>
    </row>
    <row r="208" spans="13:15" x14ac:dyDescent="0.25">
      <c r="M208" t="s">
        <v>5</v>
      </c>
      <c r="N208" t="s">
        <v>298</v>
      </c>
      <c r="O208">
        <v>275</v>
      </c>
    </row>
    <row r="209" spans="13:15" x14ac:dyDescent="0.25">
      <c r="M209" t="s">
        <v>5</v>
      </c>
      <c r="N209" t="s">
        <v>283</v>
      </c>
      <c r="O209">
        <v>276</v>
      </c>
    </row>
    <row r="210" spans="13:15" x14ac:dyDescent="0.25">
      <c r="M210" t="s">
        <v>5</v>
      </c>
      <c r="N210" t="s">
        <v>275</v>
      </c>
      <c r="O210">
        <v>277</v>
      </c>
    </row>
    <row r="211" spans="13:15" x14ac:dyDescent="0.25">
      <c r="M211" t="s">
        <v>5</v>
      </c>
      <c r="N211" t="s">
        <v>274</v>
      </c>
      <c r="O211">
        <v>278</v>
      </c>
    </row>
    <row r="212" spans="13:15" x14ac:dyDescent="0.25">
      <c r="M212" t="s">
        <v>5</v>
      </c>
      <c r="N212" t="s">
        <v>265</v>
      </c>
      <c r="O212">
        <v>279</v>
      </c>
    </row>
    <row r="213" spans="13:15" x14ac:dyDescent="0.25">
      <c r="M213" t="s">
        <v>5</v>
      </c>
      <c r="N213" t="s">
        <v>266</v>
      </c>
      <c r="O213">
        <v>280</v>
      </c>
    </row>
    <row r="214" spans="13:15" x14ac:dyDescent="0.25">
      <c r="M214" t="s">
        <v>5</v>
      </c>
      <c r="N214" t="s">
        <v>327</v>
      </c>
      <c r="O214">
        <v>281</v>
      </c>
    </row>
    <row r="215" spans="13:15" x14ac:dyDescent="0.25">
      <c r="M215" t="s">
        <v>5</v>
      </c>
      <c r="N215" t="s">
        <v>314</v>
      </c>
      <c r="O215">
        <v>282</v>
      </c>
    </row>
    <row r="216" spans="13:15" x14ac:dyDescent="0.25">
      <c r="M216" t="s">
        <v>5</v>
      </c>
      <c r="N216" t="s">
        <v>311</v>
      </c>
      <c r="O216">
        <v>283</v>
      </c>
    </row>
    <row r="217" spans="13:15" x14ac:dyDescent="0.25">
      <c r="M217" t="s">
        <v>5</v>
      </c>
      <c r="N217" t="s">
        <v>309</v>
      </c>
      <c r="O217">
        <v>284</v>
      </c>
    </row>
    <row r="218" spans="13:15" x14ac:dyDescent="0.25">
      <c r="M218" t="s">
        <v>5</v>
      </c>
      <c r="N218" t="s">
        <v>249</v>
      </c>
      <c r="O218">
        <v>285</v>
      </c>
    </row>
    <row r="219" spans="13:15" x14ac:dyDescent="0.25">
      <c r="M219" t="s">
        <v>5</v>
      </c>
      <c r="N219" t="s">
        <v>263</v>
      </c>
      <c r="O219">
        <v>286</v>
      </c>
    </row>
    <row r="220" spans="13:15" x14ac:dyDescent="0.25">
      <c r="M220" t="s">
        <v>5</v>
      </c>
      <c r="N220" t="s">
        <v>316</v>
      </c>
      <c r="O220">
        <v>287</v>
      </c>
    </row>
    <row r="221" spans="13:15" x14ac:dyDescent="0.25">
      <c r="M221" t="s">
        <v>5</v>
      </c>
      <c r="N221" t="s">
        <v>267</v>
      </c>
      <c r="O221">
        <v>289</v>
      </c>
    </row>
    <row r="222" spans="13:15" x14ac:dyDescent="0.25">
      <c r="M222" t="s">
        <v>5</v>
      </c>
      <c r="N222" t="s">
        <v>268</v>
      </c>
      <c r="O222">
        <v>290</v>
      </c>
    </row>
    <row r="223" spans="13:15" x14ac:dyDescent="0.25">
      <c r="M223" t="s">
        <v>5</v>
      </c>
      <c r="N223" t="s">
        <v>259</v>
      </c>
      <c r="O223">
        <v>291</v>
      </c>
    </row>
    <row r="224" spans="13:15" x14ac:dyDescent="0.25">
      <c r="M224" t="s">
        <v>5</v>
      </c>
      <c r="N224" t="s">
        <v>322</v>
      </c>
      <c r="O224">
        <v>293</v>
      </c>
    </row>
    <row r="225" spans="13:15" x14ac:dyDescent="0.25">
      <c r="M225" t="s">
        <v>5</v>
      </c>
      <c r="N225" t="s">
        <v>270</v>
      </c>
      <c r="O225">
        <v>295</v>
      </c>
    </row>
    <row r="226" spans="13:15" x14ac:dyDescent="0.25">
      <c r="M226" t="s">
        <v>5</v>
      </c>
      <c r="N226" t="s">
        <v>271</v>
      </c>
      <c r="O226">
        <v>296</v>
      </c>
    </row>
    <row r="227" spans="13:15" x14ac:dyDescent="0.25">
      <c r="M227" t="s">
        <v>5</v>
      </c>
      <c r="N227" t="s">
        <v>291</v>
      </c>
      <c r="O227">
        <v>298</v>
      </c>
    </row>
    <row r="228" spans="13:15" x14ac:dyDescent="0.25">
      <c r="M228" t="s">
        <v>5</v>
      </c>
      <c r="N228" t="s">
        <v>292</v>
      </c>
      <c r="O228">
        <v>299</v>
      </c>
    </row>
    <row r="229" spans="13:15" x14ac:dyDescent="0.25">
      <c r="M229" t="s">
        <v>5</v>
      </c>
      <c r="N229" t="s">
        <v>331</v>
      </c>
      <c r="O229">
        <v>300</v>
      </c>
    </row>
    <row r="230" spans="13:15" x14ac:dyDescent="0.25">
      <c r="M230" t="s">
        <v>5</v>
      </c>
      <c r="N230" t="s">
        <v>280</v>
      </c>
      <c r="O230">
        <v>304</v>
      </c>
    </row>
    <row r="231" spans="13:15" x14ac:dyDescent="0.25">
      <c r="M231" t="s">
        <v>5</v>
      </c>
      <c r="N231" t="s">
        <v>279</v>
      </c>
      <c r="O231">
        <v>305</v>
      </c>
    </row>
    <row r="232" spans="13:15" x14ac:dyDescent="0.25">
      <c r="M232" t="s">
        <v>5</v>
      </c>
      <c r="N232" t="s">
        <v>303</v>
      </c>
      <c r="O232">
        <v>306</v>
      </c>
    </row>
    <row r="233" spans="13:15" x14ac:dyDescent="0.25">
      <c r="M233" t="s">
        <v>5</v>
      </c>
      <c r="N233" t="s">
        <v>1235</v>
      </c>
      <c r="O233">
        <v>307</v>
      </c>
    </row>
    <row r="234" spans="13:15" x14ac:dyDescent="0.25">
      <c r="M234" t="s">
        <v>5</v>
      </c>
      <c r="N234" t="s">
        <v>255</v>
      </c>
      <c r="O234">
        <v>308</v>
      </c>
    </row>
    <row r="235" spans="13:15" x14ac:dyDescent="0.25">
      <c r="M235" t="s">
        <v>5</v>
      </c>
      <c r="N235" t="s">
        <v>258</v>
      </c>
      <c r="O235">
        <v>309</v>
      </c>
    </row>
    <row r="236" spans="13:15" x14ac:dyDescent="0.25">
      <c r="M236" t="s">
        <v>5</v>
      </c>
      <c r="N236" t="s">
        <v>285</v>
      </c>
      <c r="O236">
        <v>310</v>
      </c>
    </row>
    <row r="237" spans="13:15" x14ac:dyDescent="0.25">
      <c r="M237" t="s">
        <v>5</v>
      </c>
      <c r="N237" t="s">
        <v>318</v>
      </c>
      <c r="O237">
        <v>311</v>
      </c>
    </row>
    <row r="238" spans="13:15" x14ac:dyDescent="0.25">
      <c r="M238" t="s">
        <v>5</v>
      </c>
      <c r="N238" t="s">
        <v>326</v>
      </c>
      <c r="O238">
        <v>312</v>
      </c>
    </row>
    <row r="239" spans="13:15" x14ac:dyDescent="0.25">
      <c r="M239" t="s">
        <v>5</v>
      </c>
      <c r="N239" t="s">
        <v>330</v>
      </c>
      <c r="O239">
        <v>315</v>
      </c>
    </row>
    <row r="240" spans="13:15" x14ac:dyDescent="0.25">
      <c r="M240" t="s">
        <v>5</v>
      </c>
      <c r="N240" t="s">
        <v>320</v>
      </c>
      <c r="O240">
        <v>316</v>
      </c>
    </row>
    <row r="241" spans="13:15" x14ac:dyDescent="0.25">
      <c r="M241" t="s">
        <v>5</v>
      </c>
      <c r="N241" t="s">
        <v>305</v>
      </c>
      <c r="O241">
        <v>317</v>
      </c>
    </row>
    <row r="242" spans="13:15" x14ac:dyDescent="0.25">
      <c r="M242" t="s">
        <v>5</v>
      </c>
      <c r="N242" t="s">
        <v>261</v>
      </c>
      <c r="O242">
        <v>318</v>
      </c>
    </row>
    <row r="244" spans="13:15" x14ac:dyDescent="0.25">
      <c r="M244" t="s">
        <v>20</v>
      </c>
      <c r="N244" t="s">
        <v>972</v>
      </c>
      <c r="O244">
        <v>322</v>
      </c>
    </row>
    <row r="245" spans="13:15" x14ac:dyDescent="0.25">
      <c r="M245" t="s">
        <v>20</v>
      </c>
      <c r="N245" t="s">
        <v>876</v>
      </c>
      <c r="O245">
        <v>323</v>
      </c>
    </row>
    <row r="246" spans="13:15" x14ac:dyDescent="0.25">
      <c r="M246" t="s">
        <v>20</v>
      </c>
      <c r="N246" t="s">
        <v>878</v>
      </c>
      <c r="O246">
        <v>325</v>
      </c>
    </row>
    <row r="247" spans="13:15" x14ac:dyDescent="0.25">
      <c r="M247" t="s">
        <v>20</v>
      </c>
      <c r="N247" t="s">
        <v>879</v>
      </c>
      <c r="O247">
        <v>326</v>
      </c>
    </row>
    <row r="248" spans="13:15" x14ac:dyDescent="0.25">
      <c r="M248" t="s">
        <v>20</v>
      </c>
      <c r="N248" t="s">
        <v>877</v>
      </c>
      <c r="O248">
        <v>324</v>
      </c>
    </row>
    <row r="250" spans="13:15" x14ac:dyDescent="0.25">
      <c r="M250" t="s">
        <v>4</v>
      </c>
      <c r="N250" t="s">
        <v>972</v>
      </c>
      <c r="O250">
        <v>328</v>
      </c>
    </row>
    <row r="251" spans="13:15" x14ac:dyDescent="0.25">
      <c r="M251" t="s">
        <v>4</v>
      </c>
      <c r="N251" t="s">
        <v>192</v>
      </c>
      <c r="O251">
        <v>329</v>
      </c>
    </row>
    <row r="252" spans="13:15" x14ac:dyDescent="0.25">
      <c r="M252" t="s">
        <v>4</v>
      </c>
      <c r="N252" t="s">
        <v>223</v>
      </c>
      <c r="O252">
        <v>331</v>
      </c>
    </row>
    <row r="253" spans="13:15" x14ac:dyDescent="0.25">
      <c r="M253" t="s">
        <v>4</v>
      </c>
      <c r="N253" t="s">
        <v>1244</v>
      </c>
      <c r="O253">
        <v>332</v>
      </c>
    </row>
    <row r="254" spans="13:15" x14ac:dyDescent="0.25">
      <c r="M254" t="s">
        <v>4</v>
      </c>
      <c r="N254" t="s">
        <v>196</v>
      </c>
      <c r="O254">
        <v>333</v>
      </c>
    </row>
    <row r="255" spans="13:15" x14ac:dyDescent="0.25">
      <c r="M255" t="s">
        <v>4</v>
      </c>
      <c r="N255" t="s">
        <v>216</v>
      </c>
      <c r="O255">
        <v>334</v>
      </c>
    </row>
    <row r="256" spans="13:15" x14ac:dyDescent="0.25">
      <c r="M256" t="s">
        <v>4</v>
      </c>
      <c r="N256" t="s">
        <v>185</v>
      </c>
      <c r="O256">
        <v>335</v>
      </c>
    </row>
    <row r="257" spans="13:15" x14ac:dyDescent="0.25">
      <c r="M257" t="s">
        <v>4</v>
      </c>
      <c r="N257" t="s">
        <v>215</v>
      </c>
      <c r="O257">
        <v>336</v>
      </c>
    </row>
    <row r="258" spans="13:15" x14ac:dyDescent="0.25">
      <c r="M258" t="s">
        <v>4</v>
      </c>
      <c r="N258" t="s">
        <v>247</v>
      </c>
      <c r="O258">
        <v>337</v>
      </c>
    </row>
    <row r="259" spans="13:15" x14ac:dyDescent="0.25">
      <c r="M259" t="s">
        <v>4</v>
      </c>
      <c r="N259" t="s">
        <v>179</v>
      </c>
      <c r="O259">
        <v>338</v>
      </c>
    </row>
    <row r="260" spans="13:15" x14ac:dyDescent="0.25">
      <c r="M260" t="s">
        <v>4</v>
      </c>
      <c r="N260" t="s">
        <v>181</v>
      </c>
      <c r="O260">
        <v>339</v>
      </c>
    </row>
    <row r="261" spans="13:15" x14ac:dyDescent="0.25">
      <c r="M261" t="s">
        <v>4</v>
      </c>
      <c r="N261" t="s">
        <v>177</v>
      </c>
      <c r="O261">
        <v>340</v>
      </c>
    </row>
    <row r="262" spans="13:15" x14ac:dyDescent="0.25">
      <c r="M262" t="s">
        <v>4</v>
      </c>
      <c r="N262" t="s">
        <v>184</v>
      </c>
      <c r="O262">
        <v>341</v>
      </c>
    </row>
    <row r="263" spans="13:15" x14ac:dyDescent="0.25">
      <c r="M263" t="s">
        <v>4</v>
      </c>
      <c r="N263" t="s">
        <v>175</v>
      </c>
      <c r="O263">
        <v>342</v>
      </c>
    </row>
    <row r="264" spans="13:15" x14ac:dyDescent="0.25">
      <c r="M264" t="s">
        <v>4</v>
      </c>
      <c r="N264" t="s">
        <v>242</v>
      </c>
      <c r="O264">
        <v>343</v>
      </c>
    </row>
    <row r="265" spans="13:15" x14ac:dyDescent="0.25">
      <c r="M265" t="s">
        <v>4</v>
      </c>
      <c r="N265" t="s">
        <v>219</v>
      </c>
      <c r="O265">
        <v>344</v>
      </c>
    </row>
    <row r="266" spans="13:15" x14ac:dyDescent="0.25">
      <c r="M266" t="s">
        <v>4</v>
      </c>
      <c r="N266" t="s">
        <v>202</v>
      </c>
      <c r="O266">
        <v>345</v>
      </c>
    </row>
    <row r="267" spans="13:15" x14ac:dyDescent="0.25">
      <c r="M267" t="s">
        <v>4</v>
      </c>
      <c r="N267" t="s">
        <v>239</v>
      </c>
      <c r="O267">
        <v>346</v>
      </c>
    </row>
    <row r="268" spans="13:15" x14ac:dyDescent="0.25">
      <c r="M268" t="s">
        <v>4</v>
      </c>
      <c r="N268" t="s">
        <v>236</v>
      </c>
      <c r="O268">
        <v>347</v>
      </c>
    </row>
    <row r="269" spans="13:15" x14ac:dyDescent="0.25">
      <c r="M269" t="s">
        <v>4</v>
      </c>
      <c r="N269" t="s">
        <v>210</v>
      </c>
      <c r="O269">
        <v>348</v>
      </c>
    </row>
    <row r="270" spans="13:15" x14ac:dyDescent="0.25">
      <c r="M270" t="s">
        <v>4</v>
      </c>
      <c r="N270" t="s">
        <v>213</v>
      </c>
      <c r="O270">
        <v>349</v>
      </c>
    </row>
    <row r="271" spans="13:15" x14ac:dyDescent="0.25">
      <c r="M271" t="s">
        <v>4</v>
      </c>
      <c r="N271" t="s">
        <v>187</v>
      </c>
      <c r="O271">
        <v>351</v>
      </c>
    </row>
    <row r="272" spans="13:15" x14ac:dyDescent="0.25">
      <c r="M272" t="s">
        <v>4</v>
      </c>
      <c r="N272" t="s">
        <v>237</v>
      </c>
      <c r="O272">
        <v>352</v>
      </c>
    </row>
    <row r="273" spans="13:15" x14ac:dyDescent="0.25">
      <c r="M273" t="s">
        <v>4</v>
      </c>
      <c r="N273" t="s">
        <v>206</v>
      </c>
      <c r="O273">
        <v>353</v>
      </c>
    </row>
    <row r="274" spans="13:15" x14ac:dyDescent="0.25">
      <c r="M274" t="s">
        <v>4</v>
      </c>
      <c r="N274" t="s">
        <v>244</v>
      </c>
      <c r="O274">
        <v>355</v>
      </c>
    </row>
    <row r="275" spans="13:15" x14ac:dyDescent="0.25">
      <c r="M275" t="s">
        <v>4</v>
      </c>
      <c r="N275" t="s">
        <v>188</v>
      </c>
      <c r="O275">
        <v>356</v>
      </c>
    </row>
    <row r="276" spans="13:15" x14ac:dyDescent="0.25">
      <c r="M276" t="s">
        <v>4</v>
      </c>
      <c r="N276" t="s">
        <v>232</v>
      </c>
      <c r="O276">
        <v>357</v>
      </c>
    </row>
    <row r="277" spans="13:15" x14ac:dyDescent="0.25">
      <c r="M277" t="s">
        <v>4</v>
      </c>
      <c r="N277" t="s">
        <v>211</v>
      </c>
      <c r="O277">
        <v>359</v>
      </c>
    </row>
    <row r="278" spans="13:15" x14ac:dyDescent="0.25">
      <c r="M278" t="s">
        <v>4</v>
      </c>
      <c r="N278" t="s">
        <v>189</v>
      </c>
      <c r="O278">
        <v>361</v>
      </c>
    </row>
    <row r="279" spans="13:15" x14ac:dyDescent="0.25">
      <c r="M279" t="s">
        <v>4</v>
      </c>
      <c r="N279" t="s">
        <v>194</v>
      </c>
      <c r="O279">
        <v>364</v>
      </c>
    </row>
    <row r="280" spans="13:15" x14ac:dyDescent="0.25">
      <c r="M280" t="s">
        <v>4</v>
      </c>
      <c r="N280" t="s">
        <v>220</v>
      </c>
      <c r="O280">
        <v>366</v>
      </c>
    </row>
    <row r="281" spans="13:15" x14ac:dyDescent="0.25">
      <c r="M281" t="s">
        <v>4</v>
      </c>
      <c r="N281" t="s">
        <v>208</v>
      </c>
      <c r="O281">
        <v>367</v>
      </c>
    </row>
    <row r="282" spans="13:15" x14ac:dyDescent="0.25">
      <c r="M282" t="s">
        <v>4</v>
      </c>
      <c r="N282" t="s">
        <v>217</v>
      </c>
      <c r="O282">
        <v>369</v>
      </c>
    </row>
    <row r="283" spans="13:15" x14ac:dyDescent="0.25">
      <c r="M283" t="s">
        <v>4</v>
      </c>
      <c r="N283" t="s">
        <v>230</v>
      </c>
      <c r="O283">
        <v>371</v>
      </c>
    </row>
    <row r="284" spans="13:15" x14ac:dyDescent="0.25">
      <c r="M284" t="s">
        <v>4</v>
      </c>
      <c r="N284" t="s">
        <v>205</v>
      </c>
      <c r="O284">
        <v>373</v>
      </c>
    </row>
    <row r="285" spans="13:15" x14ac:dyDescent="0.25">
      <c r="M285" t="s">
        <v>4</v>
      </c>
      <c r="N285" t="s">
        <v>227</v>
      </c>
      <c r="O285">
        <v>374</v>
      </c>
    </row>
    <row r="286" spans="13:15" x14ac:dyDescent="0.25">
      <c r="M286" t="s">
        <v>4</v>
      </c>
      <c r="N286" t="s">
        <v>225</v>
      </c>
      <c r="O286">
        <v>375</v>
      </c>
    </row>
    <row r="287" spans="13:15" x14ac:dyDescent="0.25">
      <c r="M287" t="s">
        <v>4</v>
      </c>
      <c r="N287" t="s">
        <v>1228</v>
      </c>
      <c r="O287">
        <v>376</v>
      </c>
    </row>
    <row r="288" spans="13:15" x14ac:dyDescent="0.25">
      <c r="M288" t="s">
        <v>4</v>
      </c>
      <c r="N288" t="s">
        <v>238</v>
      </c>
      <c r="O288">
        <v>377</v>
      </c>
    </row>
    <row r="289" spans="13:15" x14ac:dyDescent="0.25">
      <c r="M289" t="s">
        <v>4</v>
      </c>
      <c r="N289" t="s">
        <v>190</v>
      </c>
      <c r="O289">
        <v>378</v>
      </c>
    </row>
    <row r="290" spans="13:15" x14ac:dyDescent="0.25">
      <c r="M290" t="s">
        <v>4</v>
      </c>
      <c r="N290" t="s">
        <v>234</v>
      </c>
      <c r="O290">
        <v>380</v>
      </c>
    </row>
    <row r="291" spans="13:15" x14ac:dyDescent="0.25">
      <c r="M291" t="s">
        <v>4</v>
      </c>
      <c r="N291" t="s">
        <v>235</v>
      </c>
      <c r="O291">
        <v>381</v>
      </c>
    </row>
    <row r="292" spans="13:15" x14ac:dyDescent="0.25">
      <c r="M292" t="s">
        <v>4</v>
      </c>
      <c r="N292" t="s">
        <v>182</v>
      </c>
      <c r="O292">
        <v>383</v>
      </c>
    </row>
    <row r="293" spans="13:15" x14ac:dyDescent="0.25">
      <c r="M293" t="s">
        <v>4</v>
      </c>
      <c r="N293" t="s">
        <v>221</v>
      </c>
      <c r="O293">
        <v>384</v>
      </c>
    </row>
    <row r="295" spans="13:15" x14ac:dyDescent="0.25">
      <c r="M295" t="s">
        <v>21</v>
      </c>
      <c r="N295" t="s">
        <v>972</v>
      </c>
      <c r="O295">
        <v>387</v>
      </c>
    </row>
    <row r="296" spans="13:15" x14ac:dyDescent="0.25">
      <c r="M296" t="s">
        <v>21</v>
      </c>
      <c r="N296" t="s">
        <v>880</v>
      </c>
      <c r="O296">
        <v>388</v>
      </c>
    </row>
    <row r="298" spans="13:15" x14ac:dyDescent="0.25">
      <c r="M298" t="s">
        <v>14</v>
      </c>
      <c r="N298" t="s">
        <v>972</v>
      </c>
      <c r="O298">
        <v>390</v>
      </c>
    </row>
    <row r="299" spans="13:15" x14ac:dyDescent="0.25">
      <c r="M299" t="s">
        <v>14</v>
      </c>
      <c r="N299" t="s">
        <v>971</v>
      </c>
      <c r="O299">
        <v>391</v>
      </c>
    </row>
    <row r="300" spans="13:15" x14ac:dyDescent="0.25">
      <c r="M300" t="s">
        <v>14</v>
      </c>
      <c r="N300" t="s">
        <v>1241</v>
      </c>
      <c r="O300">
        <v>392</v>
      </c>
    </row>
    <row r="301" spans="13:15" x14ac:dyDescent="0.25">
      <c r="M301" t="s">
        <v>14</v>
      </c>
      <c r="N301" t="s">
        <v>823</v>
      </c>
      <c r="O301">
        <v>393</v>
      </c>
    </row>
    <row r="302" spans="13:15" x14ac:dyDescent="0.25">
      <c r="M302" t="s">
        <v>14</v>
      </c>
      <c r="N302" t="s">
        <v>848</v>
      </c>
      <c r="O302">
        <v>395</v>
      </c>
    </row>
    <row r="303" spans="13:15" x14ac:dyDescent="0.25">
      <c r="M303" t="s">
        <v>14</v>
      </c>
      <c r="N303" t="s">
        <v>814</v>
      </c>
      <c r="O303">
        <v>396</v>
      </c>
    </row>
    <row r="304" spans="13:15" x14ac:dyDescent="0.25">
      <c r="M304" t="s">
        <v>14</v>
      </c>
      <c r="N304" t="s">
        <v>854</v>
      </c>
      <c r="O304">
        <v>397</v>
      </c>
    </row>
    <row r="305" spans="13:15" x14ac:dyDescent="0.25">
      <c r="M305" t="s">
        <v>14</v>
      </c>
      <c r="N305" t="s">
        <v>840</v>
      </c>
      <c r="O305">
        <v>398</v>
      </c>
    </row>
    <row r="306" spans="13:15" x14ac:dyDescent="0.25">
      <c r="M306" t="s">
        <v>14</v>
      </c>
      <c r="N306" t="s">
        <v>808</v>
      </c>
      <c r="O306">
        <v>399</v>
      </c>
    </row>
    <row r="307" spans="13:15" x14ac:dyDescent="0.25">
      <c r="M307" t="s">
        <v>14</v>
      </c>
      <c r="N307" t="s">
        <v>812</v>
      </c>
      <c r="O307">
        <v>400</v>
      </c>
    </row>
    <row r="308" spans="13:15" x14ac:dyDescent="0.25">
      <c r="M308" t="s">
        <v>14</v>
      </c>
      <c r="N308" t="s">
        <v>810</v>
      </c>
      <c r="O308">
        <v>401</v>
      </c>
    </row>
    <row r="309" spans="13:15" x14ac:dyDescent="0.25">
      <c r="M309" t="s">
        <v>14</v>
      </c>
      <c r="N309" t="s">
        <v>835</v>
      </c>
      <c r="O309">
        <v>402</v>
      </c>
    </row>
    <row r="310" spans="13:15" x14ac:dyDescent="0.25">
      <c r="M310" t="s">
        <v>14</v>
      </c>
      <c r="N310" t="s">
        <v>858</v>
      </c>
      <c r="O310">
        <v>403</v>
      </c>
    </row>
    <row r="311" spans="13:15" x14ac:dyDescent="0.25">
      <c r="M311" t="s">
        <v>14</v>
      </c>
      <c r="N311" t="s">
        <v>1248</v>
      </c>
      <c r="O311">
        <v>404</v>
      </c>
    </row>
    <row r="312" spans="13:15" x14ac:dyDescent="0.25">
      <c r="M312" t="s">
        <v>14</v>
      </c>
      <c r="N312" t="s">
        <v>841</v>
      </c>
      <c r="O312">
        <v>406</v>
      </c>
    </row>
    <row r="313" spans="13:15" x14ac:dyDescent="0.25">
      <c r="M313" t="s">
        <v>14</v>
      </c>
      <c r="N313" t="s">
        <v>815</v>
      </c>
      <c r="O313">
        <v>407</v>
      </c>
    </row>
    <row r="314" spans="13:15" x14ac:dyDescent="0.25">
      <c r="M314" t="s">
        <v>14</v>
      </c>
      <c r="N314" t="s">
        <v>852</v>
      </c>
      <c r="O314">
        <v>408</v>
      </c>
    </row>
    <row r="315" spans="13:15" x14ac:dyDescent="0.25">
      <c r="M315" t="s">
        <v>14</v>
      </c>
      <c r="N315" t="s">
        <v>829</v>
      </c>
      <c r="O315">
        <v>409</v>
      </c>
    </row>
    <row r="316" spans="13:15" x14ac:dyDescent="0.25">
      <c r="M316" t="s">
        <v>14</v>
      </c>
      <c r="N316" t="s">
        <v>818</v>
      </c>
      <c r="O316">
        <v>410</v>
      </c>
    </row>
    <row r="317" spans="13:15" x14ac:dyDescent="0.25">
      <c r="M317" t="s">
        <v>14</v>
      </c>
      <c r="N317" t="s">
        <v>859</v>
      </c>
      <c r="O317">
        <v>411</v>
      </c>
    </row>
    <row r="318" spans="13:15" x14ac:dyDescent="0.25">
      <c r="M318" t="s">
        <v>14</v>
      </c>
      <c r="N318" t="s">
        <v>830</v>
      </c>
      <c r="O318">
        <v>412</v>
      </c>
    </row>
    <row r="319" spans="13:15" x14ac:dyDescent="0.25">
      <c r="M319" t="s">
        <v>14</v>
      </c>
      <c r="N319" t="s">
        <v>856</v>
      </c>
      <c r="O319">
        <v>413</v>
      </c>
    </row>
    <row r="320" spans="13:15" x14ac:dyDescent="0.25">
      <c r="M320" t="s">
        <v>14</v>
      </c>
      <c r="N320" t="s">
        <v>836</v>
      </c>
      <c r="O320">
        <v>414</v>
      </c>
    </row>
    <row r="321" spans="13:15" x14ac:dyDescent="0.25">
      <c r="M321" t="s">
        <v>14</v>
      </c>
      <c r="N321" t="s">
        <v>819</v>
      </c>
      <c r="O321">
        <v>416</v>
      </c>
    </row>
    <row r="322" spans="13:15" x14ac:dyDescent="0.25">
      <c r="M322" t="s">
        <v>14</v>
      </c>
      <c r="N322" t="s">
        <v>850</v>
      </c>
      <c r="O322">
        <v>417</v>
      </c>
    </row>
    <row r="323" spans="13:15" x14ac:dyDescent="0.25">
      <c r="M323" t="s">
        <v>14</v>
      </c>
      <c r="N323" t="s">
        <v>1230</v>
      </c>
      <c r="O323">
        <v>419</v>
      </c>
    </row>
    <row r="324" spans="13:15" x14ac:dyDescent="0.25">
      <c r="M324" t="s">
        <v>14</v>
      </c>
      <c r="N324" t="s">
        <v>820</v>
      </c>
      <c r="O324">
        <v>420</v>
      </c>
    </row>
    <row r="325" spans="13:15" x14ac:dyDescent="0.25">
      <c r="M325" t="s">
        <v>14</v>
      </c>
      <c r="N325" t="s">
        <v>825</v>
      </c>
      <c r="O325">
        <v>421</v>
      </c>
    </row>
    <row r="326" spans="13:15" x14ac:dyDescent="0.25">
      <c r="M326" t="s">
        <v>14</v>
      </c>
      <c r="N326" t="s">
        <v>842</v>
      </c>
      <c r="O326">
        <v>423</v>
      </c>
    </row>
    <row r="327" spans="13:15" x14ac:dyDescent="0.25">
      <c r="M327" t="s">
        <v>14</v>
      </c>
      <c r="N327" t="s">
        <v>827</v>
      </c>
      <c r="O327">
        <v>424</v>
      </c>
    </row>
    <row r="328" spans="13:15" x14ac:dyDescent="0.25">
      <c r="M328" t="s">
        <v>14</v>
      </c>
      <c r="N328" t="s">
        <v>855</v>
      </c>
      <c r="O328">
        <v>426</v>
      </c>
    </row>
    <row r="329" spans="13:15" x14ac:dyDescent="0.25">
      <c r="M329" t="s">
        <v>14</v>
      </c>
      <c r="N329" t="s">
        <v>838</v>
      </c>
      <c r="O329">
        <v>427</v>
      </c>
    </row>
    <row r="330" spans="13:15" x14ac:dyDescent="0.25">
      <c r="M330" t="s">
        <v>14</v>
      </c>
      <c r="N330" t="s">
        <v>849</v>
      </c>
      <c r="O330">
        <v>429</v>
      </c>
    </row>
    <row r="331" spans="13:15" x14ac:dyDescent="0.25">
      <c r="M331" t="s">
        <v>14</v>
      </c>
      <c r="N331" t="s">
        <v>1245</v>
      </c>
      <c r="O331">
        <v>431</v>
      </c>
    </row>
    <row r="332" spans="13:15" x14ac:dyDescent="0.25">
      <c r="M332" t="s">
        <v>14</v>
      </c>
      <c r="N332" t="s">
        <v>806</v>
      </c>
      <c r="O332">
        <v>432</v>
      </c>
    </row>
    <row r="333" spans="13:15" x14ac:dyDescent="0.25">
      <c r="M333" t="s">
        <v>14</v>
      </c>
      <c r="N333" t="s">
        <v>817</v>
      </c>
      <c r="O333">
        <v>433</v>
      </c>
    </row>
    <row r="334" spans="13:15" x14ac:dyDescent="0.25">
      <c r="M334" t="s">
        <v>14</v>
      </c>
      <c r="N334" t="s">
        <v>985</v>
      </c>
      <c r="O334">
        <v>434</v>
      </c>
    </row>
    <row r="335" spans="13:15" x14ac:dyDescent="0.25">
      <c r="M335" t="s">
        <v>14</v>
      </c>
      <c r="N335" t="s">
        <v>853</v>
      </c>
      <c r="O335">
        <v>435</v>
      </c>
    </row>
    <row r="336" spans="13:15" x14ac:dyDescent="0.25">
      <c r="M336" t="s">
        <v>14</v>
      </c>
      <c r="N336" t="s">
        <v>821</v>
      </c>
      <c r="O336">
        <v>436</v>
      </c>
    </row>
    <row r="337" spans="13:15" x14ac:dyDescent="0.25">
      <c r="M337" t="s">
        <v>14</v>
      </c>
      <c r="N337" t="s">
        <v>845</v>
      </c>
      <c r="O337">
        <v>438</v>
      </c>
    </row>
    <row r="338" spans="13:15" x14ac:dyDescent="0.25">
      <c r="M338" t="s">
        <v>14</v>
      </c>
      <c r="N338" t="s">
        <v>832</v>
      </c>
      <c r="O338">
        <v>440</v>
      </c>
    </row>
    <row r="339" spans="13:15" x14ac:dyDescent="0.25">
      <c r="M339" t="s">
        <v>14</v>
      </c>
      <c r="N339" t="s">
        <v>809</v>
      </c>
      <c r="O339">
        <v>441</v>
      </c>
    </row>
    <row r="340" spans="13:15" x14ac:dyDescent="0.25">
      <c r="M340" t="s">
        <v>14</v>
      </c>
      <c r="N340" t="s">
        <v>843</v>
      </c>
      <c r="O340">
        <v>442</v>
      </c>
    </row>
    <row r="342" spans="13:15" x14ac:dyDescent="0.25">
      <c r="M342" t="s">
        <v>22</v>
      </c>
      <c r="N342" t="s">
        <v>972</v>
      </c>
      <c r="O342">
        <v>445</v>
      </c>
    </row>
    <row r="343" spans="13:15" x14ac:dyDescent="0.25">
      <c r="M343" t="s">
        <v>22</v>
      </c>
      <c r="N343" t="s">
        <v>881</v>
      </c>
      <c r="O343">
        <v>446</v>
      </c>
    </row>
    <row r="344" spans="13:15" x14ac:dyDescent="0.25">
      <c r="M344" t="s">
        <v>22</v>
      </c>
      <c r="N344" t="s">
        <v>882</v>
      </c>
      <c r="O344">
        <v>447</v>
      </c>
    </row>
    <row r="345" spans="13:15" x14ac:dyDescent="0.25">
      <c r="M345" t="s">
        <v>22</v>
      </c>
      <c r="N345" t="s">
        <v>883</v>
      </c>
      <c r="O345">
        <v>448</v>
      </c>
    </row>
    <row r="346" spans="13:15" x14ac:dyDescent="0.25">
      <c r="M346" t="s">
        <v>22</v>
      </c>
      <c r="N346" t="s">
        <v>884</v>
      </c>
      <c r="O346">
        <v>449</v>
      </c>
    </row>
    <row r="348" spans="13:15" x14ac:dyDescent="0.25">
      <c r="M348" t="s">
        <v>15</v>
      </c>
      <c r="N348" t="s">
        <v>972</v>
      </c>
      <c r="O348">
        <v>451</v>
      </c>
    </row>
    <row r="349" spans="13:15" x14ac:dyDescent="0.25">
      <c r="M349" t="s">
        <v>15</v>
      </c>
      <c r="N349" t="s">
        <v>475</v>
      </c>
      <c r="O349">
        <v>452</v>
      </c>
    </row>
    <row r="350" spans="13:15" x14ac:dyDescent="0.25">
      <c r="M350" t="s">
        <v>15</v>
      </c>
      <c r="N350" t="s">
        <v>472</v>
      </c>
      <c r="O350">
        <v>453</v>
      </c>
    </row>
    <row r="351" spans="13:15" x14ac:dyDescent="0.25">
      <c r="M351" t="s">
        <v>15</v>
      </c>
      <c r="N351" t="s">
        <v>449</v>
      </c>
      <c r="O351">
        <v>454</v>
      </c>
    </row>
    <row r="352" spans="13:15" x14ac:dyDescent="0.25">
      <c r="M352" t="s">
        <v>15</v>
      </c>
      <c r="N352" t="s">
        <v>447</v>
      </c>
      <c r="O352">
        <v>455</v>
      </c>
    </row>
    <row r="353" spans="13:15" x14ac:dyDescent="0.25">
      <c r="M353" t="s">
        <v>15</v>
      </c>
      <c r="N353" t="s">
        <v>477</v>
      </c>
      <c r="O353">
        <v>456</v>
      </c>
    </row>
    <row r="354" spans="13:15" x14ac:dyDescent="0.25">
      <c r="M354" t="s">
        <v>15</v>
      </c>
      <c r="N354" t="s">
        <v>986</v>
      </c>
      <c r="O354">
        <v>457</v>
      </c>
    </row>
    <row r="355" spans="13:15" x14ac:dyDescent="0.25">
      <c r="M355" t="s">
        <v>15</v>
      </c>
      <c r="N355" t="s">
        <v>442</v>
      </c>
      <c r="O355">
        <v>458</v>
      </c>
    </row>
    <row r="356" spans="13:15" x14ac:dyDescent="0.25">
      <c r="M356" t="s">
        <v>15</v>
      </c>
      <c r="N356" t="s">
        <v>1253</v>
      </c>
      <c r="O356">
        <v>459</v>
      </c>
    </row>
    <row r="357" spans="13:15" x14ac:dyDescent="0.25">
      <c r="M357" t="s">
        <v>15</v>
      </c>
      <c r="N357" t="s">
        <v>466</v>
      </c>
      <c r="O357">
        <v>460</v>
      </c>
    </row>
    <row r="358" spans="13:15" x14ac:dyDescent="0.25">
      <c r="M358" t="s">
        <v>15</v>
      </c>
      <c r="N358" t="s">
        <v>479</v>
      </c>
      <c r="O358">
        <v>461</v>
      </c>
    </row>
    <row r="359" spans="13:15" x14ac:dyDescent="0.25">
      <c r="M359" t="s">
        <v>15</v>
      </c>
      <c r="N359" t="s">
        <v>458</v>
      </c>
      <c r="O359">
        <v>462</v>
      </c>
    </row>
    <row r="360" spans="13:15" x14ac:dyDescent="0.25">
      <c r="M360" t="s">
        <v>15</v>
      </c>
      <c r="N360" t="s">
        <v>470</v>
      </c>
      <c r="O360">
        <v>464</v>
      </c>
    </row>
    <row r="361" spans="13:15" x14ac:dyDescent="0.25">
      <c r="M361" t="s">
        <v>15</v>
      </c>
      <c r="N361" t="s">
        <v>451</v>
      </c>
      <c r="O361">
        <v>465</v>
      </c>
    </row>
    <row r="362" spans="13:15" x14ac:dyDescent="0.25">
      <c r="M362" t="s">
        <v>15</v>
      </c>
      <c r="N362" t="s">
        <v>456</v>
      </c>
      <c r="O362">
        <v>466</v>
      </c>
    </row>
    <row r="363" spans="13:15" x14ac:dyDescent="0.25">
      <c r="M363" t="s">
        <v>15</v>
      </c>
      <c r="N363" t="s">
        <v>443</v>
      </c>
      <c r="O363">
        <v>467</v>
      </c>
    </row>
    <row r="364" spans="13:15" x14ac:dyDescent="0.25">
      <c r="M364" t="s">
        <v>15</v>
      </c>
      <c r="N364" t="s">
        <v>484</v>
      </c>
      <c r="O364">
        <v>468</v>
      </c>
    </row>
    <row r="365" spans="13:15" x14ac:dyDescent="0.25">
      <c r="M365" t="s">
        <v>15</v>
      </c>
      <c r="N365" t="s">
        <v>445</v>
      </c>
      <c r="O365">
        <v>469</v>
      </c>
    </row>
    <row r="366" spans="13:15" x14ac:dyDescent="0.25">
      <c r="M366" t="s">
        <v>15</v>
      </c>
      <c r="N366" t="s">
        <v>483</v>
      </c>
      <c r="O366">
        <v>470</v>
      </c>
    </row>
    <row r="367" spans="13:15" x14ac:dyDescent="0.25">
      <c r="M367" t="s">
        <v>15</v>
      </c>
      <c r="N367" t="s">
        <v>481</v>
      </c>
      <c r="O367">
        <v>471</v>
      </c>
    </row>
    <row r="368" spans="13:15" x14ac:dyDescent="0.25">
      <c r="M368" t="s">
        <v>15</v>
      </c>
      <c r="N368" t="s">
        <v>453</v>
      </c>
      <c r="O368">
        <v>472</v>
      </c>
    </row>
    <row r="369" spans="13:15" x14ac:dyDescent="0.25">
      <c r="M369" t="s">
        <v>15</v>
      </c>
      <c r="N369" t="s">
        <v>460</v>
      </c>
      <c r="O369">
        <v>473</v>
      </c>
    </row>
    <row r="370" spans="13:15" x14ac:dyDescent="0.25">
      <c r="M370" t="s">
        <v>15</v>
      </c>
      <c r="N370" t="s">
        <v>464</v>
      </c>
      <c r="O370">
        <v>474</v>
      </c>
    </row>
    <row r="371" spans="13:15" x14ac:dyDescent="0.25">
      <c r="M371" t="s">
        <v>15</v>
      </c>
      <c r="N371" t="s">
        <v>468</v>
      </c>
      <c r="O371">
        <v>475</v>
      </c>
    </row>
    <row r="372" spans="13:15" x14ac:dyDescent="0.25">
      <c r="M372" t="s">
        <v>15</v>
      </c>
      <c r="N372" t="s">
        <v>487</v>
      </c>
      <c r="O372">
        <v>476</v>
      </c>
    </row>
    <row r="373" spans="13:15" x14ac:dyDescent="0.25">
      <c r="M373" t="s">
        <v>15</v>
      </c>
      <c r="N373" t="s">
        <v>450</v>
      </c>
      <c r="O373">
        <v>477</v>
      </c>
    </row>
    <row r="374" spans="13:15" x14ac:dyDescent="0.25">
      <c r="M374" t="s">
        <v>15</v>
      </c>
      <c r="N374" t="s">
        <v>454</v>
      </c>
      <c r="O374">
        <v>478</v>
      </c>
    </row>
    <row r="375" spans="13:15" x14ac:dyDescent="0.25">
      <c r="M375" t="s">
        <v>15</v>
      </c>
      <c r="N375" t="s">
        <v>1324</v>
      </c>
      <c r="O375">
        <v>479</v>
      </c>
    </row>
    <row r="376" spans="13:15" x14ac:dyDescent="0.25">
      <c r="M376" t="s">
        <v>15</v>
      </c>
      <c r="N376" t="s">
        <v>455</v>
      </c>
      <c r="O376">
        <v>480</v>
      </c>
    </row>
    <row r="377" spans="13:15" x14ac:dyDescent="0.25">
      <c r="M377" t="s">
        <v>15</v>
      </c>
      <c r="N377" t="s">
        <v>463</v>
      </c>
      <c r="O377">
        <v>481</v>
      </c>
    </row>
    <row r="378" spans="13:15" x14ac:dyDescent="0.25">
      <c r="M378" t="s">
        <v>15</v>
      </c>
      <c r="N378" t="s">
        <v>457</v>
      </c>
      <c r="O378">
        <v>482</v>
      </c>
    </row>
    <row r="379" spans="13:15" x14ac:dyDescent="0.25">
      <c r="M379" t="s">
        <v>15</v>
      </c>
      <c r="N379" t="s">
        <v>1237</v>
      </c>
      <c r="O379">
        <v>483</v>
      </c>
    </row>
    <row r="380" spans="13:15" x14ac:dyDescent="0.25">
      <c r="M380" t="s">
        <v>15</v>
      </c>
      <c r="N380" t="s">
        <v>988</v>
      </c>
      <c r="O380">
        <v>484</v>
      </c>
    </row>
    <row r="381" spans="13:15" x14ac:dyDescent="0.25">
      <c r="M381" t="s">
        <v>15</v>
      </c>
      <c r="N381" t="s">
        <v>448</v>
      </c>
      <c r="O381">
        <v>485</v>
      </c>
    </row>
    <row r="382" spans="13:15" x14ac:dyDescent="0.25">
      <c r="M382" t="s">
        <v>15</v>
      </c>
      <c r="N382" t="s">
        <v>465</v>
      </c>
      <c r="O382">
        <v>486</v>
      </c>
    </row>
    <row r="383" spans="13:15" x14ac:dyDescent="0.25">
      <c r="M383" t="s">
        <v>15</v>
      </c>
      <c r="N383" t="s">
        <v>474</v>
      </c>
      <c r="O383">
        <v>487</v>
      </c>
    </row>
    <row r="384" spans="13:15" x14ac:dyDescent="0.25">
      <c r="M384" t="s">
        <v>15</v>
      </c>
      <c r="N384" t="s">
        <v>462</v>
      </c>
      <c r="O384">
        <v>488</v>
      </c>
    </row>
    <row r="386" spans="13:15" x14ac:dyDescent="0.25">
      <c r="M386" t="s">
        <v>28</v>
      </c>
      <c r="N386" t="s">
        <v>972</v>
      </c>
      <c r="O386">
        <v>490</v>
      </c>
    </row>
    <row r="387" spans="13:15" x14ac:dyDescent="0.25">
      <c r="M387" t="s">
        <v>28</v>
      </c>
      <c r="N387" t="s">
        <v>887</v>
      </c>
      <c r="O387">
        <v>491</v>
      </c>
    </row>
    <row r="389" spans="13:15" x14ac:dyDescent="0.25">
      <c r="M389" t="s">
        <v>6</v>
      </c>
      <c r="N389" t="s">
        <v>972</v>
      </c>
      <c r="O389">
        <v>493</v>
      </c>
    </row>
    <row r="390" spans="13:15" x14ac:dyDescent="0.25">
      <c r="M390" t="s">
        <v>6</v>
      </c>
      <c r="N390" t="s">
        <v>790</v>
      </c>
      <c r="O390">
        <v>494</v>
      </c>
    </row>
    <row r="391" spans="13:15" x14ac:dyDescent="0.25">
      <c r="M391" t="s">
        <v>6</v>
      </c>
      <c r="N391" t="s">
        <v>792</v>
      </c>
      <c r="O391">
        <v>495</v>
      </c>
    </row>
    <row r="392" spans="13:15" x14ac:dyDescent="0.25">
      <c r="M392" t="s">
        <v>6</v>
      </c>
      <c r="N392" t="s">
        <v>768</v>
      </c>
      <c r="O392">
        <v>496</v>
      </c>
    </row>
    <row r="393" spans="13:15" x14ac:dyDescent="0.25">
      <c r="M393" t="s">
        <v>6</v>
      </c>
      <c r="N393" t="s">
        <v>765</v>
      </c>
      <c r="O393">
        <v>497</v>
      </c>
    </row>
    <row r="394" spans="13:15" x14ac:dyDescent="0.25">
      <c r="M394" t="s">
        <v>6</v>
      </c>
      <c r="N394" t="s">
        <v>769</v>
      </c>
      <c r="O394">
        <v>498</v>
      </c>
    </row>
    <row r="395" spans="13:15" x14ac:dyDescent="0.25">
      <c r="M395" t="s">
        <v>6</v>
      </c>
      <c r="N395" t="s">
        <v>789</v>
      </c>
      <c r="O395">
        <v>499</v>
      </c>
    </row>
    <row r="396" spans="13:15" x14ac:dyDescent="0.25">
      <c r="M396" t="s">
        <v>6</v>
      </c>
      <c r="N396" t="s">
        <v>788</v>
      </c>
      <c r="O396">
        <v>500</v>
      </c>
    </row>
    <row r="397" spans="13:15" x14ac:dyDescent="0.25">
      <c r="M397" t="s">
        <v>6</v>
      </c>
      <c r="N397" t="s">
        <v>766</v>
      </c>
      <c r="O397">
        <v>501</v>
      </c>
    </row>
    <row r="398" spans="13:15" x14ac:dyDescent="0.25">
      <c r="M398" t="s">
        <v>6</v>
      </c>
      <c r="N398" t="s">
        <v>801</v>
      </c>
      <c r="O398">
        <v>502</v>
      </c>
    </row>
    <row r="399" spans="13:15" x14ac:dyDescent="0.25">
      <c r="M399" t="s">
        <v>6</v>
      </c>
      <c r="N399" t="s">
        <v>785</v>
      </c>
      <c r="O399">
        <v>503</v>
      </c>
    </row>
    <row r="400" spans="13:15" x14ac:dyDescent="0.25">
      <c r="M400" t="s">
        <v>6</v>
      </c>
      <c r="N400" t="s">
        <v>802</v>
      </c>
      <c r="O400">
        <v>504</v>
      </c>
    </row>
    <row r="401" spans="13:15" x14ac:dyDescent="0.25">
      <c r="M401" t="s">
        <v>6</v>
      </c>
      <c r="N401" t="s">
        <v>794</v>
      </c>
      <c r="O401">
        <v>505</v>
      </c>
    </row>
    <row r="402" spans="13:15" x14ac:dyDescent="0.25">
      <c r="M402" t="s">
        <v>6</v>
      </c>
      <c r="N402" t="s">
        <v>804</v>
      </c>
      <c r="O402">
        <v>506</v>
      </c>
    </row>
    <row r="403" spans="13:15" x14ac:dyDescent="0.25">
      <c r="M403" t="s">
        <v>6</v>
      </c>
      <c r="N403" t="s">
        <v>761</v>
      </c>
      <c r="O403">
        <v>507</v>
      </c>
    </row>
    <row r="404" spans="13:15" x14ac:dyDescent="0.25">
      <c r="M404" t="s">
        <v>6</v>
      </c>
      <c r="N404" t="s">
        <v>805</v>
      </c>
      <c r="O404">
        <v>508</v>
      </c>
    </row>
    <row r="405" spans="13:15" x14ac:dyDescent="0.25">
      <c r="M405" t="s">
        <v>6</v>
      </c>
      <c r="N405" t="s">
        <v>763</v>
      </c>
      <c r="O405">
        <v>509</v>
      </c>
    </row>
    <row r="406" spans="13:15" x14ac:dyDescent="0.25">
      <c r="M406" t="s">
        <v>6</v>
      </c>
      <c r="N406" t="s">
        <v>774</v>
      </c>
      <c r="O406">
        <v>510</v>
      </c>
    </row>
    <row r="407" spans="13:15" x14ac:dyDescent="0.25">
      <c r="M407" t="s">
        <v>6</v>
      </c>
      <c r="N407" t="s">
        <v>781</v>
      </c>
      <c r="O407">
        <v>511</v>
      </c>
    </row>
    <row r="408" spans="13:15" x14ac:dyDescent="0.25">
      <c r="M408" t="s">
        <v>6</v>
      </c>
      <c r="N408" t="s">
        <v>775</v>
      </c>
      <c r="O408">
        <v>512</v>
      </c>
    </row>
    <row r="409" spans="13:15" x14ac:dyDescent="0.25">
      <c r="M409" t="s">
        <v>6</v>
      </c>
      <c r="N409" t="s">
        <v>796</v>
      </c>
      <c r="O409">
        <v>513</v>
      </c>
    </row>
    <row r="410" spans="13:15" x14ac:dyDescent="0.25">
      <c r="M410" t="s">
        <v>6</v>
      </c>
      <c r="N410" t="s">
        <v>779</v>
      </c>
      <c r="O410">
        <v>514</v>
      </c>
    </row>
    <row r="411" spans="13:15" x14ac:dyDescent="0.25">
      <c r="M411" t="s">
        <v>6</v>
      </c>
      <c r="N411" t="s">
        <v>762</v>
      </c>
      <c r="O411">
        <v>515</v>
      </c>
    </row>
    <row r="412" spans="13:15" x14ac:dyDescent="0.25">
      <c r="M412" t="s">
        <v>6</v>
      </c>
      <c r="N412" t="s">
        <v>773</v>
      </c>
      <c r="O412">
        <v>516</v>
      </c>
    </row>
    <row r="413" spans="13:15" x14ac:dyDescent="0.25">
      <c r="M413" t="s">
        <v>6</v>
      </c>
      <c r="N413" t="s">
        <v>787</v>
      </c>
      <c r="O413">
        <v>517</v>
      </c>
    </row>
    <row r="414" spans="13:15" x14ac:dyDescent="0.25">
      <c r="M414" t="s">
        <v>6</v>
      </c>
      <c r="N414" t="s">
        <v>776</v>
      </c>
      <c r="O414">
        <v>518</v>
      </c>
    </row>
    <row r="415" spans="13:15" x14ac:dyDescent="0.25">
      <c r="M415" t="s">
        <v>6</v>
      </c>
      <c r="N415" t="s">
        <v>777</v>
      </c>
      <c r="O415">
        <v>519</v>
      </c>
    </row>
    <row r="416" spans="13:15" x14ac:dyDescent="0.25">
      <c r="M416" t="s">
        <v>6</v>
      </c>
      <c r="N416" t="s">
        <v>771</v>
      </c>
      <c r="O416">
        <v>520</v>
      </c>
    </row>
    <row r="417" spans="13:15" x14ac:dyDescent="0.25">
      <c r="M417" t="s">
        <v>6</v>
      </c>
      <c r="N417" t="s">
        <v>783</v>
      </c>
      <c r="O417">
        <v>521</v>
      </c>
    </row>
    <row r="418" spans="13:15" x14ac:dyDescent="0.25">
      <c r="M418" t="s">
        <v>6</v>
      </c>
      <c r="N418" t="s">
        <v>989</v>
      </c>
      <c r="O418">
        <v>522</v>
      </c>
    </row>
    <row r="419" spans="13:15" x14ac:dyDescent="0.25">
      <c r="M419" t="s">
        <v>6</v>
      </c>
      <c r="N419" t="s">
        <v>767</v>
      </c>
      <c r="O419">
        <v>523</v>
      </c>
    </row>
    <row r="420" spans="13:15" x14ac:dyDescent="0.25">
      <c r="M420" t="s">
        <v>6</v>
      </c>
      <c r="N420" t="s">
        <v>780</v>
      </c>
      <c r="O420">
        <v>524</v>
      </c>
    </row>
    <row r="421" spans="13:15" x14ac:dyDescent="0.25">
      <c r="M421" t="s">
        <v>6</v>
      </c>
      <c r="N421" t="s">
        <v>799</v>
      </c>
      <c r="O421">
        <v>525</v>
      </c>
    </row>
    <row r="422" spans="13:15" x14ac:dyDescent="0.25">
      <c r="M422" t="s">
        <v>6</v>
      </c>
      <c r="N422" t="s">
        <v>778</v>
      </c>
      <c r="O422">
        <v>526</v>
      </c>
    </row>
    <row r="424" spans="13:15" x14ac:dyDescent="0.25">
      <c r="M424" t="s">
        <v>16</v>
      </c>
      <c r="N424" t="s">
        <v>972</v>
      </c>
      <c r="O424">
        <v>528</v>
      </c>
    </row>
    <row r="425" spans="13:15" x14ac:dyDescent="0.25">
      <c r="M425" t="s">
        <v>16</v>
      </c>
      <c r="N425" t="s">
        <v>576</v>
      </c>
      <c r="O425">
        <v>529</v>
      </c>
    </row>
    <row r="426" spans="13:15" x14ac:dyDescent="0.25">
      <c r="M426" t="s">
        <v>16</v>
      </c>
      <c r="N426" t="s">
        <v>562</v>
      </c>
      <c r="O426">
        <v>530</v>
      </c>
    </row>
    <row r="427" spans="13:15" x14ac:dyDescent="0.25">
      <c r="M427" t="s">
        <v>16</v>
      </c>
      <c r="N427" t="s">
        <v>575</v>
      </c>
      <c r="O427">
        <v>531</v>
      </c>
    </row>
    <row r="428" spans="13:15" x14ac:dyDescent="0.25">
      <c r="M428" t="s">
        <v>16</v>
      </c>
      <c r="N428" t="s">
        <v>559</v>
      </c>
      <c r="O428">
        <v>532</v>
      </c>
    </row>
    <row r="429" spans="13:15" x14ac:dyDescent="0.25">
      <c r="M429" t="s">
        <v>16</v>
      </c>
      <c r="N429" t="s">
        <v>597</v>
      </c>
      <c r="O429">
        <v>533</v>
      </c>
    </row>
    <row r="430" spans="13:15" x14ac:dyDescent="0.25">
      <c r="M430" t="s">
        <v>16</v>
      </c>
      <c r="N430" t="s">
        <v>599</v>
      </c>
      <c r="O430">
        <v>534</v>
      </c>
    </row>
    <row r="431" spans="13:15" x14ac:dyDescent="0.25">
      <c r="M431" t="s">
        <v>16</v>
      </c>
      <c r="N431" t="s">
        <v>600</v>
      </c>
      <c r="O431">
        <v>535</v>
      </c>
    </row>
    <row r="432" spans="13:15" x14ac:dyDescent="0.25">
      <c r="M432" t="s">
        <v>16</v>
      </c>
      <c r="N432" t="s">
        <v>560</v>
      </c>
      <c r="O432">
        <v>536</v>
      </c>
    </row>
    <row r="433" spans="13:15" x14ac:dyDescent="0.25">
      <c r="M433" t="s">
        <v>16</v>
      </c>
      <c r="N433" t="s">
        <v>580</v>
      </c>
      <c r="O433">
        <v>537</v>
      </c>
    </row>
    <row r="434" spans="13:15" x14ac:dyDescent="0.25">
      <c r="M434" t="s">
        <v>16</v>
      </c>
      <c r="N434" t="s">
        <v>592</v>
      </c>
      <c r="O434">
        <v>538</v>
      </c>
    </row>
    <row r="435" spans="13:15" x14ac:dyDescent="0.25">
      <c r="M435" t="s">
        <v>16</v>
      </c>
      <c r="N435" t="s">
        <v>565</v>
      </c>
      <c r="O435">
        <v>539</v>
      </c>
    </row>
    <row r="436" spans="13:15" x14ac:dyDescent="0.25">
      <c r="M436" t="s">
        <v>16</v>
      </c>
      <c r="N436" t="s">
        <v>574</v>
      </c>
      <c r="O436">
        <v>540</v>
      </c>
    </row>
    <row r="437" spans="13:15" x14ac:dyDescent="0.25">
      <c r="M437" t="s">
        <v>16</v>
      </c>
      <c r="N437" t="s">
        <v>582</v>
      </c>
      <c r="O437">
        <v>541</v>
      </c>
    </row>
    <row r="438" spans="13:15" x14ac:dyDescent="0.25">
      <c r="M438" t="s">
        <v>16</v>
      </c>
      <c r="N438" t="s">
        <v>587</v>
      </c>
      <c r="O438">
        <v>542</v>
      </c>
    </row>
    <row r="439" spans="13:15" x14ac:dyDescent="0.25">
      <c r="M439" t="s">
        <v>16</v>
      </c>
      <c r="N439" t="s">
        <v>563</v>
      </c>
      <c r="O439">
        <v>543</v>
      </c>
    </row>
    <row r="440" spans="13:15" x14ac:dyDescent="0.25">
      <c r="M440" t="s">
        <v>16</v>
      </c>
      <c r="N440" t="s">
        <v>590</v>
      </c>
      <c r="O440">
        <v>544</v>
      </c>
    </row>
    <row r="441" spans="13:15" x14ac:dyDescent="0.25">
      <c r="M441" t="s">
        <v>16</v>
      </c>
      <c r="N441" t="s">
        <v>561</v>
      </c>
      <c r="O441">
        <v>545</v>
      </c>
    </row>
    <row r="442" spans="13:15" x14ac:dyDescent="0.25">
      <c r="M442" t="s">
        <v>16</v>
      </c>
      <c r="N442" t="s">
        <v>556</v>
      </c>
      <c r="O442">
        <v>546</v>
      </c>
    </row>
    <row r="443" spans="13:15" x14ac:dyDescent="0.25">
      <c r="M443" t="s">
        <v>16</v>
      </c>
      <c r="N443" t="s">
        <v>558</v>
      </c>
      <c r="O443">
        <v>547</v>
      </c>
    </row>
    <row r="444" spans="13:15" x14ac:dyDescent="0.25">
      <c r="M444" t="s">
        <v>16</v>
      </c>
      <c r="N444" t="s">
        <v>584</v>
      </c>
      <c r="O444">
        <v>549</v>
      </c>
    </row>
    <row r="445" spans="13:15" x14ac:dyDescent="0.25">
      <c r="M445" t="s">
        <v>16</v>
      </c>
      <c r="N445" t="s">
        <v>566</v>
      </c>
      <c r="O445">
        <v>550</v>
      </c>
    </row>
    <row r="446" spans="13:15" x14ac:dyDescent="0.25">
      <c r="M446" t="s">
        <v>16</v>
      </c>
      <c r="N446" t="s">
        <v>567</v>
      </c>
      <c r="O446">
        <v>551</v>
      </c>
    </row>
    <row r="447" spans="13:15" x14ac:dyDescent="0.25">
      <c r="M447" t="s">
        <v>16</v>
      </c>
      <c r="N447" t="s">
        <v>595</v>
      </c>
      <c r="O447">
        <v>552</v>
      </c>
    </row>
    <row r="448" spans="13:15" x14ac:dyDescent="0.25">
      <c r="M448" t="s">
        <v>16</v>
      </c>
      <c r="N448" t="s">
        <v>578</v>
      </c>
      <c r="O448">
        <v>553</v>
      </c>
    </row>
    <row r="449" spans="13:15" x14ac:dyDescent="0.25">
      <c r="M449" t="s">
        <v>16</v>
      </c>
      <c r="N449" t="s">
        <v>568</v>
      </c>
      <c r="O449">
        <v>554</v>
      </c>
    </row>
    <row r="450" spans="13:15" x14ac:dyDescent="0.25">
      <c r="M450" t="s">
        <v>16</v>
      </c>
      <c r="N450" t="s">
        <v>570</v>
      </c>
      <c r="O450">
        <v>555</v>
      </c>
    </row>
    <row r="451" spans="13:15" x14ac:dyDescent="0.25">
      <c r="M451" t="s">
        <v>16</v>
      </c>
      <c r="N451" t="s">
        <v>594</v>
      </c>
      <c r="O451">
        <v>556</v>
      </c>
    </row>
    <row r="452" spans="13:15" x14ac:dyDescent="0.25">
      <c r="M452" t="s">
        <v>16</v>
      </c>
      <c r="N452" t="s">
        <v>1236</v>
      </c>
      <c r="O452">
        <v>557</v>
      </c>
    </row>
    <row r="453" spans="13:15" x14ac:dyDescent="0.25">
      <c r="M453" t="s">
        <v>16</v>
      </c>
      <c r="N453" t="s">
        <v>579</v>
      </c>
      <c r="O453">
        <v>558</v>
      </c>
    </row>
    <row r="454" spans="13:15" x14ac:dyDescent="0.25">
      <c r="M454" t="s">
        <v>16</v>
      </c>
      <c r="N454" t="s">
        <v>572</v>
      </c>
      <c r="O454">
        <v>559</v>
      </c>
    </row>
    <row r="455" spans="13:15" x14ac:dyDescent="0.25">
      <c r="M455" t="s">
        <v>16</v>
      </c>
      <c r="N455" t="s">
        <v>585</v>
      </c>
      <c r="O455">
        <v>560</v>
      </c>
    </row>
    <row r="456" spans="13:15" x14ac:dyDescent="0.25">
      <c r="M456" t="s">
        <v>16</v>
      </c>
      <c r="N456" t="s">
        <v>991</v>
      </c>
      <c r="O456">
        <v>561</v>
      </c>
    </row>
    <row r="457" spans="13:15" x14ac:dyDescent="0.25">
      <c r="M457" t="s">
        <v>16</v>
      </c>
      <c r="N457" t="s">
        <v>564</v>
      </c>
      <c r="O457">
        <v>562</v>
      </c>
    </row>
    <row r="458" spans="13:15" x14ac:dyDescent="0.25">
      <c r="M458" t="s">
        <v>16</v>
      </c>
      <c r="N458" t="s">
        <v>571</v>
      </c>
      <c r="O458">
        <v>563</v>
      </c>
    </row>
    <row r="459" spans="13:15" x14ac:dyDescent="0.25">
      <c r="M459" t="s">
        <v>16</v>
      </c>
      <c r="N459" t="s">
        <v>596</v>
      </c>
      <c r="O459">
        <v>564</v>
      </c>
    </row>
    <row r="460" spans="13:15" x14ac:dyDescent="0.25">
      <c r="M460" t="s">
        <v>16</v>
      </c>
      <c r="N460" t="s">
        <v>589</v>
      </c>
      <c r="O460">
        <v>565</v>
      </c>
    </row>
    <row r="461" spans="13:15" x14ac:dyDescent="0.25">
      <c r="M461" t="s">
        <v>16</v>
      </c>
      <c r="N461" t="s">
        <v>569</v>
      </c>
      <c r="O461">
        <v>566</v>
      </c>
    </row>
    <row r="463" spans="13:15" x14ac:dyDescent="0.25">
      <c r="M463" t="s">
        <v>23</v>
      </c>
      <c r="N463" t="s">
        <v>972</v>
      </c>
      <c r="O463">
        <v>568</v>
      </c>
    </row>
    <row r="464" spans="13:15" x14ac:dyDescent="0.25">
      <c r="M464" t="s">
        <v>23</v>
      </c>
      <c r="N464" t="s">
        <v>1242</v>
      </c>
      <c r="O464">
        <v>570</v>
      </c>
    </row>
    <row r="465" spans="13:15" x14ac:dyDescent="0.25">
      <c r="M465" t="s">
        <v>23</v>
      </c>
      <c r="N465" t="s">
        <v>870</v>
      </c>
      <c r="O465">
        <v>569</v>
      </c>
    </row>
    <row r="466" spans="13:15" x14ac:dyDescent="0.25">
      <c r="M466" t="s">
        <v>23</v>
      </c>
      <c r="N466" t="s">
        <v>872</v>
      </c>
      <c r="O466">
        <v>571</v>
      </c>
    </row>
    <row r="468" spans="13:15" x14ac:dyDescent="0.25">
      <c r="M468" t="s">
        <v>7</v>
      </c>
      <c r="N468" t="s">
        <v>972</v>
      </c>
      <c r="O468">
        <v>573</v>
      </c>
    </row>
    <row r="469" spans="13:15" x14ac:dyDescent="0.25">
      <c r="M469" t="s">
        <v>7</v>
      </c>
      <c r="N469" t="s">
        <v>391</v>
      </c>
      <c r="O469">
        <v>574</v>
      </c>
    </row>
    <row r="470" spans="13:15" x14ac:dyDescent="0.25">
      <c r="M470" t="s">
        <v>7</v>
      </c>
      <c r="N470" t="s">
        <v>387</v>
      </c>
      <c r="O470">
        <v>575</v>
      </c>
    </row>
    <row r="471" spans="13:15" x14ac:dyDescent="0.25">
      <c r="M471" t="s">
        <v>7</v>
      </c>
      <c r="N471" t="s">
        <v>363</v>
      </c>
      <c r="O471">
        <v>577</v>
      </c>
    </row>
    <row r="472" spans="13:15" x14ac:dyDescent="0.25">
      <c r="M472" t="s">
        <v>7</v>
      </c>
      <c r="N472" t="s">
        <v>338</v>
      </c>
      <c r="O472">
        <v>578</v>
      </c>
    </row>
    <row r="473" spans="13:15" x14ac:dyDescent="0.25">
      <c r="M473" t="s">
        <v>7</v>
      </c>
      <c r="N473" t="s">
        <v>334</v>
      </c>
      <c r="O473">
        <v>580</v>
      </c>
    </row>
    <row r="474" spans="13:15" x14ac:dyDescent="0.25">
      <c r="M474" t="s">
        <v>7</v>
      </c>
      <c r="N474" t="s">
        <v>356</v>
      </c>
      <c r="O474">
        <v>581</v>
      </c>
    </row>
    <row r="475" spans="13:15" x14ac:dyDescent="0.25">
      <c r="M475" t="s">
        <v>7</v>
      </c>
      <c r="N475" t="s">
        <v>332</v>
      </c>
      <c r="O475">
        <v>582</v>
      </c>
    </row>
    <row r="476" spans="13:15" x14ac:dyDescent="0.25">
      <c r="M476" t="s">
        <v>7</v>
      </c>
      <c r="N476" t="s">
        <v>335</v>
      </c>
      <c r="O476">
        <v>583</v>
      </c>
    </row>
    <row r="477" spans="13:15" x14ac:dyDescent="0.25">
      <c r="M477" t="s">
        <v>7</v>
      </c>
      <c r="N477" t="s">
        <v>392</v>
      </c>
      <c r="O477">
        <v>584</v>
      </c>
    </row>
    <row r="478" spans="13:15" x14ac:dyDescent="0.25">
      <c r="M478" t="s">
        <v>7</v>
      </c>
      <c r="N478" t="s">
        <v>346</v>
      </c>
      <c r="O478">
        <v>585</v>
      </c>
    </row>
    <row r="479" spans="13:15" x14ac:dyDescent="0.25">
      <c r="M479" t="s">
        <v>7</v>
      </c>
      <c r="N479" t="s">
        <v>992</v>
      </c>
      <c r="O479">
        <v>586</v>
      </c>
    </row>
    <row r="480" spans="13:15" x14ac:dyDescent="0.25">
      <c r="M480" t="s">
        <v>7</v>
      </c>
      <c r="N480" t="s">
        <v>353</v>
      </c>
      <c r="O480">
        <v>587</v>
      </c>
    </row>
    <row r="481" spans="13:15" x14ac:dyDescent="0.25">
      <c r="M481" t="s">
        <v>7</v>
      </c>
      <c r="N481" t="s">
        <v>368</v>
      </c>
      <c r="O481">
        <v>588</v>
      </c>
    </row>
    <row r="482" spans="13:15" x14ac:dyDescent="0.25">
      <c r="M482" t="s">
        <v>7</v>
      </c>
      <c r="N482" t="s">
        <v>364</v>
      </c>
      <c r="O482">
        <v>589</v>
      </c>
    </row>
    <row r="483" spans="13:15" x14ac:dyDescent="0.25">
      <c r="M483" t="s">
        <v>7</v>
      </c>
      <c r="N483" t="s">
        <v>349</v>
      </c>
      <c r="O483">
        <v>590</v>
      </c>
    </row>
    <row r="484" spans="13:15" x14ac:dyDescent="0.25">
      <c r="M484" t="s">
        <v>7</v>
      </c>
      <c r="N484" t="s">
        <v>393</v>
      </c>
      <c r="O484">
        <v>591</v>
      </c>
    </row>
    <row r="485" spans="13:15" x14ac:dyDescent="0.25">
      <c r="M485" t="s">
        <v>7</v>
      </c>
      <c r="N485" t="s">
        <v>365</v>
      </c>
      <c r="O485">
        <v>593</v>
      </c>
    </row>
    <row r="486" spans="13:15" x14ac:dyDescent="0.25">
      <c r="M486" t="s">
        <v>7</v>
      </c>
      <c r="N486" t="s">
        <v>340</v>
      </c>
      <c r="O486">
        <v>595</v>
      </c>
    </row>
    <row r="487" spans="13:15" x14ac:dyDescent="0.25">
      <c r="M487" t="s">
        <v>7</v>
      </c>
      <c r="N487" t="s">
        <v>372</v>
      </c>
      <c r="O487">
        <v>596</v>
      </c>
    </row>
    <row r="488" spans="13:15" x14ac:dyDescent="0.25">
      <c r="M488" t="s">
        <v>7</v>
      </c>
      <c r="N488" t="s">
        <v>384</v>
      </c>
      <c r="O488">
        <v>597</v>
      </c>
    </row>
    <row r="489" spans="13:15" x14ac:dyDescent="0.25">
      <c r="M489" t="s">
        <v>7</v>
      </c>
      <c r="N489" t="s">
        <v>376</v>
      </c>
      <c r="O489">
        <v>598</v>
      </c>
    </row>
    <row r="490" spans="13:15" x14ac:dyDescent="0.25">
      <c r="M490" t="s">
        <v>7</v>
      </c>
      <c r="N490" t="s">
        <v>341</v>
      </c>
      <c r="O490">
        <v>599</v>
      </c>
    </row>
    <row r="491" spans="13:15" x14ac:dyDescent="0.25">
      <c r="M491" t="s">
        <v>7</v>
      </c>
      <c r="N491" t="s">
        <v>357</v>
      </c>
      <c r="O491">
        <v>601</v>
      </c>
    </row>
    <row r="492" spans="13:15" x14ac:dyDescent="0.25">
      <c r="M492" t="s">
        <v>7</v>
      </c>
      <c r="N492" t="s">
        <v>395</v>
      </c>
      <c r="O492">
        <v>602</v>
      </c>
    </row>
    <row r="493" spans="13:15" x14ac:dyDescent="0.25">
      <c r="M493" t="s">
        <v>7</v>
      </c>
      <c r="N493" t="s">
        <v>361</v>
      </c>
      <c r="O493">
        <v>604</v>
      </c>
    </row>
    <row r="494" spans="13:15" x14ac:dyDescent="0.25">
      <c r="M494" t="s">
        <v>7</v>
      </c>
      <c r="N494" t="s">
        <v>370</v>
      </c>
      <c r="O494">
        <v>607</v>
      </c>
    </row>
    <row r="495" spans="13:15" x14ac:dyDescent="0.25">
      <c r="M495" t="s">
        <v>7</v>
      </c>
      <c r="N495" t="s">
        <v>367</v>
      </c>
      <c r="O495">
        <v>608</v>
      </c>
    </row>
    <row r="496" spans="13:15" x14ac:dyDescent="0.25">
      <c r="M496" t="s">
        <v>7</v>
      </c>
      <c r="N496" t="s">
        <v>345</v>
      </c>
      <c r="O496">
        <v>609</v>
      </c>
    </row>
    <row r="497" spans="13:15" x14ac:dyDescent="0.25">
      <c r="M497" t="s">
        <v>7</v>
      </c>
      <c r="N497" t="s">
        <v>378</v>
      </c>
      <c r="O497">
        <v>610</v>
      </c>
    </row>
    <row r="498" spans="13:15" x14ac:dyDescent="0.25">
      <c r="M498" t="s">
        <v>7</v>
      </c>
      <c r="N498" t="s">
        <v>380</v>
      </c>
      <c r="O498">
        <v>611</v>
      </c>
    </row>
    <row r="499" spans="13:15" x14ac:dyDescent="0.25">
      <c r="M499" t="s">
        <v>7</v>
      </c>
      <c r="N499" t="s">
        <v>337</v>
      </c>
      <c r="O499">
        <v>612</v>
      </c>
    </row>
    <row r="500" spans="13:15" x14ac:dyDescent="0.25">
      <c r="M500" t="s">
        <v>7</v>
      </c>
      <c r="N500" t="s">
        <v>389</v>
      </c>
      <c r="O500">
        <v>613</v>
      </c>
    </row>
    <row r="501" spans="13:15" x14ac:dyDescent="0.25">
      <c r="M501" t="s">
        <v>7</v>
      </c>
      <c r="N501" t="s">
        <v>396</v>
      </c>
      <c r="O501">
        <v>616</v>
      </c>
    </row>
    <row r="502" spans="13:15" x14ac:dyDescent="0.25">
      <c r="M502" t="s">
        <v>7</v>
      </c>
      <c r="N502" t="s">
        <v>351</v>
      </c>
      <c r="O502">
        <v>619</v>
      </c>
    </row>
    <row r="503" spans="13:15" x14ac:dyDescent="0.25">
      <c r="M503" t="s">
        <v>7</v>
      </c>
      <c r="N503" t="s">
        <v>386</v>
      </c>
      <c r="O503">
        <v>620</v>
      </c>
    </row>
    <row r="505" spans="13:15" x14ac:dyDescent="0.25">
      <c r="M505" t="s">
        <v>24</v>
      </c>
      <c r="N505" t="s">
        <v>972</v>
      </c>
      <c r="O505">
        <v>622</v>
      </c>
    </row>
    <row r="506" spans="13:15" x14ac:dyDescent="0.25">
      <c r="M506" t="s">
        <v>24</v>
      </c>
      <c r="N506" t="s">
        <v>885</v>
      </c>
      <c r="O506">
        <v>623</v>
      </c>
    </row>
    <row r="507" spans="13:15" x14ac:dyDescent="0.25">
      <c r="M507" t="s">
        <v>24</v>
      </c>
      <c r="N507" t="s">
        <v>886</v>
      </c>
      <c r="O507">
        <v>624</v>
      </c>
    </row>
    <row r="509" spans="13:15" x14ac:dyDescent="0.25">
      <c r="M509" t="s">
        <v>397</v>
      </c>
      <c r="N509" t="s">
        <v>972</v>
      </c>
      <c r="O509">
        <v>626</v>
      </c>
    </row>
    <row r="510" spans="13:15" x14ac:dyDescent="0.25">
      <c r="M510" t="s">
        <v>397</v>
      </c>
      <c r="N510" t="s">
        <v>426</v>
      </c>
      <c r="O510">
        <v>627</v>
      </c>
    </row>
    <row r="511" spans="13:15" x14ac:dyDescent="0.25">
      <c r="M511" t="s">
        <v>397</v>
      </c>
      <c r="N511" t="s">
        <v>437</v>
      </c>
      <c r="O511">
        <v>628</v>
      </c>
    </row>
    <row r="512" spans="13:15" x14ac:dyDescent="0.25">
      <c r="M512" t="s">
        <v>397</v>
      </c>
      <c r="N512" t="s">
        <v>403</v>
      </c>
      <c r="O512">
        <v>629</v>
      </c>
    </row>
    <row r="513" spans="13:15" x14ac:dyDescent="0.25">
      <c r="M513" t="s">
        <v>397</v>
      </c>
      <c r="N513" t="s">
        <v>439</v>
      </c>
      <c r="O513">
        <v>630</v>
      </c>
    </row>
    <row r="514" spans="13:15" x14ac:dyDescent="0.25">
      <c r="M514" t="s">
        <v>397</v>
      </c>
      <c r="N514" t="s">
        <v>415</v>
      </c>
      <c r="O514">
        <v>631</v>
      </c>
    </row>
    <row r="515" spans="13:15" x14ac:dyDescent="0.25">
      <c r="M515" t="s">
        <v>397</v>
      </c>
      <c r="N515" t="s">
        <v>400</v>
      </c>
      <c r="O515">
        <v>632</v>
      </c>
    </row>
    <row r="516" spans="13:15" x14ac:dyDescent="0.25">
      <c r="M516" t="s">
        <v>397</v>
      </c>
      <c r="N516" t="s">
        <v>1060</v>
      </c>
      <c r="O516">
        <v>633</v>
      </c>
    </row>
    <row r="517" spans="13:15" x14ac:dyDescent="0.25">
      <c r="M517" t="s">
        <v>397</v>
      </c>
      <c r="N517" t="s">
        <v>1239</v>
      </c>
      <c r="O517">
        <v>634</v>
      </c>
    </row>
    <row r="518" spans="13:15" x14ac:dyDescent="0.25">
      <c r="M518" t="s">
        <v>397</v>
      </c>
      <c r="N518" t="s">
        <v>418</v>
      </c>
      <c r="O518">
        <v>635</v>
      </c>
    </row>
    <row r="519" spans="13:15" x14ac:dyDescent="0.25">
      <c r="M519" t="s">
        <v>397</v>
      </c>
      <c r="N519" t="s">
        <v>433</v>
      </c>
      <c r="O519">
        <v>636</v>
      </c>
    </row>
    <row r="520" spans="13:15" x14ac:dyDescent="0.25">
      <c r="M520" t="s">
        <v>397</v>
      </c>
      <c r="N520" t="s">
        <v>416</v>
      </c>
      <c r="O520">
        <v>637</v>
      </c>
    </row>
    <row r="521" spans="13:15" x14ac:dyDescent="0.25">
      <c r="M521" t="s">
        <v>397</v>
      </c>
      <c r="N521" t="s">
        <v>429</v>
      </c>
      <c r="O521">
        <v>639</v>
      </c>
    </row>
    <row r="522" spans="13:15" x14ac:dyDescent="0.25">
      <c r="M522" t="s">
        <v>397</v>
      </c>
      <c r="N522" t="s">
        <v>420</v>
      </c>
      <c r="O522">
        <v>640</v>
      </c>
    </row>
    <row r="523" spans="13:15" x14ac:dyDescent="0.25">
      <c r="M523" t="s">
        <v>397</v>
      </c>
      <c r="N523" t="s">
        <v>406</v>
      </c>
      <c r="O523">
        <v>641</v>
      </c>
    </row>
    <row r="524" spans="13:15" x14ac:dyDescent="0.25">
      <c r="M524" t="s">
        <v>397</v>
      </c>
      <c r="N524" t="s">
        <v>424</v>
      </c>
      <c r="O524">
        <v>642</v>
      </c>
    </row>
    <row r="525" spans="13:15" x14ac:dyDescent="0.25">
      <c r="M525" t="s">
        <v>397</v>
      </c>
      <c r="N525" t="s">
        <v>432</v>
      </c>
      <c r="O525">
        <v>643</v>
      </c>
    </row>
    <row r="526" spans="13:15" x14ac:dyDescent="0.25">
      <c r="M526" t="s">
        <v>397</v>
      </c>
      <c r="N526" t="s">
        <v>407</v>
      </c>
      <c r="O526">
        <v>644</v>
      </c>
    </row>
    <row r="527" spans="13:15" x14ac:dyDescent="0.25">
      <c r="M527" t="s">
        <v>397</v>
      </c>
      <c r="N527" t="s">
        <v>414</v>
      </c>
      <c r="O527">
        <v>645</v>
      </c>
    </row>
    <row r="528" spans="13:15" x14ac:dyDescent="0.25">
      <c r="M528" t="s">
        <v>397</v>
      </c>
      <c r="N528" t="s">
        <v>419</v>
      </c>
      <c r="O528">
        <v>646</v>
      </c>
    </row>
    <row r="529" spans="13:15" x14ac:dyDescent="0.25">
      <c r="M529" t="s">
        <v>397</v>
      </c>
      <c r="N529" t="s">
        <v>436</v>
      </c>
      <c r="O529">
        <v>647</v>
      </c>
    </row>
    <row r="530" spans="13:15" x14ac:dyDescent="0.25">
      <c r="M530" t="s">
        <v>397</v>
      </c>
      <c r="N530" t="s">
        <v>398</v>
      </c>
      <c r="O530">
        <v>648</v>
      </c>
    </row>
    <row r="531" spans="13:15" x14ac:dyDescent="0.25">
      <c r="M531" t="s">
        <v>397</v>
      </c>
      <c r="N531" t="s">
        <v>405</v>
      </c>
      <c r="O531">
        <v>649</v>
      </c>
    </row>
    <row r="532" spans="13:15" x14ac:dyDescent="0.25">
      <c r="M532" t="s">
        <v>397</v>
      </c>
      <c r="N532" t="s">
        <v>408</v>
      </c>
      <c r="O532">
        <v>650</v>
      </c>
    </row>
    <row r="533" spans="13:15" x14ac:dyDescent="0.25">
      <c r="M533" t="s">
        <v>397</v>
      </c>
      <c r="N533" t="s">
        <v>402</v>
      </c>
      <c r="O533">
        <v>651</v>
      </c>
    </row>
    <row r="534" spans="13:15" x14ac:dyDescent="0.25">
      <c r="M534" t="s">
        <v>397</v>
      </c>
      <c r="N534" t="s">
        <v>409</v>
      </c>
      <c r="O534">
        <v>652</v>
      </c>
    </row>
    <row r="535" spans="13:15" x14ac:dyDescent="0.25">
      <c r="M535" t="s">
        <v>397</v>
      </c>
      <c r="N535" t="s">
        <v>422</v>
      </c>
      <c r="O535">
        <v>653</v>
      </c>
    </row>
    <row r="536" spans="13:15" x14ac:dyDescent="0.25">
      <c r="M536" t="s">
        <v>397</v>
      </c>
      <c r="N536" t="s">
        <v>1246</v>
      </c>
      <c r="O536">
        <v>654</v>
      </c>
    </row>
    <row r="537" spans="13:15" x14ac:dyDescent="0.25">
      <c r="M537" t="s">
        <v>397</v>
      </c>
      <c r="N537" t="s">
        <v>425</v>
      </c>
      <c r="O537">
        <v>656</v>
      </c>
    </row>
    <row r="538" spans="13:15" x14ac:dyDescent="0.25">
      <c r="M538" t="s">
        <v>397</v>
      </c>
      <c r="N538" t="s">
        <v>412</v>
      </c>
      <c r="O538">
        <v>657</v>
      </c>
    </row>
    <row r="540" spans="13:15" x14ac:dyDescent="0.25">
      <c r="M540" t="s">
        <v>737</v>
      </c>
      <c r="N540" t="s">
        <v>972</v>
      </c>
      <c r="O540">
        <v>659</v>
      </c>
    </row>
    <row r="541" spans="13:15" x14ac:dyDescent="0.25">
      <c r="M541" t="s">
        <v>737</v>
      </c>
      <c r="N541" t="s">
        <v>738</v>
      </c>
      <c r="O541">
        <v>666</v>
      </c>
    </row>
    <row r="542" spans="13:15" x14ac:dyDescent="0.25">
      <c r="M542" t="s">
        <v>737</v>
      </c>
      <c r="N542" t="s">
        <v>743</v>
      </c>
      <c r="O542">
        <v>673</v>
      </c>
    </row>
  </sheetData>
  <phoneticPr fontId="42" type="noConversion"/>
  <pageMargins left="0.7" right="0.7" top="0.75" bottom="0.75" header="0.3" footer="0.3"/>
  <pageSetup paperSize="9" orientation="portrait"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X682"/>
  <sheetViews>
    <sheetView zoomScale="90" zoomScaleNormal="90" workbookViewId="0">
      <pane xSplit="5" ySplit="1" topLeftCell="F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9.140625" style="16" customWidth="1"/>
    <col min="2" max="2" width="12.140625" style="16" customWidth="1"/>
    <col min="3" max="3" width="35.140625" style="16" customWidth="1"/>
    <col min="4" max="4" width="12.42578125" style="520" bestFit="1" customWidth="1"/>
    <col min="5" max="5" width="8.5703125" style="371" customWidth="1"/>
    <col min="6" max="6" width="39" style="16" customWidth="1"/>
    <col min="7" max="7" width="44" style="16" customWidth="1"/>
    <col min="8" max="8" width="7.28515625" style="16" customWidth="1"/>
    <col min="9" max="9" width="7.85546875" style="16" customWidth="1"/>
    <col min="10" max="10" width="6.42578125" style="16" customWidth="1"/>
    <col min="11" max="11" width="9.28515625" style="16" customWidth="1"/>
    <col min="12" max="12" width="12" style="16" customWidth="1"/>
    <col min="13" max="13" width="9.140625" style="16"/>
    <col min="14" max="14" width="6.42578125" style="16" customWidth="1"/>
    <col min="15" max="15" width="10.7109375" style="16" customWidth="1"/>
    <col min="16" max="16" width="9" style="136" customWidth="1"/>
    <col min="17" max="18" width="9" style="459" customWidth="1"/>
    <col min="19" max="19" width="3.28515625" style="17" customWidth="1"/>
    <col min="20" max="23" width="10" style="132" customWidth="1"/>
    <col min="24" max="24" width="9" style="459" customWidth="1"/>
    <col min="25" max="16384" width="9.140625" style="16"/>
  </cols>
  <sheetData>
    <row r="1" spans="1:24" s="376" customFormat="1" ht="26.25" thickBot="1" x14ac:dyDescent="0.3">
      <c r="A1" s="373" t="s">
        <v>905</v>
      </c>
      <c r="B1" s="373" t="s">
        <v>29</v>
      </c>
      <c r="C1" s="373" t="s">
        <v>166</v>
      </c>
      <c r="D1" s="374" t="s">
        <v>1374</v>
      </c>
      <c r="E1" s="374" t="s">
        <v>1063</v>
      </c>
      <c r="F1" s="373" t="s">
        <v>167</v>
      </c>
      <c r="G1" s="373" t="s">
        <v>3</v>
      </c>
      <c r="H1" s="373" t="s">
        <v>168</v>
      </c>
      <c r="I1" s="373" t="s">
        <v>169</v>
      </c>
      <c r="J1" s="373" t="s">
        <v>170</v>
      </c>
      <c r="K1" s="373" t="s">
        <v>171</v>
      </c>
      <c r="L1" s="373" t="s">
        <v>172</v>
      </c>
      <c r="M1" s="373" t="s">
        <v>173</v>
      </c>
      <c r="N1" s="373" t="s">
        <v>10</v>
      </c>
      <c r="O1" s="373" t="s">
        <v>27</v>
      </c>
      <c r="P1" s="375" t="s">
        <v>893</v>
      </c>
      <c r="Q1" s="462" t="s">
        <v>1319</v>
      </c>
      <c r="R1" s="462"/>
      <c r="T1" s="377" t="s">
        <v>1065</v>
      </c>
      <c r="U1" s="377" t="s">
        <v>1066</v>
      </c>
      <c r="V1" s="377" t="s">
        <v>1067</v>
      </c>
      <c r="W1" s="377" t="s">
        <v>1068</v>
      </c>
      <c r="X1" s="462" t="s">
        <v>1372</v>
      </c>
    </row>
    <row r="2" spans="1:24" s="381" customFormat="1" x14ac:dyDescent="0.25">
      <c r="A2" s="391" t="s">
        <v>12</v>
      </c>
      <c r="B2" s="378"/>
      <c r="C2" s="378"/>
      <c r="D2" s="517"/>
      <c r="E2" s="383"/>
      <c r="F2" s="378"/>
      <c r="G2" s="378"/>
      <c r="H2" s="379"/>
      <c r="I2" s="379"/>
      <c r="J2" s="379"/>
      <c r="K2" s="379"/>
      <c r="L2" s="379"/>
      <c r="M2" s="379"/>
      <c r="N2" s="379"/>
      <c r="O2" s="379"/>
      <c r="P2" s="380" t="str">
        <f>IF($C2="","",SUM(I2*Character!$D$42)+(K2*Character!$E$42)+(L2*Character!$F$42)+(M2*Character!$G$42)+(O2*Character!$H$42))</f>
        <v/>
      </c>
      <c r="Q2" s="457"/>
      <c r="R2" s="457"/>
      <c r="T2" s="382"/>
      <c r="U2" s="382"/>
      <c r="V2" s="382"/>
      <c r="W2" s="382"/>
      <c r="X2" s="457"/>
    </row>
    <row r="3" spans="1:24" x14ac:dyDescent="0.25">
      <c r="A3" s="11" t="s">
        <v>12</v>
      </c>
      <c r="B3" s="11" t="s">
        <v>31</v>
      </c>
      <c r="C3" s="11" t="s">
        <v>82</v>
      </c>
      <c r="D3" s="518" t="s">
        <v>902</v>
      </c>
      <c r="E3" s="371">
        <v>2</v>
      </c>
      <c r="F3" s="11" t="s">
        <v>9</v>
      </c>
      <c r="G3" s="11" t="s">
        <v>83</v>
      </c>
      <c r="H3" s="12"/>
      <c r="I3" s="12">
        <v>20</v>
      </c>
      <c r="J3" s="12"/>
      <c r="K3" s="12">
        <v>44</v>
      </c>
      <c r="L3" s="12"/>
      <c r="M3" s="12"/>
      <c r="N3" s="12">
        <v>12</v>
      </c>
      <c r="O3" s="12"/>
      <c r="P3" s="135">
        <f>IF($C3="","",SUM((I3*Character!$D$42),(K3*Character!$E$42),(L3*Character!$F$42),(M3*Character!$G$42)))</f>
        <v>46.265957446808514</v>
      </c>
      <c r="Q3" s="458"/>
      <c r="R3" s="458"/>
      <c r="T3" s="132" t="s">
        <v>902</v>
      </c>
      <c r="U3" s="132" t="s">
        <v>902</v>
      </c>
      <c r="V3" s="132" t="s">
        <v>902</v>
      </c>
      <c r="W3" s="132" t="s">
        <v>902</v>
      </c>
      <c r="X3" s="458"/>
    </row>
    <row r="4" spans="1:24" x14ac:dyDescent="0.25">
      <c r="A4" s="11" t="s">
        <v>12</v>
      </c>
      <c r="B4" s="11" t="s">
        <v>31</v>
      </c>
      <c r="C4" s="11" t="s">
        <v>104</v>
      </c>
      <c r="D4" s="518" t="s">
        <v>902</v>
      </c>
      <c r="E4" s="371">
        <v>4</v>
      </c>
      <c r="F4" s="11" t="s">
        <v>67</v>
      </c>
      <c r="G4" s="11" t="s">
        <v>105</v>
      </c>
      <c r="H4" s="12">
        <v>6</v>
      </c>
      <c r="I4" s="12">
        <v>9</v>
      </c>
      <c r="J4" s="12"/>
      <c r="K4" s="12">
        <v>34</v>
      </c>
      <c r="L4" s="12"/>
      <c r="M4" s="12"/>
      <c r="N4" s="12"/>
      <c r="O4" s="12"/>
      <c r="P4" s="135">
        <f>IF($C4="","",SUM((I4*Character!$D$42),(K4*Character!$E$42),(L4*Character!$F$42),(M4*Character!$G$42)))</f>
        <v>35.019680851063832</v>
      </c>
      <c r="Q4" s="458"/>
      <c r="R4" s="458"/>
      <c r="T4" s="132" t="s">
        <v>902</v>
      </c>
      <c r="U4" s="132" t="s">
        <v>902</v>
      </c>
      <c r="V4" s="132" t="s">
        <v>902</v>
      </c>
      <c r="W4" s="132" t="s">
        <v>902</v>
      </c>
      <c r="X4" s="458"/>
    </row>
    <row r="5" spans="1:24" x14ac:dyDescent="0.25">
      <c r="A5" s="11" t="s">
        <v>12</v>
      </c>
      <c r="B5" s="11" t="s">
        <v>43</v>
      </c>
      <c r="C5" s="11" t="s">
        <v>116</v>
      </c>
      <c r="D5" s="518" t="s">
        <v>902</v>
      </c>
      <c r="E5" s="371">
        <v>1</v>
      </c>
      <c r="F5" s="11" t="s">
        <v>75</v>
      </c>
      <c r="G5" s="11" t="s">
        <v>117</v>
      </c>
      <c r="H5" s="12">
        <v>10</v>
      </c>
      <c r="I5" s="12">
        <v>10</v>
      </c>
      <c r="J5" s="12"/>
      <c r="K5" s="12">
        <v>25</v>
      </c>
      <c r="L5" s="12"/>
      <c r="M5" s="12"/>
      <c r="N5" s="12">
        <v>5</v>
      </c>
      <c r="O5" s="12"/>
      <c r="P5" s="135">
        <f>IF($C5="","",SUM((I5*Character!$D$42),(K5*Character!$E$42),(L5*Character!$F$42),(M5*Character!$G$42)))</f>
        <v>26.132978723404257</v>
      </c>
      <c r="Q5" s="458"/>
      <c r="R5" s="458"/>
      <c r="T5" s="132" t="s">
        <v>902</v>
      </c>
      <c r="U5" s="132" t="s">
        <v>902</v>
      </c>
      <c r="V5" s="132" t="s">
        <v>902</v>
      </c>
      <c r="W5" s="132" t="s">
        <v>902</v>
      </c>
      <c r="X5" s="458"/>
    </row>
    <row r="6" spans="1:24" x14ac:dyDescent="0.25">
      <c r="A6" s="11" t="s">
        <v>12</v>
      </c>
      <c r="B6" s="11" t="s">
        <v>50</v>
      </c>
      <c r="C6" s="11" t="s">
        <v>163</v>
      </c>
      <c r="D6" s="518" t="s">
        <v>902</v>
      </c>
      <c r="E6" s="371">
        <v>1</v>
      </c>
      <c r="F6" s="11" t="s">
        <v>164</v>
      </c>
      <c r="G6" s="11" t="s">
        <v>165</v>
      </c>
      <c r="H6" s="12"/>
      <c r="I6" s="12"/>
      <c r="J6" s="12"/>
      <c r="K6" s="12"/>
      <c r="L6" s="12"/>
      <c r="M6" s="12"/>
      <c r="N6" s="12"/>
      <c r="O6" s="12"/>
      <c r="P6" s="135">
        <f>IF($C6="","",SUM((I6*Character!$D$42),(K6*Character!$E$42),(L6*Character!$F$42),(M6*Character!$G$42)))</f>
        <v>0</v>
      </c>
      <c r="Q6" s="458"/>
      <c r="R6" s="458"/>
      <c r="T6" s="132" t="s">
        <v>902</v>
      </c>
      <c r="U6" s="132" t="s">
        <v>902</v>
      </c>
      <c r="V6" s="132" t="s">
        <v>902</v>
      </c>
      <c r="W6" s="132" t="s">
        <v>902</v>
      </c>
      <c r="X6" s="458"/>
    </row>
    <row r="7" spans="1:24" x14ac:dyDescent="0.25">
      <c r="A7" s="11" t="s">
        <v>12</v>
      </c>
      <c r="B7" s="11" t="s">
        <v>31</v>
      </c>
      <c r="C7" s="11" t="s">
        <v>37</v>
      </c>
      <c r="D7" s="518" t="s">
        <v>902</v>
      </c>
      <c r="E7" s="371">
        <v>5</v>
      </c>
      <c r="F7" s="11" t="s">
        <v>38</v>
      </c>
      <c r="G7" s="11" t="s">
        <v>39</v>
      </c>
      <c r="H7" s="12">
        <v>32</v>
      </c>
      <c r="I7" s="12">
        <v>33</v>
      </c>
      <c r="J7" s="12"/>
      <c r="K7" s="12">
        <v>76</v>
      </c>
      <c r="L7" s="12">
        <v>1</v>
      </c>
      <c r="M7" s="12">
        <v>2</v>
      </c>
      <c r="N7" s="12"/>
      <c r="O7" s="12"/>
      <c r="P7" s="135">
        <f>IF($C7="","",SUM((I7*Character!$D$42),(K7*Character!$E$42),(L7*Character!$F$42),(M7*Character!$G$42)))</f>
        <v>113.72819148936171</v>
      </c>
      <c r="Q7" s="458"/>
      <c r="R7" s="458"/>
      <c r="T7" s="132" t="s">
        <v>902</v>
      </c>
      <c r="U7" s="132" t="s">
        <v>902</v>
      </c>
      <c r="V7" s="132" t="s">
        <v>902</v>
      </c>
      <c r="W7" s="132" t="s">
        <v>902</v>
      </c>
      <c r="X7" s="458"/>
    </row>
    <row r="8" spans="1:24" x14ac:dyDescent="0.25">
      <c r="A8" s="11" t="s">
        <v>12</v>
      </c>
      <c r="B8" s="11" t="s">
        <v>43</v>
      </c>
      <c r="C8" s="11" t="s">
        <v>156</v>
      </c>
      <c r="D8" s="518" t="s">
        <v>902</v>
      </c>
      <c r="E8" s="371">
        <v>1</v>
      </c>
      <c r="F8" s="11" t="s">
        <v>97</v>
      </c>
      <c r="G8" s="11"/>
      <c r="H8" s="12"/>
      <c r="I8" s="12"/>
      <c r="J8" s="12"/>
      <c r="K8" s="12">
        <v>14</v>
      </c>
      <c r="L8" s="12"/>
      <c r="M8" s="12"/>
      <c r="N8" s="12"/>
      <c r="O8" s="12"/>
      <c r="P8" s="135">
        <f>IF($C8="","",SUM((I8*Character!$D$42),(K8*Character!$E$42),(L8*Character!$F$42),(M8*Character!$G$42)))</f>
        <v>14</v>
      </c>
      <c r="Q8" s="458"/>
      <c r="R8" s="458"/>
      <c r="T8" s="132" t="s">
        <v>902</v>
      </c>
      <c r="U8" s="132" t="s">
        <v>902</v>
      </c>
      <c r="V8" s="132" t="s">
        <v>902</v>
      </c>
      <c r="W8" s="132" t="s">
        <v>1214</v>
      </c>
      <c r="X8" s="458"/>
    </row>
    <row r="9" spans="1:24" x14ac:dyDescent="0.25">
      <c r="A9" s="11" t="s">
        <v>12</v>
      </c>
      <c r="B9" s="11" t="s">
        <v>43</v>
      </c>
      <c r="C9" s="11" t="s">
        <v>157</v>
      </c>
      <c r="D9" s="518" t="s">
        <v>902</v>
      </c>
      <c r="E9" s="371">
        <v>1</v>
      </c>
      <c r="F9" s="11" t="s">
        <v>97</v>
      </c>
      <c r="G9" s="11"/>
      <c r="H9" s="12"/>
      <c r="I9" s="12"/>
      <c r="J9" s="12"/>
      <c r="K9" s="12">
        <v>14</v>
      </c>
      <c r="L9" s="12"/>
      <c r="M9" s="12"/>
      <c r="N9" s="12"/>
      <c r="O9" s="12"/>
      <c r="P9" s="135">
        <f>IF($C9="","",SUM((I9*Character!$D$42),(K9*Character!$E$42),(L9*Character!$F$42),(M9*Character!$G$42)))</f>
        <v>14</v>
      </c>
      <c r="Q9" s="458"/>
      <c r="R9" s="458"/>
      <c r="T9" s="132" t="s">
        <v>902</v>
      </c>
      <c r="U9" s="132" t="s">
        <v>902</v>
      </c>
      <c r="V9" s="132" t="s">
        <v>1214</v>
      </c>
      <c r="W9" s="132" t="s">
        <v>902</v>
      </c>
      <c r="X9" s="458"/>
    </row>
    <row r="10" spans="1:24" x14ac:dyDescent="0.25">
      <c r="A10" s="11" t="s">
        <v>12</v>
      </c>
      <c r="B10" s="11" t="s">
        <v>50</v>
      </c>
      <c r="C10" s="11" t="s">
        <v>161</v>
      </c>
      <c r="D10" s="518" t="s">
        <v>902</v>
      </c>
      <c r="E10" s="371">
        <v>1</v>
      </c>
      <c r="F10" s="11" t="s">
        <v>125</v>
      </c>
      <c r="G10" s="11" t="s">
        <v>162</v>
      </c>
      <c r="H10" s="12">
        <v>12</v>
      </c>
      <c r="I10" s="12"/>
      <c r="J10" s="12"/>
      <c r="K10" s="12">
        <v>6</v>
      </c>
      <c r="L10" s="12"/>
      <c r="M10" s="12"/>
      <c r="N10" s="12"/>
      <c r="O10" s="12"/>
      <c r="P10" s="135">
        <f>IF($C10="","",SUM((I10*Character!$D$42),(K10*Character!$E$42),(L10*Character!$F$42),(M10*Character!$G$42)))</f>
        <v>6</v>
      </c>
      <c r="Q10" s="458"/>
      <c r="R10" s="458"/>
      <c r="T10" s="132" t="s">
        <v>902</v>
      </c>
      <c r="U10" s="132" t="s">
        <v>902</v>
      </c>
      <c r="V10" s="132" t="s">
        <v>902</v>
      </c>
      <c r="W10" s="132" t="s">
        <v>902</v>
      </c>
      <c r="X10" s="458"/>
    </row>
    <row r="11" spans="1:24" x14ac:dyDescent="0.25">
      <c r="A11" s="11" t="s">
        <v>12</v>
      </c>
      <c r="B11" s="11" t="s">
        <v>50</v>
      </c>
      <c r="C11" s="11" t="s">
        <v>144</v>
      </c>
      <c r="D11" s="518" t="s">
        <v>902</v>
      </c>
      <c r="E11" s="371">
        <v>1</v>
      </c>
      <c r="F11" s="11" t="s">
        <v>139</v>
      </c>
      <c r="G11" s="11" t="s">
        <v>140</v>
      </c>
      <c r="H11" s="12"/>
      <c r="I11" s="12"/>
      <c r="J11" s="12"/>
      <c r="K11" s="12">
        <v>17</v>
      </c>
      <c r="L11" s="12"/>
      <c r="M11" s="12"/>
      <c r="N11" s="12"/>
      <c r="O11" s="12"/>
      <c r="P11" s="135">
        <f>IF($C11="","",SUM((I11*Character!$D$42),(K11*Character!$E$42),(L11*Character!$F$42),(M11*Character!$G$42)))</f>
        <v>17</v>
      </c>
      <c r="Q11" s="458"/>
      <c r="R11" s="458"/>
      <c r="T11" s="132" t="s">
        <v>902</v>
      </c>
      <c r="U11" s="132" t="s">
        <v>902</v>
      </c>
      <c r="V11" s="132" t="s">
        <v>902</v>
      </c>
      <c r="W11" s="132" t="s">
        <v>1214</v>
      </c>
      <c r="X11" s="458"/>
    </row>
    <row r="12" spans="1:24" x14ac:dyDescent="0.25">
      <c r="A12" s="11" t="s">
        <v>12</v>
      </c>
      <c r="B12" s="11" t="s">
        <v>50</v>
      </c>
      <c r="C12" s="11" t="s">
        <v>145</v>
      </c>
      <c r="D12" s="518" t="s">
        <v>902</v>
      </c>
      <c r="E12" s="371">
        <v>1</v>
      </c>
      <c r="F12" s="11" t="s">
        <v>139</v>
      </c>
      <c r="G12" s="11" t="s">
        <v>140</v>
      </c>
      <c r="H12" s="12"/>
      <c r="I12" s="12"/>
      <c r="J12" s="12"/>
      <c r="K12" s="12">
        <v>17</v>
      </c>
      <c r="L12" s="12"/>
      <c r="M12" s="12"/>
      <c r="N12" s="12"/>
      <c r="O12" s="12"/>
      <c r="P12" s="135">
        <f>IF($C12="","",SUM((I12*Character!$D$42),(K12*Character!$E$42),(L12*Character!$F$42),(M12*Character!$G$42)))</f>
        <v>17</v>
      </c>
      <c r="Q12" s="458"/>
      <c r="R12" s="458"/>
      <c r="T12" s="132" t="s">
        <v>902</v>
      </c>
      <c r="U12" s="132" t="s">
        <v>902</v>
      </c>
      <c r="V12" s="132" t="s">
        <v>1214</v>
      </c>
      <c r="W12" s="132" t="s">
        <v>902</v>
      </c>
      <c r="X12" s="458"/>
    </row>
    <row r="13" spans="1:24" x14ac:dyDescent="0.25">
      <c r="A13" s="11" t="s">
        <v>12</v>
      </c>
      <c r="B13" s="11" t="s">
        <v>31</v>
      </c>
      <c r="C13" s="11" t="s">
        <v>32</v>
      </c>
      <c r="D13" s="518" t="s">
        <v>902</v>
      </c>
      <c r="E13" s="371">
        <v>6</v>
      </c>
      <c r="F13" s="11" t="s">
        <v>33</v>
      </c>
      <c r="G13" s="11" t="s">
        <v>34</v>
      </c>
      <c r="H13" s="12">
        <v>31</v>
      </c>
      <c r="I13" s="12">
        <v>30</v>
      </c>
      <c r="J13" s="12"/>
      <c r="K13" s="12">
        <v>113</v>
      </c>
      <c r="L13" s="12">
        <v>1</v>
      </c>
      <c r="M13" s="12">
        <v>2</v>
      </c>
      <c r="N13" s="12"/>
      <c r="O13" s="12"/>
      <c r="P13" s="135">
        <f>IF($C13="","",SUM((I13*Character!$D$42),(K13*Character!$E$42),(L13*Character!$F$42),(M13*Character!$G$42)))</f>
        <v>150.38829787234042</v>
      </c>
      <c r="Q13" s="458"/>
      <c r="R13" s="458"/>
      <c r="T13" s="132" t="s">
        <v>902</v>
      </c>
      <c r="U13" s="132" t="s">
        <v>902</v>
      </c>
      <c r="V13" s="132" t="s">
        <v>902</v>
      </c>
      <c r="W13" s="132" t="s">
        <v>902</v>
      </c>
      <c r="X13" s="458"/>
    </row>
    <row r="14" spans="1:24" x14ac:dyDescent="0.25">
      <c r="A14" s="11" t="s">
        <v>12</v>
      </c>
      <c r="B14" s="11" t="s">
        <v>50</v>
      </c>
      <c r="C14" s="11" t="s">
        <v>58</v>
      </c>
      <c r="D14" s="518" t="s">
        <v>902</v>
      </c>
      <c r="E14" s="371">
        <v>3</v>
      </c>
      <c r="F14" s="11" t="s">
        <v>41</v>
      </c>
      <c r="G14" s="11" t="s">
        <v>59</v>
      </c>
      <c r="H14" s="12">
        <v>7</v>
      </c>
      <c r="I14" s="12">
        <v>17</v>
      </c>
      <c r="J14" s="12"/>
      <c r="K14" s="12">
        <v>64</v>
      </c>
      <c r="L14" s="12"/>
      <c r="M14" s="12"/>
      <c r="N14" s="12">
        <v>4</v>
      </c>
      <c r="O14" s="12"/>
      <c r="P14" s="135">
        <f>IF($C14="","",SUM((I14*Character!$D$42),(K14*Character!$E$42),(L14*Character!$F$42),(M14*Character!$G$42)))</f>
        <v>65.926063829787239</v>
      </c>
      <c r="Q14" s="458"/>
      <c r="R14" s="458"/>
      <c r="T14" s="132" t="s">
        <v>902</v>
      </c>
      <c r="U14" s="132" t="s">
        <v>902</v>
      </c>
      <c r="V14" s="132" t="s">
        <v>902</v>
      </c>
      <c r="W14" s="132" t="s">
        <v>902</v>
      </c>
      <c r="X14" s="458"/>
    </row>
    <row r="15" spans="1:24" x14ac:dyDescent="0.25">
      <c r="A15" s="11" t="s">
        <v>12</v>
      </c>
      <c r="B15" s="11" t="s">
        <v>31</v>
      </c>
      <c r="C15" s="11" t="s">
        <v>977</v>
      </c>
      <c r="D15" s="518" t="s">
        <v>902</v>
      </c>
      <c r="E15" s="371">
        <v>4</v>
      </c>
      <c r="F15" s="11" t="s">
        <v>67</v>
      </c>
      <c r="G15" s="11" t="s">
        <v>118</v>
      </c>
      <c r="H15" s="12">
        <v>11</v>
      </c>
      <c r="I15" s="12"/>
      <c r="J15" s="12"/>
      <c r="K15" s="12">
        <v>26</v>
      </c>
      <c r="L15" s="12"/>
      <c r="M15" s="12"/>
      <c r="N15" s="12"/>
      <c r="O15" s="12"/>
      <c r="P15" s="135">
        <f>IF($C15="","",SUM((I15*Character!$D$42),(K15*Character!$E$42),(L15*Character!$F$42),(M15*Character!$G$42)))</f>
        <v>26</v>
      </c>
      <c r="Q15" s="458"/>
      <c r="R15" s="458"/>
      <c r="T15" s="132" t="s">
        <v>902</v>
      </c>
      <c r="U15" s="132" t="s">
        <v>902</v>
      </c>
      <c r="V15" s="132" t="s">
        <v>902</v>
      </c>
      <c r="W15" s="132" t="s">
        <v>902</v>
      </c>
      <c r="X15" s="458"/>
    </row>
    <row r="16" spans="1:24" x14ac:dyDescent="0.25">
      <c r="A16" s="11" t="s">
        <v>12</v>
      </c>
      <c r="B16" s="11" t="s">
        <v>31</v>
      </c>
      <c r="C16" s="11" t="s">
        <v>135</v>
      </c>
      <c r="D16" s="518" t="s">
        <v>902</v>
      </c>
      <c r="E16" s="371">
        <v>2</v>
      </c>
      <c r="F16" s="11" t="s">
        <v>136</v>
      </c>
      <c r="G16" s="11"/>
      <c r="H16" s="12">
        <v>25</v>
      </c>
      <c r="I16" s="12">
        <v>16</v>
      </c>
      <c r="J16" s="12"/>
      <c r="K16" s="12">
        <v>15</v>
      </c>
      <c r="L16" s="12"/>
      <c r="M16" s="12"/>
      <c r="N16" s="12"/>
      <c r="O16" s="12"/>
      <c r="P16" s="135">
        <f>IF($C16="","",SUM((I16*Character!$D$42),(K16*Character!$E$42),(L16*Character!$F$42),(M16*Character!$G$42)))</f>
        <v>16.81276595744681</v>
      </c>
      <c r="Q16" s="458"/>
      <c r="R16" s="458"/>
      <c r="T16" s="132" t="s">
        <v>902</v>
      </c>
      <c r="U16" s="132" t="s">
        <v>902</v>
      </c>
      <c r="V16" s="132" t="s">
        <v>902</v>
      </c>
      <c r="W16" s="132" t="s">
        <v>902</v>
      </c>
      <c r="X16" s="458"/>
    </row>
    <row r="17" spans="1:24" x14ac:dyDescent="0.25">
      <c r="A17" s="11" t="s">
        <v>12</v>
      </c>
      <c r="B17" s="11" t="s">
        <v>50</v>
      </c>
      <c r="C17" s="11" t="s">
        <v>131</v>
      </c>
      <c r="D17" s="518" t="s">
        <v>902</v>
      </c>
      <c r="E17" s="371">
        <v>4</v>
      </c>
      <c r="F17" s="11" t="s">
        <v>67</v>
      </c>
      <c r="G17" s="11" t="s">
        <v>132</v>
      </c>
      <c r="H17" s="12">
        <v>6</v>
      </c>
      <c r="I17" s="12"/>
      <c r="J17" s="12"/>
      <c r="K17" s="12">
        <v>19</v>
      </c>
      <c r="L17" s="12"/>
      <c r="M17" s="12"/>
      <c r="N17" s="12"/>
      <c r="O17" s="12"/>
      <c r="P17" s="135">
        <f>IF($C17="","",SUM((I17*Character!$D$42),(K17*Character!$E$42),(L17*Character!$F$42),(M17*Character!$G$42)))</f>
        <v>19</v>
      </c>
      <c r="Q17" s="458"/>
      <c r="R17" s="458"/>
      <c r="T17" s="132" t="s">
        <v>902</v>
      </c>
      <c r="U17" s="132" t="s">
        <v>902</v>
      </c>
      <c r="V17" s="132" t="s">
        <v>902</v>
      </c>
      <c r="W17" s="132" t="s">
        <v>902</v>
      </c>
      <c r="X17" s="458"/>
    </row>
    <row r="18" spans="1:24" x14ac:dyDescent="0.25">
      <c r="A18" s="11" t="s">
        <v>12</v>
      </c>
      <c r="B18" s="11" t="s">
        <v>50</v>
      </c>
      <c r="C18" s="11" t="s">
        <v>142</v>
      </c>
      <c r="D18" s="518" t="s">
        <v>902</v>
      </c>
      <c r="E18" s="371">
        <v>1</v>
      </c>
      <c r="F18" s="11" t="s">
        <v>139</v>
      </c>
      <c r="G18" s="11" t="s">
        <v>140</v>
      </c>
      <c r="H18" s="12"/>
      <c r="I18" s="12"/>
      <c r="J18" s="12"/>
      <c r="K18" s="12">
        <v>17</v>
      </c>
      <c r="L18" s="12"/>
      <c r="M18" s="12"/>
      <c r="N18" s="12"/>
      <c r="O18" s="12"/>
      <c r="P18" s="135">
        <f>IF($C18="","",SUM((I18*Character!$D$42),(K18*Character!$E$42),(L18*Character!$F$42),(M18*Character!$G$42)))</f>
        <v>17</v>
      </c>
      <c r="Q18" s="458"/>
      <c r="R18" s="458"/>
      <c r="T18" s="132" t="s">
        <v>902</v>
      </c>
      <c r="U18" s="132" t="s">
        <v>902</v>
      </c>
      <c r="V18" s="132" t="s">
        <v>902</v>
      </c>
      <c r="W18" s="132" t="s">
        <v>1214</v>
      </c>
      <c r="X18" s="458"/>
    </row>
    <row r="19" spans="1:24" x14ac:dyDescent="0.25">
      <c r="A19" s="11" t="s">
        <v>12</v>
      </c>
      <c r="B19" s="11" t="s">
        <v>50</v>
      </c>
      <c r="C19" s="11" t="s">
        <v>143</v>
      </c>
      <c r="D19" s="518" t="s">
        <v>902</v>
      </c>
      <c r="E19" s="371">
        <v>1</v>
      </c>
      <c r="F19" s="11" t="s">
        <v>139</v>
      </c>
      <c r="G19" s="11" t="s">
        <v>140</v>
      </c>
      <c r="H19" s="12"/>
      <c r="I19" s="12"/>
      <c r="J19" s="12"/>
      <c r="K19" s="12">
        <v>17</v>
      </c>
      <c r="L19" s="12"/>
      <c r="M19" s="12"/>
      <c r="N19" s="12"/>
      <c r="O19" s="12"/>
      <c r="P19" s="135">
        <f>IF($C19="","",SUM((I19*Character!$D$42),(K19*Character!$E$42),(L19*Character!$F$42),(M19*Character!$G$42)))</f>
        <v>17</v>
      </c>
      <c r="Q19" s="458"/>
      <c r="R19" s="458"/>
      <c r="T19" s="132" t="s">
        <v>902</v>
      </c>
      <c r="U19" s="132" t="s">
        <v>902</v>
      </c>
      <c r="V19" s="132" t="s">
        <v>1214</v>
      </c>
      <c r="W19" s="132" t="s">
        <v>902</v>
      </c>
      <c r="X19" s="458"/>
    </row>
    <row r="20" spans="1:24" x14ac:dyDescent="0.25">
      <c r="A20" s="11" t="s">
        <v>12</v>
      </c>
      <c r="B20" s="11" t="s">
        <v>50</v>
      </c>
      <c r="C20" s="11" t="s">
        <v>138</v>
      </c>
      <c r="D20" s="518" t="s">
        <v>902</v>
      </c>
      <c r="E20" s="371">
        <v>1</v>
      </c>
      <c r="F20" s="11" t="s">
        <v>139</v>
      </c>
      <c r="G20" s="11" t="s">
        <v>140</v>
      </c>
      <c r="H20" s="12"/>
      <c r="I20" s="12"/>
      <c r="J20" s="12"/>
      <c r="K20" s="12">
        <v>17</v>
      </c>
      <c r="L20" s="12"/>
      <c r="M20" s="12"/>
      <c r="N20" s="12"/>
      <c r="O20" s="12"/>
      <c r="P20" s="135">
        <f>IF($C20="","",SUM((I20*Character!$D$42),(K20*Character!$E$42),(L20*Character!$F$42),(M20*Character!$G$42)))</f>
        <v>17</v>
      </c>
      <c r="Q20" s="458"/>
      <c r="R20" s="458"/>
      <c r="T20" s="132" t="s">
        <v>902</v>
      </c>
      <c r="U20" s="132" t="s">
        <v>902</v>
      </c>
      <c r="V20" s="132" t="s">
        <v>902</v>
      </c>
      <c r="W20" s="132" t="s">
        <v>1214</v>
      </c>
      <c r="X20" s="458"/>
    </row>
    <row r="21" spans="1:24" x14ac:dyDescent="0.25">
      <c r="A21" s="11" t="s">
        <v>12</v>
      </c>
      <c r="B21" s="11" t="s">
        <v>50</v>
      </c>
      <c r="C21" s="11" t="s">
        <v>141</v>
      </c>
      <c r="D21" s="518" t="s">
        <v>902</v>
      </c>
      <c r="E21" s="371">
        <v>1</v>
      </c>
      <c r="F21" s="11" t="s">
        <v>139</v>
      </c>
      <c r="G21" s="11" t="s">
        <v>140</v>
      </c>
      <c r="H21" s="12"/>
      <c r="I21" s="12"/>
      <c r="J21" s="12"/>
      <c r="K21" s="12">
        <v>17</v>
      </c>
      <c r="L21" s="12"/>
      <c r="M21" s="12"/>
      <c r="N21" s="12"/>
      <c r="O21" s="12"/>
      <c r="P21" s="135">
        <f>IF($C21="","",SUM((I21*Character!$D$42),(K21*Character!$E$42),(L21*Character!$F$42),(M21*Character!$G$42)))</f>
        <v>17</v>
      </c>
      <c r="Q21" s="458"/>
      <c r="R21" s="458"/>
      <c r="T21" s="132" t="s">
        <v>902</v>
      </c>
      <c r="U21" s="132" t="s">
        <v>902</v>
      </c>
      <c r="V21" s="132" t="s">
        <v>1214</v>
      </c>
      <c r="W21" s="132" t="s">
        <v>902</v>
      </c>
      <c r="X21" s="458"/>
    </row>
    <row r="22" spans="1:24" x14ac:dyDescent="0.25">
      <c r="A22" s="11" t="s">
        <v>12</v>
      </c>
      <c r="B22" s="11" t="s">
        <v>43</v>
      </c>
      <c r="C22" s="11" t="s">
        <v>153</v>
      </c>
      <c r="D22" s="518" t="s">
        <v>902</v>
      </c>
      <c r="E22" s="371">
        <v>1</v>
      </c>
      <c r="F22" s="11" t="s">
        <v>154</v>
      </c>
      <c r="G22" s="11" t="s">
        <v>155</v>
      </c>
      <c r="H22" s="12"/>
      <c r="I22" s="12">
        <v>5</v>
      </c>
      <c r="J22" s="12"/>
      <c r="K22" s="12">
        <v>14</v>
      </c>
      <c r="L22" s="12"/>
      <c r="M22" s="12"/>
      <c r="N22" s="12"/>
      <c r="O22" s="12"/>
      <c r="P22" s="135">
        <f>IF($C22="","",SUM((I22*Character!$D$42),(K22*Character!$E$42),(L22*Character!$F$42),(M22*Character!$G$42)))</f>
        <v>14.566489361702128</v>
      </c>
      <c r="Q22" s="458"/>
      <c r="R22" s="458"/>
      <c r="T22" s="132" t="s">
        <v>902</v>
      </c>
      <c r="U22" s="132" t="s">
        <v>902</v>
      </c>
      <c r="V22" s="132" t="s">
        <v>902</v>
      </c>
      <c r="W22" s="132" t="s">
        <v>902</v>
      </c>
      <c r="X22" s="458"/>
    </row>
    <row r="23" spans="1:24" x14ac:dyDescent="0.25">
      <c r="A23" s="11" t="s">
        <v>12</v>
      </c>
      <c r="B23" s="11" t="s">
        <v>50</v>
      </c>
      <c r="C23" s="11" t="s">
        <v>77</v>
      </c>
      <c r="D23" s="518" t="s">
        <v>902</v>
      </c>
      <c r="E23" s="371">
        <v>2</v>
      </c>
      <c r="F23" s="11" t="s">
        <v>78</v>
      </c>
      <c r="G23" s="11" t="s">
        <v>79</v>
      </c>
      <c r="H23" s="12"/>
      <c r="I23" s="12">
        <v>10</v>
      </c>
      <c r="J23" s="12"/>
      <c r="K23" s="12">
        <v>40</v>
      </c>
      <c r="L23" s="12">
        <v>1</v>
      </c>
      <c r="M23" s="12"/>
      <c r="N23" s="12">
        <v>4</v>
      </c>
      <c r="O23" s="12"/>
      <c r="P23" s="135">
        <f>IF($C23="","",SUM((I23*Character!$D$42),(K23*Character!$E$42),(L23*Character!$F$42),(M23*Character!$G$42)))</f>
        <v>47.930851063829792</v>
      </c>
      <c r="Q23" s="458"/>
      <c r="R23" s="458"/>
      <c r="T23" s="132" t="s">
        <v>902</v>
      </c>
      <c r="U23" s="132" t="s">
        <v>902</v>
      </c>
      <c r="V23" s="132" t="s">
        <v>902</v>
      </c>
      <c r="W23" s="132" t="s">
        <v>902</v>
      </c>
      <c r="X23" s="458"/>
    </row>
    <row r="24" spans="1:24" x14ac:dyDescent="0.25">
      <c r="A24" s="11" t="s">
        <v>12</v>
      </c>
      <c r="B24" s="11" t="s">
        <v>50</v>
      </c>
      <c r="C24" s="11" t="s">
        <v>119</v>
      </c>
      <c r="D24" s="518" t="s">
        <v>902</v>
      </c>
      <c r="E24" s="371">
        <v>4</v>
      </c>
      <c r="F24" s="11" t="s">
        <v>72</v>
      </c>
      <c r="G24" s="11" t="s">
        <v>120</v>
      </c>
      <c r="H24" s="12"/>
      <c r="I24" s="12">
        <v>8</v>
      </c>
      <c r="J24" s="12">
        <v>6</v>
      </c>
      <c r="K24" s="12">
        <v>24</v>
      </c>
      <c r="L24" s="12"/>
      <c r="M24" s="12"/>
      <c r="N24" s="12">
        <v>6</v>
      </c>
      <c r="O24" s="12"/>
      <c r="P24" s="135">
        <f>IF($C24="","",SUM((I24*Character!$D$42),(K24*Character!$E$42),(L24*Character!$F$42),(M24*Character!$G$42)))</f>
        <v>24.906382978723403</v>
      </c>
      <c r="Q24" s="458"/>
      <c r="R24" s="458"/>
      <c r="T24" s="132" t="s">
        <v>902</v>
      </c>
      <c r="U24" s="132" t="s">
        <v>902</v>
      </c>
      <c r="V24" s="132" t="s">
        <v>902</v>
      </c>
      <c r="W24" s="132" t="s">
        <v>902</v>
      </c>
      <c r="X24" s="458"/>
    </row>
    <row r="25" spans="1:24" x14ac:dyDescent="0.25">
      <c r="A25" s="11" t="s">
        <v>12</v>
      </c>
      <c r="B25" s="11" t="s">
        <v>65</v>
      </c>
      <c r="C25" s="11" t="s">
        <v>66</v>
      </c>
      <c r="D25" s="518" t="s">
        <v>902</v>
      </c>
      <c r="E25" s="371">
        <v>5</v>
      </c>
      <c r="F25" s="11" t="s">
        <v>67</v>
      </c>
      <c r="G25" s="11" t="s">
        <v>68</v>
      </c>
      <c r="H25" s="12"/>
      <c r="I25" s="12"/>
      <c r="J25" s="12"/>
      <c r="K25" s="12">
        <v>40</v>
      </c>
      <c r="L25" s="12">
        <v>2</v>
      </c>
      <c r="M25" s="12"/>
      <c r="N25" s="12"/>
      <c r="O25" s="12"/>
      <c r="P25" s="135">
        <f>IF($C25="","",SUM((I25*Character!$D$42),(K25*Character!$E$42),(L25*Character!$F$42),(M25*Character!$G$42)))</f>
        <v>53.59574468085107</v>
      </c>
      <c r="Q25" s="458"/>
      <c r="R25" s="458"/>
      <c r="T25" s="132" t="s">
        <v>902</v>
      </c>
      <c r="U25" s="132" t="s">
        <v>902</v>
      </c>
      <c r="V25" s="132" t="s">
        <v>902</v>
      </c>
      <c r="W25" s="132" t="s">
        <v>902</v>
      </c>
      <c r="X25" s="458"/>
    </row>
    <row r="26" spans="1:24" x14ac:dyDescent="0.25">
      <c r="A26" s="11" t="s">
        <v>12</v>
      </c>
      <c r="B26" s="11" t="s">
        <v>65</v>
      </c>
      <c r="C26" s="11" t="s">
        <v>127</v>
      </c>
      <c r="D26" s="518" t="s">
        <v>902</v>
      </c>
      <c r="E26" s="371">
        <v>5</v>
      </c>
      <c r="F26" s="11" t="s">
        <v>47</v>
      </c>
      <c r="G26" s="11"/>
      <c r="H26" s="12">
        <v>15</v>
      </c>
      <c r="I26" s="12">
        <v>16</v>
      </c>
      <c r="J26" s="12"/>
      <c r="K26" s="12">
        <v>19</v>
      </c>
      <c r="L26" s="12"/>
      <c r="M26" s="12"/>
      <c r="N26" s="12">
        <v>6</v>
      </c>
      <c r="O26" s="12"/>
      <c r="P26" s="135">
        <f>IF($C26="","",SUM((I26*Character!$D$42),(K26*Character!$E$42),(L26*Character!$F$42),(M26*Character!$G$42)))</f>
        <v>20.81276595744681</v>
      </c>
      <c r="Q26" s="458"/>
      <c r="R26" s="458"/>
      <c r="T26" s="132" t="s">
        <v>902</v>
      </c>
      <c r="U26" s="132" t="s">
        <v>902</v>
      </c>
      <c r="V26" s="132" t="s">
        <v>902</v>
      </c>
      <c r="W26" s="132" t="s">
        <v>902</v>
      </c>
      <c r="X26" s="458"/>
    </row>
    <row r="27" spans="1:24" x14ac:dyDescent="0.25">
      <c r="A27" s="11" t="s">
        <v>12</v>
      </c>
      <c r="B27" s="11" t="s">
        <v>65</v>
      </c>
      <c r="C27" s="11" t="s">
        <v>108</v>
      </c>
      <c r="D27" s="518" t="s">
        <v>902</v>
      </c>
      <c r="E27" s="371">
        <v>2</v>
      </c>
      <c r="F27" s="11" t="s">
        <v>53</v>
      </c>
      <c r="G27" s="11"/>
      <c r="H27" s="12">
        <v>28</v>
      </c>
      <c r="I27" s="12">
        <v>27</v>
      </c>
      <c r="J27" s="12"/>
      <c r="K27" s="12">
        <v>27</v>
      </c>
      <c r="L27" s="12"/>
      <c r="M27" s="12"/>
      <c r="N27" s="12">
        <v>7</v>
      </c>
      <c r="O27" s="12"/>
      <c r="P27" s="135">
        <f>IF($C27="","",SUM((I27*Character!$D$42),(K27*Character!$E$42),(L27*Character!$F$42),(M27*Character!$G$42)))</f>
        <v>30.059042553191489</v>
      </c>
      <c r="Q27" s="458"/>
      <c r="R27" s="458"/>
      <c r="T27" s="132" t="s">
        <v>902</v>
      </c>
      <c r="U27" s="132" t="s">
        <v>1214</v>
      </c>
      <c r="V27" s="132" t="s">
        <v>902</v>
      </c>
      <c r="W27" s="132" t="s">
        <v>902</v>
      </c>
      <c r="X27" s="458"/>
    </row>
    <row r="28" spans="1:24" x14ac:dyDescent="0.25">
      <c r="A28" s="11" t="s">
        <v>12</v>
      </c>
      <c r="B28" s="11" t="s">
        <v>50</v>
      </c>
      <c r="C28" s="11" t="s">
        <v>52</v>
      </c>
      <c r="D28" s="518" t="s">
        <v>902</v>
      </c>
      <c r="E28" s="371">
        <v>2</v>
      </c>
      <c r="F28" s="11" t="s">
        <v>53</v>
      </c>
      <c r="G28" s="11"/>
      <c r="H28" s="12">
        <v>14</v>
      </c>
      <c r="I28" s="12">
        <v>8</v>
      </c>
      <c r="J28" s="12"/>
      <c r="K28" s="12">
        <v>72</v>
      </c>
      <c r="L28" s="12">
        <v>1</v>
      </c>
      <c r="M28" s="12"/>
      <c r="N28" s="12"/>
      <c r="O28" s="12"/>
      <c r="P28" s="135">
        <f>IF($C28="","",SUM((I28*Character!$D$42),(K28*Character!$E$42),(L28*Character!$F$42),(M28*Character!$G$42)))</f>
        <v>79.704255319148928</v>
      </c>
      <c r="Q28" s="458"/>
      <c r="R28" s="458"/>
      <c r="T28" s="132" t="s">
        <v>902</v>
      </c>
      <c r="U28" s="132" t="s">
        <v>1214</v>
      </c>
      <c r="V28" s="132" t="s">
        <v>902</v>
      </c>
      <c r="W28" s="132" t="s">
        <v>902</v>
      </c>
      <c r="X28" s="458"/>
    </row>
    <row r="29" spans="1:24" x14ac:dyDescent="0.25">
      <c r="A29" s="11" t="s">
        <v>12</v>
      </c>
      <c r="B29" s="11" t="s">
        <v>31</v>
      </c>
      <c r="C29" s="11" t="s">
        <v>56</v>
      </c>
      <c r="D29" s="518" t="s">
        <v>902</v>
      </c>
      <c r="E29" s="371">
        <v>2</v>
      </c>
      <c r="F29" s="11" t="s">
        <v>53</v>
      </c>
      <c r="G29" s="11"/>
      <c r="H29" s="12">
        <v>41</v>
      </c>
      <c r="I29" s="12">
        <v>23</v>
      </c>
      <c r="J29" s="12">
        <v>17</v>
      </c>
      <c r="K29" s="12">
        <v>71</v>
      </c>
      <c r="L29" s="12"/>
      <c r="M29" s="12"/>
      <c r="N29" s="12"/>
      <c r="O29" s="12"/>
      <c r="P29" s="135">
        <f>IF($C29="","",SUM((I29*Character!$D$42),(K29*Character!$E$42),(L29*Character!$F$42),(M29*Character!$G$42)))</f>
        <v>73.605851063829789</v>
      </c>
      <c r="Q29" s="458"/>
      <c r="R29" s="458"/>
      <c r="T29" s="132" t="s">
        <v>902</v>
      </c>
      <c r="U29" s="132" t="s">
        <v>1214</v>
      </c>
      <c r="V29" s="132" t="s">
        <v>902</v>
      </c>
      <c r="W29" s="132" t="s">
        <v>902</v>
      </c>
      <c r="X29" s="458"/>
    </row>
    <row r="30" spans="1:24" x14ac:dyDescent="0.25">
      <c r="A30" s="11" t="s">
        <v>12</v>
      </c>
      <c r="B30" s="11" t="s">
        <v>65</v>
      </c>
      <c r="C30" s="11" t="s">
        <v>110</v>
      </c>
      <c r="D30" s="518" t="s">
        <v>902</v>
      </c>
      <c r="E30" s="371">
        <v>5</v>
      </c>
      <c r="F30" s="11" t="s">
        <v>111</v>
      </c>
      <c r="G30" s="11" t="s">
        <v>112</v>
      </c>
      <c r="H30" s="12">
        <v>13</v>
      </c>
      <c r="I30" s="12">
        <v>15</v>
      </c>
      <c r="J30" s="12"/>
      <c r="K30" s="12">
        <v>27</v>
      </c>
      <c r="L30" s="12"/>
      <c r="M30" s="12"/>
      <c r="N30" s="12"/>
      <c r="O30" s="12"/>
      <c r="P30" s="135">
        <f>IF($C30="","",SUM((I30*Character!$D$42),(K30*Character!$E$42),(L30*Character!$F$42),(M30*Character!$G$42)))</f>
        <v>28.699468085106382</v>
      </c>
      <c r="Q30" s="458"/>
      <c r="R30" s="458"/>
      <c r="T30" s="132" t="s">
        <v>902</v>
      </c>
      <c r="U30" s="132" t="s">
        <v>902</v>
      </c>
      <c r="V30" s="132" t="s">
        <v>902</v>
      </c>
      <c r="W30" s="132" t="s">
        <v>902</v>
      </c>
      <c r="X30" s="458"/>
    </row>
    <row r="31" spans="1:24" x14ac:dyDescent="0.25">
      <c r="A31" s="11" t="s">
        <v>12</v>
      </c>
      <c r="B31" s="11" t="s">
        <v>65</v>
      </c>
      <c r="C31" s="11" t="s">
        <v>107</v>
      </c>
      <c r="D31" s="518" t="s">
        <v>902</v>
      </c>
      <c r="E31" s="371">
        <v>5</v>
      </c>
      <c r="F31" s="11" t="s">
        <v>38</v>
      </c>
      <c r="G31" s="11" t="s">
        <v>70</v>
      </c>
      <c r="H31" s="12">
        <v>26</v>
      </c>
      <c r="I31" s="12">
        <v>22</v>
      </c>
      <c r="J31" s="12"/>
      <c r="K31" s="12">
        <v>30</v>
      </c>
      <c r="L31" s="12"/>
      <c r="M31" s="12"/>
      <c r="N31" s="12"/>
      <c r="O31" s="12"/>
      <c r="P31" s="135">
        <f>IF($C31="","",SUM((I31*Character!$D$42),(K31*Character!$E$42),(L31*Character!$F$42),(M31*Character!$G$42)))</f>
        <v>32.492553191489364</v>
      </c>
      <c r="Q31" s="458"/>
      <c r="R31" s="458"/>
      <c r="T31" s="132" t="s">
        <v>902</v>
      </c>
      <c r="U31" s="132" t="s">
        <v>902</v>
      </c>
      <c r="V31" s="132" t="s">
        <v>902</v>
      </c>
      <c r="W31" s="132" t="s">
        <v>902</v>
      </c>
      <c r="X31" s="458"/>
    </row>
    <row r="32" spans="1:24" x14ac:dyDescent="0.25">
      <c r="A32" s="11" t="s">
        <v>12</v>
      </c>
      <c r="B32" s="11" t="s">
        <v>65</v>
      </c>
      <c r="C32" s="11" t="s">
        <v>109</v>
      </c>
      <c r="D32" s="518" t="s">
        <v>902</v>
      </c>
      <c r="E32" s="371">
        <v>2</v>
      </c>
      <c r="F32" s="11" t="s">
        <v>55</v>
      </c>
      <c r="G32" s="11"/>
      <c r="H32" s="12">
        <v>28</v>
      </c>
      <c r="I32" s="12">
        <v>27</v>
      </c>
      <c r="J32" s="12"/>
      <c r="K32" s="12">
        <v>27</v>
      </c>
      <c r="L32" s="12"/>
      <c r="M32" s="12"/>
      <c r="N32" s="12">
        <v>7</v>
      </c>
      <c r="O32" s="12"/>
      <c r="P32" s="135">
        <f>IF($C32="","",SUM((I32*Character!$D$42),(K32*Character!$E$42),(L32*Character!$F$42),(M32*Character!$G$42)))</f>
        <v>30.059042553191489</v>
      </c>
      <c r="Q32" s="458"/>
      <c r="R32" s="458"/>
      <c r="T32" s="132" t="s">
        <v>1214</v>
      </c>
      <c r="U32" s="132" t="s">
        <v>902</v>
      </c>
      <c r="V32" s="132" t="s">
        <v>902</v>
      </c>
      <c r="W32" s="132" t="s">
        <v>902</v>
      </c>
      <c r="X32" s="458"/>
    </row>
    <row r="33" spans="1:24" x14ac:dyDescent="0.25">
      <c r="A33" s="11" t="s">
        <v>12</v>
      </c>
      <c r="B33" s="11" t="s">
        <v>50</v>
      </c>
      <c r="C33" s="11" t="s">
        <v>54</v>
      </c>
      <c r="D33" s="518" t="s">
        <v>902</v>
      </c>
      <c r="E33" s="371">
        <v>2</v>
      </c>
      <c r="F33" s="11" t="s">
        <v>55</v>
      </c>
      <c r="G33" s="11"/>
      <c r="H33" s="12">
        <v>14</v>
      </c>
      <c r="I33" s="12">
        <v>8</v>
      </c>
      <c r="J33" s="12"/>
      <c r="K33" s="12">
        <v>72</v>
      </c>
      <c r="L33" s="12">
        <v>1</v>
      </c>
      <c r="M33" s="12"/>
      <c r="N33" s="12"/>
      <c r="O33" s="12"/>
      <c r="P33" s="135">
        <f>IF($C33="","",SUM((I33*Character!$D$42),(K33*Character!$E$42),(L33*Character!$F$42),(M33*Character!$G$42)))</f>
        <v>79.704255319148928</v>
      </c>
      <c r="Q33" s="458"/>
      <c r="R33" s="458"/>
      <c r="T33" s="132" t="s">
        <v>1214</v>
      </c>
      <c r="U33" s="132" t="s">
        <v>902</v>
      </c>
      <c r="V33" s="132" t="s">
        <v>902</v>
      </c>
      <c r="W33" s="132" t="s">
        <v>902</v>
      </c>
      <c r="X33" s="458"/>
    </row>
    <row r="34" spans="1:24" x14ac:dyDescent="0.25">
      <c r="A34" s="11" t="s">
        <v>12</v>
      </c>
      <c r="B34" s="11" t="s">
        <v>31</v>
      </c>
      <c r="C34" s="11" t="s">
        <v>57</v>
      </c>
      <c r="D34" s="518" t="s">
        <v>902</v>
      </c>
      <c r="E34" s="371">
        <v>2</v>
      </c>
      <c r="F34" s="11" t="s">
        <v>55</v>
      </c>
      <c r="G34" s="11"/>
      <c r="H34" s="12">
        <v>41</v>
      </c>
      <c r="I34" s="12">
        <v>23</v>
      </c>
      <c r="J34" s="12">
        <v>17</v>
      </c>
      <c r="K34" s="12">
        <v>71</v>
      </c>
      <c r="L34" s="12"/>
      <c r="M34" s="12"/>
      <c r="N34" s="12"/>
      <c r="O34" s="12"/>
      <c r="P34" s="135">
        <f>IF($C34="","",SUM((I34*Character!$D$42),(K34*Character!$E$42),(L34*Character!$F$42),(M34*Character!$G$42)))</f>
        <v>73.605851063829789</v>
      </c>
      <c r="Q34" s="458"/>
      <c r="R34" s="458"/>
      <c r="T34" s="132" t="s">
        <v>1214</v>
      </c>
      <c r="U34" s="132" t="s">
        <v>902</v>
      </c>
      <c r="V34" s="132" t="s">
        <v>902</v>
      </c>
      <c r="W34" s="132" t="s">
        <v>902</v>
      </c>
      <c r="X34" s="458"/>
    </row>
    <row r="35" spans="1:24" x14ac:dyDescent="0.25">
      <c r="A35" s="11" t="s">
        <v>12</v>
      </c>
      <c r="B35" s="11" t="s">
        <v>31</v>
      </c>
      <c r="C35" s="11" t="s">
        <v>60</v>
      </c>
      <c r="D35" s="518" t="s">
        <v>902</v>
      </c>
      <c r="E35" s="371">
        <v>3</v>
      </c>
      <c r="F35" s="11" t="s">
        <v>1323</v>
      </c>
      <c r="G35" s="11"/>
      <c r="H35" s="12">
        <v>19</v>
      </c>
      <c r="I35" s="12">
        <v>10</v>
      </c>
      <c r="J35" s="12"/>
      <c r="K35" s="12">
        <v>41</v>
      </c>
      <c r="L35" s="12">
        <v>2</v>
      </c>
      <c r="M35" s="12"/>
      <c r="N35" s="12"/>
      <c r="O35" s="12"/>
      <c r="P35" s="135">
        <f>IF($C35="","",SUM((I35*Character!$D$42),(K35*Character!$E$42),(L35*Character!$F$42),(M35*Character!$G$42)))</f>
        <v>55.728723404255327</v>
      </c>
      <c r="Q35" s="458"/>
      <c r="R35" s="458"/>
      <c r="T35" s="132" t="s">
        <v>902</v>
      </c>
      <c r="U35" s="132" t="s">
        <v>902</v>
      </c>
      <c r="V35" s="132" t="s">
        <v>902</v>
      </c>
      <c r="W35" s="132" t="s">
        <v>902</v>
      </c>
      <c r="X35" s="458"/>
    </row>
    <row r="36" spans="1:24" x14ac:dyDescent="0.25">
      <c r="A36" s="11" t="s">
        <v>12</v>
      </c>
      <c r="B36" s="11" t="s">
        <v>43</v>
      </c>
      <c r="C36" s="11" t="s">
        <v>160</v>
      </c>
      <c r="D36" s="518" t="s">
        <v>902</v>
      </c>
      <c r="E36" s="371">
        <v>4</v>
      </c>
      <c r="F36" s="11" t="s">
        <v>72</v>
      </c>
      <c r="G36" s="11" t="s">
        <v>73</v>
      </c>
      <c r="H36" s="12">
        <v>6</v>
      </c>
      <c r="I36" s="12">
        <v>9</v>
      </c>
      <c r="J36" s="12"/>
      <c r="K36" s="12"/>
      <c r="L36" s="12">
        <v>1</v>
      </c>
      <c r="M36" s="12"/>
      <c r="N36" s="12"/>
      <c r="O36" s="12"/>
      <c r="P36" s="135">
        <f>IF($C36="","",SUM((I36*Character!$D$42),(K36*Character!$E$42),(L36*Character!$F$42),(M36*Character!$G$42)))</f>
        <v>7.8175531914893641</v>
      </c>
      <c r="Q36" s="458"/>
      <c r="R36" s="458"/>
      <c r="T36" s="132" t="s">
        <v>902</v>
      </c>
      <c r="U36" s="132" t="s">
        <v>902</v>
      </c>
      <c r="V36" s="132" t="s">
        <v>902</v>
      </c>
      <c r="W36" s="132" t="s">
        <v>902</v>
      </c>
      <c r="X36" s="458"/>
    </row>
    <row r="37" spans="1:24" x14ac:dyDescent="0.25">
      <c r="A37" s="11" t="s">
        <v>12</v>
      </c>
      <c r="B37" s="11" t="s">
        <v>31</v>
      </c>
      <c r="C37" s="11" t="s">
        <v>71</v>
      </c>
      <c r="D37" s="518" t="s">
        <v>902</v>
      </c>
      <c r="E37" s="371">
        <v>4</v>
      </c>
      <c r="F37" s="11" t="s">
        <v>72</v>
      </c>
      <c r="G37" s="11" t="s">
        <v>73</v>
      </c>
      <c r="H37" s="12">
        <v>10</v>
      </c>
      <c r="I37" s="12">
        <v>10</v>
      </c>
      <c r="J37" s="12"/>
      <c r="K37" s="12">
        <v>27</v>
      </c>
      <c r="L37" s="12"/>
      <c r="M37" s="12">
        <v>2</v>
      </c>
      <c r="N37" s="12">
        <v>14</v>
      </c>
      <c r="O37" s="12"/>
      <c r="P37" s="135">
        <f>IF($C37="","",SUM((I37*Character!$D$42),(K37*Character!$E$42),(L37*Character!$F$42),(M37*Character!$G$42)))</f>
        <v>55.324468085106389</v>
      </c>
      <c r="Q37" s="458"/>
      <c r="R37" s="458"/>
      <c r="T37" s="132" t="s">
        <v>902</v>
      </c>
      <c r="U37" s="132" t="s">
        <v>902</v>
      </c>
      <c r="V37" s="132" t="s">
        <v>902</v>
      </c>
      <c r="W37" s="132" t="s">
        <v>902</v>
      </c>
      <c r="X37" s="458"/>
    </row>
    <row r="38" spans="1:24" x14ac:dyDescent="0.25">
      <c r="A38" s="11" t="s">
        <v>12</v>
      </c>
      <c r="B38" s="11" t="s">
        <v>65</v>
      </c>
      <c r="C38" s="11" t="s">
        <v>124</v>
      </c>
      <c r="D38" s="518" t="s">
        <v>902</v>
      </c>
      <c r="E38" s="371">
        <v>5</v>
      </c>
      <c r="F38" s="11" t="s">
        <v>125</v>
      </c>
      <c r="G38" s="11" t="s">
        <v>126</v>
      </c>
      <c r="H38" s="12">
        <v>14</v>
      </c>
      <c r="I38" s="12">
        <v>12</v>
      </c>
      <c r="J38" s="12"/>
      <c r="K38" s="12">
        <v>20</v>
      </c>
      <c r="L38" s="12"/>
      <c r="M38" s="12"/>
      <c r="N38" s="12"/>
      <c r="O38" s="12"/>
      <c r="P38" s="135">
        <f>IF($C38="","",SUM((I38*Character!$D$42),(K38*Character!$E$42),(L38*Character!$F$42),(M38*Character!$G$42)))</f>
        <v>21.359574468085107</v>
      </c>
      <c r="Q38" s="458"/>
      <c r="R38" s="458"/>
      <c r="T38" s="132" t="s">
        <v>902</v>
      </c>
      <c r="U38" s="132" t="s">
        <v>902</v>
      </c>
      <c r="V38" s="132" t="s">
        <v>902</v>
      </c>
      <c r="W38" s="132" t="s">
        <v>902</v>
      </c>
      <c r="X38" s="458"/>
    </row>
    <row r="39" spans="1:24" x14ac:dyDescent="0.25">
      <c r="A39" s="11" t="s">
        <v>12</v>
      </c>
      <c r="B39" s="11" t="s">
        <v>43</v>
      </c>
      <c r="C39" s="11" t="s">
        <v>49</v>
      </c>
      <c r="D39" s="518" t="s">
        <v>902</v>
      </c>
      <c r="E39" s="371">
        <v>3</v>
      </c>
      <c r="F39" s="11" t="s">
        <v>41</v>
      </c>
      <c r="G39" s="11" t="s">
        <v>42</v>
      </c>
      <c r="H39" s="12">
        <v>10</v>
      </c>
      <c r="I39" s="12">
        <v>18</v>
      </c>
      <c r="J39" s="12">
        <v>8</v>
      </c>
      <c r="K39" s="12">
        <v>84</v>
      </c>
      <c r="L39" s="12"/>
      <c r="M39" s="12"/>
      <c r="N39" s="12"/>
      <c r="O39" s="12"/>
      <c r="P39" s="135">
        <f>IF($C39="","",SUM((I39*Character!$D$42),(K39*Character!$E$42),(L39*Character!$F$42),(M39*Character!$G$42)))</f>
        <v>86.039361702127664</v>
      </c>
      <c r="Q39" s="458"/>
      <c r="R39" s="458"/>
      <c r="T39" s="132" t="s">
        <v>902</v>
      </c>
      <c r="U39" s="132" t="s">
        <v>902</v>
      </c>
      <c r="V39" s="132" t="s">
        <v>902</v>
      </c>
      <c r="W39" s="132" t="s">
        <v>902</v>
      </c>
      <c r="X39" s="458"/>
    </row>
    <row r="40" spans="1:24" x14ac:dyDescent="0.25">
      <c r="A40" s="11" t="s">
        <v>12</v>
      </c>
      <c r="B40" s="11" t="s">
        <v>31</v>
      </c>
      <c r="C40" s="11" t="s">
        <v>84</v>
      </c>
      <c r="D40" s="518" t="s">
        <v>902</v>
      </c>
      <c r="E40" s="371">
        <v>5</v>
      </c>
      <c r="F40" s="11" t="s">
        <v>85</v>
      </c>
      <c r="G40" s="11" t="s">
        <v>86</v>
      </c>
      <c r="H40" s="12">
        <v>11</v>
      </c>
      <c r="I40" s="12">
        <v>10</v>
      </c>
      <c r="J40" s="12"/>
      <c r="K40" s="12">
        <v>30</v>
      </c>
      <c r="L40" s="12"/>
      <c r="M40" s="12">
        <v>1</v>
      </c>
      <c r="N40" s="12"/>
      <c r="O40" s="12"/>
      <c r="P40" s="135">
        <f>IF($C40="","",SUM((I40*Character!$D$42),(K40*Character!$E$42),(L40*Character!$F$42),(M40*Character!$G$42)))</f>
        <v>44.728723404255319</v>
      </c>
      <c r="Q40" s="458"/>
      <c r="R40" s="458"/>
      <c r="T40" s="132" t="s">
        <v>902</v>
      </c>
      <c r="U40" s="132" t="s">
        <v>902</v>
      </c>
      <c r="V40" s="132" t="s">
        <v>902</v>
      </c>
      <c r="W40" s="132" t="s">
        <v>902</v>
      </c>
      <c r="X40" s="458"/>
    </row>
    <row r="41" spans="1:24" x14ac:dyDescent="0.25">
      <c r="A41" s="11" t="s">
        <v>12</v>
      </c>
      <c r="B41" s="11" t="s">
        <v>43</v>
      </c>
      <c r="C41" s="11" t="s">
        <v>87</v>
      </c>
      <c r="D41" s="518" t="s">
        <v>902</v>
      </c>
      <c r="E41" s="371">
        <v>5</v>
      </c>
      <c r="F41" s="11" t="s">
        <v>38</v>
      </c>
      <c r="G41" s="11" t="s">
        <v>88</v>
      </c>
      <c r="H41" s="12">
        <v>10</v>
      </c>
      <c r="I41" s="12">
        <v>11</v>
      </c>
      <c r="J41" s="12"/>
      <c r="K41" s="12">
        <v>40</v>
      </c>
      <c r="L41" s="12"/>
      <c r="M41" s="12"/>
      <c r="N41" s="12"/>
      <c r="O41" s="12"/>
      <c r="P41" s="135">
        <f>IF($C41="","",SUM((I41*Character!$D$42),(K41*Character!$E$42),(L41*Character!$F$42),(M41*Character!$G$42)))</f>
        <v>41.246276595744682</v>
      </c>
      <c r="Q41" s="458"/>
      <c r="R41" s="458"/>
      <c r="T41" s="132" t="s">
        <v>902</v>
      </c>
      <c r="U41" s="132" t="s">
        <v>902</v>
      </c>
      <c r="V41" s="132" t="s">
        <v>902</v>
      </c>
      <c r="W41" s="132" t="s">
        <v>902</v>
      </c>
      <c r="X41" s="458"/>
    </row>
    <row r="42" spans="1:24" x14ac:dyDescent="0.25">
      <c r="A42" s="11" t="s">
        <v>12</v>
      </c>
      <c r="B42" s="11" t="s">
        <v>31</v>
      </c>
      <c r="C42" s="11" t="s">
        <v>99</v>
      </c>
      <c r="D42" s="518" t="s">
        <v>902</v>
      </c>
      <c r="E42" s="371">
        <v>1</v>
      </c>
      <c r="F42" s="11" t="s">
        <v>97</v>
      </c>
      <c r="G42" s="11"/>
      <c r="H42" s="12"/>
      <c r="I42" s="12"/>
      <c r="J42" s="12"/>
      <c r="K42" s="12">
        <v>37</v>
      </c>
      <c r="L42" s="12"/>
      <c r="M42" s="12"/>
      <c r="N42" s="12"/>
      <c r="O42" s="12"/>
      <c r="P42" s="135">
        <f>IF($C42="","",SUM((I42*Character!$D$42),(K42*Character!$E$42),(L42*Character!$F$42),(M42*Character!$G$42)))</f>
        <v>37</v>
      </c>
      <c r="Q42" s="458"/>
      <c r="R42" s="458"/>
      <c r="T42" s="132" t="s">
        <v>902</v>
      </c>
      <c r="U42" s="132" t="s">
        <v>902</v>
      </c>
      <c r="V42" s="132" t="s">
        <v>902</v>
      </c>
      <c r="W42" s="132" t="s">
        <v>1214</v>
      </c>
      <c r="X42" s="458"/>
    </row>
    <row r="43" spans="1:24" x14ac:dyDescent="0.25">
      <c r="A43" s="11" t="s">
        <v>12</v>
      </c>
      <c r="B43" s="11" t="s">
        <v>31</v>
      </c>
      <c r="C43" s="11" t="s">
        <v>100</v>
      </c>
      <c r="D43" s="518" t="s">
        <v>902</v>
      </c>
      <c r="E43" s="371">
        <v>1</v>
      </c>
      <c r="F43" s="11" t="s">
        <v>97</v>
      </c>
      <c r="G43" s="11"/>
      <c r="H43" s="12"/>
      <c r="I43" s="12"/>
      <c r="J43" s="12"/>
      <c r="K43" s="12">
        <v>37</v>
      </c>
      <c r="L43" s="12"/>
      <c r="M43" s="12"/>
      <c r="N43" s="12"/>
      <c r="O43" s="12"/>
      <c r="P43" s="135">
        <f>IF($C43="","",SUM((I43*Character!$D$42),(K43*Character!$E$42),(L43*Character!$F$42),(M43*Character!$G$42)))</f>
        <v>37</v>
      </c>
      <c r="Q43" s="458"/>
      <c r="R43" s="458"/>
      <c r="T43" s="132" t="s">
        <v>902</v>
      </c>
      <c r="U43" s="132" t="s">
        <v>902</v>
      </c>
      <c r="V43" s="132" t="s">
        <v>1214</v>
      </c>
      <c r="W43" s="132" t="s">
        <v>902</v>
      </c>
      <c r="X43" s="458"/>
    </row>
    <row r="44" spans="1:24" x14ac:dyDescent="0.25">
      <c r="A44" s="11" t="s">
        <v>12</v>
      </c>
      <c r="B44" s="11" t="s">
        <v>43</v>
      </c>
      <c r="C44" s="11" t="s">
        <v>151</v>
      </c>
      <c r="D44" s="518" t="s">
        <v>902</v>
      </c>
      <c r="E44" s="371">
        <v>1</v>
      </c>
      <c r="F44" s="11" t="s">
        <v>85</v>
      </c>
      <c r="G44" s="11" t="s">
        <v>152</v>
      </c>
      <c r="H44" s="12"/>
      <c r="I44" s="12">
        <v>5</v>
      </c>
      <c r="J44" s="12"/>
      <c r="K44" s="12">
        <v>14</v>
      </c>
      <c r="L44" s="12"/>
      <c r="M44" s="12"/>
      <c r="N44" s="12"/>
      <c r="O44" s="12"/>
      <c r="P44" s="135">
        <f>IF($C44="","",SUM((I44*Character!$D$42),(K44*Character!$E$42),(L44*Character!$F$42),(M44*Character!$G$42)))</f>
        <v>14.566489361702128</v>
      </c>
      <c r="Q44" s="458"/>
      <c r="R44" s="458"/>
      <c r="T44" s="132" t="s">
        <v>902</v>
      </c>
      <c r="U44" s="132" t="s">
        <v>902</v>
      </c>
      <c r="V44" s="132" t="s">
        <v>902</v>
      </c>
      <c r="W44" s="132" t="s">
        <v>902</v>
      </c>
      <c r="X44" s="458"/>
    </row>
    <row r="45" spans="1:24" x14ac:dyDescent="0.25">
      <c r="A45" s="11" t="s">
        <v>12</v>
      </c>
      <c r="B45" s="11" t="s">
        <v>65</v>
      </c>
      <c r="C45" s="11" t="s">
        <v>94</v>
      </c>
      <c r="D45" s="518" t="s">
        <v>902</v>
      </c>
      <c r="E45" s="371">
        <v>6</v>
      </c>
      <c r="F45" s="11" t="s">
        <v>33</v>
      </c>
      <c r="G45" s="11" t="s">
        <v>95</v>
      </c>
      <c r="H45" s="12">
        <v>29</v>
      </c>
      <c r="I45" s="12">
        <v>24</v>
      </c>
      <c r="J45" s="12"/>
      <c r="K45" s="12">
        <v>35</v>
      </c>
      <c r="L45" s="12"/>
      <c r="M45" s="12"/>
      <c r="N45" s="12">
        <v>8</v>
      </c>
      <c r="O45" s="12"/>
      <c r="P45" s="135">
        <f>IF($C45="","",SUM((I45*Character!$D$42),(K45*Character!$E$42),(L45*Character!$F$42),(M45*Character!$G$42)))</f>
        <v>37.719148936170214</v>
      </c>
      <c r="Q45" s="458"/>
      <c r="R45" s="458"/>
      <c r="T45" s="132" t="s">
        <v>902</v>
      </c>
      <c r="U45" s="132" t="s">
        <v>902</v>
      </c>
      <c r="V45" s="132" t="s">
        <v>902</v>
      </c>
      <c r="W45" s="132" t="s">
        <v>902</v>
      </c>
      <c r="X45" s="458"/>
    </row>
    <row r="46" spans="1:24" x14ac:dyDescent="0.25">
      <c r="A46" s="11" t="s">
        <v>12</v>
      </c>
      <c r="B46" s="11" t="s">
        <v>50</v>
      </c>
      <c r="C46" s="11" t="s">
        <v>51</v>
      </c>
      <c r="D46" s="518" t="s">
        <v>902</v>
      </c>
      <c r="E46" s="371">
        <v>6</v>
      </c>
      <c r="F46" s="11" t="s">
        <v>33</v>
      </c>
      <c r="G46" s="11" t="s">
        <v>45</v>
      </c>
      <c r="H46" s="12">
        <v>20</v>
      </c>
      <c r="I46" s="12">
        <v>12</v>
      </c>
      <c r="J46" s="12"/>
      <c r="K46" s="12">
        <v>85</v>
      </c>
      <c r="L46" s="12"/>
      <c r="M46" s="12"/>
      <c r="N46" s="12"/>
      <c r="O46" s="12"/>
      <c r="P46" s="135">
        <f>IF($C46="","",SUM((I46*Character!$D$42),(K46*Character!$E$42),(L46*Character!$F$42),(M46*Character!$G$42)))</f>
        <v>86.3595744680851</v>
      </c>
      <c r="Q46" s="458"/>
      <c r="R46" s="458"/>
      <c r="T46" s="132" t="s">
        <v>902</v>
      </c>
      <c r="U46" s="132" t="s">
        <v>902</v>
      </c>
      <c r="V46" s="132" t="s">
        <v>902</v>
      </c>
      <c r="W46" s="132" t="s">
        <v>902</v>
      </c>
      <c r="X46" s="458"/>
    </row>
    <row r="47" spans="1:24" x14ac:dyDescent="0.25">
      <c r="A47" s="11" t="s">
        <v>12</v>
      </c>
      <c r="B47" s="11" t="s">
        <v>50</v>
      </c>
      <c r="C47" s="11" t="s">
        <v>92</v>
      </c>
      <c r="D47" s="518" t="s">
        <v>902</v>
      </c>
      <c r="E47" s="371">
        <v>3</v>
      </c>
      <c r="F47" s="11" t="s">
        <v>62</v>
      </c>
      <c r="G47" s="11"/>
      <c r="H47" s="12">
        <v>8</v>
      </c>
      <c r="I47" s="12"/>
      <c r="J47" s="12"/>
      <c r="K47" s="12">
        <v>30</v>
      </c>
      <c r="L47" s="12">
        <v>1</v>
      </c>
      <c r="M47" s="12"/>
      <c r="N47" s="12"/>
      <c r="O47" s="12"/>
      <c r="P47" s="135">
        <f>IF($C47="","",SUM((I47*Character!$D$42),(K47*Character!$E$42),(L47*Character!$F$42),(M47*Character!$G$42)))</f>
        <v>36.797872340425535</v>
      </c>
      <c r="Q47" s="458"/>
      <c r="R47" s="458"/>
      <c r="T47" s="132" t="s">
        <v>1214</v>
      </c>
      <c r="U47" s="132" t="s">
        <v>902</v>
      </c>
      <c r="V47" s="132" t="s">
        <v>902</v>
      </c>
      <c r="W47" s="132" t="s">
        <v>902</v>
      </c>
      <c r="X47" s="458"/>
    </row>
    <row r="48" spans="1:24" x14ac:dyDescent="0.25">
      <c r="A48" s="11" t="s">
        <v>12</v>
      </c>
      <c r="B48" s="11" t="s">
        <v>31</v>
      </c>
      <c r="C48" s="11" t="s">
        <v>113</v>
      </c>
      <c r="D48" s="518" t="s">
        <v>902</v>
      </c>
      <c r="E48" s="371">
        <v>3</v>
      </c>
      <c r="F48" s="11" t="s">
        <v>114</v>
      </c>
      <c r="G48" s="11" t="s">
        <v>115</v>
      </c>
      <c r="H48" s="12"/>
      <c r="I48" s="12"/>
      <c r="J48" s="12"/>
      <c r="K48" s="12">
        <v>18</v>
      </c>
      <c r="L48" s="12">
        <v>1</v>
      </c>
      <c r="M48" s="12"/>
      <c r="N48" s="12">
        <v>7</v>
      </c>
      <c r="O48" s="12"/>
      <c r="P48" s="135">
        <f>IF($C48="","",SUM((I48*Character!$D$42),(K48*Character!$E$42),(L48*Character!$F$42),(M48*Character!$G$42)))</f>
        <v>24.797872340425535</v>
      </c>
      <c r="Q48" s="458"/>
      <c r="R48" s="458"/>
      <c r="T48" s="132" t="s">
        <v>902</v>
      </c>
      <c r="U48" s="132" t="s">
        <v>902</v>
      </c>
      <c r="V48" s="132" t="s">
        <v>902</v>
      </c>
      <c r="W48" s="132" t="s">
        <v>902</v>
      </c>
      <c r="X48" s="458"/>
    </row>
    <row r="49" spans="1:24" x14ac:dyDescent="0.25">
      <c r="A49" s="11" t="s">
        <v>12</v>
      </c>
      <c r="B49" s="11" t="s">
        <v>31</v>
      </c>
      <c r="C49" s="11" t="s">
        <v>101</v>
      </c>
      <c r="D49" s="518" t="s">
        <v>902</v>
      </c>
      <c r="E49" s="371">
        <v>1</v>
      </c>
      <c r="F49" s="11" t="s">
        <v>102</v>
      </c>
      <c r="G49" s="11" t="s">
        <v>103</v>
      </c>
      <c r="H49" s="12">
        <v>11</v>
      </c>
      <c r="I49" s="12">
        <v>14</v>
      </c>
      <c r="J49" s="12">
        <v>7</v>
      </c>
      <c r="K49" s="12">
        <v>23</v>
      </c>
      <c r="L49" s="12">
        <v>1</v>
      </c>
      <c r="M49" s="12"/>
      <c r="N49" s="12"/>
      <c r="O49" s="12"/>
      <c r="P49" s="135">
        <f>IF($C49="","",SUM((I49*Character!$D$42),(K49*Character!$E$42),(L49*Character!$F$42),(M49*Character!$G$42)))</f>
        <v>31.384042553191492</v>
      </c>
      <c r="Q49" s="458"/>
      <c r="R49" s="458"/>
      <c r="T49" s="132" t="s">
        <v>902</v>
      </c>
      <c r="U49" s="132" t="s">
        <v>902</v>
      </c>
      <c r="V49" s="132" t="s">
        <v>902</v>
      </c>
      <c r="W49" s="132" t="s">
        <v>902</v>
      </c>
      <c r="X49" s="458"/>
    </row>
    <row r="50" spans="1:24" x14ac:dyDescent="0.25">
      <c r="A50" s="11" t="s">
        <v>12</v>
      </c>
      <c r="B50" s="11" t="s">
        <v>50</v>
      </c>
      <c r="C50" s="11" t="s">
        <v>93</v>
      </c>
      <c r="D50" s="518" t="s">
        <v>902</v>
      </c>
      <c r="E50" s="371">
        <v>3</v>
      </c>
      <c r="F50" s="11" t="s">
        <v>61</v>
      </c>
      <c r="G50" s="11"/>
      <c r="H50" s="12">
        <v>8</v>
      </c>
      <c r="I50" s="12"/>
      <c r="J50" s="12"/>
      <c r="K50" s="12">
        <v>30</v>
      </c>
      <c r="L50" s="12">
        <v>1</v>
      </c>
      <c r="M50" s="12"/>
      <c r="N50" s="12"/>
      <c r="O50" s="12"/>
      <c r="P50" s="135">
        <f>IF($C50="","",SUM((I50*Character!$D$42),(K50*Character!$E$42),(L50*Character!$F$42),(M50*Character!$G$42)))</f>
        <v>36.797872340425535</v>
      </c>
      <c r="Q50" s="458"/>
      <c r="R50" s="458"/>
      <c r="T50" s="132" t="s">
        <v>902</v>
      </c>
      <c r="U50" s="132" t="s">
        <v>1214</v>
      </c>
      <c r="V50" s="132" t="s">
        <v>902</v>
      </c>
      <c r="W50" s="132" t="s">
        <v>902</v>
      </c>
      <c r="X50" s="458"/>
    </row>
    <row r="51" spans="1:24" x14ac:dyDescent="0.25">
      <c r="A51" s="11" t="s">
        <v>12</v>
      </c>
      <c r="B51" s="11" t="s">
        <v>31</v>
      </c>
      <c r="C51" s="11" t="s">
        <v>63</v>
      </c>
      <c r="D51" s="518" t="s">
        <v>902</v>
      </c>
      <c r="E51" s="371">
        <v>3</v>
      </c>
      <c r="F51" s="11" t="s">
        <v>41</v>
      </c>
      <c r="G51" s="11" t="s">
        <v>64</v>
      </c>
      <c r="H51" s="12">
        <v>22</v>
      </c>
      <c r="I51" s="12">
        <v>40</v>
      </c>
      <c r="J51" s="12">
        <v>17</v>
      </c>
      <c r="K51" s="12">
        <v>56</v>
      </c>
      <c r="L51" s="12"/>
      <c r="M51" s="12"/>
      <c r="N51" s="12"/>
      <c r="O51" s="12"/>
      <c r="P51" s="135">
        <f>IF($C51="","",SUM((I51*Character!$D$42),(K51*Character!$E$42),(L51*Character!$F$42),(M51*Character!$G$42)))</f>
        <v>60.531914893617021</v>
      </c>
      <c r="Q51" s="458"/>
      <c r="R51" s="458"/>
      <c r="T51" s="132" t="s">
        <v>902</v>
      </c>
      <c r="U51" s="132" t="s">
        <v>902</v>
      </c>
      <c r="V51" s="132" t="s">
        <v>902</v>
      </c>
      <c r="W51" s="132" t="s">
        <v>902</v>
      </c>
      <c r="X51" s="458"/>
    </row>
    <row r="52" spans="1:24" x14ac:dyDescent="0.25">
      <c r="A52" s="11" t="s">
        <v>12</v>
      </c>
      <c r="B52" s="11" t="s">
        <v>50</v>
      </c>
      <c r="C52" s="11" t="s">
        <v>158</v>
      </c>
      <c r="D52" s="518" t="s">
        <v>902</v>
      </c>
      <c r="E52" s="371">
        <v>5</v>
      </c>
      <c r="F52" s="11" t="s">
        <v>67</v>
      </c>
      <c r="G52" s="11" t="s">
        <v>159</v>
      </c>
      <c r="H52" s="12">
        <v>13</v>
      </c>
      <c r="I52" s="12"/>
      <c r="J52" s="12"/>
      <c r="K52" s="12">
        <v>13</v>
      </c>
      <c r="L52" s="12"/>
      <c r="M52" s="12"/>
      <c r="N52" s="12"/>
      <c r="O52" s="12"/>
      <c r="P52" s="135">
        <f>IF($C52="","",SUM((I52*Character!$D$42),(K52*Character!$E$42),(L52*Character!$F$42),(M52*Character!$G$42)))</f>
        <v>13</v>
      </c>
      <c r="Q52" s="458"/>
      <c r="R52" s="458"/>
      <c r="T52" s="132" t="s">
        <v>902</v>
      </c>
      <c r="U52" s="132" t="s">
        <v>902</v>
      </c>
      <c r="V52" s="132" t="s">
        <v>902</v>
      </c>
      <c r="W52" s="132" t="s">
        <v>902</v>
      </c>
      <c r="X52" s="458"/>
    </row>
    <row r="53" spans="1:24" x14ac:dyDescent="0.25">
      <c r="A53" s="11" t="s">
        <v>12</v>
      </c>
      <c r="B53" s="11" t="s">
        <v>31</v>
      </c>
      <c r="C53" s="11" t="s">
        <v>96</v>
      </c>
      <c r="D53" s="518" t="s">
        <v>902</v>
      </c>
      <c r="E53" s="371">
        <v>1</v>
      </c>
      <c r="F53" s="11" t="s">
        <v>97</v>
      </c>
      <c r="G53" s="11"/>
      <c r="H53" s="12"/>
      <c r="I53" s="12"/>
      <c r="J53" s="12"/>
      <c r="K53" s="12">
        <v>37</v>
      </c>
      <c r="L53" s="12"/>
      <c r="M53" s="12"/>
      <c r="N53" s="12"/>
      <c r="O53" s="12"/>
      <c r="P53" s="135">
        <f>IF($C53="","",SUM((I53*Character!$D$42),(K53*Character!$E$42),(L53*Character!$F$42),(M53*Character!$G$42)))</f>
        <v>37</v>
      </c>
      <c r="Q53" s="458"/>
      <c r="R53" s="458"/>
      <c r="T53" s="132" t="s">
        <v>902</v>
      </c>
      <c r="U53" s="132" t="s">
        <v>902</v>
      </c>
      <c r="V53" s="132" t="s">
        <v>902</v>
      </c>
      <c r="W53" s="132" t="s">
        <v>1214</v>
      </c>
      <c r="X53" s="458"/>
    </row>
    <row r="54" spans="1:24" x14ac:dyDescent="0.25">
      <c r="A54" s="11" t="s">
        <v>12</v>
      </c>
      <c r="B54" s="11" t="s">
        <v>31</v>
      </c>
      <c r="C54" s="11" t="s">
        <v>98</v>
      </c>
      <c r="D54" s="518" t="s">
        <v>902</v>
      </c>
      <c r="E54" s="371">
        <v>1</v>
      </c>
      <c r="F54" s="11" t="s">
        <v>97</v>
      </c>
      <c r="G54" s="11"/>
      <c r="H54" s="12"/>
      <c r="I54" s="12"/>
      <c r="J54" s="12"/>
      <c r="K54" s="12">
        <v>37</v>
      </c>
      <c r="L54" s="12"/>
      <c r="M54" s="12"/>
      <c r="N54" s="12"/>
      <c r="O54" s="12"/>
      <c r="P54" s="135">
        <f>IF($C54="","",SUM((I54*Character!$D$42),(K54*Character!$E$42),(L54*Character!$F$42),(M54*Character!$G$42)))</f>
        <v>37</v>
      </c>
      <c r="Q54" s="458"/>
      <c r="R54" s="458"/>
      <c r="T54" s="132" t="s">
        <v>902</v>
      </c>
      <c r="U54" s="132" t="s">
        <v>902</v>
      </c>
      <c r="V54" s="132" t="s">
        <v>1214</v>
      </c>
      <c r="W54" s="132" t="s">
        <v>902</v>
      </c>
      <c r="X54" s="458"/>
    </row>
    <row r="55" spans="1:24" x14ac:dyDescent="0.25">
      <c r="A55" s="11" t="s">
        <v>12</v>
      </c>
      <c r="B55" s="11" t="s">
        <v>50</v>
      </c>
      <c r="C55" s="11" t="s">
        <v>122</v>
      </c>
      <c r="D55" s="518" t="s">
        <v>902</v>
      </c>
      <c r="E55" s="371">
        <v>1</v>
      </c>
      <c r="F55" s="11" t="s">
        <v>75</v>
      </c>
      <c r="G55" s="11" t="s">
        <v>123</v>
      </c>
      <c r="H55" s="12">
        <v>8</v>
      </c>
      <c r="I55" s="12">
        <v>17</v>
      </c>
      <c r="J55" s="12"/>
      <c r="K55" s="12">
        <v>20</v>
      </c>
      <c r="L55" s="12"/>
      <c r="M55" s="12"/>
      <c r="N55" s="12"/>
      <c r="O55" s="12"/>
      <c r="P55" s="135">
        <f>IF($C55="","",SUM((I55*Character!$D$42),(K55*Character!$E$42),(L55*Character!$F$42),(M55*Character!$G$42)))</f>
        <v>21.926063829787235</v>
      </c>
      <c r="Q55" s="458"/>
      <c r="R55" s="458"/>
      <c r="T55" s="132" t="s">
        <v>902</v>
      </c>
      <c r="U55" s="132" t="s">
        <v>902</v>
      </c>
      <c r="V55" s="132" t="s">
        <v>902</v>
      </c>
      <c r="W55" s="132" t="s">
        <v>902</v>
      </c>
      <c r="X55" s="458"/>
    </row>
    <row r="56" spans="1:24" x14ac:dyDescent="0.25">
      <c r="A56" s="11" t="s">
        <v>12</v>
      </c>
      <c r="B56" s="11" t="s">
        <v>31</v>
      </c>
      <c r="C56" s="11" t="s">
        <v>35</v>
      </c>
      <c r="D56" s="518" t="s">
        <v>902</v>
      </c>
      <c r="E56" s="371">
        <v>6</v>
      </c>
      <c r="F56" s="11" t="s">
        <v>33</v>
      </c>
      <c r="G56" s="11" t="s">
        <v>36</v>
      </c>
      <c r="H56" s="12">
        <v>30</v>
      </c>
      <c r="I56" s="12">
        <v>31</v>
      </c>
      <c r="J56" s="12"/>
      <c r="K56" s="12">
        <v>126</v>
      </c>
      <c r="L56" s="12">
        <v>2</v>
      </c>
      <c r="M56" s="12"/>
      <c r="N56" s="12"/>
      <c r="O56" s="12">
        <v>25</v>
      </c>
      <c r="P56" s="135">
        <f>IF($C56="","",SUM((I56*Character!$D$42),(K56*Character!$E$42),(L56*Character!$F$42),(M56*Character!$G$42)))</f>
        <v>143.10797872340424</v>
      </c>
      <c r="Q56" s="458"/>
      <c r="R56" s="458"/>
      <c r="T56" s="132" t="s">
        <v>902</v>
      </c>
      <c r="U56" s="132" t="s">
        <v>902</v>
      </c>
      <c r="V56" s="132" t="s">
        <v>902</v>
      </c>
      <c r="W56" s="132" t="s">
        <v>902</v>
      </c>
      <c r="X56" s="458"/>
    </row>
    <row r="57" spans="1:24" x14ac:dyDescent="0.25">
      <c r="A57" s="11" t="s">
        <v>12</v>
      </c>
      <c r="B57" s="11" t="s">
        <v>31</v>
      </c>
      <c r="C57" s="11" t="s">
        <v>89</v>
      </c>
      <c r="D57" s="518" t="s">
        <v>902</v>
      </c>
      <c r="E57" s="371">
        <v>6</v>
      </c>
      <c r="F57" s="11" t="s">
        <v>90</v>
      </c>
      <c r="G57" s="11" t="s">
        <v>91</v>
      </c>
      <c r="H57" s="12">
        <v>8</v>
      </c>
      <c r="I57" s="12">
        <v>10</v>
      </c>
      <c r="J57" s="12">
        <v>7</v>
      </c>
      <c r="K57" s="12">
        <v>29</v>
      </c>
      <c r="L57" s="12">
        <v>1</v>
      </c>
      <c r="M57" s="12"/>
      <c r="N57" s="12"/>
      <c r="O57" s="12"/>
      <c r="P57" s="135">
        <f>IF($C57="","",SUM((I57*Character!$D$42),(K57*Character!$E$42),(L57*Character!$F$42),(M57*Character!$G$42)))</f>
        <v>36.930851063829792</v>
      </c>
      <c r="Q57" s="458"/>
      <c r="R57" s="458"/>
      <c r="T57" s="132" t="s">
        <v>902</v>
      </c>
      <c r="U57" s="132" t="s">
        <v>902</v>
      </c>
      <c r="V57" s="132" t="s">
        <v>902</v>
      </c>
      <c r="W57" s="132" t="s">
        <v>902</v>
      </c>
      <c r="X57" s="458"/>
    </row>
    <row r="58" spans="1:24" x14ac:dyDescent="0.25">
      <c r="A58" s="11" t="s">
        <v>12</v>
      </c>
      <c r="B58" s="11" t="s">
        <v>31</v>
      </c>
      <c r="C58" s="11" t="s">
        <v>74</v>
      </c>
      <c r="D58" s="518" t="s">
        <v>902</v>
      </c>
      <c r="E58" s="371">
        <v>1</v>
      </c>
      <c r="F58" s="11" t="s">
        <v>75</v>
      </c>
      <c r="G58" s="11" t="s">
        <v>76</v>
      </c>
      <c r="H58" s="12">
        <v>16</v>
      </c>
      <c r="I58" s="12">
        <v>37</v>
      </c>
      <c r="J58" s="12">
        <v>14</v>
      </c>
      <c r="K58" s="12">
        <v>40</v>
      </c>
      <c r="L58" s="12">
        <v>1</v>
      </c>
      <c r="M58" s="12"/>
      <c r="N58" s="12"/>
      <c r="O58" s="12"/>
      <c r="P58" s="135">
        <f>IF($C58="","",SUM((I58*Character!$D$42),(K58*Character!$E$42),(L58*Character!$F$42),(M58*Character!$G$42)))</f>
        <v>50.989893617021281</v>
      </c>
      <c r="Q58" s="458"/>
      <c r="R58" s="458"/>
      <c r="T58" s="132" t="s">
        <v>902</v>
      </c>
      <c r="U58" s="132" t="s">
        <v>902</v>
      </c>
      <c r="V58" s="132" t="s">
        <v>902</v>
      </c>
      <c r="W58" s="132" t="s">
        <v>902</v>
      </c>
      <c r="X58" s="458"/>
    </row>
    <row r="59" spans="1:24" x14ac:dyDescent="0.25">
      <c r="A59" s="11" t="s">
        <v>12</v>
      </c>
      <c r="B59" s="11" t="s">
        <v>31</v>
      </c>
      <c r="C59" s="11" t="s">
        <v>69</v>
      </c>
      <c r="D59" s="518" t="s">
        <v>902</v>
      </c>
      <c r="E59" s="371">
        <v>5</v>
      </c>
      <c r="F59" s="11" t="s">
        <v>38</v>
      </c>
      <c r="G59" s="11" t="s">
        <v>70</v>
      </c>
      <c r="H59" s="12">
        <v>21</v>
      </c>
      <c r="I59" s="12">
        <v>26</v>
      </c>
      <c r="J59" s="12">
        <v>8</v>
      </c>
      <c r="K59" s="12">
        <v>56</v>
      </c>
      <c r="L59" s="12"/>
      <c r="M59" s="12"/>
      <c r="N59" s="12"/>
      <c r="O59" s="12"/>
      <c r="P59" s="135">
        <f>IF($C59="","",SUM((I59*Character!$D$42),(K59*Character!$E$42),(L59*Character!$F$42),(M59*Character!$G$42)))</f>
        <v>58.945744680851064</v>
      </c>
      <c r="Q59" s="458"/>
      <c r="R59" s="458"/>
      <c r="T59" s="132" t="s">
        <v>902</v>
      </c>
      <c r="U59" s="132" t="s">
        <v>902</v>
      </c>
      <c r="V59" s="132" t="s">
        <v>902</v>
      </c>
      <c r="W59" s="132" t="s">
        <v>902</v>
      </c>
      <c r="X59" s="458"/>
    </row>
    <row r="60" spans="1:24" x14ac:dyDescent="0.25">
      <c r="A60" s="11" t="s">
        <v>12</v>
      </c>
      <c r="B60" s="11" t="s">
        <v>31</v>
      </c>
      <c r="C60" s="11" t="s">
        <v>46</v>
      </c>
      <c r="D60" s="518" t="s">
        <v>902</v>
      </c>
      <c r="E60" s="371">
        <v>5</v>
      </c>
      <c r="F60" s="11" t="s">
        <v>47</v>
      </c>
      <c r="G60" s="11" t="s">
        <v>48</v>
      </c>
      <c r="H60" s="12">
        <v>24</v>
      </c>
      <c r="I60" s="12">
        <v>23</v>
      </c>
      <c r="J60" s="12">
        <v>14</v>
      </c>
      <c r="K60" s="12">
        <v>60</v>
      </c>
      <c r="L60" s="12">
        <v>1</v>
      </c>
      <c r="M60" s="12">
        <v>1</v>
      </c>
      <c r="N60" s="12"/>
      <c r="O60" s="12"/>
      <c r="P60" s="135">
        <f>IF($C60="","",SUM((I60*Character!$D$42),(K60*Character!$E$42),(L60*Character!$F$42),(M60*Character!$G$42)))</f>
        <v>82.999468085106386</v>
      </c>
      <c r="Q60" s="458"/>
      <c r="R60" s="458"/>
      <c r="T60" s="132" t="s">
        <v>902</v>
      </c>
      <c r="U60" s="132" t="s">
        <v>902</v>
      </c>
      <c r="V60" s="132" t="s">
        <v>902</v>
      </c>
      <c r="W60" s="132" t="s">
        <v>902</v>
      </c>
      <c r="X60" s="458"/>
    </row>
    <row r="61" spans="1:24" x14ac:dyDescent="0.25">
      <c r="A61" s="11" t="s">
        <v>12</v>
      </c>
      <c r="B61" s="11" t="s">
        <v>31</v>
      </c>
      <c r="C61" s="11" t="s">
        <v>40</v>
      </c>
      <c r="D61" s="518" t="s">
        <v>902</v>
      </c>
      <c r="E61" s="371">
        <v>3</v>
      </c>
      <c r="F61" s="11" t="s">
        <v>41</v>
      </c>
      <c r="G61" s="11" t="s">
        <v>42</v>
      </c>
      <c r="H61" s="12">
        <v>24</v>
      </c>
      <c r="I61" s="12">
        <v>29</v>
      </c>
      <c r="J61" s="12">
        <v>18</v>
      </c>
      <c r="K61" s="12">
        <v>84</v>
      </c>
      <c r="L61" s="12">
        <v>2</v>
      </c>
      <c r="M61" s="12"/>
      <c r="N61" s="12"/>
      <c r="O61" s="12"/>
      <c r="P61" s="135">
        <f>IF($C61="","",SUM((I61*Character!$D$42),(K61*Character!$E$42),(L61*Character!$F$42),(M61*Character!$G$42)))</f>
        <v>100.88138297872341</v>
      </c>
      <c r="Q61" s="458"/>
      <c r="R61" s="458"/>
      <c r="T61" s="132" t="s">
        <v>902</v>
      </c>
      <c r="U61" s="132" t="s">
        <v>902</v>
      </c>
      <c r="V61" s="132" t="s">
        <v>902</v>
      </c>
      <c r="W61" s="132" t="s">
        <v>902</v>
      </c>
      <c r="X61" s="458"/>
    </row>
    <row r="62" spans="1:24" x14ac:dyDescent="0.25">
      <c r="A62" s="11" t="s">
        <v>12</v>
      </c>
      <c r="B62" s="11" t="s">
        <v>43</v>
      </c>
      <c r="C62" s="11" t="s">
        <v>80</v>
      </c>
      <c r="D62" s="518" t="s">
        <v>902</v>
      </c>
      <c r="E62" s="371">
        <v>5</v>
      </c>
      <c r="F62" s="11" t="s">
        <v>47</v>
      </c>
      <c r="G62" s="11" t="s">
        <v>81</v>
      </c>
      <c r="H62" s="12">
        <v>9</v>
      </c>
      <c r="I62" s="12">
        <v>7</v>
      </c>
      <c r="J62" s="12"/>
      <c r="K62" s="12">
        <v>36</v>
      </c>
      <c r="L62" s="12">
        <v>1</v>
      </c>
      <c r="M62" s="12"/>
      <c r="N62" s="12"/>
      <c r="O62" s="12"/>
      <c r="P62" s="135">
        <f>IF($C62="","",SUM((I62*Character!$D$42),(K62*Character!$E$42),(L62*Character!$F$42),(M62*Character!$G$42)))</f>
        <v>43.590957446808517</v>
      </c>
      <c r="Q62" s="458"/>
      <c r="R62" s="458"/>
      <c r="T62" s="132" t="s">
        <v>902</v>
      </c>
      <c r="U62" s="132" t="s">
        <v>902</v>
      </c>
      <c r="V62" s="132" t="s">
        <v>902</v>
      </c>
      <c r="W62" s="132" t="s">
        <v>902</v>
      </c>
      <c r="X62" s="458"/>
    </row>
    <row r="63" spans="1:24" x14ac:dyDescent="0.25">
      <c r="A63" s="11" t="s">
        <v>12</v>
      </c>
      <c r="B63" s="11" t="s">
        <v>31</v>
      </c>
      <c r="C63" s="11" t="s">
        <v>148</v>
      </c>
      <c r="D63" s="518" t="s">
        <v>902</v>
      </c>
      <c r="E63" s="371">
        <v>1</v>
      </c>
      <c r="F63" s="11" t="s">
        <v>149</v>
      </c>
      <c r="G63" s="11" t="s">
        <v>150</v>
      </c>
      <c r="H63" s="12"/>
      <c r="I63" s="12">
        <v>24</v>
      </c>
      <c r="J63" s="12"/>
      <c r="K63" s="12"/>
      <c r="L63" s="12">
        <v>1</v>
      </c>
      <c r="M63" s="12"/>
      <c r="N63" s="12"/>
      <c r="O63" s="12"/>
      <c r="P63" s="135">
        <f>IF($C63="","",SUM((I63*Character!$D$42),(K63*Character!$E$42),(L63*Character!$F$42),(M63*Character!$G$42)))</f>
        <v>9.5170212765957487</v>
      </c>
      <c r="Q63" s="458"/>
      <c r="R63" s="458"/>
      <c r="T63" s="132" t="s">
        <v>902</v>
      </c>
      <c r="U63" s="132" t="s">
        <v>902</v>
      </c>
      <c r="V63" s="132" t="s">
        <v>902</v>
      </c>
      <c r="W63" s="132" t="s">
        <v>902</v>
      </c>
      <c r="X63" s="458"/>
    </row>
    <row r="64" spans="1:24" x14ac:dyDescent="0.25">
      <c r="A64" s="11" t="s">
        <v>12</v>
      </c>
      <c r="B64" s="11" t="s">
        <v>43</v>
      </c>
      <c r="C64" s="11" t="s">
        <v>44</v>
      </c>
      <c r="D64" s="518" t="s">
        <v>902</v>
      </c>
      <c r="E64" s="371">
        <v>6</v>
      </c>
      <c r="F64" s="11" t="s">
        <v>33</v>
      </c>
      <c r="G64" s="11" t="s">
        <v>45</v>
      </c>
      <c r="H64" s="12">
        <v>18</v>
      </c>
      <c r="I64" s="12">
        <v>18</v>
      </c>
      <c r="J64" s="12"/>
      <c r="K64" s="12">
        <v>95</v>
      </c>
      <c r="L64" s="12"/>
      <c r="M64" s="12"/>
      <c r="N64" s="12">
        <v>7</v>
      </c>
      <c r="O64" s="12"/>
      <c r="P64" s="135">
        <f>IF($C64="","",SUM((I64*Character!$D$42),(K64*Character!$E$42),(L64*Character!$F$42),(M64*Character!$G$42)))</f>
        <v>97.039361702127664</v>
      </c>
      <c r="Q64" s="458"/>
      <c r="R64" s="458"/>
      <c r="T64" s="132" t="s">
        <v>902</v>
      </c>
      <c r="U64" s="132" t="s">
        <v>902</v>
      </c>
      <c r="V64" s="132" t="s">
        <v>902</v>
      </c>
      <c r="W64" s="132" t="s">
        <v>902</v>
      </c>
      <c r="X64" s="458"/>
    </row>
    <row r="65" spans="1:24" x14ac:dyDescent="0.25">
      <c r="A65" s="11" t="s">
        <v>12</v>
      </c>
      <c r="B65" s="11" t="s">
        <v>50</v>
      </c>
      <c r="C65" s="11" t="s">
        <v>121</v>
      </c>
      <c r="D65" s="518" t="s">
        <v>902</v>
      </c>
      <c r="E65" s="371">
        <v>5</v>
      </c>
      <c r="F65" s="11" t="s">
        <v>97</v>
      </c>
      <c r="G65" s="11"/>
      <c r="H65" s="12">
        <v>6</v>
      </c>
      <c r="I65" s="12"/>
      <c r="J65" s="12"/>
      <c r="K65" s="12">
        <v>14</v>
      </c>
      <c r="L65" s="12">
        <v>1</v>
      </c>
      <c r="M65" s="12"/>
      <c r="N65" s="12"/>
      <c r="O65" s="12"/>
      <c r="P65" s="135">
        <f>IF($C65="","",SUM((I65*Character!$D$42),(K65*Character!$E$42),(L65*Character!$F$42),(M65*Character!$G$42)))</f>
        <v>20.797872340425535</v>
      </c>
      <c r="Q65" s="458"/>
      <c r="R65" s="458"/>
      <c r="T65" s="132" t="s">
        <v>902</v>
      </c>
      <c r="U65" s="132" t="s">
        <v>902</v>
      </c>
      <c r="V65" s="132" t="s">
        <v>902</v>
      </c>
      <c r="W65" s="132" t="s">
        <v>902</v>
      </c>
      <c r="X65" s="458"/>
    </row>
    <row r="66" spans="1:24" x14ac:dyDescent="0.25">
      <c r="A66" s="11" t="s">
        <v>12</v>
      </c>
      <c r="B66" s="11" t="s">
        <v>31</v>
      </c>
      <c r="C66" s="11" t="s">
        <v>133</v>
      </c>
      <c r="D66" s="518" t="s">
        <v>902</v>
      </c>
      <c r="E66" s="371">
        <v>1</v>
      </c>
      <c r="F66" s="11" t="s">
        <v>85</v>
      </c>
      <c r="G66" s="11" t="s">
        <v>134</v>
      </c>
      <c r="H66" s="12">
        <v>12</v>
      </c>
      <c r="I66" s="12">
        <v>25</v>
      </c>
      <c r="J66" s="12"/>
      <c r="K66" s="12">
        <v>14</v>
      </c>
      <c r="L66" s="12"/>
      <c r="M66" s="12"/>
      <c r="N66" s="12"/>
      <c r="O66" s="12"/>
      <c r="P66" s="135">
        <f>IF($C66="","",SUM((I66*Character!$D$42),(K66*Character!$E$42),(L66*Character!$F$42),(M66*Character!$G$42)))</f>
        <v>16.832446808510639</v>
      </c>
      <c r="Q66" s="458"/>
      <c r="R66" s="458"/>
      <c r="T66" s="132" t="s">
        <v>902</v>
      </c>
      <c r="U66" s="132" t="s">
        <v>902</v>
      </c>
      <c r="V66" s="132" t="s">
        <v>902</v>
      </c>
      <c r="W66" s="132" t="s">
        <v>902</v>
      </c>
      <c r="X66" s="458"/>
    </row>
    <row r="67" spans="1:24" x14ac:dyDescent="0.25">
      <c r="A67" s="11" t="s">
        <v>12</v>
      </c>
      <c r="B67" s="11" t="s">
        <v>50</v>
      </c>
      <c r="C67" s="11" t="s">
        <v>128</v>
      </c>
      <c r="D67" s="518" t="s">
        <v>902</v>
      </c>
      <c r="E67" s="371">
        <v>6</v>
      </c>
      <c r="F67" s="11" t="s">
        <v>129</v>
      </c>
      <c r="G67" s="11" t="s">
        <v>130</v>
      </c>
      <c r="H67" s="12">
        <v>7</v>
      </c>
      <c r="I67" s="12">
        <v>8</v>
      </c>
      <c r="J67" s="12"/>
      <c r="K67" s="12">
        <v>19</v>
      </c>
      <c r="L67" s="12"/>
      <c r="M67" s="12"/>
      <c r="N67" s="12"/>
      <c r="O67" s="12"/>
      <c r="P67" s="135">
        <f>IF($C67="","",SUM((I67*Character!$D$42),(K67*Character!$E$42),(L67*Character!$F$42),(M67*Character!$G$42)))</f>
        <v>19.906382978723403</v>
      </c>
      <c r="Q67" s="458"/>
      <c r="R67" s="458"/>
      <c r="T67" s="132" t="s">
        <v>902</v>
      </c>
      <c r="U67" s="132" t="s">
        <v>902</v>
      </c>
      <c r="V67" s="132" t="s">
        <v>902</v>
      </c>
      <c r="W67" s="132" t="s">
        <v>902</v>
      </c>
      <c r="X67" s="458"/>
    </row>
    <row r="68" spans="1:24" x14ac:dyDescent="0.25">
      <c r="A68" s="11" t="s">
        <v>12</v>
      </c>
      <c r="B68" s="11" t="s">
        <v>31</v>
      </c>
      <c r="C68" s="11" t="s">
        <v>137</v>
      </c>
      <c r="D68" s="518" t="s">
        <v>902</v>
      </c>
      <c r="E68" s="371">
        <v>2</v>
      </c>
      <c r="F68" s="11" t="s">
        <v>136</v>
      </c>
      <c r="G68" s="11"/>
      <c r="H68" s="12">
        <v>25</v>
      </c>
      <c r="I68" s="12">
        <v>16</v>
      </c>
      <c r="J68" s="12"/>
      <c r="K68" s="12">
        <v>15</v>
      </c>
      <c r="L68" s="12"/>
      <c r="M68" s="12"/>
      <c r="N68" s="12"/>
      <c r="O68" s="12"/>
      <c r="P68" s="135">
        <f>IF($C68="","",SUM((I68*Character!$D$42),(K68*Character!$E$42),(L68*Character!$F$42),(M68*Character!$G$42)))</f>
        <v>16.81276595744681</v>
      </c>
      <c r="Q68" s="458"/>
      <c r="R68" s="458"/>
      <c r="T68" s="132" t="s">
        <v>902</v>
      </c>
      <c r="U68" s="132" t="s">
        <v>902</v>
      </c>
      <c r="V68" s="132" t="s">
        <v>902</v>
      </c>
      <c r="W68" s="132" t="s">
        <v>902</v>
      </c>
      <c r="X68" s="458"/>
    </row>
    <row r="69" spans="1:24" x14ac:dyDescent="0.25">
      <c r="A69" s="11" t="s">
        <v>12</v>
      </c>
      <c r="B69" s="11" t="s">
        <v>50</v>
      </c>
      <c r="C69" s="11" t="s">
        <v>146</v>
      </c>
      <c r="D69" s="518" t="s">
        <v>902</v>
      </c>
      <c r="E69" s="371">
        <v>1</v>
      </c>
      <c r="F69" s="11" t="s">
        <v>111</v>
      </c>
      <c r="G69" s="11" t="s">
        <v>147</v>
      </c>
      <c r="H69" s="12"/>
      <c r="I69" s="12">
        <v>8</v>
      </c>
      <c r="J69" s="12"/>
      <c r="K69" s="12">
        <v>14</v>
      </c>
      <c r="L69" s="12"/>
      <c r="M69" s="12"/>
      <c r="N69" s="12"/>
      <c r="O69" s="12"/>
      <c r="P69" s="135">
        <f>IF($C69="","",SUM((I69*Character!$D$42),(K69*Character!$E$42),(L69*Character!$F$42),(M69*Character!$G$42)))</f>
        <v>14.906382978723405</v>
      </c>
      <c r="Q69" s="458"/>
      <c r="R69" s="458"/>
      <c r="T69" s="132" t="s">
        <v>902</v>
      </c>
      <c r="U69" s="132" t="s">
        <v>902</v>
      </c>
      <c r="V69" s="132" t="s">
        <v>902</v>
      </c>
      <c r="W69" s="132" t="s">
        <v>902</v>
      </c>
      <c r="X69" s="458"/>
    </row>
    <row r="70" spans="1:24" x14ac:dyDescent="0.25">
      <c r="A70" s="11" t="s">
        <v>12</v>
      </c>
      <c r="B70" s="11" t="s">
        <v>31</v>
      </c>
      <c r="C70" s="11" t="s">
        <v>106</v>
      </c>
      <c r="D70" s="518" t="s">
        <v>902</v>
      </c>
      <c r="E70" s="371">
        <v>4</v>
      </c>
      <c r="F70" s="11" t="s">
        <v>72</v>
      </c>
      <c r="G70" s="11"/>
      <c r="H70" s="12">
        <v>13</v>
      </c>
      <c r="I70" s="12">
        <v>16</v>
      </c>
      <c r="J70" s="12"/>
      <c r="K70" s="12">
        <v>32</v>
      </c>
      <c r="L70" s="12"/>
      <c r="M70" s="12"/>
      <c r="N70" s="12"/>
      <c r="O70" s="12"/>
      <c r="P70" s="135">
        <f>IF($C70="","",SUM((I70*Character!$D$42),(K70*Character!$E$42),(L70*Character!$F$42),(M70*Character!$G$42)))</f>
        <v>33.812765957446807</v>
      </c>
      <c r="Q70" s="458"/>
      <c r="R70" s="458"/>
      <c r="T70" s="132" t="s">
        <v>902</v>
      </c>
      <c r="U70" s="132" t="s">
        <v>902</v>
      </c>
      <c r="V70" s="132" t="s">
        <v>902</v>
      </c>
      <c r="W70" s="132" t="s">
        <v>902</v>
      </c>
      <c r="X70" s="458"/>
    </row>
    <row r="71" spans="1:24" x14ac:dyDescent="0.25">
      <c r="A71" s="11"/>
      <c r="B71" s="11"/>
      <c r="C71" s="11"/>
      <c r="D71" s="518" t="s">
        <v>902</v>
      </c>
      <c r="F71" s="11"/>
      <c r="G71" s="11"/>
      <c r="H71" s="12"/>
      <c r="I71" s="12"/>
      <c r="J71" s="12"/>
      <c r="K71" s="12"/>
      <c r="L71" s="12"/>
      <c r="M71" s="12"/>
      <c r="N71" s="12"/>
      <c r="O71" s="12"/>
      <c r="P71" s="135" t="str">
        <f>IF($C71="","",SUM((I71*Character!$D$42),(K71*Character!$E$42),(L71*Character!$F$42),(M71*Character!$G$42),(O71*Character!$H$42)))</f>
        <v/>
      </c>
      <c r="Q71" s="458"/>
      <c r="R71" s="458"/>
      <c r="X71" s="458"/>
    </row>
    <row r="72" spans="1:24" x14ac:dyDescent="0.25">
      <c r="A72" s="390" t="s">
        <v>25</v>
      </c>
      <c r="B72" s="11"/>
      <c r="C72" s="11"/>
      <c r="D72" s="518"/>
      <c r="F72" s="11"/>
      <c r="G72" s="11"/>
      <c r="H72" s="12"/>
      <c r="I72" s="12"/>
      <c r="J72" s="12"/>
      <c r="K72" s="12"/>
      <c r="L72" s="12"/>
      <c r="M72" s="12"/>
      <c r="N72" s="12"/>
      <c r="O72" s="12"/>
      <c r="P72" s="135" t="str">
        <f>IF($C72="","",SUM((I72*Character!$D$42),(K72*Character!$E$42),(L72*Character!$F$42),(M72*Character!$G$42),(O72*Character!$H$42)))</f>
        <v/>
      </c>
      <c r="Q72" s="458"/>
      <c r="R72" s="458"/>
      <c r="X72" s="458"/>
    </row>
    <row r="73" spans="1:24" x14ac:dyDescent="0.25">
      <c r="A73" s="11" t="s">
        <v>25</v>
      </c>
      <c r="B73" s="11" t="s">
        <v>862</v>
      </c>
      <c r="C73" s="11" t="s">
        <v>863</v>
      </c>
      <c r="D73" s="518" t="s">
        <v>902</v>
      </c>
      <c r="E73" s="371">
        <v>1</v>
      </c>
      <c r="F73" s="11"/>
      <c r="G73" s="11"/>
      <c r="H73" s="12"/>
      <c r="I73" s="12"/>
      <c r="J73" s="12"/>
      <c r="K73" s="12">
        <v>30</v>
      </c>
      <c r="L73" s="12"/>
      <c r="M73" s="12"/>
      <c r="N73" s="12"/>
      <c r="O73" s="12"/>
      <c r="P73" s="135">
        <f>IF($C73="","",SUM((I73*Character!$D$42),(K73*Character!$E$42),(L73*Character!$F$42),(M73*Character!$G$42)))</f>
        <v>30</v>
      </c>
      <c r="Q73" s="458"/>
      <c r="R73" s="458"/>
      <c r="T73" s="132" t="s">
        <v>902</v>
      </c>
      <c r="U73" s="132" t="s">
        <v>902</v>
      </c>
      <c r="V73" s="132" t="s">
        <v>902</v>
      </c>
      <c r="W73" s="132" t="s">
        <v>902</v>
      </c>
      <c r="X73" s="458"/>
    </row>
    <row r="74" spans="1:24" x14ac:dyDescent="0.25">
      <c r="A74" s="11" t="s">
        <v>25</v>
      </c>
      <c r="B74" s="11" t="s">
        <v>862</v>
      </c>
      <c r="C74" s="11" t="s">
        <v>864</v>
      </c>
      <c r="D74" s="518" t="s">
        <v>902</v>
      </c>
      <c r="E74" s="371">
        <v>1</v>
      </c>
      <c r="F74" s="11"/>
      <c r="G74" s="11"/>
      <c r="H74" s="12"/>
      <c r="I74" s="12">
        <v>22</v>
      </c>
      <c r="J74" s="12"/>
      <c r="K74" s="12"/>
      <c r="L74" s="12"/>
      <c r="M74" s="12"/>
      <c r="N74" s="12"/>
      <c r="O74" s="12"/>
      <c r="P74" s="135">
        <f>IF($C74="","",SUM((I74*Character!$D$42),(K74*Character!$E$42),(L74*Character!$F$42),(M74*Character!$G$42)))</f>
        <v>2.4925531914893626</v>
      </c>
      <c r="Q74" s="458"/>
      <c r="R74" s="458"/>
      <c r="T74" s="132" t="s">
        <v>902</v>
      </c>
      <c r="U74" s="132" t="s">
        <v>902</v>
      </c>
      <c r="V74" s="132" t="s">
        <v>902</v>
      </c>
      <c r="W74" s="132" t="s">
        <v>902</v>
      </c>
      <c r="X74" s="458"/>
    </row>
    <row r="75" spans="1:24" x14ac:dyDescent="0.25">
      <c r="A75" s="11"/>
      <c r="B75" s="11"/>
      <c r="C75" s="11"/>
      <c r="D75" s="518"/>
      <c r="F75" s="11"/>
      <c r="G75" s="11"/>
      <c r="H75" s="12"/>
      <c r="I75" s="12"/>
      <c r="J75" s="12"/>
      <c r="K75" s="12"/>
      <c r="L75" s="12"/>
      <c r="M75" s="12"/>
      <c r="N75" s="12"/>
      <c r="O75" s="12"/>
      <c r="P75" s="135" t="str">
        <f>IF($C75="","",SUM((I75*Character!$D$42),(K75*Character!$E$42),(L75*Character!$F$42),(M75*Character!$G$42),(O75*Character!$H$42)))</f>
        <v/>
      </c>
      <c r="Q75" s="458"/>
      <c r="R75" s="458"/>
      <c r="X75" s="458"/>
    </row>
    <row r="76" spans="1:24" x14ac:dyDescent="0.25">
      <c r="A76" s="390" t="s">
        <v>26</v>
      </c>
      <c r="B76" s="11"/>
      <c r="C76" s="11"/>
      <c r="D76" s="518"/>
      <c r="F76" s="11"/>
      <c r="G76" s="11"/>
      <c r="H76" s="12"/>
      <c r="I76" s="12"/>
      <c r="J76" s="12"/>
      <c r="K76" s="12"/>
      <c r="L76" s="12"/>
      <c r="M76" s="12"/>
      <c r="N76" s="12"/>
      <c r="O76" s="12"/>
      <c r="P76" s="135" t="str">
        <f>IF($C76="","",SUM((I76*Character!$D$42),(K76*Character!$E$42),(L76*Character!$F$42),(M76*Character!$G$42),(O76*Character!$H$42)))</f>
        <v/>
      </c>
      <c r="Q76" s="458"/>
      <c r="R76" s="458"/>
      <c r="X76" s="458"/>
    </row>
    <row r="77" spans="1:24" x14ac:dyDescent="0.25">
      <c r="A77" s="11" t="s">
        <v>26</v>
      </c>
      <c r="B77" s="11" t="s">
        <v>862</v>
      </c>
      <c r="C77" s="11" t="s">
        <v>866</v>
      </c>
      <c r="D77" s="518" t="s">
        <v>902</v>
      </c>
      <c r="E77" s="371">
        <v>6</v>
      </c>
      <c r="F77" s="11"/>
      <c r="G77" s="11"/>
      <c r="H77" s="12"/>
      <c r="I77" s="12"/>
      <c r="J77" s="12"/>
      <c r="K77" s="12">
        <v>60</v>
      </c>
      <c r="L77" s="12"/>
      <c r="M77" s="12"/>
      <c r="N77" s="12"/>
      <c r="O77" s="12"/>
      <c r="P77" s="135">
        <f>IF($C77="","",SUM((I77*Character!$D$42),(K77*Character!$E$42),(L77*Character!$F$42),(M77*Character!$G$42)))</f>
        <v>60</v>
      </c>
      <c r="Q77" s="458"/>
      <c r="R77" s="458"/>
      <c r="T77" s="132" t="s">
        <v>902</v>
      </c>
      <c r="U77" s="132" t="s">
        <v>902</v>
      </c>
      <c r="V77" s="132" t="s">
        <v>902</v>
      </c>
      <c r="W77" s="132" t="s">
        <v>902</v>
      </c>
      <c r="X77" s="458"/>
    </row>
    <row r="78" spans="1:24" x14ac:dyDescent="0.25">
      <c r="A78" s="11" t="s">
        <v>26</v>
      </c>
      <c r="B78" s="11" t="s">
        <v>862</v>
      </c>
      <c r="C78" s="11" t="s">
        <v>865</v>
      </c>
      <c r="D78" s="518" t="s">
        <v>902</v>
      </c>
      <c r="E78" s="371">
        <v>5</v>
      </c>
      <c r="F78" s="11"/>
      <c r="G78" s="11"/>
      <c r="H78" s="12"/>
      <c r="I78" s="12"/>
      <c r="J78" s="12"/>
      <c r="K78" s="12">
        <v>36</v>
      </c>
      <c r="L78" s="12">
        <v>1</v>
      </c>
      <c r="M78" s="12"/>
      <c r="N78" s="12"/>
      <c r="O78" s="12"/>
      <c r="P78" s="135">
        <f>IF($C78="","",SUM((I78*Character!$D$42),(K78*Character!$E$42),(L78*Character!$F$42),(M78*Character!$G$42)))</f>
        <v>42.797872340425535</v>
      </c>
      <c r="Q78" s="458"/>
      <c r="R78" s="458"/>
      <c r="T78" s="132" t="s">
        <v>902</v>
      </c>
      <c r="U78" s="132" t="s">
        <v>902</v>
      </c>
      <c r="V78" s="132" t="s">
        <v>902</v>
      </c>
      <c r="W78" s="132" t="s">
        <v>902</v>
      </c>
      <c r="X78" s="458"/>
    </row>
    <row r="79" spans="1:24" x14ac:dyDescent="0.25">
      <c r="A79" s="11" t="s">
        <v>26</v>
      </c>
      <c r="B79" s="11" t="s">
        <v>862</v>
      </c>
      <c r="C79" s="11" t="s">
        <v>867</v>
      </c>
      <c r="D79" s="518" t="s">
        <v>902</v>
      </c>
      <c r="E79" s="371">
        <v>5</v>
      </c>
      <c r="F79" s="11"/>
      <c r="G79" s="11"/>
      <c r="H79" s="12"/>
      <c r="I79" s="12"/>
      <c r="J79" s="12"/>
      <c r="K79" s="12">
        <v>24</v>
      </c>
      <c r="L79" s="12"/>
      <c r="M79" s="12"/>
      <c r="N79" s="12"/>
      <c r="O79" s="12"/>
      <c r="P79" s="135">
        <f>IF($C79="","",SUM((I79*Character!$D$42),(K79*Character!$E$42),(L79*Character!$F$42),(M79*Character!$G$42)))</f>
        <v>24</v>
      </c>
      <c r="Q79" s="458"/>
      <c r="R79" s="458"/>
      <c r="T79" s="132" t="s">
        <v>902</v>
      </c>
      <c r="U79" s="132" t="s">
        <v>902</v>
      </c>
      <c r="V79" s="132" t="s">
        <v>902</v>
      </c>
      <c r="W79" s="132" t="s">
        <v>902</v>
      </c>
      <c r="X79" s="458"/>
    </row>
    <row r="80" spans="1:24" x14ac:dyDescent="0.25">
      <c r="A80" s="11" t="s">
        <v>26</v>
      </c>
      <c r="B80" s="11" t="s">
        <v>862</v>
      </c>
      <c r="C80" s="11" t="s">
        <v>868</v>
      </c>
      <c r="D80" s="518" t="s">
        <v>902</v>
      </c>
      <c r="E80" s="371">
        <v>5</v>
      </c>
      <c r="F80" s="11"/>
      <c r="G80" s="11"/>
      <c r="H80" s="12"/>
      <c r="I80" s="12"/>
      <c r="J80" s="12"/>
      <c r="K80" s="12">
        <v>16</v>
      </c>
      <c r="L80" s="12"/>
      <c r="M80" s="12"/>
      <c r="N80" s="12"/>
      <c r="O80" s="12"/>
      <c r="P80" s="135">
        <f>IF($C80="","",SUM((I80*Character!$D$42),(K80*Character!$E$42),(L80*Character!$F$42),(M80*Character!$G$42)))</f>
        <v>16</v>
      </c>
      <c r="Q80" s="458"/>
      <c r="R80" s="458"/>
      <c r="T80" s="132" t="s">
        <v>902</v>
      </c>
      <c r="U80" s="132" t="s">
        <v>902</v>
      </c>
      <c r="V80" s="132" t="s">
        <v>902</v>
      </c>
      <c r="W80" s="132" t="s">
        <v>902</v>
      </c>
      <c r="X80" s="458"/>
    </row>
    <row r="81" spans="1:24" x14ac:dyDescent="0.25">
      <c r="A81" s="11" t="s">
        <v>26</v>
      </c>
      <c r="B81" s="11" t="s">
        <v>862</v>
      </c>
      <c r="C81" s="11" t="s">
        <v>869</v>
      </c>
      <c r="D81" s="518" t="s">
        <v>902</v>
      </c>
      <c r="E81" s="371">
        <v>5</v>
      </c>
      <c r="F81" s="11"/>
      <c r="G81" s="11"/>
      <c r="H81" s="12"/>
      <c r="I81" s="12"/>
      <c r="J81" s="12"/>
      <c r="K81" s="12">
        <v>8</v>
      </c>
      <c r="L81" s="12"/>
      <c r="M81" s="12"/>
      <c r="N81" s="12"/>
      <c r="O81" s="12"/>
      <c r="P81" s="135">
        <f>IF($C81="","",SUM((I81*Character!$D$42),(K81*Character!$E$42),(L81*Character!$F$42),(M81*Character!$G$42)))</f>
        <v>8</v>
      </c>
      <c r="Q81" s="458"/>
      <c r="R81" s="458"/>
      <c r="T81" s="132" t="s">
        <v>902</v>
      </c>
      <c r="U81" s="132" t="s">
        <v>902</v>
      </c>
      <c r="V81" s="132" t="s">
        <v>902</v>
      </c>
      <c r="W81" s="132" t="s">
        <v>902</v>
      </c>
      <c r="X81" s="458"/>
    </row>
    <row r="82" spans="1:24" x14ac:dyDescent="0.25">
      <c r="A82" s="11"/>
      <c r="B82" s="11"/>
      <c r="C82" s="11"/>
      <c r="D82" s="518"/>
      <c r="F82" s="11"/>
      <c r="G82" s="11"/>
      <c r="H82" s="12"/>
      <c r="I82" s="12"/>
      <c r="J82" s="12"/>
      <c r="K82" s="12"/>
      <c r="L82" s="12"/>
      <c r="M82" s="12"/>
      <c r="N82" s="12"/>
      <c r="O82" s="12"/>
      <c r="P82" s="135" t="str">
        <f>IF($C82="","",SUM((I82*Character!$D$42),(K82*Character!$E$42),(L82*Character!$F$42),(M82*Character!$G$42),(O82*Character!$H$42)))</f>
        <v/>
      </c>
      <c r="Q82" s="458"/>
      <c r="R82" s="458"/>
      <c r="X82" s="458"/>
    </row>
    <row r="83" spans="1:24" s="388" customFormat="1" x14ac:dyDescent="0.25">
      <c r="A83" s="389" t="s">
        <v>637</v>
      </c>
      <c r="B83" s="384"/>
      <c r="C83" s="384"/>
      <c r="D83" s="517"/>
      <c r="E83" s="383"/>
      <c r="F83" s="384"/>
      <c r="G83" s="384"/>
      <c r="H83" s="385"/>
      <c r="I83" s="385"/>
      <c r="J83" s="385"/>
      <c r="K83" s="385"/>
      <c r="L83" s="385"/>
      <c r="M83" s="385"/>
      <c r="N83" s="385"/>
      <c r="O83" s="385"/>
      <c r="P83" s="135" t="str">
        <f>IF($C83="","",SUM((I83*Character!$D$42),(K83*Character!$E$42),(L83*Character!$F$42),(M83*Character!$G$42),(O83*Character!$H$42)))</f>
        <v/>
      </c>
      <c r="Q83" s="457"/>
      <c r="R83" s="457"/>
      <c r="S83" s="386"/>
      <c r="T83" s="387"/>
      <c r="U83" s="387"/>
      <c r="V83" s="387"/>
      <c r="W83" s="387"/>
      <c r="X83" s="457"/>
    </row>
    <row r="84" spans="1:24" x14ac:dyDescent="0.25">
      <c r="A84" s="11" t="s">
        <v>637</v>
      </c>
      <c r="B84" s="11" t="s">
        <v>637</v>
      </c>
      <c r="C84" s="11" t="s">
        <v>666</v>
      </c>
      <c r="D84" s="518" t="s">
        <v>902</v>
      </c>
      <c r="E84" s="371">
        <v>1</v>
      </c>
      <c r="F84" s="11" t="s">
        <v>97</v>
      </c>
      <c r="G84" s="11"/>
      <c r="H84" s="12"/>
      <c r="I84" s="12"/>
      <c r="J84" s="12"/>
      <c r="K84" s="12">
        <v>20</v>
      </c>
      <c r="L84" s="12"/>
      <c r="M84" s="12"/>
      <c r="N84" s="12"/>
      <c r="O84" s="12"/>
      <c r="P84" s="135">
        <f>IF($C84="","",SUM((I84*Character!$D$42),(K84*Character!$E$42),(L84*Character!$F$42),(M84*Character!$G$42)))</f>
        <v>20</v>
      </c>
      <c r="Q84" s="458"/>
      <c r="R84" s="458"/>
      <c r="T84" s="132" t="s">
        <v>902</v>
      </c>
      <c r="U84" s="132" t="s">
        <v>902</v>
      </c>
      <c r="V84" s="132" t="s">
        <v>902</v>
      </c>
      <c r="W84" s="132" t="s">
        <v>1214</v>
      </c>
      <c r="X84" s="458"/>
    </row>
    <row r="85" spans="1:24" x14ac:dyDescent="0.25">
      <c r="A85" s="11" t="s">
        <v>637</v>
      </c>
      <c r="B85" s="11" t="s">
        <v>637</v>
      </c>
      <c r="C85" s="11" t="s">
        <v>646</v>
      </c>
      <c r="D85" s="518" t="s">
        <v>902</v>
      </c>
      <c r="E85" s="371">
        <v>4</v>
      </c>
      <c r="F85" s="11" t="s">
        <v>72</v>
      </c>
      <c r="G85" s="11" t="s">
        <v>647</v>
      </c>
      <c r="H85" s="12">
        <v>8</v>
      </c>
      <c r="I85" s="12"/>
      <c r="J85" s="12"/>
      <c r="K85" s="12"/>
      <c r="L85" s="12">
        <v>1</v>
      </c>
      <c r="M85" s="12"/>
      <c r="N85" s="12"/>
      <c r="O85" s="12"/>
      <c r="P85" s="135">
        <f>IF($C85="","",SUM((I85*Character!$D$42),(K85*Character!$E$42),(L85*Character!$F$42),(M85*Character!$G$42)))</f>
        <v>6.7978723404255339</v>
      </c>
      <c r="Q85" s="458"/>
      <c r="R85" s="458"/>
      <c r="T85" s="132" t="s">
        <v>902</v>
      </c>
      <c r="U85" s="132" t="s">
        <v>902</v>
      </c>
      <c r="V85" s="132" t="s">
        <v>902</v>
      </c>
      <c r="W85" s="132" t="s">
        <v>902</v>
      </c>
      <c r="X85" s="458"/>
    </row>
    <row r="86" spans="1:24" x14ac:dyDescent="0.25">
      <c r="A86" s="11" t="s">
        <v>637</v>
      </c>
      <c r="B86" s="11" t="s">
        <v>637</v>
      </c>
      <c r="C86" s="11" t="s">
        <v>660</v>
      </c>
      <c r="D86" s="518" t="s">
        <v>902</v>
      </c>
      <c r="E86" s="371">
        <v>1</v>
      </c>
      <c r="F86" s="11" t="s">
        <v>97</v>
      </c>
      <c r="G86" s="11"/>
      <c r="H86" s="12"/>
      <c r="I86" s="12"/>
      <c r="J86" s="12"/>
      <c r="K86" s="12">
        <v>21</v>
      </c>
      <c r="L86" s="12"/>
      <c r="M86" s="12"/>
      <c r="N86" s="12"/>
      <c r="O86" s="12"/>
      <c r="P86" s="135">
        <f>IF($C86="","",SUM((I86*Character!$D$42),(K86*Character!$E$42),(L86*Character!$F$42),(M86*Character!$G$42)))</f>
        <v>21</v>
      </c>
      <c r="Q86" s="458"/>
      <c r="R86" s="458"/>
      <c r="T86" s="132" t="s">
        <v>902</v>
      </c>
      <c r="U86" s="132" t="s">
        <v>902</v>
      </c>
      <c r="V86" s="132" t="s">
        <v>902</v>
      </c>
      <c r="W86" s="132" t="s">
        <v>1214</v>
      </c>
      <c r="X86" s="458"/>
    </row>
    <row r="87" spans="1:24" x14ac:dyDescent="0.25">
      <c r="A87" s="11" t="s">
        <v>637</v>
      </c>
      <c r="B87" s="11" t="s">
        <v>637</v>
      </c>
      <c r="C87" s="11" t="s">
        <v>676</v>
      </c>
      <c r="D87" s="518" t="s">
        <v>902</v>
      </c>
      <c r="E87" s="371">
        <v>6</v>
      </c>
      <c r="F87" s="11" t="s">
        <v>677</v>
      </c>
      <c r="G87" s="11" t="s">
        <v>678</v>
      </c>
      <c r="H87" s="12">
        <v>12</v>
      </c>
      <c r="I87" s="12">
        <v>13</v>
      </c>
      <c r="J87" s="12"/>
      <c r="K87" s="12">
        <v>9</v>
      </c>
      <c r="L87" s="12"/>
      <c r="M87" s="12"/>
      <c r="N87" s="12"/>
      <c r="O87" s="12"/>
      <c r="P87" s="135">
        <f>IF($C87="","",SUM((I87*Character!$D$42),(K87*Character!$E$42),(L87*Character!$F$42),(M87*Character!$G$42)))</f>
        <v>10.472872340425532</v>
      </c>
      <c r="Q87" s="458"/>
      <c r="R87" s="458"/>
      <c r="T87" s="132" t="s">
        <v>902</v>
      </c>
      <c r="U87" s="132" t="s">
        <v>902</v>
      </c>
      <c r="V87" s="132" t="s">
        <v>902</v>
      </c>
      <c r="W87" s="132" t="s">
        <v>902</v>
      </c>
      <c r="X87" s="458"/>
    </row>
    <row r="88" spans="1:24" x14ac:dyDescent="0.25">
      <c r="A88" s="11" t="s">
        <v>637</v>
      </c>
      <c r="B88" s="11" t="s">
        <v>637</v>
      </c>
      <c r="C88" s="11" t="s">
        <v>661</v>
      </c>
      <c r="D88" s="518" t="s">
        <v>902</v>
      </c>
      <c r="E88" s="371">
        <v>1</v>
      </c>
      <c r="F88" s="11" t="s">
        <v>97</v>
      </c>
      <c r="G88" s="11"/>
      <c r="H88" s="12"/>
      <c r="I88" s="12"/>
      <c r="J88" s="12"/>
      <c r="K88" s="12">
        <v>21</v>
      </c>
      <c r="L88" s="12"/>
      <c r="M88" s="12"/>
      <c r="N88" s="12"/>
      <c r="O88" s="12"/>
      <c r="P88" s="135">
        <f>IF($C88="","",SUM((I88*Character!$D$42),(K88*Character!$E$42),(L88*Character!$F$42),(M88*Character!$G$42)))</f>
        <v>21</v>
      </c>
      <c r="Q88" s="458"/>
      <c r="R88" s="458"/>
      <c r="T88" s="132" t="s">
        <v>902</v>
      </c>
      <c r="U88" s="132" t="s">
        <v>902</v>
      </c>
      <c r="V88" s="132" t="s">
        <v>902</v>
      </c>
      <c r="W88" s="132" t="s">
        <v>1214</v>
      </c>
      <c r="X88" s="458"/>
    </row>
    <row r="89" spans="1:24" x14ac:dyDescent="0.25">
      <c r="A89" s="11" t="s">
        <v>637</v>
      </c>
      <c r="B89" s="11" t="s">
        <v>637</v>
      </c>
      <c r="C89" s="11" t="s">
        <v>662</v>
      </c>
      <c r="D89" s="518" t="s">
        <v>902</v>
      </c>
      <c r="E89" s="371">
        <v>1</v>
      </c>
      <c r="F89" s="11" t="s">
        <v>97</v>
      </c>
      <c r="G89" s="11"/>
      <c r="H89" s="12"/>
      <c r="I89" s="12"/>
      <c r="J89" s="12"/>
      <c r="K89" s="12">
        <v>21</v>
      </c>
      <c r="L89" s="12"/>
      <c r="M89" s="12"/>
      <c r="N89" s="12"/>
      <c r="O89" s="12"/>
      <c r="P89" s="135">
        <f>IF($C89="","",SUM((I89*Character!$D$42),(K89*Character!$E$42),(L89*Character!$F$42),(M89*Character!$G$42)))</f>
        <v>21</v>
      </c>
      <c r="Q89" s="458"/>
      <c r="R89" s="458"/>
      <c r="T89" s="132" t="s">
        <v>902</v>
      </c>
      <c r="U89" s="132" t="s">
        <v>902</v>
      </c>
      <c r="V89" s="132" t="s">
        <v>902</v>
      </c>
      <c r="W89" s="132" t="s">
        <v>1214</v>
      </c>
      <c r="X89" s="458"/>
    </row>
    <row r="90" spans="1:24" x14ac:dyDescent="0.25">
      <c r="A90" s="11" t="s">
        <v>637</v>
      </c>
      <c r="B90" s="11" t="s">
        <v>637</v>
      </c>
      <c r="C90" s="11" t="s">
        <v>664</v>
      </c>
      <c r="D90" s="518" t="s">
        <v>902</v>
      </c>
      <c r="E90" s="371">
        <v>1</v>
      </c>
      <c r="F90" s="11" t="s">
        <v>139</v>
      </c>
      <c r="G90" s="11" t="s">
        <v>665</v>
      </c>
      <c r="H90" s="12"/>
      <c r="I90" s="12"/>
      <c r="J90" s="12"/>
      <c r="K90" s="12">
        <v>28</v>
      </c>
      <c r="L90" s="12"/>
      <c r="M90" s="12"/>
      <c r="N90" s="12"/>
      <c r="O90" s="12"/>
      <c r="P90" s="135">
        <f>IF($C90="","",SUM((I90*Character!$D$42),(K90*Character!$E$42),(L90*Character!$F$42),(M90*Character!$G$42)))</f>
        <v>28</v>
      </c>
      <c r="Q90" s="458"/>
      <c r="R90" s="458"/>
      <c r="T90" s="132" t="s">
        <v>902</v>
      </c>
      <c r="U90" s="132" t="s">
        <v>902</v>
      </c>
      <c r="V90" s="132" t="s">
        <v>902</v>
      </c>
      <c r="W90" s="132" t="s">
        <v>1214</v>
      </c>
      <c r="X90" s="458"/>
    </row>
    <row r="91" spans="1:24" x14ac:dyDescent="0.25">
      <c r="A91" s="11" t="s">
        <v>637</v>
      </c>
      <c r="B91" s="11" t="s">
        <v>637</v>
      </c>
      <c r="C91" s="11" t="s">
        <v>668</v>
      </c>
      <c r="D91" s="518" t="s">
        <v>902</v>
      </c>
      <c r="E91" s="371">
        <v>1</v>
      </c>
      <c r="F91" s="11" t="s">
        <v>97</v>
      </c>
      <c r="G91" s="11"/>
      <c r="H91" s="12"/>
      <c r="I91" s="12"/>
      <c r="J91" s="12"/>
      <c r="K91" s="12">
        <v>20</v>
      </c>
      <c r="L91" s="12"/>
      <c r="M91" s="12"/>
      <c r="N91" s="12"/>
      <c r="O91" s="12"/>
      <c r="P91" s="135">
        <f>IF($C91="","",SUM((I91*Character!$D$42),(K91*Character!$E$42),(L91*Character!$F$42),(M91*Character!$G$42)))</f>
        <v>20</v>
      </c>
      <c r="Q91" s="458"/>
      <c r="R91" s="458"/>
      <c r="T91" s="132" t="s">
        <v>902</v>
      </c>
      <c r="U91" s="132" t="s">
        <v>902</v>
      </c>
      <c r="V91" s="132" t="s">
        <v>902</v>
      </c>
      <c r="W91" s="132" t="s">
        <v>1214</v>
      </c>
      <c r="X91" s="458"/>
    </row>
    <row r="92" spans="1:24" x14ac:dyDescent="0.25">
      <c r="A92" s="11" t="s">
        <v>637</v>
      </c>
      <c r="B92" s="11" t="s">
        <v>637</v>
      </c>
      <c r="C92" s="11" t="s">
        <v>659</v>
      </c>
      <c r="D92" s="518" t="s">
        <v>902</v>
      </c>
      <c r="E92" s="371">
        <v>1</v>
      </c>
      <c r="F92" s="11" t="s">
        <v>97</v>
      </c>
      <c r="G92" s="11"/>
      <c r="H92" s="12"/>
      <c r="I92" s="12"/>
      <c r="J92" s="12"/>
      <c r="K92" s="12">
        <v>21</v>
      </c>
      <c r="L92" s="12"/>
      <c r="M92" s="12"/>
      <c r="N92" s="12"/>
      <c r="O92" s="12"/>
      <c r="P92" s="135">
        <f>IF($C92="","",SUM((I92*Character!$D$42),(K92*Character!$E$42),(L92*Character!$F$42),(M92*Character!$G$42)))</f>
        <v>21</v>
      </c>
      <c r="Q92" s="458"/>
      <c r="R92" s="458"/>
      <c r="T92" s="132" t="s">
        <v>902</v>
      </c>
      <c r="U92" s="132" t="s">
        <v>902</v>
      </c>
      <c r="V92" s="132" t="s">
        <v>902</v>
      </c>
      <c r="W92" s="132" t="s">
        <v>1214</v>
      </c>
      <c r="X92" s="458"/>
    </row>
    <row r="93" spans="1:24" x14ac:dyDescent="0.25">
      <c r="A93" s="11" t="s">
        <v>637</v>
      </c>
      <c r="B93" s="11" t="s">
        <v>637</v>
      </c>
      <c r="C93" s="11" t="s">
        <v>653</v>
      </c>
      <c r="D93" s="518" t="s">
        <v>902</v>
      </c>
      <c r="E93" s="371">
        <v>1</v>
      </c>
      <c r="F93" s="11" t="s">
        <v>97</v>
      </c>
      <c r="G93" s="11"/>
      <c r="H93" s="12"/>
      <c r="I93" s="12"/>
      <c r="J93" s="12"/>
      <c r="K93" s="12">
        <v>23</v>
      </c>
      <c r="L93" s="12"/>
      <c r="M93" s="12"/>
      <c r="N93" s="12"/>
      <c r="O93" s="12"/>
      <c r="P93" s="135">
        <f>IF($C93="","",SUM((I93*Character!$D$42),(K93*Character!$E$42),(L93*Character!$F$42),(M93*Character!$G$42)))</f>
        <v>23</v>
      </c>
      <c r="Q93" s="458"/>
      <c r="R93" s="458"/>
      <c r="T93" s="132" t="s">
        <v>902</v>
      </c>
      <c r="U93" s="132" t="s">
        <v>902</v>
      </c>
      <c r="V93" s="132" t="s">
        <v>902</v>
      </c>
      <c r="W93" s="132" t="s">
        <v>1214</v>
      </c>
      <c r="X93" s="458"/>
    </row>
    <row r="94" spans="1:24" x14ac:dyDescent="0.25">
      <c r="A94" s="11" t="s">
        <v>637</v>
      </c>
      <c r="B94" s="11" t="s">
        <v>637</v>
      </c>
      <c r="C94" s="11" t="s">
        <v>672</v>
      </c>
      <c r="D94" s="518" t="s">
        <v>902</v>
      </c>
      <c r="E94" s="371">
        <v>1</v>
      </c>
      <c r="F94" s="11" t="s">
        <v>75</v>
      </c>
      <c r="G94" s="11" t="s">
        <v>673</v>
      </c>
      <c r="H94" s="12">
        <v>12</v>
      </c>
      <c r="I94" s="12">
        <v>21</v>
      </c>
      <c r="J94" s="12"/>
      <c r="K94" s="12">
        <v>11</v>
      </c>
      <c r="L94" s="12"/>
      <c r="M94" s="12"/>
      <c r="N94" s="12"/>
      <c r="O94" s="12"/>
      <c r="P94" s="135">
        <f>IF($C94="","",SUM((I94*Character!$D$42),(K94*Character!$E$42),(L94*Character!$F$42),(M94*Character!$G$42)))</f>
        <v>13.379255319148937</v>
      </c>
      <c r="Q94" s="458"/>
      <c r="R94" s="458"/>
      <c r="T94" s="132" t="s">
        <v>902</v>
      </c>
      <c r="U94" s="132" t="s">
        <v>902</v>
      </c>
      <c r="V94" s="132" t="s">
        <v>902</v>
      </c>
      <c r="W94" s="132" t="s">
        <v>902</v>
      </c>
      <c r="X94" s="458"/>
    </row>
    <row r="95" spans="1:24" x14ac:dyDescent="0.25">
      <c r="A95" s="11" t="s">
        <v>637</v>
      </c>
      <c r="B95" s="11" t="s">
        <v>637</v>
      </c>
      <c r="C95" s="11" t="s">
        <v>682</v>
      </c>
      <c r="D95" s="518" t="s">
        <v>902</v>
      </c>
      <c r="E95" s="371">
        <v>1</v>
      </c>
      <c r="F95" s="11" t="s">
        <v>240</v>
      </c>
      <c r="G95" s="11" t="s">
        <v>683</v>
      </c>
      <c r="H95" s="12"/>
      <c r="I95" s="12">
        <v>8</v>
      </c>
      <c r="J95" s="12"/>
      <c r="K95" s="12">
        <v>9</v>
      </c>
      <c r="L95" s="12"/>
      <c r="M95" s="12"/>
      <c r="N95" s="12"/>
      <c r="O95" s="12"/>
      <c r="P95" s="135">
        <f>IF($C95="","",SUM((I95*Character!$D$42),(K95*Character!$E$42),(L95*Character!$F$42),(M95*Character!$G$42)))</f>
        <v>9.9063829787234052</v>
      </c>
      <c r="Q95" s="458"/>
      <c r="R95" s="458"/>
      <c r="T95" s="132" t="s">
        <v>902</v>
      </c>
      <c r="U95" s="132" t="s">
        <v>902</v>
      </c>
      <c r="V95" s="132" t="s">
        <v>902</v>
      </c>
      <c r="W95" s="132" t="s">
        <v>902</v>
      </c>
      <c r="X95" s="458"/>
    </row>
    <row r="96" spans="1:24" x14ac:dyDescent="0.25">
      <c r="A96" s="11" t="s">
        <v>637</v>
      </c>
      <c r="B96" s="11" t="s">
        <v>637</v>
      </c>
      <c r="C96" s="11" t="s">
        <v>650</v>
      </c>
      <c r="D96" s="518" t="s">
        <v>902</v>
      </c>
      <c r="E96" s="371">
        <v>6</v>
      </c>
      <c r="F96" s="11" t="s">
        <v>33</v>
      </c>
      <c r="G96" s="11" t="s">
        <v>651</v>
      </c>
      <c r="H96" s="12">
        <v>14</v>
      </c>
      <c r="I96" s="12">
        <v>10</v>
      </c>
      <c r="J96" s="12"/>
      <c r="K96" s="12">
        <v>25</v>
      </c>
      <c r="L96" s="12"/>
      <c r="M96" s="12"/>
      <c r="N96" s="12"/>
      <c r="O96" s="12">
        <v>10</v>
      </c>
      <c r="P96" s="135">
        <f>IF($C96="","",SUM((I96*Character!$D$42),(K96*Character!$E$42),(L96*Character!$F$42),(M96*Character!$G$42)))</f>
        <v>26.132978723404257</v>
      </c>
      <c r="Q96" s="458"/>
      <c r="R96" s="458"/>
      <c r="T96" s="132" t="s">
        <v>902</v>
      </c>
      <c r="U96" s="132" t="s">
        <v>902</v>
      </c>
      <c r="V96" s="132" t="s">
        <v>902</v>
      </c>
      <c r="W96" s="132" t="s">
        <v>902</v>
      </c>
      <c r="X96" s="458"/>
    </row>
    <row r="97" spans="1:24" x14ac:dyDescent="0.25">
      <c r="A97" s="11" t="s">
        <v>637</v>
      </c>
      <c r="B97" s="11" t="s">
        <v>637</v>
      </c>
      <c r="C97" s="11" t="s">
        <v>674</v>
      </c>
      <c r="D97" s="518" t="s">
        <v>902</v>
      </c>
      <c r="E97" s="371">
        <v>4</v>
      </c>
      <c r="F97" s="11" t="s">
        <v>67</v>
      </c>
      <c r="G97" s="11" t="s">
        <v>675</v>
      </c>
      <c r="H97" s="12"/>
      <c r="I97" s="12">
        <v>10</v>
      </c>
      <c r="J97" s="12"/>
      <c r="K97" s="12">
        <v>12</v>
      </c>
      <c r="L97" s="12"/>
      <c r="M97" s="12"/>
      <c r="N97" s="12"/>
      <c r="O97" s="12"/>
      <c r="P97" s="135">
        <f>IF($C97="","",SUM((I97*Character!$D$42),(K97*Character!$E$42),(L97*Character!$F$42),(M97*Character!$G$42)))</f>
        <v>13.132978723404255</v>
      </c>
      <c r="Q97" s="458"/>
      <c r="R97" s="458"/>
      <c r="T97" s="132" t="s">
        <v>902</v>
      </c>
      <c r="U97" s="132" t="s">
        <v>902</v>
      </c>
      <c r="V97" s="132" t="s">
        <v>902</v>
      </c>
      <c r="W97" s="132" t="s">
        <v>902</v>
      </c>
      <c r="X97" s="458"/>
    </row>
    <row r="98" spans="1:24" x14ac:dyDescent="0.25">
      <c r="A98" s="11" t="s">
        <v>637</v>
      </c>
      <c r="B98" s="11" t="s">
        <v>637</v>
      </c>
      <c r="C98" s="11" t="s">
        <v>656</v>
      </c>
      <c r="D98" s="518" t="s">
        <v>902</v>
      </c>
      <c r="E98" s="371">
        <v>2</v>
      </c>
      <c r="F98" s="11" t="s">
        <v>53</v>
      </c>
      <c r="G98" s="11"/>
      <c r="H98" s="12">
        <v>17</v>
      </c>
      <c r="I98" s="12">
        <v>16</v>
      </c>
      <c r="J98" s="12"/>
      <c r="K98" s="12">
        <v>20</v>
      </c>
      <c r="L98" s="12"/>
      <c r="M98" s="12"/>
      <c r="N98" s="12"/>
      <c r="O98" s="12"/>
      <c r="P98" s="135">
        <f>IF($C98="","",SUM((I98*Character!$D$42),(K98*Character!$E$42),(L98*Character!$F$42),(M98*Character!$G$42)))</f>
        <v>21.81276595744681</v>
      </c>
      <c r="Q98" s="458"/>
      <c r="R98" s="458"/>
      <c r="T98" s="132" t="s">
        <v>902</v>
      </c>
      <c r="U98" s="132" t="s">
        <v>1214</v>
      </c>
      <c r="V98" s="132" t="s">
        <v>902</v>
      </c>
      <c r="W98" s="132" t="s">
        <v>902</v>
      </c>
      <c r="X98" s="458"/>
    </row>
    <row r="99" spans="1:24" x14ac:dyDescent="0.25">
      <c r="A99" s="11" t="s">
        <v>637</v>
      </c>
      <c r="B99" s="11" t="s">
        <v>637</v>
      </c>
      <c r="C99" s="11" t="s">
        <v>655</v>
      </c>
      <c r="D99" s="518" t="s">
        <v>902</v>
      </c>
      <c r="E99" s="371">
        <v>1</v>
      </c>
      <c r="F99" s="11" t="s">
        <v>97</v>
      </c>
      <c r="G99" s="11"/>
      <c r="H99" s="12"/>
      <c r="I99" s="12"/>
      <c r="J99" s="12"/>
      <c r="K99" s="12">
        <v>23</v>
      </c>
      <c r="L99" s="12"/>
      <c r="M99" s="12"/>
      <c r="N99" s="12"/>
      <c r="O99" s="12"/>
      <c r="P99" s="135">
        <f>IF($C99="","",SUM((I99*Character!$D$42),(K99*Character!$E$42),(L99*Character!$F$42),(M99*Character!$G$42)))</f>
        <v>23</v>
      </c>
      <c r="Q99" s="458"/>
      <c r="R99" s="458"/>
      <c r="T99" s="132" t="s">
        <v>902</v>
      </c>
      <c r="U99" s="132" t="s">
        <v>902</v>
      </c>
      <c r="V99" s="132" t="s">
        <v>902</v>
      </c>
      <c r="W99" s="132" t="s">
        <v>1214</v>
      </c>
      <c r="X99" s="458"/>
    </row>
    <row r="100" spans="1:24" x14ac:dyDescent="0.25">
      <c r="A100" s="11" t="s">
        <v>637</v>
      </c>
      <c r="B100" s="11" t="s">
        <v>637</v>
      </c>
      <c r="C100" s="11" t="s">
        <v>657</v>
      </c>
      <c r="D100" s="518" t="s">
        <v>902</v>
      </c>
      <c r="E100" s="371">
        <v>2</v>
      </c>
      <c r="F100" s="11" t="s">
        <v>55</v>
      </c>
      <c r="G100" s="11"/>
      <c r="H100" s="12">
        <v>17</v>
      </c>
      <c r="I100" s="12">
        <v>16</v>
      </c>
      <c r="J100" s="12"/>
      <c r="K100" s="12">
        <v>20</v>
      </c>
      <c r="L100" s="12"/>
      <c r="M100" s="12"/>
      <c r="N100" s="12"/>
      <c r="O100" s="12"/>
      <c r="P100" s="135">
        <f>IF($C100="","",SUM((I100*Character!$D$42),(K100*Character!$E$42),(L100*Character!$F$42),(M100*Character!$G$42)))</f>
        <v>21.81276595744681</v>
      </c>
      <c r="Q100" s="458"/>
      <c r="R100" s="458"/>
      <c r="T100" s="132" t="s">
        <v>1214</v>
      </c>
      <c r="U100" s="132" t="s">
        <v>902</v>
      </c>
      <c r="V100" s="132" t="s">
        <v>902</v>
      </c>
      <c r="W100" s="132" t="s">
        <v>902</v>
      </c>
      <c r="X100" s="458"/>
    </row>
    <row r="101" spans="1:24" x14ac:dyDescent="0.25">
      <c r="A101" s="11" t="s">
        <v>637</v>
      </c>
      <c r="B101" s="11" t="s">
        <v>637</v>
      </c>
      <c r="C101" s="11" t="s">
        <v>640</v>
      </c>
      <c r="D101" s="518" t="s">
        <v>902</v>
      </c>
      <c r="E101" s="371">
        <v>4</v>
      </c>
      <c r="F101" s="11" t="s">
        <v>72</v>
      </c>
      <c r="G101" s="11" t="s">
        <v>73</v>
      </c>
      <c r="H101" s="12">
        <v>8</v>
      </c>
      <c r="I101" s="12">
        <v>11</v>
      </c>
      <c r="J101" s="12"/>
      <c r="K101" s="12">
        <v>18</v>
      </c>
      <c r="L101" s="12"/>
      <c r="M101" s="12">
        <v>1</v>
      </c>
      <c r="N101" s="12"/>
      <c r="O101" s="12"/>
      <c r="P101" s="135">
        <f>IF($C101="","",SUM((I101*Character!$D$42),(K101*Character!$E$42),(L101*Character!$F$42),(M101*Character!$G$42)))</f>
        <v>32.842021276595744</v>
      </c>
      <c r="Q101" s="458"/>
      <c r="R101" s="458"/>
      <c r="T101" s="132" t="s">
        <v>902</v>
      </c>
      <c r="U101" s="132" t="s">
        <v>902</v>
      </c>
      <c r="V101" s="132" t="s">
        <v>902</v>
      </c>
      <c r="W101" s="132" t="s">
        <v>902</v>
      </c>
      <c r="X101" s="458"/>
    </row>
    <row r="102" spans="1:24" x14ac:dyDescent="0.25">
      <c r="A102" s="11" t="s">
        <v>637</v>
      </c>
      <c r="B102" s="11" t="s">
        <v>637</v>
      </c>
      <c r="C102" s="11" t="s">
        <v>648</v>
      </c>
      <c r="D102" s="518" t="s">
        <v>902</v>
      </c>
      <c r="E102" s="371">
        <v>3</v>
      </c>
      <c r="F102" s="11" t="s">
        <v>434</v>
      </c>
      <c r="G102" s="11" t="s">
        <v>649</v>
      </c>
      <c r="H102" s="12">
        <v>10</v>
      </c>
      <c r="I102" s="12">
        <v>14</v>
      </c>
      <c r="J102" s="12"/>
      <c r="K102" s="12">
        <v>28</v>
      </c>
      <c r="L102" s="12"/>
      <c r="M102" s="12"/>
      <c r="N102" s="12"/>
      <c r="O102" s="12"/>
      <c r="P102" s="135">
        <f>IF($C102="","",SUM((I102*Character!$D$42),(K102*Character!$E$42),(L102*Character!$F$42),(M102*Character!$G$42)))</f>
        <v>29.586170212765957</v>
      </c>
      <c r="Q102" s="458"/>
      <c r="R102" s="458"/>
      <c r="T102" s="132" t="s">
        <v>902</v>
      </c>
      <c r="U102" s="132" t="s">
        <v>902</v>
      </c>
      <c r="V102" s="132" t="s">
        <v>902</v>
      </c>
      <c r="W102" s="132" t="s">
        <v>902</v>
      </c>
      <c r="X102" s="458"/>
    </row>
    <row r="103" spans="1:24" x14ac:dyDescent="0.25">
      <c r="A103" s="11" t="s">
        <v>637</v>
      </c>
      <c r="B103" s="11" t="s">
        <v>637</v>
      </c>
      <c r="C103" s="11" t="s">
        <v>654</v>
      </c>
      <c r="D103" s="518" t="s">
        <v>902</v>
      </c>
      <c r="E103" s="371">
        <v>1</v>
      </c>
      <c r="F103" s="11" t="s">
        <v>97</v>
      </c>
      <c r="G103" s="11"/>
      <c r="H103" s="12"/>
      <c r="I103" s="12"/>
      <c r="J103" s="12"/>
      <c r="K103" s="12">
        <v>23</v>
      </c>
      <c r="L103" s="12"/>
      <c r="M103" s="12"/>
      <c r="N103" s="12"/>
      <c r="O103" s="12"/>
      <c r="P103" s="135">
        <f>IF($C103="","",SUM((I103*Character!$D$42),(K103*Character!$E$42),(L103*Character!$F$42),(M103*Character!$G$42)))</f>
        <v>23</v>
      </c>
      <c r="Q103" s="458"/>
      <c r="R103" s="458"/>
      <c r="T103" s="132" t="s">
        <v>902</v>
      </c>
      <c r="U103" s="132" t="s">
        <v>902</v>
      </c>
      <c r="V103" s="132" t="s">
        <v>902</v>
      </c>
      <c r="W103" s="132" t="s">
        <v>1214</v>
      </c>
      <c r="X103" s="458"/>
    </row>
    <row r="104" spans="1:24" x14ac:dyDescent="0.25">
      <c r="A104" s="11" t="s">
        <v>637</v>
      </c>
      <c r="B104" s="11" t="s">
        <v>637</v>
      </c>
      <c r="C104" s="11" t="s">
        <v>663</v>
      </c>
      <c r="D104" s="518" t="s">
        <v>902</v>
      </c>
      <c r="E104" s="371">
        <v>1</v>
      </c>
      <c r="F104" s="11" t="s">
        <v>97</v>
      </c>
      <c r="G104" s="11"/>
      <c r="H104" s="12"/>
      <c r="I104" s="12"/>
      <c r="J104" s="12"/>
      <c r="K104" s="12">
        <v>21</v>
      </c>
      <c r="L104" s="12"/>
      <c r="M104" s="12"/>
      <c r="N104" s="12"/>
      <c r="O104" s="12"/>
      <c r="P104" s="135">
        <f>IF($C104="","",SUM((I104*Character!$D$42),(K104*Character!$E$42),(L104*Character!$F$42),(M104*Character!$G$42)))</f>
        <v>21</v>
      </c>
      <c r="Q104" s="458"/>
      <c r="R104" s="458"/>
      <c r="T104" s="132" t="s">
        <v>902</v>
      </c>
      <c r="U104" s="132" t="s">
        <v>902</v>
      </c>
      <c r="V104" s="132" t="s">
        <v>902</v>
      </c>
      <c r="W104" s="132" t="s">
        <v>1214</v>
      </c>
      <c r="X104" s="458"/>
    </row>
    <row r="105" spans="1:24" x14ac:dyDescent="0.25">
      <c r="A105" s="11" t="s">
        <v>637</v>
      </c>
      <c r="B105" s="11" t="s">
        <v>637</v>
      </c>
      <c r="C105" s="11" t="s">
        <v>679</v>
      </c>
      <c r="D105" s="518" t="s">
        <v>902</v>
      </c>
      <c r="E105" s="371">
        <v>1</v>
      </c>
      <c r="F105" s="11" t="s">
        <v>680</v>
      </c>
      <c r="G105" s="11" t="s">
        <v>681</v>
      </c>
      <c r="H105" s="12"/>
      <c r="I105" s="12"/>
      <c r="J105" s="12"/>
      <c r="K105" s="12">
        <v>11</v>
      </c>
      <c r="L105" s="12"/>
      <c r="M105" s="12"/>
      <c r="N105" s="12"/>
      <c r="O105" s="12"/>
      <c r="P105" s="135">
        <f>IF($C105="","",SUM((I105*Character!$D$42),(K105*Character!$E$42),(L105*Character!$F$42),(M105*Character!$G$42)))</f>
        <v>11</v>
      </c>
      <c r="Q105" s="458"/>
      <c r="R105" s="458"/>
      <c r="T105" s="132" t="s">
        <v>902</v>
      </c>
      <c r="U105" s="132" t="s">
        <v>902</v>
      </c>
      <c r="V105" s="132" t="s">
        <v>902</v>
      </c>
      <c r="W105" s="132" t="s">
        <v>902</v>
      </c>
      <c r="X105" s="458"/>
    </row>
    <row r="106" spans="1:24" x14ac:dyDescent="0.25">
      <c r="A106" s="11" t="s">
        <v>637</v>
      </c>
      <c r="B106" s="11" t="s">
        <v>637</v>
      </c>
      <c r="C106" s="11" t="s">
        <v>667</v>
      </c>
      <c r="D106" s="518" t="s">
        <v>902</v>
      </c>
      <c r="E106" s="371">
        <v>1</v>
      </c>
      <c r="F106" s="11" t="s">
        <v>97</v>
      </c>
      <c r="G106" s="11"/>
      <c r="H106" s="12"/>
      <c r="I106" s="12"/>
      <c r="J106" s="12"/>
      <c r="K106" s="12">
        <v>20</v>
      </c>
      <c r="L106" s="12"/>
      <c r="M106" s="12"/>
      <c r="N106" s="12"/>
      <c r="O106" s="12"/>
      <c r="P106" s="135">
        <f>IF($C106="","",SUM((I106*Character!$D$42),(K106*Character!$E$42),(L106*Character!$F$42),(M106*Character!$G$42)))</f>
        <v>20</v>
      </c>
      <c r="Q106" s="458"/>
      <c r="R106" s="458"/>
      <c r="T106" s="132" t="s">
        <v>902</v>
      </c>
      <c r="U106" s="132" t="s">
        <v>902</v>
      </c>
      <c r="V106" s="132" t="s">
        <v>902</v>
      </c>
      <c r="W106" s="132" t="s">
        <v>1214</v>
      </c>
      <c r="X106" s="458"/>
    </row>
    <row r="107" spans="1:24" x14ac:dyDescent="0.25">
      <c r="A107" s="11" t="s">
        <v>637</v>
      </c>
      <c r="B107" s="11" t="s">
        <v>637</v>
      </c>
      <c r="C107" s="11" t="s">
        <v>658</v>
      </c>
      <c r="D107" s="518" t="s">
        <v>902</v>
      </c>
      <c r="E107" s="371">
        <v>1</v>
      </c>
      <c r="F107" s="11" t="s">
        <v>97</v>
      </c>
      <c r="G107" s="11"/>
      <c r="H107" s="12"/>
      <c r="I107" s="12"/>
      <c r="J107" s="12"/>
      <c r="K107" s="12">
        <v>21</v>
      </c>
      <c r="L107" s="12"/>
      <c r="M107" s="12"/>
      <c r="N107" s="12"/>
      <c r="O107" s="12"/>
      <c r="P107" s="135">
        <f>IF($C107="","",SUM((I107*Character!$D$42),(K107*Character!$E$42),(L107*Character!$F$42),(M107*Character!$G$42)))</f>
        <v>21</v>
      </c>
      <c r="Q107" s="458"/>
      <c r="R107" s="458"/>
      <c r="T107" s="132" t="s">
        <v>902</v>
      </c>
      <c r="U107" s="132" t="s">
        <v>902</v>
      </c>
      <c r="V107" s="132" t="s">
        <v>902</v>
      </c>
      <c r="W107" s="132" t="s">
        <v>1214</v>
      </c>
      <c r="X107" s="458"/>
    </row>
    <row r="108" spans="1:24" x14ac:dyDescent="0.25">
      <c r="A108" s="11" t="s">
        <v>637</v>
      </c>
      <c r="B108" s="11" t="s">
        <v>637</v>
      </c>
      <c r="C108" s="11" t="s">
        <v>639</v>
      </c>
      <c r="D108" s="518" t="s">
        <v>902</v>
      </c>
      <c r="E108" s="371">
        <v>5</v>
      </c>
      <c r="F108" s="11" t="s">
        <v>38</v>
      </c>
      <c r="G108" s="11" t="s">
        <v>333</v>
      </c>
      <c r="H108" s="12">
        <v>10</v>
      </c>
      <c r="I108" s="12">
        <v>9</v>
      </c>
      <c r="J108" s="12"/>
      <c r="K108" s="12">
        <v>20</v>
      </c>
      <c r="L108" s="12">
        <v>1</v>
      </c>
      <c r="M108" s="12">
        <v>1</v>
      </c>
      <c r="N108" s="12"/>
      <c r="O108" s="12"/>
      <c r="P108" s="135">
        <f>IF($C108="","",SUM((I108*Character!$D$42),(K108*Character!$E$42),(L108*Character!$F$42),(M108*Character!$G$42)))</f>
        <v>41.413297872340436</v>
      </c>
      <c r="Q108" s="458"/>
      <c r="R108" s="458"/>
      <c r="T108" s="132" t="s">
        <v>902</v>
      </c>
      <c r="U108" s="132" t="s">
        <v>902</v>
      </c>
      <c r="V108" s="132" t="s">
        <v>902</v>
      </c>
      <c r="W108" s="132" t="s">
        <v>902</v>
      </c>
      <c r="X108" s="458"/>
    </row>
    <row r="109" spans="1:24" x14ac:dyDescent="0.25">
      <c r="A109" s="11" t="s">
        <v>637</v>
      </c>
      <c r="B109" s="11" t="s">
        <v>637</v>
      </c>
      <c r="C109" s="11" t="s">
        <v>638</v>
      </c>
      <c r="D109" s="518" t="s">
        <v>902</v>
      </c>
      <c r="E109" s="371">
        <v>6</v>
      </c>
      <c r="F109" s="11" t="s">
        <v>33</v>
      </c>
      <c r="G109" s="11" t="s">
        <v>176</v>
      </c>
      <c r="H109" s="12">
        <v>12</v>
      </c>
      <c r="I109" s="12">
        <v>8</v>
      </c>
      <c r="J109" s="12"/>
      <c r="K109" s="12">
        <v>26</v>
      </c>
      <c r="L109" s="12">
        <v>1</v>
      </c>
      <c r="M109" s="12">
        <v>1</v>
      </c>
      <c r="N109" s="12"/>
      <c r="O109" s="12"/>
      <c r="P109" s="135">
        <f>IF($C109="","",SUM((I109*Character!$D$42),(K109*Character!$E$42),(L109*Character!$F$42),(M109*Character!$G$42)))</f>
        <v>47.3</v>
      </c>
      <c r="Q109" s="458"/>
      <c r="R109" s="458"/>
      <c r="T109" s="132" t="s">
        <v>902</v>
      </c>
      <c r="U109" s="132" t="s">
        <v>902</v>
      </c>
      <c r="V109" s="132" t="s">
        <v>902</v>
      </c>
      <c r="W109" s="132" t="s">
        <v>902</v>
      </c>
      <c r="X109" s="458"/>
    </row>
    <row r="110" spans="1:24" x14ac:dyDescent="0.25">
      <c r="A110" s="11" t="s">
        <v>637</v>
      </c>
      <c r="B110" s="11" t="s">
        <v>637</v>
      </c>
      <c r="C110" s="11" t="s">
        <v>641</v>
      </c>
      <c r="D110" s="518" t="s">
        <v>902</v>
      </c>
      <c r="E110" s="371">
        <v>5</v>
      </c>
      <c r="F110" s="11" t="s">
        <v>197</v>
      </c>
      <c r="G110" s="11" t="s">
        <v>642</v>
      </c>
      <c r="H110" s="12"/>
      <c r="I110" s="12"/>
      <c r="J110" s="12"/>
      <c r="K110" s="12">
        <v>9</v>
      </c>
      <c r="L110" s="12">
        <v>1</v>
      </c>
      <c r="M110" s="12">
        <v>1</v>
      </c>
      <c r="N110" s="12"/>
      <c r="O110" s="12"/>
      <c r="P110" s="135">
        <f>IF($C110="","",SUM((I110*Character!$D$42),(K110*Character!$E$42),(L110*Character!$F$42),(M110*Character!$G$42)))</f>
        <v>29.393617021276601</v>
      </c>
      <c r="Q110" s="458"/>
      <c r="R110" s="458"/>
      <c r="T110" s="132" t="s">
        <v>902</v>
      </c>
      <c r="U110" s="132" t="s">
        <v>902</v>
      </c>
      <c r="V110" s="132" t="s">
        <v>902</v>
      </c>
      <c r="W110" s="132" t="s">
        <v>902</v>
      </c>
      <c r="X110" s="458"/>
    </row>
    <row r="111" spans="1:24" x14ac:dyDescent="0.25">
      <c r="A111" s="11" t="s">
        <v>637</v>
      </c>
      <c r="B111" s="11" t="s">
        <v>637</v>
      </c>
      <c r="C111" s="11" t="s">
        <v>669</v>
      </c>
      <c r="D111" s="518" t="s">
        <v>902</v>
      </c>
      <c r="E111" s="371">
        <v>1</v>
      </c>
      <c r="F111" s="11" t="s">
        <v>114</v>
      </c>
      <c r="G111" s="11" t="s">
        <v>670</v>
      </c>
      <c r="H111" s="12"/>
      <c r="I111" s="12"/>
      <c r="J111" s="12"/>
      <c r="K111" s="12">
        <v>20</v>
      </c>
      <c r="L111" s="12"/>
      <c r="M111" s="12"/>
      <c r="N111" s="12"/>
      <c r="O111" s="12"/>
      <c r="P111" s="135">
        <f>IF($C111="","",SUM((I111*Character!$D$42),(K111*Character!$E$42),(L111*Character!$F$42),(M111*Character!$G$42)))</f>
        <v>20</v>
      </c>
      <c r="Q111" s="458"/>
      <c r="R111" s="458"/>
      <c r="T111" s="132" t="s">
        <v>902</v>
      </c>
      <c r="U111" s="132" t="s">
        <v>902</v>
      </c>
      <c r="V111" s="132" t="s">
        <v>902</v>
      </c>
      <c r="W111" s="132" t="s">
        <v>902</v>
      </c>
      <c r="X111" s="458"/>
    </row>
    <row r="112" spans="1:24" x14ac:dyDescent="0.25">
      <c r="A112" s="11" t="s">
        <v>637</v>
      </c>
      <c r="B112" s="11" t="s">
        <v>637</v>
      </c>
      <c r="C112" s="11" t="s">
        <v>644</v>
      </c>
      <c r="D112" s="518" t="s">
        <v>902</v>
      </c>
      <c r="E112" s="371">
        <v>5</v>
      </c>
      <c r="F112" s="11" t="s">
        <v>47</v>
      </c>
      <c r="G112" s="11" t="s">
        <v>459</v>
      </c>
      <c r="H112" s="12">
        <v>8</v>
      </c>
      <c r="I112" s="12">
        <v>8</v>
      </c>
      <c r="J112" s="12"/>
      <c r="K112" s="12">
        <v>21</v>
      </c>
      <c r="L112" s="12">
        <v>1</v>
      </c>
      <c r="M112" s="12"/>
      <c r="N112" s="12"/>
      <c r="O112" s="12"/>
      <c r="P112" s="135">
        <f>IF($C112="","",SUM((I112*Character!$D$42),(K112*Character!$E$42),(L112*Character!$F$42),(M112*Character!$G$42)))</f>
        <v>28.704255319148938</v>
      </c>
      <c r="Q112" s="458"/>
      <c r="R112" s="458"/>
      <c r="T112" s="132" t="s">
        <v>902</v>
      </c>
      <c r="U112" s="132" t="s">
        <v>902</v>
      </c>
      <c r="V112" s="132" t="s">
        <v>902</v>
      </c>
      <c r="W112" s="132" t="s">
        <v>902</v>
      </c>
      <c r="X112" s="458"/>
    </row>
    <row r="113" spans="1:24" x14ac:dyDescent="0.25">
      <c r="A113" s="11" t="s">
        <v>637</v>
      </c>
      <c r="B113" s="11" t="s">
        <v>637</v>
      </c>
      <c r="C113" s="11" t="s">
        <v>645</v>
      </c>
      <c r="D113" s="518" t="s">
        <v>902</v>
      </c>
      <c r="E113" s="371">
        <v>2</v>
      </c>
      <c r="F113" s="11" t="s">
        <v>136</v>
      </c>
      <c r="G113" s="11"/>
      <c r="H113" s="12"/>
      <c r="I113" s="12"/>
      <c r="J113" s="12"/>
      <c r="K113" s="12">
        <v>33</v>
      </c>
      <c r="L113" s="12"/>
      <c r="M113" s="12"/>
      <c r="N113" s="12"/>
      <c r="O113" s="12"/>
      <c r="P113" s="135">
        <f>IF($C113="","",SUM((I113*Character!$D$42),(K113*Character!$E$42),(L113*Character!$F$42),(M113*Character!$G$42)))</f>
        <v>33</v>
      </c>
      <c r="Q113" s="458"/>
      <c r="R113" s="458"/>
      <c r="T113" s="132" t="s">
        <v>902</v>
      </c>
      <c r="U113" s="132" t="s">
        <v>902</v>
      </c>
      <c r="V113" s="132" t="s">
        <v>902</v>
      </c>
      <c r="W113" s="132" t="s">
        <v>902</v>
      </c>
      <c r="X113" s="458"/>
    </row>
    <row r="114" spans="1:24" x14ac:dyDescent="0.25">
      <c r="A114" s="11" t="s">
        <v>637</v>
      </c>
      <c r="B114" s="11" t="s">
        <v>637</v>
      </c>
      <c r="C114" s="11" t="s">
        <v>643</v>
      </c>
      <c r="D114" s="518" t="s">
        <v>902</v>
      </c>
      <c r="E114" s="371">
        <v>2</v>
      </c>
      <c r="F114" s="11" t="s">
        <v>136</v>
      </c>
      <c r="G114" s="11"/>
      <c r="H114" s="12"/>
      <c r="I114" s="12"/>
      <c r="J114" s="12"/>
      <c r="K114" s="12">
        <v>34</v>
      </c>
      <c r="L114" s="12"/>
      <c r="M114" s="12"/>
      <c r="N114" s="12">
        <v>3</v>
      </c>
      <c r="O114" s="12"/>
      <c r="P114" s="135">
        <f>IF($C114="","",SUM((I114*Character!$D$42),(K114*Character!$E$42),(L114*Character!$F$42),(M114*Character!$G$42)))</f>
        <v>34</v>
      </c>
      <c r="Q114" s="458"/>
      <c r="R114" s="458"/>
      <c r="T114" s="132" t="s">
        <v>902</v>
      </c>
      <c r="U114" s="132" t="s">
        <v>902</v>
      </c>
      <c r="V114" s="132" t="s">
        <v>902</v>
      </c>
      <c r="W114" s="132" t="s">
        <v>1214</v>
      </c>
      <c r="X114" s="458"/>
    </row>
    <row r="115" spans="1:24" x14ac:dyDescent="0.25">
      <c r="A115" s="11" t="s">
        <v>637</v>
      </c>
      <c r="B115" s="11" t="s">
        <v>637</v>
      </c>
      <c r="C115" s="11" t="s">
        <v>671</v>
      </c>
      <c r="D115" s="518" t="s">
        <v>902</v>
      </c>
      <c r="E115" s="371">
        <v>5</v>
      </c>
      <c r="F115" s="11" t="s">
        <v>85</v>
      </c>
      <c r="G115" s="11" t="s">
        <v>492</v>
      </c>
      <c r="H115" s="12">
        <v>6</v>
      </c>
      <c r="I115" s="12">
        <v>7</v>
      </c>
      <c r="J115" s="12"/>
      <c r="K115" s="12">
        <v>18</v>
      </c>
      <c r="L115" s="12"/>
      <c r="M115" s="12"/>
      <c r="N115" s="12"/>
      <c r="O115" s="12"/>
      <c r="P115" s="135">
        <f>IF($C115="","",SUM((I115*Character!$D$42),(K115*Character!$E$42),(L115*Character!$F$42),(M115*Character!$G$42)))</f>
        <v>18.793085106382978</v>
      </c>
      <c r="Q115" s="458"/>
      <c r="R115" s="458"/>
      <c r="T115" s="132" t="s">
        <v>902</v>
      </c>
      <c r="U115" s="132" t="s">
        <v>902</v>
      </c>
      <c r="V115" s="132" t="s">
        <v>902</v>
      </c>
      <c r="W115" s="132" t="s">
        <v>902</v>
      </c>
      <c r="X115" s="458"/>
    </row>
    <row r="116" spans="1:24" x14ac:dyDescent="0.25">
      <c r="A116" s="11" t="s">
        <v>637</v>
      </c>
      <c r="B116" s="11" t="s">
        <v>637</v>
      </c>
      <c r="C116" s="11" t="s">
        <v>652</v>
      </c>
      <c r="D116" s="518" t="s">
        <v>902</v>
      </c>
      <c r="E116" s="371">
        <v>4</v>
      </c>
      <c r="F116" s="11"/>
      <c r="G116" s="11" t="s">
        <v>452</v>
      </c>
      <c r="H116" s="12">
        <v>9</v>
      </c>
      <c r="I116" s="12">
        <v>8</v>
      </c>
      <c r="J116" s="12">
        <v>8</v>
      </c>
      <c r="K116" s="12">
        <v>25</v>
      </c>
      <c r="L116" s="12"/>
      <c r="M116" s="12"/>
      <c r="N116" s="12"/>
      <c r="O116" s="12"/>
      <c r="P116" s="135">
        <f>IF($C116="","",SUM((I116*Character!$D$42),(K116*Character!$E$42),(L116*Character!$F$42),(M116*Character!$G$42)))</f>
        <v>25.906382978723403</v>
      </c>
      <c r="Q116" s="458"/>
      <c r="R116" s="458"/>
      <c r="T116" s="132" t="s">
        <v>902</v>
      </c>
      <c r="U116" s="132" t="s">
        <v>902</v>
      </c>
      <c r="V116" s="132" t="s">
        <v>902</v>
      </c>
      <c r="W116" s="132" t="s">
        <v>902</v>
      </c>
      <c r="X116" s="458"/>
    </row>
    <row r="117" spans="1:24" x14ac:dyDescent="0.25">
      <c r="A117" s="11"/>
      <c r="B117" s="11"/>
      <c r="C117" s="11"/>
      <c r="D117" s="518"/>
      <c r="F117" s="11"/>
      <c r="G117" s="11"/>
      <c r="H117" s="12"/>
      <c r="I117" s="12"/>
      <c r="J117" s="12"/>
      <c r="K117" s="12"/>
      <c r="L117" s="12"/>
      <c r="M117" s="12"/>
      <c r="N117" s="12"/>
      <c r="O117" s="12"/>
      <c r="P117" s="135" t="str">
        <f>IF($C117="","",SUM((I117*Character!$D$42),(K117*Character!$E$42),(L117*Character!$F$42),(M117*Character!$G$42),(O117*Character!$H$42)))</f>
        <v/>
      </c>
      <c r="Q117" s="458"/>
      <c r="R117" s="458"/>
      <c r="X117" s="458"/>
    </row>
    <row r="118" spans="1:24" s="388" customFormat="1" x14ac:dyDescent="0.25">
      <c r="A118" s="389" t="s">
        <v>11</v>
      </c>
      <c r="B118" s="384"/>
      <c r="C118" s="384"/>
      <c r="D118" s="517"/>
      <c r="E118" s="383"/>
      <c r="F118" s="384"/>
      <c r="G118" s="384"/>
      <c r="H118" s="385"/>
      <c r="I118" s="385"/>
      <c r="J118" s="385"/>
      <c r="K118" s="385"/>
      <c r="L118" s="385"/>
      <c r="M118" s="385"/>
      <c r="N118" s="385"/>
      <c r="O118" s="385"/>
      <c r="P118" s="135" t="str">
        <f>IF($C118="","",SUM((I118*Character!$D$42),(K118*Character!$E$42),(L118*Character!$F$42),(M118*Character!$G$42),(O118*Character!$H$42)))</f>
        <v/>
      </c>
      <c r="Q118" s="457"/>
      <c r="R118" s="457"/>
      <c r="S118" s="386"/>
      <c r="T118" s="387"/>
      <c r="U118" s="387"/>
      <c r="V118" s="387"/>
      <c r="W118" s="387"/>
      <c r="X118" s="457"/>
    </row>
    <row r="119" spans="1:24" x14ac:dyDescent="0.25">
      <c r="A119" s="11" t="s">
        <v>11</v>
      </c>
      <c r="B119" s="11" t="s">
        <v>11</v>
      </c>
      <c r="C119" s="11" t="s">
        <v>861</v>
      </c>
      <c r="D119" s="518" t="s">
        <v>902</v>
      </c>
      <c r="E119" s="371">
        <v>5</v>
      </c>
      <c r="F119" s="11" t="s">
        <v>97</v>
      </c>
      <c r="G119" s="11"/>
      <c r="H119" s="12"/>
      <c r="I119" s="12"/>
      <c r="J119" s="12"/>
      <c r="K119" s="12"/>
      <c r="L119" s="12"/>
      <c r="M119" s="12"/>
      <c r="N119" s="12"/>
      <c r="O119" s="12"/>
      <c r="P119" s="135">
        <f>IF($C119="","",SUM((I119*Character!$D$42),(K119*Character!$E$42),(L119*Character!$F$42),(M119*Character!$G$42)))</f>
        <v>0</v>
      </c>
      <c r="Q119" s="458"/>
      <c r="R119" s="458"/>
      <c r="T119" s="132" t="s">
        <v>902</v>
      </c>
      <c r="U119" s="132" t="s">
        <v>902</v>
      </c>
      <c r="V119" s="132" t="s">
        <v>902</v>
      </c>
      <c r="W119" s="132" t="s">
        <v>902</v>
      </c>
      <c r="X119" s="458"/>
    </row>
    <row r="120" spans="1:24" x14ac:dyDescent="0.25">
      <c r="A120" s="11"/>
      <c r="B120" s="11"/>
      <c r="C120" s="11"/>
      <c r="D120" s="518"/>
      <c r="F120" s="11"/>
      <c r="G120" s="11"/>
      <c r="H120" s="12"/>
      <c r="I120" s="12"/>
      <c r="J120" s="12"/>
      <c r="K120" s="12"/>
      <c r="L120" s="12"/>
      <c r="M120" s="12"/>
      <c r="N120" s="12"/>
      <c r="O120" s="12"/>
      <c r="P120" s="135" t="str">
        <f>IF($C120="","",SUM((I120*Character!$D$42),(K120*Character!$E$42),(L120*Character!$F$42),(M120*Character!$G$42),(O120*Character!$H$42)))</f>
        <v/>
      </c>
      <c r="Q120" s="458"/>
      <c r="R120" s="458"/>
      <c r="X120" s="458"/>
    </row>
    <row r="121" spans="1:24" s="388" customFormat="1" x14ac:dyDescent="0.25">
      <c r="A121" s="389" t="s">
        <v>1</v>
      </c>
      <c r="B121" s="384"/>
      <c r="C121" s="384"/>
      <c r="D121" s="517"/>
      <c r="E121" s="383"/>
      <c r="F121" s="384"/>
      <c r="G121" s="384"/>
      <c r="H121" s="385"/>
      <c r="I121" s="385"/>
      <c r="J121" s="385"/>
      <c r="K121" s="385"/>
      <c r="L121" s="385"/>
      <c r="M121" s="385"/>
      <c r="N121" s="385"/>
      <c r="O121" s="385"/>
      <c r="P121" s="135" t="str">
        <f>IF($C121="","",SUM((I121*Character!$D$42),(K121*Character!$E$42),(L121*Character!$F$42),(M121*Character!$G$42),(O121*Character!$H$42)))</f>
        <v/>
      </c>
      <c r="Q121" s="457"/>
      <c r="R121" s="457"/>
      <c r="S121" s="386"/>
      <c r="T121" s="387"/>
      <c r="U121" s="387"/>
      <c r="V121" s="387"/>
      <c r="W121" s="387"/>
      <c r="X121" s="457"/>
    </row>
    <row r="122" spans="1:24" x14ac:dyDescent="0.25">
      <c r="A122" s="11" t="s">
        <v>1</v>
      </c>
      <c r="B122" s="11" t="s">
        <v>1</v>
      </c>
      <c r="C122" s="11" t="s">
        <v>503</v>
      </c>
      <c r="D122" s="518" t="s">
        <v>902</v>
      </c>
      <c r="E122" s="371">
        <v>1</v>
      </c>
      <c r="F122" s="11" t="s">
        <v>97</v>
      </c>
      <c r="G122" s="11"/>
      <c r="H122" s="12"/>
      <c r="I122" s="12"/>
      <c r="J122" s="12"/>
      <c r="K122" s="12">
        <v>40</v>
      </c>
      <c r="L122" s="12"/>
      <c r="M122" s="12"/>
      <c r="N122" s="12"/>
      <c r="O122" s="12"/>
      <c r="P122" s="135">
        <f>IF($C122="","",SUM((I122*Character!$D$42),(K122*Character!$E$42),(L122*Character!$F$42),(M122*Character!$G$42)))</f>
        <v>40</v>
      </c>
      <c r="Q122" s="458"/>
      <c r="R122" s="458"/>
      <c r="T122" s="132" t="s">
        <v>902</v>
      </c>
      <c r="U122" s="132" t="s">
        <v>902</v>
      </c>
      <c r="V122" s="132" t="s">
        <v>902</v>
      </c>
      <c r="W122" s="132" t="s">
        <v>1214</v>
      </c>
      <c r="X122" s="458"/>
    </row>
    <row r="123" spans="1:24" x14ac:dyDescent="0.25">
      <c r="A123" s="11" t="s">
        <v>1</v>
      </c>
      <c r="B123" s="11" t="s">
        <v>1</v>
      </c>
      <c r="C123" s="11" t="s">
        <v>504</v>
      </c>
      <c r="D123" s="518" t="s">
        <v>902</v>
      </c>
      <c r="E123" s="371">
        <v>1</v>
      </c>
      <c r="F123" s="11" t="s">
        <v>97</v>
      </c>
      <c r="G123" s="11"/>
      <c r="H123" s="12"/>
      <c r="I123" s="12"/>
      <c r="J123" s="12"/>
      <c r="K123" s="12">
        <v>40</v>
      </c>
      <c r="L123" s="12"/>
      <c r="M123" s="12"/>
      <c r="N123" s="12"/>
      <c r="O123" s="12"/>
      <c r="P123" s="135">
        <f>IF($C123="","",SUM((I123*Character!$D$42),(K123*Character!$E$42),(L123*Character!$F$42),(M123*Character!$G$42)))</f>
        <v>40</v>
      </c>
      <c r="Q123" s="458"/>
      <c r="R123" s="458"/>
      <c r="T123" s="132" t="s">
        <v>902</v>
      </c>
      <c r="U123" s="132" t="s">
        <v>902</v>
      </c>
      <c r="V123" s="132" t="s">
        <v>1214</v>
      </c>
      <c r="W123" s="132" t="s">
        <v>902</v>
      </c>
      <c r="X123" s="458"/>
    </row>
    <row r="124" spans="1:24" x14ac:dyDescent="0.25">
      <c r="A124" s="11" t="s">
        <v>1</v>
      </c>
      <c r="B124" s="11" t="s">
        <v>1</v>
      </c>
      <c r="C124" s="11" t="s">
        <v>515</v>
      </c>
      <c r="D124" s="518" t="s">
        <v>902</v>
      </c>
      <c r="E124" s="371">
        <v>1</v>
      </c>
      <c r="F124" s="11" t="s">
        <v>97</v>
      </c>
      <c r="G124" s="11"/>
      <c r="H124" s="12"/>
      <c r="I124" s="12"/>
      <c r="J124" s="12"/>
      <c r="K124" s="12">
        <v>36</v>
      </c>
      <c r="L124" s="12"/>
      <c r="M124" s="12"/>
      <c r="N124" s="12"/>
      <c r="O124" s="12"/>
      <c r="P124" s="135">
        <f>IF($C124="","",SUM((I124*Character!$D$42),(K124*Character!$E$42),(L124*Character!$F$42),(M124*Character!$G$42)))</f>
        <v>36</v>
      </c>
      <c r="Q124" s="458"/>
      <c r="R124" s="458"/>
      <c r="T124" s="132" t="s">
        <v>902</v>
      </c>
      <c r="U124" s="132" t="s">
        <v>902</v>
      </c>
      <c r="V124" s="132" t="s">
        <v>902</v>
      </c>
      <c r="W124" s="132" t="s">
        <v>1214</v>
      </c>
      <c r="X124" s="458"/>
    </row>
    <row r="125" spans="1:24" x14ac:dyDescent="0.25">
      <c r="A125" s="11" t="s">
        <v>1</v>
      </c>
      <c r="B125" s="11" t="s">
        <v>1</v>
      </c>
      <c r="C125" s="11" t="s">
        <v>494</v>
      </c>
      <c r="D125" s="518" t="s">
        <v>902</v>
      </c>
      <c r="E125" s="371">
        <v>4</v>
      </c>
      <c r="F125" s="11" t="s">
        <v>495</v>
      </c>
      <c r="G125" s="11"/>
      <c r="H125" s="12"/>
      <c r="I125" s="12"/>
      <c r="J125" s="12"/>
      <c r="K125" s="12"/>
      <c r="L125" s="12">
        <v>1</v>
      </c>
      <c r="M125" s="12">
        <v>2</v>
      </c>
      <c r="N125" s="12">
        <v>9</v>
      </c>
      <c r="O125" s="12"/>
      <c r="P125" s="135">
        <f>IF($C125="","",SUM((I125*Character!$D$42),(K125*Character!$E$42),(L125*Character!$F$42),(M125*Character!$G$42)))</f>
        <v>33.989361702127667</v>
      </c>
      <c r="Q125" s="458"/>
      <c r="R125" s="458"/>
      <c r="T125" s="132" t="s">
        <v>902</v>
      </c>
      <c r="U125" s="132" t="s">
        <v>902</v>
      </c>
      <c r="V125" s="132" t="s">
        <v>902</v>
      </c>
      <c r="W125" s="132" t="s">
        <v>902</v>
      </c>
      <c r="X125" s="458"/>
    </row>
    <row r="126" spans="1:24" x14ac:dyDescent="0.25">
      <c r="A126" s="11" t="s">
        <v>1</v>
      </c>
      <c r="B126" s="11" t="s">
        <v>1</v>
      </c>
      <c r="C126" s="11" t="s">
        <v>512</v>
      </c>
      <c r="D126" s="518" t="s">
        <v>902</v>
      </c>
      <c r="E126" s="371">
        <v>1</v>
      </c>
      <c r="F126" s="11" t="s">
        <v>97</v>
      </c>
      <c r="G126" s="11"/>
      <c r="H126" s="12"/>
      <c r="I126" s="12"/>
      <c r="J126" s="12"/>
      <c r="K126" s="12">
        <v>37</v>
      </c>
      <c r="L126" s="12"/>
      <c r="M126" s="12"/>
      <c r="N126" s="12"/>
      <c r="O126" s="12"/>
      <c r="P126" s="135">
        <f>IF($C126="","",SUM((I126*Character!$D$42),(K126*Character!$E$42),(L126*Character!$F$42),(M126*Character!$G$42)))</f>
        <v>37</v>
      </c>
      <c r="Q126" s="458"/>
      <c r="R126" s="458"/>
      <c r="T126" s="132" t="s">
        <v>902</v>
      </c>
      <c r="U126" s="132" t="s">
        <v>902</v>
      </c>
      <c r="V126" s="132" t="s">
        <v>902</v>
      </c>
      <c r="W126" s="132" t="s">
        <v>1214</v>
      </c>
      <c r="X126" s="458"/>
    </row>
    <row r="127" spans="1:24" x14ac:dyDescent="0.25">
      <c r="A127" s="11" t="s">
        <v>1</v>
      </c>
      <c r="B127" s="11" t="s">
        <v>1</v>
      </c>
      <c r="C127" s="11" t="s">
        <v>534</v>
      </c>
      <c r="D127" s="518" t="s">
        <v>902</v>
      </c>
      <c r="E127" s="371">
        <v>1</v>
      </c>
      <c r="F127" s="11" t="s">
        <v>203</v>
      </c>
      <c r="G127" s="11" t="s">
        <v>535</v>
      </c>
      <c r="H127" s="12">
        <v>17</v>
      </c>
      <c r="I127" s="12">
        <v>20</v>
      </c>
      <c r="J127" s="12"/>
      <c r="K127" s="12"/>
      <c r="L127" s="12">
        <v>2</v>
      </c>
      <c r="M127" s="12"/>
      <c r="N127" s="12"/>
      <c r="O127" s="12"/>
      <c r="P127" s="135">
        <f>IF($C127="","",SUM((I127*Character!$D$42),(K127*Character!$E$42),(L127*Character!$F$42),(M127*Character!$G$42)))</f>
        <v>15.86170212765958</v>
      </c>
      <c r="Q127" s="458"/>
      <c r="R127" s="458"/>
      <c r="T127" s="132" t="s">
        <v>902</v>
      </c>
      <c r="U127" s="132" t="s">
        <v>902</v>
      </c>
      <c r="V127" s="132" t="s">
        <v>902</v>
      </c>
      <c r="W127" s="132" t="s">
        <v>902</v>
      </c>
      <c r="X127" s="458"/>
    </row>
    <row r="128" spans="1:24" x14ac:dyDescent="0.25">
      <c r="A128" s="11" t="s">
        <v>1</v>
      </c>
      <c r="B128" s="11" t="s">
        <v>1</v>
      </c>
      <c r="C128" s="11" t="s">
        <v>502</v>
      </c>
      <c r="D128" s="518" t="s">
        <v>902</v>
      </c>
      <c r="E128" s="371">
        <v>1</v>
      </c>
      <c r="F128" s="11" t="s">
        <v>97</v>
      </c>
      <c r="G128" s="11"/>
      <c r="H128" s="12"/>
      <c r="I128" s="12"/>
      <c r="J128" s="12"/>
      <c r="K128" s="12">
        <v>40</v>
      </c>
      <c r="L128" s="12"/>
      <c r="M128" s="12"/>
      <c r="N128" s="12"/>
      <c r="O128" s="12"/>
      <c r="P128" s="135">
        <f>IF($C128="","",SUM((I128*Character!$D$42),(K128*Character!$E$42),(L128*Character!$F$42),(M128*Character!$G$42)))</f>
        <v>40</v>
      </c>
      <c r="Q128" s="458"/>
      <c r="R128" s="458"/>
      <c r="T128" s="132" t="s">
        <v>902</v>
      </c>
      <c r="U128" s="132" t="s">
        <v>902</v>
      </c>
      <c r="V128" s="132" t="s">
        <v>902</v>
      </c>
      <c r="W128" s="132" t="s">
        <v>1214</v>
      </c>
      <c r="X128" s="458"/>
    </row>
    <row r="129" spans="1:24" x14ac:dyDescent="0.25">
      <c r="A129" s="11" t="s">
        <v>1</v>
      </c>
      <c r="B129" s="11" t="s">
        <v>1</v>
      </c>
      <c r="C129" s="11" t="s">
        <v>549</v>
      </c>
      <c r="D129" s="518" t="s">
        <v>902</v>
      </c>
      <c r="E129" s="371">
        <v>1</v>
      </c>
      <c r="F129" s="11" t="s">
        <v>75</v>
      </c>
      <c r="G129" s="11" t="s">
        <v>117</v>
      </c>
      <c r="H129" s="12">
        <v>26</v>
      </c>
      <c r="I129" s="12">
        <v>28</v>
      </c>
      <c r="J129" s="12">
        <v>13</v>
      </c>
      <c r="K129" s="12">
        <v>12</v>
      </c>
      <c r="L129" s="12"/>
      <c r="M129" s="12"/>
      <c r="N129" s="12"/>
      <c r="O129" s="12"/>
      <c r="P129" s="135">
        <f>IF($C129="","",SUM((I129*Character!$D$42),(K129*Character!$E$42),(L129*Character!$F$42),(M129*Character!$G$42)))</f>
        <v>15.172340425531916</v>
      </c>
      <c r="Q129" s="458"/>
      <c r="R129" s="458"/>
      <c r="T129" s="132" t="s">
        <v>902</v>
      </c>
      <c r="U129" s="132" t="s">
        <v>902</v>
      </c>
      <c r="V129" s="132" t="s">
        <v>902</v>
      </c>
      <c r="W129" s="132" t="s">
        <v>902</v>
      </c>
      <c r="X129" s="458"/>
    </row>
    <row r="130" spans="1:24" x14ac:dyDescent="0.25">
      <c r="A130" s="11" t="s">
        <v>1</v>
      </c>
      <c r="B130" s="11" t="s">
        <v>1</v>
      </c>
      <c r="C130" s="11" t="s">
        <v>540</v>
      </c>
      <c r="D130" s="518" t="s">
        <v>902</v>
      </c>
      <c r="E130" s="371">
        <v>2</v>
      </c>
      <c r="F130" s="11" t="s">
        <v>541</v>
      </c>
      <c r="G130" s="11"/>
      <c r="H130" s="12">
        <v>16</v>
      </c>
      <c r="I130" s="12">
        <v>16</v>
      </c>
      <c r="J130" s="12">
        <v>8</v>
      </c>
      <c r="K130" s="12">
        <v>18</v>
      </c>
      <c r="L130" s="12"/>
      <c r="M130" s="12"/>
      <c r="N130" s="12"/>
      <c r="O130" s="12"/>
      <c r="P130" s="135">
        <f>IF($C130="","",SUM((I130*Character!$D$42),(K130*Character!$E$42),(L130*Character!$F$42),(M130*Character!$G$42)))</f>
        <v>19.81276595744681</v>
      </c>
      <c r="Q130" s="458"/>
      <c r="R130" s="458"/>
      <c r="T130" s="132" t="s">
        <v>1214</v>
      </c>
      <c r="U130" s="132" t="s">
        <v>902</v>
      </c>
      <c r="V130" s="132" t="s">
        <v>902</v>
      </c>
      <c r="W130" s="132" t="s">
        <v>902</v>
      </c>
      <c r="X130" s="458"/>
    </row>
    <row r="131" spans="1:24" x14ac:dyDescent="0.25">
      <c r="A131" s="11" t="s">
        <v>1</v>
      </c>
      <c r="B131" s="11" t="s">
        <v>1</v>
      </c>
      <c r="C131" s="11" t="s">
        <v>525</v>
      </c>
      <c r="D131" s="518" t="s">
        <v>902</v>
      </c>
      <c r="E131" s="371">
        <v>1</v>
      </c>
      <c r="F131" s="11" t="s">
        <v>197</v>
      </c>
      <c r="G131" s="11" t="s">
        <v>526</v>
      </c>
      <c r="H131" s="12">
        <v>8</v>
      </c>
      <c r="I131" s="12">
        <v>8</v>
      </c>
      <c r="J131" s="12">
        <v>8</v>
      </c>
      <c r="K131" s="12">
        <v>30</v>
      </c>
      <c r="L131" s="12"/>
      <c r="M131" s="12"/>
      <c r="N131" s="12"/>
      <c r="O131" s="12"/>
      <c r="P131" s="135">
        <f>IF($C131="","",SUM((I131*Character!$D$42),(K131*Character!$E$42),(L131*Character!$F$42),(M131*Character!$G$42)))</f>
        <v>30.906382978723403</v>
      </c>
      <c r="Q131" s="458"/>
      <c r="R131" s="458"/>
      <c r="T131" s="132" t="s">
        <v>902</v>
      </c>
      <c r="U131" s="132" t="s">
        <v>902</v>
      </c>
      <c r="V131" s="132" t="s">
        <v>902</v>
      </c>
      <c r="W131" s="132" t="s">
        <v>902</v>
      </c>
      <c r="X131" s="458"/>
    </row>
    <row r="132" spans="1:24" x14ac:dyDescent="0.25">
      <c r="A132" s="11" t="s">
        <v>1</v>
      </c>
      <c r="B132" s="11" t="s">
        <v>1</v>
      </c>
      <c r="C132" s="11" t="s">
        <v>550</v>
      </c>
      <c r="D132" s="518" t="s">
        <v>902</v>
      </c>
      <c r="E132" s="371">
        <v>1</v>
      </c>
      <c r="F132" s="11" t="s">
        <v>245</v>
      </c>
      <c r="G132" s="11" t="s">
        <v>551</v>
      </c>
      <c r="H132" s="12">
        <v>16</v>
      </c>
      <c r="I132" s="12">
        <v>18</v>
      </c>
      <c r="J132" s="12">
        <v>11</v>
      </c>
      <c r="K132" s="12"/>
      <c r="L132" s="12">
        <v>1</v>
      </c>
      <c r="M132" s="12"/>
      <c r="N132" s="12"/>
      <c r="O132" s="12"/>
      <c r="P132" s="135">
        <f>IF($C132="","",SUM((I132*Character!$D$42),(K132*Character!$E$42),(L132*Character!$F$42),(M132*Character!$G$42)))</f>
        <v>8.8372340425531952</v>
      </c>
      <c r="Q132" s="458"/>
      <c r="R132" s="458"/>
      <c r="T132" s="132" t="s">
        <v>902</v>
      </c>
      <c r="U132" s="132" t="s">
        <v>902</v>
      </c>
      <c r="V132" s="132" t="s">
        <v>902</v>
      </c>
      <c r="W132" s="132" t="s">
        <v>902</v>
      </c>
      <c r="X132" s="458"/>
    </row>
    <row r="133" spans="1:24" x14ac:dyDescent="0.25">
      <c r="A133" s="11" t="s">
        <v>1</v>
      </c>
      <c r="B133" s="11" t="s">
        <v>1</v>
      </c>
      <c r="C133" s="11" t="s">
        <v>554</v>
      </c>
      <c r="D133" s="518" t="s">
        <v>902</v>
      </c>
      <c r="E133" s="371">
        <v>4</v>
      </c>
      <c r="F133" s="11" t="s">
        <v>97</v>
      </c>
      <c r="G133" s="11" t="s">
        <v>555</v>
      </c>
      <c r="H133" s="12">
        <v>16</v>
      </c>
      <c r="I133" s="12">
        <v>14</v>
      </c>
      <c r="J133" s="12"/>
      <c r="K133" s="12"/>
      <c r="L133" s="12">
        <v>1</v>
      </c>
      <c r="M133" s="12"/>
      <c r="N133" s="12">
        <v>8</v>
      </c>
      <c r="O133" s="12"/>
      <c r="P133" s="135">
        <f>IF($C133="","",SUM((I133*Character!$D$42),(K133*Character!$E$42),(L133*Character!$F$42),(M133*Character!$G$42)))</f>
        <v>8.3840425531914917</v>
      </c>
      <c r="Q133" s="458"/>
      <c r="R133" s="458"/>
      <c r="T133" s="132" t="s">
        <v>902</v>
      </c>
      <c r="U133" s="132" t="s">
        <v>902</v>
      </c>
      <c r="V133" s="132" t="s">
        <v>902</v>
      </c>
      <c r="W133" s="132" t="s">
        <v>902</v>
      </c>
      <c r="X133" s="458"/>
    </row>
    <row r="134" spans="1:24" x14ac:dyDescent="0.25">
      <c r="A134" s="11" t="s">
        <v>1</v>
      </c>
      <c r="B134" s="11" t="s">
        <v>1</v>
      </c>
      <c r="C134" s="11" t="s">
        <v>544</v>
      </c>
      <c r="D134" s="518" t="s">
        <v>902</v>
      </c>
      <c r="E134" s="371">
        <v>5</v>
      </c>
      <c r="F134" s="11" t="s">
        <v>85</v>
      </c>
      <c r="G134" s="11" t="s">
        <v>545</v>
      </c>
      <c r="H134" s="12">
        <v>12</v>
      </c>
      <c r="I134" s="12">
        <v>15</v>
      </c>
      <c r="J134" s="12"/>
      <c r="K134" s="12">
        <v>18</v>
      </c>
      <c r="L134" s="12"/>
      <c r="M134" s="12"/>
      <c r="N134" s="12"/>
      <c r="O134" s="12"/>
      <c r="P134" s="135">
        <f>IF($C134="","",SUM((I134*Character!$D$42),(K134*Character!$E$42),(L134*Character!$F$42),(M134*Character!$G$42)))</f>
        <v>19.699468085106382</v>
      </c>
      <c r="Q134" s="458"/>
      <c r="R134" s="458"/>
      <c r="T134" s="132" t="s">
        <v>902</v>
      </c>
      <c r="U134" s="132" t="s">
        <v>902</v>
      </c>
      <c r="V134" s="132" t="s">
        <v>902</v>
      </c>
      <c r="W134" s="132" t="s">
        <v>902</v>
      </c>
      <c r="X134" s="458"/>
    </row>
    <row r="135" spans="1:24" x14ac:dyDescent="0.25">
      <c r="A135" s="11" t="s">
        <v>1</v>
      </c>
      <c r="B135" s="11" t="s">
        <v>1</v>
      </c>
      <c r="C135" s="11" t="s">
        <v>1249</v>
      </c>
      <c r="D135" s="518" t="s">
        <v>902</v>
      </c>
      <c r="E135" s="371">
        <v>1</v>
      </c>
      <c r="F135" s="11" t="s">
        <v>1250</v>
      </c>
      <c r="G135" s="11"/>
      <c r="H135" s="12"/>
      <c r="I135" s="12">
        <v>10</v>
      </c>
      <c r="J135" s="12"/>
      <c r="K135" s="12">
        <v>21</v>
      </c>
      <c r="L135" s="12"/>
      <c r="M135" s="12"/>
      <c r="N135" s="12"/>
      <c r="O135" s="12"/>
      <c r="P135" s="135">
        <f>IF($C135="","",SUM((I135*Character!$D$42),(K135*Character!$E$42),(L135*Character!$F$42),(M135*Character!$G$42)))</f>
        <v>22.132978723404257</v>
      </c>
      <c r="Q135" s="458"/>
      <c r="R135" s="458"/>
      <c r="T135" s="132" t="s">
        <v>902</v>
      </c>
      <c r="U135" s="132" t="s">
        <v>902</v>
      </c>
      <c r="V135" s="132" t="s">
        <v>902</v>
      </c>
      <c r="W135" s="132" t="s">
        <v>902</v>
      </c>
      <c r="X135" s="458"/>
    </row>
    <row r="136" spans="1:24" x14ac:dyDescent="0.25">
      <c r="A136" s="11" t="s">
        <v>1</v>
      </c>
      <c r="B136" s="11" t="s">
        <v>1</v>
      </c>
      <c r="C136" s="11" t="s">
        <v>527</v>
      </c>
      <c r="D136" s="518" t="s">
        <v>902</v>
      </c>
      <c r="E136" s="371">
        <v>1</v>
      </c>
      <c r="F136" s="11" t="s">
        <v>97</v>
      </c>
      <c r="G136" s="11"/>
      <c r="H136" s="12"/>
      <c r="I136" s="12"/>
      <c r="J136" s="12"/>
      <c r="K136" s="12">
        <v>31</v>
      </c>
      <c r="L136" s="12"/>
      <c r="M136" s="12"/>
      <c r="N136" s="12"/>
      <c r="O136" s="12"/>
      <c r="P136" s="135">
        <f>IF($C136="","",SUM((I136*Character!$D$42),(K136*Character!$E$42),(L136*Character!$F$42),(M136*Character!$G$42)))</f>
        <v>31</v>
      </c>
      <c r="Q136" s="458"/>
      <c r="R136" s="458"/>
      <c r="T136" s="132" t="s">
        <v>902</v>
      </c>
      <c r="U136" s="132" t="s">
        <v>902</v>
      </c>
      <c r="V136" s="132" t="s">
        <v>902</v>
      </c>
      <c r="W136" s="132" t="s">
        <v>1214</v>
      </c>
      <c r="X136" s="458"/>
    </row>
    <row r="137" spans="1:24" x14ac:dyDescent="0.25">
      <c r="A137" s="11" t="s">
        <v>1</v>
      </c>
      <c r="B137" s="11" t="s">
        <v>1</v>
      </c>
      <c r="C137" s="11" t="s">
        <v>979</v>
      </c>
      <c r="D137" s="518" t="s">
        <v>902</v>
      </c>
      <c r="E137" s="371">
        <v>5</v>
      </c>
      <c r="F137" s="11" t="s">
        <v>47</v>
      </c>
      <c r="G137" s="11" t="s">
        <v>459</v>
      </c>
      <c r="H137" s="12">
        <v>18</v>
      </c>
      <c r="I137" s="12">
        <v>29</v>
      </c>
      <c r="J137" s="12">
        <v>15</v>
      </c>
      <c r="K137" s="12"/>
      <c r="L137" s="12">
        <v>1</v>
      </c>
      <c r="M137" s="12"/>
      <c r="N137" s="12"/>
      <c r="O137" s="12"/>
      <c r="P137" s="135">
        <f>IF($C137="","",SUM((I137*Character!$D$42),(K137*Character!$E$42),(L137*Character!$F$42),(M137*Character!$G$42)))</f>
        <v>10.083510638297875</v>
      </c>
      <c r="Q137" s="458"/>
      <c r="R137" s="458"/>
      <c r="T137" s="132" t="s">
        <v>902</v>
      </c>
      <c r="U137" s="132" t="s">
        <v>902</v>
      </c>
      <c r="V137" s="132" t="s">
        <v>902</v>
      </c>
      <c r="W137" s="132" t="s">
        <v>902</v>
      </c>
      <c r="X137" s="458"/>
    </row>
    <row r="138" spans="1:24" x14ac:dyDescent="0.25">
      <c r="A138" s="11" t="s">
        <v>1</v>
      </c>
      <c r="B138" s="11" t="s">
        <v>1</v>
      </c>
      <c r="C138" s="11" t="s">
        <v>511</v>
      </c>
      <c r="D138" s="518" t="s">
        <v>902</v>
      </c>
      <c r="E138" s="371">
        <v>1</v>
      </c>
      <c r="F138" s="11" t="s">
        <v>97</v>
      </c>
      <c r="G138" s="11"/>
      <c r="H138" s="12"/>
      <c r="I138" s="12"/>
      <c r="J138" s="12"/>
      <c r="K138" s="12">
        <v>37</v>
      </c>
      <c r="L138" s="12"/>
      <c r="M138" s="12"/>
      <c r="N138" s="12"/>
      <c r="O138" s="12"/>
      <c r="P138" s="135">
        <f>IF($C138="","",SUM((I138*Character!$D$42),(K138*Character!$E$42),(L138*Character!$F$42),(M138*Character!$G$42)))</f>
        <v>37</v>
      </c>
      <c r="Q138" s="458"/>
      <c r="R138" s="458"/>
      <c r="T138" s="132" t="s">
        <v>902</v>
      </c>
      <c r="U138" s="132" t="s">
        <v>902</v>
      </c>
      <c r="V138" s="132" t="s">
        <v>902</v>
      </c>
      <c r="W138" s="132" t="s">
        <v>1214</v>
      </c>
      <c r="X138" s="458"/>
    </row>
    <row r="139" spans="1:24" x14ac:dyDescent="0.25">
      <c r="A139" s="11" t="s">
        <v>1</v>
      </c>
      <c r="B139" s="11" t="s">
        <v>1</v>
      </c>
      <c r="C139" s="11" t="s">
        <v>496</v>
      </c>
      <c r="D139" s="518" t="s">
        <v>902</v>
      </c>
      <c r="E139" s="371">
        <v>1</v>
      </c>
      <c r="F139" s="11" t="s">
        <v>97</v>
      </c>
      <c r="G139" s="11"/>
      <c r="H139" s="12"/>
      <c r="I139" s="12"/>
      <c r="J139" s="12"/>
      <c r="K139" s="12">
        <v>41</v>
      </c>
      <c r="L139" s="12"/>
      <c r="M139" s="12"/>
      <c r="N139" s="12"/>
      <c r="O139" s="12"/>
      <c r="P139" s="135">
        <f>IF($C139="","",SUM((I139*Character!$D$42),(K139*Character!$E$42),(L139*Character!$F$42),(M139*Character!$G$42)))</f>
        <v>41</v>
      </c>
      <c r="Q139" s="458"/>
      <c r="R139" s="458"/>
      <c r="T139" s="132" t="s">
        <v>902</v>
      </c>
      <c r="U139" s="132" t="s">
        <v>902</v>
      </c>
      <c r="V139" s="132" t="s">
        <v>902</v>
      </c>
      <c r="W139" s="132" t="s">
        <v>1214</v>
      </c>
      <c r="X139" s="458"/>
    </row>
    <row r="140" spans="1:24" x14ac:dyDescent="0.25">
      <c r="A140" s="11" t="s">
        <v>1</v>
      </c>
      <c r="B140" s="11" t="s">
        <v>1</v>
      </c>
      <c r="C140" s="11" t="s">
        <v>547</v>
      </c>
      <c r="D140" s="518" t="s">
        <v>902</v>
      </c>
      <c r="E140" s="371">
        <v>5</v>
      </c>
      <c r="F140" s="11" t="s">
        <v>328</v>
      </c>
      <c r="G140" s="11" t="s">
        <v>329</v>
      </c>
      <c r="H140" s="12">
        <v>17</v>
      </c>
      <c r="I140" s="12">
        <v>17</v>
      </c>
      <c r="J140" s="12">
        <v>16</v>
      </c>
      <c r="K140" s="12">
        <v>16</v>
      </c>
      <c r="L140" s="12"/>
      <c r="M140" s="12"/>
      <c r="N140" s="12"/>
      <c r="O140" s="12"/>
      <c r="P140" s="135">
        <f>IF($C140="","",SUM((I140*Character!$D$42),(K140*Character!$E$42),(L140*Character!$F$42),(M140*Character!$G$42)))</f>
        <v>17.926063829787235</v>
      </c>
      <c r="Q140" s="458"/>
      <c r="R140" s="458"/>
      <c r="T140" s="132" t="s">
        <v>902</v>
      </c>
      <c r="U140" s="132" t="s">
        <v>902</v>
      </c>
      <c r="V140" s="132" t="s">
        <v>902</v>
      </c>
      <c r="W140" s="132" t="s">
        <v>902</v>
      </c>
      <c r="X140" s="458"/>
    </row>
    <row r="141" spans="1:24" x14ac:dyDescent="0.25">
      <c r="A141" s="11" t="s">
        <v>1</v>
      </c>
      <c r="B141" s="11" t="s">
        <v>1</v>
      </c>
      <c r="C141" s="11" t="s">
        <v>978</v>
      </c>
      <c r="D141" s="518" t="s">
        <v>902</v>
      </c>
      <c r="E141" s="371">
        <v>2</v>
      </c>
      <c r="F141" s="11" t="s">
        <v>315</v>
      </c>
      <c r="G141" s="11"/>
      <c r="H141" s="12">
        <v>19</v>
      </c>
      <c r="I141" s="12">
        <v>15</v>
      </c>
      <c r="J141" s="12">
        <v>7</v>
      </c>
      <c r="K141" s="12">
        <v>18</v>
      </c>
      <c r="L141" s="12">
        <v>1</v>
      </c>
      <c r="M141" s="12"/>
      <c r="N141" s="12"/>
      <c r="O141" s="12"/>
      <c r="P141" s="135">
        <f>IF($C141="","",SUM((I141*Character!$D$42),(K141*Character!$E$42),(L141*Character!$F$42),(M141*Character!$G$42)))</f>
        <v>26.497340425531917</v>
      </c>
      <c r="Q141" s="458"/>
      <c r="R141" s="458"/>
      <c r="T141" s="132" t="s">
        <v>902</v>
      </c>
      <c r="U141" s="132" t="s">
        <v>1214</v>
      </c>
      <c r="V141" s="132" t="s">
        <v>902</v>
      </c>
      <c r="W141" s="132" t="s">
        <v>902</v>
      </c>
      <c r="X141" s="458"/>
    </row>
    <row r="142" spans="1:24" x14ac:dyDescent="0.25">
      <c r="A142" s="11" t="s">
        <v>1</v>
      </c>
      <c r="B142" s="11" t="s">
        <v>1</v>
      </c>
      <c r="C142" s="11" t="s">
        <v>528</v>
      </c>
      <c r="D142" s="518" t="s">
        <v>902</v>
      </c>
      <c r="E142" s="371">
        <v>5</v>
      </c>
      <c r="F142" s="11" t="s">
        <v>38</v>
      </c>
      <c r="G142" s="11" t="s">
        <v>529</v>
      </c>
      <c r="H142" s="12">
        <v>22</v>
      </c>
      <c r="I142" s="12">
        <v>22</v>
      </c>
      <c r="J142" s="12">
        <v>12</v>
      </c>
      <c r="K142" s="12">
        <v>27</v>
      </c>
      <c r="L142" s="12"/>
      <c r="M142" s="12"/>
      <c r="N142" s="12"/>
      <c r="O142" s="12"/>
      <c r="P142" s="135">
        <f>IF($C142="","",SUM((I142*Character!$D$42),(K142*Character!$E$42),(L142*Character!$F$42),(M142*Character!$G$42)))</f>
        <v>29.492553191489364</v>
      </c>
      <c r="Q142" s="458"/>
      <c r="R142" s="458"/>
      <c r="T142" s="132" t="s">
        <v>902</v>
      </c>
      <c r="U142" s="132" t="s">
        <v>902</v>
      </c>
      <c r="V142" s="132" t="s">
        <v>902</v>
      </c>
      <c r="W142" s="132" t="s">
        <v>902</v>
      </c>
      <c r="X142" s="458"/>
    </row>
    <row r="143" spans="1:24" x14ac:dyDescent="0.25">
      <c r="A143" s="11" t="s">
        <v>1</v>
      </c>
      <c r="B143" s="11" t="s">
        <v>1</v>
      </c>
      <c r="C143" s="11" t="s">
        <v>536</v>
      </c>
      <c r="D143" s="518" t="s">
        <v>902</v>
      </c>
      <c r="E143" s="371">
        <v>6</v>
      </c>
      <c r="F143" s="11" t="s">
        <v>33</v>
      </c>
      <c r="G143" s="11" t="s">
        <v>537</v>
      </c>
      <c r="H143" s="12">
        <v>20</v>
      </c>
      <c r="I143" s="12">
        <v>21</v>
      </c>
      <c r="J143" s="12"/>
      <c r="K143" s="12">
        <v>18</v>
      </c>
      <c r="L143" s="12"/>
      <c r="M143" s="12"/>
      <c r="N143" s="12"/>
      <c r="O143" s="12"/>
      <c r="P143" s="135">
        <f>IF($C143="","",SUM((I143*Character!$D$42),(K143*Character!$E$42),(L143*Character!$F$42),(M143*Character!$G$42)))</f>
        <v>20.379255319148939</v>
      </c>
      <c r="Q143" s="458"/>
      <c r="R143" s="458"/>
      <c r="T143" s="132" t="s">
        <v>902</v>
      </c>
      <c r="U143" s="132" t="s">
        <v>902</v>
      </c>
      <c r="V143" s="132" t="s">
        <v>902</v>
      </c>
      <c r="W143" s="132" t="s">
        <v>902</v>
      </c>
      <c r="X143" s="458"/>
    </row>
    <row r="144" spans="1:24" x14ac:dyDescent="0.25">
      <c r="A144" s="11" t="s">
        <v>1</v>
      </c>
      <c r="B144" s="11" t="s">
        <v>1</v>
      </c>
      <c r="C144" s="11" t="s">
        <v>505</v>
      </c>
      <c r="D144" s="518" t="s">
        <v>902</v>
      </c>
      <c r="E144" s="371">
        <v>1</v>
      </c>
      <c r="F144" s="11" t="s">
        <v>97</v>
      </c>
      <c r="G144" s="11"/>
      <c r="H144" s="12"/>
      <c r="I144" s="12"/>
      <c r="J144" s="12"/>
      <c r="K144" s="12">
        <v>40</v>
      </c>
      <c r="L144" s="12"/>
      <c r="M144" s="12"/>
      <c r="N144" s="12"/>
      <c r="O144" s="12"/>
      <c r="P144" s="135">
        <f>IF($C144="","",SUM((I144*Character!$D$42),(K144*Character!$E$42),(L144*Character!$F$42),(M144*Character!$G$42)))</f>
        <v>40</v>
      </c>
      <c r="Q144" s="458"/>
      <c r="R144" s="458"/>
      <c r="T144" s="132" t="s">
        <v>902</v>
      </c>
      <c r="U144" s="132" t="s">
        <v>902</v>
      </c>
      <c r="V144" s="132" t="s">
        <v>902</v>
      </c>
      <c r="W144" s="132" t="s">
        <v>1214</v>
      </c>
      <c r="X144" s="458"/>
    </row>
    <row r="145" spans="1:24" x14ac:dyDescent="0.25">
      <c r="A145" s="11" t="s">
        <v>1</v>
      </c>
      <c r="B145" s="11" t="s">
        <v>1</v>
      </c>
      <c r="C145" s="11" t="s">
        <v>506</v>
      </c>
      <c r="D145" s="518" t="s">
        <v>902</v>
      </c>
      <c r="E145" s="371">
        <v>1</v>
      </c>
      <c r="F145" s="11" t="s">
        <v>97</v>
      </c>
      <c r="G145" s="11"/>
      <c r="H145" s="12"/>
      <c r="I145" s="12"/>
      <c r="J145" s="12"/>
      <c r="K145" s="12">
        <v>40</v>
      </c>
      <c r="L145" s="12"/>
      <c r="M145" s="12"/>
      <c r="N145" s="12"/>
      <c r="O145" s="12"/>
      <c r="P145" s="135">
        <f>IF($C145="","",SUM((I145*Character!$D$42),(K145*Character!$E$42),(L145*Character!$F$42),(M145*Character!$G$42)))</f>
        <v>40</v>
      </c>
      <c r="Q145" s="458"/>
      <c r="R145" s="458"/>
      <c r="T145" s="132" t="s">
        <v>902</v>
      </c>
      <c r="U145" s="132" t="s">
        <v>902</v>
      </c>
      <c r="V145" s="132" t="s">
        <v>1214</v>
      </c>
      <c r="W145" s="132" t="s">
        <v>902</v>
      </c>
      <c r="X145" s="458"/>
    </row>
    <row r="146" spans="1:24" x14ac:dyDescent="0.25">
      <c r="A146" s="11" t="s">
        <v>1</v>
      </c>
      <c r="B146" s="11" t="s">
        <v>1</v>
      </c>
      <c r="C146" s="11" t="s">
        <v>532</v>
      </c>
      <c r="D146" s="518" t="s">
        <v>902</v>
      </c>
      <c r="E146" s="371">
        <v>5</v>
      </c>
      <c r="F146" s="11" t="s">
        <v>197</v>
      </c>
      <c r="G146" s="11" t="s">
        <v>533</v>
      </c>
      <c r="H146" s="12">
        <v>14</v>
      </c>
      <c r="I146" s="12">
        <v>13</v>
      </c>
      <c r="J146" s="12">
        <v>12</v>
      </c>
      <c r="K146" s="12">
        <v>23</v>
      </c>
      <c r="L146" s="12"/>
      <c r="M146" s="12"/>
      <c r="N146" s="12"/>
      <c r="O146" s="12"/>
      <c r="P146" s="135">
        <f>IF($C146="","",SUM((I146*Character!$D$42),(K146*Character!$E$42),(L146*Character!$F$42),(M146*Character!$G$42)))</f>
        <v>24.472872340425532</v>
      </c>
      <c r="Q146" s="458"/>
      <c r="R146" s="458"/>
      <c r="T146" s="132" t="s">
        <v>902</v>
      </c>
      <c r="U146" s="132" t="s">
        <v>902</v>
      </c>
      <c r="V146" s="132" t="s">
        <v>902</v>
      </c>
      <c r="W146" s="132" t="s">
        <v>902</v>
      </c>
      <c r="X146" s="458"/>
    </row>
    <row r="147" spans="1:24" x14ac:dyDescent="0.25">
      <c r="A147" s="11" t="s">
        <v>1</v>
      </c>
      <c r="B147" s="11" t="s">
        <v>1</v>
      </c>
      <c r="C147" s="11" t="s">
        <v>500</v>
      </c>
      <c r="D147" s="518" t="s">
        <v>902</v>
      </c>
      <c r="E147" s="371">
        <v>1</v>
      </c>
      <c r="F147" s="11" t="s">
        <v>97</v>
      </c>
      <c r="G147" s="11"/>
      <c r="H147" s="12"/>
      <c r="I147" s="12"/>
      <c r="J147" s="12"/>
      <c r="K147" s="12">
        <v>40</v>
      </c>
      <c r="L147" s="12"/>
      <c r="M147" s="12"/>
      <c r="N147" s="12"/>
      <c r="O147" s="12"/>
      <c r="P147" s="135">
        <f>IF($C147="","",SUM((I147*Character!$D$42),(K147*Character!$E$42),(L147*Character!$F$42),(M147*Character!$G$42)))</f>
        <v>40</v>
      </c>
      <c r="Q147" s="458"/>
      <c r="R147" s="458"/>
      <c r="T147" s="132" t="s">
        <v>902</v>
      </c>
      <c r="U147" s="132" t="s">
        <v>902</v>
      </c>
      <c r="V147" s="132" t="s">
        <v>902</v>
      </c>
      <c r="W147" s="132" t="s">
        <v>1214</v>
      </c>
      <c r="X147" s="458"/>
    </row>
    <row r="148" spans="1:24" x14ac:dyDescent="0.25">
      <c r="A148" s="11" t="s">
        <v>1</v>
      </c>
      <c r="B148" s="11" t="s">
        <v>1</v>
      </c>
      <c r="C148" s="11" t="s">
        <v>552</v>
      </c>
      <c r="D148" s="518" t="s">
        <v>902</v>
      </c>
      <c r="E148" s="371">
        <v>1</v>
      </c>
      <c r="F148" s="11" t="s">
        <v>245</v>
      </c>
      <c r="G148" s="11" t="s">
        <v>553</v>
      </c>
      <c r="H148" s="12">
        <v>12</v>
      </c>
      <c r="I148" s="12">
        <v>15</v>
      </c>
      <c r="J148" s="12">
        <v>9</v>
      </c>
      <c r="K148" s="12"/>
      <c r="L148" s="12">
        <v>1</v>
      </c>
      <c r="M148" s="12"/>
      <c r="N148" s="12"/>
      <c r="O148" s="12"/>
      <c r="P148" s="135">
        <f>IF($C148="","",SUM((I148*Character!$D$42),(K148*Character!$E$42),(L148*Character!$F$42),(M148*Character!$G$42)))</f>
        <v>8.4973404255319167</v>
      </c>
      <c r="Q148" s="458"/>
      <c r="R148" s="458"/>
      <c r="T148" s="132" t="s">
        <v>902</v>
      </c>
      <c r="U148" s="132" t="s">
        <v>902</v>
      </c>
      <c r="V148" s="132" t="s">
        <v>902</v>
      </c>
      <c r="W148" s="132" t="s">
        <v>902</v>
      </c>
      <c r="X148" s="458"/>
    </row>
    <row r="149" spans="1:24" x14ac:dyDescent="0.25">
      <c r="A149" s="11" t="s">
        <v>1</v>
      </c>
      <c r="B149" s="11" t="s">
        <v>1</v>
      </c>
      <c r="C149" s="11" t="s">
        <v>521</v>
      </c>
      <c r="D149" s="518" t="s">
        <v>902</v>
      </c>
      <c r="E149" s="371">
        <v>1</v>
      </c>
      <c r="F149" s="11" t="s">
        <v>97</v>
      </c>
      <c r="G149" s="11"/>
      <c r="H149" s="12"/>
      <c r="I149" s="12"/>
      <c r="J149" s="12"/>
      <c r="K149" s="12">
        <v>36</v>
      </c>
      <c r="L149" s="12"/>
      <c r="M149" s="12"/>
      <c r="N149" s="12"/>
      <c r="O149" s="12"/>
      <c r="P149" s="135">
        <f>IF($C149="","",SUM((I149*Character!$D$42),(K149*Character!$E$42),(L149*Character!$F$42),(M149*Character!$G$42)))</f>
        <v>36</v>
      </c>
      <c r="Q149" s="458"/>
      <c r="R149" s="458"/>
      <c r="T149" s="132" t="s">
        <v>902</v>
      </c>
      <c r="U149" s="132" t="s">
        <v>902</v>
      </c>
      <c r="V149" s="132" t="s">
        <v>902</v>
      </c>
      <c r="W149" s="132" t="s">
        <v>1214</v>
      </c>
      <c r="X149" s="458"/>
    </row>
    <row r="150" spans="1:24" x14ac:dyDescent="0.25">
      <c r="A150" s="11" t="s">
        <v>1</v>
      </c>
      <c r="B150" s="11" t="s">
        <v>1</v>
      </c>
      <c r="C150" s="11" t="s">
        <v>522</v>
      </c>
      <c r="D150" s="518" t="s">
        <v>902</v>
      </c>
      <c r="E150" s="371">
        <v>1</v>
      </c>
      <c r="F150" s="11" t="s">
        <v>97</v>
      </c>
      <c r="G150" s="11"/>
      <c r="H150" s="12"/>
      <c r="I150" s="12"/>
      <c r="J150" s="12"/>
      <c r="K150" s="12">
        <v>36</v>
      </c>
      <c r="L150" s="12"/>
      <c r="M150" s="12"/>
      <c r="N150" s="12"/>
      <c r="O150" s="12"/>
      <c r="P150" s="135">
        <f>IF($C150="","",SUM((I150*Character!$D$42),(K150*Character!$E$42),(L150*Character!$F$42),(M150*Character!$G$42)))</f>
        <v>36</v>
      </c>
      <c r="Q150" s="458"/>
      <c r="R150" s="458"/>
      <c r="T150" s="132" t="s">
        <v>902</v>
      </c>
      <c r="U150" s="132" t="s">
        <v>902</v>
      </c>
      <c r="V150" s="132" t="s">
        <v>1214</v>
      </c>
      <c r="W150" s="132" t="s">
        <v>902</v>
      </c>
      <c r="X150" s="458"/>
    </row>
    <row r="151" spans="1:24" x14ac:dyDescent="0.25">
      <c r="A151" s="11" t="s">
        <v>1</v>
      </c>
      <c r="B151" s="11" t="s">
        <v>1</v>
      </c>
      <c r="C151" s="11" t="s">
        <v>542</v>
      </c>
      <c r="D151" s="518" t="s">
        <v>902</v>
      </c>
      <c r="E151" s="371">
        <v>2</v>
      </c>
      <c r="F151" s="11" t="s">
        <v>543</v>
      </c>
      <c r="G151" s="11"/>
      <c r="H151" s="12">
        <v>16</v>
      </c>
      <c r="I151" s="12">
        <v>16</v>
      </c>
      <c r="J151" s="12">
        <v>8</v>
      </c>
      <c r="K151" s="12">
        <v>18</v>
      </c>
      <c r="L151" s="12"/>
      <c r="M151" s="12"/>
      <c r="N151" s="12"/>
      <c r="O151" s="12"/>
      <c r="P151" s="135">
        <f>IF($C151="","",SUM((I151*Character!$D$42),(K151*Character!$E$42),(L151*Character!$F$42),(M151*Character!$G$42)))</f>
        <v>19.81276595744681</v>
      </c>
      <c r="Q151" s="458"/>
      <c r="R151" s="458"/>
      <c r="T151" s="132" t="s">
        <v>902</v>
      </c>
      <c r="U151" s="132" t="s">
        <v>1214</v>
      </c>
      <c r="V151" s="132" t="s">
        <v>902</v>
      </c>
      <c r="W151" s="132" t="s">
        <v>902</v>
      </c>
      <c r="X151" s="458"/>
    </row>
    <row r="152" spans="1:24" x14ac:dyDescent="0.25">
      <c r="A152" s="11" t="s">
        <v>1</v>
      </c>
      <c r="B152" s="11" t="s">
        <v>1</v>
      </c>
      <c r="C152" s="11" t="s">
        <v>499</v>
      </c>
      <c r="D152" s="518" t="s">
        <v>902</v>
      </c>
      <c r="E152" s="371">
        <v>1</v>
      </c>
      <c r="F152" s="11" t="s">
        <v>97</v>
      </c>
      <c r="G152" s="11"/>
      <c r="H152" s="12"/>
      <c r="I152" s="12"/>
      <c r="J152" s="12"/>
      <c r="K152" s="12">
        <v>40</v>
      </c>
      <c r="L152" s="12"/>
      <c r="M152" s="12"/>
      <c r="N152" s="12"/>
      <c r="O152" s="12"/>
      <c r="P152" s="135">
        <f>IF($C152="","",SUM((I152*Character!$D$42),(K152*Character!$E$42),(L152*Character!$F$42),(M152*Character!$G$42)))</f>
        <v>40</v>
      </c>
      <c r="Q152" s="458"/>
      <c r="R152" s="458"/>
      <c r="T152" s="132" t="s">
        <v>902</v>
      </c>
      <c r="U152" s="132" t="s">
        <v>902</v>
      </c>
      <c r="V152" s="132" t="s">
        <v>902</v>
      </c>
      <c r="W152" s="132" t="s">
        <v>1214</v>
      </c>
      <c r="X152" s="458"/>
    </row>
    <row r="153" spans="1:24" x14ac:dyDescent="0.25">
      <c r="A153" s="11" t="s">
        <v>1</v>
      </c>
      <c r="B153" s="11" t="s">
        <v>1</v>
      </c>
      <c r="C153" s="11" t="s">
        <v>507</v>
      </c>
      <c r="D153" s="518" t="s">
        <v>902</v>
      </c>
      <c r="E153" s="371">
        <v>1</v>
      </c>
      <c r="F153" s="11" t="s">
        <v>97</v>
      </c>
      <c r="G153" s="11"/>
      <c r="H153" s="12"/>
      <c r="I153" s="12"/>
      <c r="J153" s="12"/>
      <c r="K153" s="12">
        <v>40</v>
      </c>
      <c r="L153" s="12"/>
      <c r="M153" s="12"/>
      <c r="N153" s="12"/>
      <c r="O153" s="12"/>
      <c r="P153" s="135">
        <f>IF($C153="","",SUM((I153*Character!$D$42),(K153*Character!$E$42),(L153*Character!$F$42),(M153*Character!$G$42)))</f>
        <v>40</v>
      </c>
      <c r="Q153" s="458"/>
      <c r="R153" s="458"/>
      <c r="T153" s="132" t="s">
        <v>902</v>
      </c>
      <c r="U153" s="132" t="s">
        <v>902</v>
      </c>
      <c r="V153" s="132" t="s">
        <v>902</v>
      </c>
      <c r="W153" s="132" t="s">
        <v>1214</v>
      </c>
      <c r="X153" s="458"/>
    </row>
    <row r="154" spans="1:24" x14ac:dyDescent="0.25">
      <c r="A154" s="11" t="s">
        <v>1</v>
      </c>
      <c r="B154" s="11" t="s">
        <v>1</v>
      </c>
      <c r="C154" s="11" t="s">
        <v>508</v>
      </c>
      <c r="D154" s="518" t="s">
        <v>902</v>
      </c>
      <c r="E154" s="371">
        <v>1</v>
      </c>
      <c r="F154" s="11" t="s">
        <v>97</v>
      </c>
      <c r="G154" s="11"/>
      <c r="H154" s="12"/>
      <c r="I154" s="12"/>
      <c r="J154" s="12"/>
      <c r="K154" s="12">
        <v>40</v>
      </c>
      <c r="L154" s="12"/>
      <c r="M154" s="12"/>
      <c r="N154" s="12"/>
      <c r="O154" s="12"/>
      <c r="P154" s="135">
        <f>IF($C154="","",SUM((I154*Character!$D$42),(K154*Character!$E$42),(L154*Character!$F$42),(M154*Character!$G$42)))</f>
        <v>40</v>
      </c>
      <c r="Q154" s="458"/>
      <c r="R154" s="458"/>
      <c r="T154" s="132" t="s">
        <v>902</v>
      </c>
      <c r="U154" s="132" t="s">
        <v>902</v>
      </c>
      <c r="V154" s="132" t="s">
        <v>1214</v>
      </c>
      <c r="W154" s="132" t="s">
        <v>902</v>
      </c>
      <c r="X154" s="458"/>
    </row>
    <row r="155" spans="1:24" x14ac:dyDescent="0.25">
      <c r="A155" s="11" t="s">
        <v>1</v>
      </c>
      <c r="B155" s="11" t="s">
        <v>1</v>
      </c>
      <c r="C155" s="11" t="s">
        <v>488</v>
      </c>
      <c r="D155" s="518" t="s">
        <v>902</v>
      </c>
      <c r="E155" s="371">
        <v>3</v>
      </c>
      <c r="F155" s="11" t="s">
        <v>41</v>
      </c>
      <c r="G155" s="11" t="s">
        <v>42</v>
      </c>
      <c r="H155" s="12">
        <v>15</v>
      </c>
      <c r="I155" s="12">
        <v>24</v>
      </c>
      <c r="J155" s="12">
        <v>9</v>
      </c>
      <c r="K155" s="12">
        <v>35</v>
      </c>
      <c r="L155" s="12">
        <v>2</v>
      </c>
      <c r="M155" s="12"/>
      <c r="N155" s="12"/>
      <c r="O155" s="12"/>
      <c r="P155" s="135">
        <f>IF($C155="","",SUM((I155*Character!$D$42),(K155*Character!$E$42),(L155*Character!$F$42),(M155*Character!$G$42)))</f>
        <v>51.314893617021283</v>
      </c>
      <c r="Q155" s="458"/>
      <c r="R155" s="458"/>
      <c r="T155" s="132" t="s">
        <v>902</v>
      </c>
      <c r="U155" s="132" t="s">
        <v>902</v>
      </c>
      <c r="V155" s="132" t="s">
        <v>902</v>
      </c>
      <c r="W155" s="132" t="s">
        <v>902</v>
      </c>
      <c r="X155" s="458"/>
    </row>
    <row r="156" spans="1:24" x14ac:dyDescent="0.25">
      <c r="A156" s="11" t="s">
        <v>1</v>
      </c>
      <c r="B156" s="11" t="s">
        <v>1</v>
      </c>
      <c r="C156" s="11" t="s">
        <v>516</v>
      </c>
      <c r="D156" s="518" t="s">
        <v>902</v>
      </c>
      <c r="E156" s="371">
        <v>1</v>
      </c>
      <c r="F156" s="11" t="s">
        <v>97</v>
      </c>
      <c r="G156" s="11"/>
      <c r="H156" s="12"/>
      <c r="I156" s="12"/>
      <c r="J156" s="12"/>
      <c r="K156" s="12">
        <v>36</v>
      </c>
      <c r="L156" s="12"/>
      <c r="M156" s="12"/>
      <c r="N156" s="12"/>
      <c r="O156" s="12"/>
      <c r="P156" s="135">
        <f>IF($C156="","",SUM((I156*Character!$D$42),(K156*Character!$E$42),(L156*Character!$F$42),(M156*Character!$G$42)))</f>
        <v>36</v>
      </c>
      <c r="Q156" s="458"/>
      <c r="R156" s="458"/>
      <c r="T156" s="132" t="s">
        <v>902</v>
      </c>
      <c r="U156" s="132" t="s">
        <v>902</v>
      </c>
      <c r="V156" s="132" t="s">
        <v>902</v>
      </c>
      <c r="W156" s="132" t="s">
        <v>1214</v>
      </c>
      <c r="X156" s="458"/>
    </row>
    <row r="157" spans="1:24" x14ac:dyDescent="0.25">
      <c r="A157" s="11" t="s">
        <v>1</v>
      </c>
      <c r="B157" s="11" t="s">
        <v>1</v>
      </c>
      <c r="C157" s="11" t="s">
        <v>509</v>
      </c>
      <c r="D157" s="518" t="s">
        <v>902</v>
      </c>
      <c r="E157" s="371">
        <v>1</v>
      </c>
      <c r="F157" s="11" t="s">
        <v>97</v>
      </c>
      <c r="G157" s="11"/>
      <c r="H157" s="12"/>
      <c r="I157" s="12"/>
      <c r="J157" s="12"/>
      <c r="K157" s="12">
        <v>40</v>
      </c>
      <c r="L157" s="12"/>
      <c r="M157" s="12"/>
      <c r="N157" s="12"/>
      <c r="O157" s="12"/>
      <c r="P157" s="135">
        <f>IF($C157="","",SUM((I157*Character!$D$42),(K157*Character!$E$42),(L157*Character!$F$42),(M157*Character!$G$42)))</f>
        <v>40</v>
      </c>
      <c r="Q157" s="458"/>
      <c r="R157" s="458"/>
      <c r="T157" s="132" t="s">
        <v>902</v>
      </c>
      <c r="U157" s="132" t="s">
        <v>902</v>
      </c>
      <c r="V157" s="132" t="s">
        <v>902</v>
      </c>
      <c r="W157" s="132" t="s">
        <v>1214</v>
      </c>
      <c r="X157" s="458"/>
    </row>
    <row r="158" spans="1:24" x14ac:dyDescent="0.25">
      <c r="A158" s="11" t="s">
        <v>1</v>
      </c>
      <c r="B158" s="11" t="s">
        <v>1</v>
      </c>
      <c r="C158" s="11" t="s">
        <v>510</v>
      </c>
      <c r="D158" s="518" t="s">
        <v>902</v>
      </c>
      <c r="E158" s="371">
        <v>1</v>
      </c>
      <c r="F158" s="11" t="s">
        <v>97</v>
      </c>
      <c r="G158" s="11"/>
      <c r="H158" s="12"/>
      <c r="I158" s="12"/>
      <c r="J158" s="12"/>
      <c r="K158" s="12">
        <v>40</v>
      </c>
      <c r="L158" s="12"/>
      <c r="M158" s="12"/>
      <c r="N158" s="12"/>
      <c r="O158" s="12"/>
      <c r="P158" s="135">
        <f>IF($C158="","",SUM((I158*Character!$D$42),(K158*Character!$E$42),(L158*Character!$F$42),(M158*Character!$G$42)))</f>
        <v>40</v>
      </c>
      <c r="Q158" s="458"/>
      <c r="R158" s="458"/>
      <c r="T158" s="132" t="s">
        <v>902</v>
      </c>
      <c r="U158" s="132" t="s">
        <v>902</v>
      </c>
      <c r="V158" s="132" t="s">
        <v>1214</v>
      </c>
      <c r="W158" s="132" t="s">
        <v>902</v>
      </c>
      <c r="X158" s="458"/>
    </row>
    <row r="159" spans="1:24" x14ac:dyDescent="0.25">
      <c r="A159" s="11" t="s">
        <v>1</v>
      </c>
      <c r="B159" s="11" t="s">
        <v>1</v>
      </c>
      <c r="C159" s="11" t="s">
        <v>513</v>
      </c>
      <c r="D159" s="518" t="s">
        <v>902</v>
      </c>
      <c r="E159" s="371">
        <v>1</v>
      </c>
      <c r="F159" s="11" t="s">
        <v>97</v>
      </c>
      <c r="G159" s="11"/>
      <c r="H159" s="12"/>
      <c r="I159" s="12"/>
      <c r="J159" s="12"/>
      <c r="K159" s="12">
        <v>37</v>
      </c>
      <c r="L159" s="12"/>
      <c r="M159" s="12"/>
      <c r="N159" s="12"/>
      <c r="O159" s="12"/>
      <c r="P159" s="135">
        <f>IF($C159="","",SUM((I159*Character!$D$42),(K159*Character!$E$42),(L159*Character!$F$42),(M159*Character!$G$42)))</f>
        <v>37</v>
      </c>
      <c r="Q159" s="458"/>
      <c r="R159" s="458"/>
      <c r="T159" s="132" t="s">
        <v>902</v>
      </c>
      <c r="U159" s="132" t="s">
        <v>902</v>
      </c>
      <c r="V159" s="132" t="s">
        <v>902</v>
      </c>
      <c r="W159" s="132" t="s">
        <v>1214</v>
      </c>
      <c r="X159" s="458"/>
    </row>
    <row r="160" spans="1:24" x14ac:dyDescent="0.25">
      <c r="A160" s="11" t="s">
        <v>1</v>
      </c>
      <c r="B160" s="11" t="s">
        <v>1</v>
      </c>
      <c r="C160" s="11" t="s">
        <v>514</v>
      </c>
      <c r="D160" s="518" t="s">
        <v>902</v>
      </c>
      <c r="E160" s="371">
        <v>1</v>
      </c>
      <c r="F160" s="11" t="s">
        <v>97</v>
      </c>
      <c r="G160" s="11"/>
      <c r="H160" s="12"/>
      <c r="I160" s="12"/>
      <c r="J160" s="12"/>
      <c r="K160" s="12">
        <v>37</v>
      </c>
      <c r="L160" s="12"/>
      <c r="M160" s="12"/>
      <c r="N160" s="12"/>
      <c r="O160" s="12"/>
      <c r="P160" s="135">
        <f>IF($C160="","",SUM((I160*Character!$D$42),(K160*Character!$E$42),(L160*Character!$F$42),(M160*Character!$G$42)))</f>
        <v>37</v>
      </c>
      <c r="Q160" s="458"/>
      <c r="R160" s="458"/>
      <c r="T160" s="132" t="s">
        <v>902</v>
      </c>
      <c r="U160" s="132" t="s">
        <v>902</v>
      </c>
      <c r="V160" s="132" t="s">
        <v>1214</v>
      </c>
      <c r="W160" s="132" t="s">
        <v>902</v>
      </c>
      <c r="X160" s="458"/>
    </row>
    <row r="161" spans="1:24" x14ac:dyDescent="0.25">
      <c r="A161" s="11" t="s">
        <v>1</v>
      </c>
      <c r="B161" s="11" t="s">
        <v>1</v>
      </c>
      <c r="C161" s="11" t="s">
        <v>517</v>
      </c>
      <c r="D161" s="518" t="s">
        <v>902</v>
      </c>
      <c r="E161" s="371">
        <v>1</v>
      </c>
      <c r="F161" s="11" t="s">
        <v>97</v>
      </c>
      <c r="G161" s="11"/>
      <c r="H161" s="12"/>
      <c r="I161" s="12"/>
      <c r="J161" s="12"/>
      <c r="K161" s="12">
        <v>36</v>
      </c>
      <c r="L161" s="12"/>
      <c r="M161" s="12"/>
      <c r="N161" s="12"/>
      <c r="O161" s="12"/>
      <c r="P161" s="135">
        <f>IF($C161="","",SUM((I161*Character!$D$42),(K161*Character!$E$42),(L161*Character!$F$42),(M161*Character!$G$42)))</f>
        <v>36</v>
      </c>
      <c r="Q161" s="458"/>
      <c r="R161" s="458"/>
      <c r="T161" s="132" t="s">
        <v>902</v>
      </c>
      <c r="U161" s="132" t="s">
        <v>902</v>
      </c>
      <c r="V161" s="132" t="s">
        <v>902</v>
      </c>
      <c r="W161" s="132" t="s">
        <v>1214</v>
      </c>
      <c r="X161" s="458"/>
    </row>
    <row r="162" spans="1:24" x14ac:dyDescent="0.25">
      <c r="A162" s="11" t="s">
        <v>1</v>
      </c>
      <c r="B162" s="11" t="s">
        <v>1</v>
      </c>
      <c r="C162" s="11" t="s">
        <v>518</v>
      </c>
      <c r="D162" s="518" t="s">
        <v>902</v>
      </c>
      <c r="E162" s="371">
        <v>1</v>
      </c>
      <c r="F162" s="11" t="s">
        <v>97</v>
      </c>
      <c r="G162" s="11"/>
      <c r="H162" s="12"/>
      <c r="I162" s="12"/>
      <c r="J162" s="12"/>
      <c r="K162" s="12">
        <v>36</v>
      </c>
      <c r="L162" s="12"/>
      <c r="M162" s="12"/>
      <c r="N162" s="12"/>
      <c r="O162" s="12"/>
      <c r="P162" s="135">
        <f>IF($C162="","",SUM((I162*Character!$D$42),(K162*Character!$E$42),(L162*Character!$F$42),(M162*Character!$G$42)))</f>
        <v>36</v>
      </c>
      <c r="Q162" s="458"/>
      <c r="R162" s="458"/>
      <c r="T162" s="132" t="s">
        <v>902</v>
      </c>
      <c r="U162" s="132" t="s">
        <v>902</v>
      </c>
      <c r="V162" s="132" t="s">
        <v>1214</v>
      </c>
      <c r="W162" s="132" t="s">
        <v>902</v>
      </c>
      <c r="X162" s="458"/>
    </row>
    <row r="163" spans="1:24" x14ac:dyDescent="0.25">
      <c r="A163" s="11" t="s">
        <v>1</v>
      </c>
      <c r="B163" s="11" t="s">
        <v>1</v>
      </c>
      <c r="C163" s="11" t="s">
        <v>489</v>
      </c>
      <c r="D163" s="518" t="s">
        <v>902</v>
      </c>
      <c r="E163" s="371">
        <v>6</v>
      </c>
      <c r="F163" s="11" t="s">
        <v>33</v>
      </c>
      <c r="G163" s="11" t="s">
        <v>490</v>
      </c>
      <c r="H163" s="12">
        <v>18</v>
      </c>
      <c r="I163" s="12">
        <v>24</v>
      </c>
      <c r="J163" s="12"/>
      <c r="K163" s="12">
        <v>51</v>
      </c>
      <c r="L163" s="12"/>
      <c r="M163" s="12"/>
      <c r="N163" s="12"/>
      <c r="O163" s="12"/>
      <c r="P163" s="135">
        <f>IF($C163="","",SUM((I163*Character!$D$42),(K163*Character!$E$42),(L163*Character!$F$42),(M163*Character!$G$42)))</f>
        <v>53.719148936170214</v>
      </c>
      <c r="Q163" s="458"/>
      <c r="R163" s="458"/>
      <c r="T163" s="132" t="s">
        <v>902</v>
      </c>
      <c r="U163" s="132" t="s">
        <v>902</v>
      </c>
      <c r="V163" s="132" t="s">
        <v>902</v>
      </c>
      <c r="W163" s="132" t="s">
        <v>902</v>
      </c>
      <c r="X163" s="458"/>
    </row>
    <row r="164" spans="1:24" x14ac:dyDescent="0.25">
      <c r="A164" s="11" t="s">
        <v>1</v>
      </c>
      <c r="B164" s="11" t="s">
        <v>1</v>
      </c>
      <c r="C164" s="11" t="s">
        <v>501</v>
      </c>
      <c r="D164" s="518" t="s">
        <v>902</v>
      </c>
      <c r="E164" s="371">
        <v>1</v>
      </c>
      <c r="F164" s="11" t="s">
        <v>97</v>
      </c>
      <c r="G164" s="11"/>
      <c r="H164" s="12"/>
      <c r="I164" s="12"/>
      <c r="J164" s="12"/>
      <c r="K164" s="12">
        <v>40</v>
      </c>
      <c r="L164" s="12"/>
      <c r="M164" s="12"/>
      <c r="N164" s="12"/>
      <c r="O164" s="12"/>
      <c r="P164" s="135">
        <f>IF($C164="","",SUM((I164*Character!$D$42),(K164*Character!$E$42),(L164*Character!$F$42),(M164*Character!$G$42)))</f>
        <v>40</v>
      </c>
      <c r="Q164" s="458"/>
      <c r="R164" s="458"/>
      <c r="T164" s="132" t="s">
        <v>902</v>
      </c>
      <c r="U164" s="132" t="s">
        <v>902</v>
      </c>
      <c r="V164" s="132" t="s">
        <v>902</v>
      </c>
      <c r="W164" s="132" t="s">
        <v>1214</v>
      </c>
      <c r="X164" s="458"/>
    </row>
    <row r="165" spans="1:24" x14ac:dyDescent="0.25">
      <c r="A165" s="11" t="s">
        <v>1</v>
      </c>
      <c r="B165" s="11" t="s">
        <v>1</v>
      </c>
      <c r="C165" s="11" t="s">
        <v>538</v>
      </c>
      <c r="D165" s="518" t="s">
        <v>902</v>
      </c>
      <c r="E165" s="371">
        <v>1</v>
      </c>
      <c r="F165" s="11" t="s">
        <v>539</v>
      </c>
      <c r="G165" s="11"/>
      <c r="H165" s="12"/>
      <c r="I165" s="12"/>
      <c r="J165" s="12"/>
      <c r="K165" s="12">
        <v>21</v>
      </c>
      <c r="L165" s="12"/>
      <c r="M165" s="12"/>
      <c r="N165" s="12"/>
      <c r="O165" s="12"/>
      <c r="P165" s="135">
        <f>IF($C165="","",SUM((I165*Character!$D$42),(K165*Character!$E$42),(L165*Character!$F$42),(M165*Character!$G$42)))</f>
        <v>21</v>
      </c>
      <c r="Q165" s="458"/>
      <c r="R165" s="458"/>
      <c r="T165" s="132" t="s">
        <v>902</v>
      </c>
      <c r="U165" s="132" t="s">
        <v>902</v>
      </c>
      <c r="V165" s="132" t="s">
        <v>902</v>
      </c>
      <c r="W165" s="132" t="s">
        <v>902</v>
      </c>
      <c r="X165" s="458"/>
    </row>
    <row r="166" spans="1:24" x14ac:dyDescent="0.25">
      <c r="A166" s="11" t="s">
        <v>1</v>
      </c>
      <c r="B166" s="11" t="s">
        <v>1</v>
      </c>
      <c r="C166" s="11" t="s">
        <v>530</v>
      </c>
      <c r="D166" s="518" t="s">
        <v>902</v>
      </c>
      <c r="E166" s="371">
        <v>1</v>
      </c>
      <c r="F166" s="11" t="s">
        <v>531</v>
      </c>
      <c r="G166" s="11"/>
      <c r="H166" s="12"/>
      <c r="I166" s="12"/>
      <c r="J166" s="12"/>
      <c r="K166" s="12">
        <v>27</v>
      </c>
      <c r="L166" s="12"/>
      <c r="M166" s="12"/>
      <c r="N166" s="12"/>
      <c r="O166" s="12"/>
      <c r="P166" s="135">
        <f>IF($C166="","",SUM((I166*Character!$D$42),(K166*Character!$E$42),(L166*Character!$F$42),(M166*Character!$G$42)))</f>
        <v>27</v>
      </c>
      <c r="Q166" s="458"/>
      <c r="R166" s="458"/>
      <c r="T166" s="132" t="s">
        <v>902</v>
      </c>
      <c r="U166" s="132" t="s">
        <v>902</v>
      </c>
      <c r="V166" s="132" t="s">
        <v>902</v>
      </c>
      <c r="W166" s="132" t="s">
        <v>902</v>
      </c>
      <c r="X166" s="458"/>
    </row>
    <row r="167" spans="1:24" x14ac:dyDescent="0.25">
      <c r="A167" s="11" t="s">
        <v>1</v>
      </c>
      <c r="B167" s="11" t="s">
        <v>1</v>
      </c>
      <c r="C167" s="11" t="s">
        <v>491</v>
      </c>
      <c r="D167" s="518" t="s">
        <v>902</v>
      </c>
      <c r="E167" s="371">
        <v>5</v>
      </c>
      <c r="F167" s="11" t="s">
        <v>85</v>
      </c>
      <c r="G167" s="11" t="s">
        <v>492</v>
      </c>
      <c r="H167" s="12"/>
      <c r="I167" s="12">
        <v>9</v>
      </c>
      <c r="J167" s="12"/>
      <c r="K167" s="12">
        <v>36</v>
      </c>
      <c r="L167" s="12"/>
      <c r="M167" s="12">
        <v>1</v>
      </c>
      <c r="N167" s="12"/>
      <c r="O167" s="12"/>
      <c r="P167" s="135">
        <f>IF($C167="","",SUM((I167*Character!$D$42),(K167*Character!$E$42),(L167*Character!$F$42),(M167*Character!$G$42)))</f>
        <v>50.615425531914894</v>
      </c>
      <c r="Q167" s="458"/>
      <c r="R167" s="458"/>
      <c r="T167" s="132" t="s">
        <v>902</v>
      </c>
      <c r="U167" s="132" t="s">
        <v>902</v>
      </c>
      <c r="V167" s="132" t="s">
        <v>902</v>
      </c>
      <c r="W167" s="132" t="s">
        <v>902</v>
      </c>
      <c r="X167" s="458"/>
    </row>
    <row r="168" spans="1:24" x14ac:dyDescent="0.25">
      <c r="A168" s="11" t="s">
        <v>1</v>
      </c>
      <c r="B168" s="11" t="s">
        <v>1</v>
      </c>
      <c r="C168" s="11" t="s">
        <v>980</v>
      </c>
      <c r="D168" s="518" t="s">
        <v>902</v>
      </c>
      <c r="E168" s="371">
        <v>1</v>
      </c>
      <c r="F168" s="11" t="s">
        <v>228</v>
      </c>
      <c r="G168" s="11" t="s">
        <v>229</v>
      </c>
      <c r="H168" s="12">
        <v>20</v>
      </c>
      <c r="I168" s="12">
        <v>31</v>
      </c>
      <c r="J168" s="12">
        <v>12</v>
      </c>
      <c r="K168" s="12"/>
      <c r="L168" s="12"/>
      <c r="M168" s="12"/>
      <c r="N168" s="12">
        <v>6</v>
      </c>
      <c r="O168" s="12"/>
      <c r="P168" s="135">
        <f>IF($C168="","",SUM((I168*Character!$D$42),(K168*Character!$E$42),(L168*Character!$F$42),(M168*Character!$G$42)))</f>
        <v>3.5122340425531928</v>
      </c>
      <c r="Q168" s="458"/>
      <c r="R168" s="458"/>
      <c r="T168" s="132" t="s">
        <v>902</v>
      </c>
      <c r="U168" s="132" t="s">
        <v>902</v>
      </c>
      <c r="V168" s="132" t="s">
        <v>902</v>
      </c>
      <c r="W168" s="132" t="s">
        <v>902</v>
      </c>
      <c r="X168" s="458"/>
    </row>
    <row r="169" spans="1:24" x14ac:dyDescent="0.25">
      <c r="A169" s="11" t="s">
        <v>1</v>
      </c>
      <c r="B169" s="11" t="s">
        <v>1</v>
      </c>
      <c r="C169" s="11" t="s">
        <v>497</v>
      </c>
      <c r="D169" s="518" t="s">
        <v>902</v>
      </c>
      <c r="E169" s="371">
        <v>1</v>
      </c>
      <c r="F169" s="11" t="s">
        <v>97</v>
      </c>
      <c r="G169" s="11"/>
      <c r="H169" s="12"/>
      <c r="I169" s="12"/>
      <c r="J169" s="12"/>
      <c r="K169" s="12">
        <v>41</v>
      </c>
      <c r="L169" s="12"/>
      <c r="M169" s="12"/>
      <c r="N169" s="12"/>
      <c r="O169" s="12"/>
      <c r="P169" s="135">
        <f>IF($C169="","",SUM((I169*Character!$D$42),(K169*Character!$E$42),(L169*Character!$F$42),(M169*Character!$G$42)))</f>
        <v>41</v>
      </c>
      <c r="Q169" s="458"/>
      <c r="R169" s="458"/>
      <c r="T169" s="132" t="s">
        <v>902</v>
      </c>
      <c r="U169" s="132" t="s">
        <v>902</v>
      </c>
      <c r="V169" s="132" t="s">
        <v>902</v>
      </c>
      <c r="W169" s="132" t="s">
        <v>1214</v>
      </c>
      <c r="X169" s="458"/>
    </row>
    <row r="170" spans="1:24" x14ac:dyDescent="0.25">
      <c r="A170" s="11" t="s">
        <v>1</v>
      </c>
      <c r="B170" s="11" t="s">
        <v>1</v>
      </c>
      <c r="C170" s="11" t="s">
        <v>498</v>
      </c>
      <c r="D170" s="518" t="s">
        <v>902</v>
      </c>
      <c r="E170" s="371">
        <v>1</v>
      </c>
      <c r="F170" s="11" t="s">
        <v>97</v>
      </c>
      <c r="G170" s="11"/>
      <c r="H170" s="12"/>
      <c r="I170" s="12"/>
      <c r="J170" s="12"/>
      <c r="K170" s="12">
        <v>41</v>
      </c>
      <c r="L170" s="12"/>
      <c r="M170" s="12"/>
      <c r="N170" s="12"/>
      <c r="O170" s="12"/>
      <c r="P170" s="135">
        <f>IF($C170="","",SUM((I170*Character!$D$42),(K170*Character!$E$42),(L170*Character!$F$42),(M170*Character!$G$42)))</f>
        <v>41</v>
      </c>
      <c r="Q170" s="458"/>
      <c r="R170" s="458"/>
      <c r="T170" s="132" t="s">
        <v>902</v>
      </c>
      <c r="U170" s="132" t="s">
        <v>902</v>
      </c>
      <c r="V170" s="132" t="s">
        <v>1214</v>
      </c>
      <c r="W170" s="132" t="s">
        <v>902</v>
      </c>
      <c r="X170" s="458"/>
    </row>
    <row r="171" spans="1:24" x14ac:dyDescent="0.25">
      <c r="A171" s="11" t="s">
        <v>1</v>
      </c>
      <c r="B171" s="11" t="s">
        <v>1</v>
      </c>
      <c r="C171" s="11" t="s">
        <v>523</v>
      </c>
      <c r="D171" s="518" t="s">
        <v>902</v>
      </c>
      <c r="E171" s="371">
        <v>1</v>
      </c>
      <c r="F171" s="11" t="s">
        <v>97</v>
      </c>
      <c r="G171" s="11"/>
      <c r="H171" s="12"/>
      <c r="I171" s="12"/>
      <c r="J171" s="12"/>
      <c r="K171" s="12">
        <v>36</v>
      </c>
      <c r="L171" s="12"/>
      <c r="M171" s="12"/>
      <c r="N171" s="12"/>
      <c r="O171" s="12"/>
      <c r="P171" s="135">
        <f>IF($C171="","",SUM((I171*Character!$D$42),(K171*Character!$E$42),(L171*Character!$F$42),(M171*Character!$G$42)))</f>
        <v>36</v>
      </c>
      <c r="Q171" s="458"/>
      <c r="R171" s="458"/>
      <c r="T171" s="132" t="s">
        <v>902</v>
      </c>
      <c r="U171" s="132" t="s">
        <v>902</v>
      </c>
      <c r="V171" s="132" t="s">
        <v>902</v>
      </c>
      <c r="W171" s="132" t="s">
        <v>1214</v>
      </c>
      <c r="X171" s="458"/>
    </row>
    <row r="172" spans="1:24" x14ac:dyDescent="0.25">
      <c r="A172" s="11" t="s">
        <v>1</v>
      </c>
      <c r="B172" s="11" t="s">
        <v>1</v>
      </c>
      <c r="C172" s="11" t="s">
        <v>524</v>
      </c>
      <c r="D172" s="518" t="s">
        <v>902</v>
      </c>
      <c r="E172" s="371">
        <v>1</v>
      </c>
      <c r="F172" s="11" t="s">
        <v>97</v>
      </c>
      <c r="G172" s="11"/>
      <c r="H172" s="12"/>
      <c r="I172" s="12"/>
      <c r="J172" s="12"/>
      <c r="K172" s="12">
        <v>36</v>
      </c>
      <c r="L172" s="12"/>
      <c r="M172" s="12"/>
      <c r="N172" s="12"/>
      <c r="O172" s="12"/>
      <c r="P172" s="135">
        <f>IF($C172="","",SUM((I172*Character!$D$42),(K172*Character!$E$42),(L172*Character!$F$42),(M172*Character!$G$42)))</f>
        <v>36</v>
      </c>
      <c r="Q172" s="458"/>
      <c r="R172" s="458"/>
      <c r="T172" s="132" t="s">
        <v>902</v>
      </c>
      <c r="U172" s="132" t="s">
        <v>902</v>
      </c>
      <c r="V172" s="132" t="s">
        <v>1214</v>
      </c>
      <c r="W172" s="132" t="s">
        <v>902</v>
      </c>
      <c r="X172" s="458"/>
    </row>
    <row r="173" spans="1:24" x14ac:dyDescent="0.25">
      <c r="A173" s="11" t="s">
        <v>1</v>
      </c>
      <c r="B173" s="11" t="s">
        <v>1</v>
      </c>
      <c r="C173" s="11" t="s">
        <v>548</v>
      </c>
      <c r="D173" s="518" t="s">
        <v>902</v>
      </c>
      <c r="E173" s="371">
        <v>6</v>
      </c>
      <c r="F173" s="11" t="s">
        <v>252</v>
      </c>
      <c r="G173" s="11"/>
      <c r="H173" s="12">
        <v>10</v>
      </c>
      <c r="I173" s="12"/>
      <c r="J173" s="12"/>
      <c r="K173" s="12">
        <v>18</v>
      </c>
      <c r="L173" s="12"/>
      <c r="M173" s="12"/>
      <c r="N173" s="12"/>
      <c r="O173" s="12"/>
      <c r="P173" s="135">
        <f>IF($C173="","",SUM((I173*Character!$D$42),(K173*Character!$E$42),(L173*Character!$F$42),(M173*Character!$G$42)))</f>
        <v>18</v>
      </c>
      <c r="Q173" s="458"/>
      <c r="R173" s="458"/>
      <c r="T173" s="132" t="s">
        <v>902</v>
      </c>
      <c r="U173" s="132" t="s">
        <v>902</v>
      </c>
      <c r="V173" s="132" t="s">
        <v>902</v>
      </c>
      <c r="W173" s="132" t="s">
        <v>902</v>
      </c>
      <c r="X173" s="458"/>
    </row>
    <row r="174" spans="1:24" x14ac:dyDescent="0.25">
      <c r="A174" s="11" t="s">
        <v>1</v>
      </c>
      <c r="B174" s="11" t="s">
        <v>1</v>
      </c>
      <c r="C174" s="11" t="s">
        <v>493</v>
      </c>
      <c r="D174" s="518" t="s">
        <v>902</v>
      </c>
      <c r="E174" s="371">
        <v>4</v>
      </c>
      <c r="F174" s="11" t="s">
        <v>72</v>
      </c>
      <c r="G174" s="11" t="s">
        <v>73</v>
      </c>
      <c r="H174" s="12">
        <v>10</v>
      </c>
      <c r="I174" s="12">
        <v>10</v>
      </c>
      <c r="J174" s="12"/>
      <c r="K174" s="12">
        <v>41</v>
      </c>
      <c r="L174" s="12"/>
      <c r="M174" s="12"/>
      <c r="N174" s="12"/>
      <c r="O174" s="12"/>
      <c r="P174" s="135">
        <f>IF($C174="","",SUM((I174*Character!$D$42),(K174*Character!$E$42),(L174*Character!$F$42),(M174*Character!$G$42)))</f>
        <v>42.132978723404257</v>
      </c>
      <c r="Q174" s="458"/>
      <c r="R174" s="458"/>
      <c r="T174" s="132" t="s">
        <v>902</v>
      </c>
      <c r="U174" s="132" t="s">
        <v>902</v>
      </c>
      <c r="V174" s="132" t="s">
        <v>902</v>
      </c>
      <c r="W174" s="132" t="s">
        <v>902</v>
      </c>
      <c r="X174" s="458"/>
    </row>
    <row r="175" spans="1:24" x14ac:dyDescent="0.25">
      <c r="A175" s="11" t="s">
        <v>1</v>
      </c>
      <c r="B175" s="11" t="s">
        <v>1</v>
      </c>
      <c r="C175" s="11" t="s">
        <v>519</v>
      </c>
      <c r="D175" s="518" t="s">
        <v>902</v>
      </c>
      <c r="E175" s="371">
        <v>1</v>
      </c>
      <c r="F175" s="11" t="s">
        <v>97</v>
      </c>
      <c r="G175" s="11"/>
      <c r="H175" s="12"/>
      <c r="I175" s="12"/>
      <c r="J175" s="12"/>
      <c r="K175" s="12">
        <v>36</v>
      </c>
      <c r="L175" s="12"/>
      <c r="M175" s="12"/>
      <c r="N175" s="12"/>
      <c r="O175" s="12"/>
      <c r="P175" s="135">
        <f>IF($C175="","",SUM((I175*Character!$D$42),(K175*Character!$E$42),(L175*Character!$F$42),(M175*Character!$G$42)))</f>
        <v>36</v>
      </c>
      <c r="Q175" s="458"/>
      <c r="R175" s="458"/>
      <c r="T175" s="132" t="s">
        <v>902</v>
      </c>
      <c r="U175" s="132" t="s">
        <v>902</v>
      </c>
      <c r="V175" s="132" t="s">
        <v>902</v>
      </c>
      <c r="W175" s="132" t="s">
        <v>1214</v>
      </c>
      <c r="X175" s="458"/>
    </row>
    <row r="176" spans="1:24" x14ac:dyDescent="0.25">
      <c r="A176" s="11" t="s">
        <v>1</v>
      </c>
      <c r="B176" s="11" t="s">
        <v>1</v>
      </c>
      <c r="C176" s="11" t="s">
        <v>520</v>
      </c>
      <c r="D176" s="518" t="s">
        <v>902</v>
      </c>
      <c r="E176" s="371">
        <v>1</v>
      </c>
      <c r="F176" s="11" t="s">
        <v>97</v>
      </c>
      <c r="G176" s="11"/>
      <c r="H176" s="12"/>
      <c r="I176" s="12"/>
      <c r="J176" s="12"/>
      <c r="K176" s="12">
        <v>36</v>
      </c>
      <c r="L176" s="12"/>
      <c r="M176" s="12"/>
      <c r="N176" s="12"/>
      <c r="O176" s="12"/>
      <c r="P176" s="135">
        <f>IF($C176="","",SUM((I176*Character!$D$42),(K176*Character!$E$42),(L176*Character!$F$42),(M176*Character!$G$42)))</f>
        <v>36</v>
      </c>
      <c r="Q176" s="458"/>
      <c r="R176" s="458"/>
      <c r="T176" s="132" t="s">
        <v>902</v>
      </c>
      <c r="U176" s="132" t="s">
        <v>902</v>
      </c>
      <c r="V176" s="132" t="s">
        <v>1214</v>
      </c>
      <c r="W176" s="132" t="s">
        <v>902</v>
      </c>
      <c r="X176" s="458"/>
    </row>
    <row r="177" spans="1:24" x14ac:dyDescent="0.25">
      <c r="A177" s="11" t="s">
        <v>1</v>
      </c>
      <c r="B177" s="11" t="s">
        <v>1</v>
      </c>
      <c r="C177" s="11" t="s">
        <v>546</v>
      </c>
      <c r="D177" s="518" t="s">
        <v>902</v>
      </c>
      <c r="E177" s="371">
        <v>2</v>
      </c>
      <c r="F177" s="11" t="s">
        <v>302</v>
      </c>
      <c r="G177" s="11"/>
      <c r="H177" s="12">
        <v>19</v>
      </c>
      <c r="I177" s="12">
        <v>15</v>
      </c>
      <c r="J177" s="12">
        <v>7</v>
      </c>
      <c r="K177" s="12">
        <v>18</v>
      </c>
      <c r="L177" s="12">
        <v>1</v>
      </c>
      <c r="M177" s="12"/>
      <c r="N177" s="12"/>
      <c r="O177" s="12"/>
      <c r="P177" s="135">
        <f>IF($C177="","",SUM((I177*Character!$D$42),(K177*Character!$E$42),(L177*Character!$F$42),(M177*Character!$G$42)))</f>
        <v>26.497340425531917</v>
      </c>
      <c r="Q177" s="458"/>
      <c r="R177" s="458"/>
      <c r="T177" s="132" t="s">
        <v>1214</v>
      </c>
      <c r="U177" s="132" t="s">
        <v>902</v>
      </c>
      <c r="V177" s="132" t="s">
        <v>902</v>
      </c>
      <c r="W177" s="132" t="s">
        <v>902</v>
      </c>
      <c r="X177" s="458"/>
    </row>
    <row r="178" spans="1:24" x14ac:dyDescent="0.25">
      <c r="A178" s="11"/>
      <c r="B178" s="11"/>
      <c r="C178" s="11"/>
      <c r="D178" s="518"/>
      <c r="F178" s="11"/>
      <c r="G178" s="11"/>
      <c r="H178" s="12"/>
      <c r="I178" s="12"/>
      <c r="J178" s="12"/>
      <c r="K178" s="12"/>
      <c r="L178" s="12"/>
      <c r="M178" s="12"/>
      <c r="N178" s="12"/>
      <c r="O178" s="12"/>
      <c r="P178" s="135" t="str">
        <f>IF($C178="","",SUM((I178*Character!$D$42),(K178*Character!$E$42),(L178*Character!$F$42),(M178*Character!$G$42),(O178*Character!$H$42)))</f>
        <v/>
      </c>
      <c r="Q178" s="458"/>
      <c r="R178" s="458"/>
      <c r="X178" s="458"/>
    </row>
    <row r="179" spans="1:24" x14ac:dyDescent="0.25">
      <c r="A179" s="390" t="s">
        <v>18</v>
      </c>
      <c r="B179" s="11"/>
      <c r="C179" s="11"/>
      <c r="D179" s="518"/>
      <c r="F179" s="11"/>
      <c r="G179" s="11"/>
      <c r="H179" s="12"/>
      <c r="I179" s="12"/>
      <c r="J179" s="12"/>
      <c r="K179" s="12"/>
      <c r="L179" s="12"/>
      <c r="M179" s="12"/>
      <c r="N179" s="12"/>
      <c r="O179" s="12"/>
      <c r="P179" s="135" t="str">
        <f>IF($C179="","",SUM((I179*Character!$D$42),(K179*Character!$E$42),(L179*Character!$F$42),(M179*Character!$G$42),(O179*Character!$H$42)))</f>
        <v/>
      </c>
      <c r="Q179" s="458"/>
      <c r="R179" s="458"/>
      <c r="X179" s="458"/>
    </row>
    <row r="180" spans="1:24" x14ac:dyDescent="0.25">
      <c r="A180" s="11" t="s">
        <v>18</v>
      </c>
      <c r="B180" s="11" t="s">
        <v>862</v>
      </c>
      <c r="C180" s="11" t="s">
        <v>870</v>
      </c>
      <c r="D180" s="518" t="s">
        <v>902</v>
      </c>
      <c r="E180" s="371">
        <v>1</v>
      </c>
      <c r="F180" s="11"/>
      <c r="G180" s="11"/>
      <c r="H180" s="12"/>
      <c r="I180" s="12"/>
      <c r="J180" s="12"/>
      <c r="K180" s="12">
        <v>8</v>
      </c>
      <c r="L180" s="12"/>
      <c r="M180" s="12"/>
      <c r="N180" s="12"/>
      <c r="O180" s="12"/>
      <c r="P180" s="135">
        <f>IF($C180="","",SUM((I180*Character!$D$42),(K180*Character!$E$42),(L180*Character!$F$42),(M180*Character!$G$42)))</f>
        <v>8</v>
      </c>
      <c r="Q180" s="458"/>
      <c r="R180" s="458"/>
      <c r="T180" s="132" t="s">
        <v>902</v>
      </c>
      <c r="U180" s="132" t="s">
        <v>902</v>
      </c>
      <c r="V180" s="132" t="s">
        <v>902</v>
      </c>
      <c r="W180" s="132" t="s">
        <v>902</v>
      </c>
      <c r="X180" s="458"/>
    </row>
    <row r="181" spans="1:24" x14ac:dyDescent="0.25">
      <c r="A181" s="11" t="s">
        <v>18</v>
      </c>
      <c r="B181" s="11" t="s">
        <v>862</v>
      </c>
      <c r="C181" s="11" t="s">
        <v>871</v>
      </c>
      <c r="D181" s="518" t="s">
        <v>902</v>
      </c>
      <c r="E181" s="371">
        <v>4</v>
      </c>
      <c r="F181" s="11"/>
      <c r="G181" s="11"/>
      <c r="H181" s="12"/>
      <c r="I181" s="12">
        <v>10</v>
      </c>
      <c r="J181" s="12"/>
      <c r="K181" s="12"/>
      <c r="L181" s="12"/>
      <c r="M181" s="12"/>
      <c r="N181" s="12"/>
      <c r="O181" s="12"/>
      <c r="P181" s="135">
        <f>IF($C181="","",SUM((I181*Character!$D$42),(K181*Character!$E$42),(L181*Character!$F$42),(M181*Character!$G$42)))</f>
        <v>1.1329787234042556</v>
      </c>
      <c r="Q181" s="458"/>
      <c r="R181" s="458"/>
      <c r="T181" s="132" t="s">
        <v>902</v>
      </c>
      <c r="U181" s="132" t="s">
        <v>902</v>
      </c>
      <c r="V181" s="132" t="s">
        <v>902</v>
      </c>
      <c r="W181" s="132" t="s">
        <v>902</v>
      </c>
      <c r="X181" s="458"/>
    </row>
    <row r="182" spans="1:24" x14ac:dyDescent="0.25">
      <c r="A182" s="11" t="s">
        <v>18</v>
      </c>
      <c r="B182" s="11" t="s">
        <v>862</v>
      </c>
      <c r="C182" s="11" t="s">
        <v>872</v>
      </c>
      <c r="D182" s="518" t="s">
        <v>902</v>
      </c>
      <c r="E182" s="371">
        <v>1</v>
      </c>
      <c r="F182" s="11"/>
      <c r="G182" s="11"/>
      <c r="H182" s="12"/>
      <c r="I182" s="12">
        <v>8</v>
      </c>
      <c r="J182" s="12"/>
      <c r="K182" s="12"/>
      <c r="L182" s="12"/>
      <c r="M182" s="12"/>
      <c r="N182" s="12"/>
      <c r="O182" s="12"/>
      <c r="P182" s="135">
        <f>IF($C182="","",SUM((I182*Character!$D$42),(K182*Character!$E$42),(L182*Character!$F$42),(M182*Character!$G$42)))</f>
        <v>0.90638297872340456</v>
      </c>
      <c r="Q182" s="458"/>
      <c r="R182" s="458"/>
      <c r="T182" s="132" t="s">
        <v>902</v>
      </c>
      <c r="U182" s="132" t="s">
        <v>902</v>
      </c>
      <c r="V182" s="132" t="s">
        <v>902</v>
      </c>
      <c r="W182" s="132" t="s">
        <v>902</v>
      </c>
      <c r="X182" s="458"/>
    </row>
    <row r="183" spans="1:24" x14ac:dyDescent="0.25">
      <c r="A183" s="11"/>
      <c r="B183" s="11"/>
      <c r="C183" s="11"/>
      <c r="D183" s="518"/>
      <c r="F183" s="11"/>
      <c r="G183" s="11"/>
      <c r="H183" s="12"/>
      <c r="I183" s="12"/>
      <c r="J183" s="12"/>
      <c r="K183" s="12"/>
      <c r="L183" s="12"/>
      <c r="M183" s="12"/>
      <c r="N183" s="12"/>
      <c r="O183" s="12"/>
      <c r="P183" s="135" t="str">
        <f>IF($C183="","",SUM((I183*Character!$D$42),(K183*Character!$E$42),(L183*Character!$F$42),(M183*Character!$G$42),(O183*Character!$H$42)))</f>
        <v/>
      </c>
      <c r="Q183" s="458"/>
      <c r="R183" s="458"/>
      <c r="X183" s="458"/>
    </row>
    <row r="184" spans="1:24" s="388" customFormat="1" x14ac:dyDescent="0.25">
      <c r="A184" s="389" t="s">
        <v>2</v>
      </c>
      <c r="B184" s="384"/>
      <c r="C184" s="384"/>
      <c r="D184" s="517"/>
      <c r="E184" s="383"/>
      <c r="F184" s="384"/>
      <c r="G184" s="384"/>
      <c r="H184" s="385"/>
      <c r="I184" s="385"/>
      <c r="J184" s="385"/>
      <c r="K184" s="385"/>
      <c r="L184" s="385"/>
      <c r="M184" s="385"/>
      <c r="N184" s="385"/>
      <c r="O184" s="385"/>
      <c r="P184" s="135" t="str">
        <f>IF($C184="","",SUM((I184*Character!$D$42),(K184*Character!$E$42),(L184*Character!$F$42),(M184*Character!$G$42),(O184*Character!$H$42)))</f>
        <v/>
      </c>
      <c r="Q184" s="457"/>
      <c r="R184" s="457"/>
      <c r="S184" s="386"/>
      <c r="T184" s="387"/>
      <c r="U184" s="387"/>
      <c r="V184" s="387"/>
      <c r="W184" s="387"/>
      <c r="X184" s="457"/>
    </row>
    <row r="185" spans="1:24" x14ac:dyDescent="0.25">
      <c r="A185" s="11" t="s">
        <v>2</v>
      </c>
      <c r="B185" s="11" t="s">
        <v>2</v>
      </c>
      <c r="C185" s="11" t="s">
        <v>627</v>
      </c>
      <c r="D185" s="518" t="s">
        <v>902</v>
      </c>
      <c r="E185" s="371">
        <v>6</v>
      </c>
      <c r="F185" s="11" t="s">
        <v>129</v>
      </c>
      <c r="G185" s="11" t="s">
        <v>628</v>
      </c>
      <c r="H185" s="12">
        <v>13</v>
      </c>
      <c r="I185" s="12">
        <v>13</v>
      </c>
      <c r="J185" s="12"/>
      <c r="K185" s="12">
        <v>15</v>
      </c>
      <c r="L185" s="12"/>
      <c r="M185" s="12"/>
      <c r="N185" s="12"/>
      <c r="O185" s="12"/>
      <c r="P185" s="135">
        <f>IF($C185="","",SUM((I185*Character!$D$42),(K185*Character!$E$42),(L185*Character!$F$42),(M185*Character!$G$42)))</f>
        <v>16.472872340425532</v>
      </c>
      <c r="Q185" s="458"/>
      <c r="R185" s="458"/>
      <c r="T185" s="132" t="s">
        <v>902</v>
      </c>
      <c r="U185" s="132" t="s">
        <v>902</v>
      </c>
      <c r="V185" s="132" t="s">
        <v>902</v>
      </c>
      <c r="W185" s="132" t="s">
        <v>902</v>
      </c>
      <c r="X185" s="458"/>
    </row>
    <row r="186" spans="1:24" x14ac:dyDescent="0.25">
      <c r="A186" s="11" t="s">
        <v>2</v>
      </c>
      <c r="B186" s="11" t="s">
        <v>2</v>
      </c>
      <c r="C186" s="11" t="s">
        <v>601</v>
      </c>
      <c r="D186" s="518" t="s">
        <v>902</v>
      </c>
      <c r="E186" s="371">
        <v>5</v>
      </c>
      <c r="F186" s="11" t="s">
        <v>38</v>
      </c>
      <c r="G186" s="11" t="s">
        <v>602</v>
      </c>
      <c r="H186" s="12">
        <v>9</v>
      </c>
      <c r="I186" s="12">
        <v>5</v>
      </c>
      <c r="J186" s="12"/>
      <c r="K186" s="12">
        <v>27</v>
      </c>
      <c r="L186" s="12">
        <v>1</v>
      </c>
      <c r="M186" s="12"/>
      <c r="N186" s="12"/>
      <c r="O186" s="12"/>
      <c r="P186" s="135">
        <f>IF($C186="","",SUM((I186*Character!$D$42),(K186*Character!$E$42),(L186*Character!$F$42),(M186*Character!$G$42)))</f>
        <v>34.36436170212766</v>
      </c>
      <c r="Q186" s="458"/>
      <c r="R186" s="458"/>
      <c r="T186" s="132" t="s">
        <v>902</v>
      </c>
      <c r="U186" s="132" t="s">
        <v>902</v>
      </c>
      <c r="V186" s="132" t="s">
        <v>902</v>
      </c>
      <c r="W186" s="132" t="s">
        <v>902</v>
      </c>
      <c r="X186" s="458"/>
    </row>
    <row r="187" spans="1:24" x14ac:dyDescent="0.25">
      <c r="A187" s="11" t="s">
        <v>2</v>
      </c>
      <c r="B187" s="11" t="s">
        <v>2</v>
      </c>
      <c r="C187" s="11" t="s">
        <v>624</v>
      </c>
      <c r="D187" s="518" t="s">
        <v>902</v>
      </c>
      <c r="E187" s="371">
        <v>1</v>
      </c>
      <c r="F187" s="11" t="s">
        <v>625</v>
      </c>
      <c r="G187" s="11" t="s">
        <v>626</v>
      </c>
      <c r="H187" s="12">
        <v>7</v>
      </c>
      <c r="I187" s="12">
        <v>6</v>
      </c>
      <c r="J187" s="12"/>
      <c r="K187" s="12">
        <v>17</v>
      </c>
      <c r="L187" s="12"/>
      <c r="M187" s="12"/>
      <c r="N187" s="12"/>
      <c r="O187" s="12"/>
      <c r="P187" s="135">
        <f>IF($C187="","",SUM((I187*Character!$D$42),(K187*Character!$E$42),(L187*Character!$F$42),(M187*Character!$G$42)))</f>
        <v>17.679787234042553</v>
      </c>
      <c r="Q187" s="458"/>
      <c r="R187" s="458"/>
      <c r="T187" s="132" t="s">
        <v>902</v>
      </c>
      <c r="U187" s="132" t="s">
        <v>902</v>
      </c>
      <c r="V187" s="132" t="s">
        <v>1214</v>
      </c>
      <c r="W187" s="132" t="s">
        <v>902</v>
      </c>
      <c r="X187" s="458"/>
    </row>
    <row r="188" spans="1:24" x14ac:dyDescent="0.25">
      <c r="A188" s="11" t="s">
        <v>2</v>
      </c>
      <c r="B188" s="11" t="s">
        <v>2</v>
      </c>
      <c r="C188" s="11" t="s">
        <v>981</v>
      </c>
      <c r="D188" s="518" t="s">
        <v>902</v>
      </c>
      <c r="E188" s="371">
        <v>5</v>
      </c>
      <c r="F188" s="11" t="s">
        <v>245</v>
      </c>
      <c r="G188" s="11" t="s">
        <v>631</v>
      </c>
      <c r="H188" s="12">
        <v>12</v>
      </c>
      <c r="I188" s="12">
        <v>7</v>
      </c>
      <c r="J188" s="12"/>
      <c r="K188" s="12">
        <v>13</v>
      </c>
      <c r="L188" s="12"/>
      <c r="M188" s="12"/>
      <c r="N188" s="12"/>
      <c r="O188" s="12"/>
      <c r="P188" s="135">
        <f>IF($C188="","",SUM((I188*Character!$D$42),(K188*Character!$E$42),(L188*Character!$F$42),(M188*Character!$G$42)))</f>
        <v>13.793085106382978</v>
      </c>
      <c r="Q188" s="458"/>
      <c r="R188" s="458"/>
      <c r="T188" s="132" t="s">
        <v>902</v>
      </c>
      <c r="U188" s="132" t="s">
        <v>902</v>
      </c>
      <c r="V188" s="132" t="s">
        <v>902</v>
      </c>
      <c r="W188" s="132" t="s">
        <v>902</v>
      </c>
      <c r="X188" s="458"/>
    </row>
    <row r="189" spans="1:24" x14ac:dyDescent="0.25">
      <c r="A189" s="11" t="s">
        <v>2</v>
      </c>
      <c r="B189" s="11" t="s">
        <v>2</v>
      </c>
      <c r="C189" s="11" t="s">
        <v>620</v>
      </c>
      <c r="D189" s="518" t="s">
        <v>902</v>
      </c>
      <c r="E189" s="371">
        <v>6</v>
      </c>
      <c r="F189" s="11" t="s">
        <v>90</v>
      </c>
      <c r="G189" s="11" t="s">
        <v>91</v>
      </c>
      <c r="H189" s="12"/>
      <c r="I189" s="12"/>
      <c r="J189" s="12"/>
      <c r="K189" s="12">
        <v>22</v>
      </c>
      <c r="L189" s="12"/>
      <c r="M189" s="12"/>
      <c r="N189" s="12"/>
      <c r="O189" s="12"/>
      <c r="P189" s="135">
        <f>IF($C189="","",SUM((I189*Character!$D$42),(K189*Character!$E$42),(L189*Character!$F$42),(M189*Character!$G$42)))</f>
        <v>22</v>
      </c>
      <c r="Q189" s="458"/>
      <c r="R189" s="458"/>
      <c r="T189" s="132" t="s">
        <v>902</v>
      </c>
      <c r="U189" s="132" t="s">
        <v>902</v>
      </c>
      <c r="V189" s="132" t="s">
        <v>902</v>
      </c>
      <c r="W189" s="132" t="s">
        <v>902</v>
      </c>
      <c r="X189" s="458"/>
    </row>
    <row r="190" spans="1:24" x14ac:dyDescent="0.25">
      <c r="A190" s="11" t="s">
        <v>2</v>
      </c>
      <c r="B190" s="11" t="s">
        <v>2</v>
      </c>
      <c r="C190" s="11" t="s">
        <v>608</v>
      </c>
      <c r="D190" s="518" t="s">
        <v>902</v>
      </c>
      <c r="E190" s="371">
        <v>5</v>
      </c>
      <c r="F190" s="11" t="s">
        <v>47</v>
      </c>
      <c r="G190" s="11" t="s">
        <v>609</v>
      </c>
      <c r="H190" s="12">
        <v>9</v>
      </c>
      <c r="I190" s="12">
        <v>12</v>
      </c>
      <c r="J190" s="12"/>
      <c r="K190" s="12">
        <v>25</v>
      </c>
      <c r="L190" s="12"/>
      <c r="M190" s="12"/>
      <c r="N190" s="12"/>
      <c r="O190" s="12"/>
      <c r="P190" s="135">
        <f>IF($C190="","",SUM((I190*Character!$D$42),(K190*Character!$E$42),(L190*Character!$F$42),(M190*Character!$G$42)))</f>
        <v>26.359574468085107</v>
      </c>
      <c r="Q190" s="458"/>
      <c r="R190" s="458"/>
      <c r="T190" s="132" t="s">
        <v>902</v>
      </c>
      <c r="U190" s="132" t="s">
        <v>902</v>
      </c>
      <c r="V190" s="132" t="s">
        <v>902</v>
      </c>
      <c r="W190" s="132" t="s">
        <v>902</v>
      </c>
      <c r="X190" s="458"/>
    </row>
    <row r="191" spans="1:24" x14ac:dyDescent="0.25">
      <c r="A191" s="11" t="s">
        <v>2</v>
      </c>
      <c r="B191" s="11" t="s">
        <v>2</v>
      </c>
      <c r="C191" s="11" t="s">
        <v>621</v>
      </c>
      <c r="D191" s="518" t="s">
        <v>902</v>
      </c>
      <c r="E191" s="371">
        <v>1</v>
      </c>
      <c r="F191" s="11" t="s">
        <v>75</v>
      </c>
      <c r="G191" s="11" t="s">
        <v>622</v>
      </c>
      <c r="H191" s="12">
        <v>9</v>
      </c>
      <c r="I191" s="12">
        <v>10</v>
      </c>
      <c r="J191" s="12">
        <v>10</v>
      </c>
      <c r="K191" s="12">
        <v>18</v>
      </c>
      <c r="L191" s="12"/>
      <c r="M191" s="12"/>
      <c r="N191" s="12"/>
      <c r="O191" s="12"/>
      <c r="P191" s="135">
        <f>IF($C191="","",SUM((I191*Character!$D$42),(K191*Character!$E$42),(L191*Character!$F$42),(M191*Character!$G$42)))</f>
        <v>19.132978723404257</v>
      </c>
      <c r="Q191" s="458"/>
      <c r="R191" s="458"/>
      <c r="T191" s="132" t="s">
        <v>902</v>
      </c>
      <c r="U191" s="132" t="s">
        <v>902</v>
      </c>
      <c r="V191" s="132" t="s">
        <v>902</v>
      </c>
      <c r="W191" s="132" t="s">
        <v>902</v>
      </c>
      <c r="X191" s="458"/>
    </row>
    <row r="192" spans="1:24" x14ac:dyDescent="0.25">
      <c r="A192" s="11" t="s">
        <v>2</v>
      </c>
      <c r="B192" s="11" t="s">
        <v>2</v>
      </c>
      <c r="C192" s="11" t="s">
        <v>604</v>
      </c>
      <c r="D192" s="518" t="s">
        <v>902</v>
      </c>
      <c r="E192" s="371">
        <v>1</v>
      </c>
      <c r="F192" s="11" t="s">
        <v>75</v>
      </c>
      <c r="G192" s="11" t="s">
        <v>605</v>
      </c>
      <c r="H192" s="12">
        <v>7</v>
      </c>
      <c r="I192" s="12">
        <v>7</v>
      </c>
      <c r="J192" s="12"/>
      <c r="K192" s="12">
        <v>34</v>
      </c>
      <c r="L192" s="12"/>
      <c r="M192" s="12"/>
      <c r="N192" s="12"/>
      <c r="O192" s="12"/>
      <c r="P192" s="135">
        <f>IF($C192="","",SUM((I192*Character!$D$42),(K192*Character!$E$42),(L192*Character!$F$42),(M192*Character!$G$42)))</f>
        <v>34.793085106382982</v>
      </c>
      <c r="Q192" s="458"/>
      <c r="R192" s="458"/>
      <c r="T192" s="132" t="s">
        <v>902</v>
      </c>
      <c r="U192" s="132" t="s">
        <v>902</v>
      </c>
      <c r="V192" s="132" t="s">
        <v>902</v>
      </c>
      <c r="W192" s="132" t="s">
        <v>902</v>
      </c>
      <c r="X192" s="458"/>
    </row>
    <row r="193" spans="1:24" x14ac:dyDescent="0.25">
      <c r="A193" s="11" t="s">
        <v>2</v>
      </c>
      <c r="B193" s="11" t="s">
        <v>2</v>
      </c>
      <c r="C193" s="11" t="s">
        <v>610</v>
      </c>
      <c r="D193" s="518" t="s">
        <v>902</v>
      </c>
      <c r="E193" s="371">
        <v>5</v>
      </c>
      <c r="F193" s="11" t="s">
        <v>197</v>
      </c>
      <c r="G193" s="11" t="s">
        <v>611</v>
      </c>
      <c r="H193" s="12">
        <v>8</v>
      </c>
      <c r="I193" s="12">
        <v>8</v>
      </c>
      <c r="J193" s="12"/>
      <c r="K193" s="12">
        <v>9</v>
      </c>
      <c r="L193" s="12"/>
      <c r="M193" s="12">
        <v>1</v>
      </c>
      <c r="N193" s="12"/>
      <c r="O193" s="12"/>
      <c r="P193" s="135">
        <f>IF($C193="","",SUM((I193*Character!$D$42),(K193*Character!$E$42),(L193*Character!$F$42),(M193*Character!$G$42)))</f>
        <v>23.502127659574469</v>
      </c>
      <c r="Q193" s="458"/>
      <c r="R193" s="458"/>
      <c r="T193" s="132" t="s">
        <v>902</v>
      </c>
      <c r="U193" s="132" t="s">
        <v>902</v>
      </c>
      <c r="V193" s="132" t="s">
        <v>902</v>
      </c>
      <c r="W193" s="132" t="s">
        <v>902</v>
      </c>
      <c r="X193" s="458"/>
    </row>
    <row r="194" spans="1:24" x14ac:dyDescent="0.25">
      <c r="A194" s="11" t="s">
        <v>2</v>
      </c>
      <c r="B194" s="11" t="s">
        <v>2</v>
      </c>
      <c r="C194" s="11" t="s">
        <v>603</v>
      </c>
      <c r="D194" s="518" t="s">
        <v>902</v>
      </c>
      <c r="E194" s="371">
        <v>6</v>
      </c>
      <c r="F194" s="11" t="s">
        <v>33</v>
      </c>
      <c r="G194" s="11" t="s">
        <v>36</v>
      </c>
      <c r="H194" s="12">
        <v>9</v>
      </c>
      <c r="I194" s="12">
        <v>7</v>
      </c>
      <c r="J194" s="12"/>
      <c r="K194" s="12">
        <v>15</v>
      </c>
      <c r="L194" s="12">
        <v>2</v>
      </c>
      <c r="M194" s="12"/>
      <c r="N194" s="12"/>
      <c r="O194" s="12"/>
      <c r="P194" s="135">
        <f>IF($C194="","",SUM((I194*Character!$D$42),(K194*Character!$E$42),(L194*Character!$F$42),(M194*Character!$G$42)))</f>
        <v>29.388829787234044</v>
      </c>
      <c r="Q194" s="458"/>
      <c r="R194" s="458"/>
      <c r="T194" s="132" t="s">
        <v>902</v>
      </c>
      <c r="U194" s="132" t="s">
        <v>902</v>
      </c>
      <c r="V194" s="132" t="s">
        <v>902</v>
      </c>
      <c r="W194" s="132" t="s">
        <v>902</v>
      </c>
      <c r="X194" s="458"/>
    </row>
    <row r="195" spans="1:24" x14ac:dyDescent="0.25">
      <c r="A195" s="11" t="s">
        <v>2</v>
      </c>
      <c r="B195" s="11" t="s">
        <v>2</v>
      </c>
      <c r="C195" s="11" t="s">
        <v>618</v>
      </c>
      <c r="D195" s="518" t="s">
        <v>902</v>
      </c>
      <c r="E195" s="371">
        <v>4</v>
      </c>
      <c r="F195" s="11" t="s">
        <v>72</v>
      </c>
      <c r="G195" s="11" t="s">
        <v>619</v>
      </c>
      <c r="H195" s="12"/>
      <c r="I195" s="12"/>
      <c r="J195" s="12"/>
      <c r="K195" s="12">
        <v>22</v>
      </c>
      <c r="L195" s="12"/>
      <c r="M195" s="12"/>
      <c r="N195" s="12">
        <v>3</v>
      </c>
      <c r="O195" s="12"/>
      <c r="P195" s="135">
        <f>IF($C195="","",SUM((I195*Character!$D$42),(K195*Character!$E$42),(L195*Character!$F$42),(M195*Character!$G$42)))</f>
        <v>22</v>
      </c>
      <c r="Q195" s="458"/>
      <c r="R195" s="458"/>
      <c r="T195" s="132" t="s">
        <v>902</v>
      </c>
      <c r="U195" s="132" t="s">
        <v>902</v>
      </c>
      <c r="V195" s="132" t="s">
        <v>902</v>
      </c>
      <c r="W195" s="132" t="s">
        <v>902</v>
      </c>
      <c r="X195" s="458"/>
    </row>
    <row r="196" spans="1:24" x14ac:dyDescent="0.25">
      <c r="A196" s="11" t="s">
        <v>2</v>
      </c>
      <c r="B196" s="11" t="s">
        <v>2</v>
      </c>
      <c r="C196" s="11" t="s">
        <v>606</v>
      </c>
      <c r="D196" s="518" t="s">
        <v>902</v>
      </c>
      <c r="E196" s="371">
        <v>6</v>
      </c>
      <c r="F196" s="11" t="s">
        <v>33</v>
      </c>
      <c r="G196" s="11" t="s">
        <v>607</v>
      </c>
      <c r="H196" s="12">
        <v>9</v>
      </c>
      <c r="I196" s="12">
        <v>8</v>
      </c>
      <c r="J196" s="12"/>
      <c r="K196" s="12">
        <v>28</v>
      </c>
      <c r="L196" s="12"/>
      <c r="M196" s="12"/>
      <c r="N196" s="12"/>
      <c r="O196" s="12">
        <v>13</v>
      </c>
      <c r="P196" s="135">
        <f>IF($C196="","",SUM((I196*Character!$D$42),(K196*Character!$E$42),(L196*Character!$F$42),(M196*Character!$G$42)))</f>
        <v>28.906382978723403</v>
      </c>
      <c r="Q196" s="458"/>
      <c r="R196" s="458"/>
      <c r="T196" s="132" t="s">
        <v>902</v>
      </c>
      <c r="U196" s="132" t="s">
        <v>902</v>
      </c>
      <c r="V196" s="132" t="s">
        <v>902</v>
      </c>
      <c r="W196" s="132" t="s">
        <v>902</v>
      </c>
      <c r="X196" s="458"/>
    </row>
    <row r="197" spans="1:24" x14ac:dyDescent="0.25">
      <c r="A197" s="11" t="s">
        <v>2</v>
      </c>
      <c r="B197" s="11" t="s">
        <v>2</v>
      </c>
      <c r="C197" s="11" t="s">
        <v>633</v>
      </c>
      <c r="D197" s="518" t="s">
        <v>902</v>
      </c>
      <c r="E197" s="371">
        <v>5</v>
      </c>
      <c r="F197" s="11" t="s">
        <v>38</v>
      </c>
      <c r="G197" s="11" t="s">
        <v>286</v>
      </c>
      <c r="H197" s="12">
        <v>9</v>
      </c>
      <c r="I197" s="12">
        <v>13</v>
      </c>
      <c r="J197" s="12"/>
      <c r="K197" s="12">
        <v>8</v>
      </c>
      <c r="L197" s="12"/>
      <c r="M197" s="12"/>
      <c r="N197" s="12"/>
      <c r="O197" s="12"/>
      <c r="P197" s="135">
        <f>IF($C197="","",SUM((I197*Character!$D$42),(K197*Character!$E$42),(L197*Character!$F$42),(M197*Character!$G$42)))</f>
        <v>9.4728723404255319</v>
      </c>
      <c r="Q197" s="458"/>
      <c r="R197" s="458"/>
      <c r="T197" s="132" t="s">
        <v>902</v>
      </c>
      <c r="U197" s="132" t="s">
        <v>902</v>
      </c>
      <c r="V197" s="132" t="s">
        <v>902</v>
      </c>
      <c r="W197" s="132" t="s">
        <v>902</v>
      </c>
      <c r="X197" s="458"/>
    </row>
    <row r="198" spans="1:24" x14ac:dyDescent="0.25">
      <c r="A198" s="11" t="s">
        <v>2</v>
      </c>
      <c r="B198" s="11" t="s">
        <v>2</v>
      </c>
      <c r="C198" s="11" t="s">
        <v>615</v>
      </c>
      <c r="D198" s="518" t="s">
        <v>902</v>
      </c>
      <c r="E198" s="371">
        <v>3</v>
      </c>
      <c r="F198" s="11" t="s">
        <v>616</v>
      </c>
      <c r="G198" s="11" t="s">
        <v>617</v>
      </c>
      <c r="H198" s="12">
        <v>11</v>
      </c>
      <c r="I198" s="12"/>
      <c r="J198" s="12">
        <v>8</v>
      </c>
      <c r="K198" s="12">
        <v>22</v>
      </c>
      <c r="L198" s="12"/>
      <c r="M198" s="12"/>
      <c r="N198" s="12"/>
      <c r="O198" s="12"/>
      <c r="P198" s="135">
        <f>IF($C198="","",SUM((I198*Character!$D$42),(K198*Character!$E$42),(L198*Character!$F$42),(M198*Character!$G$42)))</f>
        <v>22</v>
      </c>
      <c r="Q198" s="458"/>
      <c r="R198" s="458"/>
      <c r="T198" s="132" t="s">
        <v>902</v>
      </c>
      <c r="U198" s="132" t="s">
        <v>902</v>
      </c>
      <c r="V198" s="132" t="s">
        <v>902</v>
      </c>
      <c r="W198" s="132" t="s">
        <v>902</v>
      </c>
      <c r="X198" s="458"/>
    </row>
    <row r="199" spans="1:24" x14ac:dyDescent="0.25">
      <c r="A199" s="11" t="s">
        <v>2</v>
      </c>
      <c r="B199" s="11" t="s">
        <v>2</v>
      </c>
      <c r="C199" s="11" t="s">
        <v>612</v>
      </c>
      <c r="D199" s="518" t="s">
        <v>902</v>
      </c>
      <c r="E199" s="371">
        <v>4</v>
      </c>
      <c r="F199" s="11" t="s">
        <v>613</v>
      </c>
      <c r="G199" s="11" t="s">
        <v>614</v>
      </c>
      <c r="H199" s="12">
        <v>10</v>
      </c>
      <c r="I199" s="12">
        <v>10</v>
      </c>
      <c r="J199" s="12">
        <v>9</v>
      </c>
      <c r="K199" s="12"/>
      <c r="L199" s="12">
        <v>2</v>
      </c>
      <c r="M199" s="12"/>
      <c r="N199" s="12"/>
      <c r="O199" s="12"/>
      <c r="P199" s="135">
        <f>IF($C199="","",SUM((I199*Character!$D$42),(K199*Character!$E$42),(L199*Character!$F$42),(M199*Character!$G$42)))</f>
        <v>14.728723404255323</v>
      </c>
      <c r="Q199" s="458"/>
      <c r="R199" s="458"/>
      <c r="T199" s="132" t="s">
        <v>902</v>
      </c>
      <c r="U199" s="132" t="s">
        <v>902</v>
      </c>
      <c r="V199" s="132" t="s">
        <v>902</v>
      </c>
      <c r="W199" s="132" t="s">
        <v>902</v>
      </c>
      <c r="X199" s="458"/>
    </row>
    <row r="200" spans="1:24" x14ac:dyDescent="0.25">
      <c r="A200" s="11" t="s">
        <v>2</v>
      </c>
      <c r="B200" s="11" t="s">
        <v>2</v>
      </c>
      <c r="C200" s="11" t="s">
        <v>634</v>
      </c>
      <c r="D200" s="518" t="s">
        <v>902</v>
      </c>
      <c r="E200" s="371">
        <v>6</v>
      </c>
      <c r="F200" s="11" t="s">
        <v>635</v>
      </c>
      <c r="G200" s="11" t="s">
        <v>636</v>
      </c>
      <c r="H200" s="12">
        <v>5</v>
      </c>
      <c r="I200" s="12">
        <v>6</v>
      </c>
      <c r="J200" s="12"/>
      <c r="K200" s="12">
        <v>7</v>
      </c>
      <c r="L200" s="12"/>
      <c r="M200" s="12"/>
      <c r="N200" s="12"/>
      <c r="O200" s="12"/>
      <c r="P200" s="135">
        <f>IF($C200="","",SUM((I200*Character!$D$42),(K200*Character!$E$42),(L200*Character!$F$42),(M200*Character!$G$42)))</f>
        <v>7.6797872340425535</v>
      </c>
      <c r="Q200" s="458"/>
      <c r="R200" s="458"/>
      <c r="T200" s="132" t="s">
        <v>902</v>
      </c>
      <c r="U200" s="132" t="s">
        <v>902</v>
      </c>
      <c r="V200" s="132" t="s">
        <v>902</v>
      </c>
      <c r="W200" s="132" t="s">
        <v>902</v>
      </c>
      <c r="X200" s="458"/>
    </row>
    <row r="201" spans="1:24" x14ac:dyDescent="0.25">
      <c r="A201" s="11" t="s">
        <v>2</v>
      </c>
      <c r="B201" s="11" t="s">
        <v>2</v>
      </c>
      <c r="C201" s="11" t="s">
        <v>623</v>
      </c>
      <c r="D201" s="518" t="s">
        <v>902</v>
      </c>
      <c r="E201" s="371">
        <v>4</v>
      </c>
      <c r="F201" s="11" t="s">
        <v>72</v>
      </c>
      <c r="G201" s="11" t="s">
        <v>180</v>
      </c>
      <c r="H201" s="12">
        <v>10</v>
      </c>
      <c r="I201" s="12">
        <v>16</v>
      </c>
      <c r="J201" s="12">
        <v>8</v>
      </c>
      <c r="K201" s="12"/>
      <c r="L201" s="12"/>
      <c r="M201" s="12">
        <v>1</v>
      </c>
      <c r="N201" s="12"/>
      <c r="O201" s="12"/>
      <c r="P201" s="135">
        <f>IF($C201="","",SUM((I201*Character!$D$42),(K201*Character!$E$42),(L201*Character!$F$42),(M201*Character!$G$42)))</f>
        <v>15.408510638297875</v>
      </c>
      <c r="Q201" s="458"/>
      <c r="R201" s="458"/>
      <c r="T201" s="132" t="s">
        <v>902</v>
      </c>
      <c r="U201" s="132" t="s">
        <v>902</v>
      </c>
      <c r="V201" s="132" t="s">
        <v>902</v>
      </c>
      <c r="W201" s="132" t="s">
        <v>902</v>
      </c>
      <c r="X201" s="458"/>
    </row>
    <row r="202" spans="1:24" x14ac:dyDescent="0.25">
      <c r="A202" s="11" t="s">
        <v>2</v>
      </c>
      <c r="B202" s="11" t="s">
        <v>2</v>
      </c>
      <c r="C202" s="11" t="s">
        <v>629</v>
      </c>
      <c r="D202" s="518" t="s">
        <v>902</v>
      </c>
      <c r="E202" s="371">
        <v>1</v>
      </c>
      <c r="F202" s="11" t="s">
        <v>197</v>
      </c>
      <c r="G202" s="11" t="s">
        <v>630</v>
      </c>
      <c r="H202" s="12">
        <v>9</v>
      </c>
      <c r="I202" s="12">
        <v>9</v>
      </c>
      <c r="J202" s="12">
        <v>8</v>
      </c>
      <c r="K202" s="12"/>
      <c r="L202" s="12"/>
      <c r="M202" s="12">
        <v>1</v>
      </c>
      <c r="N202" s="12"/>
      <c r="O202" s="12"/>
      <c r="P202" s="135">
        <f>IF($C202="","",SUM((I202*Character!$D$42),(K202*Character!$E$42),(L202*Character!$F$42),(M202*Character!$G$42)))</f>
        <v>14.615425531914896</v>
      </c>
      <c r="Q202" s="458"/>
      <c r="R202" s="458"/>
      <c r="T202" s="132" t="s">
        <v>902</v>
      </c>
      <c r="U202" s="132" t="s">
        <v>902</v>
      </c>
      <c r="V202" s="132" t="s">
        <v>902</v>
      </c>
      <c r="W202" s="132" t="s">
        <v>902</v>
      </c>
      <c r="X202" s="458"/>
    </row>
    <row r="203" spans="1:24" x14ac:dyDescent="0.25">
      <c r="A203" s="11" t="s">
        <v>2</v>
      </c>
      <c r="B203" s="11" t="s">
        <v>2</v>
      </c>
      <c r="C203" s="11" t="s">
        <v>632</v>
      </c>
      <c r="D203" s="518" t="s">
        <v>902</v>
      </c>
      <c r="E203" s="371">
        <v>1</v>
      </c>
      <c r="F203" s="11" t="s">
        <v>154</v>
      </c>
      <c r="G203" s="11" t="s">
        <v>352</v>
      </c>
      <c r="H203" s="12"/>
      <c r="I203" s="12">
        <v>7</v>
      </c>
      <c r="J203" s="12">
        <v>6</v>
      </c>
      <c r="K203" s="12"/>
      <c r="L203" s="12">
        <v>1</v>
      </c>
      <c r="M203" s="12"/>
      <c r="N203" s="12"/>
      <c r="O203" s="12"/>
      <c r="P203" s="135">
        <f>IF($C203="","",SUM((I203*Character!$D$42),(K203*Character!$E$42),(L203*Character!$F$42),(M203*Character!$G$42)))</f>
        <v>7.5909574468085133</v>
      </c>
      <c r="Q203" s="458"/>
      <c r="R203" s="458"/>
      <c r="T203" s="132" t="s">
        <v>902</v>
      </c>
      <c r="U203" s="132" t="s">
        <v>902</v>
      </c>
      <c r="V203" s="132" t="s">
        <v>902</v>
      </c>
      <c r="W203" s="132" t="s">
        <v>902</v>
      </c>
      <c r="X203" s="458"/>
    </row>
    <row r="204" spans="1:24" x14ac:dyDescent="0.25">
      <c r="A204" s="11"/>
      <c r="B204" s="11"/>
      <c r="C204" s="11"/>
      <c r="D204" s="518"/>
      <c r="F204" s="11"/>
      <c r="G204" s="11"/>
      <c r="H204" s="12"/>
      <c r="I204" s="12"/>
      <c r="J204" s="12"/>
      <c r="K204" s="12"/>
      <c r="L204" s="12"/>
      <c r="M204" s="12"/>
      <c r="N204" s="12"/>
      <c r="O204" s="12"/>
      <c r="P204" s="135" t="str">
        <f>IF($C204="","",SUM((I204*Character!$D$42),(K204*Character!$E$42),(L204*Character!$F$42),(M204*Character!$G$42),(O204*Character!$H$42)))</f>
        <v/>
      </c>
      <c r="Q204" s="458"/>
      <c r="R204" s="458"/>
      <c r="X204" s="458"/>
    </row>
    <row r="205" spans="1:24" s="388" customFormat="1" x14ac:dyDescent="0.25">
      <c r="A205" s="389" t="s">
        <v>13</v>
      </c>
      <c r="B205" s="384"/>
      <c r="C205" s="384"/>
      <c r="D205" s="517"/>
      <c r="E205" s="383"/>
      <c r="F205" s="384"/>
      <c r="G205" s="384"/>
      <c r="H205" s="385"/>
      <c r="I205" s="385"/>
      <c r="J205" s="385"/>
      <c r="K205" s="385"/>
      <c r="L205" s="385"/>
      <c r="M205" s="385"/>
      <c r="N205" s="385"/>
      <c r="O205" s="385"/>
      <c r="P205" s="135" t="str">
        <f>IF($C205="","",SUM((I205*Character!$D$42),(K205*Character!$E$42),(L205*Character!$F$42),(M205*Character!$G$42),(O205*Character!$H$42)))</f>
        <v/>
      </c>
      <c r="Q205" s="457"/>
      <c r="R205" s="457"/>
      <c r="S205" s="386"/>
      <c r="T205" s="387"/>
      <c r="U205" s="387"/>
      <c r="V205" s="387"/>
      <c r="W205" s="387"/>
      <c r="X205" s="457"/>
    </row>
    <row r="206" spans="1:24" x14ac:dyDescent="0.25">
      <c r="A206" s="11" t="s">
        <v>13</v>
      </c>
      <c r="B206" s="11" t="s">
        <v>13</v>
      </c>
      <c r="C206" s="11" t="s">
        <v>690</v>
      </c>
      <c r="D206" s="518" t="s">
        <v>902</v>
      </c>
      <c r="E206" s="371">
        <v>4</v>
      </c>
      <c r="F206" s="11" t="s">
        <v>67</v>
      </c>
      <c r="G206" s="11" t="s">
        <v>689</v>
      </c>
      <c r="H206" s="12">
        <v>13</v>
      </c>
      <c r="I206" s="12"/>
      <c r="J206" s="12"/>
      <c r="K206" s="12"/>
      <c r="L206" s="12"/>
      <c r="M206" s="12">
        <v>1</v>
      </c>
      <c r="N206" s="12">
        <v>5</v>
      </c>
      <c r="O206" s="12"/>
      <c r="P206" s="135">
        <f>IF($C206="","",SUM((I206*Character!$D$42),(K206*Character!$E$42),(L206*Character!$F$42),(M206*Character!$G$42)))</f>
        <v>13.595744680851066</v>
      </c>
      <c r="Q206" s="458"/>
      <c r="R206" s="458"/>
      <c r="T206" s="132" t="s">
        <v>902</v>
      </c>
      <c r="U206" s="132" t="s">
        <v>902</v>
      </c>
      <c r="V206" s="132" t="s">
        <v>902</v>
      </c>
      <c r="W206" s="132" t="s">
        <v>902</v>
      </c>
      <c r="X206" s="458"/>
    </row>
    <row r="207" spans="1:24" x14ac:dyDescent="0.25">
      <c r="A207" s="11" t="s">
        <v>13</v>
      </c>
      <c r="B207" s="11" t="s">
        <v>13</v>
      </c>
      <c r="C207" s="11" t="s">
        <v>688</v>
      </c>
      <c r="D207" s="518" t="s">
        <v>902</v>
      </c>
      <c r="E207" s="371">
        <v>4</v>
      </c>
      <c r="F207" s="11" t="s">
        <v>67</v>
      </c>
      <c r="G207" s="11" t="s">
        <v>689</v>
      </c>
      <c r="H207" s="12">
        <v>13</v>
      </c>
      <c r="I207" s="12">
        <v>13</v>
      </c>
      <c r="J207" s="12"/>
      <c r="K207" s="12">
        <v>15</v>
      </c>
      <c r="L207" s="12"/>
      <c r="M207" s="12">
        <v>1</v>
      </c>
      <c r="N207" s="12"/>
      <c r="O207" s="12"/>
      <c r="P207" s="135">
        <f>IF($C207="","",SUM((I207*Character!$D$42),(K207*Character!$E$42),(L207*Character!$F$42),(M207*Character!$G$42)))</f>
        <v>30.068617021276598</v>
      </c>
      <c r="Q207" s="458"/>
      <c r="R207" s="458"/>
      <c r="T207" s="132" t="s">
        <v>902</v>
      </c>
      <c r="U207" s="132" t="s">
        <v>902</v>
      </c>
      <c r="V207" s="132" t="s">
        <v>902</v>
      </c>
      <c r="W207" s="132" t="s">
        <v>902</v>
      </c>
      <c r="X207" s="458"/>
    </row>
    <row r="208" spans="1:24" x14ac:dyDescent="0.25">
      <c r="A208" s="11" t="s">
        <v>13</v>
      </c>
      <c r="B208" s="11" t="s">
        <v>13</v>
      </c>
      <c r="C208" s="11" t="s">
        <v>720</v>
      </c>
      <c r="D208" s="518" t="s">
        <v>902</v>
      </c>
      <c r="E208" s="371">
        <v>4</v>
      </c>
      <c r="F208" s="11" t="s">
        <v>67</v>
      </c>
      <c r="G208" s="11" t="s">
        <v>721</v>
      </c>
      <c r="H208" s="12">
        <v>13</v>
      </c>
      <c r="I208" s="12">
        <v>13</v>
      </c>
      <c r="J208" s="12"/>
      <c r="K208" s="12">
        <v>15</v>
      </c>
      <c r="L208" s="12"/>
      <c r="M208" s="12"/>
      <c r="N208" s="12"/>
      <c r="O208" s="12"/>
      <c r="P208" s="135">
        <f>IF($C208="","",SUM((I208*Character!$D$42),(K208*Character!$E$42),(L208*Character!$F$42),(M208*Character!$G$42)))</f>
        <v>16.472872340425532</v>
      </c>
      <c r="Q208" s="458"/>
      <c r="R208" s="458"/>
      <c r="T208" s="132" t="s">
        <v>902</v>
      </c>
      <c r="U208" s="132" t="s">
        <v>902</v>
      </c>
      <c r="V208" s="132" t="s">
        <v>902</v>
      </c>
      <c r="W208" s="132" t="s">
        <v>902</v>
      </c>
      <c r="X208" s="458"/>
    </row>
    <row r="209" spans="1:24" x14ac:dyDescent="0.25">
      <c r="A209" s="11" t="s">
        <v>13</v>
      </c>
      <c r="B209" s="11" t="s">
        <v>13</v>
      </c>
      <c r="C209" s="11" t="s">
        <v>695</v>
      </c>
      <c r="D209" s="518" t="s">
        <v>902</v>
      </c>
      <c r="E209" s="371">
        <v>1</v>
      </c>
      <c r="F209" s="11" t="s">
        <v>97</v>
      </c>
      <c r="G209" s="11"/>
      <c r="H209" s="12"/>
      <c r="I209" s="12"/>
      <c r="J209" s="12"/>
      <c r="K209" s="12">
        <v>30</v>
      </c>
      <c r="L209" s="12"/>
      <c r="M209" s="12"/>
      <c r="N209" s="12"/>
      <c r="O209" s="12"/>
      <c r="P209" s="135">
        <f>IF($C209="","",SUM((I209*Character!$D$42),(K209*Character!$E$42),(L209*Character!$F$42),(M209*Character!$G$42)))</f>
        <v>30</v>
      </c>
      <c r="Q209" s="458"/>
      <c r="R209" s="458"/>
      <c r="T209" s="132" t="s">
        <v>902</v>
      </c>
      <c r="U209" s="132" t="s">
        <v>902</v>
      </c>
      <c r="V209" s="132" t="s">
        <v>1214</v>
      </c>
      <c r="W209" s="132" t="s">
        <v>902</v>
      </c>
      <c r="X209" s="458"/>
    </row>
    <row r="210" spans="1:24" x14ac:dyDescent="0.25">
      <c r="A210" s="11" t="s">
        <v>13</v>
      </c>
      <c r="B210" s="11" t="s">
        <v>13</v>
      </c>
      <c r="C210" s="11" t="s">
        <v>710</v>
      </c>
      <c r="D210" s="518" t="s">
        <v>902</v>
      </c>
      <c r="E210" s="371">
        <v>1</v>
      </c>
      <c r="F210" s="11" t="s">
        <v>97</v>
      </c>
      <c r="G210" s="11"/>
      <c r="H210" s="12"/>
      <c r="I210" s="12"/>
      <c r="J210" s="12"/>
      <c r="K210" s="12">
        <v>24</v>
      </c>
      <c r="L210" s="12"/>
      <c r="M210" s="12"/>
      <c r="N210" s="12"/>
      <c r="O210" s="12"/>
      <c r="P210" s="135">
        <f>IF($C210="","",SUM((I210*Character!$D$42),(K210*Character!$E$42),(L210*Character!$F$42),(M210*Character!$G$42)))</f>
        <v>24</v>
      </c>
      <c r="Q210" s="458"/>
      <c r="R210" s="458"/>
      <c r="T210" s="132" t="s">
        <v>902</v>
      </c>
      <c r="U210" s="132" t="s">
        <v>902</v>
      </c>
      <c r="V210" s="132" t="s">
        <v>902</v>
      </c>
      <c r="W210" s="132" t="s">
        <v>1214</v>
      </c>
      <c r="X210" s="458"/>
    </row>
    <row r="211" spans="1:24" x14ac:dyDescent="0.25">
      <c r="A211" s="11" t="s">
        <v>13</v>
      </c>
      <c r="B211" s="11" t="s">
        <v>13</v>
      </c>
      <c r="C211" s="11" t="s">
        <v>703</v>
      </c>
      <c r="D211" s="518" t="s">
        <v>902</v>
      </c>
      <c r="E211" s="371">
        <v>1</v>
      </c>
      <c r="F211" s="11" t="s">
        <v>139</v>
      </c>
      <c r="G211" s="11" t="s">
        <v>704</v>
      </c>
      <c r="H211" s="12"/>
      <c r="I211" s="12"/>
      <c r="J211" s="12"/>
      <c r="K211" s="12">
        <v>29</v>
      </c>
      <c r="L211" s="12"/>
      <c r="M211" s="12"/>
      <c r="N211" s="12"/>
      <c r="O211" s="12"/>
      <c r="P211" s="135">
        <f>IF($C211="","",SUM((I211*Character!$D$42),(K211*Character!$E$42),(L211*Character!$F$42),(M211*Character!$G$42)))</f>
        <v>29</v>
      </c>
      <c r="Q211" s="458"/>
      <c r="R211" s="458"/>
      <c r="T211" s="132" t="s">
        <v>902</v>
      </c>
      <c r="U211" s="132" t="s">
        <v>902</v>
      </c>
      <c r="V211" s="132" t="s">
        <v>1214</v>
      </c>
      <c r="W211" s="132" t="s">
        <v>902</v>
      </c>
      <c r="X211" s="458"/>
    </row>
    <row r="212" spans="1:24" x14ac:dyDescent="0.25">
      <c r="A212" s="11" t="s">
        <v>13</v>
      </c>
      <c r="B212" s="11" t="s">
        <v>13</v>
      </c>
      <c r="C212" s="11" t="s">
        <v>706</v>
      </c>
      <c r="D212" s="518" t="s">
        <v>902</v>
      </c>
      <c r="E212" s="371">
        <v>1</v>
      </c>
      <c r="F212" s="11" t="s">
        <v>97</v>
      </c>
      <c r="G212" s="11"/>
      <c r="H212" s="12"/>
      <c r="I212" s="12"/>
      <c r="J212" s="12"/>
      <c r="K212" s="12">
        <v>26</v>
      </c>
      <c r="L212" s="12"/>
      <c r="M212" s="12"/>
      <c r="N212" s="12"/>
      <c r="O212" s="12"/>
      <c r="P212" s="135">
        <f>IF($C212="","",SUM((I212*Character!$D$42),(K212*Character!$E$42),(L212*Character!$F$42),(M212*Character!$G$42)))</f>
        <v>26</v>
      </c>
      <c r="Q212" s="458"/>
      <c r="R212" s="458"/>
      <c r="T212" s="132" t="s">
        <v>902</v>
      </c>
      <c r="U212" s="132" t="s">
        <v>902</v>
      </c>
      <c r="V212" s="132" t="s">
        <v>902</v>
      </c>
      <c r="W212" s="132" t="s">
        <v>1214</v>
      </c>
      <c r="X212" s="458"/>
    </row>
    <row r="213" spans="1:24" x14ac:dyDescent="0.25">
      <c r="A213" s="11" t="s">
        <v>13</v>
      </c>
      <c r="B213" s="11" t="s">
        <v>13</v>
      </c>
      <c r="C213" s="11" t="s">
        <v>715</v>
      </c>
      <c r="D213" s="518" t="s">
        <v>902</v>
      </c>
      <c r="E213" s="371">
        <v>1</v>
      </c>
      <c r="F213" s="11" t="s">
        <v>111</v>
      </c>
      <c r="G213" s="11"/>
      <c r="H213" s="12"/>
      <c r="I213" s="12">
        <v>16</v>
      </c>
      <c r="J213" s="12"/>
      <c r="K213" s="12">
        <v>20</v>
      </c>
      <c r="L213" s="12"/>
      <c r="M213" s="12"/>
      <c r="N213" s="12"/>
      <c r="O213" s="12"/>
      <c r="P213" s="135">
        <f>IF($C213="","",SUM((I213*Character!$D$42),(K213*Character!$E$42),(L213*Character!$F$42),(M213*Character!$G$42)))</f>
        <v>21.81276595744681</v>
      </c>
      <c r="Q213" s="458"/>
      <c r="R213" s="458"/>
      <c r="T213" s="132" t="s">
        <v>902</v>
      </c>
      <c r="U213" s="132" t="s">
        <v>902</v>
      </c>
      <c r="V213" s="132" t="s">
        <v>902</v>
      </c>
      <c r="W213" s="132" t="s">
        <v>902</v>
      </c>
      <c r="X213" s="458"/>
    </row>
    <row r="214" spans="1:24" x14ac:dyDescent="0.25">
      <c r="A214" s="11" t="s">
        <v>13</v>
      </c>
      <c r="B214" s="11" t="s">
        <v>13</v>
      </c>
      <c r="C214" s="11" t="s">
        <v>699</v>
      </c>
      <c r="D214" s="518" t="s">
        <v>902</v>
      </c>
      <c r="E214" s="371">
        <v>1</v>
      </c>
      <c r="F214" s="11" t="s">
        <v>97</v>
      </c>
      <c r="G214" s="11"/>
      <c r="H214" s="12"/>
      <c r="I214" s="12"/>
      <c r="J214" s="12"/>
      <c r="K214" s="12">
        <v>29</v>
      </c>
      <c r="L214" s="12"/>
      <c r="M214" s="12"/>
      <c r="N214" s="12"/>
      <c r="O214" s="12"/>
      <c r="P214" s="135">
        <f>IF($C214="","",SUM((I214*Character!$D$42),(K214*Character!$E$42),(L214*Character!$F$42),(M214*Character!$G$42)))</f>
        <v>29</v>
      </c>
      <c r="Q214" s="458"/>
      <c r="R214" s="458"/>
      <c r="T214" s="132" t="s">
        <v>902</v>
      </c>
      <c r="U214" s="132" t="s">
        <v>902</v>
      </c>
      <c r="V214" s="132" t="s">
        <v>902</v>
      </c>
      <c r="W214" s="132" t="s">
        <v>1214</v>
      </c>
      <c r="X214" s="458"/>
    </row>
    <row r="215" spans="1:24" x14ac:dyDescent="0.25">
      <c r="A215" s="11" t="s">
        <v>13</v>
      </c>
      <c r="B215" s="11" t="s">
        <v>13</v>
      </c>
      <c r="C215" s="11" t="s">
        <v>982</v>
      </c>
      <c r="D215" s="518" t="s">
        <v>902</v>
      </c>
      <c r="E215" s="371">
        <v>1</v>
      </c>
      <c r="F215" s="11" t="s">
        <v>75</v>
      </c>
      <c r="G215" s="11" t="s">
        <v>983</v>
      </c>
      <c r="H215" s="12">
        <v>13</v>
      </c>
      <c r="I215" s="12">
        <v>20</v>
      </c>
      <c r="J215" s="12">
        <v>10</v>
      </c>
      <c r="K215" s="12"/>
      <c r="L215" s="12"/>
      <c r="M215" s="12"/>
      <c r="N215" s="12">
        <v>4</v>
      </c>
      <c r="O215" s="12"/>
      <c r="P215" s="135">
        <f>IF($C215="","",SUM((I215*Character!$D$42),(K215*Character!$E$42),(L215*Character!$F$42),(M215*Character!$G$42)))</f>
        <v>2.2659574468085113</v>
      </c>
      <c r="Q215" s="458"/>
      <c r="R215" s="458"/>
      <c r="T215" s="132" t="s">
        <v>902</v>
      </c>
      <c r="U215" s="132" t="s">
        <v>902</v>
      </c>
      <c r="V215" s="132" t="s">
        <v>902</v>
      </c>
      <c r="W215" s="132" t="s">
        <v>902</v>
      </c>
      <c r="X215" s="458"/>
    </row>
    <row r="216" spans="1:24" x14ac:dyDescent="0.25">
      <c r="A216" s="11" t="s">
        <v>13</v>
      </c>
      <c r="B216" s="11" t="s">
        <v>13</v>
      </c>
      <c r="C216" s="11" t="s">
        <v>722</v>
      </c>
      <c r="D216" s="518" t="s">
        <v>902</v>
      </c>
      <c r="E216" s="371">
        <v>2</v>
      </c>
      <c r="F216" s="11" t="s">
        <v>541</v>
      </c>
      <c r="G216" s="11"/>
      <c r="H216" s="12">
        <v>12</v>
      </c>
      <c r="I216" s="12">
        <v>12</v>
      </c>
      <c r="J216" s="12">
        <v>6</v>
      </c>
      <c r="K216" s="12">
        <v>14</v>
      </c>
      <c r="L216" s="12"/>
      <c r="M216" s="12"/>
      <c r="N216" s="12"/>
      <c r="O216" s="12"/>
      <c r="P216" s="135">
        <f>IF($C216="","",SUM((I216*Character!$D$42),(K216*Character!$E$42),(L216*Character!$F$42),(M216*Character!$G$42)))</f>
        <v>15.359574468085107</v>
      </c>
      <c r="Q216" s="458"/>
      <c r="R216" s="458"/>
      <c r="T216" s="132" t="s">
        <v>1214</v>
      </c>
      <c r="U216" s="132" t="s">
        <v>902</v>
      </c>
      <c r="V216" s="132" t="s">
        <v>902</v>
      </c>
      <c r="W216" s="132" t="s">
        <v>902</v>
      </c>
      <c r="X216" s="458"/>
    </row>
    <row r="217" spans="1:24" x14ac:dyDescent="0.25">
      <c r="A217" s="11" t="s">
        <v>13</v>
      </c>
      <c r="B217" s="11" t="s">
        <v>13</v>
      </c>
      <c r="C217" s="11" t="s">
        <v>705</v>
      </c>
      <c r="D217" s="518" t="s">
        <v>902</v>
      </c>
      <c r="E217" s="371">
        <v>1</v>
      </c>
      <c r="F217" s="11" t="s">
        <v>97</v>
      </c>
      <c r="G217" s="11"/>
      <c r="H217" s="12"/>
      <c r="I217" s="12"/>
      <c r="J217" s="12"/>
      <c r="K217" s="12">
        <v>26</v>
      </c>
      <c r="L217" s="12"/>
      <c r="M217" s="12"/>
      <c r="N217" s="12"/>
      <c r="O217" s="12"/>
      <c r="P217" s="135">
        <f>IF($C217="","",SUM((I217*Character!$D$42),(K217*Character!$E$42),(L217*Character!$F$42),(M217*Character!$G$42)))</f>
        <v>26</v>
      </c>
      <c r="Q217" s="458"/>
      <c r="R217" s="458"/>
      <c r="T217" s="132" t="s">
        <v>902</v>
      </c>
      <c r="U217" s="132" t="s">
        <v>902</v>
      </c>
      <c r="V217" s="132" t="s">
        <v>902</v>
      </c>
      <c r="W217" s="132" t="s">
        <v>1214</v>
      </c>
      <c r="X217" s="458"/>
    </row>
    <row r="218" spans="1:24" x14ac:dyDescent="0.25">
      <c r="A218" s="11" t="s">
        <v>13</v>
      </c>
      <c r="B218" s="11" t="s">
        <v>13</v>
      </c>
      <c r="C218" s="11" t="s">
        <v>725</v>
      </c>
      <c r="D218" s="518" t="s">
        <v>902</v>
      </c>
      <c r="E218" s="371">
        <v>1</v>
      </c>
      <c r="F218" s="11" t="s">
        <v>102</v>
      </c>
      <c r="G218" s="11" t="s">
        <v>726</v>
      </c>
      <c r="H218" s="12">
        <v>11</v>
      </c>
      <c r="I218" s="12">
        <v>11</v>
      </c>
      <c r="J218" s="12">
        <v>9</v>
      </c>
      <c r="K218" s="12">
        <v>14</v>
      </c>
      <c r="L218" s="12"/>
      <c r="M218" s="12"/>
      <c r="N218" s="12"/>
      <c r="O218" s="12"/>
      <c r="P218" s="135">
        <f>IF($C218="","",SUM((I218*Character!$D$42),(K218*Character!$E$42),(L218*Character!$F$42),(M218*Character!$G$42)))</f>
        <v>15.246276595744682</v>
      </c>
      <c r="Q218" s="458"/>
      <c r="R218" s="458"/>
      <c r="T218" s="132" t="s">
        <v>902</v>
      </c>
      <c r="U218" s="132" t="s">
        <v>902</v>
      </c>
      <c r="V218" s="132" t="s">
        <v>902</v>
      </c>
      <c r="W218" s="132" t="s">
        <v>902</v>
      </c>
      <c r="X218" s="458"/>
    </row>
    <row r="219" spans="1:24" x14ac:dyDescent="0.25">
      <c r="A219" s="11" t="s">
        <v>13</v>
      </c>
      <c r="B219" s="11" t="s">
        <v>13</v>
      </c>
      <c r="C219" s="11" t="s">
        <v>714</v>
      </c>
      <c r="D219" s="518" t="s">
        <v>902</v>
      </c>
      <c r="E219" s="371">
        <v>1</v>
      </c>
      <c r="F219" s="11" t="s">
        <v>97</v>
      </c>
      <c r="G219" s="11"/>
      <c r="H219" s="12"/>
      <c r="I219" s="12"/>
      <c r="J219" s="12"/>
      <c r="K219" s="12">
        <v>23</v>
      </c>
      <c r="L219" s="12"/>
      <c r="M219" s="12"/>
      <c r="N219" s="12"/>
      <c r="O219" s="12"/>
      <c r="P219" s="135">
        <f>IF($C219="","",SUM((I219*Character!$D$42),(K219*Character!$E$42),(L219*Character!$F$42),(M219*Character!$G$42)))</f>
        <v>23</v>
      </c>
      <c r="Q219" s="458"/>
      <c r="R219" s="458"/>
      <c r="T219" s="132" t="s">
        <v>902</v>
      </c>
      <c r="U219" s="132" t="s">
        <v>902</v>
      </c>
      <c r="V219" s="132" t="s">
        <v>902</v>
      </c>
      <c r="W219" s="132" t="s">
        <v>1214</v>
      </c>
      <c r="X219" s="458"/>
    </row>
    <row r="220" spans="1:24" x14ac:dyDescent="0.25">
      <c r="A220" s="11" t="s">
        <v>13</v>
      </c>
      <c r="B220" s="11" t="s">
        <v>13</v>
      </c>
      <c r="C220" s="11" t="s">
        <v>728</v>
      </c>
      <c r="D220" s="518" t="s">
        <v>902</v>
      </c>
      <c r="E220" s="371">
        <v>1</v>
      </c>
      <c r="F220" s="11" t="s">
        <v>97</v>
      </c>
      <c r="G220" s="11"/>
      <c r="H220" s="12"/>
      <c r="I220" s="12">
        <v>20</v>
      </c>
      <c r="J220" s="12"/>
      <c r="K220" s="12">
        <v>11</v>
      </c>
      <c r="L220" s="12"/>
      <c r="M220" s="12"/>
      <c r="N220" s="12"/>
      <c r="O220" s="12"/>
      <c r="P220" s="135">
        <f>IF($C220="","",SUM((I220*Character!$D$42),(K220*Character!$E$42),(L220*Character!$F$42),(M220*Character!$G$42)))</f>
        <v>13.26595744680851</v>
      </c>
      <c r="Q220" s="458"/>
      <c r="R220" s="458"/>
      <c r="T220" s="132" t="s">
        <v>902</v>
      </c>
      <c r="U220" s="132" t="s">
        <v>902</v>
      </c>
      <c r="V220" s="132" t="s">
        <v>902</v>
      </c>
      <c r="W220" s="132" t="s">
        <v>902</v>
      </c>
      <c r="X220" s="458"/>
    </row>
    <row r="221" spans="1:24" x14ac:dyDescent="0.25">
      <c r="A221" s="11" t="s">
        <v>13</v>
      </c>
      <c r="B221" s="11" t="s">
        <v>13</v>
      </c>
      <c r="C221" s="11" t="s">
        <v>698</v>
      </c>
      <c r="D221" s="518" t="s">
        <v>902</v>
      </c>
      <c r="E221" s="371">
        <v>1</v>
      </c>
      <c r="F221" s="11" t="s">
        <v>97</v>
      </c>
      <c r="G221" s="11"/>
      <c r="H221" s="12"/>
      <c r="I221" s="12"/>
      <c r="J221" s="12"/>
      <c r="K221" s="12">
        <v>29</v>
      </c>
      <c r="L221" s="12"/>
      <c r="M221" s="12"/>
      <c r="N221" s="12"/>
      <c r="O221" s="12"/>
      <c r="P221" s="135">
        <f>IF($C221="","",SUM((I221*Character!$D$42),(K221*Character!$E$42),(L221*Character!$F$42),(M221*Character!$G$42)))</f>
        <v>29</v>
      </c>
      <c r="Q221" s="458"/>
      <c r="R221" s="458"/>
      <c r="T221" s="132" t="s">
        <v>902</v>
      </c>
      <c r="U221" s="132" t="s">
        <v>902</v>
      </c>
      <c r="V221" s="132" t="s">
        <v>902</v>
      </c>
      <c r="W221" s="132" t="s">
        <v>1214</v>
      </c>
      <c r="X221" s="458"/>
    </row>
    <row r="222" spans="1:24" x14ac:dyDescent="0.25">
      <c r="A222" s="11" t="s">
        <v>13</v>
      </c>
      <c r="B222" s="11" t="s">
        <v>13</v>
      </c>
      <c r="C222" s="11" t="s">
        <v>692</v>
      </c>
      <c r="D222" s="518" t="s">
        <v>902</v>
      </c>
      <c r="E222" s="371">
        <v>1</v>
      </c>
      <c r="F222" s="11" t="s">
        <v>97</v>
      </c>
      <c r="G222" s="11"/>
      <c r="H222" s="12"/>
      <c r="I222" s="12"/>
      <c r="J222" s="12"/>
      <c r="K222" s="12">
        <v>30</v>
      </c>
      <c r="L222" s="12"/>
      <c r="M222" s="12"/>
      <c r="N222" s="12"/>
      <c r="O222" s="12"/>
      <c r="P222" s="135">
        <f>IF($C222="","",SUM((I222*Character!$D$42),(K222*Character!$E$42),(L222*Character!$F$42),(M222*Character!$G$42)))</f>
        <v>30</v>
      </c>
      <c r="Q222" s="458"/>
      <c r="R222" s="458"/>
      <c r="T222" s="132" t="s">
        <v>902</v>
      </c>
      <c r="U222" s="132" t="s">
        <v>902</v>
      </c>
      <c r="V222" s="132" t="s">
        <v>902</v>
      </c>
      <c r="W222" s="132" t="s">
        <v>1214</v>
      </c>
      <c r="X222" s="458"/>
    </row>
    <row r="223" spans="1:24" x14ac:dyDescent="0.25">
      <c r="A223" s="11" t="s">
        <v>13</v>
      </c>
      <c r="B223" s="11" t="s">
        <v>13</v>
      </c>
      <c r="C223" s="11" t="s">
        <v>735</v>
      </c>
      <c r="D223" s="518" t="s">
        <v>902</v>
      </c>
      <c r="E223" s="371">
        <v>5</v>
      </c>
      <c r="F223" s="11" t="s">
        <v>328</v>
      </c>
      <c r="G223" s="11" t="s">
        <v>394</v>
      </c>
      <c r="H223" s="12">
        <v>9</v>
      </c>
      <c r="I223" s="12">
        <v>16</v>
      </c>
      <c r="J223" s="12">
        <v>8</v>
      </c>
      <c r="K223" s="12">
        <v>6</v>
      </c>
      <c r="L223" s="12"/>
      <c r="M223" s="12"/>
      <c r="N223" s="12">
        <v>2</v>
      </c>
      <c r="O223" s="12"/>
      <c r="P223" s="135">
        <f>IF($C223="","",SUM((I223*Character!$D$42),(K223*Character!$E$42),(L223*Character!$F$42),(M223*Character!$G$42)))</f>
        <v>7.8127659574468087</v>
      </c>
      <c r="Q223" s="458"/>
      <c r="R223" s="458"/>
      <c r="T223" s="132" t="s">
        <v>902</v>
      </c>
      <c r="U223" s="132" t="s">
        <v>902</v>
      </c>
      <c r="V223" s="132" t="s">
        <v>902</v>
      </c>
      <c r="W223" s="132" t="s">
        <v>902</v>
      </c>
      <c r="X223" s="458"/>
    </row>
    <row r="224" spans="1:24" x14ac:dyDescent="0.25">
      <c r="A224" s="11" t="s">
        <v>13</v>
      </c>
      <c r="B224" s="11" t="s">
        <v>13</v>
      </c>
      <c r="C224" s="11" t="s">
        <v>718</v>
      </c>
      <c r="D224" s="518" t="s">
        <v>902</v>
      </c>
      <c r="E224" s="371">
        <v>2</v>
      </c>
      <c r="F224" s="11" t="s">
        <v>315</v>
      </c>
      <c r="G224" s="11"/>
      <c r="H224" s="12">
        <v>13</v>
      </c>
      <c r="I224" s="12">
        <v>11</v>
      </c>
      <c r="J224" s="12">
        <v>11</v>
      </c>
      <c r="K224" s="12">
        <v>18</v>
      </c>
      <c r="L224" s="12"/>
      <c r="M224" s="12"/>
      <c r="N224" s="12"/>
      <c r="O224" s="12"/>
      <c r="P224" s="135">
        <f>IF($C224="","",SUM((I224*Character!$D$42),(K224*Character!$E$42),(L224*Character!$F$42),(M224*Character!$G$42)))</f>
        <v>19.246276595744682</v>
      </c>
      <c r="Q224" s="458"/>
      <c r="R224" s="458"/>
      <c r="T224" s="132" t="s">
        <v>902</v>
      </c>
      <c r="U224" s="132" t="s">
        <v>1214</v>
      </c>
      <c r="V224" s="132" t="s">
        <v>902</v>
      </c>
      <c r="W224" s="132" t="s">
        <v>902</v>
      </c>
      <c r="X224" s="458"/>
    </row>
    <row r="225" spans="1:24" x14ac:dyDescent="0.25">
      <c r="A225" s="11" t="s">
        <v>13</v>
      </c>
      <c r="B225" s="11" t="s">
        <v>13</v>
      </c>
      <c r="C225" s="11" t="s">
        <v>716</v>
      </c>
      <c r="D225" s="518" t="s">
        <v>902</v>
      </c>
      <c r="E225" s="371">
        <v>5</v>
      </c>
      <c r="F225" s="11" t="s">
        <v>38</v>
      </c>
      <c r="G225" s="11" t="s">
        <v>717</v>
      </c>
      <c r="H225" s="12">
        <v>15</v>
      </c>
      <c r="I225" s="12">
        <v>13</v>
      </c>
      <c r="J225" s="12">
        <v>6</v>
      </c>
      <c r="K225" s="12">
        <v>20</v>
      </c>
      <c r="L225" s="12"/>
      <c r="M225" s="12"/>
      <c r="N225" s="12">
        <v>3</v>
      </c>
      <c r="O225" s="12"/>
      <c r="P225" s="135">
        <f>IF($C225="","",SUM((I225*Character!$D$42),(K225*Character!$E$42),(L225*Character!$F$42),(M225*Character!$G$42)))</f>
        <v>21.472872340425532</v>
      </c>
      <c r="Q225" s="458"/>
      <c r="R225" s="458"/>
      <c r="T225" s="132" t="s">
        <v>902</v>
      </c>
      <c r="U225" s="132" t="s">
        <v>902</v>
      </c>
      <c r="V225" s="132" t="s">
        <v>902</v>
      </c>
      <c r="W225" s="132" t="s">
        <v>902</v>
      </c>
      <c r="X225" s="458"/>
    </row>
    <row r="226" spans="1:24" x14ac:dyDescent="0.25">
      <c r="A226" s="11" t="s">
        <v>13</v>
      </c>
      <c r="B226" s="11" t="s">
        <v>13</v>
      </c>
      <c r="C226" s="11" t="s">
        <v>724</v>
      </c>
      <c r="D226" s="518" t="s">
        <v>902</v>
      </c>
      <c r="E226" s="371">
        <v>6</v>
      </c>
      <c r="F226" s="11" t="s">
        <v>33</v>
      </c>
      <c r="G226" s="11" t="s">
        <v>45</v>
      </c>
      <c r="H226" s="12">
        <v>18</v>
      </c>
      <c r="I226" s="12"/>
      <c r="J226" s="12"/>
      <c r="K226" s="12">
        <v>16</v>
      </c>
      <c r="L226" s="12"/>
      <c r="M226" s="12"/>
      <c r="N226" s="12"/>
      <c r="O226" s="12"/>
      <c r="P226" s="135">
        <f>IF($C226="","",SUM((I226*Character!$D$42),(K226*Character!$E$42),(L226*Character!$F$42),(M226*Character!$G$42)))</f>
        <v>16</v>
      </c>
      <c r="Q226" s="458"/>
      <c r="R226" s="458"/>
      <c r="T226" s="132" t="s">
        <v>902</v>
      </c>
      <c r="U226" s="132" t="s">
        <v>902</v>
      </c>
      <c r="V226" s="132" t="s">
        <v>902</v>
      </c>
      <c r="W226" s="132" t="s">
        <v>902</v>
      </c>
      <c r="X226" s="458"/>
    </row>
    <row r="227" spans="1:24" x14ac:dyDescent="0.25">
      <c r="A227" s="11" t="s">
        <v>13</v>
      </c>
      <c r="B227" s="11" t="s">
        <v>13</v>
      </c>
      <c r="C227" s="11" t="s">
        <v>701</v>
      </c>
      <c r="D227" s="518" t="s">
        <v>902</v>
      </c>
      <c r="E227" s="371">
        <v>1</v>
      </c>
      <c r="F227" s="11" t="s">
        <v>97</v>
      </c>
      <c r="G227" s="11"/>
      <c r="H227" s="12"/>
      <c r="I227" s="12"/>
      <c r="J227" s="12"/>
      <c r="K227" s="12">
        <v>29</v>
      </c>
      <c r="L227" s="12"/>
      <c r="M227" s="12"/>
      <c r="N227" s="12"/>
      <c r="O227" s="12"/>
      <c r="P227" s="135">
        <f>IF($C227="","",SUM((I227*Character!$D$42),(K227*Character!$E$42),(L227*Character!$F$42),(M227*Character!$G$42)))</f>
        <v>29</v>
      </c>
      <c r="Q227" s="458"/>
      <c r="R227" s="458"/>
      <c r="T227" s="132" t="s">
        <v>902</v>
      </c>
      <c r="U227" s="132" t="s">
        <v>902</v>
      </c>
      <c r="V227" s="132" t="s">
        <v>1214</v>
      </c>
      <c r="W227" s="132" t="s">
        <v>902</v>
      </c>
      <c r="X227" s="458"/>
    </row>
    <row r="228" spans="1:24" x14ac:dyDescent="0.25">
      <c r="A228" s="11" t="s">
        <v>13</v>
      </c>
      <c r="B228" s="11" t="s">
        <v>13</v>
      </c>
      <c r="C228" s="11" t="s">
        <v>694</v>
      </c>
      <c r="D228" s="518" t="s">
        <v>902</v>
      </c>
      <c r="E228" s="371">
        <v>1</v>
      </c>
      <c r="F228" s="11" t="s">
        <v>97</v>
      </c>
      <c r="G228" s="11"/>
      <c r="H228" s="12"/>
      <c r="I228" s="12"/>
      <c r="J228" s="12"/>
      <c r="K228" s="12">
        <v>30</v>
      </c>
      <c r="L228" s="12"/>
      <c r="M228" s="12"/>
      <c r="N228" s="12"/>
      <c r="O228" s="12"/>
      <c r="P228" s="135">
        <f>IF($C228="","",SUM((I228*Character!$D$42),(K228*Character!$E$42),(L228*Character!$F$42),(M228*Character!$G$42)))</f>
        <v>30</v>
      </c>
      <c r="Q228" s="458"/>
      <c r="R228" s="458"/>
      <c r="T228" s="132" t="s">
        <v>902</v>
      </c>
      <c r="U228" s="132" t="s">
        <v>902</v>
      </c>
      <c r="V228" s="132" t="s">
        <v>902</v>
      </c>
      <c r="W228" s="132" t="s">
        <v>1214</v>
      </c>
      <c r="X228" s="458"/>
    </row>
    <row r="229" spans="1:24" x14ac:dyDescent="0.25">
      <c r="A229" s="11" t="s">
        <v>13</v>
      </c>
      <c r="B229" s="11" t="s">
        <v>13</v>
      </c>
      <c r="C229" s="11" t="s">
        <v>712</v>
      </c>
      <c r="D229" s="518" t="s">
        <v>902</v>
      </c>
      <c r="E229" s="371">
        <v>1</v>
      </c>
      <c r="F229" s="11" t="s">
        <v>97</v>
      </c>
      <c r="G229" s="11"/>
      <c r="H229" s="12"/>
      <c r="I229" s="12"/>
      <c r="J229" s="12"/>
      <c r="K229" s="12">
        <v>24</v>
      </c>
      <c r="L229" s="12"/>
      <c r="M229" s="12"/>
      <c r="N229" s="12"/>
      <c r="O229" s="12"/>
      <c r="P229" s="135">
        <f>IF($C229="","",SUM((I229*Character!$D$42),(K229*Character!$E$42),(L229*Character!$F$42),(M229*Character!$G$42)))</f>
        <v>24</v>
      </c>
      <c r="Q229" s="458"/>
      <c r="R229" s="458"/>
      <c r="T229" s="132" t="s">
        <v>902</v>
      </c>
      <c r="U229" s="132" t="s">
        <v>902</v>
      </c>
      <c r="V229" s="132" t="s">
        <v>1214</v>
      </c>
      <c r="W229" s="132" t="s">
        <v>902</v>
      </c>
      <c r="X229" s="458"/>
    </row>
    <row r="230" spans="1:24" x14ac:dyDescent="0.25">
      <c r="A230" s="11" t="s">
        <v>13</v>
      </c>
      <c r="B230" s="11" t="s">
        <v>13</v>
      </c>
      <c r="C230" s="11" t="s">
        <v>1232</v>
      </c>
      <c r="D230" s="518" t="s">
        <v>902</v>
      </c>
      <c r="E230" s="371">
        <v>1</v>
      </c>
      <c r="F230" s="11" t="s">
        <v>125</v>
      </c>
      <c r="G230" s="11" t="s">
        <v>1233</v>
      </c>
      <c r="H230" s="12">
        <v>5</v>
      </c>
      <c r="I230" s="12">
        <v>13</v>
      </c>
      <c r="J230" s="12">
        <v>6</v>
      </c>
      <c r="K230" s="12">
        <v>14</v>
      </c>
      <c r="L230" s="12"/>
      <c r="M230" s="12"/>
      <c r="N230" s="12"/>
      <c r="O230" s="12"/>
      <c r="P230" s="135">
        <f>IF($C230="","",SUM((I230*Character!$D$42),(K230*Character!$E$42),(L230*Character!$F$42),(M230*Character!$G$42)))</f>
        <v>15.472872340425532</v>
      </c>
      <c r="Q230" s="458"/>
      <c r="R230" s="458"/>
      <c r="T230" s="132" t="s">
        <v>902</v>
      </c>
      <c r="U230" s="132" t="s">
        <v>902</v>
      </c>
      <c r="V230" s="132" t="s">
        <v>902</v>
      </c>
      <c r="W230" s="132" t="s">
        <v>902</v>
      </c>
      <c r="X230" s="458"/>
    </row>
    <row r="231" spans="1:24" x14ac:dyDescent="0.25">
      <c r="A231" s="11" t="s">
        <v>13</v>
      </c>
      <c r="B231" s="11" t="s">
        <v>13</v>
      </c>
      <c r="C231" s="11" t="s">
        <v>723</v>
      </c>
      <c r="D231" s="518" t="s">
        <v>902</v>
      </c>
      <c r="E231" s="371">
        <v>2</v>
      </c>
      <c r="F231" s="11" t="s">
        <v>543</v>
      </c>
      <c r="G231" s="11"/>
      <c r="H231" s="12">
        <v>12</v>
      </c>
      <c r="I231" s="12">
        <v>12</v>
      </c>
      <c r="J231" s="12">
        <v>6</v>
      </c>
      <c r="K231" s="12">
        <v>14</v>
      </c>
      <c r="L231" s="12"/>
      <c r="M231" s="12"/>
      <c r="N231" s="12"/>
      <c r="O231" s="12"/>
      <c r="P231" s="135">
        <f>IF($C231="","",SUM((I231*Character!$D$42),(K231*Character!$E$42),(L231*Character!$F$42),(M231*Character!$G$42)))</f>
        <v>15.359574468085107</v>
      </c>
      <c r="Q231" s="458"/>
      <c r="R231" s="458"/>
      <c r="T231" s="132" t="s">
        <v>902</v>
      </c>
      <c r="U231" s="132" t="s">
        <v>1214</v>
      </c>
      <c r="V231" s="132" t="s">
        <v>902</v>
      </c>
      <c r="W231" s="132" t="s">
        <v>902</v>
      </c>
      <c r="X231" s="458"/>
    </row>
    <row r="232" spans="1:24" x14ac:dyDescent="0.25">
      <c r="A232" s="11" t="s">
        <v>13</v>
      </c>
      <c r="B232" s="11" t="s">
        <v>13</v>
      </c>
      <c r="C232" s="11" t="s">
        <v>713</v>
      </c>
      <c r="D232" s="518" t="s">
        <v>902</v>
      </c>
      <c r="E232" s="371">
        <v>5</v>
      </c>
      <c r="F232" s="11" t="s">
        <v>47</v>
      </c>
      <c r="G232" s="11" t="s">
        <v>459</v>
      </c>
      <c r="H232" s="12">
        <v>11</v>
      </c>
      <c r="I232" s="12">
        <v>15</v>
      </c>
      <c r="J232" s="12">
        <v>7</v>
      </c>
      <c r="K232" s="12">
        <v>21</v>
      </c>
      <c r="L232" s="12"/>
      <c r="M232" s="12"/>
      <c r="N232" s="12"/>
      <c r="O232" s="12"/>
      <c r="P232" s="135">
        <f>IF($C232="","",SUM((I232*Character!$D$42),(K232*Character!$E$42),(L232*Character!$F$42),(M232*Character!$G$42)))</f>
        <v>22.699468085106382</v>
      </c>
      <c r="Q232" s="458"/>
      <c r="R232" s="458"/>
      <c r="T232" s="132" t="s">
        <v>902</v>
      </c>
      <c r="U232" s="132" t="s">
        <v>902</v>
      </c>
      <c r="V232" s="132" t="s">
        <v>902</v>
      </c>
      <c r="W232" s="132" t="s">
        <v>902</v>
      </c>
      <c r="X232" s="458"/>
    </row>
    <row r="233" spans="1:24" x14ac:dyDescent="0.25">
      <c r="A233" s="11" t="s">
        <v>13</v>
      </c>
      <c r="B233" s="11" t="s">
        <v>13</v>
      </c>
      <c r="C233" s="11" t="s">
        <v>686</v>
      </c>
      <c r="D233" s="518" t="s">
        <v>902</v>
      </c>
      <c r="E233" s="371">
        <v>3</v>
      </c>
      <c r="F233" s="11" t="s">
        <v>41</v>
      </c>
      <c r="G233" s="11" t="s">
        <v>687</v>
      </c>
      <c r="H233" s="12">
        <v>12</v>
      </c>
      <c r="I233" s="12">
        <v>16</v>
      </c>
      <c r="J233" s="12"/>
      <c r="K233" s="12">
        <v>34</v>
      </c>
      <c r="L233" s="12"/>
      <c r="M233" s="12"/>
      <c r="N233" s="12"/>
      <c r="O233" s="12"/>
      <c r="P233" s="135">
        <f>IF($C233="","",SUM((I233*Character!$D$42),(K233*Character!$E$42),(L233*Character!$F$42),(M233*Character!$G$42)))</f>
        <v>35.812765957446807</v>
      </c>
      <c r="Q233" s="458"/>
      <c r="R233" s="458"/>
      <c r="T233" s="132" t="s">
        <v>902</v>
      </c>
      <c r="U233" s="132" t="s">
        <v>902</v>
      </c>
      <c r="V233" s="132" t="s">
        <v>902</v>
      </c>
      <c r="W233" s="132" t="s">
        <v>902</v>
      </c>
      <c r="X233" s="458"/>
    </row>
    <row r="234" spans="1:24" x14ac:dyDescent="0.25">
      <c r="A234" s="11" t="s">
        <v>13</v>
      </c>
      <c r="B234" s="11" t="s">
        <v>13</v>
      </c>
      <c r="C234" s="11" t="s">
        <v>693</v>
      </c>
      <c r="D234" s="518" t="s">
        <v>902</v>
      </c>
      <c r="E234" s="371">
        <v>1</v>
      </c>
      <c r="F234" s="11" t="s">
        <v>97</v>
      </c>
      <c r="G234" s="11"/>
      <c r="H234" s="12"/>
      <c r="I234" s="12"/>
      <c r="J234" s="12"/>
      <c r="K234" s="12">
        <v>30</v>
      </c>
      <c r="L234" s="12"/>
      <c r="M234" s="12"/>
      <c r="N234" s="12"/>
      <c r="O234" s="12"/>
      <c r="P234" s="135">
        <f>IF($C234="","",SUM((I234*Character!$D$42),(K234*Character!$E$42),(L234*Character!$F$42),(M234*Character!$G$42)))</f>
        <v>30</v>
      </c>
      <c r="Q234" s="458"/>
      <c r="R234" s="458"/>
      <c r="T234" s="132" t="s">
        <v>902</v>
      </c>
      <c r="U234" s="132" t="s">
        <v>902</v>
      </c>
      <c r="V234" s="132" t="s">
        <v>902</v>
      </c>
      <c r="W234" s="132" t="s">
        <v>1214</v>
      </c>
      <c r="X234" s="458"/>
    </row>
    <row r="235" spans="1:24" x14ac:dyDescent="0.25">
      <c r="A235" s="11" t="s">
        <v>13</v>
      </c>
      <c r="B235" s="11" t="s">
        <v>13</v>
      </c>
      <c r="C235" s="11" t="s">
        <v>697</v>
      </c>
      <c r="D235" s="518" t="s">
        <v>902</v>
      </c>
      <c r="E235" s="371">
        <v>1</v>
      </c>
      <c r="F235" s="11" t="s">
        <v>97</v>
      </c>
      <c r="G235" s="11"/>
      <c r="H235" s="12"/>
      <c r="I235" s="12"/>
      <c r="J235" s="12"/>
      <c r="K235" s="12">
        <v>30</v>
      </c>
      <c r="L235" s="12"/>
      <c r="M235" s="12"/>
      <c r="N235" s="12"/>
      <c r="O235" s="12"/>
      <c r="P235" s="135">
        <f>IF($C235="","",SUM((I235*Character!$D$42),(K235*Character!$E$42),(L235*Character!$F$42),(M235*Character!$G$42)))</f>
        <v>30</v>
      </c>
      <c r="Q235" s="458"/>
      <c r="R235" s="458"/>
      <c r="T235" s="132" t="s">
        <v>902</v>
      </c>
      <c r="U235" s="132" t="s">
        <v>902</v>
      </c>
      <c r="V235" s="132" t="s">
        <v>1214</v>
      </c>
      <c r="W235" s="132" t="s">
        <v>902</v>
      </c>
      <c r="X235" s="458"/>
    </row>
    <row r="236" spans="1:24" x14ac:dyDescent="0.25">
      <c r="A236" s="11" t="s">
        <v>13</v>
      </c>
      <c r="B236" s="11" t="s">
        <v>13</v>
      </c>
      <c r="C236" s="11" t="s">
        <v>707</v>
      </c>
      <c r="D236" s="518" t="s">
        <v>902</v>
      </c>
      <c r="E236" s="371">
        <v>1</v>
      </c>
      <c r="F236" s="11" t="s">
        <v>97</v>
      </c>
      <c r="G236" s="11"/>
      <c r="H236" s="12"/>
      <c r="I236" s="12"/>
      <c r="J236" s="12"/>
      <c r="K236" s="12">
        <v>26</v>
      </c>
      <c r="L236" s="12"/>
      <c r="M236" s="12"/>
      <c r="N236" s="12"/>
      <c r="O236" s="12"/>
      <c r="P236" s="135">
        <f>IF($C236="","",SUM((I236*Character!$D$42),(K236*Character!$E$42),(L236*Character!$F$42),(M236*Character!$G$42)))</f>
        <v>26</v>
      </c>
      <c r="Q236" s="458"/>
      <c r="R236" s="458"/>
      <c r="T236" s="132" t="s">
        <v>902</v>
      </c>
      <c r="U236" s="132" t="s">
        <v>902</v>
      </c>
      <c r="V236" s="132" t="s">
        <v>902</v>
      </c>
      <c r="W236" s="132" t="s">
        <v>1214</v>
      </c>
      <c r="X236" s="458"/>
    </row>
    <row r="237" spans="1:24" x14ac:dyDescent="0.25">
      <c r="A237" s="11" t="s">
        <v>13</v>
      </c>
      <c r="B237" s="11" t="s">
        <v>13</v>
      </c>
      <c r="C237" s="11" t="s">
        <v>700</v>
      </c>
      <c r="D237" s="518" t="s">
        <v>902</v>
      </c>
      <c r="E237" s="371">
        <v>1</v>
      </c>
      <c r="F237" s="11" t="s">
        <v>97</v>
      </c>
      <c r="G237" s="11"/>
      <c r="H237" s="12"/>
      <c r="I237" s="12"/>
      <c r="J237" s="12"/>
      <c r="K237" s="12">
        <v>29</v>
      </c>
      <c r="L237" s="12"/>
      <c r="M237" s="12"/>
      <c r="N237" s="12"/>
      <c r="O237" s="12"/>
      <c r="P237" s="135">
        <f>IF($C237="","",SUM((I237*Character!$D$42),(K237*Character!$E$42),(L237*Character!$F$42),(M237*Character!$G$42)))</f>
        <v>29</v>
      </c>
      <c r="Q237" s="458"/>
      <c r="R237" s="458"/>
      <c r="T237" s="132" t="s">
        <v>902</v>
      </c>
      <c r="U237" s="132" t="s">
        <v>902</v>
      </c>
      <c r="V237" s="132" t="s">
        <v>1214</v>
      </c>
      <c r="W237" s="132" t="s">
        <v>902</v>
      </c>
      <c r="X237" s="458"/>
    </row>
    <row r="238" spans="1:24" x14ac:dyDescent="0.25">
      <c r="A238" s="11" t="s">
        <v>13</v>
      </c>
      <c r="B238" s="11" t="s">
        <v>13</v>
      </c>
      <c r="C238" s="11" t="s">
        <v>702</v>
      </c>
      <c r="D238" s="518" t="s">
        <v>902</v>
      </c>
      <c r="E238" s="371">
        <v>1</v>
      </c>
      <c r="F238" s="11" t="s">
        <v>97</v>
      </c>
      <c r="G238" s="11"/>
      <c r="H238" s="12"/>
      <c r="I238" s="12"/>
      <c r="J238" s="12"/>
      <c r="K238" s="12">
        <v>29</v>
      </c>
      <c r="L238" s="12"/>
      <c r="M238" s="12"/>
      <c r="N238" s="12"/>
      <c r="O238" s="12"/>
      <c r="P238" s="135">
        <f>IF($C238="","",SUM((I238*Character!$D$42),(K238*Character!$E$42),(L238*Character!$F$42),(M238*Character!$G$42)))</f>
        <v>29</v>
      </c>
      <c r="Q238" s="458"/>
      <c r="R238" s="458"/>
      <c r="T238" s="132" t="s">
        <v>902</v>
      </c>
      <c r="U238" s="132" t="s">
        <v>902</v>
      </c>
      <c r="V238" s="132" t="s">
        <v>1214</v>
      </c>
      <c r="W238" s="132" t="s">
        <v>902</v>
      </c>
      <c r="X238" s="458"/>
    </row>
    <row r="239" spans="1:24" x14ac:dyDescent="0.25">
      <c r="A239" s="11" t="s">
        <v>13</v>
      </c>
      <c r="B239" s="11" t="s">
        <v>13</v>
      </c>
      <c r="C239" s="11" t="s">
        <v>711</v>
      </c>
      <c r="D239" s="518" t="s">
        <v>902</v>
      </c>
      <c r="E239" s="371">
        <v>1</v>
      </c>
      <c r="F239" s="11" t="s">
        <v>97</v>
      </c>
      <c r="G239" s="11"/>
      <c r="H239" s="12"/>
      <c r="I239" s="12"/>
      <c r="J239" s="12"/>
      <c r="K239" s="12">
        <v>24</v>
      </c>
      <c r="L239" s="12"/>
      <c r="M239" s="12"/>
      <c r="N239" s="12"/>
      <c r="O239" s="12"/>
      <c r="P239" s="135">
        <f>IF($C239="","",SUM((I239*Character!$D$42),(K239*Character!$E$42),(L239*Character!$F$42),(M239*Character!$G$42)))</f>
        <v>24</v>
      </c>
      <c r="Q239" s="458"/>
      <c r="R239" s="458"/>
      <c r="T239" s="132" t="s">
        <v>902</v>
      </c>
      <c r="U239" s="132" t="s">
        <v>902</v>
      </c>
      <c r="V239" s="132" t="s">
        <v>1214</v>
      </c>
      <c r="W239" s="132" t="s">
        <v>902</v>
      </c>
      <c r="X239" s="458"/>
    </row>
    <row r="240" spans="1:24" x14ac:dyDescent="0.25">
      <c r="A240" s="11" t="s">
        <v>13</v>
      </c>
      <c r="B240" s="11" t="s">
        <v>13</v>
      </c>
      <c r="C240" s="11" t="s">
        <v>691</v>
      </c>
      <c r="D240" s="518" t="s">
        <v>902</v>
      </c>
      <c r="E240" s="371">
        <v>1</v>
      </c>
      <c r="F240" s="11" t="s">
        <v>97</v>
      </c>
      <c r="G240" s="11"/>
      <c r="H240" s="12"/>
      <c r="I240" s="12"/>
      <c r="J240" s="12"/>
      <c r="K240" s="12">
        <v>30</v>
      </c>
      <c r="L240" s="12"/>
      <c r="M240" s="12"/>
      <c r="N240" s="12"/>
      <c r="O240" s="12"/>
      <c r="P240" s="135">
        <f>IF($C240="","",SUM((I240*Character!$D$42),(K240*Character!$E$42),(L240*Character!$F$42),(M240*Character!$G$42)))</f>
        <v>30</v>
      </c>
      <c r="Q240" s="458"/>
      <c r="R240" s="458"/>
      <c r="T240" s="132" t="s">
        <v>902</v>
      </c>
      <c r="U240" s="132" t="s">
        <v>902</v>
      </c>
      <c r="V240" s="132" t="s">
        <v>902</v>
      </c>
      <c r="W240" s="132" t="s">
        <v>1214</v>
      </c>
      <c r="X240" s="458"/>
    </row>
    <row r="241" spans="1:24" x14ac:dyDescent="0.25">
      <c r="A241" s="11" t="s">
        <v>13</v>
      </c>
      <c r="B241" s="11" t="s">
        <v>13</v>
      </c>
      <c r="C241" s="11" t="s">
        <v>684</v>
      </c>
      <c r="D241" s="518" t="s">
        <v>902</v>
      </c>
      <c r="E241" s="371">
        <v>6</v>
      </c>
      <c r="F241" s="11" t="s">
        <v>33</v>
      </c>
      <c r="G241" s="11" t="s">
        <v>685</v>
      </c>
      <c r="H241" s="12">
        <v>12</v>
      </c>
      <c r="I241" s="12">
        <v>12</v>
      </c>
      <c r="J241" s="12"/>
      <c r="K241" s="12">
        <v>39</v>
      </c>
      <c r="L241" s="12">
        <v>1</v>
      </c>
      <c r="M241" s="12"/>
      <c r="N241" s="12"/>
      <c r="O241" s="12"/>
      <c r="P241" s="135">
        <f>IF($C241="","",SUM((I241*Character!$D$42),(K241*Character!$E$42),(L241*Character!$F$42),(M241*Character!$G$42)))</f>
        <v>47.157446808510642</v>
      </c>
      <c r="Q241" s="458"/>
      <c r="R241" s="458"/>
      <c r="T241" s="132" t="s">
        <v>902</v>
      </c>
      <c r="U241" s="132" t="s">
        <v>902</v>
      </c>
      <c r="V241" s="132" t="s">
        <v>902</v>
      </c>
      <c r="W241" s="132" t="s">
        <v>902</v>
      </c>
      <c r="X241" s="458"/>
    </row>
    <row r="242" spans="1:24" x14ac:dyDescent="0.25">
      <c r="A242" s="11" t="s">
        <v>13</v>
      </c>
      <c r="B242" s="11" t="s">
        <v>13</v>
      </c>
      <c r="C242" s="11" t="s">
        <v>729</v>
      </c>
      <c r="D242" s="518" t="s">
        <v>902</v>
      </c>
      <c r="E242" s="371">
        <v>1</v>
      </c>
      <c r="F242" s="11" t="s">
        <v>197</v>
      </c>
      <c r="G242" s="11" t="s">
        <v>730</v>
      </c>
      <c r="H242" s="12"/>
      <c r="I242" s="12">
        <v>16</v>
      </c>
      <c r="J242" s="12">
        <v>10</v>
      </c>
      <c r="K242" s="12"/>
      <c r="L242" s="12">
        <v>1</v>
      </c>
      <c r="M242" s="12"/>
      <c r="N242" s="12"/>
      <c r="O242" s="12"/>
      <c r="P242" s="135">
        <f>IF($C242="","",SUM((I242*Character!$D$42),(K242*Character!$E$42),(L242*Character!$F$42),(M242*Character!$G$42)))</f>
        <v>8.6106382978723435</v>
      </c>
      <c r="Q242" s="458"/>
      <c r="R242" s="458"/>
      <c r="T242" s="132" t="s">
        <v>902</v>
      </c>
      <c r="U242" s="132" t="s">
        <v>902</v>
      </c>
      <c r="V242" s="132" t="s">
        <v>902</v>
      </c>
      <c r="W242" s="132" t="s">
        <v>902</v>
      </c>
      <c r="X242" s="458"/>
    </row>
    <row r="243" spans="1:24" x14ac:dyDescent="0.25">
      <c r="A243" s="11" t="s">
        <v>13</v>
      </c>
      <c r="B243" s="11" t="s">
        <v>13</v>
      </c>
      <c r="C243" s="11" t="s">
        <v>733</v>
      </c>
      <c r="D243" s="518" t="s">
        <v>902</v>
      </c>
      <c r="E243" s="371">
        <v>1</v>
      </c>
      <c r="F243" s="11" t="s">
        <v>125</v>
      </c>
      <c r="G243" s="11" t="s">
        <v>734</v>
      </c>
      <c r="H243" s="12">
        <v>10</v>
      </c>
      <c r="I243" s="12">
        <v>10</v>
      </c>
      <c r="J243" s="12"/>
      <c r="K243" s="12">
        <v>9</v>
      </c>
      <c r="L243" s="12"/>
      <c r="M243" s="12"/>
      <c r="N243" s="12"/>
      <c r="O243" s="12"/>
      <c r="P243" s="135">
        <f>IF($C243="","",SUM((I243*Character!$D$42),(K243*Character!$E$42),(L243*Character!$F$42),(M243*Character!$G$42)))</f>
        <v>10.132978723404255</v>
      </c>
      <c r="Q243" s="458"/>
      <c r="R243" s="458"/>
      <c r="T243" s="132" t="s">
        <v>902</v>
      </c>
      <c r="U243" s="132" t="s">
        <v>902</v>
      </c>
      <c r="V243" s="132" t="s">
        <v>902</v>
      </c>
      <c r="W243" s="132" t="s">
        <v>902</v>
      </c>
      <c r="X243" s="458"/>
    </row>
    <row r="244" spans="1:24" x14ac:dyDescent="0.25">
      <c r="A244" s="11" t="s">
        <v>13</v>
      </c>
      <c r="B244" s="11" t="s">
        <v>13</v>
      </c>
      <c r="C244" s="11" t="s">
        <v>1243</v>
      </c>
      <c r="D244" s="518" t="s">
        <v>902</v>
      </c>
      <c r="E244" s="371">
        <v>3</v>
      </c>
      <c r="F244" s="11" t="s">
        <v>41</v>
      </c>
      <c r="G244" s="11" t="s">
        <v>59</v>
      </c>
      <c r="H244" s="12">
        <v>14</v>
      </c>
      <c r="I244" s="12">
        <v>21</v>
      </c>
      <c r="J244" s="12">
        <v>10</v>
      </c>
      <c r="K244" s="12"/>
      <c r="L244" s="12"/>
      <c r="M244" s="12"/>
      <c r="N244" s="12">
        <v>4</v>
      </c>
      <c r="O244" s="12"/>
      <c r="P244" s="135">
        <f>IF($C244="","",SUM((I244*Character!$D$42),(K244*Character!$E$42),(L244*Character!$F$42),(M244*Character!$G$42)))</f>
        <v>2.3792553191489372</v>
      </c>
      <c r="Q244" s="458"/>
      <c r="R244" s="458"/>
      <c r="T244" s="132" t="s">
        <v>902</v>
      </c>
      <c r="U244" s="132" t="s">
        <v>902</v>
      </c>
      <c r="V244" s="132" t="s">
        <v>902</v>
      </c>
      <c r="W244" s="132" t="s">
        <v>902</v>
      </c>
      <c r="X244" s="458"/>
    </row>
    <row r="245" spans="1:24" x14ac:dyDescent="0.25">
      <c r="A245" s="11" t="s">
        <v>13</v>
      </c>
      <c r="B245" s="11" t="s">
        <v>13</v>
      </c>
      <c r="C245" s="11" t="s">
        <v>731</v>
      </c>
      <c r="D245" s="518" t="s">
        <v>902</v>
      </c>
      <c r="E245" s="371">
        <v>1</v>
      </c>
      <c r="F245" s="11" t="s">
        <v>85</v>
      </c>
      <c r="G245" s="11" t="s">
        <v>732</v>
      </c>
      <c r="H245" s="12">
        <v>4</v>
      </c>
      <c r="I245" s="12">
        <v>17</v>
      </c>
      <c r="J245" s="12">
        <v>11</v>
      </c>
      <c r="K245" s="12">
        <v>8</v>
      </c>
      <c r="L245" s="12"/>
      <c r="M245" s="12"/>
      <c r="N245" s="12"/>
      <c r="O245" s="12"/>
      <c r="P245" s="135">
        <f>IF($C245="","",SUM((I245*Character!$D$42),(K245*Character!$E$42),(L245*Character!$F$42),(M245*Character!$G$42)))</f>
        <v>9.9260638297872354</v>
      </c>
      <c r="Q245" s="458"/>
      <c r="R245" s="458"/>
      <c r="T245" s="132" t="s">
        <v>902</v>
      </c>
      <c r="U245" s="132" t="s">
        <v>902</v>
      </c>
      <c r="V245" s="132" t="s">
        <v>902</v>
      </c>
      <c r="W245" s="132" t="s">
        <v>902</v>
      </c>
      <c r="X245" s="458"/>
    </row>
    <row r="246" spans="1:24" x14ac:dyDescent="0.25">
      <c r="A246" s="11" t="s">
        <v>13</v>
      </c>
      <c r="B246" s="11" t="s">
        <v>13</v>
      </c>
      <c r="C246" s="11" t="s">
        <v>696</v>
      </c>
      <c r="D246" s="518" t="s">
        <v>902</v>
      </c>
      <c r="E246" s="371">
        <v>1</v>
      </c>
      <c r="F246" s="11" t="s">
        <v>97</v>
      </c>
      <c r="G246" s="11"/>
      <c r="H246" s="12"/>
      <c r="I246" s="12"/>
      <c r="J246" s="12"/>
      <c r="K246" s="12">
        <v>30</v>
      </c>
      <c r="L246" s="12"/>
      <c r="M246" s="12"/>
      <c r="N246" s="12"/>
      <c r="O246" s="12"/>
      <c r="P246" s="135">
        <f>IF($C246="","",SUM((I246*Character!$D$42),(K246*Character!$E$42),(L246*Character!$F$42),(M246*Character!$G$42)))</f>
        <v>30</v>
      </c>
      <c r="Q246" s="458"/>
      <c r="R246" s="458"/>
      <c r="T246" s="132" t="s">
        <v>902</v>
      </c>
      <c r="U246" s="132" t="s">
        <v>902</v>
      </c>
      <c r="V246" s="132" t="s">
        <v>1214</v>
      </c>
      <c r="W246" s="132" t="s">
        <v>902</v>
      </c>
      <c r="X246" s="458"/>
    </row>
    <row r="247" spans="1:24" x14ac:dyDescent="0.25">
      <c r="A247" s="11" t="s">
        <v>13</v>
      </c>
      <c r="B247" s="11" t="s">
        <v>13</v>
      </c>
      <c r="C247" s="11" t="s">
        <v>709</v>
      </c>
      <c r="D247" s="518" t="s">
        <v>902</v>
      </c>
      <c r="E247" s="371">
        <v>1</v>
      </c>
      <c r="F247" s="11" t="s">
        <v>97</v>
      </c>
      <c r="G247" s="11"/>
      <c r="H247" s="12"/>
      <c r="I247" s="12"/>
      <c r="J247" s="12"/>
      <c r="K247" s="12">
        <v>26</v>
      </c>
      <c r="L247" s="12"/>
      <c r="M247" s="12"/>
      <c r="N247" s="12"/>
      <c r="O247" s="12"/>
      <c r="P247" s="135">
        <f>IF($C247="","",SUM((I247*Character!$D$42),(K247*Character!$E$42),(L247*Character!$F$42),(M247*Character!$G$42)))</f>
        <v>26</v>
      </c>
      <c r="Q247" s="458"/>
      <c r="R247" s="458"/>
      <c r="T247" s="132" t="s">
        <v>902</v>
      </c>
      <c r="U247" s="132" t="s">
        <v>902</v>
      </c>
      <c r="V247" s="132" t="s">
        <v>1214</v>
      </c>
      <c r="W247" s="132" t="s">
        <v>902</v>
      </c>
      <c r="X247" s="458"/>
    </row>
    <row r="248" spans="1:24" x14ac:dyDescent="0.25">
      <c r="A248" s="11" t="s">
        <v>13</v>
      </c>
      <c r="B248" s="11" t="s">
        <v>13</v>
      </c>
      <c r="C248" s="11" t="s">
        <v>736</v>
      </c>
      <c r="D248" s="518" t="s">
        <v>902</v>
      </c>
      <c r="E248" s="371">
        <v>6</v>
      </c>
      <c r="F248" s="11" t="s">
        <v>252</v>
      </c>
      <c r="G248" s="11"/>
      <c r="H248" s="12">
        <v>18</v>
      </c>
      <c r="I248" s="12"/>
      <c r="J248" s="12"/>
      <c r="K248" s="12">
        <v>7</v>
      </c>
      <c r="L248" s="12"/>
      <c r="M248" s="12"/>
      <c r="N248" s="12"/>
      <c r="O248" s="12"/>
      <c r="P248" s="135">
        <f>IF($C248="","",SUM((I248*Character!$D$42),(K248*Character!$E$42),(L248*Character!$F$42),(M248*Character!$G$42)))</f>
        <v>7</v>
      </c>
      <c r="Q248" s="458"/>
      <c r="R248" s="458"/>
      <c r="T248" s="132" t="s">
        <v>902</v>
      </c>
      <c r="U248" s="132" t="s">
        <v>902</v>
      </c>
      <c r="V248" s="132" t="s">
        <v>902</v>
      </c>
      <c r="W248" s="132" t="s">
        <v>902</v>
      </c>
      <c r="X248" s="458"/>
    </row>
    <row r="249" spans="1:24" x14ac:dyDescent="0.25">
      <c r="A249" s="11" t="s">
        <v>13</v>
      </c>
      <c r="B249" s="11" t="s">
        <v>13</v>
      </c>
      <c r="C249" s="11" t="s">
        <v>727</v>
      </c>
      <c r="D249" s="518" t="s">
        <v>902</v>
      </c>
      <c r="E249" s="371">
        <v>5</v>
      </c>
      <c r="F249" s="11" t="s">
        <v>197</v>
      </c>
      <c r="G249" s="11" t="s">
        <v>306</v>
      </c>
      <c r="H249" s="12">
        <v>11</v>
      </c>
      <c r="I249" s="12">
        <v>18</v>
      </c>
      <c r="J249" s="12"/>
      <c r="K249" s="12">
        <v>12</v>
      </c>
      <c r="L249" s="12"/>
      <c r="M249" s="12"/>
      <c r="N249" s="12"/>
      <c r="O249" s="12"/>
      <c r="P249" s="135">
        <f>IF($C249="","",SUM((I249*Character!$D$42),(K249*Character!$E$42),(L249*Character!$F$42),(M249*Character!$G$42)))</f>
        <v>14.03936170212766</v>
      </c>
      <c r="Q249" s="458"/>
      <c r="R249" s="458"/>
      <c r="T249" s="132" t="s">
        <v>902</v>
      </c>
      <c r="U249" s="132" t="s">
        <v>902</v>
      </c>
      <c r="V249" s="132" t="s">
        <v>902</v>
      </c>
      <c r="W249" s="132" t="s">
        <v>902</v>
      </c>
      <c r="X249" s="458"/>
    </row>
    <row r="250" spans="1:24" x14ac:dyDescent="0.25">
      <c r="A250" s="11" t="s">
        <v>13</v>
      </c>
      <c r="B250" s="11" t="s">
        <v>13</v>
      </c>
      <c r="C250" s="11" t="s">
        <v>708</v>
      </c>
      <c r="D250" s="518" t="s">
        <v>902</v>
      </c>
      <c r="E250" s="371">
        <v>1</v>
      </c>
      <c r="F250" s="11" t="s">
        <v>97</v>
      </c>
      <c r="G250" s="11"/>
      <c r="H250" s="12"/>
      <c r="I250" s="12"/>
      <c r="J250" s="12"/>
      <c r="K250" s="12">
        <v>26</v>
      </c>
      <c r="L250" s="12"/>
      <c r="M250" s="12"/>
      <c r="N250" s="12"/>
      <c r="O250" s="12"/>
      <c r="P250" s="135">
        <f>IF($C250="","",SUM((I250*Character!$D$42),(K250*Character!$E$42),(L250*Character!$F$42),(M250*Character!$G$42)))</f>
        <v>26</v>
      </c>
      <c r="Q250" s="458"/>
      <c r="R250" s="458"/>
      <c r="T250" s="132" t="s">
        <v>902</v>
      </c>
      <c r="U250" s="132" t="s">
        <v>902</v>
      </c>
      <c r="V250" s="132" t="s">
        <v>1214</v>
      </c>
      <c r="W250" s="132" t="s">
        <v>902</v>
      </c>
      <c r="X250" s="458"/>
    </row>
    <row r="251" spans="1:24" x14ac:dyDescent="0.25">
      <c r="A251" s="11" t="s">
        <v>13</v>
      </c>
      <c r="B251" s="11" t="s">
        <v>13</v>
      </c>
      <c r="C251" s="11" t="s">
        <v>719</v>
      </c>
      <c r="D251" s="518" t="s">
        <v>902</v>
      </c>
      <c r="E251" s="371">
        <v>2</v>
      </c>
      <c r="F251" s="11" t="s">
        <v>302</v>
      </c>
      <c r="G251" s="11"/>
      <c r="H251" s="12">
        <v>13</v>
      </c>
      <c r="I251" s="12">
        <v>11</v>
      </c>
      <c r="J251" s="12">
        <v>11</v>
      </c>
      <c r="K251" s="12">
        <v>18</v>
      </c>
      <c r="L251" s="12"/>
      <c r="M251" s="12"/>
      <c r="N251" s="12"/>
      <c r="O251" s="12"/>
      <c r="P251" s="135">
        <f>IF($C251="","",SUM((I251*Character!$D$42),(K251*Character!$E$42),(L251*Character!$F$42),(M251*Character!$G$42)))</f>
        <v>19.246276595744682</v>
      </c>
      <c r="Q251" s="458"/>
      <c r="R251" s="458"/>
      <c r="T251" s="132" t="s">
        <v>1214</v>
      </c>
      <c r="U251" s="132" t="s">
        <v>902</v>
      </c>
      <c r="V251" s="132" t="s">
        <v>902</v>
      </c>
      <c r="W251" s="132" t="s">
        <v>902</v>
      </c>
      <c r="X251" s="458"/>
    </row>
    <row r="252" spans="1:24" x14ac:dyDescent="0.25">
      <c r="A252" s="11"/>
      <c r="B252" s="11"/>
      <c r="C252" s="11"/>
      <c r="D252" s="518"/>
      <c r="F252" s="11"/>
      <c r="G252" s="11"/>
      <c r="H252" s="12"/>
      <c r="I252" s="12"/>
      <c r="J252" s="12"/>
      <c r="K252" s="12"/>
      <c r="L252" s="12"/>
      <c r="M252" s="12"/>
      <c r="N252" s="12"/>
      <c r="O252" s="12"/>
      <c r="P252" s="135" t="str">
        <f>IF($C252="","",SUM((I252*Character!$D$42),(K252*Character!$E$42),(L252*Character!$F$42),(M252*Character!$G$42),(O252*Character!$H$42)))</f>
        <v/>
      </c>
      <c r="Q252" s="458"/>
      <c r="R252" s="458"/>
      <c r="X252" s="458"/>
    </row>
    <row r="253" spans="1:24" x14ac:dyDescent="0.25">
      <c r="A253" s="390" t="s">
        <v>19</v>
      </c>
      <c r="B253" s="11"/>
      <c r="C253" s="11"/>
      <c r="D253" s="518"/>
      <c r="F253" s="11"/>
      <c r="G253" s="11"/>
      <c r="H253" s="12"/>
      <c r="I253" s="12"/>
      <c r="J253" s="12"/>
      <c r="K253" s="12"/>
      <c r="L253" s="12"/>
      <c r="M253" s="12"/>
      <c r="N253" s="12"/>
      <c r="O253" s="12"/>
      <c r="P253" s="135" t="str">
        <f>IF($C253="","",SUM((I253*Character!$D$42),(K253*Character!$E$42),(L253*Character!$F$42),(M253*Character!$G$42),(O253*Character!$H$42)))</f>
        <v/>
      </c>
      <c r="Q253" s="458"/>
      <c r="R253" s="458"/>
      <c r="X253" s="458"/>
    </row>
    <row r="254" spans="1:24" x14ac:dyDescent="0.25">
      <c r="A254" s="11" t="s">
        <v>19</v>
      </c>
      <c r="B254" s="11" t="s">
        <v>862</v>
      </c>
      <c r="C254" s="11" t="s">
        <v>873</v>
      </c>
      <c r="D254" s="518" t="s">
        <v>902</v>
      </c>
      <c r="E254" s="371">
        <v>6</v>
      </c>
      <c r="F254" s="11"/>
      <c r="G254" s="11"/>
      <c r="H254" s="12"/>
      <c r="I254" s="12"/>
      <c r="J254" s="12"/>
      <c r="K254" s="12">
        <v>15</v>
      </c>
      <c r="L254" s="12">
        <v>1</v>
      </c>
      <c r="M254" s="12"/>
      <c r="N254" s="12"/>
      <c r="O254" s="12"/>
      <c r="P254" s="135">
        <f>IF($C254="","",SUM((I254*Character!$D$42),(K254*Character!$E$42),(L254*Character!$F$42),(M254*Character!$G$42)))</f>
        <v>21.797872340425535</v>
      </c>
      <c r="Q254" s="458"/>
      <c r="R254" s="458"/>
      <c r="T254" s="132" t="s">
        <v>902</v>
      </c>
      <c r="U254" s="132" t="s">
        <v>902</v>
      </c>
      <c r="V254" s="132" t="s">
        <v>902</v>
      </c>
      <c r="W254" s="132" t="s">
        <v>902</v>
      </c>
      <c r="X254" s="458"/>
    </row>
    <row r="255" spans="1:24" x14ac:dyDescent="0.25">
      <c r="A255" s="11" t="s">
        <v>19</v>
      </c>
      <c r="B255" s="11" t="s">
        <v>862</v>
      </c>
      <c r="C255" s="11" t="s">
        <v>874</v>
      </c>
      <c r="D255" s="518" t="s">
        <v>902</v>
      </c>
      <c r="E255" s="371">
        <v>4</v>
      </c>
      <c r="F255" s="11"/>
      <c r="G255" s="11"/>
      <c r="H255" s="12"/>
      <c r="I255" s="12"/>
      <c r="J255" s="12"/>
      <c r="K255" s="12">
        <v>18</v>
      </c>
      <c r="L255" s="12"/>
      <c r="M255" s="12"/>
      <c r="N255" s="12"/>
      <c r="O255" s="12"/>
      <c r="P255" s="135">
        <f>IF($C255="","",SUM((I255*Character!$D$42),(K255*Character!$E$42),(L255*Character!$F$42),(M255*Character!$G$42)))</f>
        <v>18</v>
      </c>
      <c r="Q255" s="458"/>
      <c r="R255" s="458"/>
      <c r="T255" s="132" t="s">
        <v>902</v>
      </c>
      <c r="U255" s="132" t="s">
        <v>902</v>
      </c>
      <c r="V255" s="132" t="s">
        <v>902</v>
      </c>
      <c r="W255" s="132" t="s">
        <v>902</v>
      </c>
      <c r="X255" s="458"/>
    </row>
    <row r="256" spans="1:24" x14ac:dyDescent="0.25">
      <c r="A256" s="11" t="s">
        <v>19</v>
      </c>
      <c r="B256" s="11" t="s">
        <v>862</v>
      </c>
      <c r="C256" s="11" t="s">
        <v>875</v>
      </c>
      <c r="D256" s="518" t="s">
        <v>902</v>
      </c>
      <c r="E256" s="371">
        <v>6</v>
      </c>
      <c r="F256" s="11"/>
      <c r="G256" s="11"/>
      <c r="H256" s="12"/>
      <c r="I256" s="12"/>
      <c r="J256" s="12"/>
      <c r="K256" s="12">
        <v>11</v>
      </c>
      <c r="L256" s="12"/>
      <c r="M256" s="12"/>
      <c r="N256" s="12"/>
      <c r="O256" s="12"/>
      <c r="P256" s="135">
        <f>IF($C256="","",SUM((I256*Character!$D$42),(K256*Character!$E$42),(L256*Character!$F$42),(M256*Character!$G$42)))</f>
        <v>11</v>
      </c>
      <c r="Q256" s="458"/>
      <c r="R256" s="458"/>
      <c r="T256" s="132" t="s">
        <v>902</v>
      </c>
      <c r="U256" s="132" t="s">
        <v>902</v>
      </c>
      <c r="V256" s="132" t="s">
        <v>902</v>
      </c>
      <c r="W256" s="132" t="s">
        <v>902</v>
      </c>
      <c r="X256" s="458"/>
    </row>
    <row r="257" spans="1:24" x14ac:dyDescent="0.25">
      <c r="A257" s="11"/>
      <c r="B257" s="11"/>
      <c r="C257" s="11"/>
      <c r="D257" s="518"/>
      <c r="F257" s="11"/>
      <c r="G257" s="11"/>
      <c r="H257" s="12"/>
      <c r="I257" s="12"/>
      <c r="J257" s="12"/>
      <c r="K257" s="12"/>
      <c r="L257" s="12"/>
      <c r="M257" s="12"/>
      <c r="N257" s="12"/>
      <c r="O257" s="12"/>
      <c r="P257" s="135" t="str">
        <f>IF($C257="","",SUM((I257*Character!$D$42),(K257*Character!$E$42),(L257*Character!$F$42),(M257*Character!$G$42),(O257*Character!$H$42)))</f>
        <v/>
      </c>
      <c r="Q257" s="458"/>
      <c r="R257" s="458"/>
      <c r="X257" s="458"/>
    </row>
    <row r="258" spans="1:24" s="388" customFormat="1" x14ac:dyDescent="0.25">
      <c r="A258" s="389" t="s">
        <v>5</v>
      </c>
      <c r="B258" s="384"/>
      <c r="C258" s="384"/>
      <c r="D258" s="517"/>
      <c r="E258" s="383"/>
      <c r="F258" s="384"/>
      <c r="G258" s="384"/>
      <c r="H258" s="385"/>
      <c r="I258" s="385"/>
      <c r="J258" s="385"/>
      <c r="K258" s="385"/>
      <c r="L258" s="385"/>
      <c r="M258" s="385"/>
      <c r="N258" s="385"/>
      <c r="O258" s="385"/>
      <c r="P258" s="135" t="str">
        <f>IF($C258="","",SUM((I258*Character!$D$42),(K258*Character!$E$42),(L258*Character!$F$42),(M258*Character!$G$42),(O258*Character!$H$42)))</f>
        <v/>
      </c>
      <c r="Q258" s="457"/>
      <c r="R258" s="457"/>
      <c r="S258" s="386"/>
      <c r="T258" s="387"/>
      <c r="U258" s="387"/>
      <c r="V258" s="387"/>
      <c r="W258" s="387"/>
      <c r="X258" s="457"/>
    </row>
    <row r="259" spans="1:24" x14ac:dyDescent="0.25">
      <c r="A259" s="11" t="s">
        <v>5</v>
      </c>
      <c r="B259" s="11" t="s">
        <v>5</v>
      </c>
      <c r="C259" s="11" t="s">
        <v>269</v>
      </c>
      <c r="D259" s="518" t="s">
        <v>902</v>
      </c>
      <c r="E259" s="371">
        <v>1</v>
      </c>
      <c r="F259" s="11" t="s">
        <v>97</v>
      </c>
      <c r="G259" s="11"/>
      <c r="H259" s="12"/>
      <c r="I259" s="12"/>
      <c r="J259" s="12"/>
      <c r="K259" s="12">
        <v>41</v>
      </c>
      <c r="L259" s="12"/>
      <c r="M259" s="12"/>
      <c r="N259" s="12"/>
      <c r="O259" s="12"/>
      <c r="P259" s="135">
        <f>IF($C259="","",SUM((I259*Character!$D$42),(K259*Character!$E$42),(L259*Character!$F$42),(M259*Character!$G$42)))</f>
        <v>41</v>
      </c>
      <c r="Q259" s="458"/>
      <c r="R259" s="458"/>
      <c r="T259" s="132" t="s">
        <v>902</v>
      </c>
      <c r="U259" s="132" t="s">
        <v>902</v>
      </c>
      <c r="V259" s="132" t="s">
        <v>1214</v>
      </c>
      <c r="W259" s="132" t="s">
        <v>902</v>
      </c>
      <c r="X259" s="458"/>
    </row>
    <row r="260" spans="1:24" x14ac:dyDescent="0.25">
      <c r="A260" s="11" t="s">
        <v>5</v>
      </c>
      <c r="B260" s="11" t="s">
        <v>5</v>
      </c>
      <c r="C260" s="11" t="s">
        <v>312</v>
      </c>
      <c r="D260" s="518" t="s">
        <v>902</v>
      </c>
      <c r="E260" s="371">
        <v>1</v>
      </c>
      <c r="F260" s="11" t="s">
        <v>111</v>
      </c>
      <c r="G260" s="11" t="s">
        <v>313</v>
      </c>
      <c r="H260" s="12">
        <v>20</v>
      </c>
      <c r="I260" s="12">
        <v>20</v>
      </c>
      <c r="J260" s="12">
        <v>20</v>
      </c>
      <c r="K260" s="12">
        <v>20</v>
      </c>
      <c r="L260" s="12"/>
      <c r="M260" s="12"/>
      <c r="N260" s="12"/>
      <c r="O260" s="12"/>
      <c r="P260" s="135">
        <f>IF($C260="","",SUM((I260*Character!$D$42),(K260*Character!$E$42),(L260*Character!$F$42),(M260*Character!$G$42)))</f>
        <v>22.26595744680851</v>
      </c>
      <c r="Q260" s="458"/>
      <c r="R260" s="458"/>
      <c r="T260" s="132" t="s">
        <v>902</v>
      </c>
      <c r="U260" s="132" t="s">
        <v>902</v>
      </c>
      <c r="V260" s="132" t="s">
        <v>902</v>
      </c>
      <c r="W260" s="132" t="s">
        <v>902</v>
      </c>
      <c r="X260" s="458"/>
    </row>
    <row r="261" spans="1:24" x14ac:dyDescent="0.25">
      <c r="A261" s="11" t="s">
        <v>5</v>
      </c>
      <c r="B261" s="11" t="s">
        <v>5</v>
      </c>
      <c r="C261" s="11" t="s">
        <v>295</v>
      </c>
      <c r="D261" s="518" t="s">
        <v>902</v>
      </c>
      <c r="E261" s="371">
        <v>1</v>
      </c>
      <c r="F261" s="11" t="s">
        <v>97</v>
      </c>
      <c r="G261" s="11"/>
      <c r="H261" s="12"/>
      <c r="I261" s="12"/>
      <c r="J261" s="12"/>
      <c r="K261" s="12">
        <v>36</v>
      </c>
      <c r="L261" s="12"/>
      <c r="M261" s="12"/>
      <c r="N261" s="12"/>
      <c r="O261" s="12"/>
      <c r="P261" s="135">
        <f>IF($C261="","",SUM((I261*Character!$D$42),(K261*Character!$E$42),(L261*Character!$F$42),(M261*Character!$G$42)))</f>
        <v>36</v>
      </c>
      <c r="Q261" s="458"/>
      <c r="R261" s="458"/>
      <c r="T261" s="132" t="s">
        <v>902</v>
      </c>
      <c r="U261" s="132" t="s">
        <v>902</v>
      </c>
      <c r="V261" s="132" t="s">
        <v>902</v>
      </c>
      <c r="W261" s="132" t="s">
        <v>1214</v>
      </c>
      <c r="X261" s="458"/>
    </row>
    <row r="262" spans="1:24" x14ac:dyDescent="0.25">
      <c r="A262" s="11" t="s">
        <v>5</v>
      </c>
      <c r="B262" s="11" t="s">
        <v>5</v>
      </c>
      <c r="C262" s="11" t="s">
        <v>296</v>
      </c>
      <c r="D262" s="518" t="s">
        <v>902</v>
      </c>
      <c r="E262" s="371">
        <v>1</v>
      </c>
      <c r="F262" s="11" t="s">
        <v>97</v>
      </c>
      <c r="G262" s="11"/>
      <c r="H262" s="12"/>
      <c r="I262" s="12"/>
      <c r="J262" s="12"/>
      <c r="K262" s="12">
        <v>36</v>
      </c>
      <c r="L262" s="12"/>
      <c r="M262" s="12"/>
      <c r="N262" s="12"/>
      <c r="O262" s="12"/>
      <c r="P262" s="135">
        <f>IF($C262="","",SUM((I262*Character!$D$42),(K262*Character!$E$42),(L262*Character!$F$42),(M262*Character!$G$42)))</f>
        <v>36</v>
      </c>
      <c r="Q262" s="458"/>
      <c r="R262" s="458"/>
      <c r="T262" s="132" t="s">
        <v>902</v>
      </c>
      <c r="U262" s="132" t="s">
        <v>902</v>
      </c>
      <c r="V262" s="132" t="s">
        <v>902</v>
      </c>
      <c r="W262" s="132" t="s">
        <v>1214</v>
      </c>
      <c r="X262" s="458"/>
    </row>
    <row r="263" spans="1:24" x14ac:dyDescent="0.25">
      <c r="A263" s="11" t="s">
        <v>5</v>
      </c>
      <c r="B263" s="11" t="s">
        <v>5</v>
      </c>
      <c r="C263" s="11" t="s">
        <v>251</v>
      </c>
      <c r="D263" s="518" t="s">
        <v>902</v>
      </c>
      <c r="E263" s="371">
        <v>4</v>
      </c>
      <c r="F263" s="11" t="s">
        <v>252</v>
      </c>
      <c r="G263" s="11"/>
      <c r="H263" s="12"/>
      <c r="I263" s="12">
        <v>13</v>
      </c>
      <c r="J263" s="12"/>
      <c r="K263" s="12">
        <v>27</v>
      </c>
      <c r="L263" s="12"/>
      <c r="M263" s="12">
        <v>2</v>
      </c>
      <c r="N263" s="12"/>
      <c r="O263" s="12"/>
      <c r="P263" s="135">
        <f>IF($C263="","",SUM((I263*Character!$D$42),(K263*Character!$E$42),(L263*Character!$F$42),(M263*Character!$G$42)))</f>
        <v>55.664361702127664</v>
      </c>
      <c r="Q263" s="458"/>
      <c r="R263" s="458"/>
      <c r="T263" s="132" t="s">
        <v>902</v>
      </c>
      <c r="U263" s="132" t="s">
        <v>902</v>
      </c>
      <c r="V263" s="132" t="s">
        <v>902</v>
      </c>
      <c r="W263" s="132" t="s">
        <v>902</v>
      </c>
      <c r="X263" s="458"/>
    </row>
    <row r="264" spans="1:24" x14ac:dyDescent="0.25">
      <c r="A264" s="11" t="s">
        <v>5</v>
      </c>
      <c r="B264" s="11" t="s">
        <v>5</v>
      </c>
      <c r="C264" s="11" t="s">
        <v>287</v>
      </c>
      <c r="D264" s="518" t="s">
        <v>902</v>
      </c>
      <c r="E264" s="371">
        <v>1</v>
      </c>
      <c r="F264" s="11" t="s">
        <v>97</v>
      </c>
      <c r="G264" s="11"/>
      <c r="H264" s="12"/>
      <c r="I264" s="12"/>
      <c r="J264" s="12"/>
      <c r="K264" s="12">
        <v>37</v>
      </c>
      <c r="L264" s="12"/>
      <c r="M264" s="12"/>
      <c r="N264" s="12"/>
      <c r="O264" s="12"/>
      <c r="P264" s="135">
        <f>IF($C264="","",SUM((I264*Character!$D$42),(K264*Character!$E$42),(L264*Character!$F$42),(M264*Character!$G$42)))</f>
        <v>37</v>
      </c>
      <c r="Q264" s="458"/>
      <c r="R264" s="458"/>
      <c r="T264" s="132" t="s">
        <v>902</v>
      </c>
      <c r="U264" s="132" t="s">
        <v>902</v>
      </c>
      <c r="V264" s="132" t="s">
        <v>902</v>
      </c>
      <c r="W264" s="132" t="s">
        <v>1214</v>
      </c>
      <c r="X264" s="458"/>
    </row>
    <row r="265" spans="1:24" x14ac:dyDescent="0.25">
      <c r="A265" s="11" t="s">
        <v>5</v>
      </c>
      <c r="B265" s="11" t="s">
        <v>5</v>
      </c>
      <c r="C265" s="11" t="s">
        <v>288</v>
      </c>
      <c r="D265" s="518" t="s">
        <v>902</v>
      </c>
      <c r="E265" s="371">
        <v>1</v>
      </c>
      <c r="F265" s="11" t="s">
        <v>97</v>
      </c>
      <c r="G265" s="11"/>
      <c r="H265" s="12"/>
      <c r="I265" s="12"/>
      <c r="J265" s="12"/>
      <c r="K265" s="12">
        <v>37</v>
      </c>
      <c r="L265" s="12"/>
      <c r="M265" s="12"/>
      <c r="N265" s="12"/>
      <c r="O265" s="12"/>
      <c r="P265" s="135">
        <f>IF($C265="","",SUM((I265*Character!$D$42),(K265*Character!$E$42),(L265*Character!$F$42),(M265*Character!$G$42)))</f>
        <v>37</v>
      </c>
      <c r="Q265" s="458"/>
      <c r="R265" s="458"/>
      <c r="T265" s="132" t="s">
        <v>902</v>
      </c>
      <c r="U265" s="132" t="s">
        <v>902</v>
      </c>
      <c r="V265" s="132" t="s">
        <v>902</v>
      </c>
      <c r="W265" s="132" t="s">
        <v>1214</v>
      </c>
      <c r="X265" s="458"/>
    </row>
    <row r="266" spans="1:24" x14ac:dyDescent="0.25">
      <c r="A266" s="11" t="s">
        <v>5</v>
      </c>
      <c r="B266" s="11" t="s">
        <v>5</v>
      </c>
      <c r="C266" s="11" t="s">
        <v>276</v>
      </c>
      <c r="D266" s="518" t="s">
        <v>902</v>
      </c>
      <c r="E266" s="371">
        <v>1</v>
      </c>
      <c r="F266" s="11" t="s">
        <v>97</v>
      </c>
      <c r="G266" s="11"/>
      <c r="H266" s="12"/>
      <c r="I266" s="12"/>
      <c r="J266" s="12"/>
      <c r="K266" s="12">
        <v>40</v>
      </c>
      <c r="L266" s="12"/>
      <c r="M266" s="12"/>
      <c r="N266" s="12"/>
      <c r="O266" s="12"/>
      <c r="P266" s="135">
        <f>IF($C266="","",SUM((I266*Character!$D$42),(K266*Character!$E$42),(L266*Character!$F$42),(M266*Character!$G$42)))</f>
        <v>40</v>
      </c>
      <c r="Q266" s="458"/>
      <c r="R266" s="458"/>
      <c r="T266" s="132" t="s">
        <v>902</v>
      </c>
      <c r="U266" s="132" t="s">
        <v>902</v>
      </c>
      <c r="V266" s="132" t="s">
        <v>902</v>
      </c>
      <c r="W266" s="132" t="s">
        <v>1214</v>
      </c>
      <c r="X266" s="458"/>
    </row>
    <row r="267" spans="1:24" x14ac:dyDescent="0.25">
      <c r="A267" s="11" t="s">
        <v>5</v>
      </c>
      <c r="B267" s="11" t="s">
        <v>5</v>
      </c>
      <c r="C267" s="11" t="s">
        <v>277</v>
      </c>
      <c r="D267" s="518" t="s">
        <v>902</v>
      </c>
      <c r="E267" s="371">
        <v>1</v>
      </c>
      <c r="F267" s="11" t="s">
        <v>97</v>
      </c>
      <c r="G267" s="11"/>
      <c r="H267" s="12"/>
      <c r="I267" s="12"/>
      <c r="J267" s="12"/>
      <c r="K267" s="12">
        <v>40</v>
      </c>
      <c r="L267" s="12"/>
      <c r="M267" s="12"/>
      <c r="N267" s="12"/>
      <c r="O267" s="12"/>
      <c r="P267" s="135">
        <f>IF($C267="","",SUM((I267*Character!$D$42),(K267*Character!$E$42),(L267*Character!$F$42),(M267*Character!$G$42)))</f>
        <v>40</v>
      </c>
      <c r="Q267" s="458"/>
      <c r="R267" s="458"/>
      <c r="T267" s="132" t="s">
        <v>902</v>
      </c>
      <c r="U267" s="132" t="s">
        <v>902</v>
      </c>
      <c r="V267" s="132" t="s">
        <v>902</v>
      </c>
      <c r="W267" s="132" t="s">
        <v>1214</v>
      </c>
      <c r="X267" s="458"/>
    </row>
    <row r="268" spans="1:24" x14ac:dyDescent="0.25">
      <c r="A268" s="11" t="s">
        <v>5</v>
      </c>
      <c r="B268" s="11" t="s">
        <v>5</v>
      </c>
      <c r="C268" s="11" t="s">
        <v>984</v>
      </c>
      <c r="D268" s="518" t="s">
        <v>902</v>
      </c>
      <c r="E268" s="371">
        <v>1</v>
      </c>
      <c r="F268" s="11" t="s">
        <v>75</v>
      </c>
      <c r="G268" s="11" t="s">
        <v>76</v>
      </c>
      <c r="H268" s="12">
        <v>23</v>
      </c>
      <c r="I268" s="12">
        <v>24</v>
      </c>
      <c r="J268" s="12">
        <v>16</v>
      </c>
      <c r="K268" s="12"/>
      <c r="L268" s="12"/>
      <c r="M268" s="12"/>
      <c r="N268" s="12">
        <v>3</v>
      </c>
      <c r="O268" s="12"/>
      <c r="P268" s="135">
        <f>IF($C268="","",SUM((I268*Character!$D$42),(K268*Character!$E$42),(L268*Character!$F$42),(M268*Character!$G$42)))</f>
        <v>2.7191489361702139</v>
      </c>
      <c r="Q268" s="458"/>
      <c r="R268" s="458"/>
      <c r="T268" s="132" t="s">
        <v>902</v>
      </c>
      <c r="U268" s="132" t="s">
        <v>902</v>
      </c>
      <c r="V268" s="132" t="s">
        <v>902</v>
      </c>
      <c r="W268" s="132" t="s">
        <v>902</v>
      </c>
      <c r="X268" s="458"/>
    </row>
    <row r="269" spans="1:24" x14ac:dyDescent="0.25">
      <c r="A269" s="11" t="s">
        <v>5</v>
      </c>
      <c r="B269" s="11" t="s">
        <v>5</v>
      </c>
      <c r="C269" s="11" t="s">
        <v>307</v>
      </c>
      <c r="D269" s="518" t="s">
        <v>902</v>
      </c>
      <c r="E269" s="371">
        <v>1</v>
      </c>
      <c r="F269" s="11" t="s">
        <v>245</v>
      </c>
      <c r="G269" s="11" t="s">
        <v>308</v>
      </c>
      <c r="H269" s="12">
        <v>10</v>
      </c>
      <c r="I269" s="12">
        <v>20</v>
      </c>
      <c r="J269" s="12">
        <v>6</v>
      </c>
      <c r="K269" s="12">
        <v>23</v>
      </c>
      <c r="L269" s="12"/>
      <c r="M269" s="12"/>
      <c r="N269" s="12"/>
      <c r="O269" s="12"/>
      <c r="P269" s="135">
        <f>IF($C269="","",SUM((I269*Character!$D$42),(K269*Character!$E$42),(L269*Character!$F$42),(M269*Character!$G$42)))</f>
        <v>25.26595744680851</v>
      </c>
      <c r="Q269" s="458"/>
      <c r="R269" s="458"/>
      <c r="T269" s="132" t="s">
        <v>902</v>
      </c>
      <c r="U269" s="132" t="s">
        <v>902</v>
      </c>
      <c r="V269" s="132" t="s">
        <v>902</v>
      </c>
      <c r="W269" s="132" t="s">
        <v>902</v>
      </c>
      <c r="X269" s="458"/>
    </row>
    <row r="270" spans="1:24" x14ac:dyDescent="0.25">
      <c r="A270" s="11" t="s">
        <v>5</v>
      </c>
      <c r="B270" s="11" t="s">
        <v>5</v>
      </c>
      <c r="C270" s="11" t="s">
        <v>289</v>
      </c>
      <c r="D270" s="518" t="s">
        <v>902</v>
      </c>
      <c r="E270" s="371">
        <v>1</v>
      </c>
      <c r="F270" s="11" t="s">
        <v>97</v>
      </c>
      <c r="G270" s="11"/>
      <c r="H270" s="12"/>
      <c r="I270" s="12"/>
      <c r="J270" s="12"/>
      <c r="K270" s="12">
        <v>37</v>
      </c>
      <c r="L270" s="12"/>
      <c r="M270" s="12"/>
      <c r="N270" s="12"/>
      <c r="O270" s="12"/>
      <c r="P270" s="135">
        <f>IF($C270="","",SUM((I270*Character!$D$42),(K270*Character!$E$42),(L270*Character!$F$42),(M270*Character!$G$42)))</f>
        <v>37</v>
      </c>
      <c r="Q270" s="458"/>
      <c r="R270" s="458"/>
      <c r="T270" s="132" t="s">
        <v>902</v>
      </c>
      <c r="U270" s="132" t="s">
        <v>902</v>
      </c>
      <c r="V270" s="132" t="s">
        <v>902</v>
      </c>
      <c r="W270" s="132" t="s">
        <v>1214</v>
      </c>
      <c r="X270" s="458"/>
    </row>
    <row r="271" spans="1:24" x14ac:dyDescent="0.25">
      <c r="A271" s="11" t="s">
        <v>5</v>
      </c>
      <c r="B271" s="11" t="s">
        <v>5</v>
      </c>
      <c r="C271" s="11" t="s">
        <v>290</v>
      </c>
      <c r="D271" s="518" t="s">
        <v>902</v>
      </c>
      <c r="E271" s="371">
        <v>1</v>
      </c>
      <c r="F271" s="11" t="s">
        <v>97</v>
      </c>
      <c r="G271" s="11"/>
      <c r="H271" s="12"/>
      <c r="I271" s="12"/>
      <c r="J271" s="12"/>
      <c r="K271" s="12">
        <v>37</v>
      </c>
      <c r="L271" s="12"/>
      <c r="M271" s="12"/>
      <c r="N271" s="12"/>
      <c r="O271" s="12"/>
      <c r="P271" s="135">
        <f>IF($C271="","",SUM((I271*Character!$D$42),(K271*Character!$E$42),(L271*Character!$F$42),(M271*Character!$G$42)))</f>
        <v>37</v>
      </c>
      <c r="Q271" s="458"/>
      <c r="R271" s="458"/>
      <c r="T271" s="132" t="s">
        <v>902</v>
      </c>
      <c r="U271" s="132" t="s">
        <v>902</v>
      </c>
      <c r="V271" s="132" t="s">
        <v>902</v>
      </c>
      <c r="W271" s="132" t="s">
        <v>1214</v>
      </c>
      <c r="X271" s="458"/>
    </row>
    <row r="272" spans="1:24" x14ac:dyDescent="0.25">
      <c r="A272" s="11" t="s">
        <v>5</v>
      </c>
      <c r="B272" s="11" t="s">
        <v>5</v>
      </c>
      <c r="C272" s="11" t="s">
        <v>253</v>
      </c>
      <c r="D272" s="518" t="s">
        <v>902</v>
      </c>
      <c r="E272" s="371">
        <v>6</v>
      </c>
      <c r="F272" s="11" t="s">
        <v>33</v>
      </c>
      <c r="G272" s="11" t="s">
        <v>254</v>
      </c>
      <c r="H272" s="12">
        <v>25</v>
      </c>
      <c r="I272" s="12">
        <v>19</v>
      </c>
      <c r="J272" s="12"/>
      <c r="K272" s="12">
        <v>53</v>
      </c>
      <c r="L272" s="12"/>
      <c r="M272" s="12"/>
      <c r="N272" s="12"/>
      <c r="O272" s="12"/>
      <c r="P272" s="135">
        <f>IF($C272="","",SUM((I272*Character!$D$42),(K272*Character!$E$42),(L272*Character!$F$42),(M272*Character!$G$42)))</f>
        <v>55.152659574468089</v>
      </c>
      <c r="Q272" s="458"/>
      <c r="R272" s="458"/>
      <c r="T272" s="132" t="s">
        <v>902</v>
      </c>
      <c r="U272" s="132" t="s">
        <v>902</v>
      </c>
      <c r="V272" s="132" t="s">
        <v>902</v>
      </c>
      <c r="W272" s="132" t="s">
        <v>902</v>
      </c>
      <c r="X272" s="458"/>
    </row>
    <row r="273" spans="1:24" x14ac:dyDescent="0.25">
      <c r="A273" s="11" t="s">
        <v>5</v>
      </c>
      <c r="B273" s="11" t="s">
        <v>1</v>
      </c>
      <c r="C273" s="11" t="s">
        <v>1251</v>
      </c>
      <c r="D273" s="518" t="s">
        <v>902</v>
      </c>
      <c r="E273" s="371">
        <v>1</v>
      </c>
      <c r="F273" s="11" t="s">
        <v>1252</v>
      </c>
      <c r="G273" s="11"/>
      <c r="H273" s="12"/>
      <c r="I273" s="12">
        <v>9</v>
      </c>
      <c r="J273" s="12"/>
      <c r="K273" s="12">
        <v>18</v>
      </c>
      <c r="L273" s="12"/>
      <c r="M273" s="12"/>
      <c r="N273" s="12"/>
      <c r="O273" s="12"/>
      <c r="P273" s="135">
        <f>IF($C273="","",SUM((I273*Character!$D$42),(K273*Character!$E$42),(L273*Character!$F$42),(M273*Character!$G$42)))</f>
        <v>19.019680851063832</v>
      </c>
      <c r="Q273" s="458"/>
      <c r="R273" s="458"/>
      <c r="T273" s="132" t="s">
        <v>902</v>
      </c>
      <c r="U273" s="132" t="s">
        <v>902</v>
      </c>
      <c r="V273" s="132" t="s">
        <v>902</v>
      </c>
      <c r="W273" s="132" t="s">
        <v>902</v>
      </c>
      <c r="X273" s="458"/>
    </row>
    <row r="274" spans="1:24" x14ac:dyDescent="0.25">
      <c r="A274" s="11" t="s">
        <v>5</v>
      </c>
      <c r="B274" s="11" t="s">
        <v>5</v>
      </c>
      <c r="C274" s="11" t="s">
        <v>297</v>
      </c>
      <c r="D274" s="518" t="s">
        <v>902</v>
      </c>
      <c r="E274" s="371">
        <v>1</v>
      </c>
      <c r="F274" s="11" t="s">
        <v>97</v>
      </c>
      <c r="G274" s="11"/>
      <c r="H274" s="12"/>
      <c r="I274" s="12"/>
      <c r="J274" s="12"/>
      <c r="K274" s="12">
        <v>36</v>
      </c>
      <c r="L274" s="12"/>
      <c r="M274" s="12"/>
      <c r="N274" s="12"/>
      <c r="O274" s="12"/>
      <c r="P274" s="135">
        <f>IF($C274="","",SUM((I274*Character!$D$42),(K274*Character!$E$42),(L274*Character!$F$42),(M274*Character!$G$42)))</f>
        <v>36</v>
      </c>
      <c r="Q274" s="458"/>
      <c r="R274" s="458"/>
      <c r="T274" s="132" t="s">
        <v>902</v>
      </c>
      <c r="U274" s="132" t="s">
        <v>902</v>
      </c>
      <c r="V274" s="132" t="s">
        <v>902</v>
      </c>
      <c r="W274" s="132" t="s">
        <v>1214</v>
      </c>
      <c r="X274" s="458"/>
    </row>
    <row r="275" spans="1:24" x14ac:dyDescent="0.25">
      <c r="A275" s="11" t="s">
        <v>5</v>
      </c>
      <c r="B275" s="11" t="s">
        <v>5</v>
      </c>
      <c r="C275" s="11" t="s">
        <v>298</v>
      </c>
      <c r="D275" s="518" t="s">
        <v>902</v>
      </c>
      <c r="E275" s="371">
        <v>1</v>
      </c>
      <c r="F275" s="11" t="s">
        <v>97</v>
      </c>
      <c r="G275" s="11"/>
      <c r="H275" s="12"/>
      <c r="I275" s="12"/>
      <c r="J275" s="12"/>
      <c r="K275" s="12">
        <v>36</v>
      </c>
      <c r="L275" s="12"/>
      <c r="M275" s="12"/>
      <c r="N275" s="12"/>
      <c r="O275" s="12"/>
      <c r="P275" s="135">
        <f>IF($C275="","",SUM((I275*Character!$D$42),(K275*Character!$E$42),(L275*Character!$F$42),(M275*Character!$G$42)))</f>
        <v>36</v>
      </c>
      <c r="Q275" s="458"/>
      <c r="R275" s="458"/>
      <c r="T275" s="132" t="s">
        <v>902</v>
      </c>
      <c r="U275" s="132" t="s">
        <v>902</v>
      </c>
      <c r="V275" s="132" t="s">
        <v>902</v>
      </c>
      <c r="W275" s="132" t="s">
        <v>1214</v>
      </c>
      <c r="X275" s="458"/>
    </row>
    <row r="276" spans="1:24" x14ac:dyDescent="0.25">
      <c r="A276" s="11" t="s">
        <v>5</v>
      </c>
      <c r="B276" s="11" t="s">
        <v>5</v>
      </c>
      <c r="C276" s="11" t="s">
        <v>283</v>
      </c>
      <c r="D276" s="518" t="s">
        <v>902</v>
      </c>
      <c r="E276" s="371">
        <v>5</v>
      </c>
      <c r="F276" s="11" t="s">
        <v>67</v>
      </c>
      <c r="G276" s="11" t="s">
        <v>284</v>
      </c>
      <c r="H276" s="12"/>
      <c r="I276" s="12">
        <v>22</v>
      </c>
      <c r="J276" s="12"/>
      <c r="K276" s="12">
        <v>25</v>
      </c>
      <c r="L276" s="12">
        <v>1</v>
      </c>
      <c r="M276" s="12"/>
      <c r="N276" s="12"/>
      <c r="O276" s="12"/>
      <c r="P276" s="135">
        <f>IF($C276="","",SUM((I276*Character!$D$42),(K276*Character!$E$42),(L276*Character!$F$42),(M276*Character!$G$42)))</f>
        <v>34.290425531914899</v>
      </c>
      <c r="Q276" s="458"/>
      <c r="R276" s="458"/>
      <c r="T276" s="132" t="s">
        <v>902</v>
      </c>
      <c r="U276" s="132" t="s">
        <v>902</v>
      </c>
      <c r="V276" s="132" t="s">
        <v>902</v>
      </c>
      <c r="W276" s="132" t="s">
        <v>902</v>
      </c>
      <c r="X276" s="458"/>
    </row>
    <row r="277" spans="1:24" x14ac:dyDescent="0.25">
      <c r="A277" s="11" t="s">
        <v>5</v>
      </c>
      <c r="B277" s="11" t="s">
        <v>5</v>
      </c>
      <c r="C277" s="11" t="s">
        <v>275</v>
      </c>
      <c r="D277" s="518" t="s">
        <v>902</v>
      </c>
      <c r="E277" s="371">
        <v>1</v>
      </c>
      <c r="F277" s="11" t="s">
        <v>97</v>
      </c>
      <c r="G277" s="11"/>
      <c r="H277" s="12"/>
      <c r="I277" s="12"/>
      <c r="J277" s="12"/>
      <c r="K277" s="12">
        <v>40</v>
      </c>
      <c r="L277" s="12"/>
      <c r="M277" s="12"/>
      <c r="N277" s="12"/>
      <c r="O277" s="12"/>
      <c r="P277" s="135">
        <f>IF($C277="","",SUM((I277*Character!$D$42),(K277*Character!$E$42),(L277*Character!$F$42),(M277*Character!$G$42)))</f>
        <v>40</v>
      </c>
      <c r="Q277" s="458"/>
      <c r="R277" s="458"/>
      <c r="T277" s="132" t="s">
        <v>902</v>
      </c>
      <c r="U277" s="132" t="s">
        <v>902</v>
      </c>
      <c r="V277" s="132" t="s">
        <v>902</v>
      </c>
      <c r="W277" s="132" t="s">
        <v>1214</v>
      </c>
      <c r="X277" s="458"/>
    </row>
    <row r="278" spans="1:24" x14ac:dyDescent="0.25">
      <c r="A278" s="11" t="s">
        <v>5</v>
      </c>
      <c r="B278" s="11" t="s">
        <v>5</v>
      </c>
      <c r="C278" s="11" t="s">
        <v>274</v>
      </c>
      <c r="D278" s="518" t="s">
        <v>902</v>
      </c>
      <c r="E278" s="371">
        <v>1</v>
      </c>
      <c r="F278" s="11" t="s">
        <v>97</v>
      </c>
      <c r="G278" s="11"/>
      <c r="H278" s="12"/>
      <c r="I278" s="12"/>
      <c r="J278" s="12"/>
      <c r="K278" s="12">
        <v>40</v>
      </c>
      <c r="L278" s="12"/>
      <c r="M278" s="12"/>
      <c r="N278" s="12"/>
      <c r="O278" s="12"/>
      <c r="P278" s="135">
        <f>IF($C278="","",SUM((I278*Character!$D$42),(K278*Character!$E$42),(L278*Character!$F$42),(M278*Character!$G$42)))</f>
        <v>40</v>
      </c>
      <c r="Q278" s="458"/>
      <c r="R278" s="458"/>
      <c r="T278" s="132" t="s">
        <v>902</v>
      </c>
      <c r="U278" s="132" t="s">
        <v>902</v>
      </c>
      <c r="V278" s="132" t="s">
        <v>902</v>
      </c>
      <c r="W278" s="132" t="s">
        <v>1214</v>
      </c>
      <c r="X278" s="458"/>
    </row>
    <row r="279" spans="1:24" x14ac:dyDescent="0.25">
      <c r="A279" s="11" t="s">
        <v>5</v>
      </c>
      <c r="B279" s="11" t="s">
        <v>5</v>
      </c>
      <c r="C279" s="11" t="s">
        <v>265</v>
      </c>
      <c r="D279" s="518" t="s">
        <v>902</v>
      </c>
      <c r="E279" s="371">
        <v>1</v>
      </c>
      <c r="F279" s="11" t="s">
        <v>97</v>
      </c>
      <c r="G279" s="11"/>
      <c r="H279" s="12"/>
      <c r="I279" s="12"/>
      <c r="J279" s="12"/>
      <c r="K279" s="12">
        <v>41</v>
      </c>
      <c r="L279" s="12"/>
      <c r="M279" s="12"/>
      <c r="N279" s="12"/>
      <c r="O279" s="12"/>
      <c r="P279" s="135">
        <f>IF($C279="","",SUM((I279*Character!$D$42),(K279*Character!$E$42),(L279*Character!$F$42),(M279*Character!$G$42)))</f>
        <v>41</v>
      </c>
      <c r="Q279" s="458"/>
      <c r="R279" s="458"/>
      <c r="T279" s="132" t="s">
        <v>902</v>
      </c>
      <c r="U279" s="132" t="s">
        <v>902</v>
      </c>
      <c r="V279" s="132" t="s">
        <v>902</v>
      </c>
      <c r="W279" s="132" t="s">
        <v>1214</v>
      </c>
      <c r="X279" s="458"/>
    </row>
    <row r="280" spans="1:24" x14ac:dyDescent="0.25">
      <c r="A280" s="11" t="s">
        <v>5</v>
      </c>
      <c r="B280" s="11" t="s">
        <v>5</v>
      </c>
      <c r="C280" s="11" t="s">
        <v>266</v>
      </c>
      <c r="D280" s="518" t="s">
        <v>902</v>
      </c>
      <c r="E280" s="371">
        <v>1</v>
      </c>
      <c r="F280" s="11" t="s">
        <v>97</v>
      </c>
      <c r="G280" s="11"/>
      <c r="H280" s="12"/>
      <c r="I280" s="12"/>
      <c r="J280" s="12"/>
      <c r="K280" s="12">
        <v>41</v>
      </c>
      <c r="L280" s="12"/>
      <c r="M280" s="12"/>
      <c r="N280" s="12"/>
      <c r="O280" s="12"/>
      <c r="P280" s="135">
        <f>IF($C280="","",SUM((I280*Character!$D$42),(K280*Character!$E$42),(L280*Character!$F$42),(M280*Character!$G$42)))</f>
        <v>41</v>
      </c>
      <c r="Q280" s="458"/>
      <c r="R280" s="458"/>
      <c r="T280" s="132" t="s">
        <v>902</v>
      </c>
      <c r="U280" s="132" t="s">
        <v>902</v>
      </c>
      <c r="V280" s="132" t="s">
        <v>902</v>
      </c>
      <c r="W280" s="132" t="s">
        <v>1214</v>
      </c>
      <c r="X280" s="458"/>
    </row>
    <row r="281" spans="1:24" x14ac:dyDescent="0.25">
      <c r="A281" s="11" t="s">
        <v>5</v>
      </c>
      <c r="B281" s="11" t="s">
        <v>5</v>
      </c>
      <c r="C281" s="11" t="s">
        <v>327</v>
      </c>
      <c r="D281" s="518" t="s">
        <v>902</v>
      </c>
      <c r="E281" s="371">
        <v>5</v>
      </c>
      <c r="F281" s="11" t="s">
        <v>328</v>
      </c>
      <c r="G281" s="11" t="s">
        <v>329</v>
      </c>
      <c r="H281" s="12">
        <v>17</v>
      </c>
      <c r="I281" s="12">
        <v>17</v>
      </c>
      <c r="J281" s="12">
        <v>14</v>
      </c>
      <c r="K281" s="12">
        <v>12</v>
      </c>
      <c r="L281" s="12"/>
      <c r="M281" s="12"/>
      <c r="N281" s="12">
        <v>4</v>
      </c>
      <c r="O281" s="12"/>
      <c r="P281" s="135">
        <f>IF($C281="","",SUM((I281*Character!$D$42),(K281*Character!$E$42),(L281*Character!$F$42),(M281*Character!$G$42)))</f>
        <v>13.926063829787235</v>
      </c>
      <c r="Q281" s="458"/>
      <c r="R281" s="458"/>
      <c r="T281" s="132" t="s">
        <v>902</v>
      </c>
      <c r="U281" s="132" t="s">
        <v>902</v>
      </c>
      <c r="V281" s="132" t="s">
        <v>902</v>
      </c>
      <c r="W281" s="132" t="s">
        <v>902</v>
      </c>
      <c r="X281" s="458"/>
    </row>
    <row r="282" spans="1:24" x14ac:dyDescent="0.25">
      <c r="A282" s="11" t="s">
        <v>5</v>
      </c>
      <c r="B282" s="11" t="s">
        <v>5</v>
      </c>
      <c r="C282" s="11" t="s">
        <v>314</v>
      </c>
      <c r="D282" s="518" t="s">
        <v>902</v>
      </c>
      <c r="E282" s="371">
        <v>2</v>
      </c>
      <c r="F282" s="11" t="s">
        <v>315</v>
      </c>
      <c r="G282" s="11"/>
      <c r="H282" s="12">
        <v>19</v>
      </c>
      <c r="I282" s="12">
        <v>13</v>
      </c>
      <c r="J282" s="12"/>
      <c r="K282" s="12">
        <v>21</v>
      </c>
      <c r="L282" s="12">
        <v>1</v>
      </c>
      <c r="M282" s="12"/>
      <c r="N282" s="12"/>
      <c r="O282" s="12"/>
      <c r="P282" s="135">
        <f>IF($C282="","",SUM((I282*Character!$D$42),(K282*Character!$E$42),(L282*Character!$F$42),(M282*Character!$G$42)))</f>
        <v>29.270744680851067</v>
      </c>
      <c r="Q282" s="458"/>
      <c r="R282" s="458"/>
      <c r="T282" s="132" t="s">
        <v>902</v>
      </c>
      <c r="U282" s="132" t="s">
        <v>1214</v>
      </c>
      <c r="V282" s="132" t="s">
        <v>902</v>
      </c>
      <c r="W282" s="132" t="s">
        <v>902</v>
      </c>
      <c r="X282" s="458"/>
    </row>
    <row r="283" spans="1:24" x14ac:dyDescent="0.25">
      <c r="A283" s="11" t="s">
        <v>5</v>
      </c>
      <c r="B283" s="11" t="s">
        <v>5</v>
      </c>
      <c r="C283" s="11" t="s">
        <v>311</v>
      </c>
      <c r="D283" s="518" t="s">
        <v>902</v>
      </c>
      <c r="E283" s="371">
        <v>3</v>
      </c>
      <c r="F283" s="11" t="s">
        <v>252</v>
      </c>
      <c r="G283" s="11"/>
      <c r="H283" s="12">
        <v>35</v>
      </c>
      <c r="I283" s="12"/>
      <c r="J283" s="12"/>
      <c r="K283" s="12">
        <v>25</v>
      </c>
      <c r="L283" s="12"/>
      <c r="M283" s="12"/>
      <c r="N283" s="12"/>
      <c r="O283" s="12"/>
      <c r="P283" s="135">
        <f>IF($C283="","",SUM((I283*Character!$D$42),(K283*Character!$E$42),(L283*Character!$F$42),(M283*Character!$G$42)))</f>
        <v>25</v>
      </c>
      <c r="Q283" s="458"/>
      <c r="R283" s="458"/>
      <c r="T283" s="132" t="s">
        <v>902</v>
      </c>
      <c r="U283" s="132" t="s">
        <v>902</v>
      </c>
      <c r="V283" s="132" t="s">
        <v>902</v>
      </c>
      <c r="W283" s="132" t="s">
        <v>902</v>
      </c>
      <c r="X283" s="458"/>
    </row>
    <row r="284" spans="1:24" x14ac:dyDescent="0.25">
      <c r="A284" s="11" t="s">
        <v>5</v>
      </c>
      <c r="B284" s="11" t="s">
        <v>5</v>
      </c>
      <c r="C284" s="11" t="s">
        <v>309</v>
      </c>
      <c r="D284" s="518" t="s">
        <v>902</v>
      </c>
      <c r="E284" s="371">
        <v>4</v>
      </c>
      <c r="F284" s="11" t="s">
        <v>72</v>
      </c>
      <c r="G284" s="11" t="s">
        <v>310</v>
      </c>
      <c r="H284" s="12">
        <v>15</v>
      </c>
      <c r="I284" s="12">
        <v>23</v>
      </c>
      <c r="J284" s="12">
        <v>24</v>
      </c>
      <c r="K284" s="12">
        <v>22</v>
      </c>
      <c r="L284" s="12"/>
      <c r="M284" s="12"/>
      <c r="N284" s="12"/>
      <c r="O284" s="12"/>
      <c r="P284" s="135">
        <f>IF($C284="","",SUM((I284*Character!$D$42),(K284*Character!$E$42),(L284*Character!$F$42),(M284*Character!$G$42)))</f>
        <v>24.605851063829789</v>
      </c>
      <c r="Q284" s="458"/>
      <c r="R284" s="458"/>
      <c r="T284" s="132" t="s">
        <v>902</v>
      </c>
      <c r="U284" s="132" t="s">
        <v>902</v>
      </c>
      <c r="V284" s="132" t="s">
        <v>902</v>
      </c>
      <c r="W284" s="132" t="s">
        <v>902</v>
      </c>
      <c r="X284" s="458"/>
    </row>
    <row r="285" spans="1:24" x14ac:dyDescent="0.25">
      <c r="A285" s="11" t="s">
        <v>5</v>
      </c>
      <c r="B285" s="11" t="s">
        <v>5</v>
      </c>
      <c r="C285" s="11" t="s">
        <v>249</v>
      </c>
      <c r="D285" s="518" t="s">
        <v>902</v>
      </c>
      <c r="E285" s="371">
        <v>5</v>
      </c>
      <c r="F285" s="11" t="s">
        <v>38</v>
      </c>
      <c r="G285" s="11" t="s">
        <v>250</v>
      </c>
      <c r="H285" s="12">
        <v>21</v>
      </c>
      <c r="I285" s="12"/>
      <c r="J285" s="12"/>
      <c r="K285" s="12">
        <v>30</v>
      </c>
      <c r="L285" s="12"/>
      <c r="M285" s="12">
        <v>2</v>
      </c>
      <c r="N285" s="12"/>
      <c r="O285" s="12"/>
      <c r="P285" s="135">
        <f>IF($C285="","",SUM((I285*Character!$D$42),(K285*Character!$E$42),(L285*Character!$F$42),(M285*Character!$G$42)))</f>
        <v>57.191489361702132</v>
      </c>
      <c r="Q285" s="458"/>
      <c r="R285" s="458"/>
      <c r="T285" s="132" t="s">
        <v>902</v>
      </c>
      <c r="U285" s="132" t="s">
        <v>902</v>
      </c>
      <c r="V285" s="132" t="s">
        <v>902</v>
      </c>
      <c r="W285" s="132" t="s">
        <v>902</v>
      </c>
      <c r="X285" s="458"/>
    </row>
    <row r="286" spans="1:24" x14ac:dyDescent="0.25">
      <c r="A286" s="11" t="s">
        <v>5</v>
      </c>
      <c r="B286" s="11" t="s">
        <v>5</v>
      </c>
      <c r="C286" s="11" t="s">
        <v>263</v>
      </c>
      <c r="D286" s="518" t="s">
        <v>902</v>
      </c>
      <c r="E286" s="371">
        <v>5</v>
      </c>
      <c r="F286" s="11" t="s">
        <v>38</v>
      </c>
      <c r="G286" s="11" t="s">
        <v>264</v>
      </c>
      <c r="H286" s="12">
        <v>24</v>
      </c>
      <c r="I286" s="12">
        <v>24</v>
      </c>
      <c r="J286" s="12">
        <v>11</v>
      </c>
      <c r="K286" s="12">
        <v>28</v>
      </c>
      <c r="L286" s="12">
        <v>1</v>
      </c>
      <c r="M286" s="12"/>
      <c r="N286" s="12"/>
      <c r="O286" s="12"/>
      <c r="P286" s="135">
        <f>IF($C286="","",SUM((I286*Character!$D$42),(K286*Character!$E$42),(L286*Character!$F$42),(M286*Character!$G$42)))</f>
        <v>37.517021276595749</v>
      </c>
      <c r="Q286" s="458"/>
      <c r="R286" s="458"/>
      <c r="T286" s="132" t="s">
        <v>902</v>
      </c>
      <c r="U286" s="132" t="s">
        <v>902</v>
      </c>
      <c r="V286" s="132" t="s">
        <v>902</v>
      </c>
      <c r="W286" s="132" t="s">
        <v>902</v>
      </c>
      <c r="X286" s="458"/>
    </row>
    <row r="287" spans="1:24" x14ac:dyDescent="0.25">
      <c r="A287" s="11" t="s">
        <v>5</v>
      </c>
      <c r="B287" s="11" t="s">
        <v>5</v>
      </c>
      <c r="C287" s="11" t="s">
        <v>316</v>
      </c>
      <c r="D287" s="518" t="s">
        <v>902</v>
      </c>
      <c r="E287" s="371">
        <v>6</v>
      </c>
      <c r="F287" s="11" t="s">
        <v>33</v>
      </c>
      <c r="G287" s="11" t="s">
        <v>317</v>
      </c>
      <c r="H287" s="12">
        <v>26</v>
      </c>
      <c r="I287" s="12"/>
      <c r="J287" s="12"/>
      <c r="K287" s="12">
        <v>21</v>
      </c>
      <c r="L287" s="12"/>
      <c r="M287" s="12"/>
      <c r="N287" s="12"/>
      <c r="O287" s="12"/>
      <c r="P287" s="135">
        <f>IF($C287="","",SUM((I287*Character!$D$42),(K287*Character!$E$42),(L287*Character!$F$42),(M287*Character!$G$42)))</f>
        <v>21</v>
      </c>
      <c r="Q287" s="458"/>
      <c r="R287" s="458"/>
      <c r="T287" s="132" t="s">
        <v>902</v>
      </c>
      <c r="U287" s="132" t="s">
        <v>902</v>
      </c>
      <c r="V287" s="132" t="s">
        <v>902</v>
      </c>
      <c r="W287" s="132" t="s">
        <v>902</v>
      </c>
      <c r="X287" s="458"/>
    </row>
    <row r="288" spans="1:24" x14ac:dyDescent="0.25">
      <c r="A288" s="11" t="s">
        <v>5</v>
      </c>
      <c r="B288" s="11" t="s">
        <v>5</v>
      </c>
      <c r="C288" s="11" t="s">
        <v>278</v>
      </c>
      <c r="D288" s="518" t="s">
        <v>902</v>
      </c>
      <c r="E288" s="371">
        <v>1</v>
      </c>
      <c r="F288" s="11" t="s">
        <v>97</v>
      </c>
      <c r="G288" s="11"/>
      <c r="H288" s="12"/>
      <c r="I288" s="12"/>
      <c r="J288" s="12"/>
      <c r="K288" s="12">
        <v>40</v>
      </c>
      <c r="L288" s="12"/>
      <c r="M288" s="12"/>
      <c r="N288" s="12"/>
      <c r="O288" s="12"/>
      <c r="P288" s="135">
        <f>IF($C288="","",SUM((I288*Character!$D$42),(K288*Character!$E$42),(L288*Character!$F$42),(M288*Character!$G$42)))</f>
        <v>40</v>
      </c>
      <c r="Q288" s="458"/>
      <c r="R288" s="458"/>
      <c r="T288" s="132" t="s">
        <v>902</v>
      </c>
      <c r="U288" s="132" t="s">
        <v>902</v>
      </c>
      <c r="V288" s="132" t="s">
        <v>1214</v>
      </c>
      <c r="W288" s="132" t="s">
        <v>902</v>
      </c>
      <c r="X288" s="458"/>
    </row>
    <row r="289" spans="1:24" x14ac:dyDescent="0.25">
      <c r="A289" s="11" t="s">
        <v>5</v>
      </c>
      <c r="B289" s="11" t="s">
        <v>5</v>
      </c>
      <c r="C289" s="11" t="s">
        <v>267</v>
      </c>
      <c r="D289" s="518" t="s">
        <v>902</v>
      </c>
      <c r="E289" s="371">
        <v>1</v>
      </c>
      <c r="F289" s="11" t="s">
        <v>97</v>
      </c>
      <c r="G289" s="11"/>
      <c r="H289" s="12"/>
      <c r="I289" s="12"/>
      <c r="J289" s="12"/>
      <c r="K289" s="12">
        <v>41</v>
      </c>
      <c r="L289" s="12"/>
      <c r="M289" s="12"/>
      <c r="N289" s="12"/>
      <c r="O289" s="12"/>
      <c r="P289" s="135">
        <f>IF($C289="","",SUM((I289*Character!$D$42),(K289*Character!$E$42),(L289*Character!$F$42),(M289*Character!$G$42)))</f>
        <v>41</v>
      </c>
      <c r="Q289" s="458"/>
      <c r="R289" s="458"/>
      <c r="T289" s="132" t="s">
        <v>902</v>
      </c>
      <c r="U289" s="132" t="s">
        <v>902</v>
      </c>
      <c r="V289" s="132" t="s">
        <v>902</v>
      </c>
      <c r="W289" s="132" t="s">
        <v>1214</v>
      </c>
      <c r="X289" s="458"/>
    </row>
    <row r="290" spans="1:24" x14ac:dyDescent="0.25">
      <c r="A290" s="11" t="s">
        <v>5</v>
      </c>
      <c r="B290" s="11" t="s">
        <v>5</v>
      </c>
      <c r="C290" s="11" t="s">
        <v>268</v>
      </c>
      <c r="D290" s="518" t="s">
        <v>902</v>
      </c>
      <c r="E290" s="371">
        <v>1</v>
      </c>
      <c r="F290" s="11" t="s">
        <v>97</v>
      </c>
      <c r="G290" s="11"/>
      <c r="H290" s="12"/>
      <c r="I290" s="12"/>
      <c r="J290" s="12"/>
      <c r="K290" s="12">
        <v>41</v>
      </c>
      <c r="L290" s="12"/>
      <c r="M290" s="12"/>
      <c r="N290" s="12"/>
      <c r="O290" s="12"/>
      <c r="P290" s="135">
        <f>IF($C290="","",SUM((I290*Character!$D$42),(K290*Character!$E$42),(L290*Character!$F$42),(M290*Character!$G$42)))</f>
        <v>41</v>
      </c>
      <c r="Q290" s="458"/>
      <c r="R290" s="458"/>
      <c r="T290" s="132" t="s">
        <v>902</v>
      </c>
      <c r="U290" s="132" t="s">
        <v>902</v>
      </c>
      <c r="V290" s="132" t="s">
        <v>902</v>
      </c>
      <c r="W290" s="132" t="s">
        <v>1214</v>
      </c>
      <c r="X290" s="458"/>
    </row>
    <row r="291" spans="1:24" x14ac:dyDescent="0.25">
      <c r="A291" s="11" t="s">
        <v>5</v>
      </c>
      <c r="B291" s="11" t="s">
        <v>5</v>
      </c>
      <c r="C291" s="11" t="s">
        <v>259</v>
      </c>
      <c r="D291" s="518" t="s">
        <v>902</v>
      </c>
      <c r="E291" s="371">
        <v>4</v>
      </c>
      <c r="F291" s="11" t="s">
        <v>97</v>
      </c>
      <c r="G291" s="11" t="s">
        <v>260</v>
      </c>
      <c r="H291" s="12">
        <v>16</v>
      </c>
      <c r="I291" s="12">
        <v>18</v>
      </c>
      <c r="J291" s="12">
        <v>8</v>
      </c>
      <c r="K291" s="12">
        <v>44</v>
      </c>
      <c r="L291" s="12"/>
      <c r="M291" s="12"/>
      <c r="N291" s="12"/>
      <c r="O291" s="12"/>
      <c r="P291" s="135">
        <f>IF($C291="","",SUM((I291*Character!$D$42),(K291*Character!$E$42),(L291*Character!$F$42),(M291*Character!$G$42)))</f>
        <v>46.039361702127664</v>
      </c>
      <c r="Q291" s="458"/>
      <c r="R291" s="458"/>
      <c r="T291" s="132" t="s">
        <v>902</v>
      </c>
      <c r="U291" s="132" t="s">
        <v>902</v>
      </c>
      <c r="V291" s="132" t="s">
        <v>902</v>
      </c>
      <c r="W291" s="132" t="s">
        <v>902</v>
      </c>
      <c r="X291" s="458"/>
    </row>
    <row r="292" spans="1:24" x14ac:dyDescent="0.25">
      <c r="A292" s="11" t="s">
        <v>5</v>
      </c>
      <c r="B292" s="11" t="s">
        <v>5</v>
      </c>
      <c r="C292" s="11" t="s">
        <v>300</v>
      </c>
      <c r="D292" s="518" t="s">
        <v>902</v>
      </c>
      <c r="E292" s="371">
        <v>1</v>
      </c>
      <c r="F292" s="11" t="s">
        <v>97</v>
      </c>
      <c r="G292" s="11"/>
      <c r="H292" s="12"/>
      <c r="I292" s="12"/>
      <c r="J292" s="12"/>
      <c r="K292" s="12">
        <v>36</v>
      </c>
      <c r="L292" s="12"/>
      <c r="M292" s="12"/>
      <c r="N292" s="12"/>
      <c r="O292" s="12"/>
      <c r="P292" s="135">
        <f>IF($C292="","",SUM((I292*Character!$D$42),(K292*Character!$E$42),(L292*Character!$F$42),(M292*Character!$G$42)))</f>
        <v>36</v>
      </c>
      <c r="Q292" s="458"/>
      <c r="R292" s="458"/>
      <c r="T292" s="132" t="s">
        <v>902</v>
      </c>
      <c r="U292" s="132" t="s">
        <v>902</v>
      </c>
      <c r="V292" s="132" t="s">
        <v>1214</v>
      </c>
      <c r="W292" s="132" t="s">
        <v>902</v>
      </c>
      <c r="X292" s="458"/>
    </row>
    <row r="293" spans="1:24" x14ac:dyDescent="0.25">
      <c r="A293" s="11" t="s">
        <v>5</v>
      </c>
      <c r="B293" s="11" t="s">
        <v>5</v>
      </c>
      <c r="C293" s="11" t="s">
        <v>322</v>
      </c>
      <c r="D293" s="518" t="s">
        <v>902</v>
      </c>
      <c r="E293" s="371">
        <v>2</v>
      </c>
      <c r="F293" s="11" t="s">
        <v>323</v>
      </c>
      <c r="G293" s="11"/>
      <c r="H293" s="12">
        <v>13</v>
      </c>
      <c r="I293" s="12">
        <v>12</v>
      </c>
      <c r="J293" s="12"/>
      <c r="K293" s="12">
        <v>15</v>
      </c>
      <c r="L293" s="12"/>
      <c r="M293" s="12"/>
      <c r="N293" s="12"/>
      <c r="O293" s="12"/>
      <c r="P293" s="135">
        <f>IF($C293="","",SUM((I293*Character!$D$42),(K293*Character!$E$42),(L293*Character!$F$42),(M293*Character!$G$42)))</f>
        <v>16.359574468085107</v>
      </c>
      <c r="Q293" s="458"/>
      <c r="R293" s="458"/>
      <c r="T293" s="132" t="s">
        <v>902</v>
      </c>
      <c r="U293" s="132" t="s">
        <v>1214</v>
      </c>
      <c r="V293" s="132" t="s">
        <v>902</v>
      </c>
      <c r="W293" s="132" t="s">
        <v>902</v>
      </c>
      <c r="X293" s="458"/>
    </row>
    <row r="294" spans="1:24" x14ac:dyDescent="0.25">
      <c r="A294" s="11" t="s">
        <v>5</v>
      </c>
      <c r="B294" s="11" t="s">
        <v>5</v>
      </c>
      <c r="C294" s="11" t="s">
        <v>324</v>
      </c>
      <c r="D294" s="518" t="s">
        <v>902</v>
      </c>
      <c r="E294" s="371">
        <v>2</v>
      </c>
      <c r="F294" s="11" t="s">
        <v>325</v>
      </c>
      <c r="G294" s="11"/>
      <c r="H294" s="12">
        <v>13</v>
      </c>
      <c r="I294" s="12">
        <v>12</v>
      </c>
      <c r="J294" s="12"/>
      <c r="K294" s="12">
        <v>15</v>
      </c>
      <c r="L294" s="12"/>
      <c r="M294" s="12"/>
      <c r="N294" s="12"/>
      <c r="O294" s="12"/>
      <c r="P294" s="135">
        <f>IF($C294="","",SUM((I294*Character!$D$42),(K294*Character!$E$42),(L294*Character!$F$42),(M294*Character!$G$42)))</f>
        <v>16.359574468085107</v>
      </c>
      <c r="Q294" s="458"/>
      <c r="R294" s="458"/>
      <c r="T294" s="132" t="s">
        <v>1214</v>
      </c>
      <c r="U294" s="132" t="s">
        <v>902</v>
      </c>
      <c r="V294" s="132" t="s">
        <v>902</v>
      </c>
      <c r="W294" s="132" t="s">
        <v>902</v>
      </c>
      <c r="X294" s="458"/>
    </row>
    <row r="295" spans="1:24" x14ac:dyDescent="0.25">
      <c r="A295" s="11" t="s">
        <v>5</v>
      </c>
      <c r="B295" s="11" t="s">
        <v>5</v>
      </c>
      <c r="C295" s="11" t="s">
        <v>270</v>
      </c>
      <c r="D295" s="518" t="s">
        <v>902</v>
      </c>
      <c r="E295" s="371">
        <v>1</v>
      </c>
      <c r="F295" s="11" t="s">
        <v>97</v>
      </c>
      <c r="G295" s="11"/>
      <c r="H295" s="12"/>
      <c r="I295" s="12"/>
      <c r="J295" s="12"/>
      <c r="K295" s="12">
        <v>41</v>
      </c>
      <c r="L295" s="12"/>
      <c r="M295" s="12"/>
      <c r="N295" s="12"/>
      <c r="O295" s="12"/>
      <c r="P295" s="135">
        <f>IF($C295="","",SUM((I295*Character!$D$42),(K295*Character!$E$42),(L295*Character!$F$42),(M295*Character!$G$42)))</f>
        <v>41</v>
      </c>
      <c r="Q295" s="458"/>
      <c r="R295" s="458"/>
      <c r="T295" s="132" t="s">
        <v>902</v>
      </c>
      <c r="U295" s="132" t="s">
        <v>902</v>
      </c>
      <c r="V295" s="132" t="s">
        <v>902</v>
      </c>
      <c r="W295" s="132" t="s">
        <v>1214</v>
      </c>
      <c r="X295" s="458"/>
    </row>
    <row r="296" spans="1:24" x14ac:dyDescent="0.25">
      <c r="A296" s="11" t="s">
        <v>5</v>
      </c>
      <c r="B296" s="11" t="s">
        <v>5</v>
      </c>
      <c r="C296" s="11" t="s">
        <v>271</v>
      </c>
      <c r="D296" s="518" t="s">
        <v>902</v>
      </c>
      <c r="E296" s="371">
        <v>1</v>
      </c>
      <c r="F296" s="11" t="s">
        <v>97</v>
      </c>
      <c r="G296" s="11"/>
      <c r="H296" s="12"/>
      <c r="I296" s="12"/>
      <c r="J296" s="12"/>
      <c r="K296" s="12">
        <v>41</v>
      </c>
      <c r="L296" s="12"/>
      <c r="M296" s="12"/>
      <c r="N296" s="12"/>
      <c r="O296" s="12"/>
      <c r="P296" s="135">
        <f>IF($C296="","",SUM((I296*Character!$D$42),(K296*Character!$E$42),(L296*Character!$F$42),(M296*Character!$G$42)))</f>
        <v>41</v>
      </c>
      <c r="Q296" s="458"/>
      <c r="R296" s="458"/>
      <c r="T296" s="132" t="s">
        <v>902</v>
      </c>
      <c r="U296" s="132" t="s">
        <v>902</v>
      </c>
      <c r="V296" s="132" t="s">
        <v>902</v>
      </c>
      <c r="W296" s="132" t="s">
        <v>1214</v>
      </c>
      <c r="X296" s="458"/>
    </row>
    <row r="297" spans="1:24" x14ac:dyDescent="0.25">
      <c r="A297" s="11" t="s">
        <v>5</v>
      </c>
      <c r="B297" s="11" t="s">
        <v>5</v>
      </c>
      <c r="C297" s="11" t="s">
        <v>273</v>
      </c>
      <c r="D297" s="518" t="s">
        <v>902</v>
      </c>
      <c r="E297" s="371">
        <v>1</v>
      </c>
      <c r="F297" s="11" t="s">
        <v>97</v>
      </c>
      <c r="G297" s="11"/>
      <c r="H297" s="12"/>
      <c r="I297" s="12"/>
      <c r="J297" s="12"/>
      <c r="K297" s="12">
        <v>41</v>
      </c>
      <c r="L297" s="12"/>
      <c r="M297" s="12"/>
      <c r="N297" s="12"/>
      <c r="O297" s="12"/>
      <c r="P297" s="135">
        <f>IF($C297="","",SUM((I297*Character!$D$42),(K297*Character!$E$42),(L297*Character!$F$42),(M297*Character!$G$42)))</f>
        <v>41</v>
      </c>
      <c r="Q297" s="458"/>
      <c r="R297" s="458"/>
      <c r="T297" s="132" t="s">
        <v>902</v>
      </c>
      <c r="U297" s="132" t="s">
        <v>902</v>
      </c>
      <c r="V297" s="132" t="s">
        <v>1214</v>
      </c>
      <c r="W297" s="132" t="s">
        <v>902</v>
      </c>
      <c r="X297" s="458"/>
    </row>
    <row r="298" spans="1:24" x14ac:dyDescent="0.25">
      <c r="A298" s="11" t="s">
        <v>5</v>
      </c>
      <c r="B298" s="11" t="s">
        <v>5</v>
      </c>
      <c r="C298" s="11" t="s">
        <v>291</v>
      </c>
      <c r="D298" s="518" t="s">
        <v>902</v>
      </c>
      <c r="E298" s="371">
        <v>1</v>
      </c>
      <c r="F298" s="11" t="s">
        <v>97</v>
      </c>
      <c r="G298" s="11"/>
      <c r="H298" s="12"/>
      <c r="I298" s="12"/>
      <c r="J298" s="12"/>
      <c r="K298" s="12">
        <v>37</v>
      </c>
      <c r="L298" s="12"/>
      <c r="M298" s="12"/>
      <c r="N298" s="12"/>
      <c r="O298" s="12"/>
      <c r="P298" s="135">
        <f>IF($C298="","",SUM((I298*Character!$D$42),(K298*Character!$E$42),(L298*Character!$F$42),(M298*Character!$G$42)))</f>
        <v>37</v>
      </c>
      <c r="Q298" s="458"/>
      <c r="R298" s="458"/>
      <c r="T298" s="132" t="s">
        <v>902</v>
      </c>
      <c r="U298" s="132" t="s">
        <v>902</v>
      </c>
      <c r="V298" s="132" t="s">
        <v>902</v>
      </c>
      <c r="W298" s="132" t="s">
        <v>1214</v>
      </c>
      <c r="X298" s="458"/>
    </row>
    <row r="299" spans="1:24" x14ac:dyDescent="0.25">
      <c r="A299" s="11" t="s">
        <v>5</v>
      </c>
      <c r="B299" s="11" t="s">
        <v>5</v>
      </c>
      <c r="C299" s="11" t="s">
        <v>292</v>
      </c>
      <c r="D299" s="518" t="s">
        <v>902</v>
      </c>
      <c r="E299" s="371">
        <v>1</v>
      </c>
      <c r="F299" s="11" t="s">
        <v>97</v>
      </c>
      <c r="G299" s="11"/>
      <c r="H299" s="12"/>
      <c r="I299" s="12"/>
      <c r="J299" s="12"/>
      <c r="K299" s="12">
        <v>37</v>
      </c>
      <c r="L299" s="12"/>
      <c r="M299" s="12"/>
      <c r="N299" s="12"/>
      <c r="O299" s="12"/>
      <c r="P299" s="135">
        <f>IF($C299="","",SUM((I299*Character!$D$42),(K299*Character!$E$42),(L299*Character!$F$42),(M299*Character!$G$42)))</f>
        <v>37</v>
      </c>
      <c r="Q299" s="458"/>
      <c r="R299" s="458"/>
      <c r="T299" s="132" t="s">
        <v>902</v>
      </c>
      <c r="U299" s="132" t="s">
        <v>902</v>
      </c>
      <c r="V299" s="132" t="s">
        <v>902</v>
      </c>
      <c r="W299" s="132" t="s">
        <v>1214</v>
      </c>
      <c r="X299" s="458"/>
    </row>
    <row r="300" spans="1:24" x14ac:dyDescent="0.25">
      <c r="A300" s="11" t="s">
        <v>5</v>
      </c>
      <c r="B300" s="11" t="s">
        <v>5</v>
      </c>
      <c r="C300" s="11" t="s">
        <v>331</v>
      </c>
      <c r="D300" s="518" t="s">
        <v>902</v>
      </c>
      <c r="E300" s="371">
        <v>1</v>
      </c>
      <c r="F300" s="11" t="s">
        <v>111</v>
      </c>
      <c r="G300" s="11"/>
      <c r="H300" s="12">
        <v>22</v>
      </c>
      <c r="I300" s="12">
        <v>12</v>
      </c>
      <c r="J300" s="12">
        <v>12</v>
      </c>
      <c r="K300" s="12">
        <v>8</v>
      </c>
      <c r="L300" s="12"/>
      <c r="M300" s="12"/>
      <c r="N300" s="12"/>
      <c r="O300" s="12"/>
      <c r="P300" s="135">
        <f>IF($C300="","",SUM((I300*Character!$D$42),(K300*Character!$E$42),(L300*Character!$F$42),(M300*Character!$G$42)))</f>
        <v>9.359574468085107</v>
      </c>
      <c r="Q300" s="458"/>
      <c r="R300" s="458"/>
      <c r="T300" s="132" t="s">
        <v>902</v>
      </c>
      <c r="U300" s="132" t="s">
        <v>902</v>
      </c>
      <c r="V300" s="132" t="s">
        <v>902</v>
      </c>
      <c r="W300" s="132" t="s">
        <v>902</v>
      </c>
      <c r="X300" s="458"/>
    </row>
    <row r="301" spans="1:24" x14ac:dyDescent="0.25">
      <c r="A301" s="11" t="s">
        <v>5</v>
      </c>
      <c r="B301" s="11" t="s">
        <v>5</v>
      </c>
      <c r="C301" s="11" t="s">
        <v>281</v>
      </c>
      <c r="D301" s="518" t="s">
        <v>902</v>
      </c>
      <c r="E301" s="371">
        <v>1</v>
      </c>
      <c r="F301" s="11" t="s">
        <v>97</v>
      </c>
      <c r="G301" s="11"/>
      <c r="H301" s="12"/>
      <c r="I301" s="12"/>
      <c r="J301" s="12"/>
      <c r="K301" s="12">
        <v>40</v>
      </c>
      <c r="L301" s="12"/>
      <c r="M301" s="12"/>
      <c r="N301" s="12"/>
      <c r="O301" s="12"/>
      <c r="P301" s="135">
        <f>IF($C301="","",SUM((I301*Character!$D$42),(K301*Character!$E$42),(L301*Character!$F$42),(M301*Character!$G$42)))</f>
        <v>40</v>
      </c>
      <c r="Q301" s="458"/>
      <c r="R301" s="458"/>
      <c r="T301" s="132" t="s">
        <v>902</v>
      </c>
      <c r="U301" s="132" t="s">
        <v>902</v>
      </c>
      <c r="V301" s="132" t="s">
        <v>1214</v>
      </c>
      <c r="W301" s="132" t="s">
        <v>902</v>
      </c>
      <c r="X301" s="458"/>
    </row>
    <row r="302" spans="1:24" x14ac:dyDescent="0.25">
      <c r="A302" s="11" t="s">
        <v>5</v>
      </c>
      <c r="B302" s="11" t="s">
        <v>5</v>
      </c>
      <c r="C302" s="11" t="s">
        <v>282</v>
      </c>
      <c r="D302" s="518" t="s">
        <v>902</v>
      </c>
      <c r="E302" s="371">
        <v>1</v>
      </c>
      <c r="F302" s="11" t="s">
        <v>97</v>
      </c>
      <c r="G302" s="11"/>
      <c r="H302" s="12"/>
      <c r="I302" s="12"/>
      <c r="J302" s="12"/>
      <c r="K302" s="12">
        <v>40</v>
      </c>
      <c r="L302" s="12"/>
      <c r="M302" s="12"/>
      <c r="N302" s="12"/>
      <c r="O302" s="12"/>
      <c r="P302" s="135">
        <f>IF($C302="","",SUM((I302*Character!$D$42),(K302*Character!$E$42),(L302*Character!$F$42),(M302*Character!$G$42)))</f>
        <v>40</v>
      </c>
      <c r="Q302" s="458"/>
      <c r="R302" s="458"/>
      <c r="T302" s="132" t="s">
        <v>902</v>
      </c>
      <c r="U302" s="132" t="s">
        <v>902</v>
      </c>
      <c r="V302" s="132" t="s">
        <v>1214</v>
      </c>
      <c r="W302" s="132" t="s">
        <v>902</v>
      </c>
      <c r="X302" s="458"/>
    </row>
    <row r="303" spans="1:24" x14ac:dyDescent="0.25">
      <c r="A303" s="11" t="s">
        <v>5</v>
      </c>
      <c r="B303" s="11" t="s">
        <v>5</v>
      </c>
      <c r="C303" s="11" t="s">
        <v>299</v>
      </c>
      <c r="D303" s="518" t="s">
        <v>902</v>
      </c>
      <c r="E303" s="371">
        <v>1</v>
      </c>
      <c r="F303" s="11" t="s">
        <v>97</v>
      </c>
      <c r="G303" s="11"/>
      <c r="H303" s="12"/>
      <c r="I303" s="12"/>
      <c r="J303" s="12"/>
      <c r="K303" s="12">
        <v>36</v>
      </c>
      <c r="L303" s="12"/>
      <c r="M303" s="12"/>
      <c r="N303" s="12"/>
      <c r="O303" s="12"/>
      <c r="P303" s="135">
        <f>IF($C303="","",SUM((I303*Character!$D$42),(K303*Character!$E$42),(L303*Character!$F$42),(M303*Character!$G$42)))</f>
        <v>36</v>
      </c>
      <c r="Q303" s="458"/>
      <c r="R303" s="458"/>
      <c r="T303" s="132" t="s">
        <v>902</v>
      </c>
      <c r="U303" s="132" t="s">
        <v>902</v>
      </c>
      <c r="V303" s="132" t="s">
        <v>1214</v>
      </c>
      <c r="W303" s="132" t="s">
        <v>902</v>
      </c>
      <c r="X303" s="458"/>
    </row>
    <row r="304" spans="1:24" x14ac:dyDescent="0.25">
      <c r="A304" s="11" t="s">
        <v>5</v>
      </c>
      <c r="B304" s="11" t="s">
        <v>5</v>
      </c>
      <c r="C304" s="11" t="s">
        <v>280</v>
      </c>
      <c r="D304" s="518" t="s">
        <v>902</v>
      </c>
      <c r="E304" s="371">
        <v>1</v>
      </c>
      <c r="F304" s="11" t="s">
        <v>97</v>
      </c>
      <c r="G304" s="11"/>
      <c r="H304" s="12"/>
      <c r="I304" s="12"/>
      <c r="J304" s="12"/>
      <c r="K304" s="12">
        <v>40</v>
      </c>
      <c r="L304" s="12"/>
      <c r="M304" s="12"/>
      <c r="N304" s="12"/>
      <c r="O304" s="12"/>
      <c r="P304" s="135">
        <f>IF($C304="","",SUM((I304*Character!$D$42),(K304*Character!$E$42),(L304*Character!$F$42),(M304*Character!$G$42)))</f>
        <v>40</v>
      </c>
      <c r="Q304" s="458"/>
      <c r="R304" s="458"/>
      <c r="T304" s="132" t="s">
        <v>902</v>
      </c>
      <c r="U304" s="132" t="s">
        <v>902</v>
      </c>
      <c r="V304" s="132" t="s">
        <v>902</v>
      </c>
      <c r="W304" s="132" t="s">
        <v>1214</v>
      </c>
      <c r="X304" s="458"/>
    </row>
    <row r="305" spans="1:24" x14ac:dyDescent="0.25">
      <c r="A305" s="11" t="s">
        <v>5</v>
      </c>
      <c r="B305" s="11" t="s">
        <v>5</v>
      </c>
      <c r="C305" s="11" t="s">
        <v>279</v>
      </c>
      <c r="D305" s="518" t="s">
        <v>902</v>
      </c>
      <c r="E305" s="371">
        <v>1</v>
      </c>
      <c r="F305" s="11" t="s">
        <v>97</v>
      </c>
      <c r="G305" s="11"/>
      <c r="H305" s="12"/>
      <c r="I305" s="12"/>
      <c r="J305" s="12"/>
      <c r="K305" s="12">
        <v>40</v>
      </c>
      <c r="L305" s="12"/>
      <c r="M305" s="12"/>
      <c r="N305" s="12"/>
      <c r="O305" s="12"/>
      <c r="P305" s="135">
        <f>IF($C305="","",SUM((I305*Character!$D$42),(K305*Character!$E$42),(L305*Character!$F$42),(M305*Character!$G$42)))</f>
        <v>40</v>
      </c>
      <c r="Q305" s="458"/>
      <c r="R305" s="458"/>
      <c r="T305" s="132" t="s">
        <v>902</v>
      </c>
      <c r="U305" s="132" t="s">
        <v>902</v>
      </c>
      <c r="V305" s="132" t="s">
        <v>902</v>
      </c>
      <c r="W305" s="132" t="s">
        <v>1214</v>
      </c>
      <c r="X305" s="458"/>
    </row>
    <row r="306" spans="1:24" x14ac:dyDescent="0.25">
      <c r="A306" s="11" t="s">
        <v>5</v>
      </c>
      <c r="B306" s="11" t="s">
        <v>5</v>
      </c>
      <c r="C306" s="11" t="s">
        <v>303</v>
      </c>
      <c r="D306" s="518" t="s">
        <v>902</v>
      </c>
      <c r="E306" s="371">
        <v>1</v>
      </c>
      <c r="F306" s="11" t="s">
        <v>149</v>
      </c>
      <c r="G306" s="11" t="s">
        <v>304</v>
      </c>
      <c r="H306" s="12">
        <v>11</v>
      </c>
      <c r="I306" s="12">
        <v>13</v>
      </c>
      <c r="J306" s="12">
        <v>5</v>
      </c>
      <c r="K306" s="12">
        <v>27</v>
      </c>
      <c r="L306" s="12"/>
      <c r="M306" s="12"/>
      <c r="N306" s="12"/>
      <c r="O306" s="12"/>
      <c r="P306" s="135">
        <f>IF($C306="","",SUM((I306*Character!$D$42),(K306*Character!$E$42),(L306*Character!$F$42),(M306*Character!$G$42)))</f>
        <v>28.472872340425532</v>
      </c>
      <c r="Q306" s="458"/>
      <c r="R306" s="458"/>
      <c r="T306" s="132" t="s">
        <v>902</v>
      </c>
      <c r="U306" s="132" t="s">
        <v>902</v>
      </c>
      <c r="V306" s="132" t="s">
        <v>902</v>
      </c>
      <c r="W306" s="132" t="s">
        <v>902</v>
      </c>
      <c r="X306" s="458"/>
    </row>
    <row r="307" spans="1:24" x14ac:dyDescent="0.25">
      <c r="A307" s="11" t="s">
        <v>5</v>
      </c>
      <c r="B307" s="11" t="s">
        <v>5</v>
      </c>
      <c r="C307" s="11" t="s">
        <v>1235</v>
      </c>
      <c r="D307" s="518" t="s">
        <v>902</v>
      </c>
      <c r="E307" s="371">
        <v>1</v>
      </c>
      <c r="F307" s="11" t="s">
        <v>97</v>
      </c>
      <c r="G307" s="11"/>
      <c r="H307" s="12"/>
      <c r="I307" s="12">
        <v>6</v>
      </c>
      <c r="J307" s="12">
        <v>5</v>
      </c>
      <c r="K307" s="12">
        <v>22</v>
      </c>
      <c r="L307" s="12"/>
      <c r="M307" s="12"/>
      <c r="N307" s="12"/>
      <c r="O307" s="12"/>
      <c r="P307" s="135">
        <f>IF($C307="","",SUM((I307*Character!$D$42),(K307*Character!$E$42),(L307*Character!$F$42),(M307*Character!$G$42)))</f>
        <v>22.679787234042553</v>
      </c>
      <c r="Q307" s="458"/>
      <c r="R307" s="458"/>
      <c r="T307" s="132" t="s">
        <v>902</v>
      </c>
      <c r="U307" s="132" t="s">
        <v>902</v>
      </c>
      <c r="V307" s="132" t="s">
        <v>902</v>
      </c>
      <c r="W307" s="132" t="s">
        <v>902</v>
      </c>
      <c r="X307" s="458"/>
    </row>
    <row r="308" spans="1:24" x14ac:dyDescent="0.25">
      <c r="A308" s="11" t="s">
        <v>5</v>
      </c>
      <c r="B308" s="11" t="s">
        <v>5</v>
      </c>
      <c r="C308" s="11" t="s">
        <v>255</v>
      </c>
      <c r="D308" s="518" t="s">
        <v>902</v>
      </c>
      <c r="E308" s="371">
        <v>6</v>
      </c>
      <c r="F308" s="11" t="s">
        <v>256</v>
      </c>
      <c r="G308" s="11" t="s">
        <v>257</v>
      </c>
      <c r="H308" s="12">
        <v>12</v>
      </c>
      <c r="I308" s="12">
        <v>13</v>
      </c>
      <c r="J308" s="12"/>
      <c r="K308" s="12">
        <v>48</v>
      </c>
      <c r="L308" s="12"/>
      <c r="M308" s="12"/>
      <c r="N308" s="12"/>
      <c r="O308" s="12"/>
      <c r="P308" s="135">
        <f>IF($C308="","",SUM((I308*Character!$D$42),(K308*Character!$E$42),(L308*Character!$F$42),(M308*Character!$G$42)))</f>
        <v>49.472872340425532</v>
      </c>
      <c r="Q308" s="458"/>
      <c r="R308" s="458"/>
      <c r="T308" s="132" t="s">
        <v>902</v>
      </c>
      <c r="U308" s="132" t="s">
        <v>902</v>
      </c>
      <c r="V308" s="132" t="s">
        <v>902</v>
      </c>
      <c r="W308" s="132" t="s">
        <v>902</v>
      </c>
      <c r="X308" s="458"/>
    </row>
    <row r="309" spans="1:24" x14ac:dyDescent="0.25">
      <c r="A309" s="11" t="s">
        <v>5</v>
      </c>
      <c r="B309" s="11" t="s">
        <v>5</v>
      </c>
      <c r="C309" s="11" t="s">
        <v>258</v>
      </c>
      <c r="D309" s="518" t="s">
        <v>902</v>
      </c>
      <c r="E309" s="371">
        <v>1</v>
      </c>
      <c r="F309" s="11" t="s">
        <v>75</v>
      </c>
      <c r="G309" s="11" t="s">
        <v>123</v>
      </c>
      <c r="H309" s="12">
        <v>10</v>
      </c>
      <c r="I309" s="12">
        <v>15</v>
      </c>
      <c r="J309" s="12">
        <v>10</v>
      </c>
      <c r="K309" s="12">
        <v>23</v>
      </c>
      <c r="L309" s="12">
        <v>2</v>
      </c>
      <c r="M309" s="12"/>
      <c r="N309" s="12"/>
      <c r="O309" s="12"/>
      <c r="P309" s="135">
        <f>IF($C309="","",SUM((I309*Character!$D$42),(K309*Character!$E$42),(L309*Character!$F$42),(M309*Character!$G$42)))</f>
        <v>38.295212765957451</v>
      </c>
      <c r="Q309" s="458"/>
      <c r="R309" s="458"/>
      <c r="T309" s="132" t="s">
        <v>902</v>
      </c>
      <c r="U309" s="132" t="s">
        <v>902</v>
      </c>
      <c r="V309" s="132" t="s">
        <v>902</v>
      </c>
      <c r="W309" s="132" t="s">
        <v>902</v>
      </c>
      <c r="X309" s="458"/>
    </row>
    <row r="310" spans="1:24" x14ac:dyDescent="0.25">
      <c r="A310" s="11" t="s">
        <v>5</v>
      </c>
      <c r="B310" s="11" t="s">
        <v>5</v>
      </c>
      <c r="C310" s="11" t="s">
        <v>285</v>
      </c>
      <c r="D310" s="518" t="s">
        <v>902</v>
      </c>
      <c r="E310" s="371">
        <v>5</v>
      </c>
      <c r="F310" s="11" t="s">
        <v>38</v>
      </c>
      <c r="G310" s="11" t="s">
        <v>286</v>
      </c>
      <c r="H310" s="12">
        <v>23</v>
      </c>
      <c r="I310" s="12">
        <v>17</v>
      </c>
      <c r="J310" s="12">
        <v>8</v>
      </c>
      <c r="K310" s="12">
        <v>36</v>
      </c>
      <c r="L310" s="12"/>
      <c r="M310" s="12"/>
      <c r="N310" s="12"/>
      <c r="O310" s="12">
        <v>20</v>
      </c>
      <c r="P310" s="135">
        <f>IF($C310="","",SUM((I310*Character!$D$42),(K310*Character!$E$42),(L310*Character!$F$42),(M310*Character!$G$42)))</f>
        <v>37.926063829787232</v>
      </c>
      <c r="Q310" s="458"/>
      <c r="R310" s="458"/>
      <c r="T310" s="132" t="s">
        <v>902</v>
      </c>
      <c r="U310" s="132" t="s">
        <v>902</v>
      </c>
      <c r="V310" s="132" t="s">
        <v>902</v>
      </c>
      <c r="W310" s="132" t="s">
        <v>902</v>
      </c>
      <c r="X310" s="458"/>
    </row>
    <row r="311" spans="1:24" x14ac:dyDescent="0.25">
      <c r="A311" s="11" t="s">
        <v>5</v>
      </c>
      <c r="B311" s="11" t="s">
        <v>5</v>
      </c>
      <c r="C311" s="11" t="s">
        <v>318</v>
      </c>
      <c r="D311" s="518" t="s">
        <v>902</v>
      </c>
      <c r="E311" s="371">
        <v>1</v>
      </c>
      <c r="F311" s="11" t="s">
        <v>125</v>
      </c>
      <c r="G311" s="11" t="s">
        <v>319</v>
      </c>
      <c r="H311" s="12">
        <v>19</v>
      </c>
      <c r="I311" s="12">
        <v>12</v>
      </c>
      <c r="J311" s="12">
        <v>10</v>
      </c>
      <c r="K311" s="12">
        <v>18</v>
      </c>
      <c r="L311" s="12"/>
      <c r="M311" s="12"/>
      <c r="N311" s="12"/>
      <c r="O311" s="12"/>
      <c r="P311" s="135">
        <f>IF($C311="","",SUM((I311*Character!$D$42),(K311*Character!$E$42),(L311*Character!$F$42),(M311*Character!$G$42)))</f>
        <v>19.359574468085107</v>
      </c>
      <c r="Q311" s="458"/>
      <c r="R311" s="458"/>
      <c r="T311" s="132" t="s">
        <v>902</v>
      </c>
      <c r="U311" s="132" t="s">
        <v>902</v>
      </c>
      <c r="V311" s="132" t="s">
        <v>902</v>
      </c>
      <c r="W311" s="132" t="s">
        <v>902</v>
      </c>
      <c r="X311" s="458"/>
    </row>
    <row r="312" spans="1:24" x14ac:dyDescent="0.25">
      <c r="A312" s="11" t="s">
        <v>5</v>
      </c>
      <c r="B312" s="11" t="s">
        <v>5</v>
      </c>
      <c r="C312" s="11" t="s">
        <v>326</v>
      </c>
      <c r="D312" s="518" t="s">
        <v>902</v>
      </c>
      <c r="E312" s="371">
        <v>3</v>
      </c>
      <c r="F312" s="11" t="s">
        <v>41</v>
      </c>
      <c r="G312" s="11" t="s">
        <v>42</v>
      </c>
      <c r="H312" s="12">
        <v>20</v>
      </c>
      <c r="I312" s="12">
        <v>25</v>
      </c>
      <c r="J312" s="12">
        <v>17</v>
      </c>
      <c r="K312" s="12"/>
      <c r="L312" s="12">
        <v>1</v>
      </c>
      <c r="M312" s="12"/>
      <c r="N312" s="12"/>
      <c r="O312" s="12"/>
      <c r="P312" s="135">
        <f>IF($C312="","",SUM((I312*Character!$D$42),(K312*Character!$E$42),(L312*Character!$F$42),(M312*Character!$G$42)))</f>
        <v>9.6303191489361737</v>
      </c>
      <c r="Q312" s="458"/>
      <c r="R312" s="458"/>
      <c r="T312" s="132" t="s">
        <v>902</v>
      </c>
      <c r="U312" s="132" t="s">
        <v>902</v>
      </c>
      <c r="V312" s="132" t="s">
        <v>902</v>
      </c>
      <c r="W312" s="132" t="s">
        <v>902</v>
      </c>
      <c r="X312" s="458"/>
    </row>
    <row r="313" spans="1:24" x14ac:dyDescent="0.25">
      <c r="A313" s="11" t="s">
        <v>5</v>
      </c>
      <c r="B313" s="11" t="s">
        <v>5</v>
      </c>
      <c r="C313" s="11" t="s">
        <v>272</v>
      </c>
      <c r="D313" s="518" t="s">
        <v>902</v>
      </c>
      <c r="E313" s="371">
        <v>1</v>
      </c>
      <c r="F313" s="11" t="s">
        <v>97</v>
      </c>
      <c r="G313" s="11"/>
      <c r="H313" s="12"/>
      <c r="I313" s="12"/>
      <c r="J313" s="12"/>
      <c r="K313" s="12">
        <v>41</v>
      </c>
      <c r="L313" s="12"/>
      <c r="M313" s="12"/>
      <c r="N313" s="12"/>
      <c r="O313" s="12"/>
      <c r="P313" s="135">
        <f>IF($C313="","",SUM((I313*Character!$D$42),(K313*Character!$E$42),(L313*Character!$F$42),(M313*Character!$G$42)))</f>
        <v>41</v>
      </c>
      <c r="Q313" s="458"/>
      <c r="R313" s="458"/>
      <c r="T313" s="132" t="s">
        <v>902</v>
      </c>
      <c r="U313" s="132" t="s">
        <v>902</v>
      </c>
      <c r="V313" s="132" t="s">
        <v>1214</v>
      </c>
      <c r="W313" s="132" t="s">
        <v>902</v>
      </c>
      <c r="X313" s="458"/>
    </row>
    <row r="314" spans="1:24" x14ac:dyDescent="0.25">
      <c r="A314" s="11" t="s">
        <v>5</v>
      </c>
      <c r="B314" s="11" t="s">
        <v>5</v>
      </c>
      <c r="C314" s="11" t="s">
        <v>294</v>
      </c>
      <c r="D314" s="518" t="s">
        <v>902</v>
      </c>
      <c r="E314" s="371">
        <v>1</v>
      </c>
      <c r="F314" s="11" t="s">
        <v>97</v>
      </c>
      <c r="G314" s="11"/>
      <c r="H314" s="12"/>
      <c r="I314" s="12"/>
      <c r="J314" s="12"/>
      <c r="K314" s="12">
        <v>37</v>
      </c>
      <c r="L314" s="12"/>
      <c r="M314" s="12"/>
      <c r="N314" s="12"/>
      <c r="O314" s="12"/>
      <c r="P314" s="135">
        <f>IF($C314="","",SUM((I314*Character!$D$42),(K314*Character!$E$42),(L314*Character!$F$42),(M314*Character!$G$42)))</f>
        <v>37</v>
      </c>
      <c r="Q314" s="458"/>
      <c r="R314" s="458"/>
      <c r="T314" s="132" t="s">
        <v>902</v>
      </c>
      <c r="U314" s="132" t="s">
        <v>902</v>
      </c>
      <c r="V314" s="132" t="s">
        <v>1214</v>
      </c>
      <c r="W314" s="132" t="s">
        <v>902</v>
      </c>
      <c r="X314" s="458"/>
    </row>
    <row r="315" spans="1:24" x14ac:dyDescent="0.25">
      <c r="A315" s="11" t="s">
        <v>5</v>
      </c>
      <c r="B315" s="11" t="s">
        <v>5</v>
      </c>
      <c r="C315" s="11" t="s">
        <v>330</v>
      </c>
      <c r="D315" s="518" t="s">
        <v>902</v>
      </c>
      <c r="E315" s="371">
        <v>6</v>
      </c>
      <c r="F315" s="11" t="s">
        <v>252</v>
      </c>
      <c r="G315" s="11"/>
      <c r="H315" s="12">
        <v>15</v>
      </c>
      <c r="I315" s="12"/>
      <c r="J315" s="12"/>
      <c r="K315" s="12">
        <v>12</v>
      </c>
      <c r="L315" s="12"/>
      <c r="M315" s="12"/>
      <c r="N315" s="12"/>
      <c r="O315" s="12"/>
      <c r="P315" s="135">
        <f>IF($C315="","",SUM((I315*Character!$D$42),(K315*Character!$E$42),(L315*Character!$F$42),(M315*Character!$G$42)))</f>
        <v>12</v>
      </c>
      <c r="Q315" s="458"/>
      <c r="R315" s="458"/>
      <c r="T315" s="132" t="s">
        <v>902</v>
      </c>
      <c r="U315" s="132" t="s">
        <v>902</v>
      </c>
      <c r="V315" s="132" t="s">
        <v>902</v>
      </c>
      <c r="W315" s="132" t="s">
        <v>902</v>
      </c>
      <c r="X315" s="458"/>
    </row>
    <row r="316" spans="1:24" x14ac:dyDescent="0.25">
      <c r="A316" s="11" t="s">
        <v>5</v>
      </c>
      <c r="B316" s="11" t="s">
        <v>5</v>
      </c>
      <c r="C316" s="11" t="s">
        <v>320</v>
      </c>
      <c r="D316" s="518" t="s">
        <v>902</v>
      </c>
      <c r="E316" s="371">
        <v>1</v>
      </c>
      <c r="F316" s="11" t="s">
        <v>197</v>
      </c>
      <c r="G316" s="11" t="s">
        <v>321</v>
      </c>
      <c r="H316" s="12">
        <v>13</v>
      </c>
      <c r="I316" s="12">
        <v>20</v>
      </c>
      <c r="J316" s="12">
        <v>10</v>
      </c>
      <c r="K316" s="12">
        <v>15</v>
      </c>
      <c r="L316" s="12"/>
      <c r="M316" s="12"/>
      <c r="N316" s="12"/>
      <c r="O316" s="12"/>
      <c r="P316" s="135">
        <f>IF($C316="","",SUM((I316*Character!$D$42),(K316*Character!$E$42),(L316*Character!$F$42),(M316*Character!$G$42)))</f>
        <v>17.26595744680851</v>
      </c>
      <c r="Q316" s="458"/>
      <c r="R316" s="458"/>
      <c r="T316" s="132" t="s">
        <v>902</v>
      </c>
      <c r="U316" s="132" t="s">
        <v>902</v>
      </c>
      <c r="V316" s="132" t="s">
        <v>902</v>
      </c>
      <c r="W316" s="132" t="s">
        <v>902</v>
      </c>
      <c r="X316" s="458"/>
    </row>
    <row r="317" spans="1:24" x14ac:dyDescent="0.25">
      <c r="A317" s="11" t="s">
        <v>5</v>
      </c>
      <c r="B317" s="11" t="s">
        <v>5</v>
      </c>
      <c r="C317" s="11" t="s">
        <v>305</v>
      </c>
      <c r="D317" s="518" t="s">
        <v>902</v>
      </c>
      <c r="E317" s="371">
        <v>5</v>
      </c>
      <c r="F317" s="11" t="s">
        <v>197</v>
      </c>
      <c r="G317" s="11" t="s">
        <v>306</v>
      </c>
      <c r="H317" s="12">
        <v>14</v>
      </c>
      <c r="I317" s="12">
        <v>12</v>
      </c>
      <c r="J317" s="12">
        <v>11</v>
      </c>
      <c r="K317" s="12">
        <v>15</v>
      </c>
      <c r="L317" s="12">
        <v>1</v>
      </c>
      <c r="M317" s="12"/>
      <c r="N317" s="12"/>
      <c r="O317" s="12"/>
      <c r="P317" s="135">
        <f>IF($C317="","",SUM((I317*Character!$D$42),(K317*Character!$E$42),(L317*Character!$F$42),(M317*Character!$G$42)))</f>
        <v>23.157446808510642</v>
      </c>
      <c r="Q317" s="458"/>
      <c r="R317" s="458"/>
      <c r="T317" s="132" t="s">
        <v>902</v>
      </c>
      <c r="U317" s="132" t="s">
        <v>902</v>
      </c>
      <c r="V317" s="132" t="s">
        <v>902</v>
      </c>
      <c r="W317" s="132" t="s">
        <v>902</v>
      </c>
      <c r="X317" s="458"/>
    </row>
    <row r="318" spans="1:24" x14ac:dyDescent="0.25">
      <c r="A318" s="11" t="s">
        <v>5</v>
      </c>
      <c r="B318" s="11" t="s">
        <v>5</v>
      </c>
      <c r="C318" s="11" t="s">
        <v>261</v>
      </c>
      <c r="D318" s="518" t="s">
        <v>902</v>
      </c>
      <c r="E318" s="371">
        <v>5</v>
      </c>
      <c r="F318" s="11" t="s">
        <v>47</v>
      </c>
      <c r="G318" s="11" t="s">
        <v>262</v>
      </c>
      <c r="H318" s="12">
        <v>20</v>
      </c>
      <c r="I318" s="12">
        <v>14</v>
      </c>
      <c r="J318" s="12">
        <v>8</v>
      </c>
      <c r="K318" s="12">
        <v>32</v>
      </c>
      <c r="L318" s="12">
        <v>1</v>
      </c>
      <c r="M318" s="12"/>
      <c r="N318" s="12"/>
      <c r="O318" s="12"/>
      <c r="P318" s="135">
        <f>IF($C318="","",SUM((I318*Character!$D$42),(K318*Character!$E$42),(L318*Character!$F$42),(M318*Character!$G$42)))</f>
        <v>40.384042553191492</v>
      </c>
      <c r="Q318" s="458"/>
      <c r="R318" s="458"/>
      <c r="T318" s="132" t="s">
        <v>902</v>
      </c>
      <c r="U318" s="132" t="s">
        <v>902</v>
      </c>
      <c r="V318" s="132" t="s">
        <v>902</v>
      </c>
      <c r="W318" s="132" t="s">
        <v>902</v>
      </c>
      <c r="X318" s="458"/>
    </row>
    <row r="319" spans="1:24" x14ac:dyDescent="0.25">
      <c r="A319" s="11" t="s">
        <v>5</v>
      </c>
      <c r="B319" s="11" t="s">
        <v>5</v>
      </c>
      <c r="C319" s="11" t="s">
        <v>293</v>
      </c>
      <c r="D319" s="518" t="s">
        <v>902</v>
      </c>
      <c r="E319" s="371">
        <v>1</v>
      </c>
      <c r="F319" s="11" t="s">
        <v>97</v>
      </c>
      <c r="G319" s="11"/>
      <c r="H319" s="12"/>
      <c r="I319" s="12"/>
      <c r="J319" s="12"/>
      <c r="K319" s="12">
        <v>37</v>
      </c>
      <c r="L319" s="12"/>
      <c r="M319" s="12"/>
      <c r="N319" s="12"/>
      <c r="O319" s="12"/>
      <c r="P319" s="135">
        <f>IF($C319="","",SUM((I319*Character!$D$42),(K319*Character!$E$42),(L319*Character!$F$42),(M319*Character!$G$42)))</f>
        <v>37</v>
      </c>
      <c r="Q319" s="458"/>
      <c r="R319" s="458"/>
      <c r="T319" s="132" t="s">
        <v>902</v>
      </c>
      <c r="U319" s="132" t="s">
        <v>902</v>
      </c>
      <c r="V319" s="132" t="s">
        <v>1214</v>
      </c>
      <c r="W319" s="132" t="s">
        <v>902</v>
      </c>
      <c r="X319" s="458"/>
    </row>
    <row r="320" spans="1:24" x14ac:dyDescent="0.25">
      <c r="A320" s="11" t="s">
        <v>5</v>
      </c>
      <c r="B320" s="11" t="s">
        <v>5</v>
      </c>
      <c r="C320" s="11" t="s">
        <v>301</v>
      </c>
      <c r="D320" s="518" t="s">
        <v>902</v>
      </c>
      <c r="E320" s="371">
        <v>2</v>
      </c>
      <c r="F320" s="11" t="s">
        <v>302</v>
      </c>
      <c r="G320" s="11"/>
      <c r="H320" s="12">
        <v>19</v>
      </c>
      <c r="I320" s="12">
        <v>13</v>
      </c>
      <c r="J320" s="12"/>
      <c r="K320" s="12">
        <v>21</v>
      </c>
      <c r="L320" s="12">
        <v>1</v>
      </c>
      <c r="M320" s="12"/>
      <c r="N320" s="12"/>
      <c r="O320" s="12"/>
      <c r="P320" s="135">
        <f>IF($C320="","",SUM((I320*Character!$D$42),(K320*Character!$E$42),(L320*Character!$F$42),(M320*Character!$G$42)))</f>
        <v>29.270744680851067</v>
      </c>
      <c r="Q320" s="458"/>
      <c r="R320" s="458"/>
      <c r="T320" s="132" t="s">
        <v>1214</v>
      </c>
      <c r="U320" s="132" t="s">
        <v>902</v>
      </c>
      <c r="V320" s="132" t="s">
        <v>902</v>
      </c>
      <c r="W320" s="132" t="s">
        <v>902</v>
      </c>
      <c r="X320" s="458"/>
    </row>
    <row r="321" spans="1:24" x14ac:dyDescent="0.25">
      <c r="A321" s="11"/>
      <c r="B321" s="11"/>
      <c r="C321" s="11"/>
      <c r="D321" s="518"/>
      <c r="F321" s="11"/>
      <c r="G321" s="11"/>
      <c r="H321" s="12"/>
      <c r="I321" s="12"/>
      <c r="J321" s="12"/>
      <c r="K321" s="12"/>
      <c r="L321" s="12"/>
      <c r="M321" s="12"/>
      <c r="N321" s="12"/>
      <c r="O321" s="12"/>
      <c r="P321" s="135" t="str">
        <f>IF($C321="","",SUM((I321*Character!$D$42),(K321*Character!$E$42),(L321*Character!$F$42),(M321*Character!$G$42),(O321*Character!$H$42)))</f>
        <v/>
      </c>
      <c r="Q321" s="458"/>
      <c r="R321" s="458"/>
      <c r="X321" s="458"/>
    </row>
    <row r="322" spans="1:24" x14ac:dyDescent="0.25">
      <c r="A322" s="390" t="s">
        <v>20</v>
      </c>
      <c r="B322" s="11"/>
      <c r="C322" s="11"/>
      <c r="D322" s="518"/>
      <c r="F322" s="11"/>
      <c r="G322" s="11"/>
      <c r="H322" s="12"/>
      <c r="I322" s="12"/>
      <c r="J322" s="12"/>
      <c r="K322" s="12"/>
      <c r="L322" s="12"/>
      <c r="M322" s="12"/>
      <c r="N322" s="12"/>
      <c r="O322" s="12"/>
      <c r="P322" s="135" t="str">
        <f>IF($C322="","",SUM((I322*Character!$D$42),(K322*Character!$E$42),(L322*Character!$F$42),(M322*Character!$G$42),(O322*Character!$H$42)))</f>
        <v/>
      </c>
      <c r="Q322" s="458"/>
      <c r="R322" s="458"/>
      <c r="X322" s="458"/>
    </row>
    <row r="323" spans="1:24" x14ac:dyDescent="0.25">
      <c r="A323" s="11" t="s">
        <v>20</v>
      </c>
      <c r="B323" s="11" t="s">
        <v>862</v>
      </c>
      <c r="C323" s="11" t="s">
        <v>876</v>
      </c>
      <c r="D323" s="518" t="s">
        <v>902</v>
      </c>
      <c r="E323" s="371">
        <v>1</v>
      </c>
      <c r="F323" s="11"/>
      <c r="G323" s="11"/>
      <c r="H323" s="12">
        <v>4</v>
      </c>
      <c r="I323" s="12">
        <v>4</v>
      </c>
      <c r="J323" s="12">
        <v>4</v>
      </c>
      <c r="K323" s="12"/>
      <c r="L323" s="12"/>
      <c r="M323" s="12"/>
      <c r="N323" s="12"/>
      <c r="O323" s="12"/>
      <c r="P323" s="135">
        <f>IF($C323="","",SUM((I323*Character!$D$42),(K323*Character!$E$42),(L323*Character!$F$42),(M323*Character!$G$42)))</f>
        <v>0.45319148936170228</v>
      </c>
      <c r="Q323" s="458"/>
      <c r="R323" s="458"/>
      <c r="T323" s="132" t="s">
        <v>902</v>
      </c>
      <c r="U323" s="132" t="s">
        <v>902</v>
      </c>
      <c r="V323" s="132" t="s">
        <v>902</v>
      </c>
      <c r="W323" s="132" t="s">
        <v>902</v>
      </c>
      <c r="X323" s="458"/>
    </row>
    <row r="324" spans="1:24" x14ac:dyDescent="0.25">
      <c r="A324" s="11" t="s">
        <v>20</v>
      </c>
      <c r="B324" s="11" t="s">
        <v>862</v>
      </c>
      <c r="C324" s="11" t="s">
        <v>877</v>
      </c>
      <c r="D324" s="518" t="s">
        <v>902</v>
      </c>
      <c r="E324" s="371">
        <v>1</v>
      </c>
      <c r="F324" s="11"/>
      <c r="G324" s="11"/>
      <c r="H324" s="12">
        <v>3</v>
      </c>
      <c r="I324" s="12">
        <v>3</v>
      </c>
      <c r="J324" s="12">
        <v>3</v>
      </c>
      <c r="K324" s="12"/>
      <c r="L324" s="12"/>
      <c r="M324" s="12"/>
      <c r="N324" s="12"/>
      <c r="O324" s="12"/>
      <c r="P324" s="135">
        <f>IF($C324="","",SUM((I324*Character!$D$42),(K324*Character!$E$42),(L324*Character!$F$42),(M324*Character!$G$42)))</f>
        <v>0.33989361702127674</v>
      </c>
      <c r="Q324" s="458"/>
      <c r="R324" s="458"/>
      <c r="T324" s="132" t="s">
        <v>902</v>
      </c>
      <c r="U324" s="132" t="s">
        <v>902</v>
      </c>
      <c r="V324" s="132" t="s">
        <v>902</v>
      </c>
      <c r="W324" s="132" t="s">
        <v>902</v>
      </c>
      <c r="X324" s="458"/>
    </row>
    <row r="325" spans="1:24" x14ac:dyDescent="0.25">
      <c r="A325" s="11" t="s">
        <v>20</v>
      </c>
      <c r="B325" s="11" t="s">
        <v>862</v>
      </c>
      <c r="C325" s="11" t="s">
        <v>878</v>
      </c>
      <c r="D325" s="518" t="s">
        <v>902</v>
      </c>
      <c r="E325" s="371">
        <v>1</v>
      </c>
      <c r="F325" s="11"/>
      <c r="G325" s="11"/>
      <c r="H325" s="12">
        <v>2</v>
      </c>
      <c r="I325" s="12">
        <v>2</v>
      </c>
      <c r="J325" s="12">
        <v>2</v>
      </c>
      <c r="K325" s="12"/>
      <c r="L325" s="12"/>
      <c r="M325" s="12"/>
      <c r="N325" s="12"/>
      <c r="O325" s="12"/>
      <c r="P325" s="135">
        <f>IF($C325="","",SUM((I325*Character!$D$42),(K325*Character!$E$42),(L325*Character!$F$42),(M325*Character!$G$42)))</f>
        <v>0.22659574468085114</v>
      </c>
      <c r="Q325" s="458"/>
      <c r="R325" s="458"/>
      <c r="T325" s="132" t="s">
        <v>902</v>
      </c>
      <c r="U325" s="132" t="s">
        <v>902</v>
      </c>
      <c r="V325" s="132" t="s">
        <v>902</v>
      </c>
      <c r="W325" s="132" t="s">
        <v>902</v>
      </c>
      <c r="X325" s="458"/>
    </row>
    <row r="326" spans="1:24" x14ac:dyDescent="0.25">
      <c r="A326" s="11" t="s">
        <v>20</v>
      </c>
      <c r="B326" s="11" t="s">
        <v>862</v>
      </c>
      <c r="C326" s="11" t="s">
        <v>879</v>
      </c>
      <c r="D326" s="518" t="s">
        <v>902</v>
      </c>
      <c r="E326" s="371">
        <v>1</v>
      </c>
      <c r="F326" s="11"/>
      <c r="G326" s="11"/>
      <c r="H326" s="12">
        <v>1</v>
      </c>
      <c r="I326" s="12">
        <v>1</v>
      </c>
      <c r="J326" s="12">
        <v>1</v>
      </c>
      <c r="K326" s="12"/>
      <c r="L326" s="12"/>
      <c r="M326" s="12"/>
      <c r="N326" s="12"/>
      <c r="O326" s="12"/>
      <c r="P326" s="135">
        <f>IF($C326="","",SUM((I326*Character!$D$42),(K326*Character!$E$42),(L326*Character!$F$42),(M326*Character!$G$42)))</f>
        <v>0.11329787234042557</v>
      </c>
      <c r="Q326" s="458"/>
      <c r="R326" s="458"/>
      <c r="T326" s="132" t="s">
        <v>902</v>
      </c>
      <c r="U326" s="132" t="s">
        <v>902</v>
      </c>
      <c r="V326" s="132" t="s">
        <v>902</v>
      </c>
      <c r="W326" s="132" t="s">
        <v>902</v>
      </c>
      <c r="X326" s="458"/>
    </row>
    <row r="327" spans="1:24" x14ac:dyDescent="0.25">
      <c r="A327" s="11"/>
      <c r="B327" s="11"/>
      <c r="C327" s="11"/>
      <c r="D327" s="518"/>
      <c r="F327" s="11"/>
      <c r="G327" s="11"/>
      <c r="H327" s="12"/>
      <c r="I327" s="12"/>
      <c r="J327" s="12"/>
      <c r="K327" s="12"/>
      <c r="L327" s="12"/>
      <c r="M327" s="12"/>
      <c r="N327" s="12"/>
      <c r="O327" s="12"/>
      <c r="P327" s="135" t="str">
        <f>IF($C327="","",SUM((I327*Character!$D$42),(K327*Character!$E$42),(L327*Character!$F$42),(M327*Character!$G$42),(O327*Character!$H$42)))</f>
        <v/>
      </c>
      <c r="Q327" s="458"/>
      <c r="R327" s="458"/>
      <c r="X327" s="458"/>
    </row>
    <row r="328" spans="1:24" s="388" customFormat="1" x14ac:dyDescent="0.25">
      <c r="A328" s="389" t="s">
        <v>4</v>
      </c>
      <c r="B328" s="384"/>
      <c r="C328" s="384"/>
      <c r="D328" s="517"/>
      <c r="E328" s="383"/>
      <c r="F328" s="384"/>
      <c r="G328" s="384"/>
      <c r="H328" s="385"/>
      <c r="I328" s="385"/>
      <c r="J328" s="385"/>
      <c r="K328" s="385"/>
      <c r="L328" s="385"/>
      <c r="M328" s="385"/>
      <c r="N328" s="385"/>
      <c r="O328" s="385"/>
      <c r="P328" s="135" t="str">
        <f>IF($C328="","",SUM((I328*Character!$D$42),(K328*Character!$E$42),(L328*Character!$F$42),(M328*Character!$G$42),(O328*Character!$H$42)))</f>
        <v/>
      </c>
      <c r="Q328" s="457"/>
      <c r="R328" s="457"/>
      <c r="S328" s="386"/>
      <c r="T328" s="387"/>
      <c r="U328" s="387"/>
      <c r="V328" s="387"/>
      <c r="W328" s="387"/>
      <c r="X328" s="457"/>
    </row>
    <row r="329" spans="1:24" x14ac:dyDescent="0.25">
      <c r="A329" s="11" t="s">
        <v>4</v>
      </c>
      <c r="B329" s="11" t="s">
        <v>4</v>
      </c>
      <c r="C329" s="11" t="s">
        <v>192</v>
      </c>
      <c r="D329" s="518" t="s">
        <v>902</v>
      </c>
      <c r="E329" s="371">
        <v>1</v>
      </c>
      <c r="F329" s="11" t="s">
        <v>97</v>
      </c>
      <c r="G329" s="11"/>
      <c r="H329" s="12"/>
      <c r="I329" s="12"/>
      <c r="J329" s="12"/>
      <c r="K329" s="12">
        <v>21</v>
      </c>
      <c r="L329" s="12"/>
      <c r="M329" s="12"/>
      <c r="N329" s="12"/>
      <c r="O329" s="12"/>
      <c r="P329" s="135">
        <f>IF($C329="","",SUM((I329*Character!$D$42),(K329*Character!$E$42),(L329*Character!$F$42),(M329*Character!$G$42)))</f>
        <v>21</v>
      </c>
      <c r="Q329" s="458"/>
      <c r="R329" s="458"/>
      <c r="T329" s="132" t="s">
        <v>902</v>
      </c>
      <c r="U329" s="132" t="s">
        <v>902</v>
      </c>
      <c r="V329" s="132" t="s">
        <v>902</v>
      </c>
      <c r="W329" s="132" t="s">
        <v>1214</v>
      </c>
      <c r="X329" s="458"/>
    </row>
    <row r="330" spans="1:24" x14ac:dyDescent="0.25">
      <c r="A330" s="11" t="s">
        <v>4</v>
      </c>
      <c r="B330" s="11" t="s">
        <v>4</v>
      </c>
      <c r="C330" s="11" t="s">
        <v>193</v>
      </c>
      <c r="D330" s="518" t="s">
        <v>902</v>
      </c>
      <c r="E330" s="371">
        <v>1</v>
      </c>
      <c r="F330" s="11" t="s">
        <v>97</v>
      </c>
      <c r="G330" s="11"/>
      <c r="H330" s="12"/>
      <c r="I330" s="12"/>
      <c r="J330" s="12"/>
      <c r="K330" s="12">
        <v>21</v>
      </c>
      <c r="L330" s="12"/>
      <c r="M330" s="12"/>
      <c r="N330" s="12"/>
      <c r="O330" s="12"/>
      <c r="P330" s="135">
        <f>IF($C330="","",SUM((I330*Character!$D$42),(K330*Character!$E$42),(L330*Character!$F$42),(M330*Character!$G$42)))</f>
        <v>21</v>
      </c>
      <c r="Q330" s="458"/>
      <c r="R330" s="458"/>
      <c r="T330" s="132" t="s">
        <v>902</v>
      </c>
      <c r="U330" s="132" t="s">
        <v>902</v>
      </c>
      <c r="V330" s="132" t="s">
        <v>1214</v>
      </c>
      <c r="W330" s="132" t="s">
        <v>902</v>
      </c>
      <c r="X330" s="458"/>
    </row>
    <row r="331" spans="1:24" x14ac:dyDescent="0.25">
      <c r="A331" s="11" t="s">
        <v>4</v>
      </c>
      <c r="B331" s="11" t="s">
        <v>4</v>
      </c>
      <c r="C331" s="11" t="s">
        <v>223</v>
      </c>
      <c r="D331" s="518" t="s">
        <v>902</v>
      </c>
      <c r="E331" s="371">
        <v>1</v>
      </c>
      <c r="F331" s="11" t="s">
        <v>149</v>
      </c>
      <c r="G331" s="11" t="s">
        <v>224</v>
      </c>
      <c r="H331" s="12"/>
      <c r="I331" s="12"/>
      <c r="J331" s="12"/>
      <c r="K331" s="12">
        <v>18</v>
      </c>
      <c r="L331" s="12"/>
      <c r="M331" s="12"/>
      <c r="N331" s="12"/>
      <c r="O331" s="12"/>
      <c r="P331" s="135">
        <f>IF($C331="","",SUM((I331*Character!$D$42),(K331*Character!$E$42),(L331*Character!$F$42),(M331*Character!$G$42)))</f>
        <v>18</v>
      </c>
      <c r="Q331" s="458"/>
      <c r="R331" s="458"/>
      <c r="T331" s="132" t="s">
        <v>902</v>
      </c>
      <c r="U331" s="132" t="s">
        <v>902</v>
      </c>
      <c r="V331" s="132" t="s">
        <v>902</v>
      </c>
      <c r="W331" s="132" t="s">
        <v>902</v>
      </c>
      <c r="X331" s="458"/>
    </row>
    <row r="332" spans="1:24" x14ac:dyDescent="0.25">
      <c r="A332" s="11" t="s">
        <v>4</v>
      </c>
      <c r="B332" s="11" t="s">
        <v>4</v>
      </c>
      <c r="C332" s="11" t="s">
        <v>1244</v>
      </c>
      <c r="D332" s="518" t="s">
        <v>902</v>
      </c>
      <c r="E332" s="371">
        <v>1</v>
      </c>
      <c r="F332" s="11" t="s">
        <v>97</v>
      </c>
      <c r="G332" s="11"/>
      <c r="H332" s="12"/>
      <c r="I332" s="12"/>
      <c r="J332" s="12"/>
      <c r="K332" s="12">
        <v>17</v>
      </c>
      <c r="L332" s="12"/>
      <c r="M332" s="12"/>
      <c r="N332" s="12"/>
      <c r="O332" s="12"/>
      <c r="P332" s="135">
        <f>IF($C332="","",SUM((I332*Character!$D$42),(K332*Character!$E$42),(L332*Character!$F$42),(M332*Character!$G$42)))</f>
        <v>17</v>
      </c>
      <c r="Q332" s="458"/>
      <c r="R332" s="458"/>
      <c r="T332" s="132" t="s">
        <v>902</v>
      </c>
      <c r="U332" s="132" t="s">
        <v>902</v>
      </c>
      <c r="V332" s="132" t="s">
        <v>902</v>
      </c>
      <c r="W332" s="132" t="s">
        <v>1214</v>
      </c>
      <c r="X332" s="458"/>
    </row>
    <row r="333" spans="1:24" x14ac:dyDescent="0.25">
      <c r="A333" s="11" t="s">
        <v>4</v>
      </c>
      <c r="B333" s="11" t="s">
        <v>4</v>
      </c>
      <c r="C333" s="11" t="s">
        <v>196</v>
      </c>
      <c r="D333" s="518" t="s">
        <v>902</v>
      </c>
      <c r="E333" s="371">
        <v>1</v>
      </c>
      <c r="F333" s="11" t="s">
        <v>197</v>
      </c>
      <c r="G333" s="11" t="s">
        <v>198</v>
      </c>
      <c r="H333" s="12"/>
      <c r="I333" s="12"/>
      <c r="J333" s="12"/>
      <c r="K333" s="12">
        <v>21</v>
      </c>
      <c r="L333" s="12"/>
      <c r="M333" s="12"/>
      <c r="N333" s="12">
        <v>4</v>
      </c>
      <c r="O333" s="12"/>
      <c r="P333" s="135">
        <f>IF($C333="","",SUM((I333*Character!$D$42),(K333*Character!$E$42),(L333*Character!$F$42),(M333*Character!$G$42)))</f>
        <v>21</v>
      </c>
      <c r="Q333" s="458"/>
      <c r="R333" s="458"/>
      <c r="T333" s="132" t="s">
        <v>902</v>
      </c>
      <c r="U333" s="132" t="s">
        <v>902</v>
      </c>
      <c r="V333" s="132" t="s">
        <v>902</v>
      </c>
      <c r="W333" s="132" t="s">
        <v>1214</v>
      </c>
      <c r="X333" s="458"/>
    </row>
    <row r="334" spans="1:24" x14ac:dyDescent="0.25">
      <c r="A334" s="11" t="s">
        <v>4</v>
      </c>
      <c r="B334" s="11" t="s">
        <v>4</v>
      </c>
      <c r="C334" s="11" t="s">
        <v>216</v>
      </c>
      <c r="D334" s="518" t="s">
        <v>902</v>
      </c>
      <c r="E334" s="371">
        <v>1</v>
      </c>
      <c r="F334" s="11" t="s">
        <v>97</v>
      </c>
      <c r="G334" s="11"/>
      <c r="H334" s="12"/>
      <c r="I334" s="12"/>
      <c r="J334" s="12"/>
      <c r="K334" s="12">
        <v>19</v>
      </c>
      <c r="L334" s="12"/>
      <c r="M334" s="12"/>
      <c r="N334" s="12"/>
      <c r="O334" s="12"/>
      <c r="P334" s="135">
        <f>IF($C334="","",SUM((I334*Character!$D$42),(K334*Character!$E$42),(L334*Character!$F$42),(M334*Character!$G$42)))</f>
        <v>19</v>
      </c>
      <c r="Q334" s="458"/>
      <c r="R334" s="458"/>
      <c r="T334" s="132" t="s">
        <v>902</v>
      </c>
      <c r="U334" s="132" t="s">
        <v>902</v>
      </c>
      <c r="V334" s="132" t="s">
        <v>902</v>
      </c>
      <c r="W334" s="132" t="s">
        <v>1214</v>
      </c>
      <c r="X334" s="458"/>
    </row>
    <row r="335" spans="1:24" x14ac:dyDescent="0.25">
      <c r="A335" s="11" t="s">
        <v>4</v>
      </c>
      <c r="B335" s="11" t="s">
        <v>4</v>
      </c>
      <c r="C335" s="11" t="s">
        <v>185</v>
      </c>
      <c r="D335" s="518" t="s">
        <v>902</v>
      </c>
      <c r="E335" s="371">
        <v>5</v>
      </c>
      <c r="F335" s="11" t="s">
        <v>38</v>
      </c>
      <c r="G335" s="11" t="s">
        <v>186</v>
      </c>
      <c r="H335" s="12">
        <v>17</v>
      </c>
      <c r="I335" s="12">
        <v>12</v>
      </c>
      <c r="J335" s="12"/>
      <c r="K335" s="12">
        <v>21</v>
      </c>
      <c r="L335" s="12"/>
      <c r="M335" s="12"/>
      <c r="N335" s="12"/>
      <c r="O335" s="12"/>
      <c r="P335" s="135">
        <f>IF($C335="","",SUM((I335*Character!$D$42),(K335*Character!$E$42),(L335*Character!$F$42),(M335*Character!$G$42)))</f>
        <v>22.359574468085107</v>
      </c>
      <c r="Q335" s="458"/>
      <c r="R335" s="458"/>
      <c r="T335" s="132" t="s">
        <v>902</v>
      </c>
      <c r="U335" s="132" t="s">
        <v>902</v>
      </c>
      <c r="V335" s="132" t="s">
        <v>902</v>
      </c>
      <c r="W335" s="132" t="s">
        <v>902</v>
      </c>
      <c r="X335" s="458"/>
    </row>
    <row r="336" spans="1:24" x14ac:dyDescent="0.25">
      <c r="A336" s="11" t="s">
        <v>4</v>
      </c>
      <c r="B336" s="11" t="s">
        <v>4</v>
      </c>
      <c r="C336" s="11" t="s">
        <v>215</v>
      </c>
      <c r="D336" s="518" t="s">
        <v>902</v>
      </c>
      <c r="E336" s="371">
        <v>1</v>
      </c>
      <c r="F336" s="11" t="s">
        <v>97</v>
      </c>
      <c r="G336" s="11"/>
      <c r="H336" s="12"/>
      <c r="I336" s="12"/>
      <c r="J336" s="12"/>
      <c r="K336" s="12">
        <v>19</v>
      </c>
      <c r="L336" s="12"/>
      <c r="M336" s="12"/>
      <c r="N336" s="12"/>
      <c r="O336" s="12"/>
      <c r="P336" s="135">
        <f>IF($C336="","",SUM((I336*Character!$D$42),(K336*Character!$E$42),(L336*Character!$F$42),(M336*Character!$G$42)))</f>
        <v>19</v>
      </c>
      <c r="Q336" s="458"/>
      <c r="R336" s="458"/>
      <c r="T336" s="132" t="s">
        <v>902</v>
      </c>
      <c r="U336" s="132" t="s">
        <v>902</v>
      </c>
      <c r="V336" s="132" t="s">
        <v>902</v>
      </c>
      <c r="W336" s="132" t="s">
        <v>1214</v>
      </c>
      <c r="X336" s="458"/>
    </row>
    <row r="337" spans="1:24" x14ac:dyDescent="0.25">
      <c r="A337" s="11" t="s">
        <v>4</v>
      </c>
      <c r="B337" s="11" t="s">
        <v>4</v>
      </c>
      <c r="C337" s="11" t="s">
        <v>247</v>
      </c>
      <c r="D337" s="518" t="s">
        <v>902</v>
      </c>
      <c r="E337" s="371">
        <v>1</v>
      </c>
      <c r="F337" s="11" t="s">
        <v>248</v>
      </c>
      <c r="G337" s="11"/>
      <c r="H337" s="12">
        <v>10</v>
      </c>
      <c r="I337" s="12"/>
      <c r="J337" s="12"/>
      <c r="K337" s="12"/>
      <c r="L337" s="12">
        <v>1</v>
      </c>
      <c r="M337" s="12"/>
      <c r="N337" s="12"/>
      <c r="O337" s="12"/>
      <c r="P337" s="135">
        <f>IF($C337="","",SUM((I337*Character!$D$42),(K337*Character!$E$42),(L337*Character!$F$42),(M337*Character!$G$42)))</f>
        <v>6.7978723404255339</v>
      </c>
      <c r="Q337" s="458"/>
      <c r="R337" s="458"/>
      <c r="T337" s="132" t="s">
        <v>902</v>
      </c>
      <c r="U337" s="132" t="s">
        <v>902</v>
      </c>
      <c r="V337" s="132" t="s">
        <v>902</v>
      </c>
      <c r="W337" s="132" t="s">
        <v>902</v>
      </c>
      <c r="X337" s="458"/>
    </row>
    <row r="338" spans="1:24" x14ac:dyDescent="0.25">
      <c r="A338" s="11" t="s">
        <v>4</v>
      </c>
      <c r="B338" s="11" t="s">
        <v>4</v>
      </c>
      <c r="C338" s="11" t="s">
        <v>179</v>
      </c>
      <c r="D338" s="518" t="s">
        <v>902</v>
      </c>
      <c r="E338" s="371">
        <v>4</v>
      </c>
      <c r="F338" s="11" t="s">
        <v>72</v>
      </c>
      <c r="G338" s="11" t="s">
        <v>180</v>
      </c>
      <c r="H338" s="12"/>
      <c r="I338" s="12">
        <v>10</v>
      </c>
      <c r="J338" s="12"/>
      <c r="K338" s="12">
        <v>23</v>
      </c>
      <c r="L338" s="12"/>
      <c r="M338" s="12">
        <v>1</v>
      </c>
      <c r="N338" s="12"/>
      <c r="O338" s="12"/>
      <c r="P338" s="135">
        <f>IF($C338="","",SUM((I338*Character!$D$42),(K338*Character!$E$42),(L338*Character!$F$42),(M338*Character!$G$42)))</f>
        <v>37.728723404255319</v>
      </c>
      <c r="Q338" s="458"/>
      <c r="R338" s="458"/>
      <c r="T338" s="132" t="s">
        <v>902</v>
      </c>
      <c r="U338" s="132" t="s">
        <v>902</v>
      </c>
      <c r="V338" s="132" t="s">
        <v>902</v>
      </c>
      <c r="W338" s="132" t="s">
        <v>902</v>
      </c>
      <c r="X338" s="458"/>
    </row>
    <row r="339" spans="1:24" x14ac:dyDescent="0.25">
      <c r="A339" s="11" t="s">
        <v>4</v>
      </c>
      <c r="B339" s="11" t="s">
        <v>4</v>
      </c>
      <c r="C339" s="11" t="s">
        <v>181</v>
      </c>
      <c r="D339" s="518" t="s">
        <v>902</v>
      </c>
      <c r="E339" s="371">
        <v>3</v>
      </c>
      <c r="F339" s="11" t="s">
        <v>41</v>
      </c>
      <c r="G339" s="11" t="s">
        <v>42</v>
      </c>
      <c r="H339" s="12">
        <v>10</v>
      </c>
      <c r="I339" s="12">
        <v>14</v>
      </c>
      <c r="J339" s="12"/>
      <c r="K339" s="12">
        <v>28</v>
      </c>
      <c r="L339" s="12"/>
      <c r="M339" s="12"/>
      <c r="N339" s="12"/>
      <c r="O339" s="12"/>
      <c r="P339" s="135">
        <f>IF($C339="","",SUM((I339*Character!$D$42),(K339*Character!$E$42),(L339*Character!$F$42),(M339*Character!$G$42)))</f>
        <v>29.586170212765957</v>
      </c>
      <c r="Q339" s="458"/>
      <c r="R339" s="458"/>
      <c r="T339" s="132" t="s">
        <v>902</v>
      </c>
      <c r="U339" s="132" t="s">
        <v>902</v>
      </c>
      <c r="V339" s="132" t="s">
        <v>902</v>
      </c>
      <c r="W339" s="132" t="s">
        <v>902</v>
      </c>
      <c r="X339" s="458"/>
    </row>
    <row r="340" spans="1:24" x14ac:dyDescent="0.25">
      <c r="A340" s="11" t="s">
        <v>4</v>
      </c>
      <c r="B340" s="11" t="s">
        <v>4</v>
      </c>
      <c r="C340" s="11" t="s">
        <v>177</v>
      </c>
      <c r="D340" s="518" t="s">
        <v>902</v>
      </c>
      <c r="E340" s="371">
        <v>5</v>
      </c>
      <c r="F340" s="11" t="s">
        <v>38</v>
      </c>
      <c r="G340" s="11" t="s">
        <v>178</v>
      </c>
      <c r="H340" s="12">
        <v>11</v>
      </c>
      <c r="I340" s="12">
        <v>10</v>
      </c>
      <c r="J340" s="12"/>
      <c r="K340" s="12">
        <v>30</v>
      </c>
      <c r="L340" s="12"/>
      <c r="M340" s="12">
        <v>1</v>
      </c>
      <c r="N340" s="12"/>
      <c r="O340" s="12"/>
      <c r="P340" s="135">
        <f>IF($C340="","",SUM((I340*Character!$D$42),(K340*Character!$E$42),(L340*Character!$F$42),(M340*Character!$G$42)))</f>
        <v>44.728723404255319</v>
      </c>
      <c r="Q340" s="458"/>
      <c r="R340" s="458"/>
      <c r="T340" s="132" t="s">
        <v>902</v>
      </c>
      <c r="U340" s="132" t="s">
        <v>902</v>
      </c>
      <c r="V340" s="132" t="s">
        <v>902</v>
      </c>
      <c r="W340" s="132" t="s">
        <v>902</v>
      </c>
      <c r="X340" s="458"/>
    </row>
    <row r="341" spans="1:24" x14ac:dyDescent="0.25">
      <c r="A341" s="11" t="s">
        <v>4</v>
      </c>
      <c r="B341" s="11" t="s">
        <v>4</v>
      </c>
      <c r="C341" s="11" t="s">
        <v>184</v>
      </c>
      <c r="D341" s="518" t="s">
        <v>902</v>
      </c>
      <c r="E341" s="371">
        <v>4</v>
      </c>
      <c r="F341" s="11" t="s">
        <v>72</v>
      </c>
      <c r="G341" s="11"/>
      <c r="H341" s="12">
        <v>6</v>
      </c>
      <c r="I341" s="12">
        <v>6</v>
      </c>
      <c r="J341" s="12"/>
      <c r="K341" s="12">
        <v>23</v>
      </c>
      <c r="L341" s="12"/>
      <c r="M341" s="12"/>
      <c r="N341" s="12"/>
      <c r="O341" s="12"/>
      <c r="P341" s="135">
        <f>IF($C341="","",SUM((I341*Character!$D$42),(K341*Character!$E$42),(L341*Character!$F$42),(M341*Character!$G$42)))</f>
        <v>23.679787234042553</v>
      </c>
      <c r="Q341" s="458"/>
      <c r="R341" s="458"/>
      <c r="T341" s="132" t="s">
        <v>902</v>
      </c>
      <c r="U341" s="132" t="s">
        <v>902</v>
      </c>
      <c r="V341" s="132" t="s">
        <v>902</v>
      </c>
      <c r="W341" s="132" t="s">
        <v>902</v>
      </c>
      <c r="X341" s="458"/>
    </row>
    <row r="342" spans="1:24" x14ac:dyDescent="0.25">
      <c r="A342" s="11" t="s">
        <v>4</v>
      </c>
      <c r="B342" s="11" t="s">
        <v>4</v>
      </c>
      <c r="C342" s="11" t="s">
        <v>175</v>
      </c>
      <c r="D342" s="518" t="s">
        <v>902</v>
      </c>
      <c r="E342" s="371">
        <v>6</v>
      </c>
      <c r="F342" s="11" t="s">
        <v>33</v>
      </c>
      <c r="G342" s="11" t="s">
        <v>176</v>
      </c>
      <c r="H342" s="12">
        <v>12</v>
      </c>
      <c r="I342" s="12">
        <v>11</v>
      </c>
      <c r="J342" s="12"/>
      <c r="K342" s="12">
        <v>26</v>
      </c>
      <c r="L342" s="12">
        <v>1</v>
      </c>
      <c r="M342" s="12">
        <v>1</v>
      </c>
      <c r="N342" s="12"/>
      <c r="O342" s="12"/>
      <c r="P342" s="135">
        <f>IF($C342="","",SUM((I342*Character!$D$42),(K342*Character!$E$42),(L342*Character!$F$42),(M342*Character!$G$42)))</f>
        <v>47.639893617021286</v>
      </c>
      <c r="Q342" s="458"/>
      <c r="R342" s="458"/>
      <c r="T342" s="132" t="s">
        <v>902</v>
      </c>
      <c r="U342" s="132" t="s">
        <v>902</v>
      </c>
      <c r="V342" s="132" t="s">
        <v>902</v>
      </c>
      <c r="W342" s="132" t="s">
        <v>902</v>
      </c>
      <c r="X342" s="458"/>
    </row>
    <row r="343" spans="1:24" x14ac:dyDescent="0.25">
      <c r="A343" s="11" t="s">
        <v>4</v>
      </c>
      <c r="B343" s="11" t="s">
        <v>4</v>
      </c>
      <c r="C343" s="11" t="s">
        <v>242</v>
      </c>
      <c r="D343" s="518" t="s">
        <v>902</v>
      </c>
      <c r="E343" s="371">
        <v>5</v>
      </c>
      <c r="F343" s="11" t="s">
        <v>38</v>
      </c>
      <c r="G343" s="11" t="s">
        <v>243</v>
      </c>
      <c r="H343" s="12">
        <v>10</v>
      </c>
      <c r="I343" s="12">
        <v>10</v>
      </c>
      <c r="J343" s="12">
        <v>7</v>
      </c>
      <c r="K343" s="12">
        <v>11</v>
      </c>
      <c r="L343" s="12"/>
      <c r="M343" s="12"/>
      <c r="N343" s="12"/>
      <c r="O343" s="12"/>
      <c r="P343" s="135">
        <f>IF($C343="","",SUM((I343*Character!$D$42),(K343*Character!$E$42),(L343*Character!$F$42),(M343*Character!$G$42)))</f>
        <v>12.132978723404255</v>
      </c>
      <c r="Q343" s="458"/>
      <c r="R343" s="458"/>
      <c r="T343" s="132" t="s">
        <v>902</v>
      </c>
      <c r="U343" s="132" t="s">
        <v>902</v>
      </c>
      <c r="V343" s="132" t="s">
        <v>902</v>
      </c>
      <c r="W343" s="132" t="s">
        <v>902</v>
      </c>
      <c r="X343" s="458"/>
    </row>
    <row r="344" spans="1:24" x14ac:dyDescent="0.25">
      <c r="A344" s="11" t="s">
        <v>4</v>
      </c>
      <c r="B344" s="11" t="s">
        <v>4</v>
      </c>
      <c r="C344" s="11" t="s">
        <v>219</v>
      </c>
      <c r="D344" s="518" t="s">
        <v>902</v>
      </c>
      <c r="E344" s="371">
        <v>1</v>
      </c>
      <c r="F344" s="11" t="s">
        <v>97</v>
      </c>
      <c r="G344" s="11"/>
      <c r="H344" s="12"/>
      <c r="I344" s="12"/>
      <c r="J344" s="12"/>
      <c r="K344" s="12">
        <v>19</v>
      </c>
      <c r="L344" s="12"/>
      <c r="M344" s="12"/>
      <c r="N344" s="12"/>
      <c r="O344" s="12"/>
      <c r="P344" s="135">
        <f>IF($C344="","",SUM((I344*Character!$D$42),(K344*Character!$E$42),(L344*Character!$F$42),(M344*Character!$G$42)))</f>
        <v>19</v>
      </c>
      <c r="Q344" s="458"/>
      <c r="R344" s="458"/>
      <c r="T344" s="132" t="s">
        <v>902</v>
      </c>
      <c r="U344" s="132" t="s">
        <v>902</v>
      </c>
      <c r="V344" s="132" t="s">
        <v>902</v>
      </c>
      <c r="W344" s="132" t="s">
        <v>1214</v>
      </c>
      <c r="X344" s="458"/>
    </row>
    <row r="345" spans="1:24" x14ac:dyDescent="0.25">
      <c r="A345" s="11" t="s">
        <v>4</v>
      </c>
      <c r="B345" s="11" t="s">
        <v>4</v>
      </c>
      <c r="C345" s="11" t="s">
        <v>202</v>
      </c>
      <c r="D345" s="518" t="s">
        <v>902</v>
      </c>
      <c r="E345" s="371">
        <v>4</v>
      </c>
      <c r="F345" s="11" t="s">
        <v>203</v>
      </c>
      <c r="G345" s="11" t="s">
        <v>204</v>
      </c>
      <c r="H345" s="12">
        <v>5</v>
      </c>
      <c r="I345" s="12">
        <v>4</v>
      </c>
      <c r="J345" s="12"/>
      <c r="K345" s="12">
        <v>20</v>
      </c>
      <c r="L345" s="12"/>
      <c r="M345" s="12"/>
      <c r="N345" s="12"/>
      <c r="O345" s="12"/>
      <c r="P345" s="135">
        <f>IF($C345="","",SUM((I345*Character!$D$42),(K345*Character!$E$42),(L345*Character!$F$42),(M345*Character!$G$42)))</f>
        <v>20.453191489361704</v>
      </c>
      <c r="Q345" s="458"/>
      <c r="R345" s="458"/>
      <c r="T345" s="132" t="s">
        <v>902</v>
      </c>
      <c r="U345" s="132" t="s">
        <v>902</v>
      </c>
      <c r="V345" s="132" t="s">
        <v>902</v>
      </c>
      <c r="W345" s="132" t="s">
        <v>902</v>
      </c>
      <c r="X345" s="458"/>
    </row>
    <row r="346" spans="1:24" x14ac:dyDescent="0.25">
      <c r="A346" s="11" t="s">
        <v>4</v>
      </c>
      <c r="B346" s="11" t="s">
        <v>4</v>
      </c>
      <c r="C346" s="11" t="s">
        <v>239</v>
      </c>
      <c r="D346" s="518" t="s">
        <v>902</v>
      </c>
      <c r="E346" s="371">
        <v>1</v>
      </c>
      <c r="F346" s="11" t="s">
        <v>240</v>
      </c>
      <c r="G346" s="11" t="s">
        <v>241</v>
      </c>
      <c r="H346" s="12">
        <v>6</v>
      </c>
      <c r="I346" s="12">
        <v>9</v>
      </c>
      <c r="J346" s="12"/>
      <c r="K346" s="12">
        <v>12</v>
      </c>
      <c r="L346" s="12"/>
      <c r="M346" s="12"/>
      <c r="N346" s="12"/>
      <c r="O346" s="12"/>
      <c r="P346" s="135">
        <f>IF($C346="","",SUM((I346*Character!$D$42),(K346*Character!$E$42),(L346*Character!$F$42),(M346*Character!$G$42)))</f>
        <v>13.01968085106383</v>
      </c>
      <c r="Q346" s="458"/>
      <c r="R346" s="458"/>
      <c r="T346" s="132" t="s">
        <v>902</v>
      </c>
      <c r="U346" s="132" t="s">
        <v>902</v>
      </c>
      <c r="V346" s="132" t="s">
        <v>902</v>
      </c>
      <c r="W346" s="132" t="s">
        <v>902</v>
      </c>
      <c r="X346" s="458"/>
    </row>
    <row r="347" spans="1:24" x14ac:dyDescent="0.25">
      <c r="A347" s="11" t="s">
        <v>4</v>
      </c>
      <c r="B347" s="11" t="s">
        <v>4</v>
      </c>
      <c r="C347" s="11" t="s">
        <v>236</v>
      </c>
      <c r="D347" s="518" t="s">
        <v>902</v>
      </c>
      <c r="E347" s="371">
        <v>1</v>
      </c>
      <c r="F347" s="11" t="s">
        <v>97</v>
      </c>
      <c r="G347" s="11"/>
      <c r="H347" s="12"/>
      <c r="I347" s="12"/>
      <c r="J347" s="12"/>
      <c r="K347" s="12">
        <v>17</v>
      </c>
      <c r="L347" s="12"/>
      <c r="M347" s="12"/>
      <c r="N347" s="12"/>
      <c r="O347" s="12"/>
      <c r="P347" s="135">
        <f>IF($C347="","",SUM((I347*Character!$D$42),(K347*Character!$E$42),(L347*Character!$F$42),(M347*Character!$G$42)))</f>
        <v>17</v>
      </c>
      <c r="Q347" s="458"/>
      <c r="R347" s="458"/>
      <c r="T347" s="132" t="s">
        <v>902</v>
      </c>
      <c r="U347" s="132" t="s">
        <v>902</v>
      </c>
      <c r="V347" s="132" t="s">
        <v>902</v>
      </c>
      <c r="W347" s="132" t="s">
        <v>1214</v>
      </c>
      <c r="X347" s="458"/>
    </row>
    <row r="348" spans="1:24" x14ac:dyDescent="0.25">
      <c r="A348" s="11" t="s">
        <v>4</v>
      </c>
      <c r="B348" s="11" t="s">
        <v>4</v>
      </c>
      <c r="C348" s="11" t="s">
        <v>210</v>
      </c>
      <c r="D348" s="518" t="s">
        <v>902</v>
      </c>
      <c r="E348" s="371">
        <v>1</v>
      </c>
      <c r="F348" s="11" t="s">
        <v>97</v>
      </c>
      <c r="G348" s="11"/>
      <c r="H348" s="12"/>
      <c r="I348" s="12"/>
      <c r="J348" s="12"/>
      <c r="K348" s="12">
        <v>20</v>
      </c>
      <c r="L348" s="12"/>
      <c r="M348" s="12"/>
      <c r="N348" s="12"/>
      <c r="O348" s="12"/>
      <c r="P348" s="135">
        <f>IF($C348="","",SUM((I348*Character!$D$42),(K348*Character!$E$42),(L348*Character!$F$42),(M348*Character!$G$42)))</f>
        <v>20</v>
      </c>
      <c r="Q348" s="458"/>
      <c r="R348" s="458"/>
      <c r="T348" s="132" t="s">
        <v>902</v>
      </c>
      <c r="U348" s="132" t="s">
        <v>902</v>
      </c>
      <c r="V348" s="132" t="s">
        <v>902</v>
      </c>
      <c r="W348" s="132" t="s">
        <v>1214</v>
      </c>
      <c r="X348" s="458"/>
    </row>
    <row r="349" spans="1:24" x14ac:dyDescent="0.25">
      <c r="A349" s="11" t="s">
        <v>4</v>
      </c>
      <c r="B349" s="11" t="s">
        <v>4</v>
      </c>
      <c r="C349" s="11" t="s">
        <v>213</v>
      </c>
      <c r="D349" s="518" t="s">
        <v>902</v>
      </c>
      <c r="E349" s="371">
        <v>1</v>
      </c>
      <c r="F349" s="11" t="s">
        <v>97</v>
      </c>
      <c r="G349" s="11"/>
      <c r="H349" s="12"/>
      <c r="I349" s="12"/>
      <c r="J349" s="12"/>
      <c r="K349" s="12">
        <v>20</v>
      </c>
      <c r="L349" s="12"/>
      <c r="M349" s="12"/>
      <c r="N349" s="12"/>
      <c r="O349" s="12"/>
      <c r="P349" s="135">
        <f>IF($C349="","",SUM((I349*Character!$D$42),(K349*Character!$E$42),(L349*Character!$F$42),(M349*Character!$G$42)))</f>
        <v>20</v>
      </c>
      <c r="Q349" s="458"/>
      <c r="R349" s="458"/>
      <c r="T349" s="132" t="s">
        <v>902</v>
      </c>
      <c r="U349" s="132" t="s">
        <v>902</v>
      </c>
      <c r="V349" s="132" t="s">
        <v>902</v>
      </c>
      <c r="W349" s="132" t="s">
        <v>1214</v>
      </c>
      <c r="X349" s="458"/>
    </row>
    <row r="350" spans="1:24" x14ac:dyDescent="0.25">
      <c r="A350" s="11" t="s">
        <v>4</v>
      </c>
      <c r="B350" s="11" t="s">
        <v>4</v>
      </c>
      <c r="C350" s="11" t="s">
        <v>214</v>
      </c>
      <c r="D350" s="518" t="s">
        <v>902</v>
      </c>
      <c r="E350" s="371">
        <v>1</v>
      </c>
      <c r="F350" s="11" t="s">
        <v>97</v>
      </c>
      <c r="G350" s="11"/>
      <c r="H350" s="12"/>
      <c r="I350" s="12"/>
      <c r="J350" s="12"/>
      <c r="K350" s="12">
        <v>20</v>
      </c>
      <c r="L350" s="12"/>
      <c r="M350" s="12"/>
      <c r="N350" s="12"/>
      <c r="O350" s="12"/>
      <c r="P350" s="135">
        <f>IF($C350="","",SUM((I350*Character!$D$42),(K350*Character!$E$42),(L350*Character!$F$42),(M350*Character!$G$42)))</f>
        <v>20</v>
      </c>
      <c r="Q350" s="458"/>
      <c r="R350" s="458"/>
      <c r="T350" s="132" t="s">
        <v>902</v>
      </c>
      <c r="U350" s="132" t="s">
        <v>902</v>
      </c>
      <c r="V350" s="132" t="s">
        <v>1214</v>
      </c>
      <c r="W350" s="132" t="s">
        <v>902</v>
      </c>
      <c r="X350" s="458"/>
    </row>
    <row r="351" spans="1:24" x14ac:dyDescent="0.25">
      <c r="A351" s="11" t="s">
        <v>4</v>
      </c>
      <c r="B351" s="11" t="s">
        <v>4</v>
      </c>
      <c r="C351" s="11" t="s">
        <v>187</v>
      </c>
      <c r="D351" s="518" t="s">
        <v>902</v>
      </c>
      <c r="E351" s="371">
        <v>1</v>
      </c>
      <c r="F351" s="11" t="s">
        <v>97</v>
      </c>
      <c r="G351" s="11"/>
      <c r="H351" s="12"/>
      <c r="I351" s="12"/>
      <c r="J351" s="12"/>
      <c r="K351" s="12">
        <v>21</v>
      </c>
      <c r="L351" s="12"/>
      <c r="M351" s="12"/>
      <c r="N351" s="12"/>
      <c r="O351" s="12"/>
      <c r="P351" s="135">
        <f>IF($C351="","",SUM((I351*Character!$D$42),(K351*Character!$E$42),(L351*Character!$F$42),(M351*Character!$G$42)))</f>
        <v>21</v>
      </c>
      <c r="Q351" s="458"/>
      <c r="R351" s="458"/>
      <c r="T351" s="132" t="s">
        <v>902</v>
      </c>
      <c r="U351" s="132" t="s">
        <v>902</v>
      </c>
      <c r="V351" s="132" t="s">
        <v>902</v>
      </c>
      <c r="W351" s="132" t="s">
        <v>1214</v>
      </c>
      <c r="X351" s="458"/>
    </row>
    <row r="352" spans="1:24" x14ac:dyDescent="0.25">
      <c r="A352" s="11" t="s">
        <v>4</v>
      </c>
      <c r="B352" s="11" t="s">
        <v>4</v>
      </c>
      <c r="C352" s="11" t="s">
        <v>237</v>
      </c>
      <c r="D352" s="518" t="s">
        <v>902</v>
      </c>
      <c r="E352" s="371">
        <v>2</v>
      </c>
      <c r="F352" s="11" t="s">
        <v>136</v>
      </c>
      <c r="G352" s="11"/>
      <c r="H352" s="12">
        <v>11</v>
      </c>
      <c r="I352" s="12"/>
      <c r="J352" s="12"/>
      <c r="K352" s="12">
        <v>14</v>
      </c>
      <c r="L352" s="12"/>
      <c r="M352" s="12"/>
      <c r="N352" s="12"/>
      <c r="O352" s="12"/>
      <c r="P352" s="135">
        <f>IF($C352="","",SUM((I352*Character!$D$42),(K352*Character!$E$42),(L352*Character!$F$42),(M352*Character!$G$42)))</f>
        <v>14</v>
      </c>
      <c r="Q352" s="458"/>
      <c r="R352" s="458"/>
      <c r="T352" s="132" t="s">
        <v>902</v>
      </c>
      <c r="U352" s="132" t="s">
        <v>902</v>
      </c>
      <c r="V352" s="132" t="s">
        <v>902</v>
      </c>
      <c r="W352" s="132" t="s">
        <v>902</v>
      </c>
      <c r="X352" s="458"/>
    </row>
    <row r="353" spans="1:24" x14ac:dyDescent="0.25">
      <c r="A353" s="11" t="s">
        <v>4</v>
      </c>
      <c r="B353" s="11" t="s">
        <v>4</v>
      </c>
      <c r="C353" s="11" t="s">
        <v>206</v>
      </c>
      <c r="D353" s="518" t="s">
        <v>902</v>
      </c>
      <c r="E353" s="371">
        <v>1</v>
      </c>
      <c r="F353" s="11" t="s">
        <v>97</v>
      </c>
      <c r="G353" s="11"/>
      <c r="H353" s="12"/>
      <c r="I353" s="12"/>
      <c r="J353" s="12"/>
      <c r="K353" s="12">
        <v>20</v>
      </c>
      <c r="L353" s="12"/>
      <c r="M353" s="12"/>
      <c r="N353" s="12"/>
      <c r="O353" s="12"/>
      <c r="P353" s="135">
        <f>IF($C353="","",SUM((I353*Character!$D$42),(K353*Character!$E$42),(L353*Character!$F$42),(M353*Character!$G$42)))</f>
        <v>20</v>
      </c>
      <c r="Q353" s="458"/>
      <c r="R353" s="458"/>
      <c r="T353" s="132" t="s">
        <v>902</v>
      </c>
      <c r="U353" s="132" t="s">
        <v>902</v>
      </c>
      <c r="V353" s="132" t="s">
        <v>902</v>
      </c>
      <c r="W353" s="132" t="s">
        <v>1214</v>
      </c>
      <c r="X353" s="458"/>
    </row>
    <row r="354" spans="1:24" x14ac:dyDescent="0.25">
      <c r="A354" s="11" t="s">
        <v>4</v>
      </c>
      <c r="B354" s="11" t="s">
        <v>4</v>
      </c>
      <c r="C354" s="11" t="s">
        <v>207</v>
      </c>
      <c r="D354" s="518" t="s">
        <v>902</v>
      </c>
      <c r="E354" s="371">
        <v>1</v>
      </c>
      <c r="F354" s="11" t="s">
        <v>97</v>
      </c>
      <c r="G354" s="11"/>
      <c r="H354" s="12"/>
      <c r="I354" s="12"/>
      <c r="J354" s="12"/>
      <c r="K354" s="12">
        <v>20</v>
      </c>
      <c r="L354" s="12"/>
      <c r="M354" s="12"/>
      <c r="N354" s="12"/>
      <c r="O354" s="12"/>
      <c r="P354" s="135">
        <f>IF($C354="","",SUM((I354*Character!$D$42),(K354*Character!$E$42),(L354*Character!$F$42),(M354*Character!$G$42)))</f>
        <v>20</v>
      </c>
      <c r="Q354" s="458"/>
      <c r="R354" s="458"/>
      <c r="T354" s="132" t="s">
        <v>902</v>
      </c>
      <c r="U354" s="132" t="s">
        <v>902</v>
      </c>
      <c r="V354" s="132" t="s">
        <v>1214</v>
      </c>
      <c r="W354" s="132" t="s">
        <v>902</v>
      </c>
      <c r="X354" s="458"/>
    </row>
    <row r="355" spans="1:24" x14ac:dyDescent="0.25">
      <c r="A355" s="11" t="s">
        <v>4</v>
      </c>
      <c r="B355" s="11" t="s">
        <v>4</v>
      </c>
      <c r="C355" s="11" t="s">
        <v>244</v>
      </c>
      <c r="D355" s="518" t="s">
        <v>902</v>
      </c>
      <c r="E355" s="371">
        <v>1</v>
      </c>
      <c r="F355" s="11" t="s">
        <v>245</v>
      </c>
      <c r="G355" s="11" t="s">
        <v>246</v>
      </c>
      <c r="H355" s="12"/>
      <c r="I355" s="12">
        <v>10</v>
      </c>
      <c r="J355" s="12"/>
      <c r="K355" s="12"/>
      <c r="L355" s="12">
        <v>1</v>
      </c>
      <c r="M355" s="12"/>
      <c r="N355" s="12"/>
      <c r="O355" s="12"/>
      <c r="P355" s="135">
        <f>IF($C355="","",SUM((I355*Character!$D$42),(K355*Character!$E$42),(L355*Character!$F$42),(M355*Character!$G$42)))</f>
        <v>7.93085106382979</v>
      </c>
      <c r="Q355" s="458"/>
      <c r="R355" s="458"/>
      <c r="T355" s="132" t="s">
        <v>902</v>
      </c>
      <c r="U355" s="132" t="s">
        <v>902</v>
      </c>
      <c r="V355" s="132" t="s">
        <v>902</v>
      </c>
      <c r="W355" s="132" t="s">
        <v>902</v>
      </c>
      <c r="X355" s="458"/>
    </row>
    <row r="356" spans="1:24" x14ac:dyDescent="0.25">
      <c r="A356" s="11" t="s">
        <v>4</v>
      </c>
      <c r="B356" s="11" t="s">
        <v>4</v>
      </c>
      <c r="C356" s="11" t="s">
        <v>188</v>
      </c>
      <c r="D356" s="518" t="s">
        <v>902</v>
      </c>
      <c r="E356" s="371">
        <v>1</v>
      </c>
      <c r="F356" s="11" t="s">
        <v>97</v>
      </c>
      <c r="G356" s="11"/>
      <c r="H356" s="12"/>
      <c r="I356" s="12"/>
      <c r="J356" s="12"/>
      <c r="K356" s="12">
        <v>21</v>
      </c>
      <c r="L356" s="12"/>
      <c r="M356" s="12"/>
      <c r="N356" s="12"/>
      <c r="O356" s="12"/>
      <c r="P356" s="135">
        <f>IF($C356="","",SUM((I356*Character!$D$42),(K356*Character!$E$42),(L356*Character!$F$42),(M356*Character!$G$42)))</f>
        <v>21</v>
      </c>
      <c r="Q356" s="458"/>
      <c r="R356" s="458"/>
      <c r="T356" s="132" t="s">
        <v>902</v>
      </c>
      <c r="U356" s="132" t="s">
        <v>902</v>
      </c>
      <c r="V356" s="132" t="s">
        <v>902</v>
      </c>
      <c r="W356" s="132" t="s">
        <v>1214</v>
      </c>
      <c r="X356" s="458"/>
    </row>
    <row r="357" spans="1:24" x14ac:dyDescent="0.25">
      <c r="A357" s="11" t="s">
        <v>4</v>
      </c>
      <c r="B357" s="11" t="s">
        <v>4</v>
      </c>
      <c r="C357" s="11" t="s">
        <v>232</v>
      </c>
      <c r="D357" s="518" t="s">
        <v>902</v>
      </c>
      <c r="E357" s="371">
        <v>1</v>
      </c>
      <c r="F357" s="11" t="s">
        <v>97</v>
      </c>
      <c r="G357" s="11"/>
      <c r="H357" s="12"/>
      <c r="I357" s="12"/>
      <c r="J357" s="12"/>
      <c r="K357" s="12">
        <v>17</v>
      </c>
      <c r="L357" s="12"/>
      <c r="M357" s="12"/>
      <c r="N357" s="12"/>
      <c r="O357" s="12"/>
      <c r="P357" s="135">
        <f>IF($C357="","",SUM((I357*Character!$D$42),(K357*Character!$E$42),(L357*Character!$F$42),(M357*Character!$G$42)))</f>
        <v>17</v>
      </c>
      <c r="Q357" s="458"/>
      <c r="R357" s="458"/>
      <c r="T357" s="132" t="s">
        <v>902</v>
      </c>
      <c r="U357" s="132" t="s">
        <v>902</v>
      </c>
      <c r="V357" s="132" t="s">
        <v>902</v>
      </c>
      <c r="W357" s="132" t="s">
        <v>1214</v>
      </c>
      <c r="X357" s="458"/>
    </row>
    <row r="358" spans="1:24" x14ac:dyDescent="0.25">
      <c r="A358" s="11" t="s">
        <v>4</v>
      </c>
      <c r="B358" s="11" t="s">
        <v>4</v>
      </c>
      <c r="C358" s="11" t="s">
        <v>233</v>
      </c>
      <c r="D358" s="518" t="s">
        <v>902</v>
      </c>
      <c r="E358" s="371">
        <v>1</v>
      </c>
      <c r="F358" s="11" t="s">
        <v>97</v>
      </c>
      <c r="G358" s="11"/>
      <c r="H358" s="12"/>
      <c r="I358" s="12"/>
      <c r="J358" s="12"/>
      <c r="K358" s="12">
        <v>17</v>
      </c>
      <c r="L358" s="12"/>
      <c r="M358" s="12"/>
      <c r="N358" s="12"/>
      <c r="O358" s="12"/>
      <c r="P358" s="135">
        <f>IF($C358="","",SUM((I358*Character!$D$42),(K358*Character!$E$42),(L358*Character!$F$42),(M358*Character!$G$42)))</f>
        <v>17</v>
      </c>
      <c r="Q358" s="458"/>
      <c r="R358" s="458"/>
      <c r="T358" s="132" t="s">
        <v>902</v>
      </c>
      <c r="U358" s="132" t="s">
        <v>902</v>
      </c>
      <c r="V358" s="132" t="s">
        <v>1214</v>
      </c>
      <c r="W358" s="132" t="s">
        <v>902</v>
      </c>
      <c r="X358" s="458"/>
    </row>
    <row r="359" spans="1:24" x14ac:dyDescent="0.25">
      <c r="A359" s="11" t="s">
        <v>4</v>
      </c>
      <c r="B359" s="11" t="s">
        <v>4</v>
      </c>
      <c r="C359" s="11" t="s">
        <v>211</v>
      </c>
      <c r="D359" s="518" t="s">
        <v>902</v>
      </c>
      <c r="E359" s="371">
        <v>1</v>
      </c>
      <c r="F359" s="11" t="s">
        <v>97</v>
      </c>
      <c r="G359" s="11"/>
      <c r="H359" s="12"/>
      <c r="I359" s="12"/>
      <c r="J359" s="12"/>
      <c r="K359" s="12">
        <v>20</v>
      </c>
      <c r="L359" s="12"/>
      <c r="M359" s="12"/>
      <c r="N359" s="12"/>
      <c r="O359" s="12"/>
      <c r="P359" s="135">
        <f>IF($C359="","",SUM((I359*Character!$D$42),(K359*Character!$E$42),(L359*Character!$F$42),(M359*Character!$G$42)))</f>
        <v>20</v>
      </c>
      <c r="Q359" s="458"/>
      <c r="R359" s="458"/>
      <c r="T359" s="132" t="s">
        <v>902</v>
      </c>
      <c r="U359" s="132" t="s">
        <v>902</v>
      </c>
      <c r="V359" s="132" t="s">
        <v>902</v>
      </c>
      <c r="W359" s="132" t="s">
        <v>1214</v>
      </c>
      <c r="X359" s="458"/>
    </row>
    <row r="360" spans="1:24" x14ac:dyDescent="0.25">
      <c r="A360" s="11" t="s">
        <v>4</v>
      </c>
      <c r="B360" s="11" t="s">
        <v>4</v>
      </c>
      <c r="C360" s="11" t="s">
        <v>212</v>
      </c>
      <c r="D360" s="518" t="s">
        <v>902</v>
      </c>
      <c r="E360" s="371">
        <v>1</v>
      </c>
      <c r="F360" s="11" t="s">
        <v>97</v>
      </c>
      <c r="G360" s="11"/>
      <c r="H360" s="12"/>
      <c r="I360" s="12"/>
      <c r="J360" s="12"/>
      <c r="K360" s="12">
        <v>20</v>
      </c>
      <c r="L360" s="12"/>
      <c r="M360" s="12"/>
      <c r="N360" s="12"/>
      <c r="O360" s="12"/>
      <c r="P360" s="135">
        <f>IF($C360="","",SUM((I360*Character!$D$42),(K360*Character!$E$42),(L360*Character!$F$42),(M360*Character!$G$42)))</f>
        <v>20</v>
      </c>
      <c r="Q360" s="458"/>
      <c r="R360" s="458"/>
      <c r="T360" s="132" t="s">
        <v>902</v>
      </c>
      <c r="U360" s="132" t="s">
        <v>902</v>
      </c>
      <c r="V360" s="132" t="s">
        <v>1214</v>
      </c>
      <c r="W360" s="132" t="s">
        <v>902</v>
      </c>
      <c r="X360" s="458"/>
    </row>
    <row r="361" spans="1:24" x14ac:dyDescent="0.25">
      <c r="A361" s="11" t="s">
        <v>4</v>
      </c>
      <c r="B361" s="11" t="s">
        <v>4</v>
      </c>
      <c r="C361" s="11" t="s">
        <v>189</v>
      </c>
      <c r="D361" s="518" t="s">
        <v>902</v>
      </c>
      <c r="E361" s="371">
        <v>1</v>
      </c>
      <c r="F361" s="11" t="s">
        <v>97</v>
      </c>
      <c r="G361" s="11"/>
      <c r="H361" s="12"/>
      <c r="I361" s="12"/>
      <c r="J361" s="12"/>
      <c r="K361" s="12">
        <v>21</v>
      </c>
      <c r="L361" s="12"/>
      <c r="M361" s="12"/>
      <c r="N361" s="12"/>
      <c r="O361" s="12"/>
      <c r="P361" s="135">
        <f>IF($C361="","",SUM((I361*Character!$D$42),(K361*Character!$E$42),(L361*Character!$F$42),(M361*Character!$G$42)))</f>
        <v>21</v>
      </c>
      <c r="Q361" s="458"/>
      <c r="R361" s="458"/>
      <c r="T361" s="132" t="s">
        <v>902</v>
      </c>
      <c r="U361" s="132" t="s">
        <v>902</v>
      </c>
      <c r="V361" s="132" t="s">
        <v>902</v>
      </c>
      <c r="W361" s="132" t="s">
        <v>1214</v>
      </c>
      <c r="X361" s="458"/>
    </row>
    <row r="362" spans="1:24" x14ac:dyDescent="0.25">
      <c r="A362" s="11" t="s">
        <v>4</v>
      </c>
      <c r="B362" s="11" t="s">
        <v>4</v>
      </c>
      <c r="C362" s="11" t="s">
        <v>199</v>
      </c>
      <c r="D362" s="518" t="s">
        <v>902</v>
      </c>
      <c r="E362" s="371">
        <v>1</v>
      </c>
      <c r="F362" s="11" t="s">
        <v>97</v>
      </c>
      <c r="G362" s="11"/>
      <c r="H362" s="12"/>
      <c r="I362" s="12"/>
      <c r="J362" s="12"/>
      <c r="K362" s="12">
        <v>21</v>
      </c>
      <c r="L362" s="12"/>
      <c r="M362" s="12"/>
      <c r="N362" s="12"/>
      <c r="O362" s="12"/>
      <c r="P362" s="135">
        <f>IF($C362="","",SUM((I362*Character!$D$42),(K362*Character!$E$42),(L362*Character!$F$42),(M362*Character!$G$42)))</f>
        <v>21</v>
      </c>
      <c r="Q362" s="458"/>
      <c r="R362" s="458"/>
      <c r="T362" s="132" t="s">
        <v>902</v>
      </c>
      <c r="U362" s="132" t="s">
        <v>902</v>
      </c>
      <c r="V362" s="132" t="s">
        <v>1214</v>
      </c>
      <c r="W362" s="132" t="s">
        <v>902</v>
      </c>
      <c r="X362" s="458"/>
    </row>
    <row r="363" spans="1:24" x14ac:dyDescent="0.25">
      <c r="A363" s="11" t="s">
        <v>4</v>
      </c>
      <c r="B363" s="11" t="s">
        <v>4</v>
      </c>
      <c r="C363" s="11" t="s">
        <v>200</v>
      </c>
      <c r="D363" s="518" t="s">
        <v>902</v>
      </c>
      <c r="E363" s="371">
        <v>1</v>
      </c>
      <c r="F363" s="11" t="s">
        <v>97</v>
      </c>
      <c r="G363" s="11"/>
      <c r="H363" s="12"/>
      <c r="I363" s="12"/>
      <c r="J363" s="12"/>
      <c r="K363" s="12">
        <v>21</v>
      </c>
      <c r="L363" s="12"/>
      <c r="M363" s="12"/>
      <c r="N363" s="12"/>
      <c r="O363" s="12"/>
      <c r="P363" s="135">
        <f>IF($C363="","",SUM((I363*Character!$D$42),(K363*Character!$E$42),(L363*Character!$F$42),(M363*Character!$G$42)))</f>
        <v>21</v>
      </c>
      <c r="Q363" s="458"/>
      <c r="R363" s="458"/>
      <c r="T363" s="132" t="s">
        <v>902</v>
      </c>
      <c r="U363" s="132" t="s">
        <v>902</v>
      </c>
      <c r="V363" s="132" t="s">
        <v>1214</v>
      </c>
      <c r="W363" s="132" t="s">
        <v>902</v>
      </c>
      <c r="X363" s="458"/>
    </row>
    <row r="364" spans="1:24" x14ac:dyDescent="0.25">
      <c r="A364" s="11" t="s">
        <v>4</v>
      </c>
      <c r="B364" s="11" t="s">
        <v>4</v>
      </c>
      <c r="C364" s="11" t="s">
        <v>194</v>
      </c>
      <c r="D364" s="518" t="s">
        <v>902</v>
      </c>
      <c r="E364" s="371">
        <v>1</v>
      </c>
      <c r="F364" s="11" t="s">
        <v>97</v>
      </c>
      <c r="G364" s="11"/>
      <c r="H364" s="12"/>
      <c r="I364" s="12"/>
      <c r="J364" s="12"/>
      <c r="K364" s="12">
        <v>21</v>
      </c>
      <c r="L364" s="12"/>
      <c r="M364" s="12"/>
      <c r="N364" s="12"/>
      <c r="O364" s="12"/>
      <c r="P364" s="135">
        <f>IF($C364="","",SUM((I364*Character!$D$42),(K364*Character!$E$42),(L364*Character!$F$42),(M364*Character!$G$42)))</f>
        <v>21</v>
      </c>
      <c r="Q364" s="458"/>
      <c r="R364" s="458"/>
      <c r="T364" s="132" t="s">
        <v>902</v>
      </c>
      <c r="U364" s="132" t="s">
        <v>902</v>
      </c>
      <c r="V364" s="132" t="s">
        <v>902</v>
      </c>
      <c r="W364" s="132" t="s">
        <v>1214</v>
      </c>
      <c r="X364" s="458"/>
    </row>
    <row r="365" spans="1:24" x14ac:dyDescent="0.25">
      <c r="A365" s="11" t="s">
        <v>4</v>
      </c>
      <c r="B365" s="11" t="s">
        <v>4</v>
      </c>
      <c r="C365" s="11" t="s">
        <v>195</v>
      </c>
      <c r="D365" s="518" t="s">
        <v>902</v>
      </c>
      <c r="E365" s="371">
        <v>1</v>
      </c>
      <c r="F365" s="11" t="s">
        <v>97</v>
      </c>
      <c r="G365" s="11"/>
      <c r="H365" s="12"/>
      <c r="I365" s="12"/>
      <c r="J365" s="12"/>
      <c r="K365" s="12">
        <v>21</v>
      </c>
      <c r="L365" s="12"/>
      <c r="M365" s="12"/>
      <c r="N365" s="12"/>
      <c r="O365" s="12"/>
      <c r="P365" s="135">
        <f>IF($C365="","",SUM((I365*Character!$D$42),(K365*Character!$E$42),(L365*Character!$F$42),(M365*Character!$G$42)))</f>
        <v>21</v>
      </c>
      <c r="Q365" s="458"/>
      <c r="R365" s="458"/>
      <c r="T365" s="132" t="s">
        <v>902</v>
      </c>
      <c r="U365" s="132" t="s">
        <v>902</v>
      </c>
      <c r="V365" s="132" t="s">
        <v>1214</v>
      </c>
      <c r="W365" s="132" t="s">
        <v>902</v>
      </c>
      <c r="X365" s="458"/>
    </row>
    <row r="366" spans="1:24" x14ac:dyDescent="0.25">
      <c r="A366" s="11" t="s">
        <v>4</v>
      </c>
      <c r="B366" s="11" t="s">
        <v>4</v>
      </c>
      <c r="C366" s="11" t="s">
        <v>220</v>
      </c>
      <c r="D366" s="518" t="s">
        <v>902</v>
      </c>
      <c r="E366" s="371">
        <v>1</v>
      </c>
      <c r="F366" s="11" t="s">
        <v>97</v>
      </c>
      <c r="G366" s="11"/>
      <c r="H366" s="12"/>
      <c r="I366" s="12"/>
      <c r="J366" s="12"/>
      <c r="K366" s="12">
        <v>19</v>
      </c>
      <c r="L366" s="12"/>
      <c r="M366" s="12"/>
      <c r="N366" s="12"/>
      <c r="O366" s="12"/>
      <c r="P366" s="135">
        <f>IF($C366="","",SUM((I366*Character!$D$42),(K366*Character!$E$42),(L366*Character!$F$42),(M366*Character!$G$42)))</f>
        <v>19</v>
      </c>
      <c r="Q366" s="458"/>
      <c r="R366" s="458"/>
      <c r="T366" s="132" t="s">
        <v>902</v>
      </c>
      <c r="U366" s="132" t="s">
        <v>902</v>
      </c>
      <c r="V366" s="132" t="s">
        <v>902</v>
      </c>
      <c r="W366" s="132" t="s">
        <v>1214</v>
      </c>
      <c r="X366" s="458"/>
    </row>
    <row r="367" spans="1:24" x14ac:dyDescent="0.25">
      <c r="A367" s="11" t="s">
        <v>4</v>
      </c>
      <c r="B367" s="11" t="s">
        <v>4</v>
      </c>
      <c r="C367" s="11" t="s">
        <v>208</v>
      </c>
      <c r="D367" s="518" t="s">
        <v>902</v>
      </c>
      <c r="E367" s="371">
        <v>1</v>
      </c>
      <c r="F367" s="11" t="s">
        <v>97</v>
      </c>
      <c r="G367" s="11"/>
      <c r="H367" s="12"/>
      <c r="I367" s="12"/>
      <c r="J367" s="12"/>
      <c r="K367" s="12">
        <v>20</v>
      </c>
      <c r="L367" s="12"/>
      <c r="M367" s="12"/>
      <c r="N367" s="12"/>
      <c r="O367" s="12"/>
      <c r="P367" s="135">
        <f>IF($C367="","",SUM((I367*Character!$D$42),(K367*Character!$E$42),(L367*Character!$F$42),(M367*Character!$G$42)))</f>
        <v>20</v>
      </c>
      <c r="Q367" s="458"/>
      <c r="R367" s="458"/>
      <c r="T367" s="132" t="s">
        <v>902</v>
      </c>
      <c r="U367" s="132" t="s">
        <v>902</v>
      </c>
      <c r="V367" s="132" t="s">
        <v>902</v>
      </c>
      <c r="W367" s="132" t="s">
        <v>1214</v>
      </c>
      <c r="X367" s="458"/>
    </row>
    <row r="368" spans="1:24" x14ac:dyDescent="0.25">
      <c r="A368" s="11" t="s">
        <v>4</v>
      </c>
      <c r="B368" s="11" t="s">
        <v>4</v>
      </c>
      <c r="C368" s="11" t="s">
        <v>209</v>
      </c>
      <c r="D368" s="518" t="s">
        <v>902</v>
      </c>
      <c r="E368" s="371">
        <v>1</v>
      </c>
      <c r="F368" s="11" t="s">
        <v>97</v>
      </c>
      <c r="G368" s="11"/>
      <c r="H368" s="12"/>
      <c r="I368" s="12"/>
      <c r="J368" s="12"/>
      <c r="K368" s="12">
        <v>20</v>
      </c>
      <c r="L368" s="12"/>
      <c r="M368" s="12"/>
      <c r="N368" s="12"/>
      <c r="O368" s="12"/>
      <c r="P368" s="135">
        <f>IF($C368="","",SUM((I368*Character!$D$42),(K368*Character!$E$42),(L368*Character!$F$42),(M368*Character!$G$42)))</f>
        <v>20</v>
      </c>
      <c r="Q368" s="458"/>
      <c r="R368" s="458"/>
      <c r="T368" s="132" t="s">
        <v>902</v>
      </c>
      <c r="U368" s="132" t="s">
        <v>902</v>
      </c>
      <c r="V368" s="132" t="s">
        <v>1214</v>
      </c>
      <c r="W368" s="132" t="s">
        <v>902</v>
      </c>
      <c r="X368" s="458"/>
    </row>
    <row r="369" spans="1:24" x14ac:dyDescent="0.25">
      <c r="A369" s="11" t="s">
        <v>4</v>
      </c>
      <c r="B369" s="11" t="s">
        <v>4</v>
      </c>
      <c r="C369" s="11" t="s">
        <v>217</v>
      </c>
      <c r="D369" s="518" t="s">
        <v>902</v>
      </c>
      <c r="E369" s="371">
        <v>1</v>
      </c>
      <c r="F369" s="11" t="s">
        <v>97</v>
      </c>
      <c r="G369" s="11"/>
      <c r="H369" s="12"/>
      <c r="I369" s="12"/>
      <c r="J369" s="12"/>
      <c r="K369" s="12">
        <v>19</v>
      </c>
      <c r="L369" s="12"/>
      <c r="M369" s="12"/>
      <c r="N369" s="12"/>
      <c r="O369" s="12"/>
      <c r="P369" s="135">
        <f>IF($C369="","",SUM((I369*Character!$D$42),(K369*Character!$E$42),(L369*Character!$F$42),(M369*Character!$G$42)))</f>
        <v>19</v>
      </c>
      <c r="Q369" s="458"/>
      <c r="R369" s="458"/>
      <c r="T369" s="132" t="s">
        <v>902</v>
      </c>
      <c r="U369" s="132" t="s">
        <v>902</v>
      </c>
      <c r="V369" s="132" t="s">
        <v>902</v>
      </c>
      <c r="W369" s="132" t="s">
        <v>1214</v>
      </c>
      <c r="X369" s="458"/>
    </row>
    <row r="370" spans="1:24" x14ac:dyDescent="0.25">
      <c r="A370" s="11" t="s">
        <v>4</v>
      </c>
      <c r="B370" s="11" t="s">
        <v>4</v>
      </c>
      <c r="C370" s="11" t="s">
        <v>218</v>
      </c>
      <c r="D370" s="518" t="s">
        <v>902</v>
      </c>
      <c r="E370" s="371">
        <v>1</v>
      </c>
      <c r="F370" s="11" t="s">
        <v>97</v>
      </c>
      <c r="G370" s="11"/>
      <c r="H370" s="12"/>
      <c r="I370" s="12"/>
      <c r="J370" s="12"/>
      <c r="K370" s="12">
        <v>19</v>
      </c>
      <c r="L370" s="12"/>
      <c r="M370" s="12"/>
      <c r="N370" s="12"/>
      <c r="O370" s="12"/>
      <c r="P370" s="135">
        <f>IF($C370="","",SUM((I370*Character!$D$42),(K370*Character!$E$42),(L370*Character!$F$42),(M370*Character!$G$42)))</f>
        <v>19</v>
      </c>
      <c r="Q370" s="458"/>
      <c r="R370" s="458"/>
      <c r="T370" s="132" t="s">
        <v>902</v>
      </c>
      <c r="U370" s="132" t="s">
        <v>902</v>
      </c>
      <c r="V370" s="132" t="s">
        <v>1214</v>
      </c>
      <c r="W370" s="132" t="s">
        <v>902</v>
      </c>
      <c r="X370" s="458"/>
    </row>
    <row r="371" spans="1:24" x14ac:dyDescent="0.25">
      <c r="A371" s="11" t="s">
        <v>4</v>
      </c>
      <c r="B371" s="11" t="s">
        <v>4</v>
      </c>
      <c r="C371" s="11" t="s">
        <v>230</v>
      </c>
      <c r="D371" s="518" t="s">
        <v>902</v>
      </c>
      <c r="E371" s="371">
        <v>1</v>
      </c>
      <c r="F371" s="11" t="s">
        <v>97</v>
      </c>
      <c r="G371" s="11"/>
      <c r="H371" s="12"/>
      <c r="I371" s="12"/>
      <c r="J371" s="12"/>
      <c r="K371" s="12">
        <v>17</v>
      </c>
      <c r="L371" s="12"/>
      <c r="M371" s="12"/>
      <c r="N371" s="12"/>
      <c r="O371" s="12"/>
      <c r="P371" s="135">
        <f>IF($C371="","",SUM((I371*Character!$D$42),(K371*Character!$E$42),(L371*Character!$F$42),(M371*Character!$G$42)))</f>
        <v>17</v>
      </c>
      <c r="Q371" s="458"/>
      <c r="R371" s="458"/>
      <c r="T371" s="132" t="s">
        <v>902</v>
      </c>
      <c r="U371" s="132" t="s">
        <v>902</v>
      </c>
      <c r="V371" s="132" t="s">
        <v>902</v>
      </c>
      <c r="W371" s="132" t="s">
        <v>1214</v>
      </c>
      <c r="X371" s="458"/>
    </row>
    <row r="372" spans="1:24" x14ac:dyDescent="0.25">
      <c r="A372" s="11" t="s">
        <v>4</v>
      </c>
      <c r="B372" s="11" t="s">
        <v>4</v>
      </c>
      <c r="C372" s="11" t="s">
        <v>231</v>
      </c>
      <c r="D372" s="518" t="s">
        <v>902</v>
      </c>
      <c r="E372" s="371">
        <v>1</v>
      </c>
      <c r="F372" s="11" t="s">
        <v>97</v>
      </c>
      <c r="G372" s="11"/>
      <c r="H372" s="12"/>
      <c r="I372" s="12"/>
      <c r="J372" s="12"/>
      <c r="K372" s="12">
        <v>17</v>
      </c>
      <c r="L372" s="12"/>
      <c r="M372" s="12"/>
      <c r="N372" s="12"/>
      <c r="O372" s="12"/>
      <c r="P372" s="135">
        <f>IF($C372="","",SUM((I372*Character!$D$42),(K372*Character!$E$42),(L372*Character!$F$42),(M372*Character!$G$42)))</f>
        <v>17</v>
      </c>
      <c r="Q372" s="458"/>
      <c r="R372" s="458"/>
      <c r="T372" s="132" t="s">
        <v>902</v>
      </c>
      <c r="U372" s="132" t="s">
        <v>902</v>
      </c>
      <c r="V372" s="132" t="s">
        <v>1214</v>
      </c>
      <c r="W372" s="132" t="s">
        <v>902</v>
      </c>
      <c r="X372" s="458"/>
    </row>
    <row r="373" spans="1:24" x14ac:dyDescent="0.25">
      <c r="A373" s="11" t="s">
        <v>4</v>
      </c>
      <c r="B373" s="11" t="s">
        <v>4</v>
      </c>
      <c r="C373" s="11" t="s">
        <v>205</v>
      </c>
      <c r="D373" s="518" t="s">
        <v>902</v>
      </c>
      <c r="E373" s="371">
        <v>1</v>
      </c>
      <c r="F373" s="11" t="s">
        <v>97</v>
      </c>
      <c r="G373" s="11"/>
      <c r="H373" s="12"/>
      <c r="I373" s="12"/>
      <c r="J373" s="12"/>
      <c r="K373" s="12">
        <v>20</v>
      </c>
      <c r="L373" s="12"/>
      <c r="M373" s="12"/>
      <c r="N373" s="12"/>
      <c r="O373" s="12"/>
      <c r="P373" s="135">
        <f>IF($C373="","",SUM((I373*Character!$D$42),(K373*Character!$E$42),(L373*Character!$F$42),(M373*Character!$G$42)))</f>
        <v>20</v>
      </c>
      <c r="Q373" s="458"/>
      <c r="R373" s="458"/>
      <c r="T373" s="132" t="s">
        <v>902</v>
      </c>
      <c r="U373" s="132" t="s">
        <v>902</v>
      </c>
      <c r="V373" s="132" t="s">
        <v>902</v>
      </c>
      <c r="W373" s="132" t="s">
        <v>1214</v>
      </c>
      <c r="X373" s="458"/>
    </row>
    <row r="374" spans="1:24" x14ac:dyDescent="0.25">
      <c r="A374" s="11" t="s">
        <v>4</v>
      </c>
      <c r="B374" s="11" t="s">
        <v>4</v>
      </c>
      <c r="C374" s="11" t="s">
        <v>227</v>
      </c>
      <c r="D374" s="518" t="s">
        <v>902</v>
      </c>
      <c r="E374" s="371">
        <v>1</v>
      </c>
      <c r="F374" s="11" t="s">
        <v>228</v>
      </c>
      <c r="G374" s="11" t="s">
        <v>229</v>
      </c>
      <c r="H374" s="12">
        <v>10</v>
      </c>
      <c r="I374" s="12">
        <v>17</v>
      </c>
      <c r="J374" s="12"/>
      <c r="K374" s="12">
        <v>14</v>
      </c>
      <c r="L374" s="12"/>
      <c r="M374" s="12"/>
      <c r="N374" s="12"/>
      <c r="O374" s="12"/>
      <c r="P374" s="135">
        <f>IF($C374="","",SUM((I374*Character!$D$42),(K374*Character!$E$42),(L374*Character!$F$42),(M374*Character!$G$42)))</f>
        <v>15.926063829787235</v>
      </c>
      <c r="Q374" s="458"/>
      <c r="R374" s="458"/>
      <c r="T374" s="132" t="s">
        <v>902</v>
      </c>
      <c r="U374" s="132" t="s">
        <v>902</v>
      </c>
      <c r="V374" s="132" t="s">
        <v>902</v>
      </c>
      <c r="W374" s="132" t="s">
        <v>902</v>
      </c>
      <c r="X374" s="458"/>
    </row>
    <row r="375" spans="1:24" x14ac:dyDescent="0.25">
      <c r="A375" s="11" t="s">
        <v>4</v>
      </c>
      <c r="B375" s="11" t="s">
        <v>4</v>
      </c>
      <c r="C375" s="11" t="s">
        <v>225</v>
      </c>
      <c r="D375" s="518" t="s">
        <v>902</v>
      </c>
      <c r="E375" s="371">
        <v>5</v>
      </c>
      <c r="F375" s="11" t="s">
        <v>125</v>
      </c>
      <c r="G375" s="11" t="s">
        <v>226</v>
      </c>
      <c r="H375" s="12">
        <v>10</v>
      </c>
      <c r="I375" s="12">
        <v>11</v>
      </c>
      <c r="J375" s="12"/>
      <c r="K375" s="12"/>
      <c r="L375" s="12"/>
      <c r="M375" s="12">
        <v>1</v>
      </c>
      <c r="N375" s="12"/>
      <c r="O375" s="12"/>
      <c r="P375" s="135">
        <f>IF($C375="","",SUM((I375*Character!$D$42),(K375*Character!$E$42),(L375*Character!$F$42),(M375*Character!$G$42)))</f>
        <v>14.842021276595748</v>
      </c>
      <c r="Q375" s="458"/>
      <c r="R375" s="458"/>
      <c r="T375" s="132" t="s">
        <v>902</v>
      </c>
      <c r="U375" s="132" t="s">
        <v>902</v>
      </c>
      <c r="V375" s="132" t="s">
        <v>902</v>
      </c>
      <c r="W375" s="132" t="s">
        <v>902</v>
      </c>
      <c r="X375" s="458"/>
    </row>
    <row r="376" spans="1:24" x14ac:dyDescent="0.25">
      <c r="A376" s="11" t="s">
        <v>4</v>
      </c>
      <c r="B376" s="11" t="s">
        <v>4</v>
      </c>
      <c r="C376" s="11" t="s">
        <v>1228</v>
      </c>
      <c r="D376" s="518" t="s">
        <v>902</v>
      </c>
      <c r="E376" s="371">
        <v>1</v>
      </c>
      <c r="F376" s="11" t="s">
        <v>125</v>
      </c>
      <c r="G376" s="11" t="s">
        <v>1229</v>
      </c>
      <c r="H376" s="12">
        <v>4</v>
      </c>
      <c r="I376" s="12">
        <v>4</v>
      </c>
      <c r="J376" s="12">
        <v>5</v>
      </c>
      <c r="K376" s="12">
        <v>14</v>
      </c>
      <c r="L376" s="12"/>
      <c r="M376" s="12"/>
      <c r="N376" s="12"/>
      <c r="O376" s="12"/>
      <c r="P376" s="135">
        <f>IF($C376="","",SUM((I376*Character!$D$42),(K376*Character!$E$42),(L376*Character!$F$42),(M376*Character!$G$42)))</f>
        <v>14.453191489361702</v>
      </c>
      <c r="Q376" s="458"/>
      <c r="R376" s="458"/>
      <c r="T376" s="132" t="s">
        <v>902</v>
      </c>
      <c r="U376" s="132" t="s">
        <v>902</v>
      </c>
      <c r="V376" s="132" t="s">
        <v>902</v>
      </c>
      <c r="W376" s="132" t="s">
        <v>902</v>
      </c>
      <c r="X376" s="458"/>
    </row>
    <row r="377" spans="1:24" x14ac:dyDescent="0.25">
      <c r="A377" s="11" t="s">
        <v>4</v>
      </c>
      <c r="B377" s="11" t="s">
        <v>4</v>
      </c>
      <c r="C377" s="11" t="s">
        <v>238</v>
      </c>
      <c r="D377" s="518" t="s">
        <v>902</v>
      </c>
      <c r="E377" s="371">
        <v>2</v>
      </c>
      <c r="F377" s="11" t="s">
        <v>136</v>
      </c>
      <c r="G377" s="11"/>
      <c r="H377" s="12">
        <v>11</v>
      </c>
      <c r="I377" s="12"/>
      <c r="J377" s="12"/>
      <c r="K377" s="12">
        <v>14</v>
      </c>
      <c r="L377" s="12"/>
      <c r="M377" s="12"/>
      <c r="N377" s="12"/>
      <c r="O377" s="12"/>
      <c r="P377" s="135">
        <f>IF($C377="","",SUM((I377*Character!$D$42),(K377*Character!$E$42),(L377*Character!$F$42),(M377*Character!$G$42)))</f>
        <v>14</v>
      </c>
      <c r="Q377" s="458"/>
      <c r="R377" s="458"/>
      <c r="T377" s="132" t="s">
        <v>902</v>
      </c>
      <c r="U377" s="132" t="s">
        <v>902</v>
      </c>
      <c r="V377" s="132" t="s">
        <v>902</v>
      </c>
      <c r="W377" s="132" t="s">
        <v>902</v>
      </c>
      <c r="X377" s="458"/>
    </row>
    <row r="378" spans="1:24" x14ac:dyDescent="0.25">
      <c r="A378" s="11" t="s">
        <v>4</v>
      </c>
      <c r="B378" s="11" t="s">
        <v>4</v>
      </c>
      <c r="C378" s="11" t="s">
        <v>190</v>
      </c>
      <c r="D378" s="518" t="s">
        <v>902</v>
      </c>
      <c r="E378" s="371">
        <v>1</v>
      </c>
      <c r="F378" s="11" t="s">
        <v>97</v>
      </c>
      <c r="G378" s="11"/>
      <c r="H378" s="12"/>
      <c r="I378" s="12"/>
      <c r="J378" s="12"/>
      <c r="K378" s="12">
        <v>21</v>
      </c>
      <c r="L378" s="12"/>
      <c r="M378" s="12"/>
      <c r="N378" s="12"/>
      <c r="O378" s="12"/>
      <c r="P378" s="135">
        <f>IF($C378="","",SUM((I378*Character!$D$42),(K378*Character!$E$42),(L378*Character!$F$42),(M378*Character!$G$42)))</f>
        <v>21</v>
      </c>
      <c r="Q378" s="458"/>
      <c r="R378" s="458"/>
      <c r="T378" s="132" t="s">
        <v>902</v>
      </c>
      <c r="U378" s="132" t="s">
        <v>902</v>
      </c>
      <c r="V378" s="132" t="s">
        <v>902</v>
      </c>
      <c r="W378" s="132" t="s">
        <v>1214</v>
      </c>
      <c r="X378" s="458"/>
    </row>
    <row r="379" spans="1:24" x14ac:dyDescent="0.25">
      <c r="A379" s="11" t="s">
        <v>4</v>
      </c>
      <c r="B379" s="11" t="s">
        <v>4</v>
      </c>
      <c r="C379" s="11" t="s">
        <v>191</v>
      </c>
      <c r="D379" s="518" t="s">
        <v>902</v>
      </c>
      <c r="E379" s="371">
        <v>1</v>
      </c>
      <c r="F379" s="11" t="s">
        <v>97</v>
      </c>
      <c r="G379" s="11"/>
      <c r="H379" s="12"/>
      <c r="I379" s="12"/>
      <c r="J379" s="12"/>
      <c r="K379" s="12">
        <v>21</v>
      </c>
      <c r="L379" s="12"/>
      <c r="M379" s="12"/>
      <c r="N379" s="12"/>
      <c r="O379" s="12"/>
      <c r="P379" s="135">
        <f>IF($C379="","",SUM((I379*Character!$D$42),(K379*Character!$E$42),(L379*Character!$F$42),(M379*Character!$G$42)))</f>
        <v>21</v>
      </c>
      <c r="Q379" s="458"/>
      <c r="R379" s="458"/>
      <c r="T379" s="132" t="s">
        <v>902</v>
      </c>
      <c r="U379" s="132" t="s">
        <v>902</v>
      </c>
      <c r="V379" s="132" t="s">
        <v>1214</v>
      </c>
      <c r="W379" s="132" t="s">
        <v>902</v>
      </c>
      <c r="X379" s="458"/>
    </row>
    <row r="380" spans="1:24" x14ac:dyDescent="0.25">
      <c r="A380" s="11" t="s">
        <v>4</v>
      </c>
      <c r="B380" s="11" t="s">
        <v>4</v>
      </c>
      <c r="C380" s="11" t="s">
        <v>234</v>
      </c>
      <c r="D380" s="518" t="s">
        <v>902</v>
      </c>
      <c r="E380" s="371">
        <v>1</v>
      </c>
      <c r="F380" s="11" t="s">
        <v>97</v>
      </c>
      <c r="G380" s="11"/>
      <c r="H380" s="12"/>
      <c r="I380" s="12"/>
      <c r="J380" s="12"/>
      <c r="K380" s="12">
        <v>17</v>
      </c>
      <c r="L380" s="12"/>
      <c r="M380" s="12"/>
      <c r="N380" s="12"/>
      <c r="O380" s="12"/>
      <c r="P380" s="135">
        <f>IF($C380="","",SUM((I380*Character!$D$42),(K380*Character!$E$42),(L380*Character!$F$42),(M380*Character!$G$42)))</f>
        <v>17</v>
      </c>
      <c r="Q380" s="458"/>
      <c r="R380" s="458"/>
      <c r="T380" s="132" t="s">
        <v>902</v>
      </c>
      <c r="U380" s="132" t="s">
        <v>902</v>
      </c>
      <c r="V380" s="132" t="s">
        <v>902</v>
      </c>
      <c r="W380" s="132" t="s">
        <v>1214</v>
      </c>
      <c r="X380" s="458"/>
    </row>
    <row r="381" spans="1:24" x14ac:dyDescent="0.25">
      <c r="A381" s="11" t="s">
        <v>4</v>
      </c>
      <c r="B381" s="11" t="s">
        <v>4</v>
      </c>
      <c r="C381" s="11" t="s">
        <v>235</v>
      </c>
      <c r="D381" s="518" t="s">
        <v>902</v>
      </c>
      <c r="E381" s="371">
        <v>1</v>
      </c>
      <c r="F381" s="11" t="s">
        <v>97</v>
      </c>
      <c r="G381" s="11"/>
      <c r="H381" s="12"/>
      <c r="I381" s="12"/>
      <c r="J381" s="12"/>
      <c r="K381" s="12">
        <v>17</v>
      </c>
      <c r="L381" s="12"/>
      <c r="M381" s="12"/>
      <c r="N381" s="12"/>
      <c r="O381" s="12"/>
      <c r="P381" s="135">
        <f>IF($C381="","",SUM((I381*Character!$D$42),(K381*Character!$E$42),(L381*Character!$F$42),(M381*Character!$G$42)))</f>
        <v>17</v>
      </c>
      <c r="Q381" s="458"/>
      <c r="R381" s="458"/>
      <c r="T381" s="132" t="s">
        <v>902</v>
      </c>
      <c r="U381" s="132" t="s">
        <v>902</v>
      </c>
      <c r="V381" s="132" t="s">
        <v>902</v>
      </c>
      <c r="W381" s="132" t="s">
        <v>1214</v>
      </c>
      <c r="X381" s="458"/>
    </row>
    <row r="382" spans="1:24" x14ac:dyDescent="0.25">
      <c r="A382" s="11" t="s">
        <v>4</v>
      </c>
      <c r="B382" s="11" t="s">
        <v>4</v>
      </c>
      <c r="C382" s="11" t="s">
        <v>201</v>
      </c>
      <c r="D382" s="518" t="s">
        <v>902</v>
      </c>
      <c r="E382" s="371">
        <v>1</v>
      </c>
      <c r="F382" s="11" t="s">
        <v>97</v>
      </c>
      <c r="G382" s="11"/>
      <c r="H382" s="12"/>
      <c r="I382" s="12"/>
      <c r="J382" s="12"/>
      <c r="K382" s="12">
        <v>21</v>
      </c>
      <c r="L382" s="12"/>
      <c r="M382" s="12"/>
      <c r="N382" s="12"/>
      <c r="O382" s="12"/>
      <c r="P382" s="135">
        <f>IF($C382="","",SUM((I382*Character!$D$42),(K382*Character!$E$42),(L382*Character!$F$42),(M382*Character!$G$42)))</f>
        <v>21</v>
      </c>
      <c r="Q382" s="458"/>
      <c r="R382" s="458"/>
      <c r="T382" s="132" t="s">
        <v>902</v>
      </c>
      <c r="U382" s="132" t="s">
        <v>902</v>
      </c>
      <c r="V382" s="132" t="s">
        <v>1214</v>
      </c>
      <c r="W382" s="132" t="s">
        <v>902</v>
      </c>
      <c r="X382" s="458"/>
    </row>
    <row r="383" spans="1:24" x14ac:dyDescent="0.25">
      <c r="A383" s="11" t="s">
        <v>4</v>
      </c>
      <c r="B383" s="11" t="s">
        <v>4</v>
      </c>
      <c r="C383" s="11" t="s">
        <v>182</v>
      </c>
      <c r="D383" s="518" t="s">
        <v>902</v>
      </c>
      <c r="E383" s="371">
        <v>6</v>
      </c>
      <c r="F383" s="11" t="s">
        <v>33</v>
      </c>
      <c r="G383" s="11" t="s">
        <v>183</v>
      </c>
      <c r="H383" s="12">
        <v>10</v>
      </c>
      <c r="I383" s="12">
        <v>10</v>
      </c>
      <c r="J383" s="12"/>
      <c r="K383" s="12">
        <v>28</v>
      </c>
      <c r="L383" s="12"/>
      <c r="M383" s="12"/>
      <c r="N383" s="12"/>
      <c r="O383" s="12">
        <v>10</v>
      </c>
      <c r="P383" s="135">
        <f>IF($C383="","",SUM((I383*Character!$D$42),(K383*Character!$E$42),(L383*Character!$F$42),(M383*Character!$G$42)))</f>
        <v>29.132978723404257</v>
      </c>
      <c r="Q383" s="458"/>
      <c r="R383" s="458"/>
      <c r="T383" s="132" t="s">
        <v>902</v>
      </c>
      <c r="U383" s="132" t="s">
        <v>902</v>
      </c>
      <c r="V383" s="132" t="s">
        <v>902</v>
      </c>
      <c r="W383" s="132" t="s">
        <v>902</v>
      </c>
      <c r="X383" s="458"/>
    </row>
    <row r="384" spans="1:24" x14ac:dyDescent="0.25">
      <c r="A384" s="11" t="s">
        <v>4</v>
      </c>
      <c r="B384" s="11" t="s">
        <v>4</v>
      </c>
      <c r="C384" s="11" t="s">
        <v>221</v>
      </c>
      <c r="D384" s="518" t="s">
        <v>902</v>
      </c>
      <c r="E384" s="371">
        <v>1</v>
      </c>
      <c r="F384" s="11" t="s">
        <v>97</v>
      </c>
      <c r="G384" s="11"/>
      <c r="H384" s="12"/>
      <c r="I384" s="12"/>
      <c r="J384" s="12"/>
      <c r="K384" s="12">
        <v>19</v>
      </c>
      <c r="L384" s="12"/>
      <c r="M384" s="12"/>
      <c r="N384" s="12"/>
      <c r="O384" s="12"/>
      <c r="P384" s="135">
        <f>IF($C384="","",SUM((I384*Character!$D$42),(K384*Character!$E$42),(L384*Character!$F$42),(M384*Character!$G$42)))</f>
        <v>19</v>
      </c>
      <c r="Q384" s="458"/>
      <c r="R384" s="458"/>
      <c r="T384" s="132" t="s">
        <v>902</v>
      </c>
      <c r="U384" s="132" t="s">
        <v>902</v>
      </c>
      <c r="V384" s="132" t="s">
        <v>902</v>
      </c>
      <c r="W384" s="132" t="s">
        <v>1214</v>
      </c>
      <c r="X384" s="458"/>
    </row>
    <row r="385" spans="1:24" x14ac:dyDescent="0.25">
      <c r="A385" s="11" t="s">
        <v>4</v>
      </c>
      <c r="B385" s="11" t="s">
        <v>4</v>
      </c>
      <c r="C385" s="11" t="s">
        <v>222</v>
      </c>
      <c r="D385" s="518" t="s">
        <v>902</v>
      </c>
      <c r="E385" s="371">
        <v>1</v>
      </c>
      <c r="F385" s="11" t="s">
        <v>97</v>
      </c>
      <c r="G385" s="11"/>
      <c r="H385" s="12"/>
      <c r="I385" s="12"/>
      <c r="J385" s="12"/>
      <c r="K385" s="12">
        <v>19</v>
      </c>
      <c r="L385" s="12"/>
      <c r="M385" s="12"/>
      <c r="N385" s="12"/>
      <c r="O385" s="12"/>
      <c r="P385" s="135">
        <f>IF($C385="","",SUM((I385*Character!$D$42),(K385*Character!$E$42),(L385*Character!$F$42),(M385*Character!$G$42)))</f>
        <v>19</v>
      </c>
      <c r="Q385" s="458"/>
      <c r="R385" s="458"/>
      <c r="T385" s="132" t="s">
        <v>902</v>
      </c>
      <c r="U385" s="132" t="s">
        <v>902</v>
      </c>
      <c r="V385" s="132" t="s">
        <v>1214</v>
      </c>
      <c r="W385" s="132" t="s">
        <v>902</v>
      </c>
      <c r="X385" s="458"/>
    </row>
    <row r="386" spans="1:24" x14ac:dyDescent="0.25">
      <c r="A386" s="11"/>
      <c r="B386" s="11"/>
      <c r="C386" s="11"/>
      <c r="D386" s="518"/>
      <c r="F386" s="11"/>
      <c r="G386" s="11"/>
      <c r="H386" s="12"/>
      <c r="I386" s="12"/>
      <c r="J386" s="12"/>
      <c r="K386" s="12"/>
      <c r="L386" s="12"/>
      <c r="M386" s="12"/>
      <c r="N386" s="12"/>
      <c r="O386" s="12"/>
      <c r="P386" s="135" t="str">
        <f>IF($C386="","",SUM((I386*Character!$D$42),(K386*Character!$E$42),(L386*Character!$F$42),(M386*Character!$G$42),(O386*Character!$H$42)))</f>
        <v/>
      </c>
      <c r="Q386" s="458"/>
      <c r="R386" s="458"/>
      <c r="X386" s="458"/>
    </row>
    <row r="387" spans="1:24" x14ac:dyDescent="0.25">
      <c r="A387" s="390" t="s">
        <v>21</v>
      </c>
      <c r="B387" s="11"/>
      <c r="C387" s="11"/>
      <c r="D387" s="518"/>
      <c r="F387" s="11"/>
      <c r="G387" s="11"/>
      <c r="H387" s="12"/>
      <c r="I387" s="12"/>
      <c r="J387" s="12"/>
      <c r="K387" s="12"/>
      <c r="L387" s="12"/>
      <c r="M387" s="12"/>
      <c r="N387" s="12"/>
      <c r="O387" s="12"/>
      <c r="P387" s="135" t="str">
        <f>IF($C387="","",SUM((I387*Character!$D$42),(K387*Character!$E$42),(L387*Character!$F$42),(M387*Character!$G$42),(O387*Character!$H$42)))</f>
        <v/>
      </c>
      <c r="Q387" s="458"/>
      <c r="R387" s="458"/>
      <c r="X387" s="458"/>
    </row>
    <row r="388" spans="1:24" x14ac:dyDescent="0.25">
      <c r="A388" s="11" t="s">
        <v>21</v>
      </c>
      <c r="B388" s="11" t="s">
        <v>862</v>
      </c>
      <c r="C388" s="11" t="s">
        <v>880</v>
      </c>
      <c r="D388" s="518" t="s">
        <v>902</v>
      </c>
      <c r="E388" s="371">
        <v>5</v>
      </c>
      <c r="F388" s="11"/>
      <c r="G388" s="11"/>
      <c r="H388" s="12"/>
      <c r="I388" s="12"/>
      <c r="J388" s="12"/>
      <c r="K388" s="12"/>
      <c r="L388" s="12"/>
      <c r="M388" s="12"/>
      <c r="N388" s="12"/>
      <c r="O388" s="12"/>
      <c r="P388" s="135">
        <f>IF($C388="","",SUM((I388*Character!$D$42),(K388*Character!$E$42),(L388*Character!$F$42),(M388*Character!$G$42)))</f>
        <v>0</v>
      </c>
      <c r="Q388" s="458"/>
      <c r="R388" s="458"/>
      <c r="T388" s="132" t="s">
        <v>902</v>
      </c>
      <c r="U388" s="132" t="s">
        <v>902</v>
      </c>
      <c r="V388" s="132" t="s">
        <v>902</v>
      </c>
      <c r="W388" s="132" t="s">
        <v>902</v>
      </c>
      <c r="X388" s="458"/>
    </row>
    <row r="389" spans="1:24" x14ac:dyDescent="0.25">
      <c r="A389" s="11"/>
      <c r="B389" s="11"/>
      <c r="C389" s="11"/>
      <c r="D389" s="518"/>
      <c r="F389" s="11"/>
      <c r="G389" s="11"/>
      <c r="H389" s="12"/>
      <c r="I389" s="12"/>
      <c r="J389" s="12"/>
      <c r="K389" s="12"/>
      <c r="L389" s="12"/>
      <c r="M389" s="12"/>
      <c r="N389" s="12"/>
      <c r="O389" s="12"/>
      <c r="P389" s="135" t="str">
        <f>IF($C389="","",SUM((I389*Character!$D$42),(K389*Character!$E$42),(L389*Character!$F$42),(M389*Character!$G$42),(O389*Character!$H$42)))</f>
        <v/>
      </c>
      <c r="Q389" s="458"/>
      <c r="R389" s="458"/>
      <c r="X389" s="458"/>
    </row>
    <row r="390" spans="1:24" s="388" customFormat="1" x14ac:dyDescent="0.25">
      <c r="A390" s="389" t="s">
        <v>14</v>
      </c>
      <c r="B390" s="384"/>
      <c r="C390" s="384"/>
      <c r="D390" s="517"/>
      <c r="E390" s="383"/>
      <c r="F390" s="384"/>
      <c r="G390" s="384"/>
      <c r="H390" s="385"/>
      <c r="I390" s="385"/>
      <c r="J390" s="385"/>
      <c r="K390" s="385"/>
      <c r="L390" s="385"/>
      <c r="M390" s="385"/>
      <c r="N390" s="385"/>
      <c r="O390" s="385"/>
      <c r="P390" s="135" t="str">
        <f>IF($C390="","",SUM((I390*Character!$D$42),(K390*Character!$E$42),(L390*Character!$F$42),(M390*Character!$G$42),(O390*Character!$H$42)))</f>
        <v/>
      </c>
      <c r="Q390" s="457"/>
      <c r="R390" s="457"/>
      <c r="S390" s="386"/>
      <c r="T390" s="387"/>
      <c r="U390" s="387"/>
      <c r="V390" s="387"/>
      <c r="W390" s="387"/>
      <c r="X390" s="457"/>
    </row>
    <row r="391" spans="1:24" x14ac:dyDescent="0.25">
      <c r="A391" s="11" t="s">
        <v>14</v>
      </c>
      <c r="B391" s="11" t="s">
        <v>14</v>
      </c>
      <c r="C391" s="11" t="s">
        <v>971</v>
      </c>
      <c r="D391" s="518" t="s">
        <v>902</v>
      </c>
      <c r="E391" s="371">
        <v>4</v>
      </c>
      <c r="F391" s="11" t="s">
        <v>67</v>
      </c>
      <c r="G391" s="11" t="s">
        <v>721</v>
      </c>
      <c r="H391" s="12">
        <v>11</v>
      </c>
      <c r="I391" s="12">
        <v>11</v>
      </c>
      <c r="J391" s="12"/>
      <c r="K391" s="12">
        <v>14</v>
      </c>
      <c r="L391" s="12"/>
      <c r="M391" s="12"/>
      <c r="N391" s="12"/>
      <c r="O391" s="12"/>
      <c r="P391" s="135">
        <f>IF($C391="","",SUM((I391*Character!$D$42),(K391*Character!$E$42),(L391*Character!$F$42),(M391*Character!$G$42)))</f>
        <v>15.246276595744682</v>
      </c>
      <c r="Q391" s="458"/>
      <c r="R391" s="458"/>
      <c r="T391" s="132" t="s">
        <v>902</v>
      </c>
      <c r="U391" s="132" t="s">
        <v>902</v>
      </c>
      <c r="V391" s="132" t="s">
        <v>902</v>
      </c>
      <c r="W391" s="132" t="s">
        <v>902</v>
      </c>
      <c r="X391" s="458"/>
    </row>
    <row r="392" spans="1:24" x14ac:dyDescent="0.25">
      <c r="A392" s="11" t="s">
        <v>14</v>
      </c>
      <c r="B392" s="11" t="s">
        <v>14</v>
      </c>
      <c r="C392" s="11" t="s">
        <v>1241</v>
      </c>
      <c r="D392" s="518" t="s">
        <v>902</v>
      </c>
      <c r="E392" s="371">
        <v>4</v>
      </c>
      <c r="F392" s="11" t="s">
        <v>67</v>
      </c>
      <c r="G392" s="11" t="s">
        <v>417</v>
      </c>
      <c r="H392" s="12">
        <v>11</v>
      </c>
      <c r="I392" s="12">
        <v>11</v>
      </c>
      <c r="J392" s="12"/>
      <c r="K392" s="12">
        <v>14</v>
      </c>
      <c r="L392" s="12"/>
      <c r="M392" s="12"/>
      <c r="N392" s="12"/>
      <c r="O392" s="12"/>
      <c r="P392" s="135">
        <f>IF($C392="","",SUM((I392*Character!$D$42),(K392*Character!$E$42),(L392*Character!$F$42),(M392*Character!$G$42)))</f>
        <v>15.246276595744682</v>
      </c>
      <c r="Q392" s="458"/>
      <c r="R392" s="458"/>
      <c r="T392" s="132" t="s">
        <v>902</v>
      </c>
      <c r="U392" s="132" t="s">
        <v>902</v>
      </c>
      <c r="V392" s="132" t="s">
        <v>902</v>
      </c>
      <c r="W392" s="132" t="s">
        <v>902</v>
      </c>
      <c r="X392" s="458"/>
    </row>
    <row r="393" spans="1:24" x14ac:dyDescent="0.25">
      <c r="A393" s="11" t="s">
        <v>14</v>
      </c>
      <c r="B393" s="11" t="s">
        <v>14</v>
      </c>
      <c r="C393" s="11" t="s">
        <v>823</v>
      </c>
      <c r="D393" s="518" t="s">
        <v>902</v>
      </c>
      <c r="E393" s="371">
        <v>1</v>
      </c>
      <c r="F393" s="11" t="s">
        <v>97</v>
      </c>
      <c r="G393" s="11"/>
      <c r="H393" s="12"/>
      <c r="I393" s="12"/>
      <c r="J393" s="12"/>
      <c r="K393" s="12">
        <v>21</v>
      </c>
      <c r="L393" s="12"/>
      <c r="M393" s="12"/>
      <c r="N393" s="12"/>
      <c r="O393" s="12"/>
      <c r="P393" s="135">
        <f>IF($C393="","",SUM((I393*Character!$D$42),(K393*Character!$E$42),(L393*Character!$F$42),(M393*Character!$G$42)))</f>
        <v>21</v>
      </c>
      <c r="Q393" s="458"/>
      <c r="R393" s="458"/>
      <c r="T393" s="132" t="s">
        <v>902</v>
      </c>
      <c r="U393" s="132" t="s">
        <v>902</v>
      </c>
      <c r="V393" s="132" t="s">
        <v>902</v>
      </c>
      <c r="W393" s="132" t="s">
        <v>1214</v>
      </c>
      <c r="X393" s="458"/>
    </row>
    <row r="394" spans="1:24" x14ac:dyDescent="0.25">
      <c r="A394" s="11" t="s">
        <v>14</v>
      </c>
      <c r="B394" s="11" t="s">
        <v>14</v>
      </c>
      <c r="C394" s="11" t="s">
        <v>824</v>
      </c>
      <c r="D394" s="518" t="s">
        <v>902</v>
      </c>
      <c r="E394" s="371">
        <v>1</v>
      </c>
      <c r="F394" s="11" t="s">
        <v>97</v>
      </c>
      <c r="G394" s="11"/>
      <c r="H394" s="12"/>
      <c r="I394" s="12"/>
      <c r="J394" s="12"/>
      <c r="K394" s="12">
        <v>21</v>
      </c>
      <c r="L394" s="12"/>
      <c r="M394" s="12"/>
      <c r="N394" s="12"/>
      <c r="O394" s="12"/>
      <c r="P394" s="135">
        <f>IF($C394="","",SUM((I394*Character!$D$42),(K394*Character!$E$42),(L394*Character!$F$42),(M394*Character!$G$42)))</f>
        <v>21</v>
      </c>
      <c r="Q394" s="458"/>
      <c r="R394" s="458"/>
      <c r="T394" s="132" t="s">
        <v>902</v>
      </c>
      <c r="U394" s="132" t="s">
        <v>902</v>
      </c>
      <c r="V394" s="132" t="s">
        <v>1214</v>
      </c>
      <c r="W394" s="132" t="s">
        <v>902</v>
      </c>
      <c r="X394" s="458"/>
    </row>
    <row r="395" spans="1:24" x14ac:dyDescent="0.25">
      <c r="A395" s="11" t="s">
        <v>14</v>
      </c>
      <c r="B395" s="11" t="s">
        <v>14</v>
      </c>
      <c r="C395" s="11" t="s">
        <v>848</v>
      </c>
      <c r="D395" s="518" t="s">
        <v>902</v>
      </c>
      <c r="E395" s="371">
        <v>1</v>
      </c>
      <c r="F395" s="11" t="s">
        <v>97</v>
      </c>
      <c r="G395" s="11"/>
      <c r="H395" s="12"/>
      <c r="I395" s="12"/>
      <c r="J395" s="12"/>
      <c r="K395" s="12">
        <v>17</v>
      </c>
      <c r="L395" s="12"/>
      <c r="M395" s="12"/>
      <c r="N395" s="12"/>
      <c r="O395" s="12"/>
      <c r="P395" s="135">
        <f>IF($C395="","",SUM((I395*Character!$D$42),(K395*Character!$E$42),(L395*Character!$F$42),(M395*Character!$G$42)))</f>
        <v>17</v>
      </c>
      <c r="Q395" s="458"/>
      <c r="R395" s="458"/>
      <c r="T395" s="132" t="s">
        <v>902</v>
      </c>
      <c r="U395" s="132" t="s">
        <v>902</v>
      </c>
      <c r="V395" s="132" t="s">
        <v>902</v>
      </c>
      <c r="W395" s="132" t="s">
        <v>1214</v>
      </c>
      <c r="X395" s="458"/>
    </row>
    <row r="396" spans="1:24" x14ac:dyDescent="0.25">
      <c r="A396" s="11" t="s">
        <v>14</v>
      </c>
      <c r="B396" s="11" t="s">
        <v>14</v>
      </c>
      <c r="C396" s="11" t="s">
        <v>814</v>
      </c>
      <c r="D396" s="518" t="s">
        <v>902</v>
      </c>
      <c r="E396" s="371">
        <v>4</v>
      </c>
      <c r="F396" s="11"/>
      <c r="G396" s="11" t="s">
        <v>555</v>
      </c>
      <c r="H396" s="12">
        <v>15</v>
      </c>
      <c r="I396" s="12">
        <v>4</v>
      </c>
      <c r="J396" s="12">
        <v>4</v>
      </c>
      <c r="K396" s="12">
        <v>25</v>
      </c>
      <c r="L396" s="12"/>
      <c r="M396" s="12"/>
      <c r="N396" s="12"/>
      <c r="O396" s="12"/>
      <c r="P396" s="135">
        <f>IF($C396="","",SUM((I396*Character!$D$42),(K396*Character!$E$42),(L396*Character!$F$42),(M396*Character!$G$42)))</f>
        <v>25.453191489361704</v>
      </c>
      <c r="Q396" s="458"/>
      <c r="R396" s="458"/>
      <c r="T396" s="132" t="s">
        <v>902</v>
      </c>
      <c r="U396" s="132" t="s">
        <v>902</v>
      </c>
      <c r="V396" s="132" t="s">
        <v>902</v>
      </c>
      <c r="W396" s="132" t="s">
        <v>902</v>
      </c>
      <c r="X396" s="458"/>
    </row>
    <row r="397" spans="1:24" x14ac:dyDescent="0.25">
      <c r="A397" s="11" t="s">
        <v>14</v>
      </c>
      <c r="B397" s="11" t="s">
        <v>14</v>
      </c>
      <c r="C397" s="11" t="s">
        <v>854</v>
      </c>
      <c r="D397" s="518" t="s">
        <v>902</v>
      </c>
      <c r="E397" s="371">
        <v>2</v>
      </c>
      <c r="F397" s="11" t="s">
        <v>9</v>
      </c>
      <c r="G397" s="11" t="s">
        <v>83</v>
      </c>
      <c r="H397" s="12">
        <v>11</v>
      </c>
      <c r="I397" s="12">
        <v>13</v>
      </c>
      <c r="J397" s="12">
        <v>8</v>
      </c>
      <c r="K397" s="12"/>
      <c r="L397" s="12">
        <v>1</v>
      </c>
      <c r="M397" s="12"/>
      <c r="N397" s="12"/>
      <c r="O397" s="12"/>
      <c r="P397" s="135">
        <f>IF($C397="","",SUM((I397*Character!$D$42),(K397*Character!$E$42),(L397*Character!$F$42),(M397*Character!$G$42)))</f>
        <v>8.2707446808510667</v>
      </c>
      <c r="Q397" s="458"/>
      <c r="R397" s="458"/>
      <c r="T397" s="132" t="s">
        <v>902</v>
      </c>
      <c r="U397" s="132" t="s">
        <v>902</v>
      </c>
      <c r="V397" s="132" t="s">
        <v>902</v>
      </c>
      <c r="W397" s="132" t="s">
        <v>902</v>
      </c>
      <c r="X397" s="458"/>
    </row>
    <row r="398" spans="1:24" x14ac:dyDescent="0.25">
      <c r="A398" s="11" t="s">
        <v>14</v>
      </c>
      <c r="B398" s="11" t="s">
        <v>14</v>
      </c>
      <c r="C398" s="11" t="s">
        <v>840</v>
      </c>
      <c r="D398" s="518" t="s">
        <v>902</v>
      </c>
      <c r="E398" s="371">
        <v>1</v>
      </c>
      <c r="F398" s="11" t="s">
        <v>97</v>
      </c>
      <c r="G398" s="11"/>
      <c r="H398" s="12"/>
      <c r="I398" s="12"/>
      <c r="J398" s="12"/>
      <c r="K398" s="12">
        <v>19</v>
      </c>
      <c r="L398" s="12"/>
      <c r="M398" s="12"/>
      <c r="N398" s="12"/>
      <c r="O398" s="12"/>
      <c r="P398" s="135">
        <f>IF($C398="","",SUM((I398*Character!$D$42),(K398*Character!$E$42),(L398*Character!$F$42),(M398*Character!$G$42)))</f>
        <v>19</v>
      </c>
      <c r="Q398" s="458"/>
      <c r="R398" s="458"/>
      <c r="T398" s="132" t="s">
        <v>902</v>
      </c>
      <c r="U398" s="132" t="s">
        <v>902</v>
      </c>
      <c r="V398" s="132" t="s">
        <v>902</v>
      </c>
      <c r="W398" s="132" t="s">
        <v>1214</v>
      </c>
      <c r="X398" s="458"/>
    </row>
    <row r="399" spans="1:24" x14ac:dyDescent="0.25">
      <c r="A399" s="11" t="s">
        <v>14</v>
      </c>
      <c r="B399" s="11" t="s">
        <v>14</v>
      </c>
      <c r="C399" s="11" t="s">
        <v>808</v>
      </c>
      <c r="D399" s="518" t="s">
        <v>902</v>
      </c>
      <c r="E399" s="371">
        <v>3</v>
      </c>
      <c r="F399" s="11" t="s">
        <v>41</v>
      </c>
      <c r="G399" s="11" t="s">
        <v>390</v>
      </c>
      <c r="H399" s="12">
        <v>9</v>
      </c>
      <c r="I399" s="12">
        <v>12</v>
      </c>
      <c r="J399" s="12"/>
      <c r="K399" s="12">
        <v>21</v>
      </c>
      <c r="L399" s="12"/>
      <c r="M399" s="12">
        <v>1</v>
      </c>
      <c r="N399" s="12"/>
      <c r="O399" s="12"/>
      <c r="P399" s="135">
        <f>IF($C399="","",SUM((I399*Character!$D$42),(K399*Character!$E$42),(L399*Character!$F$42),(M399*Character!$G$42)))</f>
        <v>35.955319148936169</v>
      </c>
      <c r="Q399" s="458"/>
      <c r="R399" s="458"/>
      <c r="T399" s="132" t="s">
        <v>902</v>
      </c>
      <c r="U399" s="132" t="s">
        <v>902</v>
      </c>
      <c r="V399" s="132" t="s">
        <v>902</v>
      </c>
      <c r="W399" s="132" t="s">
        <v>902</v>
      </c>
      <c r="X399" s="458"/>
    </row>
    <row r="400" spans="1:24" x14ac:dyDescent="0.25">
      <c r="A400" s="11" t="s">
        <v>14</v>
      </c>
      <c r="B400" s="11" t="s">
        <v>14</v>
      </c>
      <c r="C400" s="11" t="s">
        <v>812</v>
      </c>
      <c r="D400" s="518" t="s">
        <v>902</v>
      </c>
      <c r="E400" s="371">
        <v>6</v>
      </c>
      <c r="F400" s="11"/>
      <c r="G400" s="11" t="s">
        <v>813</v>
      </c>
      <c r="H400" s="12">
        <v>6</v>
      </c>
      <c r="I400" s="12">
        <v>7</v>
      </c>
      <c r="J400" s="12"/>
      <c r="K400" s="12">
        <v>26</v>
      </c>
      <c r="L400" s="12"/>
      <c r="M400" s="12"/>
      <c r="N400" s="12"/>
      <c r="O400" s="12"/>
      <c r="P400" s="135">
        <f>IF($C400="","",SUM((I400*Character!$D$42),(K400*Character!$E$42),(L400*Character!$F$42),(M400*Character!$G$42)))</f>
        <v>26.793085106382978</v>
      </c>
      <c r="Q400" s="458"/>
      <c r="R400" s="458"/>
      <c r="T400" s="132" t="s">
        <v>902</v>
      </c>
      <c r="U400" s="132" t="s">
        <v>902</v>
      </c>
      <c r="V400" s="132" t="s">
        <v>902</v>
      </c>
      <c r="W400" s="132" t="s">
        <v>902</v>
      </c>
      <c r="X400" s="458"/>
    </row>
    <row r="401" spans="1:24" x14ac:dyDescent="0.25">
      <c r="A401" s="11" t="s">
        <v>14</v>
      </c>
      <c r="B401" s="11" t="s">
        <v>14</v>
      </c>
      <c r="C401" s="11" t="s">
        <v>810</v>
      </c>
      <c r="D401" s="518" t="s">
        <v>902</v>
      </c>
      <c r="E401" s="371">
        <v>5</v>
      </c>
      <c r="F401" s="11" t="s">
        <v>38</v>
      </c>
      <c r="G401" s="11" t="s">
        <v>811</v>
      </c>
      <c r="H401" s="12">
        <v>10</v>
      </c>
      <c r="I401" s="12">
        <v>13</v>
      </c>
      <c r="J401" s="12"/>
      <c r="K401" s="12">
        <v>28</v>
      </c>
      <c r="L401" s="12"/>
      <c r="M401" s="12"/>
      <c r="N401" s="12"/>
      <c r="O401" s="12"/>
      <c r="P401" s="135">
        <f>IF($C401="","",SUM((I401*Character!$D$42),(K401*Character!$E$42),(L401*Character!$F$42),(M401*Character!$G$42)))</f>
        <v>29.472872340425532</v>
      </c>
      <c r="Q401" s="458"/>
      <c r="R401" s="458"/>
      <c r="T401" s="132" t="s">
        <v>902</v>
      </c>
      <c r="U401" s="132" t="s">
        <v>902</v>
      </c>
      <c r="V401" s="132" t="s">
        <v>902</v>
      </c>
      <c r="W401" s="132" t="s">
        <v>902</v>
      </c>
      <c r="X401" s="458"/>
    </row>
    <row r="402" spans="1:24" x14ac:dyDescent="0.25">
      <c r="A402" s="11" t="s">
        <v>14</v>
      </c>
      <c r="B402" s="11" t="s">
        <v>14</v>
      </c>
      <c r="C402" s="11" t="s">
        <v>835</v>
      </c>
      <c r="D402" s="518" t="s">
        <v>902</v>
      </c>
      <c r="E402" s="371">
        <v>1</v>
      </c>
      <c r="F402" s="11" t="s">
        <v>97</v>
      </c>
      <c r="G402" s="11"/>
      <c r="H402" s="12"/>
      <c r="I402" s="12"/>
      <c r="J402" s="12"/>
      <c r="K402" s="12">
        <v>20</v>
      </c>
      <c r="L402" s="12"/>
      <c r="M402" s="12"/>
      <c r="N402" s="12"/>
      <c r="O402" s="12"/>
      <c r="P402" s="135">
        <f>IF($C402="","",SUM((I402*Character!$D$42),(K402*Character!$E$42),(L402*Character!$F$42),(M402*Character!$G$42)))</f>
        <v>20</v>
      </c>
      <c r="Q402" s="458"/>
      <c r="R402" s="458"/>
      <c r="T402" s="132" t="s">
        <v>902</v>
      </c>
      <c r="U402" s="132" t="s">
        <v>902</v>
      </c>
      <c r="V402" s="132" t="s">
        <v>902</v>
      </c>
      <c r="W402" s="132" t="s">
        <v>1214</v>
      </c>
      <c r="X402" s="458"/>
    </row>
    <row r="403" spans="1:24" x14ac:dyDescent="0.25">
      <c r="A403" s="11" t="s">
        <v>14</v>
      </c>
      <c r="B403" s="11" t="s">
        <v>14</v>
      </c>
      <c r="C403" s="11" t="s">
        <v>858</v>
      </c>
      <c r="D403" s="518" t="s">
        <v>902</v>
      </c>
      <c r="E403" s="371">
        <v>1</v>
      </c>
      <c r="F403" s="11" t="s">
        <v>75</v>
      </c>
      <c r="G403" s="11"/>
      <c r="H403" s="12">
        <v>13</v>
      </c>
      <c r="I403" s="12">
        <v>14</v>
      </c>
      <c r="J403" s="12">
        <v>13</v>
      </c>
      <c r="K403" s="12">
        <v>6</v>
      </c>
      <c r="L403" s="12"/>
      <c r="M403" s="12"/>
      <c r="N403" s="12"/>
      <c r="O403" s="12"/>
      <c r="P403" s="135">
        <f>IF($C403="","",SUM((I403*Character!$D$42),(K403*Character!$E$42),(L403*Character!$F$42),(M403*Character!$G$42)))</f>
        <v>7.5861702127659578</v>
      </c>
      <c r="Q403" s="458"/>
      <c r="R403" s="458"/>
      <c r="T403" s="132" t="s">
        <v>902</v>
      </c>
      <c r="U403" s="132" t="s">
        <v>902</v>
      </c>
      <c r="V403" s="132" t="s">
        <v>902</v>
      </c>
      <c r="W403" s="132" t="s">
        <v>902</v>
      </c>
      <c r="X403" s="458"/>
    </row>
    <row r="404" spans="1:24" x14ac:dyDescent="0.25">
      <c r="A404" s="11" t="s">
        <v>14</v>
      </c>
      <c r="B404" s="11" t="s">
        <v>14</v>
      </c>
      <c r="C404" s="11" t="s">
        <v>1248</v>
      </c>
      <c r="D404" s="518" t="s">
        <v>902</v>
      </c>
      <c r="E404" s="371">
        <v>1</v>
      </c>
      <c r="F404" s="11" t="s">
        <v>125</v>
      </c>
      <c r="G404" s="11" t="s">
        <v>831</v>
      </c>
      <c r="H404" s="12"/>
      <c r="I404" s="12"/>
      <c r="J404" s="12"/>
      <c r="K404" s="12">
        <v>21</v>
      </c>
      <c r="L404" s="12"/>
      <c r="M404" s="12"/>
      <c r="N404" s="12"/>
      <c r="O404" s="12"/>
      <c r="P404" s="135">
        <f>IF($C404="","",SUM((I404*Character!$D$42),(K404*Character!$E$42),(L404*Character!$F$42),(M404*Character!$G$42)))</f>
        <v>21</v>
      </c>
      <c r="Q404" s="458"/>
      <c r="R404" s="458"/>
      <c r="T404" s="132" t="s">
        <v>902</v>
      </c>
      <c r="U404" s="132" t="s">
        <v>902</v>
      </c>
      <c r="V404" s="132" t="s">
        <v>902</v>
      </c>
      <c r="W404" s="132" t="s">
        <v>1214</v>
      </c>
      <c r="X404" s="458"/>
    </row>
    <row r="405" spans="1:24" x14ac:dyDescent="0.25">
      <c r="A405" s="11" t="s">
        <v>14</v>
      </c>
      <c r="B405" s="11" t="s">
        <v>14</v>
      </c>
      <c r="C405" s="11" t="s">
        <v>834</v>
      </c>
      <c r="D405" s="518" t="s">
        <v>902</v>
      </c>
      <c r="E405" s="371">
        <v>1</v>
      </c>
      <c r="F405" s="11" t="s">
        <v>125</v>
      </c>
      <c r="G405" s="11" t="s">
        <v>831</v>
      </c>
      <c r="H405" s="12"/>
      <c r="I405" s="12"/>
      <c r="J405" s="12"/>
      <c r="K405" s="12">
        <v>21</v>
      </c>
      <c r="L405" s="12"/>
      <c r="M405" s="12"/>
      <c r="N405" s="12"/>
      <c r="O405" s="12"/>
      <c r="P405" s="135">
        <f>IF($C405="","",SUM((I405*Character!$D$42),(K405*Character!$E$42),(L405*Character!$F$42),(M405*Character!$G$42)))</f>
        <v>21</v>
      </c>
      <c r="Q405" s="458"/>
      <c r="R405" s="458"/>
      <c r="T405" s="132" t="s">
        <v>902</v>
      </c>
      <c r="U405" s="132" t="s">
        <v>902</v>
      </c>
      <c r="V405" s="132" t="s">
        <v>1214</v>
      </c>
      <c r="W405" s="132" t="s">
        <v>902</v>
      </c>
      <c r="X405" s="458"/>
    </row>
    <row r="406" spans="1:24" x14ac:dyDescent="0.25">
      <c r="A406" s="11" t="s">
        <v>14</v>
      </c>
      <c r="B406" s="11" t="s">
        <v>14</v>
      </c>
      <c r="C406" s="11" t="s">
        <v>841</v>
      </c>
      <c r="D406" s="518" t="s">
        <v>902</v>
      </c>
      <c r="E406" s="371">
        <v>1</v>
      </c>
      <c r="F406" s="11" t="s">
        <v>97</v>
      </c>
      <c r="G406" s="11"/>
      <c r="H406" s="12"/>
      <c r="I406" s="12"/>
      <c r="J406" s="12"/>
      <c r="K406" s="12">
        <v>19</v>
      </c>
      <c r="L406" s="12"/>
      <c r="M406" s="12"/>
      <c r="N406" s="12"/>
      <c r="O406" s="12"/>
      <c r="P406" s="135">
        <f>IF($C406="","",SUM((I406*Character!$D$42),(K406*Character!$E$42),(L406*Character!$F$42),(M406*Character!$G$42)))</f>
        <v>19</v>
      </c>
      <c r="Q406" s="458"/>
      <c r="R406" s="458"/>
      <c r="T406" s="132" t="s">
        <v>902</v>
      </c>
      <c r="U406" s="132" t="s">
        <v>902</v>
      </c>
      <c r="V406" s="132" t="s">
        <v>902</v>
      </c>
      <c r="W406" s="132" t="s">
        <v>1214</v>
      </c>
      <c r="X406" s="458"/>
    </row>
    <row r="407" spans="1:24" x14ac:dyDescent="0.25">
      <c r="A407" s="11" t="s">
        <v>14</v>
      </c>
      <c r="B407" s="11" t="s">
        <v>14</v>
      </c>
      <c r="C407" s="11" t="s">
        <v>815</v>
      </c>
      <c r="D407" s="518" t="s">
        <v>902</v>
      </c>
      <c r="E407" s="371">
        <v>3</v>
      </c>
      <c r="F407" s="11" t="s">
        <v>427</v>
      </c>
      <c r="G407" s="11" t="s">
        <v>816</v>
      </c>
      <c r="H407" s="12">
        <v>8</v>
      </c>
      <c r="I407" s="12">
        <v>8</v>
      </c>
      <c r="J407" s="12">
        <v>7</v>
      </c>
      <c r="K407" s="12">
        <v>22</v>
      </c>
      <c r="L407" s="12"/>
      <c r="M407" s="12"/>
      <c r="N407" s="12"/>
      <c r="O407" s="12"/>
      <c r="P407" s="135">
        <f>IF($C407="","",SUM((I407*Character!$D$42),(K407*Character!$E$42),(L407*Character!$F$42),(M407*Character!$G$42)))</f>
        <v>22.906382978723403</v>
      </c>
      <c r="Q407" s="458"/>
      <c r="R407" s="458"/>
      <c r="T407" s="132" t="s">
        <v>902</v>
      </c>
      <c r="U407" s="132" t="s">
        <v>902</v>
      </c>
      <c r="V407" s="132" t="s">
        <v>902</v>
      </c>
      <c r="W407" s="132" t="s">
        <v>902</v>
      </c>
      <c r="X407" s="458"/>
    </row>
    <row r="408" spans="1:24" x14ac:dyDescent="0.25">
      <c r="A408" s="11" t="s">
        <v>14</v>
      </c>
      <c r="B408" s="11" t="s">
        <v>14</v>
      </c>
      <c r="C408" s="11" t="s">
        <v>852</v>
      </c>
      <c r="D408" s="518" t="s">
        <v>902</v>
      </c>
      <c r="E408" s="371">
        <v>1</v>
      </c>
      <c r="F408" s="11" t="s">
        <v>97</v>
      </c>
      <c r="G408" s="11"/>
      <c r="H408" s="12"/>
      <c r="I408" s="12"/>
      <c r="J408" s="12"/>
      <c r="K408" s="12">
        <v>17</v>
      </c>
      <c r="L408" s="12"/>
      <c r="M408" s="12"/>
      <c r="N408" s="12"/>
      <c r="O408" s="12"/>
      <c r="P408" s="135">
        <f>IF($C408="","",SUM((I408*Character!$D$42),(K408*Character!$E$42),(L408*Character!$F$42),(M408*Character!$G$42)))</f>
        <v>17</v>
      </c>
      <c r="Q408" s="458"/>
      <c r="R408" s="458"/>
      <c r="T408" s="132" t="s">
        <v>902</v>
      </c>
      <c r="U408" s="132" t="s">
        <v>902</v>
      </c>
      <c r="V408" s="132" t="s">
        <v>902</v>
      </c>
      <c r="W408" s="132" t="s">
        <v>1214</v>
      </c>
      <c r="X408" s="458"/>
    </row>
    <row r="409" spans="1:24" x14ac:dyDescent="0.25">
      <c r="A409" s="11" t="s">
        <v>14</v>
      </c>
      <c r="B409" s="11" t="s">
        <v>14</v>
      </c>
      <c r="C409" s="11" t="s">
        <v>829</v>
      </c>
      <c r="D409" s="518" t="s">
        <v>902</v>
      </c>
      <c r="E409" s="371">
        <v>1</v>
      </c>
      <c r="F409" s="11" t="s">
        <v>97</v>
      </c>
      <c r="G409" s="11"/>
      <c r="H409" s="12"/>
      <c r="I409" s="12"/>
      <c r="J409" s="12"/>
      <c r="K409" s="12">
        <v>21</v>
      </c>
      <c r="L409" s="12"/>
      <c r="M409" s="12"/>
      <c r="N409" s="12"/>
      <c r="O409" s="12"/>
      <c r="P409" s="135">
        <f>IF($C409="","",SUM((I409*Character!$D$42),(K409*Character!$E$42),(L409*Character!$F$42),(M409*Character!$G$42)))</f>
        <v>21</v>
      </c>
      <c r="Q409" s="458"/>
      <c r="R409" s="458"/>
      <c r="T409" s="132" t="s">
        <v>902</v>
      </c>
      <c r="U409" s="132" t="s">
        <v>902</v>
      </c>
      <c r="V409" s="132" t="s">
        <v>902</v>
      </c>
      <c r="W409" s="132" t="s">
        <v>1214</v>
      </c>
      <c r="X409" s="458"/>
    </row>
    <row r="410" spans="1:24" x14ac:dyDescent="0.25">
      <c r="A410" s="11" t="s">
        <v>14</v>
      </c>
      <c r="B410" s="11" t="s">
        <v>14</v>
      </c>
      <c r="C410" s="11" t="s">
        <v>818</v>
      </c>
      <c r="D410" s="518" t="s">
        <v>902</v>
      </c>
      <c r="E410" s="371">
        <v>1</v>
      </c>
      <c r="F410" s="11" t="s">
        <v>97</v>
      </c>
      <c r="G410" s="11"/>
      <c r="H410" s="12"/>
      <c r="I410" s="12"/>
      <c r="J410" s="12"/>
      <c r="K410" s="12">
        <v>21</v>
      </c>
      <c r="L410" s="12"/>
      <c r="M410" s="12"/>
      <c r="N410" s="12"/>
      <c r="O410" s="12"/>
      <c r="P410" s="135">
        <f>IF($C410="","",SUM((I410*Character!$D$42),(K410*Character!$E$42),(L410*Character!$F$42),(M410*Character!$G$42)))</f>
        <v>21</v>
      </c>
      <c r="Q410" s="458"/>
      <c r="R410" s="458"/>
      <c r="T410" s="132" t="s">
        <v>902</v>
      </c>
      <c r="U410" s="132" t="s">
        <v>902</v>
      </c>
      <c r="V410" s="132" t="s">
        <v>902</v>
      </c>
      <c r="W410" s="132" t="s">
        <v>1214</v>
      </c>
      <c r="X410" s="458"/>
    </row>
    <row r="411" spans="1:24" x14ac:dyDescent="0.25">
      <c r="A411" s="11" t="s">
        <v>14</v>
      </c>
      <c r="B411" s="11" t="s">
        <v>14</v>
      </c>
      <c r="C411" s="11" t="s">
        <v>859</v>
      </c>
      <c r="D411" s="518" t="s">
        <v>902</v>
      </c>
      <c r="E411" s="371">
        <v>5</v>
      </c>
      <c r="F411" s="11" t="s">
        <v>328</v>
      </c>
      <c r="G411" s="11" t="s">
        <v>860</v>
      </c>
      <c r="H411" s="12">
        <v>6</v>
      </c>
      <c r="I411" s="12">
        <v>12</v>
      </c>
      <c r="J411" s="12">
        <v>5</v>
      </c>
      <c r="K411" s="12">
        <v>5</v>
      </c>
      <c r="L411" s="12"/>
      <c r="M411" s="12"/>
      <c r="N411" s="12"/>
      <c r="O411" s="12"/>
      <c r="P411" s="135">
        <f>IF($C411="","",SUM((I411*Character!$D$42),(K411*Character!$E$42),(L411*Character!$F$42),(M411*Character!$G$42)))</f>
        <v>6.359574468085107</v>
      </c>
      <c r="Q411" s="458"/>
      <c r="R411" s="458"/>
      <c r="T411" s="132" t="s">
        <v>902</v>
      </c>
      <c r="U411" s="132" t="s">
        <v>902</v>
      </c>
      <c r="V411" s="132" t="s">
        <v>902</v>
      </c>
      <c r="W411" s="132" t="s">
        <v>902</v>
      </c>
      <c r="X411" s="458"/>
    </row>
    <row r="412" spans="1:24" x14ac:dyDescent="0.25">
      <c r="A412" s="11" t="s">
        <v>14</v>
      </c>
      <c r="B412" s="11" t="s">
        <v>14</v>
      </c>
      <c r="C412" s="11" t="s">
        <v>830</v>
      </c>
      <c r="D412" s="518" t="s">
        <v>902</v>
      </c>
      <c r="E412" s="371">
        <v>1</v>
      </c>
      <c r="F412" s="11" t="s">
        <v>125</v>
      </c>
      <c r="G412" s="11" t="s">
        <v>831</v>
      </c>
      <c r="H412" s="12"/>
      <c r="I412" s="12"/>
      <c r="J412" s="12"/>
      <c r="K412" s="12">
        <v>21</v>
      </c>
      <c r="L412" s="12"/>
      <c r="M412" s="12"/>
      <c r="N412" s="12"/>
      <c r="O412" s="12"/>
      <c r="P412" s="135">
        <f>IF($C412="","",SUM((I412*Character!$D$42),(K412*Character!$E$42),(L412*Character!$F$42),(M412*Character!$G$42)))</f>
        <v>21</v>
      </c>
      <c r="Q412" s="458"/>
      <c r="R412" s="458"/>
      <c r="T412" s="132" t="s">
        <v>902</v>
      </c>
      <c r="U412" s="132" t="s">
        <v>902</v>
      </c>
      <c r="V412" s="132" t="s">
        <v>902</v>
      </c>
      <c r="W412" s="132" t="s">
        <v>1214</v>
      </c>
      <c r="X412" s="458"/>
    </row>
    <row r="413" spans="1:24" x14ac:dyDescent="0.25">
      <c r="A413" s="11" t="s">
        <v>14</v>
      </c>
      <c r="B413" s="11" t="s">
        <v>14</v>
      </c>
      <c r="C413" s="11" t="s">
        <v>856</v>
      </c>
      <c r="D413" s="518" t="s">
        <v>902</v>
      </c>
      <c r="E413" s="371">
        <v>6</v>
      </c>
      <c r="F413" s="11" t="s">
        <v>33</v>
      </c>
      <c r="G413" s="11" t="s">
        <v>857</v>
      </c>
      <c r="H413" s="12">
        <v>20</v>
      </c>
      <c r="I413" s="12"/>
      <c r="J413" s="12"/>
      <c r="K413" s="12">
        <v>12</v>
      </c>
      <c r="L413" s="12"/>
      <c r="M413" s="12"/>
      <c r="N413" s="12"/>
      <c r="O413" s="12"/>
      <c r="P413" s="135">
        <f>IF($C413="","",SUM((I413*Character!$D$42),(K413*Character!$E$42),(L413*Character!$F$42),(M413*Character!$G$42)))</f>
        <v>12</v>
      </c>
      <c r="Q413" s="458"/>
      <c r="R413" s="458"/>
      <c r="T413" s="132" t="s">
        <v>902</v>
      </c>
      <c r="U413" s="132" t="s">
        <v>902</v>
      </c>
      <c r="V413" s="132" t="s">
        <v>902</v>
      </c>
      <c r="W413" s="132" t="s">
        <v>902</v>
      </c>
      <c r="X413" s="458"/>
    </row>
    <row r="414" spans="1:24" x14ac:dyDescent="0.25">
      <c r="A414" s="11" t="s">
        <v>14</v>
      </c>
      <c r="B414" s="11" t="s">
        <v>14</v>
      </c>
      <c r="C414" s="11" t="s">
        <v>836</v>
      </c>
      <c r="D414" s="518" t="s">
        <v>902</v>
      </c>
      <c r="E414" s="371">
        <v>1</v>
      </c>
      <c r="F414" s="11" t="s">
        <v>97</v>
      </c>
      <c r="G414" s="11"/>
      <c r="H414" s="12"/>
      <c r="I414" s="12"/>
      <c r="J414" s="12"/>
      <c r="K414" s="12">
        <v>20</v>
      </c>
      <c r="L414" s="12"/>
      <c r="M414" s="12"/>
      <c r="N414" s="12"/>
      <c r="O414" s="12"/>
      <c r="P414" s="135">
        <f>IF($C414="","",SUM((I414*Character!$D$42),(K414*Character!$E$42),(L414*Character!$F$42),(M414*Character!$G$42)))</f>
        <v>20</v>
      </c>
      <c r="Q414" s="458"/>
      <c r="R414" s="458"/>
      <c r="T414" s="132" t="s">
        <v>902</v>
      </c>
      <c r="U414" s="132" t="s">
        <v>902</v>
      </c>
      <c r="V414" s="132" t="s">
        <v>902</v>
      </c>
      <c r="W414" s="132" t="s">
        <v>1214</v>
      </c>
      <c r="X414" s="458"/>
    </row>
    <row r="415" spans="1:24" x14ac:dyDescent="0.25">
      <c r="A415" s="11" t="s">
        <v>14</v>
      </c>
      <c r="B415" s="11" t="s">
        <v>14</v>
      </c>
      <c r="C415" s="11" t="s">
        <v>837</v>
      </c>
      <c r="D415" s="518" t="s">
        <v>902</v>
      </c>
      <c r="E415" s="371">
        <v>1</v>
      </c>
      <c r="F415" s="11" t="s">
        <v>97</v>
      </c>
      <c r="G415" s="11"/>
      <c r="H415" s="12"/>
      <c r="I415" s="12"/>
      <c r="J415" s="12"/>
      <c r="K415" s="12">
        <v>20</v>
      </c>
      <c r="L415" s="12"/>
      <c r="M415" s="12"/>
      <c r="N415" s="12"/>
      <c r="O415" s="12"/>
      <c r="P415" s="135">
        <f>IF($C415="","",SUM((I415*Character!$D$42),(K415*Character!$E$42),(L415*Character!$F$42),(M415*Character!$G$42)))</f>
        <v>20</v>
      </c>
      <c r="Q415" s="458"/>
      <c r="R415" s="458"/>
      <c r="T415" s="132" t="s">
        <v>902</v>
      </c>
      <c r="U415" s="132" t="s">
        <v>902</v>
      </c>
      <c r="V415" s="132" t="s">
        <v>1214</v>
      </c>
      <c r="W415" s="132" t="s">
        <v>902</v>
      </c>
      <c r="X415" s="458"/>
    </row>
    <row r="416" spans="1:24" x14ac:dyDescent="0.25">
      <c r="A416" s="11" t="s">
        <v>14</v>
      </c>
      <c r="B416" s="11" t="s">
        <v>14</v>
      </c>
      <c r="C416" s="11" t="s">
        <v>819</v>
      </c>
      <c r="D416" s="518" t="s">
        <v>902</v>
      </c>
      <c r="E416" s="371">
        <v>1</v>
      </c>
      <c r="F416" s="11" t="s">
        <v>97</v>
      </c>
      <c r="G416" s="11"/>
      <c r="H416" s="12"/>
      <c r="I416" s="12"/>
      <c r="J416" s="12"/>
      <c r="K416" s="12">
        <v>21</v>
      </c>
      <c r="L416" s="12"/>
      <c r="M416" s="12"/>
      <c r="N416" s="12"/>
      <c r="O416" s="12"/>
      <c r="P416" s="135">
        <f>IF($C416="","",SUM((I416*Character!$D$42),(K416*Character!$E$42),(L416*Character!$F$42),(M416*Character!$G$42)))</f>
        <v>21</v>
      </c>
      <c r="Q416" s="458"/>
      <c r="R416" s="458"/>
      <c r="T416" s="132" t="s">
        <v>902</v>
      </c>
      <c r="U416" s="132" t="s">
        <v>902</v>
      </c>
      <c r="V416" s="132" t="s">
        <v>902</v>
      </c>
      <c r="W416" s="132" t="s">
        <v>1214</v>
      </c>
      <c r="X416" s="458"/>
    </row>
    <row r="417" spans="1:24" x14ac:dyDescent="0.25">
      <c r="A417" s="11" t="s">
        <v>14</v>
      </c>
      <c r="B417" s="11" t="s">
        <v>14</v>
      </c>
      <c r="C417" s="11" t="s">
        <v>850</v>
      </c>
      <c r="D417" s="518" t="s">
        <v>902</v>
      </c>
      <c r="E417" s="371">
        <v>1</v>
      </c>
      <c r="F417" s="11" t="s">
        <v>97</v>
      </c>
      <c r="G417" s="11"/>
      <c r="H417" s="12"/>
      <c r="I417" s="12"/>
      <c r="J417" s="12"/>
      <c r="K417" s="12">
        <v>17</v>
      </c>
      <c r="L417" s="12"/>
      <c r="M417" s="12"/>
      <c r="N417" s="12"/>
      <c r="O417" s="12"/>
      <c r="P417" s="135">
        <f>IF($C417="","",SUM((I417*Character!$D$42),(K417*Character!$E$42),(L417*Character!$F$42),(M417*Character!$G$42)))</f>
        <v>17</v>
      </c>
      <c r="Q417" s="458"/>
      <c r="R417" s="458"/>
      <c r="T417" s="132" t="s">
        <v>902</v>
      </c>
      <c r="U417" s="132" t="s">
        <v>902</v>
      </c>
      <c r="V417" s="132" t="s">
        <v>902</v>
      </c>
      <c r="W417" s="132" t="s">
        <v>1214</v>
      </c>
      <c r="X417" s="458"/>
    </row>
    <row r="418" spans="1:24" x14ac:dyDescent="0.25">
      <c r="A418" s="11" t="s">
        <v>14</v>
      </c>
      <c r="B418" s="11" t="s">
        <v>14</v>
      </c>
      <c r="C418" s="11" t="s">
        <v>851</v>
      </c>
      <c r="D418" s="518" t="s">
        <v>902</v>
      </c>
      <c r="E418" s="371">
        <v>1</v>
      </c>
      <c r="F418" s="11" t="s">
        <v>97</v>
      </c>
      <c r="G418" s="11"/>
      <c r="H418" s="12"/>
      <c r="I418" s="12"/>
      <c r="J418" s="12"/>
      <c r="K418" s="12">
        <v>17</v>
      </c>
      <c r="L418" s="12"/>
      <c r="M418" s="12"/>
      <c r="N418" s="12"/>
      <c r="O418" s="12"/>
      <c r="P418" s="135">
        <f>IF($C418="","",SUM((I418*Character!$D$42),(K418*Character!$E$42),(L418*Character!$F$42),(M418*Character!$G$42)))</f>
        <v>17</v>
      </c>
      <c r="Q418" s="458"/>
      <c r="R418" s="458"/>
      <c r="T418" s="132" t="s">
        <v>902</v>
      </c>
      <c r="U418" s="132" t="s">
        <v>902</v>
      </c>
      <c r="V418" s="132" t="s">
        <v>1214</v>
      </c>
      <c r="W418" s="132" t="s">
        <v>902</v>
      </c>
      <c r="X418" s="458"/>
    </row>
    <row r="419" spans="1:24" x14ac:dyDescent="0.25">
      <c r="A419" s="11" t="s">
        <v>14</v>
      </c>
      <c r="B419" s="11" t="s">
        <v>14</v>
      </c>
      <c r="C419" s="11" t="s">
        <v>1230</v>
      </c>
      <c r="D419" s="518" t="s">
        <v>902</v>
      </c>
      <c r="E419" s="371">
        <v>1</v>
      </c>
      <c r="F419" s="11" t="s">
        <v>97</v>
      </c>
      <c r="G419" s="11"/>
      <c r="H419" s="12"/>
      <c r="I419" s="12">
        <v>17</v>
      </c>
      <c r="J419" s="12"/>
      <c r="K419" s="12"/>
      <c r="L419" s="12"/>
      <c r="M419" s="12"/>
      <c r="N419" s="12"/>
      <c r="O419" s="12"/>
      <c r="P419" s="135">
        <f>IF($C419="","",SUM((I419*Character!$D$42),(K419*Character!$E$42),(L419*Character!$F$42),(M419*Character!$G$42)))</f>
        <v>1.9260638297872348</v>
      </c>
      <c r="Q419" s="458"/>
      <c r="R419" s="458"/>
      <c r="T419" s="132" t="s">
        <v>902</v>
      </c>
      <c r="U419" s="132" t="s">
        <v>902</v>
      </c>
      <c r="V419" s="132" t="s">
        <v>902</v>
      </c>
      <c r="W419" s="132" t="s">
        <v>1214</v>
      </c>
      <c r="X419" s="458"/>
    </row>
    <row r="420" spans="1:24" x14ac:dyDescent="0.25">
      <c r="A420" s="11" t="s">
        <v>14</v>
      </c>
      <c r="B420" s="11" t="s">
        <v>14</v>
      </c>
      <c r="C420" s="11" t="s">
        <v>820</v>
      </c>
      <c r="D420" s="518" t="s">
        <v>902</v>
      </c>
      <c r="E420" s="371">
        <v>1</v>
      </c>
      <c r="F420" s="11" t="s">
        <v>97</v>
      </c>
      <c r="G420" s="11"/>
      <c r="H420" s="12"/>
      <c r="I420" s="12"/>
      <c r="J420" s="12"/>
      <c r="K420" s="12">
        <v>21</v>
      </c>
      <c r="L420" s="12"/>
      <c r="M420" s="12"/>
      <c r="N420" s="12"/>
      <c r="O420" s="12"/>
      <c r="P420" s="135">
        <f>IF($C420="","",SUM((I420*Character!$D$42),(K420*Character!$E$42),(L420*Character!$F$42),(M420*Character!$G$42)))</f>
        <v>21</v>
      </c>
      <c r="Q420" s="458"/>
      <c r="R420" s="458"/>
      <c r="T420" s="132" t="s">
        <v>902</v>
      </c>
      <c r="U420" s="132" t="s">
        <v>902</v>
      </c>
      <c r="V420" s="132" t="s">
        <v>902</v>
      </c>
      <c r="W420" s="132" t="s">
        <v>1214</v>
      </c>
      <c r="X420" s="458"/>
    </row>
    <row r="421" spans="1:24" x14ac:dyDescent="0.25">
      <c r="A421" s="11" t="s">
        <v>14</v>
      </c>
      <c r="B421" s="11" t="s">
        <v>14</v>
      </c>
      <c r="C421" s="11" t="s">
        <v>825</v>
      </c>
      <c r="D421" s="518" t="s">
        <v>902</v>
      </c>
      <c r="E421" s="371">
        <v>1</v>
      </c>
      <c r="F421" s="11" t="s">
        <v>97</v>
      </c>
      <c r="G421" s="11"/>
      <c r="H421" s="12"/>
      <c r="I421" s="12"/>
      <c r="J421" s="12"/>
      <c r="K421" s="12">
        <v>21</v>
      </c>
      <c r="L421" s="12"/>
      <c r="M421" s="12"/>
      <c r="N421" s="12"/>
      <c r="O421" s="12"/>
      <c r="P421" s="135">
        <f>IF($C421="","",SUM((I421*Character!$D$42),(K421*Character!$E$42),(L421*Character!$F$42),(M421*Character!$G$42)))</f>
        <v>21</v>
      </c>
      <c r="Q421" s="458"/>
      <c r="R421" s="458"/>
      <c r="T421" s="132" t="s">
        <v>902</v>
      </c>
      <c r="U421" s="132" t="s">
        <v>902</v>
      </c>
      <c r="V421" s="132" t="s">
        <v>902</v>
      </c>
      <c r="W421" s="132" t="s">
        <v>1214</v>
      </c>
      <c r="X421" s="458"/>
    </row>
    <row r="422" spans="1:24" x14ac:dyDescent="0.25">
      <c r="A422" s="11" t="s">
        <v>14</v>
      </c>
      <c r="B422" s="11" t="s">
        <v>14</v>
      </c>
      <c r="C422" s="11" t="s">
        <v>826</v>
      </c>
      <c r="D422" s="518" t="s">
        <v>902</v>
      </c>
      <c r="E422" s="371">
        <v>1</v>
      </c>
      <c r="F422" s="11" t="s">
        <v>97</v>
      </c>
      <c r="G422" s="11"/>
      <c r="H422" s="12"/>
      <c r="I422" s="12"/>
      <c r="J422" s="12"/>
      <c r="K422" s="12">
        <v>21</v>
      </c>
      <c r="L422" s="12"/>
      <c r="M422" s="12"/>
      <c r="N422" s="12"/>
      <c r="O422" s="12"/>
      <c r="P422" s="135">
        <f>IF($C422="","",SUM((I422*Character!$D$42),(K422*Character!$E$42),(L422*Character!$F$42),(M422*Character!$G$42)))</f>
        <v>21</v>
      </c>
      <c r="Q422" s="458"/>
      <c r="R422" s="458"/>
      <c r="T422" s="132" t="s">
        <v>902</v>
      </c>
      <c r="U422" s="132" t="s">
        <v>902</v>
      </c>
      <c r="V422" s="132" t="s">
        <v>1214</v>
      </c>
      <c r="W422" s="132" t="s">
        <v>902</v>
      </c>
      <c r="X422" s="458"/>
    </row>
    <row r="423" spans="1:24" x14ac:dyDescent="0.25">
      <c r="A423" s="11" t="s">
        <v>14</v>
      </c>
      <c r="B423" s="11" t="s">
        <v>14</v>
      </c>
      <c r="C423" s="11" t="s">
        <v>842</v>
      </c>
      <c r="D423" s="518" t="s">
        <v>902</v>
      </c>
      <c r="E423" s="371">
        <v>1</v>
      </c>
      <c r="F423" s="11" t="s">
        <v>97</v>
      </c>
      <c r="G423" s="11"/>
      <c r="H423" s="12"/>
      <c r="I423" s="12"/>
      <c r="J423" s="12"/>
      <c r="K423" s="12">
        <v>19</v>
      </c>
      <c r="L423" s="12"/>
      <c r="M423" s="12"/>
      <c r="N423" s="12"/>
      <c r="O423" s="12"/>
      <c r="P423" s="135">
        <f>IF($C423="","",SUM((I423*Character!$D$42),(K423*Character!$E$42),(L423*Character!$F$42),(M423*Character!$G$42)))</f>
        <v>19</v>
      </c>
      <c r="Q423" s="458"/>
      <c r="R423" s="458"/>
      <c r="T423" s="132" t="s">
        <v>902</v>
      </c>
      <c r="U423" s="132" t="s">
        <v>902</v>
      </c>
      <c r="V423" s="132" t="s">
        <v>902</v>
      </c>
      <c r="W423" s="132" t="s">
        <v>1214</v>
      </c>
      <c r="X423" s="458"/>
    </row>
    <row r="424" spans="1:24" x14ac:dyDescent="0.25">
      <c r="A424" s="11" t="s">
        <v>14</v>
      </c>
      <c r="B424" s="11" t="s">
        <v>14</v>
      </c>
      <c r="C424" s="11" t="s">
        <v>827</v>
      </c>
      <c r="D424" s="518" t="s">
        <v>902</v>
      </c>
      <c r="E424" s="371">
        <v>1</v>
      </c>
      <c r="F424" s="11" t="s">
        <v>97</v>
      </c>
      <c r="G424" s="11"/>
      <c r="H424" s="12"/>
      <c r="I424" s="12"/>
      <c r="J424" s="12"/>
      <c r="K424" s="12">
        <v>21</v>
      </c>
      <c r="L424" s="12"/>
      <c r="M424" s="12"/>
      <c r="N424" s="12"/>
      <c r="O424" s="12"/>
      <c r="P424" s="135">
        <f>IF($C424="","",SUM((I424*Character!$D$42),(K424*Character!$E$42),(L424*Character!$F$42),(M424*Character!$G$42)))</f>
        <v>21</v>
      </c>
      <c r="Q424" s="458"/>
      <c r="R424" s="458"/>
      <c r="T424" s="132" t="s">
        <v>902</v>
      </c>
      <c r="U424" s="132" t="s">
        <v>902</v>
      </c>
      <c r="V424" s="132" t="s">
        <v>902</v>
      </c>
      <c r="W424" s="132" t="s">
        <v>1214</v>
      </c>
      <c r="X424" s="458"/>
    </row>
    <row r="425" spans="1:24" x14ac:dyDescent="0.25">
      <c r="A425" s="11" t="s">
        <v>14</v>
      </c>
      <c r="B425" s="11" t="s">
        <v>14</v>
      </c>
      <c r="C425" s="11" t="s">
        <v>828</v>
      </c>
      <c r="D425" s="518" t="s">
        <v>902</v>
      </c>
      <c r="E425" s="371">
        <v>1</v>
      </c>
      <c r="F425" s="11" t="s">
        <v>97</v>
      </c>
      <c r="G425" s="11"/>
      <c r="H425" s="12"/>
      <c r="I425" s="12"/>
      <c r="J425" s="12"/>
      <c r="K425" s="12">
        <v>21</v>
      </c>
      <c r="L425" s="12"/>
      <c r="M425" s="12"/>
      <c r="N425" s="12"/>
      <c r="O425" s="12"/>
      <c r="P425" s="135">
        <f>IF($C425="","",SUM((I425*Character!$D$42),(K425*Character!$E$42),(L425*Character!$F$42),(M425*Character!$G$42)))</f>
        <v>21</v>
      </c>
      <c r="Q425" s="458"/>
      <c r="R425" s="458"/>
      <c r="T425" s="132" t="s">
        <v>902</v>
      </c>
      <c r="U425" s="132" t="s">
        <v>902</v>
      </c>
      <c r="V425" s="132" t="s">
        <v>1214</v>
      </c>
      <c r="W425" s="132" t="s">
        <v>902</v>
      </c>
      <c r="X425" s="458"/>
    </row>
    <row r="426" spans="1:24" x14ac:dyDescent="0.25">
      <c r="A426" s="11" t="s">
        <v>14</v>
      </c>
      <c r="B426" s="11" t="s">
        <v>14</v>
      </c>
      <c r="C426" s="11" t="s">
        <v>855</v>
      </c>
      <c r="D426" s="518" t="s">
        <v>902</v>
      </c>
      <c r="E426" s="371">
        <v>2</v>
      </c>
      <c r="F426" s="11" t="s">
        <v>97</v>
      </c>
      <c r="G426" s="11"/>
      <c r="H426" s="12"/>
      <c r="I426" s="12">
        <v>7</v>
      </c>
      <c r="J426" s="12">
        <v>7</v>
      </c>
      <c r="K426" s="12">
        <v>11</v>
      </c>
      <c r="L426" s="12"/>
      <c r="M426" s="12"/>
      <c r="N426" s="12"/>
      <c r="O426" s="12"/>
      <c r="P426" s="135">
        <f>IF($C426="","",SUM((I426*Character!$D$42),(K426*Character!$E$42),(L426*Character!$F$42),(M426*Character!$G$42)))</f>
        <v>11.793085106382978</v>
      </c>
      <c r="Q426" s="458"/>
      <c r="R426" s="458"/>
      <c r="T426" s="132" t="s">
        <v>902</v>
      </c>
      <c r="U426" s="132" t="s">
        <v>902</v>
      </c>
      <c r="V426" s="132" t="s">
        <v>902</v>
      </c>
      <c r="W426" s="132" t="s">
        <v>902</v>
      </c>
      <c r="X426" s="458"/>
    </row>
    <row r="427" spans="1:24" x14ac:dyDescent="0.25">
      <c r="A427" s="11" t="s">
        <v>14</v>
      </c>
      <c r="B427" s="11" t="s">
        <v>14</v>
      </c>
      <c r="C427" s="11" t="s">
        <v>838</v>
      </c>
      <c r="D427" s="518" t="s">
        <v>902</v>
      </c>
      <c r="E427" s="371">
        <v>1</v>
      </c>
      <c r="F427" s="11" t="s">
        <v>97</v>
      </c>
      <c r="G427" s="11"/>
      <c r="H427" s="12"/>
      <c r="I427" s="12"/>
      <c r="J427" s="12"/>
      <c r="K427" s="12">
        <v>20</v>
      </c>
      <c r="L427" s="12"/>
      <c r="M427" s="12"/>
      <c r="N427" s="12"/>
      <c r="O427" s="12"/>
      <c r="P427" s="135">
        <f>IF($C427="","",SUM((I427*Character!$D$42),(K427*Character!$E$42),(L427*Character!$F$42),(M427*Character!$G$42)))</f>
        <v>20</v>
      </c>
      <c r="Q427" s="458"/>
      <c r="R427" s="458"/>
      <c r="T427" s="132" t="s">
        <v>902</v>
      </c>
      <c r="U427" s="132" t="s">
        <v>902</v>
      </c>
      <c r="V427" s="132" t="s">
        <v>902</v>
      </c>
      <c r="W427" s="132" t="s">
        <v>1214</v>
      </c>
      <c r="X427" s="458"/>
    </row>
    <row r="428" spans="1:24" x14ac:dyDescent="0.25">
      <c r="A428" s="11" t="s">
        <v>14</v>
      </c>
      <c r="B428" s="11" t="s">
        <v>14</v>
      </c>
      <c r="C428" s="11" t="s">
        <v>839</v>
      </c>
      <c r="D428" s="518" t="s">
        <v>902</v>
      </c>
      <c r="E428" s="371">
        <v>1</v>
      </c>
      <c r="F428" s="11" t="s">
        <v>97</v>
      </c>
      <c r="G428" s="11"/>
      <c r="H428" s="12"/>
      <c r="I428" s="12"/>
      <c r="J428" s="12"/>
      <c r="K428" s="12">
        <v>20</v>
      </c>
      <c r="L428" s="12"/>
      <c r="M428" s="12"/>
      <c r="N428" s="12"/>
      <c r="O428" s="12"/>
      <c r="P428" s="135">
        <f>IF($C428="","",SUM((I428*Character!$D$42),(K428*Character!$E$42),(L428*Character!$F$42),(M428*Character!$G$42)))</f>
        <v>20</v>
      </c>
      <c r="Q428" s="458"/>
      <c r="R428" s="458"/>
      <c r="T428" s="132" t="s">
        <v>902</v>
      </c>
      <c r="U428" s="132" t="s">
        <v>902</v>
      </c>
      <c r="V428" s="132" t="s">
        <v>1214</v>
      </c>
      <c r="W428" s="132" t="s">
        <v>902</v>
      </c>
      <c r="X428" s="458"/>
    </row>
    <row r="429" spans="1:24" x14ac:dyDescent="0.25">
      <c r="A429" s="11" t="s">
        <v>14</v>
      </c>
      <c r="B429" s="11" t="s">
        <v>14</v>
      </c>
      <c r="C429" s="11" t="s">
        <v>849</v>
      </c>
      <c r="D429" s="518" t="s">
        <v>902</v>
      </c>
      <c r="E429" s="371">
        <v>1</v>
      </c>
      <c r="F429" s="11" t="s">
        <v>97</v>
      </c>
      <c r="G429" s="11"/>
      <c r="H429" s="12"/>
      <c r="I429" s="12"/>
      <c r="J429" s="12"/>
      <c r="K429" s="12">
        <v>17</v>
      </c>
      <c r="L429" s="12"/>
      <c r="M429" s="12"/>
      <c r="N429" s="12"/>
      <c r="O429" s="12"/>
      <c r="P429" s="135">
        <f>IF($C429="","",SUM((I429*Character!$D$42),(K429*Character!$E$42),(L429*Character!$F$42),(M429*Character!$G$42)))</f>
        <v>17</v>
      </c>
      <c r="Q429" s="458"/>
      <c r="R429" s="458"/>
      <c r="T429" s="132" t="s">
        <v>902</v>
      </c>
      <c r="U429" s="132" t="s">
        <v>902</v>
      </c>
      <c r="V429" s="132" t="s">
        <v>902</v>
      </c>
      <c r="W429" s="132" t="s">
        <v>1214</v>
      </c>
      <c r="X429" s="458"/>
    </row>
    <row r="430" spans="1:24" x14ac:dyDescent="0.25">
      <c r="A430" s="11" t="s">
        <v>14</v>
      </c>
      <c r="B430" s="11" t="s">
        <v>14</v>
      </c>
      <c r="C430" s="11" t="s">
        <v>847</v>
      </c>
      <c r="D430" s="518" t="s">
        <v>902</v>
      </c>
      <c r="E430" s="371">
        <v>1</v>
      </c>
      <c r="F430" s="11" t="s">
        <v>97</v>
      </c>
      <c r="G430" s="11"/>
      <c r="H430" s="12"/>
      <c r="I430" s="12"/>
      <c r="J430" s="12"/>
      <c r="K430" s="12">
        <v>18</v>
      </c>
      <c r="L430" s="12"/>
      <c r="M430" s="12"/>
      <c r="N430" s="12"/>
      <c r="O430" s="12"/>
      <c r="P430" s="135">
        <f>IF($C430="","",SUM((I430*Character!$D$42),(K430*Character!$E$42),(L430*Character!$F$42),(M430*Character!$G$42)))</f>
        <v>18</v>
      </c>
      <c r="Q430" s="458"/>
      <c r="R430" s="458"/>
      <c r="T430" s="132" t="s">
        <v>902</v>
      </c>
      <c r="U430" s="132" t="s">
        <v>902</v>
      </c>
      <c r="V430" s="132" t="s">
        <v>1214</v>
      </c>
      <c r="W430" s="132" t="s">
        <v>902</v>
      </c>
      <c r="X430" s="458"/>
    </row>
    <row r="431" spans="1:24" x14ac:dyDescent="0.25">
      <c r="A431" s="11" t="s">
        <v>14</v>
      </c>
      <c r="B431" s="11" t="s">
        <v>14</v>
      </c>
      <c r="C431" s="11" t="s">
        <v>1245</v>
      </c>
      <c r="D431" s="518" t="s">
        <v>902</v>
      </c>
      <c r="E431" s="371">
        <v>1</v>
      </c>
      <c r="F431" s="11" t="s">
        <v>97</v>
      </c>
      <c r="G431" s="11"/>
      <c r="H431" s="12"/>
      <c r="I431" s="12"/>
      <c r="J431" s="12"/>
      <c r="K431" s="12">
        <v>20</v>
      </c>
      <c r="L431" s="12"/>
      <c r="M431" s="12"/>
      <c r="N431" s="12"/>
      <c r="O431" s="12"/>
      <c r="P431" s="135">
        <f>IF($C431="","",SUM((I431*Character!$D$42),(K431*Character!$E$42),(L431*Character!$F$42),(M431*Character!$G$42)))</f>
        <v>20</v>
      </c>
      <c r="Q431" s="458"/>
      <c r="R431" s="458"/>
      <c r="T431" s="132" t="s">
        <v>902</v>
      </c>
      <c r="U431" s="132" t="s">
        <v>902</v>
      </c>
      <c r="V431" s="132" t="s">
        <v>902</v>
      </c>
      <c r="W431" s="132" t="s">
        <v>1214</v>
      </c>
      <c r="X431" s="458"/>
    </row>
    <row r="432" spans="1:24" x14ac:dyDescent="0.25">
      <c r="A432" s="11" t="s">
        <v>14</v>
      </c>
      <c r="B432" s="11" t="s">
        <v>14</v>
      </c>
      <c r="C432" s="11" t="s">
        <v>806</v>
      </c>
      <c r="D432" s="518" t="s">
        <v>902</v>
      </c>
      <c r="E432" s="371">
        <v>5</v>
      </c>
      <c r="F432" s="11" t="s">
        <v>67</v>
      </c>
      <c r="G432" s="11" t="s">
        <v>807</v>
      </c>
      <c r="H432" s="12">
        <v>7</v>
      </c>
      <c r="I432" s="12"/>
      <c r="J432" s="12"/>
      <c r="K432" s="12">
        <v>27</v>
      </c>
      <c r="L432" s="12"/>
      <c r="M432" s="12">
        <v>1</v>
      </c>
      <c r="N432" s="12"/>
      <c r="O432" s="12"/>
      <c r="P432" s="135">
        <f>IF($C432="","",SUM((I432*Character!$D$42),(K432*Character!$E$42),(L432*Character!$F$42),(M432*Character!$G$42)))</f>
        <v>40.59574468085107</v>
      </c>
      <c r="Q432" s="458"/>
      <c r="R432" s="458"/>
      <c r="T432" s="132" t="s">
        <v>902</v>
      </c>
      <c r="U432" s="132" t="s">
        <v>902</v>
      </c>
      <c r="V432" s="132" t="s">
        <v>902</v>
      </c>
      <c r="W432" s="132" t="s">
        <v>902</v>
      </c>
      <c r="X432" s="458"/>
    </row>
    <row r="433" spans="1:24" x14ac:dyDescent="0.25">
      <c r="A433" s="11" t="s">
        <v>14</v>
      </c>
      <c r="B433" s="11" t="s">
        <v>14</v>
      </c>
      <c r="C433" s="11" t="s">
        <v>817</v>
      </c>
      <c r="D433" s="518" t="s">
        <v>902</v>
      </c>
      <c r="E433" s="371">
        <v>5</v>
      </c>
      <c r="F433" s="11" t="s">
        <v>47</v>
      </c>
      <c r="G433" s="11" t="s">
        <v>48</v>
      </c>
      <c r="H433" s="12">
        <v>9</v>
      </c>
      <c r="I433" s="12">
        <v>12</v>
      </c>
      <c r="J433" s="12"/>
      <c r="K433" s="12">
        <v>21</v>
      </c>
      <c r="L433" s="12"/>
      <c r="M433" s="12"/>
      <c r="N433" s="12"/>
      <c r="O433" s="12">
        <v>10</v>
      </c>
      <c r="P433" s="135">
        <f>IF($C433="","",SUM((I433*Character!$D$42),(K433*Character!$E$42),(L433*Character!$F$42),(M433*Character!$G$42)))</f>
        <v>22.359574468085107</v>
      </c>
      <c r="Q433" s="458"/>
      <c r="R433" s="458"/>
      <c r="T433" s="132" t="s">
        <v>902</v>
      </c>
      <c r="U433" s="132" t="s">
        <v>902</v>
      </c>
      <c r="V433" s="132" t="s">
        <v>902</v>
      </c>
      <c r="W433" s="132" t="s">
        <v>902</v>
      </c>
      <c r="X433" s="458"/>
    </row>
    <row r="434" spans="1:24" x14ac:dyDescent="0.25">
      <c r="A434" s="11" t="s">
        <v>14</v>
      </c>
      <c r="B434" s="11" t="s">
        <v>14</v>
      </c>
      <c r="C434" s="11" t="s">
        <v>985</v>
      </c>
      <c r="D434" s="518" t="s">
        <v>902</v>
      </c>
      <c r="E434" s="371">
        <v>3</v>
      </c>
      <c r="F434" s="11" t="s">
        <v>41</v>
      </c>
      <c r="G434" s="11" t="s">
        <v>687</v>
      </c>
      <c r="H434" s="12">
        <v>11</v>
      </c>
      <c r="I434" s="12">
        <v>15</v>
      </c>
      <c r="J434" s="12">
        <v>12</v>
      </c>
      <c r="K434" s="12"/>
      <c r="L434" s="12"/>
      <c r="M434" s="12"/>
      <c r="N434" s="12"/>
      <c r="O434" s="12"/>
      <c r="P434" s="135">
        <f>IF($C434="","",SUM((I434*Character!$D$42),(K434*Character!$E$42),(L434*Character!$F$42),(M434*Character!$G$42)))</f>
        <v>1.6994680851063835</v>
      </c>
      <c r="Q434" s="458"/>
      <c r="R434" s="458"/>
      <c r="T434" s="132" t="s">
        <v>902</v>
      </c>
      <c r="U434" s="132" t="s">
        <v>902</v>
      </c>
      <c r="V434" s="132" t="s">
        <v>902</v>
      </c>
      <c r="W434" s="132" t="s">
        <v>902</v>
      </c>
      <c r="X434" s="458"/>
    </row>
    <row r="435" spans="1:24" x14ac:dyDescent="0.25">
      <c r="A435" s="11" t="s">
        <v>14</v>
      </c>
      <c r="B435" s="11" t="s">
        <v>14</v>
      </c>
      <c r="C435" s="11" t="s">
        <v>853</v>
      </c>
      <c r="D435" s="518" t="s">
        <v>902</v>
      </c>
      <c r="E435" s="371">
        <v>1</v>
      </c>
      <c r="F435" s="11" t="s">
        <v>245</v>
      </c>
      <c r="G435" s="11" t="s">
        <v>246</v>
      </c>
      <c r="H435" s="12">
        <v>6</v>
      </c>
      <c r="I435" s="12">
        <v>10</v>
      </c>
      <c r="J435" s="12">
        <v>6</v>
      </c>
      <c r="K435" s="12">
        <v>12</v>
      </c>
      <c r="L435" s="12"/>
      <c r="M435" s="12"/>
      <c r="N435" s="12"/>
      <c r="O435" s="12"/>
      <c r="P435" s="135">
        <f>IF($C435="","",SUM((I435*Character!$D$42),(K435*Character!$E$42),(L435*Character!$F$42),(M435*Character!$G$42)))</f>
        <v>13.132978723404255</v>
      </c>
      <c r="Q435" s="458"/>
      <c r="R435" s="458"/>
      <c r="T435" s="132" t="s">
        <v>902</v>
      </c>
      <c r="U435" s="132" t="s">
        <v>902</v>
      </c>
      <c r="V435" s="132" t="s">
        <v>902</v>
      </c>
      <c r="W435" s="132" t="s">
        <v>902</v>
      </c>
      <c r="X435" s="458"/>
    </row>
    <row r="436" spans="1:24" x14ac:dyDescent="0.25">
      <c r="A436" s="11" t="s">
        <v>14</v>
      </c>
      <c r="B436" s="11" t="s">
        <v>14</v>
      </c>
      <c r="C436" s="11" t="s">
        <v>821</v>
      </c>
      <c r="D436" s="518" t="s">
        <v>902</v>
      </c>
      <c r="E436" s="371">
        <v>1</v>
      </c>
      <c r="F436" s="11" t="s">
        <v>97</v>
      </c>
      <c r="G436" s="11"/>
      <c r="H436" s="12"/>
      <c r="I436" s="12"/>
      <c r="J436" s="12"/>
      <c r="K436" s="12">
        <v>21</v>
      </c>
      <c r="L436" s="12"/>
      <c r="M436" s="12"/>
      <c r="N436" s="12"/>
      <c r="O436" s="12"/>
      <c r="P436" s="135">
        <f>IF($C436="","",SUM((I436*Character!$D$42),(K436*Character!$E$42),(L436*Character!$F$42),(M436*Character!$G$42)))</f>
        <v>21</v>
      </c>
      <c r="Q436" s="458"/>
      <c r="R436" s="458"/>
      <c r="T436" s="132" t="s">
        <v>902</v>
      </c>
      <c r="U436" s="132" t="s">
        <v>902</v>
      </c>
      <c r="V436" s="132" t="s">
        <v>902</v>
      </c>
      <c r="W436" s="132" t="s">
        <v>1214</v>
      </c>
      <c r="X436" s="458"/>
    </row>
    <row r="437" spans="1:24" x14ac:dyDescent="0.25">
      <c r="A437" s="11" t="s">
        <v>14</v>
      </c>
      <c r="B437" s="11" t="s">
        <v>14</v>
      </c>
      <c r="C437" s="11" t="s">
        <v>822</v>
      </c>
      <c r="D437" s="518" t="s">
        <v>902</v>
      </c>
      <c r="E437" s="371">
        <v>1</v>
      </c>
      <c r="F437" s="11" t="s">
        <v>97</v>
      </c>
      <c r="G437" s="11"/>
      <c r="H437" s="12"/>
      <c r="I437" s="12"/>
      <c r="J437" s="12"/>
      <c r="K437" s="12">
        <v>21</v>
      </c>
      <c r="L437" s="12"/>
      <c r="M437" s="12"/>
      <c r="N437" s="12"/>
      <c r="O437" s="12"/>
      <c r="P437" s="135">
        <f>IF($C437="","",SUM((I437*Character!$D$42),(K437*Character!$E$42),(L437*Character!$F$42),(M437*Character!$G$42)))</f>
        <v>21</v>
      </c>
      <c r="Q437" s="458"/>
      <c r="R437" s="458"/>
      <c r="T437" s="132" t="s">
        <v>902</v>
      </c>
      <c r="U437" s="132" t="s">
        <v>902</v>
      </c>
      <c r="V437" s="132" t="s">
        <v>1214</v>
      </c>
      <c r="W437" s="132" t="s">
        <v>902</v>
      </c>
      <c r="X437" s="458"/>
    </row>
    <row r="438" spans="1:24" x14ac:dyDescent="0.25">
      <c r="A438" s="11" t="s">
        <v>14</v>
      </c>
      <c r="B438" s="11" t="s">
        <v>14</v>
      </c>
      <c r="C438" s="11" t="s">
        <v>845</v>
      </c>
      <c r="D438" s="518" t="s">
        <v>902</v>
      </c>
      <c r="E438" s="371">
        <v>1</v>
      </c>
      <c r="F438" s="11" t="s">
        <v>97</v>
      </c>
      <c r="G438" s="11"/>
      <c r="H438" s="12"/>
      <c r="I438" s="12"/>
      <c r="J438" s="12"/>
      <c r="K438" s="12">
        <v>19</v>
      </c>
      <c r="L438" s="12"/>
      <c r="M438" s="12"/>
      <c r="N438" s="12"/>
      <c r="O438" s="12"/>
      <c r="P438" s="135">
        <f>IF($C438="","",SUM((I438*Character!$D$42),(K438*Character!$E$42),(L438*Character!$F$42),(M438*Character!$G$42)))</f>
        <v>19</v>
      </c>
      <c r="Q438" s="458"/>
      <c r="R438" s="458"/>
      <c r="T438" s="132" t="s">
        <v>902</v>
      </c>
      <c r="U438" s="132" t="s">
        <v>902</v>
      </c>
      <c r="V438" s="132" t="s">
        <v>902</v>
      </c>
      <c r="W438" s="132" t="s">
        <v>1214</v>
      </c>
      <c r="X438" s="458"/>
    </row>
    <row r="439" spans="1:24" x14ac:dyDescent="0.25">
      <c r="A439" s="11" t="s">
        <v>14</v>
      </c>
      <c r="B439" s="11" t="s">
        <v>14</v>
      </c>
      <c r="C439" s="11" t="s">
        <v>846</v>
      </c>
      <c r="D439" s="518" t="s">
        <v>902</v>
      </c>
      <c r="E439" s="371">
        <v>1</v>
      </c>
      <c r="F439" s="11" t="s">
        <v>97</v>
      </c>
      <c r="G439" s="11"/>
      <c r="H439" s="12"/>
      <c r="I439" s="12"/>
      <c r="J439" s="12"/>
      <c r="K439" s="12">
        <v>19</v>
      </c>
      <c r="L439" s="12"/>
      <c r="M439" s="12"/>
      <c r="N439" s="12"/>
      <c r="O439" s="12"/>
      <c r="P439" s="135">
        <f>IF($C439="","",SUM((I439*Character!$D$42),(K439*Character!$E$42),(L439*Character!$F$42),(M439*Character!$G$42)))</f>
        <v>19</v>
      </c>
      <c r="Q439" s="458"/>
      <c r="R439" s="458"/>
      <c r="T439" s="132" t="s">
        <v>902</v>
      </c>
      <c r="U439" s="132" t="s">
        <v>902</v>
      </c>
      <c r="V439" s="132" t="s">
        <v>1214</v>
      </c>
      <c r="W439" s="132" t="s">
        <v>902</v>
      </c>
      <c r="X439" s="458"/>
    </row>
    <row r="440" spans="1:24" x14ac:dyDescent="0.25">
      <c r="A440" s="11" t="s">
        <v>14</v>
      </c>
      <c r="B440" s="11" t="s">
        <v>14</v>
      </c>
      <c r="C440" s="11" t="s">
        <v>832</v>
      </c>
      <c r="D440" s="518" t="s">
        <v>902</v>
      </c>
      <c r="E440" s="371">
        <v>1</v>
      </c>
      <c r="F440" s="11" t="s">
        <v>197</v>
      </c>
      <c r="G440" s="11" t="s">
        <v>833</v>
      </c>
      <c r="H440" s="12"/>
      <c r="I440" s="12"/>
      <c r="J440" s="12"/>
      <c r="K440" s="12">
        <v>21</v>
      </c>
      <c r="L440" s="12"/>
      <c r="M440" s="12"/>
      <c r="N440" s="12"/>
      <c r="O440" s="12"/>
      <c r="P440" s="135">
        <f>IF($C440="","",SUM((I440*Character!$D$42),(K440*Character!$E$42),(L440*Character!$F$42),(M440*Character!$G$42)))</f>
        <v>21</v>
      </c>
      <c r="Q440" s="458"/>
      <c r="R440" s="458"/>
      <c r="T440" s="132" t="s">
        <v>902</v>
      </c>
      <c r="U440" s="132" t="s">
        <v>902</v>
      </c>
      <c r="V440" s="132" t="s">
        <v>902</v>
      </c>
      <c r="W440" s="132" t="s">
        <v>1214</v>
      </c>
      <c r="X440" s="458"/>
    </row>
    <row r="441" spans="1:24" x14ac:dyDescent="0.25">
      <c r="A441" s="11" t="s">
        <v>14</v>
      </c>
      <c r="B441" s="11" t="s">
        <v>14</v>
      </c>
      <c r="C441" s="11" t="s">
        <v>809</v>
      </c>
      <c r="D441" s="518" t="s">
        <v>902</v>
      </c>
      <c r="E441" s="371">
        <v>6</v>
      </c>
      <c r="F441" s="11" t="s">
        <v>33</v>
      </c>
      <c r="G441" s="11" t="s">
        <v>537</v>
      </c>
      <c r="H441" s="12">
        <v>11</v>
      </c>
      <c r="I441" s="12">
        <v>14</v>
      </c>
      <c r="J441" s="12"/>
      <c r="K441" s="12">
        <v>21</v>
      </c>
      <c r="L441" s="12">
        <v>1</v>
      </c>
      <c r="M441" s="12"/>
      <c r="N441" s="12"/>
      <c r="O441" s="12"/>
      <c r="P441" s="135">
        <f>IF($C441="","",SUM((I441*Character!$D$42),(K441*Character!$E$42),(L441*Character!$F$42),(M441*Character!$G$42)))</f>
        <v>29.384042553191492</v>
      </c>
      <c r="Q441" s="458"/>
      <c r="R441" s="458"/>
      <c r="T441" s="132" t="s">
        <v>902</v>
      </c>
      <c r="U441" s="132" t="s">
        <v>902</v>
      </c>
      <c r="V441" s="132" t="s">
        <v>902</v>
      </c>
      <c r="W441" s="132" t="s">
        <v>902</v>
      </c>
      <c r="X441" s="458"/>
    </row>
    <row r="442" spans="1:24" x14ac:dyDescent="0.25">
      <c r="A442" s="11" t="s">
        <v>14</v>
      </c>
      <c r="B442" s="11" t="s">
        <v>14</v>
      </c>
      <c r="C442" s="11" t="s">
        <v>843</v>
      </c>
      <c r="D442" s="518" t="s">
        <v>902</v>
      </c>
      <c r="E442" s="371">
        <v>1</v>
      </c>
      <c r="F442" s="11" t="s">
        <v>97</v>
      </c>
      <c r="G442" s="11"/>
      <c r="H442" s="12"/>
      <c r="I442" s="12"/>
      <c r="J442" s="12"/>
      <c r="K442" s="12">
        <v>19</v>
      </c>
      <c r="L442" s="12"/>
      <c r="M442" s="12"/>
      <c r="N442" s="12"/>
      <c r="O442" s="12"/>
      <c r="P442" s="135">
        <f>IF($C442="","",SUM((I442*Character!$D$42),(K442*Character!$E$42),(L442*Character!$F$42),(M442*Character!$G$42)))</f>
        <v>19</v>
      </c>
      <c r="Q442" s="458"/>
      <c r="R442" s="458"/>
      <c r="T442" s="132" t="s">
        <v>902</v>
      </c>
      <c r="U442" s="132" t="s">
        <v>902</v>
      </c>
      <c r="V442" s="132" t="s">
        <v>902</v>
      </c>
      <c r="W442" s="132" t="s">
        <v>1214</v>
      </c>
      <c r="X442" s="458"/>
    </row>
    <row r="443" spans="1:24" x14ac:dyDescent="0.25">
      <c r="A443" s="11" t="s">
        <v>14</v>
      </c>
      <c r="B443" s="11" t="s">
        <v>14</v>
      </c>
      <c r="C443" s="11" t="s">
        <v>844</v>
      </c>
      <c r="D443" s="518" t="s">
        <v>902</v>
      </c>
      <c r="E443" s="371">
        <v>1</v>
      </c>
      <c r="F443" s="11" t="s">
        <v>97</v>
      </c>
      <c r="G443" s="11"/>
      <c r="H443" s="12"/>
      <c r="I443" s="12"/>
      <c r="J443" s="12"/>
      <c r="K443" s="12">
        <v>19</v>
      </c>
      <c r="L443" s="12"/>
      <c r="M443" s="12"/>
      <c r="N443" s="12"/>
      <c r="O443" s="12"/>
      <c r="P443" s="135">
        <f>IF($C443="","",SUM((I443*Character!$D$42),(K443*Character!$E$42),(L443*Character!$F$42),(M443*Character!$G$42)))</f>
        <v>19</v>
      </c>
      <c r="Q443" s="458"/>
      <c r="R443" s="458"/>
      <c r="T443" s="132" t="s">
        <v>902</v>
      </c>
      <c r="U443" s="132" t="s">
        <v>902</v>
      </c>
      <c r="V443" s="132" t="s">
        <v>1214</v>
      </c>
      <c r="W443" s="132" t="s">
        <v>902</v>
      </c>
      <c r="X443" s="458"/>
    </row>
    <row r="444" spans="1:24" x14ac:dyDescent="0.25">
      <c r="A444" s="11"/>
      <c r="B444" s="11"/>
      <c r="C444" s="11"/>
      <c r="D444" s="518"/>
      <c r="F444" s="11"/>
      <c r="G444" s="11"/>
      <c r="H444" s="12"/>
      <c r="I444" s="12"/>
      <c r="J444" s="12"/>
      <c r="K444" s="12"/>
      <c r="L444" s="12"/>
      <c r="M444" s="12"/>
      <c r="N444" s="12"/>
      <c r="O444" s="12"/>
      <c r="P444" s="135" t="str">
        <f>IF($C444="","",SUM((I444*Character!$D$42),(K444*Character!$E$42),(L444*Character!$F$42),(M444*Character!$G$42),(O444*Character!$H$42)))</f>
        <v/>
      </c>
      <c r="Q444" s="458"/>
      <c r="R444" s="458"/>
      <c r="X444" s="458"/>
    </row>
    <row r="445" spans="1:24" x14ac:dyDescent="0.25">
      <c r="A445" s="390" t="s">
        <v>22</v>
      </c>
      <c r="B445" s="11"/>
      <c r="C445" s="11"/>
      <c r="D445" s="518"/>
      <c r="F445" s="11"/>
      <c r="G445" s="11"/>
      <c r="H445" s="12"/>
      <c r="I445" s="12"/>
      <c r="J445" s="12"/>
      <c r="K445" s="12"/>
      <c r="L445" s="12"/>
      <c r="M445" s="12"/>
      <c r="N445" s="12"/>
      <c r="O445" s="12"/>
      <c r="P445" s="135" t="str">
        <f>IF($C445="","",SUM((I445*Character!$D$42),(K445*Character!$E$42),(L445*Character!$F$42),(M445*Character!$G$42),(O445*Character!$H$42)))</f>
        <v/>
      </c>
      <c r="Q445" s="458"/>
      <c r="R445" s="458"/>
      <c r="X445" s="458"/>
    </row>
    <row r="446" spans="1:24" x14ac:dyDescent="0.25">
      <c r="A446" s="11" t="s">
        <v>22</v>
      </c>
      <c r="B446" s="11" t="s">
        <v>862</v>
      </c>
      <c r="C446" s="11" t="s">
        <v>881</v>
      </c>
      <c r="D446" s="518" t="s">
        <v>902</v>
      </c>
      <c r="E446" s="371">
        <v>1</v>
      </c>
      <c r="F446" s="11"/>
      <c r="G446" s="11"/>
      <c r="H446" s="12"/>
      <c r="I446" s="12">
        <v>7</v>
      </c>
      <c r="J446" s="12"/>
      <c r="K446" s="12"/>
      <c r="L446" s="12"/>
      <c r="M446" s="12"/>
      <c r="N446" s="12"/>
      <c r="O446" s="12"/>
      <c r="P446" s="135">
        <f>IF($C446="","",SUM((I446*Character!$D$42),(K446*Character!$E$42),(L446*Character!$F$42),(M446*Character!$G$42)))</f>
        <v>0.79308510638297902</v>
      </c>
      <c r="Q446" s="458"/>
      <c r="R446" s="458"/>
      <c r="T446" s="132" t="s">
        <v>902</v>
      </c>
      <c r="U446" s="132" t="s">
        <v>902</v>
      </c>
      <c r="V446" s="132" t="s">
        <v>902</v>
      </c>
      <c r="W446" s="132" t="s">
        <v>902</v>
      </c>
      <c r="X446" s="458"/>
    </row>
    <row r="447" spans="1:24" x14ac:dyDescent="0.25">
      <c r="A447" s="11" t="s">
        <v>22</v>
      </c>
      <c r="B447" s="11" t="s">
        <v>862</v>
      </c>
      <c r="C447" s="11" t="s">
        <v>882</v>
      </c>
      <c r="D447" s="518" t="s">
        <v>902</v>
      </c>
      <c r="E447" s="371">
        <v>1</v>
      </c>
      <c r="F447" s="11"/>
      <c r="G447" s="11"/>
      <c r="H447" s="12"/>
      <c r="I447" s="12">
        <v>5</v>
      </c>
      <c r="J447" s="12"/>
      <c r="K447" s="12"/>
      <c r="L447" s="12"/>
      <c r="M447" s="12"/>
      <c r="N447" s="12"/>
      <c r="O447" s="12"/>
      <c r="P447" s="135">
        <f>IF($C447="","",SUM((I447*Character!$D$42),(K447*Character!$E$42),(L447*Character!$F$42),(M447*Character!$G$42)))</f>
        <v>0.56648936170212782</v>
      </c>
      <c r="Q447" s="458"/>
      <c r="R447" s="458"/>
      <c r="T447" s="132" t="s">
        <v>902</v>
      </c>
      <c r="U447" s="132" t="s">
        <v>902</v>
      </c>
      <c r="V447" s="132" t="s">
        <v>902</v>
      </c>
      <c r="W447" s="132" t="s">
        <v>902</v>
      </c>
      <c r="X447" s="458"/>
    </row>
    <row r="448" spans="1:24" x14ac:dyDescent="0.25">
      <c r="A448" s="11" t="s">
        <v>22</v>
      </c>
      <c r="B448" s="11" t="s">
        <v>862</v>
      </c>
      <c r="C448" s="11" t="s">
        <v>883</v>
      </c>
      <c r="D448" s="518" t="s">
        <v>902</v>
      </c>
      <c r="E448" s="371">
        <v>1</v>
      </c>
      <c r="F448" s="11"/>
      <c r="G448" s="11"/>
      <c r="H448" s="12"/>
      <c r="I448" s="12">
        <v>3</v>
      </c>
      <c r="J448" s="12"/>
      <c r="K448" s="12"/>
      <c r="L448" s="12"/>
      <c r="M448" s="12"/>
      <c r="N448" s="12"/>
      <c r="O448" s="12"/>
      <c r="P448" s="135">
        <f>IF($C448="","",SUM((I448*Character!$D$42),(K448*Character!$E$42),(L448*Character!$F$42),(M448*Character!$G$42)))</f>
        <v>0.33989361702127674</v>
      </c>
      <c r="Q448" s="458"/>
      <c r="R448" s="458"/>
      <c r="T448" s="132" t="s">
        <v>902</v>
      </c>
      <c r="U448" s="132" t="s">
        <v>902</v>
      </c>
      <c r="V448" s="132" t="s">
        <v>902</v>
      </c>
      <c r="W448" s="132" t="s">
        <v>902</v>
      </c>
      <c r="X448" s="458"/>
    </row>
    <row r="449" spans="1:24" x14ac:dyDescent="0.25">
      <c r="A449" s="11" t="s">
        <v>22</v>
      </c>
      <c r="B449" s="11" t="s">
        <v>862</v>
      </c>
      <c r="C449" s="11" t="s">
        <v>884</v>
      </c>
      <c r="D449" s="518" t="s">
        <v>902</v>
      </c>
      <c r="E449" s="371">
        <v>1</v>
      </c>
      <c r="F449" s="11"/>
      <c r="G449" s="11"/>
      <c r="H449" s="12"/>
      <c r="I449" s="12"/>
      <c r="J449" s="12"/>
      <c r="K449" s="12"/>
      <c r="L449" s="12"/>
      <c r="M449" s="12"/>
      <c r="N449" s="12">
        <v>4</v>
      </c>
      <c r="O449" s="12"/>
      <c r="P449" s="135">
        <f>IF($C449="","",SUM((I449*Character!$D$42),(K449*Character!$E$42),(L449*Character!$F$42),(M449*Character!$G$42)))</f>
        <v>0</v>
      </c>
      <c r="Q449" s="458"/>
      <c r="R449" s="458"/>
      <c r="T449" s="132" t="s">
        <v>902</v>
      </c>
      <c r="U449" s="132" t="s">
        <v>902</v>
      </c>
      <c r="V449" s="132" t="s">
        <v>902</v>
      </c>
      <c r="W449" s="132" t="s">
        <v>902</v>
      </c>
      <c r="X449" s="458"/>
    </row>
    <row r="450" spans="1:24" x14ac:dyDescent="0.25">
      <c r="A450" s="11"/>
      <c r="B450" s="11"/>
      <c r="C450" s="11"/>
      <c r="D450" s="518"/>
      <c r="F450" s="11"/>
      <c r="G450" s="11"/>
      <c r="H450" s="12"/>
      <c r="I450" s="12"/>
      <c r="J450" s="12"/>
      <c r="K450" s="12"/>
      <c r="L450" s="12"/>
      <c r="M450" s="12"/>
      <c r="N450" s="12"/>
      <c r="O450" s="12"/>
      <c r="P450" s="135" t="str">
        <f>IF($C450="","",SUM((I450*Character!$D$42),(K450*Character!$E$42),(L450*Character!$F$42),(M450*Character!$G$42),(O450*Character!$H$42)))</f>
        <v/>
      </c>
      <c r="Q450" s="458"/>
      <c r="R450" s="458"/>
      <c r="X450" s="458"/>
    </row>
    <row r="451" spans="1:24" s="388" customFormat="1" x14ac:dyDescent="0.25">
      <c r="A451" s="389" t="s">
        <v>15</v>
      </c>
      <c r="B451" s="384"/>
      <c r="C451" s="384"/>
      <c r="D451" s="517"/>
      <c r="E451" s="383"/>
      <c r="F451" s="384"/>
      <c r="G451" s="384"/>
      <c r="H451" s="385"/>
      <c r="I451" s="385"/>
      <c r="J451" s="385"/>
      <c r="K451" s="385"/>
      <c r="L451" s="385"/>
      <c r="M451" s="385"/>
      <c r="N451" s="385"/>
      <c r="O451" s="385"/>
      <c r="P451" s="135" t="str">
        <f>IF($C451="","",SUM((I451*Character!$D$42),(K451*Character!$E$42),(L451*Character!$F$42),(M451*Character!$G$42),(O451*Character!$H$42)))</f>
        <v/>
      </c>
      <c r="Q451" s="457"/>
      <c r="R451" s="457"/>
      <c r="S451" s="386"/>
      <c r="T451" s="387"/>
      <c r="U451" s="387"/>
      <c r="V451" s="387"/>
      <c r="W451" s="387"/>
      <c r="X451" s="457"/>
    </row>
    <row r="452" spans="1:24" x14ac:dyDescent="0.25">
      <c r="A452" s="11" t="s">
        <v>15</v>
      </c>
      <c r="B452" s="11" t="s">
        <v>15</v>
      </c>
      <c r="C452" s="11" t="s">
        <v>475</v>
      </c>
      <c r="D452" s="518" t="s">
        <v>902</v>
      </c>
      <c r="E452" s="371">
        <v>4</v>
      </c>
      <c r="F452" s="11" t="s">
        <v>67</v>
      </c>
      <c r="G452" s="11" t="s">
        <v>476</v>
      </c>
      <c r="H452" s="12">
        <v>11</v>
      </c>
      <c r="I452" s="12">
        <v>10</v>
      </c>
      <c r="J452" s="12"/>
      <c r="K452" s="12">
        <v>12</v>
      </c>
      <c r="L452" s="12"/>
      <c r="M452" s="12"/>
      <c r="N452" s="12"/>
      <c r="O452" s="12"/>
      <c r="P452" s="135">
        <f>IF($C452="","",SUM((I452*Character!$D$42),(K452*Character!$E$42),(L452*Character!$F$42),(M452*Character!$G$42)))</f>
        <v>13.132978723404255</v>
      </c>
      <c r="Q452" s="458"/>
      <c r="R452" s="458"/>
      <c r="T452" s="132" t="s">
        <v>902</v>
      </c>
      <c r="U452" s="132" t="s">
        <v>902</v>
      </c>
      <c r="V452" s="132" t="s">
        <v>902</v>
      </c>
      <c r="W452" s="132" t="s">
        <v>902</v>
      </c>
      <c r="X452" s="458"/>
    </row>
    <row r="453" spans="1:24" x14ac:dyDescent="0.25">
      <c r="A453" s="11" t="s">
        <v>15</v>
      </c>
      <c r="B453" s="11" t="s">
        <v>15</v>
      </c>
      <c r="C453" s="11" t="s">
        <v>472</v>
      </c>
      <c r="D453" s="518" t="s">
        <v>902</v>
      </c>
      <c r="E453" s="371">
        <v>4</v>
      </c>
      <c r="F453" s="11" t="s">
        <v>67</v>
      </c>
      <c r="G453" s="11" t="s">
        <v>473</v>
      </c>
      <c r="H453" s="12">
        <v>11</v>
      </c>
      <c r="I453" s="12">
        <v>10</v>
      </c>
      <c r="J453" s="12"/>
      <c r="K453" s="12">
        <v>13</v>
      </c>
      <c r="L453" s="12"/>
      <c r="M453" s="12"/>
      <c r="N453" s="12"/>
      <c r="O453" s="12"/>
      <c r="P453" s="135">
        <f>IF($C453="","",SUM((I453*Character!$D$42),(K453*Character!$E$42),(L453*Character!$F$42),(M453*Character!$G$42)))</f>
        <v>14.132978723404255</v>
      </c>
      <c r="Q453" s="458"/>
      <c r="R453" s="458"/>
      <c r="T453" s="132" t="s">
        <v>902</v>
      </c>
      <c r="U453" s="132" t="s">
        <v>902</v>
      </c>
      <c r="V453" s="132" t="s">
        <v>902</v>
      </c>
      <c r="W453" s="132" t="s">
        <v>902</v>
      </c>
      <c r="X453" s="458"/>
    </row>
    <row r="454" spans="1:24" x14ac:dyDescent="0.25">
      <c r="A454" s="11" t="s">
        <v>15</v>
      </c>
      <c r="B454" s="11" t="s">
        <v>15</v>
      </c>
      <c r="C454" s="11" t="s">
        <v>449</v>
      </c>
      <c r="D454" s="518" t="s">
        <v>902</v>
      </c>
      <c r="E454" s="371">
        <v>1</v>
      </c>
      <c r="F454" s="11" t="s">
        <v>97</v>
      </c>
      <c r="G454" s="11"/>
      <c r="H454" s="12"/>
      <c r="I454" s="12"/>
      <c r="J454" s="12"/>
      <c r="K454" s="12">
        <v>30</v>
      </c>
      <c r="L454" s="12"/>
      <c r="M454" s="12"/>
      <c r="N454" s="12"/>
      <c r="O454" s="12"/>
      <c r="P454" s="135">
        <f>IF($C454="","",SUM((I454*Character!$D$42),(K454*Character!$E$42),(L454*Character!$F$42),(M454*Character!$G$42)))</f>
        <v>30</v>
      </c>
      <c r="Q454" s="458"/>
      <c r="R454" s="458"/>
      <c r="T454" s="132" t="s">
        <v>902</v>
      </c>
      <c r="U454" s="132" t="s">
        <v>902</v>
      </c>
      <c r="V454" s="132" t="s">
        <v>902</v>
      </c>
      <c r="W454" s="132" t="s">
        <v>1214</v>
      </c>
      <c r="X454" s="458"/>
    </row>
    <row r="455" spans="1:24" x14ac:dyDescent="0.25">
      <c r="A455" s="11" t="s">
        <v>15</v>
      </c>
      <c r="B455" s="11" t="s">
        <v>15</v>
      </c>
      <c r="C455" s="11" t="s">
        <v>447</v>
      </c>
      <c r="D455" s="518" t="s">
        <v>902</v>
      </c>
      <c r="E455" s="371">
        <v>4</v>
      </c>
      <c r="F455" s="11" t="s">
        <v>72</v>
      </c>
      <c r="G455" s="11" t="s">
        <v>73</v>
      </c>
      <c r="H455" s="12">
        <v>10</v>
      </c>
      <c r="I455" s="12">
        <v>10</v>
      </c>
      <c r="J455" s="12">
        <v>10</v>
      </c>
      <c r="K455" s="12">
        <v>19</v>
      </c>
      <c r="L455" s="12"/>
      <c r="M455" s="12">
        <v>1</v>
      </c>
      <c r="N455" s="12"/>
      <c r="O455" s="12"/>
      <c r="P455" s="135">
        <f>IF($C455="","",SUM((I455*Character!$D$42),(K455*Character!$E$42),(L455*Character!$F$42),(M455*Character!$G$42)))</f>
        <v>33.728723404255319</v>
      </c>
      <c r="Q455" s="458"/>
      <c r="R455" s="458"/>
      <c r="T455" s="132" t="s">
        <v>902</v>
      </c>
      <c r="U455" s="132" t="s">
        <v>902</v>
      </c>
      <c r="V455" s="132" t="s">
        <v>902</v>
      </c>
      <c r="W455" s="132" t="s">
        <v>902</v>
      </c>
      <c r="X455" s="458"/>
    </row>
    <row r="456" spans="1:24" x14ac:dyDescent="0.25">
      <c r="A456" s="11" t="s">
        <v>15</v>
      </c>
      <c r="B456" s="11" t="s">
        <v>15</v>
      </c>
      <c r="C456" s="11" t="s">
        <v>477</v>
      </c>
      <c r="D456" s="518" t="s">
        <v>902</v>
      </c>
      <c r="E456" s="371">
        <v>1</v>
      </c>
      <c r="F456" s="11" t="s">
        <v>149</v>
      </c>
      <c r="G456" s="11" t="s">
        <v>478</v>
      </c>
      <c r="H456" s="12">
        <v>9</v>
      </c>
      <c r="I456" s="12">
        <v>15</v>
      </c>
      <c r="J456" s="12"/>
      <c r="K456" s="12"/>
      <c r="L456" s="12">
        <v>1</v>
      </c>
      <c r="M456" s="12"/>
      <c r="N456" s="12"/>
      <c r="O456" s="12"/>
      <c r="P456" s="135">
        <f>IF($C456="","",SUM((I456*Character!$D$42),(K456*Character!$E$42),(L456*Character!$F$42),(M456*Character!$G$42)))</f>
        <v>8.4973404255319167</v>
      </c>
      <c r="Q456" s="458"/>
      <c r="R456" s="458"/>
      <c r="T456" s="132" t="s">
        <v>902</v>
      </c>
      <c r="U456" s="132" t="s">
        <v>902</v>
      </c>
      <c r="V456" s="132" t="s">
        <v>902</v>
      </c>
      <c r="W456" s="132" t="s">
        <v>902</v>
      </c>
      <c r="X456" s="458"/>
    </row>
    <row r="457" spans="1:24" x14ac:dyDescent="0.25">
      <c r="A457" s="11" t="s">
        <v>15</v>
      </c>
      <c r="B457" s="11" t="s">
        <v>15</v>
      </c>
      <c r="C457" s="11" t="s">
        <v>986</v>
      </c>
      <c r="D457" s="518" t="s">
        <v>902</v>
      </c>
      <c r="E457" s="371">
        <v>1</v>
      </c>
      <c r="F457" s="11" t="s">
        <v>75</v>
      </c>
      <c r="G457" s="11" t="s">
        <v>987</v>
      </c>
      <c r="H457" s="12">
        <v>17</v>
      </c>
      <c r="I457" s="12">
        <v>18</v>
      </c>
      <c r="J457" s="12">
        <v>15</v>
      </c>
      <c r="K457" s="12"/>
      <c r="L457" s="12"/>
      <c r="M457" s="12"/>
      <c r="N457" s="12"/>
      <c r="O457" s="12"/>
      <c r="P457" s="135">
        <f>IF($C457="","",SUM((I457*Character!$D$42),(K457*Character!$E$42),(L457*Character!$F$42),(M457*Character!$G$42)))</f>
        <v>2.0393617021276604</v>
      </c>
      <c r="Q457" s="458"/>
      <c r="R457" s="458"/>
      <c r="T457" s="132" t="s">
        <v>902</v>
      </c>
      <c r="U457" s="132" t="s">
        <v>902</v>
      </c>
      <c r="V457" s="132" t="s">
        <v>902</v>
      </c>
      <c r="W457" s="132" t="s">
        <v>902</v>
      </c>
      <c r="X457" s="458"/>
    </row>
    <row r="458" spans="1:24" x14ac:dyDescent="0.25">
      <c r="A458" s="11" t="s">
        <v>15</v>
      </c>
      <c r="B458" s="11" t="s">
        <v>15</v>
      </c>
      <c r="C458" s="11" t="s">
        <v>442</v>
      </c>
      <c r="D458" s="518" t="s">
        <v>902</v>
      </c>
      <c r="E458" s="371">
        <v>5</v>
      </c>
      <c r="F458" s="11" t="s">
        <v>38</v>
      </c>
      <c r="G458" s="11" t="s">
        <v>178</v>
      </c>
      <c r="H458" s="12">
        <v>19</v>
      </c>
      <c r="I458" s="12">
        <v>15</v>
      </c>
      <c r="J458" s="12"/>
      <c r="K458" s="12">
        <v>37</v>
      </c>
      <c r="L458" s="12"/>
      <c r="M458" s="12">
        <v>1</v>
      </c>
      <c r="N458" s="12"/>
      <c r="O458" s="12"/>
      <c r="P458" s="135">
        <f>IF($C458="","",SUM((I458*Character!$D$42),(K458*Character!$E$42),(L458*Character!$F$42),(M458*Character!$G$42)))</f>
        <v>52.295212765957444</v>
      </c>
      <c r="Q458" s="458"/>
      <c r="R458" s="458"/>
      <c r="T458" s="132" t="s">
        <v>902</v>
      </c>
      <c r="U458" s="132" t="s">
        <v>902</v>
      </c>
      <c r="V458" s="132" t="s">
        <v>902</v>
      </c>
      <c r="W458" s="132" t="s">
        <v>902</v>
      </c>
      <c r="X458" s="458"/>
    </row>
    <row r="459" spans="1:24" x14ac:dyDescent="0.25">
      <c r="A459" s="11" t="s">
        <v>15</v>
      </c>
      <c r="B459" s="11" t="s">
        <v>15</v>
      </c>
      <c r="C459" s="11" t="s">
        <v>1253</v>
      </c>
      <c r="D459" s="518" t="s">
        <v>902</v>
      </c>
      <c r="E459" s="371">
        <v>1</v>
      </c>
      <c r="F459" s="11" t="s">
        <v>1252</v>
      </c>
      <c r="G459" s="11"/>
      <c r="H459" s="12"/>
      <c r="I459" s="12">
        <v>4</v>
      </c>
      <c r="J459" s="12"/>
      <c r="K459" s="12">
        <v>18</v>
      </c>
      <c r="L459" s="12"/>
      <c r="M459" s="12"/>
      <c r="N459" s="12"/>
      <c r="O459" s="12"/>
      <c r="P459" s="135">
        <f>IF($C459="","",SUM((I459*Character!$D$42),(K459*Character!$E$42),(L459*Character!$F$42),(M459*Character!$G$42)))</f>
        <v>18.453191489361704</v>
      </c>
      <c r="Q459" s="458"/>
      <c r="R459" s="458"/>
      <c r="T459" s="132" t="s">
        <v>902</v>
      </c>
      <c r="U459" s="132" t="s">
        <v>902</v>
      </c>
      <c r="V459" s="132" t="s">
        <v>902</v>
      </c>
      <c r="W459" s="132" t="s">
        <v>902</v>
      </c>
      <c r="X459" s="458"/>
    </row>
    <row r="460" spans="1:24" x14ac:dyDescent="0.25">
      <c r="A460" s="11" t="s">
        <v>15</v>
      </c>
      <c r="B460" s="11" t="s">
        <v>15</v>
      </c>
      <c r="C460" s="11" t="s">
        <v>466</v>
      </c>
      <c r="D460" s="518" t="s">
        <v>902</v>
      </c>
      <c r="E460" s="371">
        <v>1</v>
      </c>
      <c r="F460" s="11" t="s">
        <v>203</v>
      </c>
      <c r="G460" s="11" t="s">
        <v>467</v>
      </c>
      <c r="H460" s="12"/>
      <c r="I460" s="12"/>
      <c r="J460" s="12"/>
      <c r="K460" s="12">
        <v>22</v>
      </c>
      <c r="L460" s="12"/>
      <c r="M460" s="12"/>
      <c r="N460" s="12"/>
      <c r="O460" s="12"/>
      <c r="P460" s="135">
        <f>IF($C460="","",SUM((I460*Character!$D$42),(K460*Character!$E$42),(L460*Character!$F$42),(M460*Character!$G$42)))</f>
        <v>22</v>
      </c>
      <c r="Q460" s="458"/>
      <c r="R460" s="458"/>
      <c r="T460" s="132" t="s">
        <v>902</v>
      </c>
      <c r="U460" s="132" t="s">
        <v>902</v>
      </c>
      <c r="V460" s="132" t="s">
        <v>902</v>
      </c>
      <c r="W460" s="132" t="s">
        <v>902</v>
      </c>
      <c r="X460" s="458"/>
    </row>
    <row r="461" spans="1:24" x14ac:dyDescent="0.25">
      <c r="A461" s="11" t="s">
        <v>15</v>
      </c>
      <c r="B461" s="11" t="s">
        <v>15</v>
      </c>
      <c r="C461" s="11" t="s">
        <v>479</v>
      </c>
      <c r="D461" s="518" t="s">
        <v>902</v>
      </c>
      <c r="E461" s="371">
        <v>5</v>
      </c>
      <c r="F461" s="11" t="s">
        <v>328</v>
      </c>
      <c r="G461" s="11" t="s">
        <v>480</v>
      </c>
      <c r="H461" s="12">
        <v>10</v>
      </c>
      <c r="I461" s="12">
        <v>12</v>
      </c>
      <c r="J461" s="12">
        <v>10</v>
      </c>
      <c r="K461" s="12">
        <v>11</v>
      </c>
      <c r="L461" s="12"/>
      <c r="M461" s="12"/>
      <c r="N461" s="12"/>
      <c r="O461" s="12"/>
      <c r="P461" s="135">
        <f>IF($C461="","",SUM((I461*Character!$D$42),(K461*Character!$E$42),(L461*Character!$F$42),(M461*Character!$G$42)))</f>
        <v>12.359574468085107</v>
      </c>
      <c r="Q461" s="458"/>
      <c r="R461" s="458"/>
      <c r="T461" s="132" t="s">
        <v>902</v>
      </c>
      <c r="U461" s="132" t="s">
        <v>902</v>
      </c>
      <c r="V461" s="132" t="s">
        <v>902</v>
      </c>
      <c r="W461" s="132" t="s">
        <v>902</v>
      </c>
      <c r="X461" s="458"/>
    </row>
    <row r="462" spans="1:24" x14ac:dyDescent="0.25">
      <c r="A462" s="11" t="s">
        <v>15</v>
      </c>
      <c r="B462" s="11" t="s">
        <v>15</v>
      </c>
      <c r="C462" s="11" t="s">
        <v>458</v>
      </c>
      <c r="D462" s="518" t="s">
        <v>902</v>
      </c>
      <c r="E462" s="371">
        <v>5</v>
      </c>
      <c r="F462" s="11" t="s">
        <v>47</v>
      </c>
      <c r="G462" s="11" t="s">
        <v>459</v>
      </c>
      <c r="H462" s="12">
        <v>11</v>
      </c>
      <c r="I462" s="12">
        <v>13</v>
      </c>
      <c r="J462" s="12"/>
      <c r="K462" s="12">
        <v>25</v>
      </c>
      <c r="L462" s="12"/>
      <c r="M462" s="12"/>
      <c r="N462" s="12"/>
      <c r="O462" s="12"/>
      <c r="P462" s="135">
        <f>IF($C462="","",SUM((I462*Character!$D$42),(K462*Character!$E$42),(L462*Character!$F$42),(M462*Character!$G$42)))</f>
        <v>26.472872340425532</v>
      </c>
      <c r="Q462" s="458"/>
      <c r="R462" s="458"/>
      <c r="T462" s="132" t="s">
        <v>902</v>
      </c>
      <c r="U462" s="132" t="s">
        <v>902</v>
      </c>
      <c r="V462" s="132" t="s">
        <v>902</v>
      </c>
      <c r="W462" s="132" t="s">
        <v>902</v>
      </c>
      <c r="X462" s="458"/>
    </row>
    <row r="463" spans="1:24" x14ac:dyDescent="0.25">
      <c r="A463" s="11" t="s">
        <v>15</v>
      </c>
      <c r="B463" s="11" t="s">
        <v>15</v>
      </c>
      <c r="C463" s="11" t="s">
        <v>486</v>
      </c>
      <c r="D463" s="518" t="s">
        <v>902</v>
      </c>
      <c r="E463" s="371">
        <v>2</v>
      </c>
      <c r="F463" s="11" t="s">
        <v>375</v>
      </c>
      <c r="G463" s="11"/>
      <c r="H463" s="12">
        <v>15</v>
      </c>
      <c r="I463" s="12"/>
      <c r="J463" s="12"/>
      <c r="K463" s="12">
        <v>12</v>
      </c>
      <c r="L463" s="12"/>
      <c r="M463" s="12"/>
      <c r="N463" s="12"/>
      <c r="O463" s="12"/>
      <c r="P463" s="135">
        <f>IF($C463="","",SUM((I463*Character!$D$42),(K463*Character!$E$42),(L463*Character!$F$42),(M463*Character!$G$42)))</f>
        <v>12</v>
      </c>
      <c r="Q463" s="458"/>
      <c r="R463" s="458"/>
      <c r="T463" s="132" t="s">
        <v>1214</v>
      </c>
      <c r="U463" s="132" t="s">
        <v>902</v>
      </c>
      <c r="V463" s="132" t="s">
        <v>902</v>
      </c>
      <c r="W463" s="132" t="s">
        <v>902</v>
      </c>
      <c r="X463" s="458"/>
    </row>
    <row r="464" spans="1:24" x14ac:dyDescent="0.25">
      <c r="A464" s="11" t="s">
        <v>15</v>
      </c>
      <c r="B464" s="11" t="s">
        <v>15</v>
      </c>
      <c r="C464" s="11" t="s">
        <v>470</v>
      </c>
      <c r="D464" s="518" t="s">
        <v>902</v>
      </c>
      <c r="E464" s="371">
        <v>6</v>
      </c>
      <c r="F464" s="11" t="s">
        <v>33</v>
      </c>
      <c r="G464" s="11" t="s">
        <v>471</v>
      </c>
      <c r="H464" s="12">
        <v>22</v>
      </c>
      <c r="I464" s="12"/>
      <c r="J464" s="12"/>
      <c r="K464" s="12">
        <v>15</v>
      </c>
      <c r="L464" s="12"/>
      <c r="M464" s="12"/>
      <c r="N464" s="12"/>
      <c r="O464" s="12"/>
      <c r="P464" s="135">
        <f>IF($C464="","",SUM((I464*Character!$D$42),(K464*Character!$E$42),(L464*Character!$F$42),(M464*Character!$G$42)))</f>
        <v>15</v>
      </c>
      <c r="Q464" s="458"/>
      <c r="R464" s="458"/>
      <c r="T464" s="132" t="s">
        <v>902</v>
      </c>
      <c r="U464" s="132" t="s">
        <v>902</v>
      </c>
      <c r="V464" s="132" t="s">
        <v>902</v>
      </c>
      <c r="W464" s="132" t="s">
        <v>902</v>
      </c>
      <c r="X464" s="458"/>
    </row>
    <row r="465" spans="1:24" x14ac:dyDescent="0.25">
      <c r="A465" s="11" t="s">
        <v>15</v>
      </c>
      <c r="B465" s="11" t="s">
        <v>15</v>
      </c>
      <c r="C465" s="11" t="s">
        <v>451</v>
      </c>
      <c r="D465" s="518" t="s">
        <v>902</v>
      </c>
      <c r="E465" s="371">
        <v>4</v>
      </c>
      <c r="F465" s="11"/>
      <c r="G465" s="11" t="s">
        <v>452</v>
      </c>
      <c r="H465" s="12">
        <v>14</v>
      </c>
      <c r="I465" s="12">
        <v>16</v>
      </c>
      <c r="J465" s="12"/>
      <c r="K465" s="12">
        <v>27</v>
      </c>
      <c r="L465" s="12"/>
      <c r="M465" s="12"/>
      <c r="N465" s="12">
        <v>5</v>
      </c>
      <c r="O465" s="12"/>
      <c r="P465" s="135">
        <f>IF($C465="","",SUM((I465*Character!$D$42),(K465*Character!$E$42),(L465*Character!$F$42),(M465*Character!$G$42)))</f>
        <v>28.81276595744681</v>
      </c>
      <c r="Q465" s="458"/>
      <c r="R465" s="458"/>
      <c r="T465" s="132" t="s">
        <v>902</v>
      </c>
      <c r="U465" s="132" t="s">
        <v>902</v>
      </c>
      <c r="V465" s="132" t="s">
        <v>902</v>
      </c>
      <c r="W465" s="132" t="s">
        <v>902</v>
      </c>
      <c r="X465" s="458"/>
    </row>
    <row r="466" spans="1:24" x14ac:dyDescent="0.25">
      <c r="A466" s="11" t="s">
        <v>15</v>
      </c>
      <c r="B466" s="11" t="s">
        <v>15</v>
      </c>
      <c r="C466" s="11" t="s">
        <v>456</v>
      </c>
      <c r="D466" s="518" t="s">
        <v>902</v>
      </c>
      <c r="E466" s="371">
        <v>5</v>
      </c>
      <c r="F466" s="11" t="s">
        <v>67</v>
      </c>
      <c r="G466" s="11" t="s">
        <v>438</v>
      </c>
      <c r="H466" s="12"/>
      <c r="I466" s="12">
        <v>9</v>
      </c>
      <c r="J466" s="12"/>
      <c r="K466" s="12">
        <v>27</v>
      </c>
      <c r="L466" s="12"/>
      <c r="M466" s="12"/>
      <c r="N466" s="12"/>
      <c r="O466" s="12"/>
      <c r="P466" s="135">
        <f>IF($C466="","",SUM((I466*Character!$D$42),(K466*Character!$E$42),(L466*Character!$F$42),(M466*Character!$G$42)))</f>
        <v>28.019680851063832</v>
      </c>
      <c r="Q466" s="458"/>
      <c r="R466" s="458"/>
      <c r="T466" s="132" t="s">
        <v>902</v>
      </c>
      <c r="U466" s="132" t="s">
        <v>902</v>
      </c>
      <c r="V466" s="132" t="s">
        <v>902</v>
      </c>
      <c r="W466" s="132" t="s">
        <v>902</v>
      </c>
      <c r="X466" s="458"/>
    </row>
    <row r="467" spans="1:24" x14ac:dyDescent="0.25">
      <c r="A467" s="11" t="s">
        <v>15</v>
      </c>
      <c r="B467" s="11" t="s">
        <v>15</v>
      </c>
      <c r="C467" s="11" t="s">
        <v>443</v>
      </c>
      <c r="D467" s="518" t="s">
        <v>902</v>
      </c>
      <c r="E467" s="371">
        <v>5</v>
      </c>
      <c r="F467" s="11" t="s">
        <v>38</v>
      </c>
      <c r="G467" s="11" t="s">
        <v>444</v>
      </c>
      <c r="H467" s="12">
        <v>15</v>
      </c>
      <c r="I467" s="12">
        <v>15</v>
      </c>
      <c r="J467" s="12"/>
      <c r="K467" s="12">
        <v>27</v>
      </c>
      <c r="L467" s="12">
        <v>1</v>
      </c>
      <c r="M467" s="12"/>
      <c r="N467" s="12"/>
      <c r="O467" s="12"/>
      <c r="P467" s="135">
        <f>IF($C467="","",SUM((I467*Character!$D$42),(K467*Character!$E$42),(L467*Character!$F$42),(M467*Character!$G$42)))</f>
        <v>35.497340425531917</v>
      </c>
      <c r="Q467" s="458"/>
      <c r="R467" s="458"/>
      <c r="T467" s="132" t="s">
        <v>902</v>
      </c>
      <c r="U467" s="132" t="s">
        <v>902</v>
      </c>
      <c r="V467" s="132" t="s">
        <v>902</v>
      </c>
      <c r="W467" s="132" t="s">
        <v>902</v>
      </c>
      <c r="X467" s="458"/>
    </row>
    <row r="468" spans="1:24" x14ac:dyDescent="0.25">
      <c r="A468" s="11" t="s">
        <v>15</v>
      </c>
      <c r="B468" s="11" t="s">
        <v>15</v>
      </c>
      <c r="C468" s="11" t="s">
        <v>484</v>
      </c>
      <c r="D468" s="518" t="s">
        <v>902</v>
      </c>
      <c r="E468" s="371">
        <v>1</v>
      </c>
      <c r="F468" s="11" t="s">
        <v>75</v>
      </c>
      <c r="G468" s="11" t="s">
        <v>485</v>
      </c>
      <c r="H468" s="12">
        <v>18</v>
      </c>
      <c r="I468" s="12">
        <v>19</v>
      </c>
      <c r="J468" s="12">
        <v>8</v>
      </c>
      <c r="K468" s="12">
        <v>9</v>
      </c>
      <c r="L468" s="12"/>
      <c r="M468" s="12"/>
      <c r="N468" s="12"/>
      <c r="O468" s="12"/>
      <c r="P468" s="135">
        <f>IF($C468="","",SUM((I468*Character!$D$42),(K468*Character!$E$42),(L468*Character!$F$42),(M468*Character!$G$42)))</f>
        <v>11.152659574468085</v>
      </c>
      <c r="Q468" s="458"/>
      <c r="R468" s="458"/>
      <c r="T468" s="132" t="s">
        <v>902</v>
      </c>
      <c r="U468" s="132" t="s">
        <v>902</v>
      </c>
      <c r="V468" s="132" t="s">
        <v>902</v>
      </c>
      <c r="W468" s="132" t="s">
        <v>902</v>
      </c>
      <c r="X468" s="458"/>
    </row>
    <row r="469" spans="1:24" x14ac:dyDescent="0.25">
      <c r="A469" s="11" t="s">
        <v>15</v>
      </c>
      <c r="B469" s="11" t="s">
        <v>15</v>
      </c>
      <c r="C469" s="11" t="s">
        <v>445</v>
      </c>
      <c r="D469" s="518" t="s">
        <v>902</v>
      </c>
      <c r="E469" s="371">
        <v>6</v>
      </c>
      <c r="F469" s="11"/>
      <c r="G469" s="11" t="s">
        <v>446</v>
      </c>
      <c r="H469" s="12">
        <v>10</v>
      </c>
      <c r="I469" s="12">
        <v>10</v>
      </c>
      <c r="J469" s="12"/>
      <c r="K469" s="12">
        <v>35</v>
      </c>
      <c r="L469" s="12"/>
      <c r="M469" s="12"/>
      <c r="N469" s="12"/>
      <c r="O469" s="12"/>
      <c r="P469" s="135">
        <f>IF($C469="","",SUM((I469*Character!$D$42),(K469*Character!$E$42),(L469*Character!$F$42),(M469*Character!$G$42)))</f>
        <v>36.132978723404257</v>
      </c>
      <c r="Q469" s="458"/>
      <c r="R469" s="458"/>
      <c r="T469" s="132" t="s">
        <v>902</v>
      </c>
      <c r="U469" s="132" t="s">
        <v>902</v>
      </c>
      <c r="V469" s="132" t="s">
        <v>902</v>
      </c>
      <c r="W469" s="132" t="s">
        <v>902</v>
      </c>
      <c r="X469" s="458"/>
    </row>
    <row r="470" spans="1:24" x14ac:dyDescent="0.25">
      <c r="A470" s="11" t="s">
        <v>15</v>
      </c>
      <c r="B470" s="11" t="s">
        <v>15</v>
      </c>
      <c r="C470" s="11" t="s">
        <v>483</v>
      </c>
      <c r="D470" s="518" t="s">
        <v>902</v>
      </c>
      <c r="E470" s="371">
        <v>1</v>
      </c>
      <c r="F470" s="11" t="s">
        <v>245</v>
      </c>
      <c r="G470" s="11" t="s">
        <v>482</v>
      </c>
      <c r="H470" s="12">
        <v>10</v>
      </c>
      <c r="I470" s="12">
        <v>10</v>
      </c>
      <c r="J470" s="12">
        <v>9</v>
      </c>
      <c r="K470" s="12"/>
      <c r="L470" s="12">
        <v>1</v>
      </c>
      <c r="M470" s="12"/>
      <c r="N470" s="12"/>
      <c r="O470" s="12"/>
      <c r="P470" s="135">
        <f>IF($C470="","",SUM((I470*Character!$D$42),(K470*Character!$E$42),(L470*Character!$F$42),(M470*Character!$G$42)))</f>
        <v>7.93085106382979</v>
      </c>
      <c r="Q470" s="458"/>
      <c r="R470" s="458"/>
      <c r="T470" s="132" t="s">
        <v>902</v>
      </c>
      <c r="U470" s="132" t="s">
        <v>902</v>
      </c>
      <c r="V470" s="132" t="s">
        <v>902</v>
      </c>
      <c r="W470" s="132" t="s">
        <v>902</v>
      </c>
      <c r="X470" s="458"/>
    </row>
    <row r="471" spans="1:24" x14ac:dyDescent="0.25">
      <c r="A471" s="11" t="s">
        <v>15</v>
      </c>
      <c r="B471" s="11" t="s">
        <v>15</v>
      </c>
      <c r="C471" s="11" t="s">
        <v>481</v>
      </c>
      <c r="D471" s="518" t="s">
        <v>902</v>
      </c>
      <c r="E471" s="371">
        <v>1</v>
      </c>
      <c r="F471" s="11" t="s">
        <v>245</v>
      </c>
      <c r="G471" s="11" t="s">
        <v>482</v>
      </c>
      <c r="H471" s="12">
        <v>10</v>
      </c>
      <c r="I471" s="12">
        <v>10</v>
      </c>
      <c r="J471" s="12">
        <v>9</v>
      </c>
      <c r="K471" s="12"/>
      <c r="L471" s="12">
        <v>1</v>
      </c>
      <c r="M471" s="12"/>
      <c r="N471" s="12"/>
      <c r="O471" s="12"/>
      <c r="P471" s="135">
        <f>IF($C471="","",SUM((I471*Character!$D$42),(K471*Character!$E$42),(L471*Character!$F$42),(M471*Character!$G$42)))</f>
        <v>7.93085106382979</v>
      </c>
      <c r="Q471" s="458"/>
      <c r="R471" s="458"/>
      <c r="T471" s="132" t="s">
        <v>902</v>
      </c>
      <c r="U471" s="132" t="s">
        <v>902</v>
      </c>
      <c r="V471" s="132" t="s">
        <v>902</v>
      </c>
      <c r="W471" s="132" t="s">
        <v>902</v>
      </c>
      <c r="X471" s="458"/>
    </row>
    <row r="472" spans="1:24" x14ac:dyDescent="0.25">
      <c r="A472" s="11" t="s">
        <v>15</v>
      </c>
      <c r="B472" s="11" t="s">
        <v>15</v>
      </c>
      <c r="C472" s="11" t="s">
        <v>453</v>
      </c>
      <c r="D472" s="518" t="s">
        <v>902</v>
      </c>
      <c r="E472" s="371">
        <v>1</v>
      </c>
      <c r="F472" s="11" t="s">
        <v>97</v>
      </c>
      <c r="G472" s="11"/>
      <c r="H472" s="12"/>
      <c r="I472" s="12"/>
      <c r="J472" s="12"/>
      <c r="K472" s="12">
        <v>29</v>
      </c>
      <c r="L472" s="12"/>
      <c r="M472" s="12"/>
      <c r="N472" s="12"/>
      <c r="O472" s="12"/>
      <c r="P472" s="135">
        <f>IF($C472="","",SUM((I472*Character!$D$42),(K472*Character!$E$42),(L472*Character!$F$42),(M472*Character!$G$42)))</f>
        <v>29</v>
      </c>
      <c r="Q472" s="458"/>
      <c r="R472" s="458"/>
      <c r="T472" s="132" t="s">
        <v>902</v>
      </c>
      <c r="U472" s="132" t="s">
        <v>902</v>
      </c>
      <c r="V472" s="132" t="s">
        <v>902</v>
      </c>
      <c r="W472" s="132" t="s">
        <v>1214</v>
      </c>
      <c r="X472" s="458"/>
    </row>
    <row r="473" spans="1:24" x14ac:dyDescent="0.25">
      <c r="A473" s="11" t="s">
        <v>15</v>
      </c>
      <c r="B473" s="11" t="s">
        <v>15</v>
      </c>
      <c r="C473" s="11" t="s">
        <v>460</v>
      </c>
      <c r="D473" s="518" t="s">
        <v>902</v>
      </c>
      <c r="E473" s="371">
        <v>1</v>
      </c>
      <c r="F473" s="11" t="s">
        <v>85</v>
      </c>
      <c r="G473" s="11" t="s">
        <v>461</v>
      </c>
      <c r="H473" s="12"/>
      <c r="I473" s="12">
        <v>6</v>
      </c>
      <c r="J473" s="12">
        <v>6</v>
      </c>
      <c r="K473" s="12">
        <v>26</v>
      </c>
      <c r="L473" s="12"/>
      <c r="M473" s="12"/>
      <c r="N473" s="12"/>
      <c r="O473" s="12"/>
      <c r="P473" s="135">
        <f>IF($C473="","",SUM((I473*Character!$D$42),(K473*Character!$E$42),(L473*Character!$F$42),(M473*Character!$G$42)))</f>
        <v>26.679787234042553</v>
      </c>
      <c r="Q473" s="458"/>
      <c r="R473" s="458"/>
      <c r="T473" s="132" t="s">
        <v>902</v>
      </c>
      <c r="U473" s="132" t="s">
        <v>902</v>
      </c>
      <c r="V473" s="132" t="s">
        <v>902</v>
      </c>
      <c r="W473" s="132" t="s">
        <v>902</v>
      </c>
      <c r="X473" s="458"/>
    </row>
    <row r="474" spans="1:24" x14ac:dyDescent="0.25">
      <c r="A474" s="11" t="s">
        <v>15</v>
      </c>
      <c r="B474" s="11" t="s">
        <v>15</v>
      </c>
      <c r="C474" s="11" t="s">
        <v>464</v>
      </c>
      <c r="D474" s="518" t="s">
        <v>902</v>
      </c>
      <c r="E474" s="371">
        <v>1</v>
      </c>
      <c r="F474" s="11" t="s">
        <v>97</v>
      </c>
      <c r="G474" s="11"/>
      <c r="H474" s="12"/>
      <c r="I474" s="12"/>
      <c r="J474" s="12"/>
      <c r="K474" s="12">
        <v>24</v>
      </c>
      <c r="L474" s="12"/>
      <c r="M474" s="12"/>
      <c r="N474" s="12"/>
      <c r="O474" s="12"/>
      <c r="P474" s="135">
        <f>IF($C474="","",SUM((I474*Character!$D$42),(K474*Character!$E$42),(L474*Character!$F$42),(M474*Character!$G$42)))</f>
        <v>24</v>
      </c>
      <c r="Q474" s="458"/>
      <c r="R474" s="458"/>
      <c r="T474" s="132" t="s">
        <v>902</v>
      </c>
      <c r="U474" s="132" t="s">
        <v>902</v>
      </c>
      <c r="V474" s="132" t="s">
        <v>902</v>
      </c>
      <c r="W474" s="132" t="s">
        <v>1214</v>
      </c>
      <c r="X474" s="458"/>
    </row>
    <row r="475" spans="1:24" x14ac:dyDescent="0.25">
      <c r="A475" s="11" t="s">
        <v>15</v>
      </c>
      <c r="B475" s="11" t="s">
        <v>15</v>
      </c>
      <c r="C475" s="11" t="s">
        <v>468</v>
      </c>
      <c r="D475" s="518" t="s">
        <v>902</v>
      </c>
      <c r="E475" s="371">
        <v>5</v>
      </c>
      <c r="F475" s="11" t="s">
        <v>125</v>
      </c>
      <c r="G475" s="11" t="s">
        <v>469</v>
      </c>
      <c r="H475" s="12">
        <v>9</v>
      </c>
      <c r="I475" s="12">
        <v>11</v>
      </c>
      <c r="J475" s="12">
        <v>7</v>
      </c>
      <c r="K475" s="12">
        <v>16</v>
      </c>
      <c r="L475" s="12"/>
      <c r="M475" s="12"/>
      <c r="N475" s="12"/>
      <c r="O475" s="12"/>
      <c r="P475" s="135">
        <f>IF($C475="","",SUM((I475*Character!$D$42),(K475*Character!$E$42),(L475*Character!$F$42),(M475*Character!$G$42)))</f>
        <v>17.246276595744682</v>
      </c>
      <c r="Q475" s="458"/>
      <c r="R475" s="458"/>
      <c r="T475" s="132" t="s">
        <v>902</v>
      </c>
      <c r="U475" s="132" t="s">
        <v>902</v>
      </c>
      <c r="V475" s="132" t="s">
        <v>902</v>
      </c>
      <c r="W475" s="132" t="s">
        <v>902</v>
      </c>
      <c r="X475" s="458"/>
    </row>
    <row r="476" spans="1:24" x14ac:dyDescent="0.25">
      <c r="A476" s="11" t="s">
        <v>15</v>
      </c>
      <c r="B476" s="11" t="s">
        <v>15</v>
      </c>
      <c r="C476" s="11" t="s">
        <v>487</v>
      </c>
      <c r="D476" s="518" t="s">
        <v>902</v>
      </c>
      <c r="E476" s="371">
        <v>2</v>
      </c>
      <c r="F476" s="11" t="s">
        <v>377</v>
      </c>
      <c r="G476" s="11"/>
      <c r="H476" s="12">
        <v>15</v>
      </c>
      <c r="I476" s="12"/>
      <c r="J476" s="12"/>
      <c r="K476" s="12">
        <v>12</v>
      </c>
      <c r="L476" s="12"/>
      <c r="M476" s="12"/>
      <c r="N476" s="12"/>
      <c r="O476" s="12"/>
      <c r="P476" s="135">
        <f>IF($C476="","",SUM((I476*Character!$D$42),(K476*Character!$E$42),(L476*Character!$F$42),(M476*Character!$G$42)))</f>
        <v>12</v>
      </c>
      <c r="Q476" s="458"/>
      <c r="R476" s="458"/>
      <c r="T476" s="132" t="s">
        <v>902</v>
      </c>
      <c r="U476" s="132" t="s">
        <v>1214</v>
      </c>
      <c r="V476" s="132" t="s">
        <v>902</v>
      </c>
      <c r="W476" s="132" t="s">
        <v>902</v>
      </c>
      <c r="X476" s="458"/>
    </row>
    <row r="477" spans="1:24" x14ac:dyDescent="0.25">
      <c r="A477" s="11" t="s">
        <v>15</v>
      </c>
      <c r="B477" s="11" t="s">
        <v>15</v>
      </c>
      <c r="C477" s="11" t="s">
        <v>450</v>
      </c>
      <c r="D477" s="518" t="s">
        <v>902</v>
      </c>
      <c r="E477" s="371">
        <v>1</v>
      </c>
      <c r="F477" s="11" t="s">
        <v>97</v>
      </c>
      <c r="G477" s="11"/>
      <c r="H477" s="12"/>
      <c r="I477" s="12"/>
      <c r="J477" s="12"/>
      <c r="K477" s="12">
        <v>30</v>
      </c>
      <c r="L477" s="12"/>
      <c r="M477" s="12"/>
      <c r="N477" s="12"/>
      <c r="O477" s="12"/>
      <c r="P477" s="135">
        <f>IF($C477="","",SUM((I477*Character!$D$42),(K477*Character!$E$42),(L477*Character!$F$42),(M477*Character!$G$42)))</f>
        <v>30</v>
      </c>
      <c r="Q477" s="458"/>
      <c r="R477" s="458"/>
      <c r="T477" s="132" t="s">
        <v>902</v>
      </c>
      <c r="U477" s="132" t="s">
        <v>902</v>
      </c>
      <c r="V477" s="132" t="s">
        <v>902</v>
      </c>
      <c r="W477" s="132" t="s">
        <v>1214</v>
      </c>
      <c r="X477" s="458"/>
    </row>
    <row r="478" spans="1:24" x14ac:dyDescent="0.25">
      <c r="A478" s="11" t="s">
        <v>15</v>
      </c>
      <c r="B478" s="11" t="s">
        <v>15</v>
      </c>
      <c r="C478" s="11" t="s">
        <v>454</v>
      </c>
      <c r="D478" s="518" t="s">
        <v>902</v>
      </c>
      <c r="E478" s="371">
        <v>1</v>
      </c>
      <c r="F478" s="11" t="s">
        <v>97</v>
      </c>
      <c r="G478" s="11"/>
      <c r="H478" s="12"/>
      <c r="I478" s="12"/>
      <c r="J478" s="12"/>
      <c r="K478" s="12">
        <v>29</v>
      </c>
      <c r="L478" s="12"/>
      <c r="M478" s="12"/>
      <c r="N478" s="12"/>
      <c r="O478" s="12"/>
      <c r="P478" s="135">
        <f>IF($C478="","",SUM((I478*Character!$D$42),(K478*Character!$E$42),(L478*Character!$F$42),(M478*Character!$G$42)))</f>
        <v>29</v>
      </c>
      <c r="Q478" s="458"/>
      <c r="R478" s="458"/>
      <c r="T478" s="132" t="s">
        <v>902</v>
      </c>
      <c r="U478" s="132" t="s">
        <v>902</v>
      </c>
      <c r="V478" s="132" t="s">
        <v>902</v>
      </c>
      <c r="W478" s="132" t="s">
        <v>1214</v>
      </c>
      <c r="X478" s="458"/>
    </row>
    <row r="479" spans="1:24" x14ac:dyDescent="0.25">
      <c r="A479" s="11" t="s">
        <v>15</v>
      </c>
      <c r="B479" s="11" t="s">
        <v>15</v>
      </c>
      <c r="C479" s="11" t="s">
        <v>1324</v>
      </c>
      <c r="D479" s="518" t="s">
        <v>902</v>
      </c>
      <c r="E479" s="371">
        <v>1</v>
      </c>
      <c r="F479" s="11" t="s">
        <v>125</v>
      </c>
      <c r="G479" s="11" t="s">
        <v>770</v>
      </c>
      <c r="H479" s="12">
        <v>10</v>
      </c>
      <c r="I479" s="12">
        <v>10</v>
      </c>
      <c r="J479" s="12">
        <v>8</v>
      </c>
      <c r="K479" s="12">
        <v>13</v>
      </c>
      <c r="L479" s="12"/>
      <c r="M479" s="12"/>
      <c r="N479" s="12"/>
      <c r="O479" s="12"/>
      <c r="P479" s="135">
        <f>IF($C479="","",SUM((I479*Character!$D$42),(K479*Character!$E$42),(L479*Character!$F$42),(M479*Character!$G$42)))</f>
        <v>14.132978723404255</v>
      </c>
      <c r="Q479" s="458"/>
      <c r="R479" s="458"/>
      <c r="T479" s="132" t="s">
        <v>902</v>
      </c>
      <c r="U479" s="132" t="s">
        <v>902</v>
      </c>
      <c r="V479" s="132" t="s">
        <v>902</v>
      </c>
      <c r="W479" s="132" t="s">
        <v>1214</v>
      </c>
      <c r="X479" s="458"/>
    </row>
    <row r="480" spans="1:24" x14ac:dyDescent="0.25">
      <c r="A480" s="11" t="s">
        <v>15</v>
      </c>
      <c r="B480" s="11" t="s">
        <v>15</v>
      </c>
      <c r="C480" s="11" t="s">
        <v>455</v>
      </c>
      <c r="D480" s="518" t="s">
        <v>902</v>
      </c>
      <c r="E480" s="371">
        <v>1</v>
      </c>
      <c r="F480" s="11" t="s">
        <v>97</v>
      </c>
      <c r="G480" s="11"/>
      <c r="H480" s="12"/>
      <c r="I480" s="12"/>
      <c r="J480" s="12"/>
      <c r="K480" s="12">
        <v>29</v>
      </c>
      <c r="L480" s="12"/>
      <c r="M480" s="12"/>
      <c r="N480" s="12"/>
      <c r="O480" s="12"/>
      <c r="P480" s="135">
        <f>IF($C480="","",SUM((I480*Character!$D$42),(K480*Character!$E$42),(L480*Character!$F$42),(M480*Character!$G$42)))</f>
        <v>29</v>
      </c>
      <c r="Q480" s="458"/>
      <c r="R480" s="458"/>
      <c r="T480" s="132" t="s">
        <v>902</v>
      </c>
      <c r="U480" s="132" t="s">
        <v>902</v>
      </c>
      <c r="V480" s="132" t="s">
        <v>902</v>
      </c>
      <c r="W480" s="132" t="s">
        <v>1214</v>
      </c>
      <c r="X480" s="458"/>
    </row>
    <row r="481" spans="1:24" x14ac:dyDescent="0.25">
      <c r="A481" s="11" t="s">
        <v>15</v>
      </c>
      <c r="B481" s="11" t="s">
        <v>15</v>
      </c>
      <c r="C481" s="11" t="s">
        <v>463</v>
      </c>
      <c r="D481" s="518" t="s">
        <v>902</v>
      </c>
      <c r="E481" s="371">
        <v>1</v>
      </c>
      <c r="F481" s="11" t="s">
        <v>97</v>
      </c>
      <c r="G481" s="11"/>
      <c r="H481" s="12"/>
      <c r="I481" s="12"/>
      <c r="J481" s="12"/>
      <c r="K481" s="12">
        <v>24</v>
      </c>
      <c r="L481" s="12"/>
      <c r="M481" s="12"/>
      <c r="N481" s="12"/>
      <c r="O481" s="12"/>
      <c r="P481" s="135">
        <f>IF($C481="","",SUM((I481*Character!$D$42),(K481*Character!$E$42),(L481*Character!$F$42),(M481*Character!$G$42)))</f>
        <v>24</v>
      </c>
      <c r="Q481" s="458"/>
      <c r="R481" s="458"/>
      <c r="T481" s="132" t="s">
        <v>902</v>
      </c>
      <c r="U481" s="132" t="s">
        <v>902</v>
      </c>
      <c r="V481" s="132" t="s">
        <v>902</v>
      </c>
      <c r="W481" s="132" t="s">
        <v>1214</v>
      </c>
      <c r="X481" s="458"/>
    </row>
    <row r="482" spans="1:24" x14ac:dyDescent="0.25">
      <c r="A482" s="11" t="s">
        <v>15</v>
      </c>
      <c r="B482" s="11" t="s">
        <v>15</v>
      </c>
      <c r="C482" s="11" t="s">
        <v>457</v>
      </c>
      <c r="D482" s="518" t="s">
        <v>902</v>
      </c>
      <c r="E482" s="371">
        <v>5</v>
      </c>
      <c r="F482" s="11" t="s">
        <v>67</v>
      </c>
      <c r="G482" s="11" t="s">
        <v>381</v>
      </c>
      <c r="H482" s="12">
        <v>8</v>
      </c>
      <c r="I482" s="12">
        <v>5</v>
      </c>
      <c r="J482" s="12"/>
      <c r="K482" s="12">
        <v>27</v>
      </c>
      <c r="L482" s="12"/>
      <c r="M482" s="12"/>
      <c r="N482" s="12"/>
      <c r="O482" s="12"/>
      <c r="P482" s="135">
        <f>IF($C482="","",SUM((I482*Character!$D$42),(K482*Character!$E$42),(L482*Character!$F$42),(M482*Character!$G$42)))</f>
        <v>27.566489361702128</v>
      </c>
      <c r="Q482" s="458"/>
      <c r="R482" s="458"/>
      <c r="T482" s="132" t="s">
        <v>902</v>
      </c>
      <c r="U482" s="132" t="s">
        <v>902</v>
      </c>
      <c r="V482" s="132" t="s">
        <v>902</v>
      </c>
      <c r="W482" s="132" t="s">
        <v>902</v>
      </c>
      <c r="X482" s="458"/>
    </row>
    <row r="483" spans="1:24" x14ac:dyDescent="0.25">
      <c r="A483" s="11" t="s">
        <v>15</v>
      </c>
      <c r="B483" s="11" t="s">
        <v>15</v>
      </c>
      <c r="C483" s="11" t="s">
        <v>1237</v>
      </c>
      <c r="D483" s="518" t="s">
        <v>902</v>
      </c>
      <c r="E483" s="371">
        <v>1</v>
      </c>
      <c r="F483" s="11" t="s">
        <v>85</v>
      </c>
      <c r="G483" s="11" t="s">
        <v>1238</v>
      </c>
      <c r="H483" s="12"/>
      <c r="I483" s="12"/>
      <c r="J483" s="12"/>
      <c r="K483" s="12">
        <v>30</v>
      </c>
      <c r="L483" s="12"/>
      <c r="M483" s="12"/>
      <c r="N483" s="12"/>
      <c r="O483" s="12"/>
      <c r="P483" s="135">
        <f>IF($C483="","",SUM((I483*Character!$D$42),(K483*Character!$E$42),(L483*Character!$F$42),(M483*Character!$G$42)))</f>
        <v>30</v>
      </c>
      <c r="Q483" s="458"/>
      <c r="R483" s="458"/>
      <c r="T483" s="132" t="s">
        <v>902</v>
      </c>
      <c r="U483" s="132" t="s">
        <v>902</v>
      </c>
      <c r="V483" s="132" t="s">
        <v>902</v>
      </c>
      <c r="W483" s="132" t="s">
        <v>1214</v>
      </c>
      <c r="X483" s="458"/>
    </row>
    <row r="484" spans="1:24" x14ac:dyDescent="0.25">
      <c r="A484" s="11" t="s">
        <v>15</v>
      </c>
      <c r="B484" s="11" t="s">
        <v>15</v>
      </c>
      <c r="C484" s="11" t="s">
        <v>988</v>
      </c>
      <c r="D484" s="518" t="s">
        <v>902</v>
      </c>
      <c r="E484" s="371">
        <v>3</v>
      </c>
      <c r="F484" s="11" t="s">
        <v>41</v>
      </c>
      <c r="G484" s="11" t="s">
        <v>64</v>
      </c>
      <c r="H484" s="12">
        <v>13</v>
      </c>
      <c r="I484" s="12">
        <v>19</v>
      </c>
      <c r="J484" s="12">
        <v>15</v>
      </c>
      <c r="K484" s="12"/>
      <c r="L484" s="12"/>
      <c r="M484" s="12"/>
      <c r="N484" s="12"/>
      <c r="O484" s="12"/>
      <c r="P484" s="135">
        <f>IF($C484="","",SUM((I484*Character!$D$42),(K484*Character!$E$42),(L484*Character!$F$42),(M484*Character!$G$42)))</f>
        <v>2.1526595744680859</v>
      </c>
      <c r="Q484" s="458"/>
      <c r="R484" s="458"/>
      <c r="T484" s="132" t="s">
        <v>902</v>
      </c>
      <c r="U484" s="132" t="s">
        <v>902</v>
      </c>
      <c r="V484" s="132" t="s">
        <v>902</v>
      </c>
      <c r="W484" s="132" t="s">
        <v>902</v>
      </c>
      <c r="X484" s="458"/>
    </row>
    <row r="485" spans="1:24" x14ac:dyDescent="0.25">
      <c r="A485" s="11" t="s">
        <v>15</v>
      </c>
      <c r="B485" s="11" t="s">
        <v>15</v>
      </c>
      <c r="C485" s="11" t="s">
        <v>448</v>
      </c>
      <c r="D485" s="518" t="s">
        <v>902</v>
      </c>
      <c r="E485" s="371">
        <v>1</v>
      </c>
      <c r="F485" s="11" t="s">
        <v>97</v>
      </c>
      <c r="G485" s="11"/>
      <c r="H485" s="12"/>
      <c r="I485" s="12"/>
      <c r="J485" s="12"/>
      <c r="K485" s="12">
        <v>30</v>
      </c>
      <c r="L485" s="12"/>
      <c r="M485" s="12"/>
      <c r="N485" s="12"/>
      <c r="O485" s="12"/>
      <c r="P485" s="135">
        <f>IF($C485="","",SUM((I485*Character!$D$42),(K485*Character!$E$42),(L485*Character!$F$42),(M485*Character!$G$42)))</f>
        <v>30</v>
      </c>
      <c r="Q485" s="458"/>
      <c r="R485" s="458"/>
      <c r="T485" s="132" t="s">
        <v>902</v>
      </c>
      <c r="U485" s="132" t="s">
        <v>902</v>
      </c>
      <c r="V485" s="132" t="s">
        <v>902</v>
      </c>
      <c r="W485" s="132" t="s">
        <v>1214</v>
      </c>
      <c r="X485" s="458"/>
    </row>
    <row r="486" spans="1:24" x14ac:dyDescent="0.25">
      <c r="A486" s="11" t="s">
        <v>15</v>
      </c>
      <c r="B486" s="11" t="s">
        <v>15</v>
      </c>
      <c r="C486" s="11" t="s">
        <v>465</v>
      </c>
      <c r="D486" s="518" t="s">
        <v>902</v>
      </c>
      <c r="E486" s="371">
        <v>1</v>
      </c>
      <c r="F486" s="11" t="s">
        <v>97</v>
      </c>
      <c r="G486" s="11"/>
      <c r="H486" s="12"/>
      <c r="I486" s="12"/>
      <c r="J486" s="12"/>
      <c r="K486" s="12">
        <v>24</v>
      </c>
      <c r="L486" s="12"/>
      <c r="M486" s="12"/>
      <c r="N486" s="12"/>
      <c r="O486" s="12"/>
      <c r="P486" s="135">
        <f>IF($C486="","",SUM((I486*Character!$D$42),(K486*Character!$E$42),(L486*Character!$F$42),(M486*Character!$G$42)))</f>
        <v>24</v>
      </c>
      <c r="Q486" s="458"/>
      <c r="R486" s="458"/>
      <c r="T486" s="132" t="s">
        <v>902</v>
      </c>
      <c r="U486" s="132" t="s">
        <v>902</v>
      </c>
      <c r="V486" s="132" t="s">
        <v>902</v>
      </c>
      <c r="W486" s="132" t="s">
        <v>1214</v>
      </c>
      <c r="X486" s="458"/>
    </row>
    <row r="487" spans="1:24" x14ac:dyDescent="0.25">
      <c r="A487" s="11" t="s">
        <v>15</v>
      </c>
      <c r="B487" s="11" t="s">
        <v>15</v>
      </c>
      <c r="C487" s="11" t="s">
        <v>474</v>
      </c>
      <c r="D487" s="518" t="s">
        <v>902</v>
      </c>
      <c r="E487" s="371">
        <v>3</v>
      </c>
      <c r="F487" s="11" t="s">
        <v>41</v>
      </c>
      <c r="G487" s="11" t="s">
        <v>59</v>
      </c>
      <c r="H487" s="12">
        <v>20</v>
      </c>
      <c r="I487" s="12">
        <v>20</v>
      </c>
      <c r="J487" s="12"/>
      <c r="K487" s="12"/>
      <c r="L487" s="12">
        <v>1</v>
      </c>
      <c r="M487" s="12"/>
      <c r="N487" s="12">
        <v>6</v>
      </c>
      <c r="O487" s="12"/>
      <c r="P487" s="135">
        <f>IF($C487="","",SUM((I487*Character!$D$42),(K487*Character!$E$42),(L487*Character!$F$42),(M487*Character!$G$42)))</f>
        <v>9.0638297872340452</v>
      </c>
      <c r="Q487" s="458"/>
      <c r="R487" s="458"/>
      <c r="T487" s="132" t="s">
        <v>902</v>
      </c>
      <c r="U487" s="132" t="s">
        <v>902</v>
      </c>
      <c r="V487" s="132" t="s">
        <v>902</v>
      </c>
      <c r="W487" s="132" t="s">
        <v>902</v>
      </c>
      <c r="X487" s="458"/>
    </row>
    <row r="488" spans="1:24" x14ac:dyDescent="0.25">
      <c r="A488" s="11" t="s">
        <v>15</v>
      </c>
      <c r="B488" s="11" t="s">
        <v>15</v>
      </c>
      <c r="C488" s="11" t="s">
        <v>462</v>
      </c>
      <c r="D488" s="518" t="s">
        <v>902</v>
      </c>
      <c r="E488" s="371">
        <v>1</v>
      </c>
      <c r="F488" s="11" t="s">
        <v>97</v>
      </c>
      <c r="G488" s="11"/>
      <c r="H488" s="12"/>
      <c r="I488" s="12"/>
      <c r="J488" s="12"/>
      <c r="K488" s="12">
        <v>26</v>
      </c>
      <c r="L488" s="12"/>
      <c r="M488" s="12"/>
      <c r="N488" s="12"/>
      <c r="O488" s="12"/>
      <c r="P488" s="135">
        <f>IF($C488="","",SUM((I488*Character!$D$42),(K488*Character!$E$42),(L488*Character!$F$42),(M488*Character!$G$42)))</f>
        <v>26</v>
      </c>
      <c r="Q488" s="458"/>
      <c r="R488" s="458"/>
      <c r="T488" s="132" t="s">
        <v>902</v>
      </c>
      <c r="U488" s="132" t="s">
        <v>902</v>
      </c>
      <c r="V488" s="132" t="s">
        <v>902</v>
      </c>
      <c r="W488" s="132" t="s">
        <v>1214</v>
      </c>
      <c r="X488" s="458"/>
    </row>
    <row r="489" spans="1:24" x14ac:dyDescent="0.25">
      <c r="A489" s="11"/>
      <c r="B489" s="11"/>
      <c r="C489" s="11"/>
      <c r="D489" s="518"/>
      <c r="F489" s="11"/>
      <c r="G489" s="11"/>
      <c r="H489" s="12"/>
      <c r="I489" s="12"/>
      <c r="J489" s="12"/>
      <c r="K489" s="12"/>
      <c r="L489" s="12"/>
      <c r="M489" s="12"/>
      <c r="N489" s="12"/>
      <c r="O489" s="12"/>
      <c r="P489" s="135" t="str">
        <f>IF($C489="","",SUM((I489*Character!$D$42),(K489*Character!$E$42),(L489*Character!$F$42),(M489*Character!$G$42),(O489*Character!$H$42)))</f>
        <v/>
      </c>
      <c r="Q489" s="458"/>
      <c r="R489" s="458"/>
      <c r="X489" s="458"/>
    </row>
    <row r="490" spans="1:24" x14ac:dyDescent="0.25">
      <c r="A490" s="390" t="s">
        <v>28</v>
      </c>
      <c r="B490" s="11"/>
      <c r="C490" s="11"/>
      <c r="D490" s="518"/>
      <c r="F490" s="11"/>
      <c r="G490" s="11"/>
      <c r="H490" s="12"/>
      <c r="I490" s="12"/>
      <c r="J490" s="12"/>
      <c r="K490" s="12"/>
      <c r="L490" s="12"/>
      <c r="M490" s="12"/>
      <c r="N490" s="12"/>
      <c r="O490" s="12"/>
      <c r="P490" s="135" t="str">
        <f>IF($C490="","",SUM((I490*Character!$D$42),(K490*Character!$E$42),(L490*Character!$F$42),(M490*Character!$G$42),(O490*Character!$H$42)))</f>
        <v/>
      </c>
      <c r="Q490" s="458"/>
      <c r="R490" s="458"/>
      <c r="X490" s="458"/>
    </row>
    <row r="491" spans="1:24" x14ac:dyDescent="0.25">
      <c r="A491" s="11" t="s">
        <v>28</v>
      </c>
      <c r="B491" s="11" t="s">
        <v>862</v>
      </c>
      <c r="C491" s="11" t="s">
        <v>887</v>
      </c>
      <c r="D491" s="518" t="s">
        <v>902</v>
      </c>
      <c r="E491" s="371">
        <v>5</v>
      </c>
      <c r="F491" s="11"/>
      <c r="G491" s="11"/>
      <c r="H491" s="12"/>
      <c r="I491" s="12"/>
      <c r="J491" s="12"/>
      <c r="K491" s="12"/>
      <c r="L491" s="12"/>
      <c r="M491" s="12"/>
      <c r="N491" s="12"/>
      <c r="O491" s="12"/>
      <c r="P491" s="135">
        <f>IF($C491="","",SUM((I491*Character!$D$42),(K491*Character!$E$42),(L491*Character!$F$42),(M491*Character!$G$42)))</f>
        <v>0</v>
      </c>
      <c r="Q491" s="458"/>
      <c r="R491" s="458"/>
      <c r="T491" s="132" t="s">
        <v>902</v>
      </c>
      <c r="U491" s="132" t="s">
        <v>902</v>
      </c>
      <c r="V491" s="132" t="s">
        <v>902</v>
      </c>
      <c r="W491" s="132" t="s">
        <v>902</v>
      </c>
      <c r="X491" s="458"/>
    </row>
    <row r="492" spans="1:24" x14ac:dyDescent="0.25">
      <c r="A492" s="11"/>
      <c r="B492" s="11"/>
      <c r="C492" s="11"/>
      <c r="D492" s="518"/>
      <c r="F492" s="11"/>
      <c r="G492" s="11"/>
      <c r="H492" s="12"/>
      <c r="I492" s="12"/>
      <c r="J492" s="12"/>
      <c r="K492" s="12"/>
      <c r="L492" s="12"/>
      <c r="M492" s="12"/>
      <c r="N492" s="12"/>
      <c r="O492" s="12"/>
      <c r="P492" s="135" t="str">
        <f>IF($C492="","",SUM((I492*Character!$D$42),(K492*Character!$E$42),(L492*Character!$F$42),(M492*Character!$G$42),(O492*Character!$H$42)))</f>
        <v/>
      </c>
      <c r="Q492" s="458"/>
      <c r="R492" s="458"/>
      <c r="X492" s="458"/>
    </row>
    <row r="493" spans="1:24" s="388" customFormat="1" x14ac:dyDescent="0.25">
      <c r="A493" s="389" t="s">
        <v>6</v>
      </c>
      <c r="B493" s="384"/>
      <c r="C493" s="384"/>
      <c r="D493" s="517"/>
      <c r="E493" s="383"/>
      <c r="F493" s="384"/>
      <c r="G493" s="384"/>
      <c r="H493" s="385"/>
      <c r="I493" s="385"/>
      <c r="J493" s="385"/>
      <c r="K493" s="385"/>
      <c r="L493" s="385"/>
      <c r="M493" s="385"/>
      <c r="N493" s="385"/>
      <c r="O493" s="385"/>
      <c r="P493" s="135" t="str">
        <f>IF($C493="","",SUM((I493*Character!$D$42),(K493*Character!$E$42),(L493*Character!$F$42),(M493*Character!$G$42),(O493*Character!$H$42)))</f>
        <v/>
      </c>
      <c r="Q493" s="457"/>
      <c r="R493" s="457"/>
      <c r="S493" s="386"/>
      <c r="T493" s="387"/>
      <c r="U493" s="387"/>
      <c r="V493" s="387"/>
      <c r="W493" s="387"/>
      <c r="X493" s="457"/>
    </row>
    <row r="494" spans="1:24" x14ac:dyDescent="0.25">
      <c r="A494" s="11" t="s">
        <v>6</v>
      </c>
      <c r="B494" s="11" t="s">
        <v>6</v>
      </c>
      <c r="C494" s="11" t="s">
        <v>790</v>
      </c>
      <c r="D494" s="518" t="s">
        <v>902</v>
      </c>
      <c r="E494" s="371">
        <v>4</v>
      </c>
      <c r="F494" s="11" t="s">
        <v>67</v>
      </c>
      <c r="G494" s="11" t="s">
        <v>791</v>
      </c>
      <c r="H494" s="12">
        <v>11</v>
      </c>
      <c r="I494" s="12">
        <v>11</v>
      </c>
      <c r="J494" s="12"/>
      <c r="K494" s="12">
        <v>13</v>
      </c>
      <c r="L494" s="12"/>
      <c r="M494" s="12"/>
      <c r="N494" s="12"/>
      <c r="O494" s="12"/>
      <c r="P494" s="135">
        <f>IF($C494="","",SUM((I494*Character!$D$42),(K494*Character!$E$42),(L494*Character!$F$42),(M494*Character!$G$42)))</f>
        <v>14.246276595744682</v>
      </c>
      <c r="Q494" s="458"/>
      <c r="R494" s="458"/>
      <c r="T494" s="132" t="s">
        <v>902</v>
      </c>
      <c r="U494" s="132" t="s">
        <v>902</v>
      </c>
      <c r="V494" s="132" t="s">
        <v>902</v>
      </c>
      <c r="W494" s="132" t="s">
        <v>902</v>
      </c>
      <c r="X494" s="458"/>
    </row>
    <row r="495" spans="1:24" x14ac:dyDescent="0.25">
      <c r="A495" s="11" t="s">
        <v>6</v>
      </c>
      <c r="B495" s="11" t="s">
        <v>6</v>
      </c>
      <c r="C495" s="11" t="s">
        <v>792</v>
      </c>
      <c r="D495" s="518" t="s">
        <v>902</v>
      </c>
      <c r="E495" s="371">
        <v>4</v>
      </c>
      <c r="F495" s="11" t="s">
        <v>67</v>
      </c>
      <c r="G495" s="11" t="s">
        <v>793</v>
      </c>
      <c r="H495" s="12">
        <v>11</v>
      </c>
      <c r="I495" s="12">
        <v>11</v>
      </c>
      <c r="J495" s="12"/>
      <c r="K495" s="12">
        <v>13</v>
      </c>
      <c r="L495" s="12"/>
      <c r="M495" s="12"/>
      <c r="N495" s="12"/>
      <c r="O495" s="12"/>
      <c r="P495" s="135">
        <f>IF($C495="","",SUM((I495*Character!$D$42),(K495*Character!$E$42),(L495*Character!$F$42),(M495*Character!$G$42)))</f>
        <v>14.246276595744682</v>
      </c>
      <c r="Q495" s="458"/>
      <c r="R495" s="458"/>
      <c r="T495" s="132" t="s">
        <v>902</v>
      </c>
      <c r="U495" s="132" t="s">
        <v>902</v>
      </c>
      <c r="V495" s="132" t="s">
        <v>902</v>
      </c>
      <c r="W495" s="132" t="s">
        <v>902</v>
      </c>
      <c r="X495" s="458"/>
    </row>
    <row r="496" spans="1:24" x14ac:dyDescent="0.25">
      <c r="A496" s="11" t="s">
        <v>6</v>
      </c>
      <c r="B496" s="11" t="s">
        <v>6</v>
      </c>
      <c r="C496" s="11" t="s">
        <v>768</v>
      </c>
      <c r="D496" s="518" t="s">
        <v>902</v>
      </c>
      <c r="E496" s="371">
        <v>1</v>
      </c>
      <c r="F496" s="11" t="s">
        <v>97</v>
      </c>
      <c r="G496" s="11"/>
      <c r="H496" s="12"/>
      <c r="I496" s="12"/>
      <c r="J496" s="12"/>
      <c r="K496" s="12">
        <v>30</v>
      </c>
      <c r="L496" s="12"/>
      <c r="M496" s="12"/>
      <c r="N496" s="12"/>
      <c r="O496" s="12"/>
      <c r="P496" s="135">
        <f>IF($C496="","",SUM((I496*Character!$D$42),(K496*Character!$E$42),(L496*Character!$F$42),(M496*Character!$G$42)))</f>
        <v>30</v>
      </c>
      <c r="Q496" s="458"/>
      <c r="R496" s="458"/>
      <c r="T496" s="132" t="s">
        <v>902</v>
      </c>
      <c r="U496" s="132" t="s">
        <v>902</v>
      </c>
      <c r="V496" s="132" t="s">
        <v>902</v>
      </c>
      <c r="W496" s="132" t="s">
        <v>1214</v>
      </c>
      <c r="X496" s="458"/>
    </row>
    <row r="497" spans="1:24" x14ac:dyDescent="0.25">
      <c r="A497" s="11" t="s">
        <v>6</v>
      </c>
      <c r="B497" s="11" t="s">
        <v>6</v>
      </c>
      <c r="C497" s="11" t="s">
        <v>765</v>
      </c>
      <c r="D497" s="518" t="s">
        <v>902</v>
      </c>
      <c r="E497" s="371">
        <v>3</v>
      </c>
      <c r="F497" s="11" t="s">
        <v>41</v>
      </c>
      <c r="G497" s="11" t="s">
        <v>59</v>
      </c>
      <c r="H497" s="12">
        <v>17</v>
      </c>
      <c r="I497" s="12">
        <v>20</v>
      </c>
      <c r="J497" s="12">
        <v>13</v>
      </c>
      <c r="K497" s="12"/>
      <c r="L497" s="12"/>
      <c r="M497" s="12">
        <v>2</v>
      </c>
      <c r="N497" s="12"/>
      <c r="O497" s="12"/>
      <c r="P497" s="135">
        <f>IF($C497="","",SUM((I497*Character!$D$42),(K497*Character!$E$42),(L497*Character!$F$42),(M497*Character!$G$42)))</f>
        <v>29.457446808510642</v>
      </c>
      <c r="Q497" s="458"/>
      <c r="R497" s="458"/>
      <c r="T497" s="132" t="s">
        <v>902</v>
      </c>
      <c r="U497" s="132" t="s">
        <v>902</v>
      </c>
      <c r="V497" s="132" t="s">
        <v>902</v>
      </c>
      <c r="W497" s="132" t="s">
        <v>902</v>
      </c>
      <c r="X497" s="458"/>
    </row>
    <row r="498" spans="1:24" x14ac:dyDescent="0.25">
      <c r="A498" s="11" t="s">
        <v>6</v>
      </c>
      <c r="B498" s="11" t="s">
        <v>6</v>
      </c>
      <c r="C498" s="11" t="s">
        <v>769</v>
      </c>
      <c r="D498" s="518" t="s">
        <v>902</v>
      </c>
      <c r="E498" s="371">
        <v>1</v>
      </c>
      <c r="F498" s="11" t="s">
        <v>125</v>
      </c>
      <c r="G498" s="11" t="s">
        <v>770</v>
      </c>
      <c r="H498" s="12">
        <v>10</v>
      </c>
      <c r="I498" s="12">
        <v>11</v>
      </c>
      <c r="J498" s="12"/>
      <c r="K498" s="12">
        <v>12</v>
      </c>
      <c r="L498" s="12"/>
      <c r="M498" s="12">
        <v>1</v>
      </c>
      <c r="N498" s="12"/>
      <c r="O498" s="12"/>
      <c r="P498" s="135">
        <f>IF($C498="","",SUM((I498*Character!$D$42),(K498*Character!$E$42),(L498*Character!$F$42),(M498*Character!$G$42)))</f>
        <v>26.842021276595748</v>
      </c>
      <c r="Q498" s="458"/>
      <c r="R498" s="458"/>
      <c r="T498" s="132" t="s">
        <v>902</v>
      </c>
      <c r="U498" s="132" t="s">
        <v>902</v>
      </c>
      <c r="V498" s="132" t="s">
        <v>902</v>
      </c>
      <c r="W498" s="132" t="s">
        <v>902</v>
      </c>
      <c r="X498" s="458"/>
    </row>
    <row r="499" spans="1:24" x14ac:dyDescent="0.25">
      <c r="A499" s="11" t="s">
        <v>6</v>
      </c>
      <c r="B499" s="11" t="s">
        <v>6</v>
      </c>
      <c r="C499" s="11" t="s">
        <v>789</v>
      </c>
      <c r="D499" s="518" t="s">
        <v>902</v>
      </c>
      <c r="E499" s="371">
        <v>1</v>
      </c>
      <c r="F499" s="11" t="s">
        <v>252</v>
      </c>
      <c r="G499" s="11"/>
      <c r="H499" s="12">
        <v>10</v>
      </c>
      <c r="I499" s="12">
        <v>25</v>
      </c>
      <c r="J499" s="12"/>
      <c r="K499" s="12"/>
      <c r="L499" s="12">
        <v>1</v>
      </c>
      <c r="M499" s="12"/>
      <c r="N499" s="12"/>
      <c r="O499" s="12"/>
      <c r="P499" s="135">
        <f>IF($C499="","",SUM((I499*Character!$D$42),(K499*Character!$E$42),(L499*Character!$F$42),(M499*Character!$G$42)))</f>
        <v>9.6303191489361737</v>
      </c>
      <c r="Q499" s="458"/>
      <c r="R499" s="458"/>
      <c r="T499" s="132" t="s">
        <v>902</v>
      </c>
      <c r="U499" s="132" t="s">
        <v>902</v>
      </c>
      <c r="V499" s="132" t="s">
        <v>902</v>
      </c>
      <c r="W499" s="132" t="s">
        <v>902</v>
      </c>
      <c r="X499" s="458"/>
    </row>
    <row r="500" spans="1:24" x14ac:dyDescent="0.25">
      <c r="A500" s="11" t="s">
        <v>6</v>
      </c>
      <c r="B500" s="11" t="s">
        <v>6</v>
      </c>
      <c r="C500" s="11" t="s">
        <v>788</v>
      </c>
      <c r="D500" s="518" t="s">
        <v>902</v>
      </c>
      <c r="E500" s="371">
        <v>4</v>
      </c>
      <c r="F500" s="11"/>
      <c r="G500" s="11" t="s">
        <v>555</v>
      </c>
      <c r="H500" s="12">
        <v>16</v>
      </c>
      <c r="I500" s="12">
        <v>8</v>
      </c>
      <c r="J500" s="12"/>
      <c r="K500" s="12">
        <v>14</v>
      </c>
      <c r="L500" s="12"/>
      <c r="M500" s="12"/>
      <c r="N500" s="12"/>
      <c r="O500" s="12"/>
      <c r="P500" s="135">
        <f>IF($C500="","",SUM((I500*Character!$D$42),(K500*Character!$E$42),(L500*Character!$F$42),(M500*Character!$G$42)))</f>
        <v>14.906382978723405</v>
      </c>
      <c r="Q500" s="458"/>
      <c r="R500" s="458"/>
      <c r="T500" s="132" t="s">
        <v>902</v>
      </c>
      <c r="U500" s="132" t="s">
        <v>902</v>
      </c>
      <c r="V500" s="132" t="s">
        <v>902</v>
      </c>
      <c r="W500" s="132" t="s">
        <v>902</v>
      </c>
      <c r="X500" s="458"/>
    </row>
    <row r="501" spans="1:24" x14ac:dyDescent="0.25">
      <c r="A501" s="11" t="s">
        <v>6</v>
      </c>
      <c r="B501" s="11" t="s">
        <v>6</v>
      </c>
      <c r="C501" s="11" t="s">
        <v>766</v>
      </c>
      <c r="D501" s="518" t="s">
        <v>902</v>
      </c>
      <c r="E501" s="371">
        <v>4</v>
      </c>
      <c r="F501" s="11" t="s">
        <v>72</v>
      </c>
      <c r="G501" s="11"/>
      <c r="H501" s="12">
        <v>6</v>
      </c>
      <c r="I501" s="12">
        <v>7</v>
      </c>
      <c r="J501" s="12"/>
      <c r="K501" s="12">
        <v>29</v>
      </c>
      <c r="L501" s="12"/>
      <c r="M501" s="12"/>
      <c r="N501" s="12"/>
      <c r="O501" s="12"/>
      <c r="P501" s="135">
        <f>IF($C501="","",SUM((I501*Character!$D$42),(K501*Character!$E$42),(L501*Character!$F$42),(M501*Character!$G$42)))</f>
        <v>29.793085106382978</v>
      </c>
      <c r="Q501" s="458"/>
      <c r="R501" s="458"/>
      <c r="T501" s="132" t="s">
        <v>902</v>
      </c>
      <c r="U501" s="132" t="s">
        <v>902</v>
      </c>
      <c r="V501" s="132" t="s">
        <v>902</v>
      </c>
      <c r="W501" s="132" t="s">
        <v>902</v>
      </c>
      <c r="X501" s="458"/>
    </row>
    <row r="502" spans="1:24" x14ac:dyDescent="0.25">
      <c r="A502" s="11" t="s">
        <v>6</v>
      </c>
      <c r="B502" s="11" t="s">
        <v>6</v>
      </c>
      <c r="C502" s="11" t="s">
        <v>801</v>
      </c>
      <c r="D502" s="518" t="s">
        <v>902</v>
      </c>
      <c r="E502" s="371">
        <v>1</v>
      </c>
      <c r="F502" s="11" t="s">
        <v>75</v>
      </c>
      <c r="G502" s="11"/>
      <c r="H502" s="12">
        <v>10</v>
      </c>
      <c r="I502" s="12">
        <v>22</v>
      </c>
      <c r="J502" s="12">
        <v>10</v>
      </c>
      <c r="K502" s="12">
        <v>9</v>
      </c>
      <c r="L502" s="12"/>
      <c r="M502" s="12"/>
      <c r="N502" s="12">
        <v>4</v>
      </c>
      <c r="O502" s="12"/>
      <c r="P502" s="135">
        <f>IF($C502="","",SUM((I502*Character!$D$42),(K502*Character!$E$42),(L502*Character!$F$42),(M502*Character!$G$42)))</f>
        <v>11.492553191489362</v>
      </c>
      <c r="Q502" s="458"/>
      <c r="R502" s="458"/>
      <c r="T502" s="132" t="s">
        <v>902</v>
      </c>
      <c r="U502" s="132" t="s">
        <v>902</v>
      </c>
      <c r="V502" s="132" t="s">
        <v>902</v>
      </c>
      <c r="W502" s="132" t="s">
        <v>902</v>
      </c>
      <c r="X502" s="458"/>
    </row>
    <row r="503" spans="1:24" x14ac:dyDescent="0.25">
      <c r="A503" s="11" t="s">
        <v>6</v>
      </c>
      <c r="B503" s="11" t="s">
        <v>6</v>
      </c>
      <c r="C503" s="11" t="s">
        <v>785</v>
      </c>
      <c r="D503" s="518" t="s">
        <v>902</v>
      </c>
      <c r="E503" s="371">
        <v>1</v>
      </c>
      <c r="F503" s="11" t="s">
        <v>111</v>
      </c>
      <c r="G503" s="11" t="s">
        <v>786</v>
      </c>
      <c r="H503" s="12">
        <v>9</v>
      </c>
      <c r="I503" s="12">
        <v>19</v>
      </c>
      <c r="J503" s="12"/>
      <c r="K503" s="12"/>
      <c r="L503" s="12"/>
      <c r="M503" s="12">
        <v>1</v>
      </c>
      <c r="N503" s="12"/>
      <c r="O503" s="12"/>
      <c r="P503" s="135">
        <f>IF($C503="","",SUM((I503*Character!$D$42),(K503*Character!$E$42),(L503*Character!$F$42),(M503*Character!$G$42)))</f>
        <v>15.748404255319151</v>
      </c>
      <c r="Q503" s="458"/>
      <c r="R503" s="458"/>
      <c r="T503" s="132" t="s">
        <v>902</v>
      </c>
      <c r="U503" s="132" t="s">
        <v>902</v>
      </c>
      <c r="V503" s="132" t="s">
        <v>902</v>
      </c>
      <c r="W503" s="132" t="s">
        <v>902</v>
      </c>
      <c r="X503" s="458"/>
    </row>
    <row r="504" spans="1:24" x14ac:dyDescent="0.25">
      <c r="A504" s="11" t="s">
        <v>6</v>
      </c>
      <c r="B504" s="11" t="s">
        <v>6</v>
      </c>
      <c r="C504" s="11" t="s">
        <v>802</v>
      </c>
      <c r="D504" s="518" t="s">
        <v>902</v>
      </c>
      <c r="E504" s="371">
        <v>1</v>
      </c>
      <c r="F504" s="11" t="s">
        <v>85</v>
      </c>
      <c r="G504" s="11" t="s">
        <v>803</v>
      </c>
      <c r="H504" s="12">
        <v>6</v>
      </c>
      <c r="I504" s="12">
        <v>19</v>
      </c>
      <c r="J504" s="12">
        <v>6</v>
      </c>
      <c r="K504" s="12">
        <v>9</v>
      </c>
      <c r="L504" s="12"/>
      <c r="M504" s="12"/>
      <c r="N504" s="12"/>
      <c r="O504" s="12"/>
      <c r="P504" s="135">
        <f>IF($C504="","",SUM((I504*Character!$D$42),(K504*Character!$E$42),(L504*Character!$F$42),(M504*Character!$G$42)))</f>
        <v>11.152659574468085</v>
      </c>
      <c r="Q504" s="458"/>
      <c r="R504" s="458"/>
      <c r="T504" s="132" t="s">
        <v>902</v>
      </c>
      <c r="U504" s="132" t="s">
        <v>902</v>
      </c>
      <c r="V504" s="132" t="s">
        <v>902</v>
      </c>
      <c r="W504" s="132" t="s">
        <v>902</v>
      </c>
      <c r="X504" s="458"/>
    </row>
    <row r="505" spans="1:24" x14ac:dyDescent="0.25">
      <c r="A505" s="11" t="s">
        <v>6</v>
      </c>
      <c r="B505" s="11" t="s">
        <v>6</v>
      </c>
      <c r="C505" s="11" t="s">
        <v>794</v>
      </c>
      <c r="D505" s="518" t="s">
        <v>902</v>
      </c>
      <c r="E505" s="371">
        <v>4</v>
      </c>
      <c r="F505" s="11" t="s">
        <v>240</v>
      </c>
      <c r="G505" s="11" t="s">
        <v>795</v>
      </c>
      <c r="H505" s="12">
        <v>7</v>
      </c>
      <c r="I505" s="12">
        <v>17</v>
      </c>
      <c r="J505" s="12"/>
      <c r="K505" s="12"/>
      <c r="L505" s="12">
        <v>1</v>
      </c>
      <c r="M505" s="12"/>
      <c r="N505" s="12"/>
      <c r="O505" s="12"/>
      <c r="P505" s="135">
        <f>IF($C505="","",SUM((I505*Character!$D$42),(K505*Character!$E$42),(L505*Character!$F$42),(M505*Character!$G$42)))</f>
        <v>8.7239361702127685</v>
      </c>
      <c r="Q505" s="458"/>
      <c r="R505" s="458"/>
      <c r="T505" s="132" t="s">
        <v>902</v>
      </c>
      <c r="U505" s="132" t="s">
        <v>902</v>
      </c>
      <c r="V505" s="132" t="s">
        <v>902</v>
      </c>
      <c r="W505" s="132" t="s">
        <v>902</v>
      </c>
      <c r="X505" s="458"/>
    </row>
    <row r="506" spans="1:24" x14ac:dyDescent="0.25">
      <c r="A506" s="11" t="s">
        <v>6</v>
      </c>
      <c r="B506" s="11" t="s">
        <v>6</v>
      </c>
      <c r="C506" s="11" t="s">
        <v>804</v>
      </c>
      <c r="D506" s="518" t="s">
        <v>902</v>
      </c>
      <c r="E506" s="371">
        <v>1</v>
      </c>
      <c r="F506" s="11" t="s">
        <v>85</v>
      </c>
      <c r="G506" s="11" t="s">
        <v>803</v>
      </c>
      <c r="H506" s="12">
        <v>10</v>
      </c>
      <c r="I506" s="12">
        <v>18</v>
      </c>
      <c r="J506" s="12"/>
      <c r="K506" s="12">
        <v>9</v>
      </c>
      <c r="L506" s="12"/>
      <c r="M506" s="12"/>
      <c r="N506" s="12"/>
      <c r="O506" s="12"/>
      <c r="P506" s="135">
        <f>IF($C506="","",SUM((I506*Character!$D$42),(K506*Character!$E$42),(L506*Character!$F$42),(M506*Character!$G$42)))</f>
        <v>11.03936170212766</v>
      </c>
      <c r="Q506" s="458"/>
      <c r="R506" s="458"/>
      <c r="T506" s="132" t="s">
        <v>902</v>
      </c>
      <c r="U506" s="132" t="s">
        <v>902</v>
      </c>
      <c r="V506" s="132" t="s">
        <v>902</v>
      </c>
      <c r="W506" s="132" t="s">
        <v>902</v>
      </c>
      <c r="X506" s="458"/>
    </row>
    <row r="507" spans="1:24" x14ac:dyDescent="0.25">
      <c r="A507" s="11" t="s">
        <v>6</v>
      </c>
      <c r="B507" s="11" t="s">
        <v>6</v>
      </c>
      <c r="C507" s="11" t="s">
        <v>761</v>
      </c>
      <c r="D507" s="518" t="s">
        <v>902</v>
      </c>
      <c r="E507" s="371">
        <v>5</v>
      </c>
      <c r="F507" s="11" t="s">
        <v>38</v>
      </c>
      <c r="G507" s="11" t="s">
        <v>178</v>
      </c>
      <c r="H507" s="12">
        <v>10</v>
      </c>
      <c r="I507" s="12">
        <v>9</v>
      </c>
      <c r="J507" s="12"/>
      <c r="K507" s="12">
        <v>41</v>
      </c>
      <c r="L507" s="12">
        <v>1</v>
      </c>
      <c r="M507" s="12"/>
      <c r="N507" s="12"/>
      <c r="O507" s="12"/>
      <c r="P507" s="135">
        <f>IF($C507="","",SUM((I507*Character!$D$42),(K507*Character!$E$42),(L507*Character!$F$42),(M507*Character!$G$42)))</f>
        <v>48.817553191489367</v>
      </c>
      <c r="Q507" s="458"/>
      <c r="R507" s="458"/>
      <c r="T507" s="132" t="s">
        <v>902</v>
      </c>
      <c r="U507" s="132" t="s">
        <v>902</v>
      </c>
      <c r="V507" s="132" t="s">
        <v>902</v>
      </c>
      <c r="W507" s="132" t="s">
        <v>902</v>
      </c>
      <c r="X507" s="458"/>
    </row>
    <row r="508" spans="1:24" x14ac:dyDescent="0.25">
      <c r="A508" s="11" t="s">
        <v>6</v>
      </c>
      <c r="B508" s="11" t="s">
        <v>6</v>
      </c>
      <c r="C508" s="11" t="s">
        <v>805</v>
      </c>
      <c r="D508" s="518" t="s">
        <v>902</v>
      </c>
      <c r="E508" s="371">
        <v>5</v>
      </c>
      <c r="F508" s="11" t="s">
        <v>328</v>
      </c>
      <c r="G508" s="11" t="s">
        <v>480</v>
      </c>
      <c r="H508" s="12">
        <v>9</v>
      </c>
      <c r="I508" s="12">
        <v>12</v>
      </c>
      <c r="J508" s="12">
        <v>8</v>
      </c>
      <c r="K508" s="12">
        <v>7</v>
      </c>
      <c r="L508" s="12"/>
      <c r="M508" s="12"/>
      <c r="N508" s="12"/>
      <c r="O508" s="12"/>
      <c r="P508" s="135">
        <f>IF($C508="","",SUM((I508*Character!$D$42),(K508*Character!$E$42),(L508*Character!$F$42),(M508*Character!$G$42)))</f>
        <v>8.359574468085107</v>
      </c>
      <c r="Q508" s="458"/>
      <c r="R508" s="458"/>
      <c r="T508" s="132" t="s">
        <v>902</v>
      </c>
      <c r="U508" s="132" t="s">
        <v>902</v>
      </c>
      <c r="V508" s="132" t="s">
        <v>902</v>
      </c>
      <c r="W508" s="132" t="s">
        <v>902</v>
      </c>
      <c r="X508" s="458"/>
    </row>
    <row r="509" spans="1:24" x14ac:dyDescent="0.25">
      <c r="A509" s="11" t="s">
        <v>6</v>
      </c>
      <c r="B509" s="11" t="s">
        <v>6</v>
      </c>
      <c r="C509" s="11" t="s">
        <v>763</v>
      </c>
      <c r="D509" s="518" t="s">
        <v>902</v>
      </c>
      <c r="E509" s="371">
        <v>3</v>
      </c>
      <c r="F509" s="11" t="s">
        <v>41</v>
      </c>
      <c r="G509" s="11" t="s">
        <v>764</v>
      </c>
      <c r="H509" s="12">
        <v>12</v>
      </c>
      <c r="I509" s="12">
        <v>12</v>
      </c>
      <c r="J509" s="12"/>
      <c r="K509" s="12">
        <v>35</v>
      </c>
      <c r="L509" s="12"/>
      <c r="M509" s="12"/>
      <c r="N509" s="12">
        <v>5</v>
      </c>
      <c r="O509" s="12"/>
      <c r="P509" s="135">
        <f>IF($C509="","",SUM((I509*Character!$D$42),(K509*Character!$E$42),(L509*Character!$F$42),(M509*Character!$G$42)))</f>
        <v>36.359574468085107</v>
      </c>
      <c r="Q509" s="458"/>
      <c r="R509" s="458"/>
      <c r="T509" s="132" t="s">
        <v>902</v>
      </c>
      <c r="U509" s="132" t="s">
        <v>902</v>
      </c>
      <c r="V509" s="132" t="s">
        <v>902</v>
      </c>
      <c r="W509" s="132" t="s">
        <v>902</v>
      </c>
      <c r="X509" s="458"/>
    </row>
    <row r="510" spans="1:24" x14ac:dyDescent="0.25">
      <c r="A510" s="11" t="s">
        <v>6</v>
      </c>
      <c r="B510" s="11" t="s">
        <v>6</v>
      </c>
      <c r="C510" s="11" t="s">
        <v>774</v>
      </c>
      <c r="D510" s="518" t="s">
        <v>902</v>
      </c>
      <c r="E510" s="371">
        <v>2</v>
      </c>
      <c r="F510" s="11" t="s">
        <v>9</v>
      </c>
      <c r="G510" s="11" t="s">
        <v>83</v>
      </c>
      <c r="H510" s="12">
        <v>18</v>
      </c>
      <c r="I510" s="12">
        <v>18</v>
      </c>
      <c r="J510" s="12"/>
      <c r="K510" s="12">
        <v>14</v>
      </c>
      <c r="L510" s="12">
        <v>1</v>
      </c>
      <c r="M510" s="12"/>
      <c r="N510" s="12"/>
      <c r="O510" s="12"/>
      <c r="P510" s="135">
        <f>IF($C510="","",SUM((I510*Character!$D$42),(K510*Character!$E$42),(L510*Character!$F$42),(M510*Character!$G$42)))</f>
        <v>22.837234042553195</v>
      </c>
      <c r="Q510" s="458"/>
      <c r="R510" s="458"/>
      <c r="T510" s="132" t="s">
        <v>902</v>
      </c>
      <c r="U510" s="132" t="s">
        <v>902</v>
      </c>
      <c r="V510" s="132" t="s">
        <v>902</v>
      </c>
      <c r="W510" s="132" t="s">
        <v>902</v>
      </c>
      <c r="X510" s="458"/>
    </row>
    <row r="511" spans="1:24" x14ac:dyDescent="0.25">
      <c r="A511" s="11" t="s">
        <v>6</v>
      </c>
      <c r="B511" s="11" t="s">
        <v>6</v>
      </c>
      <c r="C511" s="11" t="s">
        <v>781</v>
      </c>
      <c r="D511" s="518" t="s">
        <v>902</v>
      </c>
      <c r="E511" s="371">
        <v>2</v>
      </c>
      <c r="F511" s="11" t="s">
        <v>136</v>
      </c>
      <c r="G511" s="11" t="s">
        <v>782</v>
      </c>
      <c r="H511" s="12">
        <v>11</v>
      </c>
      <c r="I511" s="12">
        <v>10</v>
      </c>
      <c r="J511" s="12"/>
      <c r="K511" s="12">
        <v>18</v>
      </c>
      <c r="L511" s="12"/>
      <c r="M511" s="12"/>
      <c r="N511" s="12"/>
      <c r="O511" s="12"/>
      <c r="P511" s="135">
        <f>IF($C511="","",SUM((I511*Character!$D$42),(K511*Character!$E$42),(L511*Character!$F$42),(M511*Character!$G$42)))</f>
        <v>19.132978723404257</v>
      </c>
      <c r="Q511" s="458"/>
      <c r="R511" s="458"/>
      <c r="T511" s="132" t="s">
        <v>902</v>
      </c>
      <c r="U511" s="132" t="s">
        <v>902</v>
      </c>
      <c r="V511" s="132" t="s">
        <v>902</v>
      </c>
      <c r="W511" s="132" t="s">
        <v>902</v>
      </c>
      <c r="X511" s="458"/>
    </row>
    <row r="512" spans="1:24" x14ac:dyDescent="0.25">
      <c r="A512" s="11" t="s">
        <v>6</v>
      </c>
      <c r="B512" s="11" t="s">
        <v>6</v>
      </c>
      <c r="C512" s="11" t="s">
        <v>775</v>
      </c>
      <c r="D512" s="518" t="s">
        <v>902</v>
      </c>
      <c r="E512" s="371">
        <v>1</v>
      </c>
      <c r="F512" s="11" t="s">
        <v>97</v>
      </c>
      <c r="G512" s="11"/>
      <c r="H512" s="12"/>
      <c r="I512" s="12"/>
      <c r="J512" s="12"/>
      <c r="K512" s="12">
        <v>26</v>
      </c>
      <c r="L512" s="12"/>
      <c r="M512" s="12"/>
      <c r="N512" s="12"/>
      <c r="O512" s="12"/>
      <c r="P512" s="135">
        <f>IF($C512="","",SUM((I512*Character!$D$42),(K512*Character!$E$42),(L512*Character!$F$42),(M512*Character!$G$42)))</f>
        <v>26</v>
      </c>
      <c r="Q512" s="458"/>
      <c r="R512" s="458"/>
      <c r="T512" s="132" t="s">
        <v>902</v>
      </c>
      <c r="U512" s="132" t="s">
        <v>902</v>
      </c>
      <c r="V512" s="132" t="s">
        <v>902</v>
      </c>
      <c r="W512" s="132" t="s">
        <v>1214</v>
      </c>
      <c r="X512" s="458"/>
    </row>
    <row r="513" spans="1:24" x14ac:dyDescent="0.25">
      <c r="A513" s="11" t="s">
        <v>6</v>
      </c>
      <c r="B513" s="11" t="s">
        <v>6</v>
      </c>
      <c r="C513" s="11" t="s">
        <v>796</v>
      </c>
      <c r="D513" s="518" t="s">
        <v>902</v>
      </c>
      <c r="E513" s="371">
        <v>4</v>
      </c>
      <c r="F513" s="11" t="s">
        <v>797</v>
      </c>
      <c r="G513" s="11" t="s">
        <v>798</v>
      </c>
      <c r="H513" s="12">
        <v>7</v>
      </c>
      <c r="I513" s="12">
        <v>17</v>
      </c>
      <c r="J513" s="12"/>
      <c r="K513" s="12"/>
      <c r="L513" s="12">
        <v>1</v>
      </c>
      <c r="M513" s="12"/>
      <c r="N513" s="12"/>
      <c r="O513" s="12"/>
      <c r="P513" s="135">
        <f>IF($C513="","",SUM((I513*Character!$D$42),(K513*Character!$E$42),(L513*Character!$F$42),(M513*Character!$G$42)))</f>
        <v>8.7239361702127685</v>
      </c>
      <c r="Q513" s="458"/>
      <c r="R513" s="458"/>
      <c r="T513" s="132" t="s">
        <v>902</v>
      </c>
      <c r="U513" s="132" t="s">
        <v>902</v>
      </c>
      <c r="V513" s="132" t="s">
        <v>902</v>
      </c>
      <c r="W513" s="132" t="s">
        <v>902</v>
      </c>
      <c r="X513" s="458"/>
    </row>
    <row r="514" spans="1:24" x14ac:dyDescent="0.25">
      <c r="A514" s="11" t="s">
        <v>6</v>
      </c>
      <c r="B514" s="11" t="s">
        <v>6</v>
      </c>
      <c r="C514" s="11" t="s">
        <v>779</v>
      </c>
      <c r="D514" s="518" t="s">
        <v>902</v>
      </c>
      <c r="E514" s="371">
        <v>1</v>
      </c>
      <c r="F514" s="11" t="s">
        <v>97</v>
      </c>
      <c r="G514" s="11"/>
      <c r="H514" s="12"/>
      <c r="I514" s="12"/>
      <c r="J514" s="12"/>
      <c r="K514" s="12">
        <v>24</v>
      </c>
      <c r="L514" s="12"/>
      <c r="M514" s="12"/>
      <c r="N514" s="12"/>
      <c r="O514" s="12"/>
      <c r="P514" s="135">
        <f>IF($C514="","",SUM((I514*Character!$D$42),(K514*Character!$E$42),(L514*Character!$F$42),(M514*Character!$G$42)))</f>
        <v>24</v>
      </c>
      <c r="Q514" s="458"/>
      <c r="R514" s="458"/>
      <c r="T514" s="132" t="s">
        <v>902</v>
      </c>
      <c r="U514" s="132" t="s">
        <v>902</v>
      </c>
      <c r="V514" s="132" t="s">
        <v>902</v>
      </c>
      <c r="W514" s="132" t="s">
        <v>1214</v>
      </c>
      <c r="X514" s="458"/>
    </row>
    <row r="515" spans="1:24" x14ac:dyDescent="0.25">
      <c r="A515" s="11" t="s">
        <v>6</v>
      </c>
      <c r="B515" s="11" t="s">
        <v>6</v>
      </c>
      <c r="C515" s="11" t="s">
        <v>762</v>
      </c>
      <c r="D515" s="518" t="s">
        <v>902</v>
      </c>
      <c r="E515" s="371">
        <v>1</v>
      </c>
      <c r="F515" s="11" t="s">
        <v>75</v>
      </c>
      <c r="G515" s="11" t="s">
        <v>673</v>
      </c>
      <c r="H515" s="12">
        <v>12</v>
      </c>
      <c r="I515" s="12">
        <v>16</v>
      </c>
      <c r="J515" s="12"/>
      <c r="K515" s="12">
        <v>25</v>
      </c>
      <c r="L515" s="12">
        <v>1</v>
      </c>
      <c r="M515" s="12"/>
      <c r="N515" s="12"/>
      <c r="O515" s="12"/>
      <c r="P515" s="135">
        <f>IF($C515="","",SUM((I515*Character!$D$42),(K515*Character!$E$42),(L515*Character!$F$42),(M515*Character!$G$42)))</f>
        <v>33.610638297872342</v>
      </c>
      <c r="Q515" s="458"/>
      <c r="R515" s="458"/>
      <c r="T515" s="132" t="s">
        <v>902</v>
      </c>
      <c r="U515" s="132" t="s">
        <v>902</v>
      </c>
      <c r="V515" s="132" t="s">
        <v>902</v>
      </c>
      <c r="W515" s="132" t="s">
        <v>902</v>
      </c>
      <c r="X515" s="458"/>
    </row>
    <row r="516" spans="1:24" x14ac:dyDescent="0.25">
      <c r="A516" s="11" t="s">
        <v>6</v>
      </c>
      <c r="B516" s="11" t="s">
        <v>6</v>
      </c>
      <c r="C516" s="11" t="s">
        <v>773</v>
      </c>
      <c r="D516" s="518" t="s">
        <v>902</v>
      </c>
      <c r="E516" s="371">
        <v>1</v>
      </c>
      <c r="F516" s="11" t="s">
        <v>97</v>
      </c>
      <c r="G516" s="11"/>
      <c r="H516" s="12"/>
      <c r="I516" s="12"/>
      <c r="J516" s="12"/>
      <c r="K516" s="12">
        <v>29</v>
      </c>
      <c r="L516" s="12"/>
      <c r="M516" s="12"/>
      <c r="N516" s="12"/>
      <c r="O516" s="12"/>
      <c r="P516" s="135">
        <f>IF($C516="","",SUM((I516*Character!$D$42),(K516*Character!$E$42),(L516*Character!$F$42),(M516*Character!$G$42)))</f>
        <v>29</v>
      </c>
      <c r="Q516" s="458"/>
      <c r="R516" s="458"/>
      <c r="T516" s="132" t="s">
        <v>902</v>
      </c>
      <c r="U516" s="132" t="s">
        <v>902</v>
      </c>
      <c r="V516" s="132" t="s">
        <v>902</v>
      </c>
      <c r="W516" s="132" t="s">
        <v>1214</v>
      </c>
      <c r="X516" s="458"/>
    </row>
    <row r="517" spans="1:24" x14ac:dyDescent="0.25">
      <c r="A517" s="11" t="s">
        <v>6</v>
      </c>
      <c r="B517" s="11" t="s">
        <v>6</v>
      </c>
      <c r="C517" s="11" t="s">
        <v>787</v>
      </c>
      <c r="D517" s="518" t="s">
        <v>902</v>
      </c>
      <c r="E517" s="371">
        <v>1</v>
      </c>
      <c r="F517" s="11" t="s">
        <v>102</v>
      </c>
      <c r="G517" s="11"/>
      <c r="H517" s="12">
        <v>13</v>
      </c>
      <c r="I517" s="12"/>
      <c r="J517" s="12"/>
      <c r="K517" s="12">
        <v>16</v>
      </c>
      <c r="L517" s="12"/>
      <c r="M517" s="12"/>
      <c r="N517" s="12"/>
      <c r="O517" s="12"/>
      <c r="P517" s="135">
        <f>IF($C517="","",SUM((I517*Character!$D$42),(K517*Character!$E$42),(L517*Character!$F$42),(M517*Character!$G$42)))</f>
        <v>16</v>
      </c>
      <c r="Q517" s="458"/>
      <c r="R517" s="458"/>
      <c r="T517" s="132" t="s">
        <v>902</v>
      </c>
      <c r="U517" s="132" t="s">
        <v>902</v>
      </c>
      <c r="V517" s="132" t="s">
        <v>902</v>
      </c>
      <c r="W517" s="132" t="s">
        <v>902</v>
      </c>
      <c r="X517" s="458"/>
    </row>
    <row r="518" spans="1:24" x14ac:dyDescent="0.25">
      <c r="A518" s="11" t="s">
        <v>6</v>
      </c>
      <c r="B518" s="11" t="s">
        <v>6</v>
      </c>
      <c r="C518" s="11" t="s">
        <v>776</v>
      </c>
      <c r="D518" s="518" t="s">
        <v>902</v>
      </c>
      <c r="E518" s="371">
        <v>1</v>
      </c>
      <c r="F518" s="11" t="s">
        <v>97</v>
      </c>
      <c r="G518" s="11"/>
      <c r="H518" s="12"/>
      <c r="I518" s="12"/>
      <c r="J518" s="12"/>
      <c r="K518" s="12">
        <v>26</v>
      </c>
      <c r="L518" s="12"/>
      <c r="M518" s="12"/>
      <c r="N518" s="12"/>
      <c r="O518" s="12"/>
      <c r="P518" s="135">
        <f>IF($C518="","",SUM((I518*Character!$D$42),(K518*Character!$E$42),(L518*Character!$F$42),(M518*Character!$G$42)))</f>
        <v>26</v>
      </c>
      <c r="Q518" s="458"/>
      <c r="R518" s="458"/>
      <c r="T518" s="132" t="s">
        <v>902</v>
      </c>
      <c r="U518" s="132" t="s">
        <v>902</v>
      </c>
      <c r="V518" s="132" t="s">
        <v>902</v>
      </c>
      <c r="W518" s="132" t="s">
        <v>1214</v>
      </c>
      <c r="X518" s="458"/>
    </row>
    <row r="519" spans="1:24" x14ac:dyDescent="0.25">
      <c r="A519" s="11" t="s">
        <v>6</v>
      </c>
      <c r="B519" s="11" t="s">
        <v>6</v>
      </c>
      <c r="C519" s="11" t="s">
        <v>777</v>
      </c>
      <c r="D519" s="518" t="s">
        <v>902</v>
      </c>
      <c r="E519" s="371">
        <v>1</v>
      </c>
      <c r="F519" s="11" t="s">
        <v>97</v>
      </c>
      <c r="G519" s="11"/>
      <c r="H519" s="12"/>
      <c r="I519" s="12"/>
      <c r="J519" s="12"/>
      <c r="K519" s="12">
        <v>24</v>
      </c>
      <c r="L519" s="12"/>
      <c r="M519" s="12"/>
      <c r="N519" s="12"/>
      <c r="O519" s="12"/>
      <c r="P519" s="135">
        <f>IF($C519="","",SUM((I519*Character!$D$42),(K519*Character!$E$42),(L519*Character!$F$42),(M519*Character!$G$42)))</f>
        <v>24</v>
      </c>
      <c r="Q519" s="458"/>
      <c r="R519" s="458"/>
      <c r="T519" s="132" t="s">
        <v>902</v>
      </c>
      <c r="U519" s="132" t="s">
        <v>902</v>
      </c>
      <c r="V519" s="132" t="s">
        <v>902</v>
      </c>
      <c r="W519" s="132" t="s">
        <v>1214</v>
      </c>
      <c r="X519" s="458"/>
    </row>
    <row r="520" spans="1:24" x14ac:dyDescent="0.25">
      <c r="A520" s="11" t="s">
        <v>6</v>
      </c>
      <c r="B520" s="11" t="s">
        <v>6</v>
      </c>
      <c r="C520" s="11" t="s">
        <v>771</v>
      </c>
      <c r="D520" s="518" t="s">
        <v>902</v>
      </c>
      <c r="E520" s="371">
        <v>5</v>
      </c>
      <c r="F520" s="11" t="s">
        <v>47</v>
      </c>
      <c r="G520" s="11" t="s">
        <v>772</v>
      </c>
      <c r="H520" s="12">
        <v>11</v>
      </c>
      <c r="I520" s="12">
        <v>13</v>
      </c>
      <c r="J520" s="12"/>
      <c r="K520" s="12">
        <v>16</v>
      </c>
      <c r="L520" s="12">
        <v>1</v>
      </c>
      <c r="M520" s="12"/>
      <c r="N520" s="12"/>
      <c r="O520" s="12"/>
      <c r="P520" s="135">
        <f>IF($C520="","",SUM((I520*Character!$D$42),(K520*Character!$E$42),(L520*Character!$F$42),(M520*Character!$G$42)))</f>
        <v>24.270744680851067</v>
      </c>
      <c r="Q520" s="458"/>
      <c r="R520" s="458"/>
      <c r="T520" s="132" t="s">
        <v>902</v>
      </c>
      <c r="U520" s="132" t="s">
        <v>902</v>
      </c>
      <c r="V520" s="132" t="s">
        <v>902</v>
      </c>
      <c r="W520" s="132" t="s">
        <v>902</v>
      </c>
      <c r="X520" s="458"/>
    </row>
    <row r="521" spans="1:24" x14ac:dyDescent="0.25">
      <c r="A521" s="11" t="s">
        <v>6</v>
      </c>
      <c r="B521" s="11" t="s">
        <v>6</v>
      </c>
      <c r="C521" s="11" t="s">
        <v>783</v>
      </c>
      <c r="D521" s="518" t="s">
        <v>902</v>
      </c>
      <c r="E521" s="371">
        <v>2</v>
      </c>
      <c r="F521" s="11" t="s">
        <v>136</v>
      </c>
      <c r="G521" s="11" t="s">
        <v>784</v>
      </c>
      <c r="H521" s="12">
        <v>11</v>
      </c>
      <c r="I521" s="12">
        <v>10</v>
      </c>
      <c r="J521" s="12"/>
      <c r="K521" s="12">
        <v>18</v>
      </c>
      <c r="L521" s="12"/>
      <c r="M521" s="12"/>
      <c r="N521" s="12"/>
      <c r="O521" s="12"/>
      <c r="P521" s="135">
        <f>IF($C521="","",SUM((I521*Character!$D$42),(K521*Character!$E$42),(L521*Character!$F$42),(M521*Character!$G$42)))</f>
        <v>19.132978723404257</v>
      </c>
      <c r="Q521" s="458"/>
      <c r="R521" s="458"/>
      <c r="T521" s="132" t="s">
        <v>902</v>
      </c>
      <c r="U521" s="132" t="s">
        <v>902</v>
      </c>
      <c r="V521" s="132" t="s">
        <v>902</v>
      </c>
      <c r="W521" s="132" t="s">
        <v>902</v>
      </c>
      <c r="X521" s="458"/>
    </row>
    <row r="522" spans="1:24" x14ac:dyDescent="0.25">
      <c r="A522" s="11" t="s">
        <v>6</v>
      </c>
      <c r="B522" s="11" t="s">
        <v>6</v>
      </c>
      <c r="C522" s="11" t="s">
        <v>989</v>
      </c>
      <c r="D522" s="518" t="s">
        <v>902</v>
      </c>
      <c r="E522" s="371">
        <v>3</v>
      </c>
      <c r="F522" s="11" t="s">
        <v>41</v>
      </c>
      <c r="G522" s="11" t="s">
        <v>990</v>
      </c>
      <c r="H522" s="12">
        <v>12</v>
      </c>
      <c r="I522" s="12">
        <v>23</v>
      </c>
      <c r="J522" s="12">
        <v>10</v>
      </c>
      <c r="K522" s="12"/>
      <c r="L522" s="12"/>
      <c r="M522" s="12"/>
      <c r="N522" s="12">
        <v>4</v>
      </c>
      <c r="O522" s="12"/>
      <c r="P522" s="135">
        <f>IF($C522="","",SUM((I522*Character!$D$42),(K522*Character!$E$42),(L522*Character!$F$42),(M522*Character!$G$42)))</f>
        <v>2.605851063829788</v>
      </c>
      <c r="Q522" s="458"/>
      <c r="R522" s="458"/>
      <c r="T522" s="132" t="s">
        <v>902</v>
      </c>
      <c r="U522" s="132" t="s">
        <v>902</v>
      </c>
      <c r="V522" s="132" t="s">
        <v>902</v>
      </c>
      <c r="W522" s="132" t="s">
        <v>902</v>
      </c>
      <c r="X522" s="458"/>
    </row>
    <row r="523" spans="1:24" x14ac:dyDescent="0.25">
      <c r="A523" s="11" t="s">
        <v>6</v>
      </c>
      <c r="B523" s="11" t="s">
        <v>6</v>
      </c>
      <c r="C523" s="11" t="s">
        <v>767</v>
      </c>
      <c r="D523" s="518" t="s">
        <v>902</v>
      </c>
      <c r="E523" s="371">
        <v>1</v>
      </c>
      <c r="F523" s="11" t="s">
        <v>97</v>
      </c>
      <c r="G523" s="11"/>
      <c r="H523" s="12"/>
      <c r="I523" s="12"/>
      <c r="J523" s="12"/>
      <c r="K523" s="12">
        <v>30</v>
      </c>
      <c r="L523" s="12"/>
      <c r="M523" s="12"/>
      <c r="N523" s="12"/>
      <c r="O523" s="12"/>
      <c r="P523" s="135">
        <f>IF($C523="","",SUM((I523*Character!$D$42),(K523*Character!$E$42),(L523*Character!$F$42),(M523*Character!$G$42)))</f>
        <v>30</v>
      </c>
      <c r="Q523" s="458"/>
      <c r="R523" s="458"/>
      <c r="T523" s="132" t="s">
        <v>902</v>
      </c>
      <c r="U523" s="132" t="s">
        <v>902</v>
      </c>
      <c r="V523" s="132" t="s">
        <v>902</v>
      </c>
      <c r="W523" s="132" t="s">
        <v>1214</v>
      </c>
      <c r="X523" s="458"/>
    </row>
    <row r="524" spans="1:24" x14ac:dyDescent="0.25">
      <c r="A524" s="11" t="s">
        <v>6</v>
      </c>
      <c r="B524" s="11" t="s">
        <v>6</v>
      </c>
      <c r="C524" s="11" t="s">
        <v>780</v>
      </c>
      <c r="D524" s="518" t="s">
        <v>902</v>
      </c>
      <c r="E524" s="371">
        <v>1</v>
      </c>
      <c r="F524" s="11" t="s">
        <v>97</v>
      </c>
      <c r="G524" s="11"/>
      <c r="H524" s="12"/>
      <c r="I524" s="12"/>
      <c r="J524" s="12"/>
      <c r="K524" s="12">
        <v>24</v>
      </c>
      <c r="L524" s="12"/>
      <c r="M524" s="12"/>
      <c r="N524" s="12"/>
      <c r="O524" s="12"/>
      <c r="P524" s="135">
        <f>IF($C524="","",SUM((I524*Character!$D$42),(K524*Character!$E$42),(L524*Character!$F$42),(M524*Character!$G$42)))</f>
        <v>24</v>
      </c>
      <c r="Q524" s="458"/>
      <c r="R524" s="458"/>
      <c r="T524" s="132" t="s">
        <v>902</v>
      </c>
      <c r="U524" s="132" t="s">
        <v>902</v>
      </c>
      <c r="V524" s="132" t="s">
        <v>902</v>
      </c>
      <c r="W524" s="132" t="s">
        <v>1214</v>
      </c>
      <c r="X524" s="458"/>
    </row>
    <row r="525" spans="1:24" x14ac:dyDescent="0.25">
      <c r="A525" s="11" t="s">
        <v>6</v>
      </c>
      <c r="B525" s="11" t="s">
        <v>6</v>
      </c>
      <c r="C525" s="11" t="s">
        <v>799</v>
      </c>
      <c r="D525" s="518" t="s">
        <v>902</v>
      </c>
      <c r="E525" s="371">
        <v>1</v>
      </c>
      <c r="F525" s="11" t="s">
        <v>197</v>
      </c>
      <c r="G525" s="11" t="s">
        <v>800</v>
      </c>
      <c r="H525" s="12">
        <v>11</v>
      </c>
      <c r="I525" s="12">
        <v>12</v>
      </c>
      <c r="J525" s="12">
        <v>11</v>
      </c>
      <c r="K525" s="12">
        <v>11</v>
      </c>
      <c r="L525" s="12"/>
      <c r="M525" s="12"/>
      <c r="N525" s="12"/>
      <c r="O525" s="12"/>
      <c r="P525" s="135">
        <f>IF($C525="","",SUM((I525*Character!$D$42),(K525*Character!$E$42),(L525*Character!$F$42),(M525*Character!$G$42)))</f>
        <v>12.359574468085107</v>
      </c>
      <c r="Q525" s="458"/>
      <c r="R525" s="458"/>
      <c r="T525" s="132" t="s">
        <v>902</v>
      </c>
      <c r="U525" s="132" t="s">
        <v>902</v>
      </c>
      <c r="V525" s="132" t="s">
        <v>902</v>
      </c>
      <c r="W525" s="132" t="s">
        <v>902</v>
      </c>
      <c r="X525" s="458"/>
    </row>
    <row r="526" spans="1:24" x14ac:dyDescent="0.25">
      <c r="A526" s="11" t="s">
        <v>6</v>
      </c>
      <c r="B526" s="11" t="s">
        <v>6</v>
      </c>
      <c r="C526" s="11" t="s">
        <v>778</v>
      </c>
      <c r="D526" s="518" t="s">
        <v>902</v>
      </c>
      <c r="E526" s="371">
        <v>1</v>
      </c>
      <c r="F526" s="11" t="s">
        <v>97</v>
      </c>
      <c r="G526" s="11"/>
      <c r="H526" s="12"/>
      <c r="I526" s="12"/>
      <c r="J526" s="12"/>
      <c r="K526" s="12">
        <v>24</v>
      </c>
      <c r="L526" s="12"/>
      <c r="M526" s="12"/>
      <c r="N526" s="12"/>
      <c r="O526" s="12"/>
      <c r="P526" s="135">
        <f>IF($C526="","",SUM((I526*Character!$D$42),(K526*Character!$E$42),(L526*Character!$F$42),(M526*Character!$G$42)))</f>
        <v>24</v>
      </c>
      <c r="Q526" s="458"/>
      <c r="R526" s="458"/>
      <c r="T526" s="132" t="s">
        <v>902</v>
      </c>
      <c r="U526" s="132" t="s">
        <v>902</v>
      </c>
      <c r="V526" s="132" t="s">
        <v>902</v>
      </c>
      <c r="W526" s="132" t="s">
        <v>1214</v>
      </c>
      <c r="X526" s="458"/>
    </row>
    <row r="527" spans="1:24" x14ac:dyDescent="0.25">
      <c r="A527" s="11"/>
      <c r="B527" s="11"/>
      <c r="C527" s="11"/>
      <c r="D527" s="518"/>
      <c r="F527" s="11"/>
      <c r="G527" s="11"/>
      <c r="H527" s="12"/>
      <c r="I527" s="12"/>
      <c r="J527" s="12"/>
      <c r="K527" s="12"/>
      <c r="L527" s="12"/>
      <c r="M527" s="12"/>
      <c r="N527" s="12"/>
      <c r="O527" s="12"/>
      <c r="P527" s="135" t="str">
        <f>IF($C527="","",SUM((I527*Character!$D$42),(K527*Character!$E$42),(L527*Character!$F$42),(M527*Character!$G$42),(O527*Character!$H$42)))</f>
        <v/>
      </c>
      <c r="Q527" s="458"/>
      <c r="R527" s="458"/>
      <c r="X527" s="458"/>
    </row>
    <row r="528" spans="1:24" s="388" customFormat="1" x14ac:dyDescent="0.25">
      <c r="A528" s="389" t="s">
        <v>16</v>
      </c>
      <c r="B528" s="384"/>
      <c r="C528" s="384"/>
      <c r="D528" s="517"/>
      <c r="E528" s="383"/>
      <c r="F528" s="384"/>
      <c r="G528" s="384"/>
      <c r="H528" s="385"/>
      <c r="I528" s="385"/>
      <c r="J528" s="385"/>
      <c r="K528" s="385"/>
      <c r="L528" s="385"/>
      <c r="M528" s="385"/>
      <c r="N528" s="385"/>
      <c r="O528" s="385"/>
      <c r="P528" s="135" t="str">
        <f>IF($C528="","",SUM((I528*Character!$D$42),(K528*Character!$E$42),(L528*Character!$F$42),(M528*Character!$G$42),(O528*Character!$H$42)))</f>
        <v/>
      </c>
      <c r="Q528" s="457"/>
      <c r="R528" s="457"/>
      <c r="S528" s="386"/>
      <c r="T528" s="387"/>
      <c r="U528" s="387"/>
      <c r="V528" s="387"/>
      <c r="W528" s="387"/>
      <c r="X528" s="457"/>
    </row>
    <row r="529" spans="1:24" x14ac:dyDescent="0.25">
      <c r="A529" s="11" t="s">
        <v>16</v>
      </c>
      <c r="B529" s="11" t="s">
        <v>16</v>
      </c>
      <c r="C529" s="11" t="s">
        <v>576</v>
      </c>
      <c r="D529" s="518" t="s">
        <v>902</v>
      </c>
      <c r="E529" s="371">
        <v>4</v>
      </c>
      <c r="F529" s="11" t="s">
        <v>67</v>
      </c>
      <c r="G529" s="11" t="s">
        <v>577</v>
      </c>
      <c r="H529" s="12">
        <v>15</v>
      </c>
      <c r="I529" s="12">
        <v>15</v>
      </c>
      <c r="J529" s="12"/>
      <c r="K529" s="12">
        <v>18</v>
      </c>
      <c r="L529" s="12">
        <v>1</v>
      </c>
      <c r="M529" s="12"/>
      <c r="N529" s="12"/>
      <c r="O529" s="12"/>
      <c r="P529" s="135">
        <f>IF($C529="","",SUM((I529*Character!$D$42),(K529*Character!$E$42),(L529*Character!$F$42),(M529*Character!$G$42)))</f>
        <v>26.497340425531917</v>
      </c>
      <c r="Q529" s="458"/>
      <c r="R529" s="458"/>
      <c r="T529" s="132" t="s">
        <v>902</v>
      </c>
      <c r="U529" s="132" t="s">
        <v>902</v>
      </c>
      <c r="V529" s="132" t="s">
        <v>902</v>
      </c>
      <c r="W529" s="132" t="s">
        <v>902</v>
      </c>
      <c r="X529" s="458"/>
    </row>
    <row r="530" spans="1:24" x14ac:dyDescent="0.25">
      <c r="A530" s="11" t="s">
        <v>16</v>
      </c>
      <c r="B530" s="11" t="s">
        <v>16</v>
      </c>
      <c r="C530" s="11" t="s">
        <v>562</v>
      </c>
      <c r="D530" s="518" t="s">
        <v>902</v>
      </c>
      <c r="E530" s="371">
        <v>1</v>
      </c>
      <c r="F530" s="11" t="s">
        <v>97</v>
      </c>
      <c r="G530" s="11"/>
      <c r="H530" s="12"/>
      <c r="I530" s="12"/>
      <c r="J530" s="12"/>
      <c r="K530" s="12">
        <v>41</v>
      </c>
      <c r="L530" s="12"/>
      <c r="M530" s="12"/>
      <c r="N530" s="12"/>
      <c r="O530" s="12"/>
      <c r="P530" s="135">
        <f>IF($C530="","",SUM((I530*Character!$D$42),(K530*Character!$E$42),(L530*Character!$F$42),(M530*Character!$G$42)))</f>
        <v>41</v>
      </c>
      <c r="Q530" s="458"/>
      <c r="R530" s="458"/>
      <c r="T530" s="132" t="s">
        <v>902</v>
      </c>
      <c r="U530" s="132" t="s">
        <v>902</v>
      </c>
      <c r="V530" s="132" t="s">
        <v>902</v>
      </c>
      <c r="W530" s="132" t="s">
        <v>1214</v>
      </c>
      <c r="X530" s="458"/>
    </row>
    <row r="531" spans="1:24" x14ac:dyDescent="0.25">
      <c r="A531" s="11" t="s">
        <v>16</v>
      </c>
      <c r="B531" s="11" t="s">
        <v>16</v>
      </c>
      <c r="C531" s="11" t="s">
        <v>575</v>
      </c>
      <c r="D531" s="518" t="s">
        <v>902</v>
      </c>
      <c r="E531" s="371">
        <v>4</v>
      </c>
      <c r="F531" s="11" t="s">
        <v>72</v>
      </c>
      <c r="G531" s="11" t="s">
        <v>413</v>
      </c>
      <c r="H531" s="12">
        <v>20</v>
      </c>
      <c r="I531" s="12">
        <v>20</v>
      </c>
      <c r="J531" s="12"/>
      <c r="K531" s="12">
        <v>28</v>
      </c>
      <c r="L531" s="12"/>
      <c r="M531" s="12"/>
      <c r="N531" s="12"/>
      <c r="O531" s="12"/>
      <c r="P531" s="135">
        <f>IF($C531="","",SUM((I531*Character!$D$42),(K531*Character!$E$42),(L531*Character!$F$42),(M531*Character!$G$42)))</f>
        <v>30.26595744680851</v>
      </c>
      <c r="Q531" s="458"/>
      <c r="R531" s="458"/>
      <c r="T531" s="132" t="s">
        <v>902</v>
      </c>
      <c r="U531" s="132" t="s">
        <v>902</v>
      </c>
      <c r="V531" s="132" t="s">
        <v>902</v>
      </c>
      <c r="W531" s="132" t="s">
        <v>902</v>
      </c>
      <c r="X531" s="458"/>
    </row>
    <row r="532" spans="1:24" x14ac:dyDescent="0.25">
      <c r="A532" s="11" t="s">
        <v>16</v>
      </c>
      <c r="B532" s="11" t="s">
        <v>16</v>
      </c>
      <c r="C532" s="11" t="s">
        <v>559</v>
      </c>
      <c r="D532" s="518" t="s">
        <v>902</v>
      </c>
      <c r="E532" s="371">
        <v>4</v>
      </c>
      <c r="F532" s="11" t="s">
        <v>252</v>
      </c>
      <c r="G532" s="11"/>
      <c r="H532" s="12"/>
      <c r="I532" s="12">
        <v>6</v>
      </c>
      <c r="J532" s="12"/>
      <c r="K532" s="12">
        <v>37</v>
      </c>
      <c r="L532" s="12"/>
      <c r="M532" s="12">
        <v>1</v>
      </c>
      <c r="N532" s="12"/>
      <c r="O532" s="12"/>
      <c r="P532" s="135">
        <f>IF($C532="","",SUM((I532*Character!$D$42),(K532*Character!$E$42),(L532*Character!$F$42),(M532*Character!$G$42)))</f>
        <v>51.27553191489362</v>
      </c>
      <c r="Q532" s="458"/>
      <c r="R532" s="458"/>
      <c r="T532" s="132" t="s">
        <v>902</v>
      </c>
      <c r="U532" s="132" t="s">
        <v>902</v>
      </c>
      <c r="V532" s="132" t="s">
        <v>902</v>
      </c>
      <c r="W532" s="132" t="s">
        <v>902</v>
      </c>
      <c r="X532" s="458"/>
    </row>
    <row r="533" spans="1:24" x14ac:dyDescent="0.25">
      <c r="A533" s="11" t="s">
        <v>16</v>
      </c>
      <c r="B533" s="11" t="s">
        <v>16</v>
      </c>
      <c r="C533" s="11" t="s">
        <v>597</v>
      </c>
      <c r="D533" s="518" t="s">
        <v>902</v>
      </c>
      <c r="E533" s="371">
        <v>1</v>
      </c>
      <c r="F533" s="11" t="s">
        <v>75</v>
      </c>
      <c r="G533" s="11" t="s">
        <v>598</v>
      </c>
      <c r="H533" s="12">
        <v>18</v>
      </c>
      <c r="I533" s="12">
        <v>19</v>
      </c>
      <c r="J533" s="12">
        <v>20</v>
      </c>
      <c r="K533" s="12"/>
      <c r="L533" s="12">
        <v>1</v>
      </c>
      <c r="M533" s="12"/>
      <c r="N533" s="12">
        <v>4</v>
      </c>
      <c r="O533" s="12"/>
      <c r="P533" s="135">
        <f>IF($C533="","",SUM((I533*Character!$D$42),(K533*Character!$E$42),(L533*Character!$F$42),(M533*Character!$G$42)))</f>
        <v>8.9505319148936202</v>
      </c>
      <c r="Q533" s="458"/>
      <c r="R533" s="458"/>
      <c r="T533" s="132" t="s">
        <v>902</v>
      </c>
      <c r="U533" s="132" t="s">
        <v>902</v>
      </c>
      <c r="V533" s="132" t="s">
        <v>902</v>
      </c>
      <c r="W533" s="132" t="s">
        <v>902</v>
      </c>
      <c r="X533" s="458"/>
    </row>
    <row r="534" spans="1:24" x14ac:dyDescent="0.25">
      <c r="A534" s="11" t="s">
        <v>16</v>
      </c>
      <c r="B534" s="11" t="s">
        <v>16</v>
      </c>
      <c r="C534" s="11" t="s">
        <v>599</v>
      </c>
      <c r="D534" s="518" t="s">
        <v>902</v>
      </c>
      <c r="E534" s="371">
        <v>3</v>
      </c>
      <c r="F534" s="11" t="s">
        <v>41</v>
      </c>
      <c r="G534" s="11" t="s">
        <v>59</v>
      </c>
      <c r="H534" s="12">
        <v>12</v>
      </c>
      <c r="I534" s="12">
        <v>12</v>
      </c>
      <c r="J534" s="12">
        <v>24</v>
      </c>
      <c r="K534" s="12"/>
      <c r="L534" s="12">
        <v>1</v>
      </c>
      <c r="M534" s="12"/>
      <c r="N534" s="12"/>
      <c r="O534" s="12"/>
      <c r="P534" s="135">
        <f>IF($C534="","",SUM((I534*Character!$D$42),(K534*Character!$E$42),(L534*Character!$F$42),(M534*Character!$G$42)))</f>
        <v>8.1574468085106417</v>
      </c>
      <c r="Q534" s="458"/>
      <c r="R534" s="458"/>
      <c r="T534" s="132" t="s">
        <v>902</v>
      </c>
      <c r="U534" s="132" t="s">
        <v>902</v>
      </c>
      <c r="V534" s="132" t="s">
        <v>902</v>
      </c>
      <c r="W534" s="132" t="s">
        <v>902</v>
      </c>
      <c r="X534" s="458"/>
    </row>
    <row r="535" spans="1:24" x14ac:dyDescent="0.25">
      <c r="A535" s="11" t="s">
        <v>16</v>
      </c>
      <c r="B535" s="11" t="s">
        <v>16</v>
      </c>
      <c r="C535" s="11" t="s">
        <v>600</v>
      </c>
      <c r="D535" s="518" t="s">
        <v>902</v>
      </c>
      <c r="E535" s="371">
        <v>5</v>
      </c>
      <c r="F535" s="11" t="s">
        <v>328</v>
      </c>
      <c r="G535" s="11" t="s">
        <v>394</v>
      </c>
      <c r="H535" s="12">
        <v>14</v>
      </c>
      <c r="I535" s="12">
        <v>14</v>
      </c>
      <c r="J535" s="12">
        <v>14</v>
      </c>
      <c r="K535" s="12">
        <v>9</v>
      </c>
      <c r="L535" s="12"/>
      <c r="M535" s="12"/>
      <c r="N535" s="12"/>
      <c r="O535" s="12"/>
      <c r="P535" s="135">
        <f>IF($C535="","",SUM((I535*Character!$D$42),(K535*Character!$E$42),(L535*Character!$F$42),(M535*Character!$G$42)))</f>
        <v>10.586170212765959</v>
      </c>
      <c r="Q535" s="458"/>
      <c r="R535" s="458"/>
      <c r="T535" s="132" t="s">
        <v>902</v>
      </c>
      <c r="U535" s="132" t="s">
        <v>902</v>
      </c>
      <c r="V535" s="132" t="s">
        <v>902</v>
      </c>
      <c r="W535" s="132" t="s">
        <v>902</v>
      </c>
      <c r="X535" s="458"/>
    </row>
    <row r="536" spans="1:24" x14ac:dyDescent="0.25">
      <c r="A536" s="11" t="s">
        <v>16</v>
      </c>
      <c r="B536" s="11" t="s">
        <v>16</v>
      </c>
      <c r="C536" s="11" t="s">
        <v>560</v>
      </c>
      <c r="D536" s="518" t="s">
        <v>902</v>
      </c>
      <c r="E536" s="371">
        <v>3</v>
      </c>
      <c r="F536" s="11" t="s">
        <v>252</v>
      </c>
      <c r="G536" s="11"/>
      <c r="H536" s="12">
        <v>21</v>
      </c>
      <c r="I536" s="12"/>
      <c r="J536" s="12"/>
      <c r="K536" s="12">
        <v>43</v>
      </c>
      <c r="L536" s="12"/>
      <c r="M536" s="12"/>
      <c r="N536" s="12"/>
      <c r="O536" s="12"/>
      <c r="P536" s="135">
        <f>IF($C536="","",SUM((I536*Character!$D$42),(K536*Character!$E$42),(L536*Character!$F$42),(M536*Character!$G$42)))</f>
        <v>43</v>
      </c>
      <c r="Q536" s="458"/>
      <c r="R536" s="458"/>
      <c r="T536" s="132" t="s">
        <v>902</v>
      </c>
      <c r="U536" s="132" t="s">
        <v>902</v>
      </c>
      <c r="V536" s="132" t="s">
        <v>902</v>
      </c>
      <c r="W536" s="132" t="s">
        <v>902</v>
      </c>
      <c r="X536" s="458"/>
    </row>
    <row r="537" spans="1:24" x14ac:dyDescent="0.25">
      <c r="A537" s="11" t="s">
        <v>16</v>
      </c>
      <c r="B537" s="11" t="s">
        <v>16</v>
      </c>
      <c r="C537" s="11" t="s">
        <v>580</v>
      </c>
      <c r="D537" s="518" t="s">
        <v>902</v>
      </c>
      <c r="E537" s="371">
        <v>5</v>
      </c>
      <c r="F537" s="11" t="s">
        <v>38</v>
      </c>
      <c r="G537" s="11" t="s">
        <v>581</v>
      </c>
      <c r="H537" s="12">
        <v>22</v>
      </c>
      <c r="I537" s="12">
        <v>22</v>
      </c>
      <c r="J537" s="12">
        <v>9</v>
      </c>
      <c r="K537" s="12">
        <v>27</v>
      </c>
      <c r="L537" s="12"/>
      <c r="M537" s="12"/>
      <c r="N537" s="12"/>
      <c r="O537" s="12"/>
      <c r="P537" s="135">
        <f>IF($C537="","",SUM((I537*Character!$D$42),(K537*Character!$E$42),(L537*Character!$F$42),(M537*Character!$G$42)))</f>
        <v>29.492553191489364</v>
      </c>
      <c r="Q537" s="458"/>
      <c r="R537" s="458"/>
      <c r="T537" s="132" t="s">
        <v>902</v>
      </c>
      <c r="U537" s="132" t="s">
        <v>902</v>
      </c>
      <c r="V537" s="132" t="s">
        <v>902</v>
      </c>
      <c r="W537" s="132" t="s">
        <v>902</v>
      </c>
      <c r="X537" s="458"/>
    </row>
    <row r="538" spans="1:24" x14ac:dyDescent="0.25">
      <c r="A538" s="11" t="s">
        <v>16</v>
      </c>
      <c r="B538" s="11" t="s">
        <v>16</v>
      </c>
      <c r="C538" s="11" t="s">
        <v>592</v>
      </c>
      <c r="D538" s="518" t="s">
        <v>902</v>
      </c>
      <c r="E538" s="371">
        <v>6</v>
      </c>
      <c r="F538" s="11" t="s">
        <v>33</v>
      </c>
      <c r="G538" s="11" t="s">
        <v>593</v>
      </c>
      <c r="H538" s="12">
        <v>28</v>
      </c>
      <c r="I538" s="12"/>
      <c r="J538" s="12"/>
      <c r="K538" s="12">
        <v>18</v>
      </c>
      <c r="L538" s="12"/>
      <c r="M538" s="12"/>
      <c r="N538" s="12"/>
      <c r="O538" s="12"/>
      <c r="P538" s="135">
        <f>IF($C538="","",SUM((I538*Character!$D$42),(K538*Character!$E$42),(L538*Character!$F$42),(M538*Character!$G$42)))</f>
        <v>18</v>
      </c>
      <c r="Q538" s="458"/>
      <c r="R538" s="458"/>
      <c r="T538" s="132" t="s">
        <v>902</v>
      </c>
      <c r="U538" s="132" t="s">
        <v>902</v>
      </c>
      <c r="V538" s="132" t="s">
        <v>902</v>
      </c>
      <c r="W538" s="132" t="s">
        <v>902</v>
      </c>
      <c r="X538" s="458"/>
    </row>
    <row r="539" spans="1:24" x14ac:dyDescent="0.25">
      <c r="A539" s="11" t="s">
        <v>16</v>
      </c>
      <c r="B539" s="11" t="s">
        <v>16</v>
      </c>
      <c r="C539" s="11" t="s">
        <v>565</v>
      </c>
      <c r="D539" s="518" t="s">
        <v>902</v>
      </c>
      <c r="E539" s="371">
        <v>1</v>
      </c>
      <c r="F539" s="11" t="s">
        <v>97</v>
      </c>
      <c r="G539" s="11"/>
      <c r="H539" s="12"/>
      <c r="I539" s="12"/>
      <c r="J539" s="12"/>
      <c r="K539" s="12">
        <v>40</v>
      </c>
      <c r="L539" s="12"/>
      <c r="M539" s="12"/>
      <c r="N539" s="12"/>
      <c r="O539" s="12"/>
      <c r="P539" s="135">
        <f>IF($C539="","",SUM((I539*Character!$D$42),(K539*Character!$E$42),(L539*Character!$F$42),(M539*Character!$G$42)))</f>
        <v>40</v>
      </c>
      <c r="Q539" s="458"/>
      <c r="R539" s="458"/>
      <c r="T539" s="132" t="s">
        <v>902</v>
      </c>
      <c r="U539" s="132" t="s">
        <v>902</v>
      </c>
      <c r="V539" s="132" t="s">
        <v>902</v>
      </c>
      <c r="W539" s="132" t="s">
        <v>1214</v>
      </c>
      <c r="X539" s="458"/>
    </row>
    <row r="540" spans="1:24" x14ac:dyDescent="0.25">
      <c r="A540" s="11" t="s">
        <v>16</v>
      </c>
      <c r="B540" s="11" t="s">
        <v>16</v>
      </c>
      <c r="C540" s="11" t="s">
        <v>574</v>
      </c>
      <c r="D540" s="518" t="s">
        <v>902</v>
      </c>
      <c r="E540" s="371">
        <v>1</v>
      </c>
      <c r="F540" s="11" t="s">
        <v>97</v>
      </c>
      <c r="G540" s="11"/>
      <c r="H540" s="12"/>
      <c r="I540" s="12"/>
      <c r="J540" s="12"/>
      <c r="K540" s="12">
        <v>33</v>
      </c>
      <c r="L540" s="12"/>
      <c r="M540" s="12"/>
      <c r="N540" s="12"/>
      <c r="O540" s="12"/>
      <c r="P540" s="135">
        <f>IF($C540="","",SUM((I540*Character!$D$42),(K540*Character!$E$42),(L540*Character!$F$42),(M540*Character!$G$42)))</f>
        <v>33</v>
      </c>
      <c r="Q540" s="458"/>
      <c r="R540" s="458"/>
      <c r="T540" s="132" t="s">
        <v>902</v>
      </c>
      <c r="U540" s="132" t="s">
        <v>902</v>
      </c>
      <c r="V540" s="132" t="s">
        <v>902</v>
      </c>
      <c r="W540" s="132" t="s">
        <v>1214</v>
      </c>
      <c r="X540" s="458"/>
    </row>
    <row r="541" spans="1:24" x14ac:dyDescent="0.25">
      <c r="A541" s="11" t="s">
        <v>16</v>
      </c>
      <c r="B541" s="11" t="s">
        <v>16</v>
      </c>
      <c r="C541" s="11" t="s">
        <v>582</v>
      </c>
      <c r="D541" s="518" t="s">
        <v>902</v>
      </c>
      <c r="E541" s="371">
        <v>2</v>
      </c>
      <c r="F541" s="11" t="s">
        <v>323</v>
      </c>
      <c r="G541" s="11"/>
      <c r="H541" s="12">
        <v>12</v>
      </c>
      <c r="I541" s="12">
        <v>12</v>
      </c>
      <c r="J541" s="12">
        <v>5</v>
      </c>
      <c r="K541" s="12">
        <v>14</v>
      </c>
      <c r="L541" s="12">
        <v>1</v>
      </c>
      <c r="M541" s="12"/>
      <c r="N541" s="12"/>
      <c r="O541" s="12"/>
      <c r="P541" s="135">
        <f>IF($C541="","",SUM((I541*Character!$D$42),(K541*Character!$E$42),(L541*Character!$F$42),(M541*Character!$G$42)))</f>
        <v>22.157446808510642</v>
      </c>
      <c r="Q541" s="458"/>
      <c r="R541" s="458"/>
      <c r="T541" s="132" t="s">
        <v>902</v>
      </c>
      <c r="U541" s="132" t="s">
        <v>1214</v>
      </c>
      <c r="V541" s="132" t="s">
        <v>902</v>
      </c>
      <c r="W541" s="132" t="s">
        <v>902</v>
      </c>
      <c r="X541" s="458"/>
    </row>
    <row r="542" spans="1:24" x14ac:dyDescent="0.25">
      <c r="A542" s="11" t="s">
        <v>16</v>
      </c>
      <c r="B542" s="11" t="s">
        <v>16</v>
      </c>
      <c r="C542" s="11" t="s">
        <v>587</v>
      </c>
      <c r="D542" s="518" t="s">
        <v>902</v>
      </c>
      <c r="E542" s="371">
        <v>1</v>
      </c>
      <c r="F542" s="11" t="s">
        <v>203</v>
      </c>
      <c r="G542" s="11" t="s">
        <v>588</v>
      </c>
      <c r="H542" s="12"/>
      <c r="I542" s="12">
        <v>20</v>
      </c>
      <c r="J542" s="12">
        <v>30</v>
      </c>
      <c r="K542" s="12">
        <v>18</v>
      </c>
      <c r="L542" s="12"/>
      <c r="M542" s="12"/>
      <c r="N542" s="12"/>
      <c r="O542" s="12"/>
      <c r="P542" s="135">
        <f>IF($C542="","",SUM((I542*Character!$D$42),(K542*Character!$E$42),(L542*Character!$F$42),(M542*Character!$G$42)))</f>
        <v>20.26595744680851</v>
      </c>
      <c r="Q542" s="458"/>
      <c r="R542" s="458"/>
      <c r="T542" s="132" t="s">
        <v>902</v>
      </c>
      <c r="U542" s="132" t="s">
        <v>902</v>
      </c>
      <c r="V542" s="132" t="s">
        <v>902</v>
      </c>
      <c r="W542" s="132" t="s">
        <v>902</v>
      </c>
      <c r="X542" s="458"/>
    </row>
    <row r="543" spans="1:24" x14ac:dyDescent="0.25">
      <c r="A543" s="11" t="s">
        <v>16</v>
      </c>
      <c r="B543" s="11" t="s">
        <v>16</v>
      </c>
      <c r="C543" s="11" t="s">
        <v>563</v>
      </c>
      <c r="D543" s="518" t="s">
        <v>902</v>
      </c>
      <c r="E543" s="371">
        <v>2</v>
      </c>
      <c r="F543" s="11" t="s">
        <v>78</v>
      </c>
      <c r="G543" s="11" t="s">
        <v>79</v>
      </c>
      <c r="H543" s="12">
        <v>14</v>
      </c>
      <c r="I543" s="12">
        <v>24</v>
      </c>
      <c r="J543" s="12">
        <v>14</v>
      </c>
      <c r="K543" s="12">
        <v>36</v>
      </c>
      <c r="L543" s="12"/>
      <c r="M543" s="12"/>
      <c r="N543" s="12"/>
      <c r="O543" s="12"/>
      <c r="P543" s="135">
        <f>IF($C543="","",SUM((I543*Character!$D$42),(K543*Character!$E$42),(L543*Character!$F$42),(M543*Character!$G$42)))</f>
        <v>38.719148936170214</v>
      </c>
      <c r="Q543" s="458"/>
      <c r="R543" s="458"/>
      <c r="T543" s="132" t="s">
        <v>902</v>
      </c>
      <c r="U543" s="132" t="s">
        <v>902</v>
      </c>
      <c r="V543" s="132" t="s">
        <v>902</v>
      </c>
      <c r="W543" s="132" t="s">
        <v>1214</v>
      </c>
      <c r="X543" s="458"/>
    </row>
    <row r="544" spans="1:24" x14ac:dyDescent="0.25">
      <c r="A544" s="11" t="s">
        <v>16</v>
      </c>
      <c r="B544" s="11" t="s">
        <v>16</v>
      </c>
      <c r="C544" s="11" t="s">
        <v>590</v>
      </c>
      <c r="D544" s="518" t="s">
        <v>902</v>
      </c>
      <c r="E544" s="371">
        <v>5</v>
      </c>
      <c r="F544" s="11" t="s">
        <v>125</v>
      </c>
      <c r="G544" s="11" t="s">
        <v>591</v>
      </c>
      <c r="H544" s="12">
        <v>15</v>
      </c>
      <c r="I544" s="12">
        <v>15</v>
      </c>
      <c r="J544" s="12"/>
      <c r="K544" s="12">
        <v>16</v>
      </c>
      <c r="L544" s="12"/>
      <c r="M544" s="12"/>
      <c r="N544" s="12">
        <v>5</v>
      </c>
      <c r="O544" s="12"/>
      <c r="P544" s="135">
        <f>IF($C544="","",SUM((I544*Character!$D$42),(K544*Character!$E$42),(L544*Character!$F$42),(M544*Character!$G$42)))</f>
        <v>17.699468085106382</v>
      </c>
      <c r="Q544" s="458"/>
      <c r="R544" s="458"/>
      <c r="T544" s="132" t="s">
        <v>902</v>
      </c>
      <c r="U544" s="132" t="s">
        <v>902</v>
      </c>
      <c r="V544" s="132" t="s">
        <v>902</v>
      </c>
      <c r="W544" s="132" t="s">
        <v>902</v>
      </c>
      <c r="X544" s="458"/>
    </row>
    <row r="545" spans="1:24" x14ac:dyDescent="0.25">
      <c r="A545" s="11" t="s">
        <v>16</v>
      </c>
      <c r="B545" s="11" t="s">
        <v>16</v>
      </c>
      <c r="C545" s="11" t="s">
        <v>561</v>
      </c>
      <c r="D545" s="518" t="s">
        <v>902</v>
      </c>
      <c r="E545" s="371">
        <v>5</v>
      </c>
      <c r="F545" s="11" t="s">
        <v>38</v>
      </c>
      <c r="G545" s="11" t="s">
        <v>70</v>
      </c>
      <c r="H545" s="12">
        <v>15</v>
      </c>
      <c r="I545" s="12">
        <v>22</v>
      </c>
      <c r="J545" s="12"/>
      <c r="K545" s="12">
        <v>39</v>
      </c>
      <c r="L545" s="12"/>
      <c r="M545" s="12"/>
      <c r="N545" s="12">
        <v>6</v>
      </c>
      <c r="O545" s="12"/>
      <c r="P545" s="135">
        <f>IF($C545="","",SUM((I545*Character!$D$42),(K545*Character!$E$42),(L545*Character!$F$42),(M545*Character!$G$42)))</f>
        <v>41.492553191489364</v>
      </c>
      <c r="Q545" s="458"/>
      <c r="R545" s="458"/>
      <c r="T545" s="132" t="s">
        <v>902</v>
      </c>
      <c r="U545" s="132" t="s">
        <v>902</v>
      </c>
      <c r="V545" s="132" t="s">
        <v>902</v>
      </c>
      <c r="W545" s="132" t="s">
        <v>902</v>
      </c>
      <c r="X545" s="458"/>
    </row>
    <row r="546" spans="1:24" x14ac:dyDescent="0.25">
      <c r="A546" s="11" t="s">
        <v>16</v>
      </c>
      <c r="B546" s="11" t="s">
        <v>16</v>
      </c>
      <c r="C546" s="11" t="s">
        <v>556</v>
      </c>
      <c r="D546" s="518" t="s">
        <v>902</v>
      </c>
      <c r="E546" s="371">
        <v>6</v>
      </c>
      <c r="F546" s="11" t="s">
        <v>33</v>
      </c>
      <c r="G546" s="11" t="s">
        <v>557</v>
      </c>
      <c r="H546" s="12">
        <v>20</v>
      </c>
      <c r="I546" s="12">
        <v>14</v>
      </c>
      <c r="J546" s="12"/>
      <c r="K546" s="12">
        <v>44</v>
      </c>
      <c r="L546" s="12">
        <v>2</v>
      </c>
      <c r="M546" s="12"/>
      <c r="N546" s="12"/>
      <c r="O546" s="12"/>
      <c r="P546" s="135">
        <f>IF($C546="","",SUM((I546*Character!$D$42),(K546*Character!$E$42),(L546*Character!$F$42),(M546*Character!$G$42)))</f>
        <v>59.181914893617027</v>
      </c>
      <c r="Q546" s="458"/>
      <c r="R546" s="458"/>
      <c r="T546" s="132" t="s">
        <v>902</v>
      </c>
      <c r="U546" s="132" t="s">
        <v>902</v>
      </c>
      <c r="V546" s="132" t="s">
        <v>902</v>
      </c>
      <c r="W546" s="132" t="s">
        <v>902</v>
      </c>
      <c r="X546" s="458"/>
    </row>
    <row r="547" spans="1:24" x14ac:dyDescent="0.25">
      <c r="A547" s="11" t="s">
        <v>16</v>
      </c>
      <c r="B547" s="11" t="s">
        <v>16</v>
      </c>
      <c r="C547" s="11" t="s">
        <v>558</v>
      </c>
      <c r="D547" s="518" t="s">
        <v>902</v>
      </c>
      <c r="E547" s="371">
        <v>5</v>
      </c>
      <c r="F547" s="11" t="s">
        <v>47</v>
      </c>
      <c r="G547" s="11" t="s">
        <v>48</v>
      </c>
      <c r="H547" s="12">
        <v>14</v>
      </c>
      <c r="I547" s="12">
        <v>16</v>
      </c>
      <c r="J547" s="12">
        <v>8</v>
      </c>
      <c r="K547" s="12">
        <v>41</v>
      </c>
      <c r="L547" s="12">
        <v>1</v>
      </c>
      <c r="M547" s="12"/>
      <c r="N547" s="12"/>
      <c r="O547" s="12"/>
      <c r="P547" s="135">
        <f>IF($C547="","",SUM((I547*Character!$D$42),(K547*Character!$E$42),(L547*Character!$F$42),(M547*Character!$G$42)))</f>
        <v>49.610638297872342</v>
      </c>
      <c r="Q547" s="458"/>
      <c r="R547" s="458"/>
      <c r="T547" s="132" t="s">
        <v>902</v>
      </c>
      <c r="U547" s="132" t="s">
        <v>902</v>
      </c>
      <c r="V547" s="132" t="s">
        <v>902</v>
      </c>
      <c r="W547" s="132" t="s">
        <v>902</v>
      </c>
      <c r="X547" s="458"/>
    </row>
    <row r="548" spans="1:24" x14ac:dyDescent="0.25">
      <c r="A548" s="11" t="s">
        <v>16</v>
      </c>
      <c r="B548" s="11" t="s">
        <v>16</v>
      </c>
      <c r="C548" s="11" t="s">
        <v>583</v>
      </c>
      <c r="D548" s="518" t="s">
        <v>902</v>
      </c>
      <c r="E548" s="371">
        <v>2</v>
      </c>
      <c r="F548" s="11" t="s">
        <v>325</v>
      </c>
      <c r="G548" s="11"/>
      <c r="H548" s="12">
        <v>12</v>
      </c>
      <c r="I548" s="12">
        <v>12</v>
      </c>
      <c r="J548" s="12">
        <v>5</v>
      </c>
      <c r="K548" s="12">
        <v>14</v>
      </c>
      <c r="L548" s="12">
        <v>1</v>
      </c>
      <c r="M548" s="12"/>
      <c r="N548" s="12"/>
      <c r="O548" s="12"/>
      <c r="P548" s="135">
        <f>IF($C548="","",SUM((I548*Character!$D$42),(K548*Character!$E$42),(L548*Character!$F$42),(M548*Character!$G$42)))</f>
        <v>22.157446808510642</v>
      </c>
      <c r="Q548" s="458"/>
      <c r="R548" s="458"/>
      <c r="T548" s="132" t="s">
        <v>1214</v>
      </c>
      <c r="U548" s="132" t="s">
        <v>902</v>
      </c>
      <c r="V548" s="132" t="s">
        <v>902</v>
      </c>
      <c r="W548" s="132" t="s">
        <v>902</v>
      </c>
      <c r="X548" s="458"/>
    </row>
    <row r="549" spans="1:24" x14ac:dyDescent="0.25">
      <c r="A549" s="11" t="s">
        <v>16</v>
      </c>
      <c r="B549" s="11" t="s">
        <v>16</v>
      </c>
      <c r="C549" s="11" t="s">
        <v>584</v>
      </c>
      <c r="D549" s="518" t="s">
        <v>902</v>
      </c>
      <c r="E549" s="371">
        <v>1</v>
      </c>
      <c r="F549" s="11" t="s">
        <v>125</v>
      </c>
      <c r="G549" s="11" t="s">
        <v>362</v>
      </c>
      <c r="H549" s="12">
        <v>8</v>
      </c>
      <c r="I549" s="12">
        <v>20</v>
      </c>
      <c r="J549" s="12">
        <v>8</v>
      </c>
      <c r="K549" s="12">
        <v>22</v>
      </c>
      <c r="L549" s="12"/>
      <c r="M549" s="12"/>
      <c r="N549" s="12"/>
      <c r="O549" s="12"/>
      <c r="P549" s="135">
        <f>IF($C549="","",SUM((I549*Character!$D$42),(K549*Character!$E$42),(L549*Character!$F$42),(M549*Character!$G$42)))</f>
        <v>24.26595744680851</v>
      </c>
      <c r="Q549" s="458"/>
      <c r="R549" s="458"/>
      <c r="T549" s="132" t="s">
        <v>902</v>
      </c>
      <c r="U549" s="132" t="s">
        <v>902</v>
      </c>
      <c r="V549" s="132" t="s">
        <v>902</v>
      </c>
      <c r="W549" s="132" t="s">
        <v>902</v>
      </c>
      <c r="X549" s="458"/>
    </row>
    <row r="550" spans="1:24" x14ac:dyDescent="0.25">
      <c r="A550" s="11" t="s">
        <v>16</v>
      </c>
      <c r="B550" s="11" t="s">
        <v>16</v>
      </c>
      <c r="C550" s="11" t="s">
        <v>566</v>
      </c>
      <c r="D550" s="518" t="s">
        <v>902</v>
      </c>
      <c r="E550" s="371">
        <v>1</v>
      </c>
      <c r="F550" s="11" t="s">
        <v>97</v>
      </c>
      <c r="G550" s="11"/>
      <c r="H550" s="12"/>
      <c r="I550" s="12"/>
      <c r="J550" s="12"/>
      <c r="K550" s="12">
        <v>40</v>
      </c>
      <c r="L550" s="12"/>
      <c r="M550" s="12"/>
      <c r="N550" s="12"/>
      <c r="O550" s="12"/>
      <c r="P550" s="135">
        <f>IF($C550="","",SUM((I550*Character!$D$42),(K550*Character!$E$42),(L550*Character!$F$42),(M550*Character!$G$42)))</f>
        <v>40</v>
      </c>
      <c r="Q550" s="458"/>
      <c r="R550" s="458"/>
      <c r="T550" s="132" t="s">
        <v>902</v>
      </c>
      <c r="U550" s="132" t="s">
        <v>902</v>
      </c>
      <c r="V550" s="132" t="s">
        <v>902</v>
      </c>
      <c r="W550" s="132" t="s">
        <v>1214</v>
      </c>
      <c r="X550" s="458"/>
    </row>
    <row r="551" spans="1:24" x14ac:dyDescent="0.25">
      <c r="A551" s="11" t="s">
        <v>16</v>
      </c>
      <c r="B551" s="11" t="s">
        <v>16</v>
      </c>
      <c r="C551" s="11" t="s">
        <v>567</v>
      </c>
      <c r="D551" s="518" t="s">
        <v>902</v>
      </c>
      <c r="E551" s="371">
        <v>1</v>
      </c>
      <c r="F551" s="11" t="s">
        <v>97</v>
      </c>
      <c r="G551" s="11"/>
      <c r="H551" s="12"/>
      <c r="I551" s="12"/>
      <c r="J551" s="12"/>
      <c r="K551" s="12">
        <v>40</v>
      </c>
      <c r="L551" s="12"/>
      <c r="M551" s="12"/>
      <c r="N551" s="12"/>
      <c r="O551" s="12"/>
      <c r="P551" s="135">
        <f>IF($C551="","",SUM((I551*Character!$D$42),(K551*Character!$E$42),(L551*Character!$F$42),(M551*Character!$G$42)))</f>
        <v>40</v>
      </c>
      <c r="Q551" s="458"/>
      <c r="R551" s="458"/>
      <c r="T551" s="132" t="s">
        <v>902</v>
      </c>
      <c r="U551" s="132" t="s">
        <v>902</v>
      </c>
      <c r="V551" s="132" t="s">
        <v>902</v>
      </c>
      <c r="W551" s="132" t="s">
        <v>1214</v>
      </c>
      <c r="X551" s="458"/>
    </row>
    <row r="552" spans="1:24" x14ac:dyDescent="0.25">
      <c r="A552" s="11" t="s">
        <v>16</v>
      </c>
      <c r="B552" s="11" t="s">
        <v>16</v>
      </c>
      <c r="C552" s="11" t="s">
        <v>595</v>
      </c>
      <c r="D552" s="518" t="s">
        <v>902</v>
      </c>
      <c r="E552" s="371">
        <v>6</v>
      </c>
      <c r="F552" s="11" t="s">
        <v>427</v>
      </c>
      <c r="G552" s="11" t="s">
        <v>428</v>
      </c>
      <c r="H552" s="12">
        <v>22</v>
      </c>
      <c r="I552" s="12">
        <v>22</v>
      </c>
      <c r="J552" s="12">
        <v>9</v>
      </c>
      <c r="K552" s="12">
        <v>11</v>
      </c>
      <c r="L552" s="12"/>
      <c r="M552" s="12"/>
      <c r="N552" s="12"/>
      <c r="O552" s="12"/>
      <c r="P552" s="135">
        <f>IF($C552="","",SUM((I552*Character!$D$42),(K552*Character!$E$42),(L552*Character!$F$42),(M552*Character!$G$42)))</f>
        <v>13.492553191489362</v>
      </c>
      <c r="Q552" s="458"/>
      <c r="R552" s="458"/>
      <c r="T552" s="132" t="s">
        <v>902</v>
      </c>
      <c r="U552" s="132" t="s">
        <v>902</v>
      </c>
      <c r="V552" s="132" t="s">
        <v>902</v>
      </c>
      <c r="W552" s="132" t="s">
        <v>902</v>
      </c>
      <c r="X552" s="458"/>
    </row>
    <row r="553" spans="1:24" x14ac:dyDescent="0.25">
      <c r="A553" s="11" t="s">
        <v>16</v>
      </c>
      <c r="B553" s="11" t="s">
        <v>16</v>
      </c>
      <c r="C553" s="11" t="s">
        <v>578</v>
      </c>
      <c r="D553" s="518" t="s">
        <v>902</v>
      </c>
      <c r="E553" s="371">
        <v>6</v>
      </c>
      <c r="F553" s="11" t="s">
        <v>427</v>
      </c>
      <c r="G553" s="11" t="s">
        <v>428</v>
      </c>
      <c r="H553" s="12">
        <v>23</v>
      </c>
      <c r="I553" s="12">
        <v>19</v>
      </c>
      <c r="J553" s="12">
        <v>10</v>
      </c>
      <c r="K553" s="12">
        <v>28</v>
      </c>
      <c r="L553" s="12"/>
      <c r="M553" s="12"/>
      <c r="N553" s="12"/>
      <c r="O553" s="12"/>
      <c r="P553" s="135">
        <f>IF($C553="","",SUM((I553*Character!$D$42),(K553*Character!$E$42),(L553*Character!$F$42),(M553*Character!$G$42)))</f>
        <v>30.152659574468085</v>
      </c>
      <c r="Q553" s="458"/>
      <c r="R553" s="458"/>
      <c r="T553" s="132" t="s">
        <v>902</v>
      </c>
      <c r="U553" s="132" t="s">
        <v>902</v>
      </c>
      <c r="V553" s="132" t="s">
        <v>902</v>
      </c>
      <c r="W553" s="132" t="s">
        <v>902</v>
      </c>
      <c r="X553" s="458"/>
    </row>
    <row r="554" spans="1:24" x14ac:dyDescent="0.25">
      <c r="A554" s="11" t="s">
        <v>16</v>
      </c>
      <c r="B554" s="11" t="s">
        <v>16</v>
      </c>
      <c r="C554" s="11" t="s">
        <v>568</v>
      </c>
      <c r="D554" s="518" t="s">
        <v>902</v>
      </c>
      <c r="E554" s="371">
        <v>1</v>
      </c>
      <c r="F554" s="11" t="s">
        <v>97</v>
      </c>
      <c r="G554" s="11"/>
      <c r="H554" s="12"/>
      <c r="I554" s="12"/>
      <c r="J554" s="12"/>
      <c r="K554" s="12">
        <v>37</v>
      </c>
      <c r="L554" s="12"/>
      <c r="M554" s="12"/>
      <c r="N554" s="12"/>
      <c r="O554" s="12"/>
      <c r="P554" s="135">
        <f>IF($C554="","",SUM((I554*Character!$D$42),(K554*Character!$E$42),(L554*Character!$F$42),(M554*Character!$G$42)))</f>
        <v>37</v>
      </c>
      <c r="Q554" s="458"/>
      <c r="R554" s="458"/>
      <c r="T554" s="132" t="s">
        <v>902</v>
      </c>
      <c r="U554" s="132" t="s">
        <v>902</v>
      </c>
      <c r="V554" s="132" t="s">
        <v>902</v>
      </c>
      <c r="W554" s="132" t="s">
        <v>1214</v>
      </c>
      <c r="X554" s="458"/>
    </row>
    <row r="555" spans="1:24" x14ac:dyDescent="0.25">
      <c r="A555" s="11" t="s">
        <v>16</v>
      </c>
      <c r="B555" s="11" t="s">
        <v>16</v>
      </c>
      <c r="C555" s="11" t="s">
        <v>570</v>
      </c>
      <c r="D555" s="518" t="s">
        <v>902</v>
      </c>
      <c r="E555" s="371">
        <v>1</v>
      </c>
      <c r="F555" s="11" t="s">
        <v>97</v>
      </c>
      <c r="G555" s="11"/>
      <c r="H555" s="12"/>
      <c r="I555" s="12"/>
      <c r="J555" s="12"/>
      <c r="K555" s="12">
        <v>36</v>
      </c>
      <c r="L555" s="12"/>
      <c r="M555" s="12"/>
      <c r="N555" s="12"/>
      <c r="O555" s="12"/>
      <c r="P555" s="135">
        <f>IF($C555="","",SUM((I555*Character!$D$42),(K555*Character!$E$42),(L555*Character!$F$42),(M555*Character!$G$42)))</f>
        <v>36</v>
      </c>
      <c r="Q555" s="458"/>
      <c r="R555" s="458"/>
      <c r="T555" s="132" t="s">
        <v>902</v>
      </c>
      <c r="U555" s="132" t="s">
        <v>902</v>
      </c>
      <c r="V555" s="132" t="s">
        <v>902</v>
      </c>
      <c r="W555" s="132" t="s">
        <v>1214</v>
      </c>
      <c r="X555" s="458"/>
    </row>
    <row r="556" spans="1:24" x14ac:dyDescent="0.25">
      <c r="A556" s="11" t="s">
        <v>16</v>
      </c>
      <c r="B556" s="11" t="s">
        <v>16</v>
      </c>
      <c r="C556" s="11" t="s">
        <v>594</v>
      </c>
      <c r="D556" s="518" t="s">
        <v>902</v>
      </c>
      <c r="E556" s="371">
        <v>1</v>
      </c>
      <c r="F556" s="11" t="s">
        <v>197</v>
      </c>
      <c r="G556" s="11"/>
      <c r="H556" s="12">
        <v>12</v>
      </c>
      <c r="I556" s="12">
        <v>19</v>
      </c>
      <c r="J556" s="12">
        <v>12</v>
      </c>
      <c r="K556" s="12">
        <v>14</v>
      </c>
      <c r="L556" s="12"/>
      <c r="M556" s="12"/>
      <c r="N556" s="12"/>
      <c r="O556" s="12"/>
      <c r="P556" s="135">
        <f>IF($C556="","",SUM((I556*Character!$D$42),(K556*Character!$E$42),(L556*Character!$F$42),(M556*Character!$G$42)))</f>
        <v>16.152659574468085</v>
      </c>
      <c r="Q556" s="458"/>
      <c r="R556" s="458"/>
      <c r="T556" s="132" t="s">
        <v>902</v>
      </c>
      <c r="U556" s="132" t="s">
        <v>902</v>
      </c>
      <c r="V556" s="132" t="s">
        <v>902</v>
      </c>
      <c r="W556" s="132" t="s">
        <v>902</v>
      </c>
      <c r="X556" s="458"/>
    </row>
    <row r="557" spans="1:24" x14ac:dyDescent="0.25">
      <c r="A557" s="11" t="s">
        <v>16</v>
      </c>
      <c r="B557" s="11" t="s">
        <v>16</v>
      </c>
      <c r="C557" s="11" t="s">
        <v>1236</v>
      </c>
      <c r="D557" s="518" t="s">
        <v>902</v>
      </c>
      <c r="E557" s="371">
        <v>6</v>
      </c>
      <c r="F557" s="11" t="s">
        <v>427</v>
      </c>
      <c r="G557" s="11" t="s">
        <v>430</v>
      </c>
      <c r="H557" s="12">
        <v>22</v>
      </c>
      <c r="I557" s="12">
        <v>22</v>
      </c>
      <c r="J557" s="12">
        <v>9</v>
      </c>
      <c r="K557" s="12">
        <v>11</v>
      </c>
      <c r="L557" s="12"/>
      <c r="M557" s="12"/>
      <c r="N557" s="12"/>
      <c r="O557" s="12"/>
      <c r="P557" s="135">
        <f>IF($C557="","",SUM((I557*Character!$D$42),(K557*Character!$E$42),(L557*Character!$F$42),(M557*Character!$G$42)))</f>
        <v>13.492553191489362</v>
      </c>
      <c r="Q557" s="458"/>
      <c r="R557" s="458"/>
      <c r="T557" s="132" t="s">
        <v>902</v>
      </c>
      <c r="U557" s="132" t="s">
        <v>902</v>
      </c>
      <c r="V557" s="132" t="s">
        <v>902</v>
      </c>
      <c r="W557" s="132" t="s">
        <v>902</v>
      </c>
      <c r="X557" s="458"/>
    </row>
    <row r="558" spans="1:24" x14ac:dyDescent="0.25">
      <c r="A558" s="11" t="s">
        <v>16</v>
      </c>
      <c r="B558" s="11" t="s">
        <v>16</v>
      </c>
      <c r="C558" s="11" t="s">
        <v>579</v>
      </c>
      <c r="D558" s="518" t="s">
        <v>902</v>
      </c>
      <c r="E558" s="371">
        <v>6</v>
      </c>
      <c r="F558" s="11" t="s">
        <v>427</v>
      </c>
      <c r="G558" s="11" t="s">
        <v>430</v>
      </c>
      <c r="H558" s="12">
        <v>23</v>
      </c>
      <c r="I558" s="12">
        <v>19</v>
      </c>
      <c r="J558" s="12">
        <v>10</v>
      </c>
      <c r="K558" s="12">
        <v>28</v>
      </c>
      <c r="L558" s="12"/>
      <c r="M558" s="12"/>
      <c r="N558" s="12"/>
      <c r="O558" s="12"/>
      <c r="P558" s="135">
        <f>IF($C558="","",SUM((I558*Character!$D$42),(K558*Character!$E$42),(L558*Character!$F$42),(M558*Character!$G$42)))</f>
        <v>30.152659574468085</v>
      </c>
      <c r="Q558" s="458"/>
      <c r="R558" s="458"/>
      <c r="T558" s="132" t="s">
        <v>902</v>
      </c>
      <c r="U558" s="132" t="s">
        <v>902</v>
      </c>
      <c r="V558" s="132" t="s">
        <v>902</v>
      </c>
      <c r="W558" s="132" t="s">
        <v>902</v>
      </c>
      <c r="X558" s="458"/>
    </row>
    <row r="559" spans="1:24" x14ac:dyDescent="0.25">
      <c r="A559" s="11" t="s">
        <v>16</v>
      </c>
      <c r="B559" s="11" t="s">
        <v>16</v>
      </c>
      <c r="C559" s="11" t="s">
        <v>572</v>
      </c>
      <c r="D559" s="518" t="s">
        <v>902</v>
      </c>
      <c r="E559" s="371">
        <v>1</v>
      </c>
      <c r="F559" s="11" t="s">
        <v>85</v>
      </c>
      <c r="G559" s="11" t="s">
        <v>573</v>
      </c>
      <c r="H559" s="12">
        <v>8</v>
      </c>
      <c r="I559" s="12">
        <v>8</v>
      </c>
      <c r="J559" s="12"/>
      <c r="K559" s="12">
        <v>34</v>
      </c>
      <c r="L559" s="12"/>
      <c r="M559" s="12"/>
      <c r="N559" s="12"/>
      <c r="O559" s="12"/>
      <c r="P559" s="135">
        <f>IF($C559="","",SUM((I559*Character!$D$42),(K559*Character!$E$42),(L559*Character!$F$42),(M559*Character!$G$42)))</f>
        <v>34.906382978723407</v>
      </c>
      <c r="Q559" s="458"/>
      <c r="R559" s="458"/>
      <c r="T559" s="132" t="s">
        <v>902</v>
      </c>
      <c r="U559" s="132" t="s">
        <v>902</v>
      </c>
      <c r="V559" s="132" t="s">
        <v>902</v>
      </c>
      <c r="W559" s="132" t="s">
        <v>902</v>
      </c>
      <c r="X559" s="458"/>
    </row>
    <row r="560" spans="1:24" x14ac:dyDescent="0.25">
      <c r="A560" s="11" t="s">
        <v>16</v>
      </c>
      <c r="B560" s="11" t="s">
        <v>16</v>
      </c>
      <c r="C560" s="11" t="s">
        <v>585</v>
      </c>
      <c r="D560" s="518" t="s">
        <v>902</v>
      </c>
      <c r="E560" s="371">
        <v>1</v>
      </c>
      <c r="F560" s="11" t="s">
        <v>85</v>
      </c>
      <c r="G560" s="11" t="s">
        <v>586</v>
      </c>
      <c r="H560" s="12">
        <v>13</v>
      </c>
      <c r="I560" s="12">
        <v>16</v>
      </c>
      <c r="J560" s="12">
        <v>16</v>
      </c>
      <c r="K560" s="12">
        <v>19</v>
      </c>
      <c r="L560" s="12"/>
      <c r="M560" s="12"/>
      <c r="N560" s="12"/>
      <c r="O560" s="12"/>
      <c r="P560" s="135">
        <f>IF($C560="","",SUM((I560*Character!$D$42),(K560*Character!$E$42),(L560*Character!$F$42),(M560*Character!$G$42)))</f>
        <v>20.81276595744681</v>
      </c>
      <c r="Q560" s="458"/>
      <c r="R560" s="458"/>
      <c r="T560" s="132" t="s">
        <v>902</v>
      </c>
      <c r="U560" s="132" t="s">
        <v>902</v>
      </c>
      <c r="V560" s="132" t="s">
        <v>902</v>
      </c>
      <c r="W560" s="132" t="s">
        <v>902</v>
      </c>
      <c r="X560" s="458"/>
    </row>
    <row r="561" spans="1:24" x14ac:dyDescent="0.25">
      <c r="A561" s="11" t="s">
        <v>16</v>
      </c>
      <c r="B561" s="11" t="s">
        <v>16</v>
      </c>
      <c r="C561" s="11" t="s">
        <v>991</v>
      </c>
      <c r="D561" s="518" t="s">
        <v>902</v>
      </c>
      <c r="E561" s="371">
        <v>1</v>
      </c>
      <c r="F561" s="11" t="s">
        <v>75</v>
      </c>
      <c r="G561" s="11" t="s">
        <v>605</v>
      </c>
      <c r="H561" s="12">
        <v>17</v>
      </c>
      <c r="I561" s="12">
        <v>26</v>
      </c>
      <c r="J561" s="12">
        <v>16</v>
      </c>
      <c r="K561" s="12"/>
      <c r="L561" s="12"/>
      <c r="M561" s="12"/>
      <c r="N561" s="12">
        <v>6</v>
      </c>
      <c r="O561" s="12"/>
      <c r="P561" s="135">
        <f>IF($C561="","",SUM((I561*Character!$D$42),(K561*Character!$E$42),(L561*Character!$F$42),(M561*Character!$G$42)))</f>
        <v>2.9457446808510648</v>
      </c>
      <c r="Q561" s="458"/>
      <c r="R561" s="458"/>
      <c r="T561" s="132" t="s">
        <v>902</v>
      </c>
      <c r="U561" s="132" t="s">
        <v>902</v>
      </c>
      <c r="V561" s="132" t="s">
        <v>902</v>
      </c>
      <c r="W561" s="132" t="s">
        <v>902</v>
      </c>
      <c r="X561" s="458"/>
    </row>
    <row r="562" spans="1:24" x14ac:dyDescent="0.25">
      <c r="A562" s="11" t="s">
        <v>16</v>
      </c>
      <c r="B562" s="11" t="s">
        <v>16</v>
      </c>
      <c r="C562" s="11" t="s">
        <v>564</v>
      </c>
      <c r="D562" s="518" t="s">
        <v>902</v>
      </c>
      <c r="E562" s="371">
        <v>1</v>
      </c>
      <c r="F562" s="11" t="s">
        <v>97</v>
      </c>
      <c r="G562" s="11"/>
      <c r="H562" s="12"/>
      <c r="I562" s="12"/>
      <c r="J562" s="12"/>
      <c r="K562" s="12">
        <v>40</v>
      </c>
      <c r="L562" s="12"/>
      <c r="M562" s="12"/>
      <c r="N562" s="12"/>
      <c r="O562" s="12"/>
      <c r="P562" s="135">
        <f>IF($C562="","",SUM((I562*Character!$D$42),(K562*Character!$E$42),(L562*Character!$F$42),(M562*Character!$G$42)))</f>
        <v>40</v>
      </c>
      <c r="Q562" s="458"/>
      <c r="R562" s="458"/>
      <c r="T562" s="132" t="s">
        <v>902</v>
      </c>
      <c r="U562" s="132" t="s">
        <v>902</v>
      </c>
      <c r="V562" s="132" t="s">
        <v>902</v>
      </c>
      <c r="W562" s="132" t="s">
        <v>1214</v>
      </c>
      <c r="X562" s="458"/>
    </row>
    <row r="563" spans="1:24" x14ac:dyDescent="0.25">
      <c r="A563" s="11" t="s">
        <v>16</v>
      </c>
      <c r="B563" s="11" t="s">
        <v>16</v>
      </c>
      <c r="C563" s="11" t="s">
        <v>571</v>
      </c>
      <c r="D563" s="518" t="s">
        <v>902</v>
      </c>
      <c r="E563" s="371">
        <v>1</v>
      </c>
      <c r="F563" s="11" t="s">
        <v>97</v>
      </c>
      <c r="G563" s="11"/>
      <c r="H563" s="12"/>
      <c r="I563" s="12"/>
      <c r="J563" s="12"/>
      <c r="K563" s="12">
        <v>36</v>
      </c>
      <c r="L563" s="12"/>
      <c r="M563" s="12"/>
      <c r="N563" s="12"/>
      <c r="O563" s="12"/>
      <c r="P563" s="135">
        <f>IF($C563="","",SUM((I563*Character!$D$42),(K563*Character!$E$42),(L563*Character!$F$42),(M563*Character!$G$42)))</f>
        <v>36</v>
      </c>
      <c r="Q563" s="458"/>
      <c r="R563" s="458"/>
      <c r="T563" s="132" t="s">
        <v>902</v>
      </c>
      <c r="U563" s="132" t="s">
        <v>902</v>
      </c>
      <c r="V563" s="132" t="s">
        <v>902</v>
      </c>
      <c r="W563" s="132" t="s">
        <v>1214</v>
      </c>
      <c r="X563" s="458"/>
    </row>
    <row r="564" spans="1:24" x14ac:dyDescent="0.25">
      <c r="A564" s="11" t="s">
        <v>16</v>
      </c>
      <c r="B564" s="11" t="s">
        <v>16</v>
      </c>
      <c r="C564" s="11" t="s">
        <v>596</v>
      </c>
      <c r="D564" s="518" t="s">
        <v>902</v>
      </c>
      <c r="E564" s="371">
        <v>1</v>
      </c>
      <c r="F564" s="11" t="s">
        <v>149</v>
      </c>
      <c r="G564" s="11" t="s">
        <v>150</v>
      </c>
      <c r="H564" s="12">
        <v>12</v>
      </c>
      <c r="I564" s="12">
        <v>20</v>
      </c>
      <c r="J564" s="12">
        <v>13</v>
      </c>
      <c r="K564" s="12"/>
      <c r="L564" s="12">
        <v>1</v>
      </c>
      <c r="M564" s="12"/>
      <c r="N564" s="12"/>
      <c r="O564" s="12"/>
      <c r="P564" s="135">
        <f>IF($C564="","",SUM((I564*Character!$D$42),(K564*Character!$E$42),(L564*Character!$F$42),(M564*Character!$G$42)))</f>
        <v>9.0638297872340452</v>
      </c>
      <c r="Q564" s="458"/>
      <c r="R564" s="458"/>
      <c r="T564" s="132" t="s">
        <v>902</v>
      </c>
      <c r="U564" s="132" t="s">
        <v>902</v>
      </c>
      <c r="V564" s="132" t="s">
        <v>902</v>
      </c>
      <c r="W564" s="132" t="s">
        <v>902</v>
      </c>
      <c r="X564" s="458"/>
    </row>
    <row r="565" spans="1:24" x14ac:dyDescent="0.25">
      <c r="A565" s="11" t="s">
        <v>16</v>
      </c>
      <c r="B565" s="11" t="s">
        <v>16</v>
      </c>
      <c r="C565" s="11" t="s">
        <v>589</v>
      </c>
      <c r="D565" s="518" t="s">
        <v>902</v>
      </c>
      <c r="E565" s="371">
        <v>1</v>
      </c>
      <c r="F565" s="11" t="s">
        <v>85</v>
      </c>
      <c r="G565" s="11" t="s">
        <v>573</v>
      </c>
      <c r="H565" s="12">
        <v>12</v>
      </c>
      <c r="I565" s="12">
        <v>14</v>
      </c>
      <c r="J565" s="12">
        <v>15</v>
      </c>
      <c r="K565" s="12">
        <v>19</v>
      </c>
      <c r="L565" s="12"/>
      <c r="M565" s="12"/>
      <c r="N565" s="12"/>
      <c r="O565" s="12"/>
      <c r="P565" s="135">
        <f>IF($C565="","",SUM((I565*Character!$D$42),(K565*Character!$E$42),(L565*Character!$F$42),(M565*Character!$G$42)))</f>
        <v>20.586170212765957</v>
      </c>
      <c r="Q565" s="458"/>
      <c r="R565" s="458"/>
      <c r="T565" s="132" t="s">
        <v>902</v>
      </c>
      <c r="U565" s="132" t="s">
        <v>902</v>
      </c>
      <c r="V565" s="132" t="s">
        <v>902</v>
      </c>
      <c r="W565" s="132" t="s">
        <v>902</v>
      </c>
      <c r="X565" s="458"/>
    </row>
    <row r="566" spans="1:24" x14ac:dyDescent="0.25">
      <c r="A566" s="11" t="s">
        <v>16</v>
      </c>
      <c r="B566" s="11" t="s">
        <v>16</v>
      </c>
      <c r="C566" s="11" t="s">
        <v>569</v>
      </c>
      <c r="D566" s="518" t="s">
        <v>902</v>
      </c>
      <c r="E566" s="371">
        <v>1</v>
      </c>
      <c r="F566" s="11" t="s">
        <v>97</v>
      </c>
      <c r="G566" s="11"/>
      <c r="H566" s="12"/>
      <c r="I566" s="12"/>
      <c r="J566" s="12"/>
      <c r="K566" s="12">
        <v>37</v>
      </c>
      <c r="L566" s="12"/>
      <c r="M566" s="12"/>
      <c r="N566" s="12"/>
      <c r="O566" s="12"/>
      <c r="P566" s="135">
        <f>IF($C566="","",SUM((I566*Character!$D$42),(K566*Character!$E$42),(L566*Character!$F$42),(M566*Character!$G$42)))</f>
        <v>37</v>
      </c>
      <c r="Q566" s="458"/>
      <c r="R566" s="458"/>
      <c r="T566" s="132" t="s">
        <v>902</v>
      </c>
      <c r="U566" s="132" t="s">
        <v>902</v>
      </c>
      <c r="V566" s="132" t="s">
        <v>902</v>
      </c>
      <c r="W566" s="132" t="s">
        <v>1214</v>
      </c>
      <c r="X566" s="458"/>
    </row>
    <row r="567" spans="1:24" x14ac:dyDescent="0.25">
      <c r="A567" s="11"/>
      <c r="B567" s="11"/>
      <c r="C567" s="11"/>
      <c r="D567" s="518"/>
      <c r="F567" s="11"/>
      <c r="G567" s="11"/>
      <c r="H567" s="12"/>
      <c r="I567" s="12"/>
      <c r="J567" s="12"/>
      <c r="K567" s="12"/>
      <c r="L567" s="12"/>
      <c r="M567" s="12"/>
      <c r="N567" s="12"/>
      <c r="O567" s="12"/>
      <c r="P567" s="135" t="str">
        <f>IF($C567="","",SUM((I567*Character!$D$42),(K567*Character!$E$42),(L567*Character!$F$42),(M567*Character!$G$42),(O567*Character!$H$42)))</f>
        <v/>
      </c>
      <c r="Q567" s="458"/>
      <c r="R567" s="458"/>
      <c r="X567" s="458"/>
    </row>
    <row r="568" spans="1:24" x14ac:dyDescent="0.25">
      <c r="A568" s="390" t="s">
        <v>23</v>
      </c>
      <c r="B568" s="11"/>
      <c r="C568" s="11"/>
      <c r="D568" s="518"/>
      <c r="F568" s="11"/>
      <c r="G568" s="11"/>
      <c r="H568" s="12"/>
      <c r="I568" s="12"/>
      <c r="J568" s="12"/>
      <c r="K568" s="12"/>
      <c r="L568" s="12"/>
      <c r="M568" s="12"/>
      <c r="N568" s="12"/>
      <c r="O568" s="12"/>
      <c r="P568" s="135" t="str">
        <f>IF($C568="","",SUM((I568*Character!$D$42),(K568*Character!$E$42),(L568*Character!$F$42),(M568*Character!$G$42),(O568*Character!$H$42)))</f>
        <v/>
      </c>
      <c r="Q568" s="458"/>
      <c r="R568" s="458"/>
      <c r="X568" s="458"/>
    </row>
    <row r="569" spans="1:24" x14ac:dyDescent="0.25">
      <c r="A569" s="11" t="s">
        <v>23</v>
      </c>
      <c r="B569" s="11" t="s">
        <v>862</v>
      </c>
      <c r="C569" s="11" t="s">
        <v>870</v>
      </c>
      <c r="D569" s="518" t="s">
        <v>902</v>
      </c>
      <c r="E569" s="371">
        <v>1</v>
      </c>
      <c r="F569" s="11"/>
      <c r="G569" s="11"/>
      <c r="H569" s="12"/>
      <c r="I569" s="12"/>
      <c r="J569" s="12"/>
      <c r="K569" s="12">
        <v>8</v>
      </c>
      <c r="L569" s="12"/>
      <c r="M569" s="12"/>
      <c r="N569" s="12"/>
      <c r="O569" s="12"/>
      <c r="P569" s="135">
        <f>IF($C569="","",SUM((I569*Character!$D$42),(K569*Character!$E$42),(L569*Character!$F$42),(M569*Character!$G$42)))</f>
        <v>8</v>
      </c>
      <c r="Q569" s="458"/>
      <c r="R569" s="458"/>
      <c r="T569" s="132" t="s">
        <v>902</v>
      </c>
      <c r="U569" s="132" t="s">
        <v>902</v>
      </c>
      <c r="V569" s="132" t="s">
        <v>902</v>
      </c>
      <c r="W569" s="132" t="s">
        <v>902</v>
      </c>
      <c r="X569" s="458"/>
    </row>
    <row r="570" spans="1:24" x14ac:dyDescent="0.25">
      <c r="A570" s="11" t="s">
        <v>23</v>
      </c>
      <c r="B570" s="11" t="s">
        <v>862</v>
      </c>
      <c r="C570" s="11" t="s">
        <v>1242</v>
      </c>
      <c r="D570" s="518" t="s">
        <v>902</v>
      </c>
      <c r="E570" s="371">
        <v>4</v>
      </c>
      <c r="F570" s="11"/>
      <c r="G570" s="11"/>
      <c r="H570" s="12"/>
      <c r="I570" s="12">
        <v>10</v>
      </c>
      <c r="J570" s="12"/>
      <c r="K570" s="12"/>
      <c r="L570" s="12"/>
      <c r="M570" s="12"/>
      <c r="N570" s="12"/>
      <c r="O570" s="12"/>
      <c r="P570" s="135">
        <f>IF($C570="","",SUM((I570*Character!$D$42),(K570*Character!$E$42),(L570*Character!$F$42),(M570*Character!$G$42)))</f>
        <v>1.1329787234042556</v>
      </c>
      <c r="Q570" s="458"/>
      <c r="R570" s="458"/>
      <c r="T570" s="132" t="s">
        <v>902</v>
      </c>
      <c r="U570" s="132" t="s">
        <v>902</v>
      </c>
      <c r="V570" s="132" t="s">
        <v>902</v>
      </c>
      <c r="W570" s="132" t="s">
        <v>902</v>
      </c>
      <c r="X570" s="458"/>
    </row>
    <row r="571" spans="1:24" x14ac:dyDescent="0.25">
      <c r="A571" s="11" t="s">
        <v>23</v>
      </c>
      <c r="B571" s="11" t="s">
        <v>862</v>
      </c>
      <c r="C571" s="11" t="s">
        <v>872</v>
      </c>
      <c r="D571" s="518" t="s">
        <v>902</v>
      </c>
      <c r="E571" s="371">
        <v>1</v>
      </c>
      <c r="F571" s="11"/>
      <c r="G571" s="11"/>
      <c r="H571" s="12"/>
      <c r="I571" s="12">
        <v>8</v>
      </c>
      <c r="J571" s="12"/>
      <c r="K571" s="12"/>
      <c r="L571" s="12"/>
      <c r="M571" s="12"/>
      <c r="N571" s="12"/>
      <c r="O571" s="12"/>
      <c r="P571" s="135">
        <f>IF($C571="","",SUM((I571*Character!$D$42),(K571*Character!$E$42),(L571*Character!$F$42),(M571*Character!$G$42)))</f>
        <v>0.90638297872340456</v>
      </c>
      <c r="Q571" s="458"/>
      <c r="R571" s="458"/>
      <c r="T571" s="132" t="s">
        <v>902</v>
      </c>
      <c r="U571" s="132" t="s">
        <v>902</v>
      </c>
      <c r="V571" s="132" t="s">
        <v>902</v>
      </c>
      <c r="W571" s="132" t="s">
        <v>902</v>
      </c>
      <c r="X571" s="458"/>
    </row>
    <row r="572" spans="1:24" x14ac:dyDescent="0.25">
      <c r="A572" s="11"/>
      <c r="B572" s="11"/>
      <c r="C572" s="11"/>
      <c r="D572" s="518"/>
      <c r="F572" s="11"/>
      <c r="G572" s="11"/>
      <c r="H572" s="12"/>
      <c r="I572" s="12"/>
      <c r="J572" s="12"/>
      <c r="K572" s="12"/>
      <c r="L572" s="12"/>
      <c r="M572" s="12"/>
      <c r="N572" s="12"/>
      <c r="O572" s="12"/>
      <c r="P572" s="135" t="str">
        <f>IF($C572="","",SUM((I572*Character!$D$42),(K572*Character!$E$42),(L572*Character!$F$42),(M572*Character!$G$42),(O572*Character!$H$42)))</f>
        <v/>
      </c>
      <c r="Q572" s="458"/>
      <c r="R572" s="458"/>
      <c r="X572" s="458"/>
    </row>
    <row r="573" spans="1:24" s="388" customFormat="1" x14ac:dyDescent="0.25">
      <c r="A573" s="389" t="s">
        <v>7</v>
      </c>
      <c r="B573" s="384"/>
      <c r="C573" s="384"/>
      <c r="D573" s="517"/>
      <c r="E573" s="383"/>
      <c r="F573" s="384"/>
      <c r="G573" s="384"/>
      <c r="H573" s="385"/>
      <c r="I573" s="385"/>
      <c r="J573" s="385"/>
      <c r="K573" s="385"/>
      <c r="L573" s="385"/>
      <c r="M573" s="385"/>
      <c r="N573" s="385"/>
      <c r="O573" s="385"/>
      <c r="P573" s="135" t="str">
        <f>IF($C573="","",SUM((I573*Character!$D$42),(K573*Character!$E$42),(L573*Character!$F$42),(M573*Character!$G$42),(O573*Character!$H$42)))</f>
        <v/>
      </c>
      <c r="Q573" s="457"/>
      <c r="R573" s="457"/>
      <c r="S573" s="386"/>
      <c r="T573" s="387"/>
      <c r="U573" s="387"/>
      <c r="V573" s="387"/>
      <c r="W573" s="387"/>
      <c r="X573" s="457"/>
    </row>
    <row r="574" spans="1:24" x14ac:dyDescent="0.25">
      <c r="A574" s="11" t="s">
        <v>7</v>
      </c>
      <c r="B574" s="11" t="s">
        <v>7</v>
      </c>
      <c r="C574" s="11" t="s">
        <v>391</v>
      </c>
      <c r="D574" s="518" t="s">
        <v>902</v>
      </c>
      <c r="E574" s="371">
        <v>4</v>
      </c>
      <c r="F574" s="11" t="s">
        <v>67</v>
      </c>
      <c r="G574" s="11" t="s">
        <v>105</v>
      </c>
      <c r="H574" s="12">
        <v>11</v>
      </c>
      <c r="I574" s="12">
        <v>10</v>
      </c>
      <c r="J574" s="12"/>
      <c r="K574" s="12">
        <v>12</v>
      </c>
      <c r="L574" s="12"/>
      <c r="M574" s="12"/>
      <c r="N574" s="12"/>
      <c r="O574" s="12"/>
      <c r="P574" s="135">
        <f>IF($C574="","",SUM((I574*Character!$D$42),(K574*Character!$E$42),(L574*Character!$F$42),(M574*Character!$G$42)))</f>
        <v>13.132978723404255</v>
      </c>
      <c r="Q574" s="458"/>
      <c r="R574" s="458"/>
      <c r="T574" s="132" t="s">
        <v>902</v>
      </c>
      <c r="U574" s="132" t="s">
        <v>902</v>
      </c>
      <c r="V574" s="132" t="s">
        <v>902</v>
      </c>
      <c r="W574" s="132" t="s">
        <v>902</v>
      </c>
      <c r="X574" s="458"/>
    </row>
    <row r="575" spans="1:24" x14ac:dyDescent="0.25">
      <c r="A575" s="11" t="s">
        <v>7</v>
      </c>
      <c r="B575" s="11" t="s">
        <v>7</v>
      </c>
      <c r="C575" s="11" t="s">
        <v>387</v>
      </c>
      <c r="D575" s="518" t="s">
        <v>902</v>
      </c>
      <c r="E575" s="371">
        <v>4</v>
      </c>
      <c r="F575" s="11" t="s">
        <v>67</v>
      </c>
      <c r="G575" s="11" t="s">
        <v>388</v>
      </c>
      <c r="H575" s="12">
        <v>10</v>
      </c>
      <c r="I575" s="12">
        <v>10</v>
      </c>
      <c r="J575" s="12"/>
      <c r="K575" s="12">
        <v>13</v>
      </c>
      <c r="L575" s="12"/>
      <c r="M575" s="12"/>
      <c r="N575" s="12"/>
      <c r="O575" s="12"/>
      <c r="P575" s="135">
        <f>IF($C575="","",SUM((I575*Character!$D$42),(K575*Character!$E$42),(L575*Character!$F$42),(M575*Character!$G$42)))</f>
        <v>14.132978723404255</v>
      </c>
      <c r="Q575" s="458"/>
      <c r="R575" s="458"/>
      <c r="T575" s="132" t="s">
        <v>902</v>
      </c>
      <c r="U575" s="132" t="s">
        <v>902</v>
      </c>
      <c r="V575" s="132" t="s">
        <v>902</v>
      </c>
      <c r="W575" s="132" t="s">
        <v>902</v>
      </c>
      <c r="X575" s="458"/>
    </row>
    <row r="576" spans="1:24" x14ac:dyDescent="0.25">
      <c r="A576" s="11" t="s">
        <v>7</v>
      </c>
      <c r="B576" s="11" t="s">
        <v>7</v>
      </c>
      <c r="C576" s="11" t="s">
        <v>343</v>
      </c>
      <c r="D576" s="518" t="s">
        <v>902</v>
      </c>
      <c r="E576" s="371">
        <v>1</v>
      </c>
      <c r="F576" s="11" t="s">
        <v>97</v>
      </c>
      <c r="G576" s="11"/>
      <c r="H576" s="12"/>
      <c r="I576" s="12"/>
      <c r="J576" s="12"/>
      <c r="K576" s="12">
        <v>30</v>
      </c>
      <c r="L576" s="12"/>
      <c r="M576" s="12"/>
      <c r="N576" s="12"/>
      <c r="O576" s="12"/>
      <c r="P576" s="135">
        <f>IF($C576="","",SUM((I576*Character!$D$42),(K576*Character!$E$42),(L576*Character!$F$42),(M576*Character!$G$42)))</f>
        <v>30</v>
      </c>
      <c r="Q576" s="458"/>
      <c r="R576" s="458"/>
      <c r="T576" s="132" t="s">
        <v>902</v>
      </c>
      <c r="U576" s="132" t="s">
        <v>902</v>
      </c>
      <c r="V576" s="132" t="s">
        <v>1214</v>
      </c>
      <c r="W576" s="132" t="s">
        <v>902</v>
      </c>
      <c r="X576" s="458"/>
    </row>
    <row r="577" spans="1:24" x14ac:dyDescent="0.25">
      <c r="A577" s="11" t="s">
        <v>7</v>
      </c>
      <c r="B577" s="11" t="s">
        <v>7</v>
      </c>
      <c r="C577" s="11" t="s">
        <v>363</v>
      </c>
      <c r="D577" s="518" t="s">
        <v>902</v>
      </c>
      <c r="E577" s="371">
        <v>1</v>
      </c>
      <c r="F577" s="11" t="s">
        <v>97</v>
      </c>
      <c r="G577" s="11"/>
      <c r="H577" s="12"/>
      <c r="I577" s="12"/>
      <c r="J577" s="12"/>
      <c r="K577" s="12">
        <v>23</v>
      </c>
      <c r="L577" s="12"/>
      <c r="M577" s="12"/>
      <c r="N577" s="12"/>
      <c r="O577" s="12"/>
      <c r="P577" s="135">
        <f>IF($C577="","",SUM((I577*Character!$D$42),(K577*Character!$E$42),(L577*Character!$F$42),(M577*Character!$G$42)))</f>
        <v>23</v>
      </c>
      <c r="Q577" s="458"/>
      <c r="R577" s="458"/>
      <c r="T577" s="132" t="s">
        <v>902</v>
      </c>
      <c r="U577" s="132" t="s">
        <v>902</v>
      </c>
      <c r="V577" s="132" t="s">
        <v>902</v>
      </c>
      <c r="W577" s="132" t="s">
        <v>1214</v>
      </c>
      <c r="X577" s="458"/>
    </row>
    <row r="578" spans="1:24" x14ac:dyDescent="0.25">
      <c r="A578" s="11" t="s">
        <v>7</v>
      </c>
      <c r="B578" s="11" t="s">
        <v>7</v>
      </c>
      <c r="C578" s="11" t="s">
        <v>338</v>
      </c>
      <c r="D578" s="518" t="s">
        <v>902</v>
      </c>
      <c r="E578" s="371">
        <v>4</v>
      </c>
      <c r="F578" s="11" t="s">
        <v>72</v>
      </c>
      <c r="G578" s="11" t="s">
        <v>339</v>
      </c>
      <c r="H578" s="12">
        <v>8</v>
      </c>
      <c r="I578" s="12">
        <v>12</v>
      </c>
      <c r="J578" s="12">
        <v>12</v>
      </c>
      <c r="K578" s="12">
        <v>30</v>
      </c>
      <c r="L578" s="12"/>
      <c r="M578" s="12"/>
      <c r="N578" s="12"/>
      <c r="O578" s="12"/>
      <c r="P578" s="135">
        <f>IF($C578="","",SUM((I578*Character!$D$42),(K578*Character!$E$42),(L578*Character!$F$42),(M578*Character!$G$42)))</f>
        <v>31.359574468085107</v>
      </c>
      <c r="Q578" s="458"/>
      <c r="R578" s="458"/>
      <c r="T578" s="132" t="s">
        <v>902</v>
      </c>
      <c r="U578" s="132" t="s">
        <v>902</v>
      </c>
      <c r="V578" s="132" t="s">
        <v>902</v>
      </c>
      <c r="W578" s="132" t="s">
        <v>902</v>
      </c>
      <c r="X578" s="458"/>
    </row>
    <row r="579" spans="1:24" x14ac:dyDescent="0.25">
      <c r="A579" s="11" t="s">
        <v>7</v>
      </c>
      <c r="B579" s="11" t="s">
        <v>7</v>
      </c>
      <c r="C579" s="11" t="s">
        <v>382</v>
      </c>
      <c r="D579" s="518" t="s">
        <v>902</v>
      </c>
      <c r="E579" s="371">
        <v>2</v>
      </c>
      <c r="F579" s="11" t="s">
        <v>383</v>
      </c>
      <c r="G579" s="11"/>
      <c r="H579" s="12">
        <v>13</v>
      </c>
      <c r="I579" s="12">
        <v>6</v>
      </c>
      <c r="J579" s="12">
        <v>6</v>
      </c>
      <c r="K579" s="12">
        <v>14</v>
      </c>
      <c r="L579" s="12"/>
      <c r="M579" s="12"/>
      <c r="N579" s="12"/>
      <c r="O579" s="12"/>
      <c r="P579" s="135">
        <f>IF($C579="","",SUM((I579*Character!$D$42),(K579*Character!$E$42),(L579*Character!$F$42),(M579*Character!$G$42)))</f>
        <v>14.679787234042553</v>
      </c>
      <c r="Q579" s="458"/>
      <c r="R579" s="458"/>
      <c r="T579" s="132" t="s">
        <v>1214</v>
      </c>
      <c r="U579" s="132" t="s">
        <v>902</v>
      </c>
      <c r="V579" s="132" t="s">
        <v>902</v>
      </c>
      <c r="W579" s="132" t="s">
        <v>902</v>
      </c>
      <c r="X579" s="458"/>
    </row>
    <row r="580" spans="1:24" x14ac:dyDescent="0.25">
      <c r="A580" s="11" t="s">
        <v>7</v>
      </c>
      <c r="B580" s="11" t="s">
        <v>7</v>
      </c>
      <c r="C580" s="11" t="s">
        <v>334</v>
      </c>
      <c r="D580" s="518" t="s">
        <v>902</v>
      </c>
      <c r="E580" s="371">
        <v>4</v>
      </c>
      <c r="F580" s="11" t="s">
        <v>252</v>
      </c>
      <c r="G580" s="11"/>
      <c r="H580" s="12"/>
      <c r="I580" s="12">
        <v>16</v>
      </c>
      <c r="J580" s="12"/>
      <c r="K580" s="12">
        <v>19</v>
      </c>
      <c r="L580" s="12"/>
      <c r="M580" s="12">
        <v>1</v>
      </c>
      <c r="N580" s="12"/>
      <c r="O580" s="12"/>
      <c r="P580" s="135">
        <f>IF($C580="","",SUM((I580*Character!$D$42),(K580*Character!$E$42),(L580*Character!$F$42),(M580*Character!$G$42)))</f>
        <v>34.408510638297876</v>
      </c>
      <c r="Q580" s="458"/>
      <c r="R580" s="458"/>
      <c r="T580" s="132" t="s">
        <v>902</v>
      </c>
      <c r="U580" s="132" t="s">
        <v>902</v>
      </c>
      <c r="V580" s="132" t="s">
        <v>902</v>
      </c>
      <c r="W580" s="132" t="s">
        <v>902</v>
      </c>
      <c r="X580" s="458"/>
    </row>
    <row r="581" spans="1:24" x14ac:dyDescent="0.25">
      <c r="A581" s="11" t="s">
        <v>7</v>
      </c>
      <c r="B581" s="11" t="s">
        <v>7</v>
      </c>
      <c r="C581" s="11" t="s">
        <v>356</v>
      </c>
      <c r="D581" s="518" t="s">
        <v>902</v>
      </c>
      <c r="E581" s="371">
        <v>1</v>
      </c>
      <c r="F581" s="11" t="s">
        <v>97</v>
      </c>
      <c r="G581" s="11"/>
      <c r="H581" s="12"/>
      <c r="I581" s="12"/>
      <c r="J581" s="12"/>
      <c r="K581" s="12">
        <v>24</v>
      </c>
      <c r="L581" s="12"/>
      <c r="M581" s="12"/>
      <c r="N581" s="12"/>
      <c r="O581" s="12"/>
      <c r="P581" s="135">
        <f>IF($C581="","",SUM((I581*Character!$D$42),(K581*Character!$E$42),(L581*Character!$F$42),(M581*Character!$G$42)))</f>
        <v>24</v>
      </c>
      <c r="Q581" s="458"/>
      <c r="R581" s="458"/>
      <c r="T581" s="132" t="s">
        <v>902</v>
      </c>
      <c r="U581" s="132" t="s">
        <v>902</v>
      </c>
      <c r="V581" s="132" t="s">
        <v>902</v>
      </c>
      <c r="W581" s="132" t="s">
        <v>1214</v>
      </c>
      <c r="X581" s="458"/>
    </row>
    <row r="582" spans="1:24" x14ac:dyDescent="0.25">
      <c r="A582" s="11" t="s">
        <v>7</v>
      </c>
      <c r="B582" s="11" t="s">
        <v>7</v>
      </c>
      <c r="C582" s="11" t="s">
        <v>332</v>
      </c>
      <c r="D582" s="518" t="s">
        <v>902</v>
      </c>
      <c r="E582" s="371">
        <v>5</v>
      </c>
      <c r="F582" s="11" t="s">
        <v>38</v>
      </c>
      <c r="G582" s="11" t="s">
        <v>333</v>
      </c>
      <c r="H582" s="12">
        <v>18</v>
      </c>
      <c r="I582" s="12">
        <v>19</v>
      </c>
      <c r="J582" s="12"/>
      <c r="K582" s="12">
        <v>34</v>
      </c>
      <c r="L582" s="12"/>
      <c r="M582" s="12"/>
      <c r="N582" s="12"/>
      <c r="O582" s="12"/>
      <c r="P582" s="135">
        <f>IF($C582="","",SUM((I582*Character!$D$42),(K582*Character!$E$42),(L582*Character!$F$42),(M582*Character!$G$42)))</f>
        <v>36.152659574468089</v>
      </c>
      <c r="Q582" s="458"/>
      <c r="R582" s="458"/>
      <c r="T582" s="132" t="s">
        <v>902</v>
      </c>
      <c r="U582" s="132" t="s">
        <v>902</v>
      </c>
      <c r="V582" s="132" t="s">
        <v>902</v>
      </c>
      <c r="W582" s="132" t="s">
        <v>902</v>
      </c>
      <c r="X582" s="458"/>
    </row>
    <row r="583" spans="1:24" x14ac:dyDescent="0.25">
      <c r="A583" s="11" t="s">
        <v>7</v>
      </c>
      <c r="B583" s="11" t="s">
        <v>7</v>
      </c>
      <c r="C583" s="11" t="s">
        <v>335</v>
      </c>
      <c r="D583" s="518" t="s">
        <v>902</v>
      </c>
      <c r="E583" s="371">
        <v>4</v>
      </c>
      <c r="F583" s="11"/>
      <c r="G583" s="11" t="s">
        <v>336</v>
      </c>
      <c r="H583" s="12">
        <v>11</v>
      </c>
      <c r="I583" s="12">
        <v>12</v>
      </c>
      <c r="J583" s="12">
        <v>10</v>
      </c>
      <c r="K583" s="12">
        <v>34</v>
      </c>
      <c r="L583" s="12"/>
      <c r="M583" s="12"/>
      <c r="N583" s="12"/>
      <c r="O583" s="12"/>
      <c r="P583" s="135">
        <f>IF($C583="","",SUM((I583*Character!$D$42),(K583*Character!$E$42),(L583*Character!$F$42),(M583*Character!$G$42)))</f>
        <v>35.359574468085107</v>
      </c>
      <c r="Q583" s="458"/>
      <c r="R583" s="458"/>
      <c r="T583" s="132" t="s">
        <v>902</v>
      </c>
      <c r="U583" s="132" t="s">
        <v>902</v>
      </c>
      <c r="V583" s="132" t="s">
        <v>902</v>
      </c>
      <c r="W583" s="132" t="s">
        <v>902</v>
      </c>
      <c r="X583" s="458"/>
    </row>
    <row r="584" spans="1:24" x14ac:dyDescent="0.25">
      <c r="A584" s="11" t="s">
        <v>7</v>
      </c>
      <c r="B584" s="11" t="s">
        <v>7</v>
      </c>
      <c r="C584" s="11" t="s">
        <v>392</v>
      </c>
      <c r="D584" s="518" t="s">
        <v>902</v>
      </c>
      <c r="E584" s="371">
        <v>1</v>
      </c>
      <c r="F584" s="11" t="s">
        <v>111</v>
      </c>
      <c r="G584" s="11" t="s">
        <v>147</v>
      </c>
      <c r="H584" s="12">
        <v>10</v>
      </c>
      <c r="I584" s="12">
        <v>10</v>
      </c>
      <c r="J584" s="12">
        <v>10</v>
      </c>
      <c r="K584" s="12">
        <v>12</v>
      </c>
      <c r="L584" s="12"/>
      <c r="M584" s="12"/>
      <c r="N584" s="12"/>
      <c r="O584" s="12"/>
      <c r="P584" s="135">
        <f>IF($C584="","",SUM((I584*Character!$D$42),(K584*Character!$E$42),(L584*Character!$F$42),(M584*Character!$G$42)))</f>
        <v>13.132978723404255</v>
      </c>
      <c r="Q584" s="458"/>
      <c r="R584" s="458"/>
      <c r="T584" s="132" t="s">
        <v>902</v>
      </c>
      <c r="U584" s="132" t="s">
        <v>902</v>
      </c>
      <c r="V584" s="132" t="s">
        <v>902</v>
      </c>
      <c r="W584" s="132" t="s">
        <v>902</v>
      </c>
      <c r="X584" s="458"/>
    </row>
    <row r="585" spans="1:24" x14ac:dyDescent="0.25">
      <c r="A585" s="11" t="s">
        <v>7</v>
      </c>
      <c r="B585" s="11" t="s">
        <v>7</v>
      </c>
      <c r="C585" s="11" t="s">
        <v>346</v>
      </c>
      <c r="D585" s="518" t="s">
        <v>902</v>
      </c>
      <c r="E585" s="371">
        <v>1</v>
      </c>
      <c r="F585" s="11" t="s">
        <v>97</v>
      </c>
      <c r="G585" s="11"/>
      <c r="H585" s="12"/>
      <c r="I585" s="12"/>
      <c r="J585" s="12"/>
      <c r="K585" s="12">
        <v>29</v>
      </c>
      <c r="L585" s="12"/>
      <c r="M585" s="12"/>
      <c r="N585" s="12"/>
      <c r="O585" s="12"/>
      <c r="P585" s="135">
        <f>IF($C585="","",SUM((I585*Character!$D$42),(K585*Character!$E$42),(L585*Character!$F$42),(M585*Character!$G$42)))</f>
        <v>29</v>
      </c>
      <c r="Q585" s="458"/>
      <c r="R585" s="458"/>
      <c r="T585" s="132" t="s">
        <v>902</v>
      </c>
      <c r="U585" s="132" t="s">
        <v>902</v>
      </c>
      <c r="V585" s="132" t="s">
        <v>902</v>
      </c>
      <c r="W585" s="132" t="s">
        <v>1214</v>
      </c>
      <c r="X585" s="458"/>
    </row>
    <row r="586" spans="1:24" x14ac:dyDescent="0.25">
      <c r="A586" s="11" t="s">
        <v>7</v>
      </c>
      <c r="B586" s="11" t="s">
        <v>7</v>
      </c>
      <c r="C586" s="11" t="s">
        <v>992</v>
      </c>
      <c r="D586" s="518" t="s">
        <v>902</v>
      </c>
      <c r="E586" s="371">
        <v>1</v>
      </c>
      <c r="F586" s="11" t="s">
        <v>75</v>
      </c>
      <c r="G586" s="11" t="s">
        <v>622</v>
      </c>
      <c r="H586" s="12">
        <v>16</v>
      </c>
      <c r="I586" s="12">
        <v>13</v>
      </c>
      <c r="J586" s="12">
        <v>15</v>
      </c>
      <c r="K586" s="12"/>
      <c r="L586" s="12"/>
      <c r="M586" s="12"/>
      <c r="N586" s="12">
        <v>3</v>
      </c>
      <c r="O586" s="12"/>
      <c r="P586" s="135">
        <f>IF($C586="","",SUM((I586*Character!$D$42),(K586*Character!$E$42),(L586*Character!$F$42),(M586*Character!$G$42)))</f>
        <v>1.4728723404255324</v>
      </c>
      <c r="Q586" s="458"/>
      <c r="R586" s="458"/>
      <c r="T586" s="132" t="s">
        <v>902</v>
      </c>
      <c r="U586" s="132" t="s">
        <v>902</v>
      </c>
      <c r="V586" s="132" t="s">
        <v>902</v>
      </c>
      <c r="W586" s="132" t="s">
        <v>902</v>
      </c>
      <c r="X586" s="458"/>
    </row>
    <row r="587" spans="1:24" x14ac:dyDescent="0.25">
      <c r="A587" s="11" t="s">
        <v>7</v>
      </c>
      <c r="B587" s="11" t="s">
        <v>7</v>
      </c>
      <c r="C587" s="11" t="s">
        <v>353</v>
      </c>
      <c r="D587" s="518" t="s">
        <v>902</v>
      </c>
      <c r="E587" s="371">
        <v>1</v>
      </c>
      <c r="F587" s="11" t="s">
        <v>97</v>
      </c>
      <c r="G587" s="11"/>
      <c r="H587" s="12"/>
      <c r="I587" s="12"/>
      <c r="J587" s="12"/>
      <c r="K587" s="12">
        <v>26</v>
      </c>
      <c r="L587" s="12"/>
      <c r="M587" s="12"/>
      <c r="N587" s="12"/>
      <c r="O587" s="12"/>
      <c r="P587" s="135">
        <f>IF($C587="","",SUM((I587*Character!$D$42),(K587*Character!$E$42),(L587*Character!$F$42),(M587*Character!$G$42)))</f>
        <v>26</v>
      </c>
      <c r="Q587" s="458"/>
      <c r="R587" s="458"/>
      <c r="T587" s="132" t="s">
        <v>902</v>
      </c>
      <c r="U587" s="132" t="s">
        <v>902</v>
      </c>
      <c r="V587" s="132" t="s">
        <v>902</v>
      </c>
      <c r="W587" s="132" t="s">
        <v>1214</v>
      </c>
      <c r="X587" s="458"/>
    </row>
    <row r="588" spans="1:24" x14ac:dyDescent="0.25">
      <c r="A588" s="11" t="s">
        <v>7</v>
      </c>
      <c r="B588" s="11" t="s">
        <v>7</v>
      </c>
      <c r="C588" s="11" t="s">
        <v>368</v>
      </c>
      <c r="D588" s="518" t="s">
        <v>902</v>
      </c>
      <c r="E588" s="371">
        <v>1</v>
      </c>
      <c r="F588" s="11" t="s">
        <v>85</v>
      </c>
      <c r="G588" s="11" t="s">
        <v>369</v>
      </c>
      <c r="H588" s="12">
        <v>5</v>
      </c>
      <c r="I588" s="12">
        <v>16</v>
      </c>
      <c r="J588" s="12"/>
      <c r="K588" s="12">
        <v>18</v>
      </c>
      <c r="L588" s="12"/>
      <c r="M588" s="12"/>
      <c r="N588" s="12"/>
      <c r="O588" s="12"/>
      <c r="P588" s="135">
        <f>IF($C588="","",SUM((I588*Character!$D$42),(K588*Character!$E$42),(L588*Character!$F$42),(M588*Character!$G$42)))</f>
        <v>19.81276595744681</v>
      </c>
      <c r="Q588" s="458"/>
      <c r="R588" s="458"/>
      <c r="T588" s="132" t="s">
        <v>902</v>
      </c>
      <c r="U588" s="132" t="s">
        <v>902</v>
      </c>
      <c r="V588" s="132" t="s">
        <v>902</v>
      </c>
      <c r="W588" s="132" t="s">
        <v>902</v>
      </c>
      <c r="X588" s="458"/>
    </row>
    <row r="589" spans="1:24" x14ac:dyDescent="0.25">
      <c r="A589" s="11" t="s">
        <v>7</v>
      </c>
      <c r="B589" s="11" t="s">
        <v>7</v>
      </c>
      <c r="C589" s="11" t="s">
        <v>364</v>
      </c>
      <c r="D589" s="518" t="s">
        <v>902</v>
      </c>
      <c r="E589" s="371">
        <v>1</v>
      </c>
      <c r="F589" s="11" t="s">
        <v>97</v>
      </c>
      <c r="G589" s="11"/>
      <c r="H589" s="12"/>
      <c r="I589" s="12"/>
      <c r="J589" s="12"/>
      <c r="K589" s="12">
        <v>23</v>
      </c>
      <c r="L589" s="12"/>
      <c r="M589" s="12"/>
      <c r="N589" s="12"/>
      <c r="O589" s="12"/>
      <c r="P589" s="135">
        <f>IF($C589="","",SUM((I589*Character!$D$42),(K589*Character!$E$42),(L589*Character!$F$42),(M589*Character!$G$42)))</f>
        <v>23</v>
      </c>
      <c r="Q589" s="458"/>
      <c r="R589" s="458"/>
      <c r="T589" s="132" t="s">
        <v>902</v>
      </c>
      <c r="U589" s="132" t="s">
        <v>902</v>
      </c>
      <c r="V589" s="132" t="s">
        <v>902</v>
      </c>
      <c r="W589" s="132" t="s">
        <v>1214</v>
      </c>
      <c r="X589" s="458"/>
    </row>
    <row r="590" spans="1:24" x14ac:dyDescent="0.25">
      <c r="A590" s="11" t="s">
        <v>7</v>
      </c>
      <c r="B590" s="11" t="s">
        <v>7</v>
      </c>
      <c r="C590" s="11" t="s">
        <v>349</v>
      </c>
      <c r="D590" s="518" t="s">
        <v>902</v>
      </c>
      <c r="E590" s="371">
        <v>1</v>
      </c>
      <c r="F590" s="11" t="s">
        <v>97</v>
      </c>
      <c r="G590" s="11"/>
      <c r="H590" s="12"/>
      <c r="I590" s="12"/>
      <c r="J590" s="12"/>
      <c r="K590" s="12">
        <v>29</v>
      </c>
      <c r="L590" s="12"/>
      <c r="M590" s="12"/>
      <c r="N590" s="12"/>
      <c r="O590" s="12"/>
      <c r="P590" s="135">
        <f>IF($C590="","",SUM((I590*Character!$D$42),(K590*Character!$E$42),(L590*Character!$F$42),(M590*Character!$G$42)))</f>
        <v>29</v>
      </c>
      <c r="Q590" s="458"/>
      <c r="R590" s="458"/>
      <c r="T590" s="132" t="s">
        <v>902</v>
      </c>
      <c r="U590" s="132" t="s">
        <v>902</v>
      </c>
      <c r="V590" s="132" t="s">
        <v>902</v>
      </c>
      <c r="W590" s="132" t="s">
        <v>1214</v>
      </c>
      <c r="X590" s="458"/>
    </row>
    <row r="591" spans="1:24" x14ac:dyDescent="0.25">
      <c r="A591" s="11" t="s">
        <v>7</v>
      </c>
      <c r="B591" s="11" t="s">
        <v>7</v>
      </c>
      <c r="C591" s="11" t="s">
        <v>393</v>
      </c>
      <c r="D591" s="518" t="s">
        <v>902</v>
      </c>
      <c r="E591" s="371">
        <v>5</v>
      </c>
      <c r="F591" s="11" t="s">
        <v>328</v>
      </c>
      <c r="G591" s="11" t="s">
        <v>394</v>
      </c>
      <c r="H591" s="12">
        <v>13</v>
      </c>
      <c r="I591" s="12">
        <v>12</v>
      </c>
      <c r="J591" s="12">
        <v>10</v>
      </c>
      <c r="K591" s="12">
        <v>11</v>
      </c>
      <c r="L591" s="12"/>
      <c r="M591" s="12"/>
      <c r="N591" s="12">
        <v>2</v>
      </c>
      <c r="O591" s="12"/>
      <c r="P591" s="135">
        <f>IF($C591="","",SUM((I591*Character!$D$42),(K591*Character!$E$42),(L591*Character!$F$42),(M591*Character!$G$42)))</f>
        <v>12.359574468085107</v>
      </c>
      <c r="Q591" s="458"/>
      <c r="R591" s="458"/>
      <c r="T591" s="132" t="s">
        <v>902</v>
      </c>
      <c r="U591" s="132" t="s">
        <v>902</v>
      </c>
      <c r="V591" s="132" t="s">
        <v>902</v>
      </c>
      <c r="W591" s="132" t="s">
        <v>902</v>
      </c>
      <c r="X591" s="458"/>
    </row>
    <row r="592" spans="1:24" x14ac:dyDescent="0.25">
      <c r="A592" s="11" t="s">
        <v>7</v>
      </c>
      <c r="B592" s="11" t="s">
        <v>7</v>
      </c>
      <c r="C592" s="11" t="s">
        <v>374</v>
      </c>
      <c r="D592" s="518" t="s">
        <v>902</v>
      </c>
      <c r="E592" s="371">
        <v>2</v>
      </c>
      <c r="F592" s="11" t="s">
        <v>375</v>
      </c>
      <c r="G592" s="11"/>
      <c r="H592" s="12">
        <v>14</v>
      </c>
      <c r="I592" s="12">
        <v>10</v>
      </c>
      <c r="J592" s="12">
        <v>10</v>
      </c>
      <c r="K592" s="12">
        <v>16</v>
      </c>
      <c r="L592" s="12"/>
      <c r="M592" s="12"/>
      <c r="N592" s="12"/>
      <c r="O592" s="12"/>
      <c r="P592" s="135">
        <f>IF($C592="","",SUM((I592*Character!$D$42),(K592*Character!$E$42),(L592*Character!$F$42),(M592*Character!$G$42)))</f>
        <v>17.132978723404257</v>
      </c>
      <c r="Q592" s="458"/>
      <c r="R592" s="458"/>
      <c r="T592" s="132" t="s">
        <v>1214</v>
      </c>
      <c r="U592" s="132" t="s">
        <v>902</v>
      </c>
      <c r="V592" s="132" t="s">
        <v>902</v>
      </c>
      <c r="W592" s="132" t="s">
        <v>902</v>
      </c>
      <c r="X592" s="458"/>
    </row>
    <row r="593" spans="1:24" x14ac:dyDescent="0.25">
      <c r="A593" s="11" t="s">
        <v>7</v>
      </c>
      <c r="B593" s="11" t="s">
        <v>7</v>
      </c>
      <c r="C593" s="11" t="s">
        <v>365</v>
      </c>
      <c r="D593" s="518" t="s">
        <v>902</v>
      </c>
      <c r="E593" s="371">
        <v>5</v>
      </c>
      <c r="F593" s="11" t="s">
        <v>38</v>
      </c>
      <c r="G593" s="11" t="s">
        <v>366</v>
      </c>
      <c r="H593" s="12">
        <v>14</v>
      </c>
      <c r="I593" s="12">
        <v>14</v>
      </c>
      <c r="J593" s="12">
        <v>6</v>
      </c>
      <c r="K593" s="12">
        <v>20</v>
      </c>
      <c r="L593" s="12"/>
      <c r="M593" s="12"/>
      <c r="N593" s="12">
        <v>4</v>
      </c>
      <c r="O593" s="12">
        <v>10</v>
      </c>
      <c r="P593" s="135">
        <f>IF($C593="","",SUM((I593*Character!$D$42),(K593*Character!$E$42),(L593*Character!$F$42),(M593*Character!$G$42)))</f>
        <v>21.586170212765957</v>
      </c>
      <c r="Q593" s="458"/>
      <c r="R593" s="458"/>
      <c r="T593" s="132" t="s">
        <v>902</v>
      </c>
      <c r="U593" s="132" t="s">
        <v>902</v>
      </c>
      <c r="V593" s="132" t="s">
        <v>902</v>
      </c>
      <c r="W593" s="132" t="s">
        <v>902</v>
      </c>
      <c r="X593" s="458"/>
    </row>
    <row r="594" spans="1:24" x14ac:dyDescent="0.25">
      <c r="A594" s="11" t="s">
        <v>7</v>
      </c>
      <c r="B594" s="11" t="s">
        <v>7</v>
      </c>
      <c r="C594" s="11" t="s">
        <v>347</v>
      </c>
      <c r="D594" s="518" t="s">
        <v>902</v>
      </c>
      <c r="E594" s="371">
        <v>1</v>
      </c>
      <c r="F594" s="11" t="s">
        <v>97</v>
      </c>
      <c r="G594" s="11"/>
      <c r="H594" s="12"/>
      <c r="I594" s="12"/>
      <c r="J594" s="12"/>
      <c r="K594" s="12">
        <v>29</v>
      </c>
      <c r="L594" s="12"/>
      <c r="M594" s="12"/>
      <c r="N594" s="12"/>
      <c r="O594" s="12"/>
      <c r="P594" s="135">
        <f>IF($C594="","",SUM((I594*Character!$D$42),(K594*Character!$E$42),(L594*Character!$F$42),(M594*Character!$G$42)))</f>
        <v>29</v>
      </c>
      <c r="Q594" s="458"/>
      <c r="R594" s="458"/>
      <c r="T594" s="132" t="s">
        <v>902</v>
      </c>
      <c r="U594" s="132" t="s">
        <v>902</v>
      </c>
      <c r="V594" s="132" t="s">
        <v>1214</v>
      </c>
      <c r="W594" s="132" t="s">
        <v>902</v>
      </c>
      <c r="X594" s="458"/>
    </row>
    <row r="595" spans="1:24" x14ac:dyDescent="0.25">
      <c r="A595" s="11" t="s">
        <v>7</v>
      </c>
      <c r="B595" s="11" t="s">
        <v>7</v>
      </c>
      <c r="C595" s="11" t="s">
        <v>340</v>
      </c>
      <c r="D595" s="518" t="s">
        <v>902</v>
      </c>
      <c r="E595" s="371">
        <v>1</v>
      </c>
      <c r="F595" s="11" t="s">
        <v>97</v>
      </c>
      <c r="G595" s="11"/>
      <c r="H595" s="12"/>
      <c r="I595" s="12"/>
      <c r="J595" s="12"/>
      <c r="K595" s="12">
        <v>30</v>
      </c>
      <c r="L595" s="12"/>
      <c r="M595" s="12"/>
      <c r="N595" s="12"/>
      <c r="O595" s="12"/>
      <c r="P595" s="135">
        <f>IF($C595="","",SUM((I595*Character!$D$42),(K595*Character!$E$42),(L595*Character!$F$42),(M595*Character!$G$42)))</f>
        <v>30</v>
      </c>
      <c r="Q595" s="458"/>
      <c r="R595" s="458"/>
      <c r="T595" s="132" t="s">
        <v>902</v>
      </c>
      <c r="U595" s="132" t="s">
        <v>902</v>
      </c>
      <c r="V595" s="132" t="s">
        <v>902</v>
      </c>
      <c r="W595" s="132" t="s">
        <v>1214</v>
      </c>
      <c r="X595" s="458"/>
    </row>
    <row r="596" spans="1:24" x14ac:dyDescent="0.25">
      <c r="A596" s="11" t="s">
        <v>7</v>
      </c>
      <c r="B596" s="11" t="s">
        <v>7</v>
      </c>
      <c r="C596" s="11" t="s">
        <v>372</v>
      </c>
      <c r="D596" s="518" t="s">
        <v>902</v>
      </c>
      <c r="E596" s="371">
        <v>5</v>
      </c>
      <c r="F596" s="11" t="s">
        <v>85</v>
      </c>
      <c r="G596" s="11" t="s">
        <v>373</v>
      </c>
      <c r="H596" s="12">
        <v>11</v>
      </c>
      <c r="I596" s="12">
        <v>18</v>
      </c>
      <c r="J596" s="12"/>
      <c r="K596" s="12"/>
      <c r="L596" s="12"/>
      <c r="M596" s="12">
        <v>1</v>
      </c>
      <c r="N596" s="12"/>
      <c r="O596" s="12"/>
      <c r="P596" s="135">
        <f>IF($C596="","",SUM((I596*Character!$D$42),(K596*Character!$E$42),(L596*Character!$F$42),(M596*Character!$G$42)))</f>
        <v>15.635106382978726</v>
      </c>
      <c r="Q596" s="458"/>
      <c r="R596" s="458"/>
      <c r="T596" s="132" t="s">
        <v>902</v>
      </c>
      <c r="U596" s="132" t="s">
        <v>902</v>
      </c>
      <c r="V596" s="132" t="s">
        <v>902</v>
      </c>
      <c r="W596" s="132" t="s">
        <v>902</v>
      </c>
      <c r="X596" s="458"/>
    </row>
    <row r="597" spans="1:24" x14ac:dyDescent="0.25">
      <c r="A597" s="11" t="s">
        <v>7</v>
      </c>
      <c r="B597" s="11" t="s">
        <v>7</v>
      </c>
      <c r="C597" s="11" t="s">
        <v>384</v>
      </c>
      <c r="D597" s="518" t="s">
        <v>902</v>
      </c>
      <c r="E597" s="371">
        <v>2</v>
      </c>
      <c r="F597" s="11" t="s">
        <v>385</v>
      </c>
      <c r="G597" s="11"/>
      <c r="H597" s="12">
        <v>13</v>
      </c>
      <c r="I597" s="12">
        <v>6</v>
      </c>
      <c r="J597" s="12">
        <v>6</v>
      </c>
      <c r="K597" s="12">
        <v>14</v>
      </c>
      <c r="L597" s="12"/>
      <c r="M597" s="12"/>
      <c r="N597" s="12"/>
      <c r="O597" s="12"/>
      <c r="P597" s="135">
        <f>IF($C597="","",SUM((I597*Character!$D$42),(K597*Character!$E$42),(L597*Character!$F$42),(M597*Character!$G$42)))</f>
        <v>14.679787234042553</v>
      </c>
      <c r="Q597" s="458"/>
      <c r="R597" s="458"/>
      <c r="T597" s="132" t="s">
        <v>902</v>
      </c>
      <c r="U597" s="132" t="s">
        <v>1214</v>
      </c>
      <c r="V597" s="132" t="s">
        <v>902</v>
      </c>
      <c r="W597" s="132" t="s">
        <v>902</v>
      </c>
      <c r="X597" s="458"/>
    </row>
    <row r="598" spans="1:24" x14ac:dyDescent="0.25">
      <c r="A598" s="11" t="s">
        <v>7</v>
      </c>
      <c r="B598" s="11" t="s">
        <v>7</v>
      </c>
      <c r="C598" s="11" t="s">
        <v>376</v>
      </c>
      <c r="D598" s="518" t="s">
        <v>902</v>
      </c>
      <c r="E598" s="371">
        <v>2</v>
      </c>
      <c r="F598" s="11" t="s">
        <v>377</v>
      </c>
      <c r="G598" s="11"/>
      <c r="H598" s="12">
        <v>14</v>
      </c>
      <c r="I598" s="12">
        <v>10</v>
      </c>
      <c r="J598" s="12">
        <v>10</v>
      </c>
      <c r="K598" s="12">
        <v>16</v>
      </c>
      <c r="L598" s="12"/>
      <c r="M598" s="12"/>
      <c r="N598" s="12"/>
      <c r="O598" s="12"/>
      <c r="P598" s="135">
        <f>IF($C598="","",SUM((I598*Character!$D$42),(K598*Character!$E$42),(L598*Character!$F$42),(M598*Character!$G$42)))</f>
        <v>17.132978723404257</v>
      </c>
      <c r="Q598" s="458"/>
      <c r="R598" s="458"/>
      <c r="T598" s="132" t="s">
        <v>902</v>
      </c>
      <c r="U598" s="132" t="s">
        <v>1214</v>
      </c>
      <c r="V598" s="132" t="s">
        <v>902</v>
      </c>
      <c r="W598" s="132" t="s">
        <v>902</v>
      </c>
      <c r="X598" s="458"/>
    </row>
    <row r="599" spans="1:24" x14ac:dyDescent="0.25">
      <c r="A599" s="11" t="s">
        <v>7</v>
      </c>
      <c r="B599" s="11" t="s">
        <v>7</v>
      </c>
      <c r="C599" s="11" t="s">
        <v>341</v>
      </c>
      <c r="D599" s="518" t="s">
        <v>902</v>
      </c>
      <c r="E599" s="371">
        <v>1</v>
      </c>
      <c r="F599" s="11" t="s">
        <v>97</v>
      </c>
      <c r="G599" s="11"/>
      <c r="H599" s="12"/>
      <c r="I599" s="12"/>
      <c r="J599" s="12"/>
      <c r="K599" s="12">
        <v>30</v>
      </c>
      <c r="L599" s="12"/>
      <c r="M599" s="12"/>
      <c r="N599" s="12"/>
      <c r="O599" s="12"/>
      <c r="P599" s="135">
        <f>IF($C599="","",SUM((I599*Character!$D$42),(K599*Character!$E$42),(L599*Character!$F$42),(M599*Character!$G$42)))</f>
        <v>30</v>
      </c>
      <c r="Q599" s="458"/>
      <c r="R599" s="458"/>
      <c r="T599" s="132" t="s">
        <v>902</v>
      </c>
      <c r="U599" s="132" t="s">
        <v>902</v>
      </c>
      <c r="V599" s="132" t="s">
        <v>902</v>
      </c>
      <c r="W599" s="132" t="s">
        <v>1214</v>
      </c>
      <c r="X599" s="458"/>
    </row>
    <row r="600" spans="1:24" x14ac:dyDescent="0.25">
      <c r="A600" s="11" t="s">
        <v>7</v>
      </c>
      <c r="B600" s="11" t="s">
        <v>7</v>
      </c>
      <c r="C600" s="11" t="s">
        <v>344</v>
      </c>
      <c r="D600" s="518" t="s">
        <v>902</v>
      </c>
      <c r="E600" s="371">
        <v>1</v>
      </c>
      <c r="F600" s="11" t="s">
        <v>97</v>
      </c>
      <c r="G600" s="11"/>
      <c r="H600" s="12"/>
      <c r="I600" s="12"/>
      <c r="J600" s="12"/>
      <c r="K600" s="12">
        <v>30</v>
      </c>
      <c r="L600" s="12"/>
      <c r="M600" s="12"/>
      <c r="N600" s="12"/>
      <c r="O600" s="12"/>
      <c r="P600" s="135">
        <f>IF($C600="","",SUM((I600*Character!$D$42),(K600*Character!$E$42),(L600*Character!$F$42),(M600*Character!$G$42)))</f>
        <v>30</v>
      </c>
      <c r="Q600" s="458"/>
      <c r="R600" s="458"/>
      <c r="T600" s="132" t="s">
        <v>902</v>
      </c>
      <c r="U600" s="132" t="s">
        <v>902</v>
      </c>
      <c r="V600" s="132" t="s">
        <v>1214</v>
      </c>
      <c r="W600" s="132" t="s">
        <v>902</v>
      </c>
      <c r="X600" s="458"/>
    </row>
    <row r="601" spans="1:24" x14ac:dyDescent="0.25">
      <c r="A601" s="11" t="s">
        <v>7</v>
      </c>
      <c r="B601" s="11" t="s">
        <v>7</v>
      </c>
      <c r="C601" s="11" t="s">
        <v>357</v>
      </c>
      <c r="D601" s="518" t="s">
        <v>902</v>
      </c>
      <c r="E601" s="371">
        <v>1</v>
      </c>
      <c r="F601" s="11" t="s">
        <v>97</v>
      </c>
      <c r="G601" s="11"/>
      <c r="H601" s="12"/>
      <c r="I601" s="12"/>
      <c r="J601" s="12"/>
      <c r="K601" s="12">
        <v>24</v>
      </c>
      <c r="L601" s="12"/>
      <c r="M601" s="12"/>
      <c r="N601" s="12"/>
      <c r="O601" s="12"/>
      <c r="P601" s="135">
        <f>IF($C601="","",SUM((I601*Character!$D$42),(K601*Character!$E$42),(L601*Character!$F$42),(M601*Character!$G$42)))</f>
        <v>24</v>
      </c>
      <c r="Q601" s="458"/>
      <c r="R601" s="458"/>
      <c r="T601" s="132" t="s">
        <v>902</v>
      </c>
      <c r="U601" s="132" t="s">
        <v>902</v>
      </c>
      <c r="V601" s="132" t="s">
        <v>902</v>
      </c>
      <c r="W601" s="132" t="s">
        <v>1214</v>
      </c>
      <c r="X601" s="458"/>
    </row>
    <row r="602" spans="1:24" x14ac:dyDescent="0.25">
      <c r="A602" s="11" t="s">
        <v>7</v>
      </c>
      <c r="B602" s="11" t="s">
        <v>7</v>
      </c>
      <c r="C602" s="11" t="s">
        <v>395</v>
      </c>
      <c r="D602" s="518" t="s">
        <v>902</v>
      </c>
      <c r="E602" s="371">
        <v>1</v>
      </c>
      <c r="F602" s="11" t="s">
        <v>111</v>
      </c>
      <c r="G602" s="11"/>
      <c r="H602" s="12">
        <v>15</v>
      </c>
      <c r="I602" s="12">
        <v>10</v>
      </c>
      <c r="J602" s="12">
        <v>9</v>
      </c>
      <c r="K602" s="12">
        <v>11</v>
      </c>
      <c r="L602" s="12"/>
      <c r="M602" s="12"/>
      <c r="N602" s="12"/>
      <c r="O602" s="12"/>
      <c r="P602" s="135">
        <f>IF($C602="","",SUM((I602*Character!$D$42),(K602*Character!$E$42),(L602*Character!$F$42),(M602*Character!$G$42)))</f>
        <v>12.132978723404255</v>
      </c>
      <c r="Q602" s="458"/>
      <c r="R602" s="458"/>
      <c r="T602" s="132" t="s">
        <v>902</v>
      </c>
      <c r="U602" s="132" t="s">
        <v>902</v>
      </c>
      <c r="V602" s="132" t="s">
        <v>902</v>
      </c>
      <c r="W602" s="132" t="s">
        <v>902</v>
      </c>
      <c r="X602" s="458"/>
    </row>
    <row r="603" spans="1:24" x14ac:dyDescent="0.25">
      <c r="A603" s="11" t="s">
        <v>7</v>
      </c>
      <c r="B603" s="11" t="s">
        <v>7</v>
      </c>
      <c r="C603" s="11" t="s">
        <v>348</v>
      </c>
      <c r="D603" s="518" t="s">
        <v>902</v>
      </c>
      <c r="E603" s="371">
        <v>1</v>
      </c>
      <c r="F603" s="11" t="s">
        <v>97</v>
      </c>
      <c r="G603" s="11"/>
      <c r="H603" s="12"/>
      <c r="I603" s="12"/>
      <c r="J603" s="12"/>
      <c r="K603" s="12">
        <v>29</v>
      </c>
      <c r="L603" s="12"/>
      <c r="M603" s="12"/>
      <c r="N603" s="12"/>
      <c r="O603" s="12"/>
      <c r="P603" s="135">
        <f>IF($C603="","",SUM((I603*Character!$D$42),(K603*Character!$E$42),(L603*Character!$F$42),(M603*Character!$G$42)))</f>
        <v>29</v>
      </c>
      <c r="Q603" s="458"/>
      <c r="R603" s="458"/>
      <c r="T603" s="132" t="s">
        <v>902</v>
      </c>
      <c r="U603" s="132" t="s">
        <v>902</v>
      </c>
      <c r="V603" s="132" t="s">
        <v>1214</v>
      </c>
      <c r="W603" s="132" t="s">
        <v>902</v>
      </c>
      <c r="X603" s="458"/>
    </row>
    <row r="604" spans="1:24" x14ac:dyDescent="0.25">
      <c r="A604" s="11" t="s">
        <v>7</v>
      </c>
      <c r="B604" s="11" t="s">
        <v>7</v>
      </c>
      <c r="C604" s="11" t="s">
        <v>361</v>
      </c>
      <c r="D604" s="518" t="s">
        <v>902</v>
      </c>
      <c r="E604" s="371">
        <v>1</v>
      </c>
      <c r="F604" s="11" t="s">
        <v>125</v>
      </c>
      <c r="G604" s="11" t="s">
        <v>362</v>
      </c>
      <c r="H604" s="12">
        <v>6</v>
      </c>
      <c r="I604" s="12">
        <v>9</v>
      </c>
      <c r="J604" s="12"/>
      <c r="K604" s="12">
        <v>22</v>
      </c>
      <c r="L604" s="12"/>
      <c r="M604" s="12"/>
      <c r="N604" s="12"/>
      <c r="O604" s="12"/>
      <c r="P604" s="135">
        <f>IF($C604="","",SUM((I604*Character!$D$42),(K604*Character!$E$42),(L604*Character!$F$42),(M604*Character!$G$42)))</f>
        <v>23.019680851063832</v>
      </c>
      <c r="Q604" s="458"/>
      <c r="R604" s="458"/>
      <c r="T604" s="132" t="s">
        <v>902</v>
      </c>
      <c r="U604" s="132" t="s">
        <v>902</v>
      </c>
      <c r="V604" s="132" t="s">
        <v>902</v>
      </c>
      <c r="W604" s="132" t="s">
        <v>902</v>
      </c>
      <c r="X604" s="458"/>
    </row>
    <row r="605" spans="1:24" x14ac:dyDescent="0.25">
      <c r="A605" s="11" t="s">
        <v>7</v>
      </c>
      <c r="B605" s="11" t="s">
        <v>7</v>
      </c>
      <c r="C605" s="11" t="s">
        <v>350</v>
      </c>
      <c r="D605" s="518" t="s">
        <v>902</v>
      </c>
      <c r="E605" s="371">
        <v>1</v>
      </c>
      <c r="F605" s="11" t="s">
        <v>97</v>
      </c>
      <c r="G605" s="11"/>
      <c r="H605" s="12"/>
      <c r="I605" s="12"/>
      <c r="J605" s="12"/>
      <c r="K605" s="12">
        <v>29</v>
      </c>
      <c r="L605" s="12"/>
      <c r="M605" s="12"/>
      <c r="N605" s="12"/>
      <c r="O605" s="12"/>
      <c r="P605" s="135">
        <f>IF($C605="","",SUM((I605*Character!$D$42),(K605*Character!$E$42),(L605*Character!$F$42),(M605*Character!$G$42)))</f>
        <v>29</v>
      </c>
      <c r="Q605" s="458"/>
      <c r="R605" s="458"/>
      <c r="T605" s="132" t="s">
        <v>902</v>
      </c>
      <c r="U605" s="132" t="s">
        <v>902</v>
      </c>
      <c r="V605" s="132" t="s">
        <v>1214</v>
      </c>
      <c r="W605" s="132" t="s">
        <v>902</v>
      </c>
      <c r="X605" s="458"/>
    </row>
    <row r="606" spans="1:24" x14ac:dyDescent="0.25">
      <c r="A606" s="11" t="s">
        <v>7</v>
      </c>
      <c r="B606" s="11" t="s">
        <v>7</v>
      </c>
      <c r="C606" s="11" t="s">
        <v>354</v>
      </c>
      <c r="D606" s="518" t="s">
        <v>902</v>
      </c>
      <c r="E606" s="371">
        <v>1</v>
      </c>
      <c r="F606" s="11" t="s">
        <v>97</v>
      </c>
      <c r="G606" s="11"/>
      <c r="H606" s="12"/>
      <c r="I606" s="12"/>
      <c r="J606" s="12"/>
      <c r="K606" s="12">
        <v>26</v>
      </c>
      <c r="L606" s="12"/>
      <c r="M606" s="12"/>
      <c r="N606" s="12"/>
      <c r="O606" s="12"/>
      <c r="P606" s="135">
        <f>IF($C606="","",SUM((I606*Character!$D$42),(K606*Character!$E$42),(L606*Character!$F$42),(M606*Character!$G$42)))</f>
        <v>26</v>
      </c>
      <c r="Q606" s="458"/>
      <c r="R606" s="458"/>
      <c r="T606" s="132" t="s">
        <v>902</v>
      </c>
      <c r="U606" s="132" t="s">
        <v>902</v>
      </c>
      <c r="V606" s="132" t="s">
        <v>1214</v>
      </c>
      <c r="W606" s="132" t="s">
        <v>902</v>
      </c>
      <c r="X606" s="458"/>
    </row>
    <row r="607" spans="1:24" x14ac:dyDescent="0.25">
      <c r="A607" s="11" t="s">
        <v>7</v>
      </c>
      <c r="B607" s="11" t="s">
        <v>7</v>
      </c>
      <c r="C607" s="11" t="s">
        <v>370</v>
      </c>
      <c r="D607" s="518" t="s">
        <v>902</v>
      </c>
      <c r="E607" s="371">
        <v>5</v>
      </c>
      <c r="F607" s="11" t="s">
        <v>47</v>
      </c>
      <c r="G607" s="11" t="s">
        <v>371</v>
      </c>
      <c r="H607" s="12">
        <v>14</v>
      </c>
      <c r="I607" s="12">
        <v>14</v>
      </c>
      <c r="J607" s="12">
        <v>11</v>
      </c>
      <c r="K607" s="12">
        <v>16</v>
      </c>
      <c r="L607" s="12"/>
      <c r="M607" s="12"/>
      <c r="N607" s="12"/>
      <c r="O607" s="12"/>
      <c r="P607" s="135">
        <f>IF($C607="","",SUM((I607*Character!$D$42),(K607*Character!$E$42),(L607*Character!$F$42),(M607*Character!$G$42)))</f>
        <v>17.586170212765957</v>
      </c>
      <c r="Q607" s="458"/>
      <c r="R607" s="458"/>
      <c r="T607" s="132" t="s">
        <v>902</v>
      </c>
      <c r="U607" s="132" t="s">
        <v>902</v>
      </c>
      <c r="V607" s="132" t="s">
        <v>902</v>
      </c>
      <c r="W607" s="132" t="s">
        <v>902</v>
      </c>
      <c r="X607" s="458"/>
    </row>
    <row r="608" spans="1:24" x14ac:dyDescent="0.25">
      <c r="A608" s="11" t="s">
        <v>7</v>
      </c>
      <c r="B608" s="11" t="s">
        <v>7</v>
      </c>
      <c r="C608" s="11" t="s">
        <v>367</v>
      </c>
      <c r="D608" s="518" t="s">
        <v>902</v>
      </c>
      <c r="E608" s="371">
        <v>5</v>
      </c>
      <c r="F608" s="11" t="s">
        <v>38</v>
      </c>
      <c r="G608" s="11" t="s">
        <v>286</v>
      </c>
      <c r="H608" s="12">
        <v>21</v>
      </c>
      <c r="I608" s="12">
        <v>13</v>
      </c>
      <c r="J608" s="12"/>
      <c r="K608" s="12">
        <v>20</v>
      </c>
      <c r="L608" s="12"/>
      <c r="M608" s="12"/>
      <c r="N608" s="12"/>
      <c r="O608" s="12"/>
      <c r="P608" s="135">
        <f>IF($C608="","",SUM((I608*Character!$D$42),(K608*Character!$E$42),(L608*Character!$F$42),(M608*Character!$G$42)))</f>
        <v>21.472872340425532</v>
      </c>
      <c r="Q608" s="458"/>
      <c r="R608" s="458"/>
      <c r="T608" s="132" t="s">
        <v>902</v>
      </c>
      <c r="U608" s="132" t="s">
        <v>902</v>
      </c>
      <c r="V608" s="132" t="s">
        <v>902</v>
      </c>
      <c r="W608" s="132" t="s">
        <v>902</v>
      </c>
      <c r="X608" s="458"/>
    </row>
    <row r="609" spans="1:24" x14ac:dyDescent="0.25">
      <c r="A609" s="11" t="s">
        <v>7</v>
      </c>
      <c r="B609" s="11" t="s">
        <v>7</v>
      </c>
      <c r="C609" s="11" t="s">
        <v>345</v>
      </c>
      <c r="D609" s="518" t="s">
        <v>902</v>
      </c>
      <c r="E609" s="371">
        <v>1</v>
      </c>
      <c r="F609" s="11" t="s">
        <v>97</v>
      </c>
      <c r="G609" s="11"/>
      <c r="H609" s="12"/>
      <c r="I609" s="12"/>
      <c r="J609" s="12"/>
      <c r="K609" s="12">
        <v>29</v>
      </c>
      <c r="L609" s="12"/>
      <c r="M609" s="12"/>
      <c r="N609" s="12"/>
      <c r="O609" s="12"/>
      <c r="P609" s="135">
        <f>IF($C609="","",SUM((I609*Character!$D$42),(K609*Character!$E$42),(L609*Character!$F$42),(M609*Character!$G$42)))</f>
        <v>29</v>
      </c>
      <c r="Q609" s="458"/>
      <c r="R609" s="458"/>
      <c r="T609" s="132" t="s">
        <v>902</v>
      </c>
      <c r="U609" s="132" t="s">
        <v>902</v>
      </c>
      <c r="V609" s="132" t="s">
        <v>902</v>
      </c>
      <c r="W609" s="132" t="s">
        <v>1214</v>
      </c>
      <c r="X609" s="458"/>
    </row>
    <row r="610" spans="1:24" x14ac:dyDescent="0.25">
      <c r="A610" s="11" t="s">
        <v>7</v>
      </c>
      <c r="B610" s="11" t="s">
        <v>7</v>
      </c>
      <c r="C610" s="11" t="s">
        <v>378</v>
      </c>
      <c r="D610" s="518" t="s">
        <v>902</v>
      </c>
      <c r="E610" s="371">
        <v>3</v>
      </c>
      <c r="F610" s="11" t="s">
        <v>41</v>
      </c>
      <c r="G610" s="11" t="s">
        <v>379</v>
      </c>
      <c r="H610" s="12">
        <v>11</v>
      </c>
      <c r="I610" s="12">
        <v>12</v>
      </c>
      <c r="J610" s="12"/>
      <c r="K610" s="12"/>
      <c r="L610" s="12"/>
      <c r="M610" s="12">
        <v>1</v>
      </c>
      <c r="N610" s="12"/>
      <c r="O610" s="12"/>
      <c r="P610" s="135">
        <f>IF($C610="","",SUM((I610*Character!$D$42),(K610*Character!$E$42),(L610*Character!$F$42),(M610*Character!$G$42)))</f>
        <v>14.955319148936173</v>
      </c>
      <c r="Q610" s="458"/>
      <c r="R610" s="458"/>
      <c r="T610" s="132" t="s">
        <v>902</v>
      </c>
      <c r="U610" s="132" t="s">
        <v>902</v>
      </c>
      <c r="V610" s="132" t="s">
        <v>902</v>
      </c>
      <c r="W610" s="132" t="s">
        <v>902</v>
      </c>
      <c r="X610" s="458"/>
    </row>
    <row r="611" spans="1:24" x14ac:dyDescent="0.25">
      <c r="A611" s="11" t="s">
        <v>7</v>
      </c>
      <c r="B611" s="11" t="s">
        <v>7</v>
      </c>
      <c r="C611" s="11" t="s">
        <v>380</v>
      </c>
      <c r="D611" s="518" t="s">
        <v>902</v>
      </c>
      <c r="E611" s="371">
        <v>4</v>
      </c>
      <c r="F611" s="11" t="s">
        <v>67</v>
      </c>
      <c r="G611" s="11" t="s">
        <v>381</v>
      </c>
      <c r="H611" s="12">
        <v>12</v>
      </c>
      <c r="I611" s="12">
        <v>12</v>
      </c>
      <c r="J611" s="12"/>
      <c r="K611" s="12">
        <v>14</v>
      </c>
      <c r="L611" s="12"/>
      <c r="M611" s="12"/>
      <c r="N611" s="12">
        <v>4</v>
      </c>
      <c r="O611" s="12"/>
      <c r="P611" s="135">
        <f>IF($C611="","",SUM((I611*Character!$D$42),(K611*Character!$E$42),(L611*Character!$F$42),(M611*Character!$G$42)))</f>
        <v>15.359574468085107</v>
      </c>
      <c r="Q611" s="458"/>
      <c r="R611" s="458"/>
      <c r="T611" s="132" t="s">
        <v>902</v>
      </c>
      <c r="U611" s="132" t="s">
        <v>902</v>
      </c>
      <c r="V611" s="132" t="s">
        <v>902</v>
      </c>
      <c r="W611" s="132" t="s">
        <v>902</v>
      </c>
      <c r="X611" s="458"/>
    </row>
    <row r="612" spans="1:24" x14ac:dyDescent="0.25">
      <c r="A612" s="11" t="s">
        <v>7</v>
      </c>
      <c r="B612" s="11" t="s">
        <v>7</v>
      </c>
      <c r="C612" s="11" t="s">
        <v>337</v>
      </c>
      <c r="D612" s="518" t="s">
        <v>902</v>
      </c>
      <c r="E612" s="371">
        <v>2</v>
      </c>
      <c r="F612" s="11" t="s">
        <v>78</v>
      </c>
      <c r="G612" s="11" t="s">
        <v>79</v>
      </c>
      <c r="H612" s="12">
        <v>10</v>
      </c>
      <c r="I612" s="12">
        <v>10</v>
      </c>
      <c r="J612" s="12"/>
      <c r="K612" s="12">
        <v>32</v>
      </c>
      <c r="L612" s="12"/>
      <c r="M612" s="12"/>
      <c r="N612" s="12">
        <v>5</v>
      </c>
      <c r="O612" s="12"/>
      <c r="P612" s="135">
        <f>IF($C612="","",SUM((I612*Character!$D$42),(K612*Character!$E$42),(L612*Character!$F$42),(M612*Character!$G$42)))</f>
        <v>33.132978723404257</v>
      </c>
      <c r="Q612" s="458"/>
      <c r="R612" s="458"/>
      <c r="T612" s="132" t="s">
        <v>902</v>
      </c>
      <c r="U612" s="132" t="s">
        <v>902</v>
      </c>
      <c r="V612" s="132" t="s">
        <v>902</v>
      </c>
      <c r="W612" s="132" t="s">
        <v>902</v>
      </c>
      <c r="X612" s="458"/>
    </row>
    <row r="613" spans="1:24" x14ac:dyDescent="0.25">
      <c r="A613" s="11" t="s">
        <v>7</v>
      </c>
      <c r="B613" s="11" t="s">
        <v>7</v>
      </c>
      <c r="C613" s="11" t="s">
        <v>389</v>
      </c>
      <c r="D613" s="518" t="s">
        <v>902</v>
      </c>
      <c r="E613" s="371">
        <v>3</v>
      </c>
      <c r="F613" s="11" t="s">
        <v>41</v>
      </c>
      <c r="G613" s="11" t="s">
        <v>390</v>
      </c>
      <c r="H613" s="12">
        <v>15</v>
      </c>
      <c r="I613" s="12">
        <v>17</v>
      </c>
      <c r="J613" s="12">
        <v>11</v>
      </c>
      <c r="K613" s="12"/>
      <c r="L613" s="12">
        <v>1</v>
      </c>
      <c r="M613" s="12"/>
      <c r="N613" s="12"/>
      <c r="O613" s="12"/>
      <c r="P613" s="135">
        <f>IF($C613="","",SUM((I613*Character!$D$42),(K613*Character!$E$42),(L613*Character!$F$42),(M613*Character!$G$42)))</f>
        <v>8.7239361702127685</v>
      </c>
      <c r="Q613" s="458"/>
      <c r="R613" s="458"/>
      <c r="T613" s="132" t="s">
        <v>902</v>
      </c>
      <c r="U613" s="132" t="s">
        <v>902</v>
      </c>
      <c r="V613" s="132" t="s">
        <v>902</v>
      </c>
      <c r="W613" s="132" t="s">
        <v>902</v>
      </c>
      <c r="X613" s="458"/>
    </row>
    <row r="614" spans="1:24" x14ac:dyDescent="0.25">
      <c r="A614" s="11" t="s">
        <v>7</v>
      </c>
      <c r="B614" s="11" t="s">
        <v>7</v>
      </c>
      <c r="C614" s="11" t="s">
        <v>342</v>
      </c>
      <c r="D614" s="518" t="s">
        <v>902</v>
      </c>
      <c r="E614" s="371">
        <v>1</v>
      </c>
      <c r="F614" s="11" t="s">
        <v>97</v>
      </c>
      <c r="G614" s="11"/>
      <c r="H614" s="12"/>
      <c r="I614" s="12"/>
      <c r="J614" s="12"/>
      <c r="K614" s="12">
        <v>30</v>
      </c>
      <c r="L614" s="12"/>
      <c r="M614" s="12"/>
      <c r="N614" s="12"/>
      <c r="O614" s="12"/>
      <c r="P614" s="135">
        <f>IF($C614="","",SUM((I614*Character!$D$42),(K614*Character!$E$42),(L614*Character!$F$42),(M614*Character!$G$42)))</f>
        <v>30</v>
      </c>
      <c r="Q614" s="458"/>
      <c r="R614" s="458"/>
      <c r="T614" s="132" t="s">
        <v>902</v>
      </c>
      <c r="U614" s="132" t="s">
        <v>902</v>
      </c>
      <c r="V614" s="132" t="s">
        <v>1214</v>
      </c>
      <c r="W614" s="132" t="s">
        <v>902</v>
      </c>
      <c r="X614" s="458"/>
    </row>
    <row r="615" spans="1:24" x14ac:dyDescent="0.25">
      <c r="A615" s="11" t="s">
        <v>7</v>
      </c>
      <c r="B615" s="11" t="s">
        <v>7</v>
      </c>
      <c r="C615" s="11" t="s">
        <v>358</v>
      </c>
      <c r="D615" s="518" t="s">
        <v>902</v>
      </c>
      <c r="E615" s="371">
        <v>1</v>
      </c>
      <c r="F615" s="11" t="s">
        <v>97</v>
      </c>
      <c r="G615" s="11"/>
      <c r="H615" s="12"/>
      <c r="I615" s="12"/>
      <c r="J615" s="12"/>
      <c r="K615" s="12">
        <v>24</v>
      </c>
      <c r="L615" s="12"/>
      <c r="M615" s="12"/>
      <c r="N615" s="12"/>
      <c r="O615" s="12"/>
      <c r="P615" s="135">
        <f>IF($C615="","",SUM((I615*Character!$D$42),(K615*Character!$E$42),(L615*Character!$F$42),(M615*Character!$G$42)))</f>
        <v>24</v>
      </c>
      <c r="Q615" s="458"/>
      <c r="R615" s="458"/>
      <c r="T615" s="132" t="s">
        <v>902</v>
      </c>
      <c r="U615" s="132" t="s">
        <v>902</v>
      </c>
      <c r="V615" s="132" t="s">
        <v>1214</v>
      </c>
      <c r="W615" s="132" t="s">
        <v>902</v>
      </c>
      <c r="X615" s="458"/>
    </row>
    <row r="616" spans="1:24" x14ac:dyDescent="0.25">
      <c r="A616" s="11" t="s">
        <v>7</v>
      </c>
      <c r="B616" s="11" t="s">
        <v>7</v>
      </c>
      <c r="C616" s="11" t="s">
        <v>396</v>
      </c>
      <c r="D616" s="518" t="s">
        <v>902</v>
      </c>
      <c r="E616" s="371">
        <v>1</v>
      </c>
      <c r="F616" s="11" t="s">
        <v>197</v>
      </c>
      <c r="G616" s="11" t="s">
        <v>321</v>
      </c>
      <c r="H616" s="12">
        <v>14</v>
      </c>
      <c r="I616" s="12">
        <v>15</v>
      </c>
      <c r="J616" s="12">
        <v>6</v>
      </c>
      <c r="K616" s="12">
        <v>7</v>
      </c>
      <c r="L616" s="12"/>
      <c r="M616" s="12"/>
      <c r="N616" s="12"/>
      <c r="O616" s="12"/>
      <c r="P616" s="135">
        <f>IF($C616="","",SUM((I616*Character!$D$42),(K616*Character!$E$42),(L616*Character!$F$42),(M616*Character!$G$42)))</f>
        <v>8.6994680851063837</v>
      </c>
      <c r="Q616" s="458"/>
      <c r="R616" s="458"/>
      <c r="T616" s="132" t="s">
        <v>902</v>
      </c>
      <c r="U616" s="132" t="s">
        <v>902</v>
      </c>
      <c r="V616" s="132" t="s">
        <v>902</v>
      </c>
      <c r="W616" s="132" t="s">
        <v>902</v>
      </c>
      <c r="X616" s="458"/>
    </row>
    <row r="617" spans="1:24" x14ac:dyDescent="0.25">
      <c r="A617" s="11" t="s">
        <v>7</v>
      </c>
      <c r="B617" s="11" t="s">
        <v>7</v>
      </c>
      <c r="C617" s="11" t="s">
        <v>359</v>
      </c>
      <c r="D617" s="518" t="s">
        <v>902</v>
      </c>
      <c r="E617" s="371">
        <v>1</v>
      </c>
      <c r="F617" s="11" t="s">
        <v>197</v>
      </c>
      <c r="G617" s="11" t="s">
        <v>360</v>
      </c>
      <c r="H617" s="12"/>
      <c r="I617" s="12"/>
      <c r="J617" s="12"/>
      <c r="K617" s="12">
        <v>24</v>
      </c>
      <c r="L617" s="12"/>
      <c r="M617" s="12"/>
      <c r="N617" s="12"/>
      <c r="O617" s="12"/>
      <c r="P617" s="135">
        <f>IF($C617="","",SUM((I617*Character!$D$42),(K617*Character!$E$42),(L617*Character!$F$42),(M617*Character!$G$42)))</f>
        <v>24</v>
      </c>
      <c r="Q617" s="458"/>
      <c r="R617" s="458"/>
      <c r="T617" s="132" t="s">
        <v>902</v>
      </c>
      <c r="U617" s="132" t="s">
        <v>902</v>
      </c>
      <c r="V617" s="132" t="s">
        <v>1214</v>
      </c>
      <c r="W617" s="132" t="s">
        <v>902</v>
      </c>
      <c r="X617" s="458"/>
    </row>
    <row r="618" spans="1:24" x14ac:dyDescent="0.25">
      <c r="A618" s="11" t="s">
        <v>7</v>
      </c>
      <c r="B618" s="11" t="s">
        <v>7</v>
      </c>
      <c r="C618" s="11" t="s">
        <v>355</v>
      </c>
      <c r="D618" s="518" t="s">
        <v>902</v>
      </c>
      <c r="E618" s="371">
        <v>1</v>
      </c>
      <c r="F618" s="11" t="s">
        <v>97</v>
      </c>
      <c r="G618" s="11"/>
      <c r="H618" s="12"/>
      <c r="I618" s="12"/>
      <c r="J618" s="12"/>
      <c r="K618" s="12">
        <v>26</v>
      </c>
      <c r="L618" s="12"/>
      <c r="M618" s="12"/>
      <c r="N618" s="12"/>
      <c r="O618" s="12"/>
      <c r="P618" s="135">
        <f>IF($C618="","",SUM((I618*Character!$D$42),(K618*Character!$E$42),(L618*Character!$F$42),(M618*Character!$G$42)))</f>
        <v>26</v>
      </c>
      <c r="Q618" s="458"/>
      <c r="R618" s="458"/>
      <c r="T618" s="132" t="s">
        <v>902</v>
      </c>
      <c r="U618" s="132" t="s">
        <v>902</v>
      </c>
      <c r="V618" s="132" t="s">
        <v>1214</v>
      </c>
      <c r="W618" s="132" t="s">
        <v>902</v>
      </c>
      <c r="X618" s="458"/>
    </row>
    <row r="619" spans="1:24" x14ac:dyDescent="0.25">
      <c r="A619" s="11" t="s">
        <v>7</v>
      </c>
      <c r="B619" s="11" t="s">
        <v>7</v>
      </c>
      <c r="C619" s="11" t="s">
        <v>351</v>
      </c>
      <c r="D619" s="518" t="s">
        <v>902</v>
      </c>
      <c r="E619" s="371">
        <v>1</v>
      </c>
      <c r="F619" s="11" t="s">
        <v>154</v>
      </c>
      <c r="G619" s="11" t="s">
        <v>352</v>
      </c>
      <c r="H619" s="12"/>
      <c r="I619" s="12">
        <v>6</v>
      </c>
      <c r="J619" s="12">
        <v>6</v>
      </c>
      <c r="K619" s="12">
        <v>25</v>
      </c>
      <c r="L619" s="12"/>
      <c r="M619" s="12"/>
      <c r="N619" s="12"/>
      <c r="O619" s="12"/>
      <c r="P619" s="135">
        <f>IF($C619="","",SUM((I619*Character!$D$42),(K619*Character!$E$42),(L619*Character!$F$42),(M619*Character!$G$42)))</f>
        <v>25.679787234042553</v>
      </c>
      <c r="Q619" s="458"/>
      <c r="R619" s="458"/>
      <c r="T619" s="132" t="s">
        <v>902</v>
      </c>
      <c r="U619" s="132" t="s">
        <v>902</v>
      </c>
      <c r="V619" s="132" t="s">
        <v>902</v>
      </c>
      <c r="W619" s="132" t="s">
        <v>902</v>
      </c>
      <c r="X619" s="458"/>
    </row>
    <row r="620" spans="1:24" x14ac:dyDescent="0.25">
      <c r="A620" s="11" t="s">
        <v>7</v>
      </c>
      <c r="B620" s="11" t="s">
        <v>7</v>
      </c>
      <c r="C620" s="11" t="s">
        <v>386</v>
      </c>
      <c r="D620" s="518" t="s">
        <v>902</v>
      </c>
      <c r="E620" s="371">
        <v>1</v>
      </c>
      <c r="F620" s="11" t="s">
        <v>97</v>
      </c>
      <c r="G620" s="11"/>
      <c r="H620" s="12">
        <v>11</v>
      </c>
      <c r="I620" s="12">
        <v>11</v>
      </c>
      <c r="J620" s="12">
        <v>11</v>
      </c>
      <c r="K620" s="12">
        <v>13</v>
      </c>
      <c r="L620" s="12"/>
      <c r="M620" s="12"/>
      <c r="N620" s="12"/>
      <c r="O620" s="12"/>
      <c r="P620" s="135">
        <f>IF($C620="","",SUM((I620*Character!$D$42),(K620*Character!$E$42),(L620*Character!$F$42),(M620*Character!$G$42)))</f>
        <v>14.246276595744682</v>
      </c>
      <c r="Q620" s="458"/>
      <c r="R620" s="458"/>
      <c r="T620" s="132" t="s">
        <v>902</v>
      </c>
      <c r="U620" s="132" t="s">
        <v>902</v>
      </c>
      <c r="V620" s="132" t="s">
        <v>902</v>
      </c>
      <c r="W620" s="132" t="s">
        <v>902</v>
      </c>
      <c r="X620" s="458"/>
    </row>
    <row r="621" spans="1:24" x14ac:dyDescent="0.25">
      <c r="A621" s="11"/>
      <c r="B621" s="11"/>
      <c r="C621" s="11"/>
      <c r="D621" s="518"/>
      <c r="F621" s="11"/>
      <c r="G621" s="11"/>
      <c r="H621" s="12"/>
      <c r="I621" s="12"/>
      <c r="J621" s="12"/>
      <c r="K621" s="12"/>
      <c r="L621" s="12"/>
      <c r="M621" s="12"/>
      <c r="N621" s="12"/>
      <c r="O621" s="12"/>
      <c r="P621" s="135" t="str">
        <f>IF($C621="","",SUM((I621*Character!$D$42),(K621*Character!$E$42),(L621*Character!$F$42),(M621*Character!$G$42),(O621*Character!$H$42)))</f>
        <v/>
      </c>
      <c r="Q621" s="458"/>
      <c r="R621" s="458"/>
      <c r="X621" s="458"/>
    </row>
    <row r="622" spans="1:24" x14ac:dyDescent="0.25">
      <c r="A622" s="390" t="s">
        <v>24</v>
      </c>
      <c r="B622" s="11"/>
      <c r="C622" s="11"/>
      <c r="D622" s="518"/>
      <c r="F622" s="11"/>
      <c r="G622" s="11"/>
      <c r="H622" s="12"/>
      <c r="I622" s="12"/>
      <c r="J622" s="12"/>
      <c r="K622" s="12"/>
      <c r="L622" s="12"/>
      <c r="M622" s="12"/>
      <c r="N622" s="12"/>
      <c r="O622" s="12"/>
      <c r="P622" s="135" t="str">
        <f>IF($C622="","",SUM((I622*Character!$D$42),(K622*Character!$E$42),(L622*Character!$F$42),(M622*Character!$G$42),(O622*Character!$H$42)))</f>
        <v/>
      </c>
      <c r="Q622" s="458"/>
      <c r="R622" s="458"/>
      <c r="X622" s="458"/>
    </row>
    <row r="623" spans="1:24" x14ac:dyDescent="0.25">
      <c r="A623" s="11" t="s">
        <v>24</v>
      </c>
      <c r="B623" s="11" t="s">
        <v>862</v>
      </c>
      <c r="C623" s="11" t="s">
        <v>885</v>
      </c>
      <c r="D623" s="518" t="s">
        <v>902</v>
      </c>
      <c r="E623" s="371">
        <v>1</v>
      </c>
      <c r="F623" s="11"/>
      <c r="G623" s="11"/>
      <c r="H623" s="12"/>
      <c r="I623" s="12"/>
      <c r="J623" s="12"/>
      <c r="K623" s="12"/>
      <c r="L623" s="12"/>
      <c r="M623" s="12"/>
      <c r="N623" s="12"/>
      <c r="O623" s="12"/>
      <c r="P623" s="135">
        <f>IF($C623="","",SUM((I623*Character!$D$42),(K623*Character!$E$42),(L623*Character!$F$42),(M623*Character!$G$42)))</f>
        <v>0</v>
      </c>
      <c r="Q623" s="458"/>
      <c r="R623" s="458"/>
      <c r="T623" s="132" t="s">
        <v>902</v>
      </c>
      <c r="U623" s="132" t="s">
        <v>902</v>
      </c>
      <c r="V623" s="132" t="s">
        <v>902</v>
      </c>
      <c r="W623" s="132" t="s">
        <v>902</v>
      </c>
      <c r="X623" s="458"/>
    </row>
    <row r="624" spans="1:24" x14ac:dyDescent="0.25">
      <c r="A624" s="11" t="s">
        <v>24</v>
      </c>
      <c r="B624" s="11" t="s">
        <v>862</v>
      </c>
      <c r="C624" s="11" t="s">
        <v>886</v>
      </c>
      <c r="D624" s="518" t="s">
        <v>902</v>
      </c>
      <c r="E624" s="371">
        <v>1</v>
      </c>
      <c r="F624" s="11"/>
      <c r="G624" s="11"/>
      <c r="H624" s="12"/>
      <c r="I624" s="12"/>
      <c r="J624" s="12">
        <v>5</v>
      </c>
      <c r="K624" s="12"/>
      <c r="L624" s="12"/>
      <c r="M624" s="12"/>
      <c r="N624" s="12"/>
      <c r="O624" s="12"/>
      <c r="P624" s="135">
        <f>IF($C624="","",SUM((I624*Character!$D$42),(K624*Character!$E$42),(L624*Character!$F$42),(M624*Character!$G$42)))</f>
        <v>0</v>
      </c>
      <c r="Q624" s="458"/>
      <c r="R624" s="458"/>
      <c r="T624" s="132" t="s">
        <v>902</v>
      </c>
      <c r="U624" s="132" t="s">
        <v>902</v>
      </c>
      <c r="V624" s="132" t="s">
        <v>902</v>
      </c>
      <c r="W624" s="132" t="s">
        <v>902</v>
      </c>
      <c r="X624" s="458"/>
    </row>
    <row r="625" spans="1:24" x14ac:dyDescent="0.25">
      <c r="A625" s="11"/>
      <c r="B625" s="11"/>
      <c r="C625" s="11"/>
      <c r="D625" s="518"/>
      <c r="F625" s="11"/>
      <c r="G625" s="11"/>
      <c r="H625" s="12"/>
      <c r="I625" s="12"/>
      <c r="J625" s="12"/>
      <c r="K625" s="12"/>
      <c r="L625" s="12"/>
      <c r="M625" s="12"/>
      <c r="N625" s="12"/>
      <c r="O625" s="12"/>
      <c r="P625" s="135" t="str">
        <f>IF($C625="","",SUM((I625*Character!$D$42),(K625*Character!$E$42),(L625*Character!$F$42),(M625*Character!$G$42),(O625*Character!$H$42)))</f>
        <v/>
      </c>
      <c r="Q625" s="458"/>
      <c r="R625" s="458"/>
      <c r="X625" s="458"/>
    </row>
    <row r="626" spans="1:24" s="388" customFormat="1" x14ac:dyDescent="0.25">
      <c r="A626" s="389" t="s">
        <v>397</v>
      </c>
      <c r="B626" s="384"/>
      <c r="C626" s="384"/>
      <c r="D626" s="517"/>
      <c r="E626" s="383"/>
      <c r="F626" s="384"/>
      <c r="G626" s="384"/>
      <c r="H626" s="385"/>
      <c r="I626" s="385"/>
      <c r="J626" s="385"/>
      <c r="K626" s="385"/>
      <c r="L626" s="385"/>
      <c r="M626" s="385"/>
      <c r="N626" s="385"/>
      <c r="O626" s="385"/>
      <c r="P626" s="135" t="str">
        <f>IF($C626="","",SUM((I626*Character!$D$42),(K626*Character!$E$42),(L626*Character!$F$42),(M626*Character!$G$42),(O626*Character!$H$42)))</f>
        <v/>
      </c>
      <c r="Q626" s="457"/>
      <c r="R626" s="457"/>
      <c r="S626" s="386"/>
      <c r="T626" s="387"/>
      <c r="U626" s="387"/>
      <c r="V626" s="387"/>
      <c r="W626" s="387"/>
      <c r="X626" s="457"/>
    </row>
    <row r="627" spans="1:24" x14ac:dyDescent="0.25">
      <c r="A627" s="11" t="s">
        <v>397</v>
      </c>
      <c r="B627" s="11" t="s">
        <v>397</v>
      </c>
      <c r="C627" s="11" t="s">
        <v>426</v>
      </c>
      <c r="D627" s="518" t="s">
        <v>902</v>
      </c>
      <c r="E627" s="371">
        <v>3</v>
      </c>
      <c r="F627" s="11" t="s">
        <v>427</v>
      </c>
      <c r="G627" s="11" t="s">
        <v>428</v>
      </c>
      <c r="H627" s="12">
        <v>8</v>
      </c>
      <c r="I627" s="12"/>
      <c r="J627" s="12"/>
      <c r="K627" s="12">
        <v>14</v>
      </c>
      <c r="L627" s="12"/>
      <c r="M627" s="12"/>
      <c r="N627" s="12">
        <v>4</v>
      </c>
      <c r="O627" s="12"/>
      <c r="P627" s="135">
        <f>IF($C627="","",SUM((I627*Character!$D$42),(K627*Character!$E$42),(L627*Character!$F$42),(M627*Character!$G$42)))</f>
        <v>14</v>
      </c>
      <c r="Q627" s="458"/>
      <c r="R627" s="458"/>
      <c r="T627" s="132" t="s">
        <v>902</v>
      </c>
      <c r="U627" s="132" t="s">
        <v>902</v>
      </c>
      <c r="V627" s="132" t="s">
        <v>902</v>
      </c>
      <c r="W627" s="132" t="s">
        <v>902</v>
      </c>
      <c r="X627" s="458"/>
    </row>
    <row r="628" spans="1:24" x14ac:dyDescent="0.25">
      <c r="A628" s="11" t="s">
        <v>397</v>
      </c>
      <c r="B628" s="11" t="s">
        <v>397</v>
      </c>
      <c r="C628" s="11" t="s">
        <v>437</v>
      </c>
      <c r="D628" s="518" t="s">
        <v>902</v>
      </c>
      <c r="E628" s="371">
        <v>5</v>
      </c>
      <c r="F628" s="11" t="s">
        <v>67</v>
      </c>
      <c r="G628" s="11" t="s">
        <v>438</v>
      </c>
      <c r="H628" s="12"/>
      <c r="I628" s="12">
        <v>8</v>
      </c>
      <c r="J628" s="12"/>
      <c r="K628" s="12"/>
      <c r="L628" s="12">
        <v>1</v>
      </c>
      <c r="M628" s="12"/>
      <c r="N628" s="12">
        <v>3</v>
      </c>
      <c r="O628" s="12"/>
      <c r="P628" s="135">
        <f>IF($C628="","",SUM((I628*Character!$D$42),(K628*Character!$E$42),(L628*Character!$F$42),(M628*Character!$G$42)))</f>
        <v>7.7042553191489382</v>
      </c>
      <c r="Q628" s="458"/>
      <c r="R628" s="458"/>
      <c r="T628" s="132" t="s">
        <v>902</v>
      </c>
      <c r="U628" s="132" t="s">
        <v>902</v>
      </c>
      <c r="V628" s="132" t="s">
        <v>902</v>
      </c>
      <c r="W628" s="132" t="s">
        <v>902</v>
      </c>
      <c r="X628" s="458"/>
    </row>
    <row r="629" spans="1:24" x14ac:dyDescent="0.25">
      <c r="A629" s="11" t="s">
        <v>397</v>
      </c>
      <c r="B629" s="11" t="s">
        <v>397</v>
      </c>
      <c r="C629" s="11" t="s">
        <v>403</v>
      </c>
      <c r="D629" s="518" t="s">
        <v>902</v>
      </c>
      <c r="E629" s="371">
        <v>3</v>
      </c>
      <c r="F629" s="11" t="s">
        <v>41</v>
      </c>
      <c r="G629" s="11" t="s">
        <v>404</v>
      </c>
      <c r="H629" s="12">
        <v>9</v>
      </c>
      <c r="I629" s="12">
        <v>12</v>
      </c>
      <c r="J629" s="12"/>
      <c r="K629" s="12">
        <v>21</v>
      </c>
      <c r="L629" s="12"/>
      <c r="M629" s="12">
        <v>1</v>
      </c>
      <c r="N629" s="12"/>
      <c r="O629" s="12"/>
      <c r="P629" s="135">
        <f>IF($C629="","",SUM((I629*Character!$D$42),(K629*Character!$E$42),(L629*Character!$F$42),(M629*Character!$G$42)))</f>
        <v>35.955319148936169</v>
      </c>
      <c r="Q629" s="458"/>
      <c r="R629" s="458"/>
      <c r="T629" s="132" t="s">
        <v>902</v>
      </c>
      <c r="U629" s="132" t="s">
        <v>902</v>
      </c>
      <c r="V629" s="132" t="s">
        <v>902</v>
      </c>
      <c r="W629" s="132" t="s">
        <v>902</v>
      </c>
      <c r="X629" s="458"/>
    </row>
    <row r="630" spans="1:24" x14ac:dyDescent="0.25">
      <c r="A630" s="11" t="s">
        <v>397</v>
      </c>
      <c r="B630" s="11" t="s">
        <v>397</v>
      </c>
      <c r="C630" s="11" t="s">
        <v>439</v>
      </c>
      <c r="D630" s="518" t="s">
        <v>902</v>
      </c>
      <c r="E630" s="371">
        <v>1</v>
      </c>
      <c r="F630" s="11" t="s">
        <v>85</v>
      </c>
      <c r="G630" s="11" t="s">
        <v>369</v>
      </c>
      <c r="H630" s="12"/>
      <c r="I630" s="12"/>
      <c r="J630" s="12"/>
      <c r="K630" s="12"/>
      <c r="L630" s="12">
        <v>1</v>
      </c>
      <c r="M630" s="12"/>
      <c r="N630" s="12">
        <v>5</v>
      </c>
      <c r="O630" s="12"/>
      <c r="P630" s="135">
        <f>IF($C630="","",SUM((I630*Character!$D$42),(K630*Character!$E$42),(L630*Character!$F$42),(M630*Character!$G$42)))</f>
        <v>6.7978723404255339</v>
      </c>
      <c r="Q630" s="458"/>
      <c r="R630" s="458"/>
      <c r="T630" s="132" t="s">
        <v>902</v>
      </c>
      <c r="U630" s="132" t="s">
        <v>902</v>
      </c>
      <c r="V630" s="132" t="s">
        <v>902</v>
      </c>
      <c r="W630" s="132" t="s">
        <v>902</v>
      </c>
      <c r="X630" s="458"/>
    </row>
    <row r="631" spans="1:24" x14ac:dyDescent="0.25">
      <c r="A631" s="11" t="s">
        <v>397</v>
      </c>
      <c r="B631" s="11" t="s">
        <v>397</v>
      </c>
      <c r="C631" s="11" t="s">
        <v>415</v>
      </c>
      <c r="D631" s="518" t="s">
        <v>902</v>
      </c>
      <c r="E631" s="371">
        <v>4</v>
      </c>
      <c r="F631" s="11" t="s">
        <v>72</v>
      </c>
      <c r="G631" s="11"/>
      <c r="H631" s="12">
        <v>8</v>
      </c>
      <c r="I631" s="12">
        <v>9</v>
      </c>
      <c r="J631" s="12"/>
      <c r="K631" s="12">
        <v>23</v>
      </c>
      <c r="L631" s="12"/>
      <c r="M631" s="12"/>
      <c r="N631" s="12"/>
      <c r="O631" s="12"/>
      <c r="P631" s="135">
        <f>IF($C631="","",SUM((I631*Character!$D$42),(K631*Character!$E$42),(L631*Character!$F$42),(M631*Character!$G$42)))</f>
        <v>24.019680851063832</v>
      </c>
      <c r="Q631" s="458"/>
      <c r="R631" s="458"/>
      <c r="T631" s="132" t="s">
        <v>902</v>
      </c>
      <c r="U631" s="132" t="s">
        <v>902</v>
      </c>
      <c r="V631" s="132" t="s">
        <v>902</v>
      </c>
      <c r="W631" s="132" t="s">
        <v>902</v>
      </c>
      <c r="X631" s="458"/>
    </row>
    <row r="632" spans="1:24" x14ac:dyDescent="0.25">
      <c r="A632" s="11" t="s">
        <v>397</v>
      </c>
      <c r="B632" s="11" t="s">
        <v>397</v>
      </c>
      <c r="C632" s="11" t="s">
        <v>400</v>
      </c>
      <c r="D632" s="518" t="s">
        <v>902</v>
      </c>
      <c r="E632" s="371">
        <v>6</v>
      </c>
      <c r="F632" s="11" t="s">
        <v>33</v>
      </c>
      <c r="G632" s="11" t="s">
        <v>401</v>
      </c>
      <c r="H632" s="12"/>
      <c r="I632" s="12"/>
      <c r="J632" s="12"/>
      <c r="K632" s="12">
        <v>36</v>
      </c>
      <c r="L632" s="12"/>
      <c r="M632" s="12">
        <v>1</v>
      </c>
      <c r="N632" s="12"/>
      <c r="O632" s="12"/>
      <c r="P632" s="135">
        <f>IF($C632="","",SUM((I632*Character!$D$42),(K632*Character!$E$42),(L632*Character!$F$42),(M632*Character!$G$42)))</f>
        <v>49.59574468085107</v>
      </c>
      <c r="Q632" s="458"/>
      <c r="R632" s="458"/>
      <c r="T632" s="132" t="s">
        <v>902</v>
      </c>
      <c r="U632" s="132" t="s">
        <v>902</v>
      </c>
      <c r="V632" s="132" t="s">
        <v>902</v>
      </c>
      <c r="W632" s="132" t="s">
        <v>902</v>
      </c>
      <c r="X632" s="458"/>
    </row>
    <row r="633" spans="1:24" x14ac:dyDescent="0.25">
      <c r="A633" s="11" t="s">
        <v>397</v>
      </c>
      <c r="B633" s="11" t="s">
        <v>397</v>
      </c>
      <c r="C633" s="11" t="s">
        <v>1060</v>
      </c>
      <c r="D633" s="518" t="s">
        <v>902</v>
      </c>
      <c r="E633" s="371">
        <v>1</v>
      </c>
      <c r="F633" s="11" t="s">
        <v>97</v>
      </c>
      <c r="G633" s="11"/>
      <c r="H633" s="12"/>
      <c r="I633" s="12"/>
      <c r="J633" s="12"/>
      <c r="K633" s="12">
        <v>13</v>
      </c>
      <c r="L633" s="12"/>
      <c r="M633" s="12"/>
      <c r="N633" s="12"/>
      <c r="O633" s="12"/>
      <c r="P633" s="135">
        <f>IF($C633="","",SUM((I633*Character!$D$42),(K633*Character!$E$42),(L633*Character!$F$42),(M633*Character!$G$42)))</f>
        <v>13</v>
      </c>
      <c r="Q633" s="458"/>
      <c r="R633" s="458"/>
      <c r="T633" s="132" t="s">
        <v>902</v>
      </c>
      <c r="U633" s="132" t="s">
        <v>902</v>
      </c>
      <c r="V633" s="132" t="s">
        <v>902</v>
      </c>
      <c r="W633" s="132" t="s">
        <v>902</v>
      </c>
      <c r="X633" s="458"/>
    </row>
    <row r="634" spans="1:24" x14ac:dyDescent="0.25">
      <c r="A634" s="11" t="s">
        <v>397</v>
      </c>
      <c r="B634" s="11" t="s">
        <v>397</v>
      </c>
      <c r="C634" s="11" t="s">
        <v>1239</v>
      </c>
      <c r="D634" s="518" t="s">
        <v>902</v>
      </c>
      <c r="E634" s="371">
        <v>1</v>
      </c>
      <c r="F634" s="11" t="s">
        <v>125</v>
      </c>
      <c r="G634" s="11" t="s">
        <v>770</v>
      </c>
      <c r="H634" s="12">
        <v>8</v>
      </c>
      <c r="I634" s="12">
        <v>7</v>
      </c>
      <c r="J634" s="12">
        <v>4</v>
      </c>
      <c r="K634" s="12">
        <v>9</v>
      </c>
      <c r="L634" s="12"/>
      <c r="M634" s="12"/>
      <c r="N634" s="12"/>
      <c r="O634" s="12"/>
      <c r="P634" s="135">
        <f>IF($C634="","",SUM((I634*Character!$D$42),(K634*Character!$E$42),(L634*Character!$F$42),(M634*Character!$G$42)))</f>
        <v>9.7930851063829785</v>
      </c>
      <c r="Q634" s="458"/>
      <c r="R634" s="458"/>
      <c r="T634" s="132" t="s">
        <v>902</v>
      </c>
      <c r="U634" s="132" t="s">
        <v>902</v>
      </c>
      <c r="V634" s="132" t="s">
        <v>902</v>
      </c>
      <c r="W634" s="132" t="s">
        <v>902</v>
      </c>
      <c r="X634" s="458"/>
    </row>
    <row r="635" spans="1:24" x14ac:dyDescent="0.25">
      <c r="A635" s="11" t="s">
        <v>397</v>
      </c>
      <c r="B635" s="11" t="s">
        <v>397</v>
      </c>
      <c r="C635" s="11" t="s">
        <v>418</v>
      </c>
      <c r="D635" s="518" t="s">
        <v>902</v>
      </c>
      <c r="E635" s="371">
        <v>5</v>
      </c>
      <c r="F635" s="11" t="s">
        <v>111</v>
      </c>
      <c r="G635" s="11" t="s">
        <v>147</v>
      </c>
      <c r="H635" s="12">
        <v>5</v>
      </c>
      <c r="I635" s="12"/>
      <c r="J635" s="12"/>
      <c r="K635" s="12">
        <v>11</v>
      </c>
      <c r="L635" s="12">
        <v>1</v>
      </c>
      <c r="M635" s="12"/>
      <c r="N635" s="12"/>
      <c r="O635" s="12"/>
      <c r="P635" s="135">
        <f>IF($C635="","",SUM((I635*Character!$D$42),(K635*Character!$E$42),(L635*Character!$F$42),(M635*Character!$G$42)))</f>
        <v>17.797872340425535</v>
      </c>
      <c r="Q635" s="458"/>
      <c r="R635" s="458"/>
      <c r="T635" s="132" t="s">
        <v>902</v>
      </c>
      <c r="U635" s="132" t="s">
        <v>902</v>
      </c>
      <c r="V635" s="132" t="s">
        <v>902</v>
      </c>
      <c r="W635" s="132" t="s">
        <v>902</v>
      </c>
      <c r="X635" s="458"/>
    </row>
    <row r="636" spans="1:24" x14ac:dyDescent="0.25">
      <c r="A636" s="11" t="s">
        <v>397</v>
      </c>
      <c r="B636" s="11" t="s">
        <v>397</v>
      </c>
      <c r="C636" s="11" t="s">
        <v>433</v>
      </c>
      <c r="D636" s="518" t="s">
        <v>902</v>
      </c>
      <c r="E636" s="371">
        <v>1</v>
      </c>
      <c r="F636" s="11" t="s">
        <v>434</v>
      </c>
      <c r="G636" s="11" t="s">
        <v>435</v>
      </c>
      <c r="H636" s="12">
        <v>12</v>
      </c>
      <c r="I636" s="12">
        <v>12</v>
      </c>
      <c r="J636" s="12">
        <v>6</v>
      </c>
      <c r="K636" s="12"/>
      <c r="L636" s="12">
        <v>1</v>
      </c>
      <c r="M636" s="12"/>
      <c r="N636" s="12"/>
      <c r="O636" s="12"/>
      <c r="P636" s="135">
        <f>IF($C636="","",SUM((I636*Character!$D$42),(K636*Character!$E$42),(L636*Character!$F$42),(M636*Character!$G$42)))</f>
        <v>8.1574468085106417</v>
      </c>
      <c r="Q636" s="458"/>
      <c r="R636" s="458"/>
      <c r="T636" s="132" t="s">
        <v>902</v>
      </c>
      <c r="U636" s="132" t="s">
        <v>902</v>
      </c>
      <c r="V636" s="132" t="s">
        <v>902</v>
      </c>
      <c r="W636" s="132" t="s">
        <v>902</v>
      </c>
      <c r="X636" s="458"/>
    </row>
    <row r="637" spans="1:24" x14ac:dyDescent="0.25">
      <c r="A637" s="11" t="s">
        <v>397</v>
      </c>
      <c r="B637" s="11" t="s">
        <v>397</v>
      </c>
      <c r="C637" s="11" t="s">
        <v>416</v>
      </c>
      <c r="D637" s="518" t="s">
        <v>902</v>
      </c>
      <c r="E637" s="371">
        <v>4</v>
      </c>
      <c r="F637" s="11" t="s">
        <v>67</v>
      </c>
      <c r="G637" s="11" t="s">
        <v>417</v>
      </c>
      <c r="H637" s="12">
        <v>8</v>
      </c>
      <c r="I637" s="12">
        <v>11</v>
      </c>
      <c r="J637" s="12"/>
      <c r="K637" s="12">
        <v>22</v>
      </c>
      <c r="L637" s="12"/>
      <c r="M637" s="12"/>
      <c r="N637" s="12"/>
      <c r="O637" s="12"/>
      <c r="P637" s="135">
        <f>IF($C637="","",SUM((I637*Character!$D$42),(K637*Character!$E$42),(L637*Character!$F$42),(M637*Character!$G$42)))</f>
        <v>23.246276595744682</v>
      </c>
      <c r="Q637" s="458"/>
      <c r="R637" s="458"/>
      <c r="T637" s="132" t="s">
        <v>902</v>
      </c>
      <c r="U637" s="132" t="s">
        <v>902</v>
      </c>
      <c r="V637" s="132" t="s">
        <v>902</v>
      </c>
      <c r="W637" s="132" t="s">
        <v>902</v>
      </c>
      <c r="X637" s="458"/>
    </row>
    <row r="638" spans="1:24" x14ac:dyDescent="0.25">
      <c r="A638" s="11" t="s">
        <v>397</v>
      </c>
      <c r="B638" s="11" t="s">
        <v>397</v>
      </c>
      <c r="C638" s="11" t="s">
        <v>993</v>
      </c>
      <c r="D638" s="518" t="s">
        <v>902</v>
      </c>
      <c r="E638" s="371">
        <v>1</v>
      </c>
      <c r="F638" s="11" t="s">
        <v>125</v>
      </c>
      <c r="G638" s="11" t="s">
        <v>421</v>
      </c>
      <c r="H638" s="12"/>
      <c r="I638" s="12">
        <v>7</v>
      </c>
      <c r="J638" s="12">
        <v>4</v>
      </c>
      <c r="K638" s="12">
        <v>18</v>
      </c>
      <c r="L638" s="12"/>
      <c r="M638" s="12"/>
      <c r="N638" s="12"/>
      <c r="O638" s="12"/>
      <c r="P638" s="135">
        <f>IF($C638="","",SUM((I638*Character!$D$42),(K638*Character!$E$42),(L638*Character!$F$42),(M638*Character!$G$42)))</f>
        <v>18.793085106382978</v>
      </c>
      <c r="Q638" s="458"/>
      <c r="R638" s="458"/>
      <c r="T638" s="132" t="s">
        <v>1214</v>
      </c>
      <c r="U638" s="132" t="s">
        <v>902</v>
      </c>
      <c r="V638" s="132" t="s">
        <v>902</v>
      </c>
      <c r="W638" s="132" t="s">
        <v>902</v>
      </c>
      <c r="X638" s="458"/>
    </row>
    <row r="639" spans="1:24" x14ac:dyDescent="0.25">
      <c r="A639" s="11" t="s">
        <v>397</v>
      </c>
      <c r="B639" s="11" t="s">
        <v>397</v>
      </c>
      <c r="C639" s="11" t="s">
        <v>429</v>
      </c>
      <c r="D639" s="518" t="s">
        <v>902</v>
      </c>
      <c r="E639" s="371">
        <v>3</v>
      </c>
      <c r="F639" s="11" t="s">
        <v>427</v>
      </c>
      <c r="G639" s="11" t="s">
        <v>430</v>
      </c>
      <c r="H639" s="12">
        <v>8</v>
      </c>
      <c r="I639" s="12"/>
      <c r="J639" s="12"/>
      <c r="K639" s="12">
        <v>14</v>
      </c>
      <c r="L639" s="12"/>
      <c r="M639" s="12"/>
      <c r="N639" s="12">
        <v>4</v>
      </c>
      <c r="O639" s="12"/>
      <c r="P639" s="135">
        <f>IF($C639="","",SUM((I639*Character!$D$42),(K639*Character!$E$42),(L639*Character!$F$42),(M639*Character!$G$42)))</f>
        <v>14</v>
      </c>
      <c r="Q639" s="458"/>
      <c r="R639" s="458"/>
      <c r="T639" s="132" t="s">
        <v>902</v>
      </c>
      <c r="U639" s="132" t="s">
        <v>902</v>
      </c>
      <c r="V639" s="132" t="s">
        <v>902</v>
      </c>
      <c r="W639" s="132" t="s">
        <v>902</v>
      </c>
      <c r="X639" s="458"/>
    </row>
    <row r="640" spans="1:24" x14ac:dyDescent="0.25">
      <c r="A640" s="11" t="s">
        <v>397</v>
      </c>
      <c r="B640" s="11" t="s">
        <v>397</v>
      </c>
      <c r="C640" s="11" t="s">
        <v>420</v>
      </c>
      <c r="D640" s="518" t="s">
        <v>902</v>
      </c>
      <c r="E640" s="371">
        <v>1</v>
      </c>
      <c r="F640" s="11" t="s">
        <v>97</v>
      </c>
      <c r="G640" s="11"/>
      <c r="H640" s="12"/>
      <c r="I640" s="12">
        <v>7</v>
      </c>
      <c r="J640" s="12">
        <v>6</v>
      </c>
      <c r="K640" s="12">
        <v>18</v>
      </c>
      <c r="L640" s="12"/>
      <c r="M640" s="12"/>
      <c r="N640" s="12"/>
      <c r="O640" s="12"/>
      <c r="P640" s="135">
        <f>IF($C640="","",SUM((I640*Character!$D$42),(K640*Character!$E$42),(L640*Character!$F$42),(M640*Character!$G$42)))</f>
        <v>18.793085106382978</v>
      </c>
      <c r="Q640" s="458"/>
      <c r="R640" s="458"/>
      <c r="T640" s="132" t="s">
        <v>902</v>
      </c>
      <c r="U640" s="132" t="s">
        <v>902</v>
      </c>
      <c r="V640" s="132" t="s">
        <v>902</v>
      </c>
      <c r="W640" s="132" t="s">
        <v>902</v>
      </c>
      <c r="X640" s="458"/>
    </row>
    <row r="641" spans="1:24" x14ac:dyDescent="0.25">
      <c r="A641" s="11" t="s">
        <v>397</v>
      </c>
      <c r="B641" s="11" t="s">
        <v>397</v>
      </c>
      <c r="C641" s="11" t="s">
        <v>406</v>
      </c>
      <c r="D641" s="518" t="s">
        <v>902</v>
      </c>
      <c r="E641" s="371">
        <v>4</v>
      </c>
      <c r="F641" s="11"/>
      <c r="G641" s="11" t="s">
        <v>336</v>
      </c>
      <c r="H641" s="12">
        <v>6</v>
      </c>
      <c r="I641" s="12">
        <v>6</v>
      </c>
      <c r="J641" s="12"/>
      <c r="K641" s="12">
        <v>22</v>
      </c>
      <c r="L641" s="12">
        <v>1</v>
      </c>
      <c r="M641" s="12"/>
      <c r="N641" s="12"/>
      <c r="O641" s="12"/>
      <c r="P641" s="135">
        <f>IF($C641="","",SUM((I641*Character!$D$42),(K641*Character!$E$42),(L641*Character!$F$42),(M641*Character!$G$42)))</f>
        <v>29.477659574468088</v>
      </c>
      <c r="Q641" s="458"/>
      <c r="R641" s="458"/>
      <c r="T641" s="132" t="s">
        <v>902</v>
      </c>
      <c r="U641" s="132" t="s">
        <v>902</v>
      </c>
      <c r="V641" s="132" t="s">
        <v>902</v>
      </c>
      <c r="W641" s="132" t="s">
        <v>902</v>
      </c>
      <c r="X641" s="458"/>
    </row>
    <row r="642" spans="1:24" x14ac:dyDescent="0.25">
      <c r="A642" s="11" t="s">
        <v>397</v>
      </c>
      <c r="B642" s="11" t="s">
        <v>397</v>
      </c>
      <c r="C642" s="11" t="s">
        <v>424</v>
      </c>
      <c r="D642" s="518" t="s">
        <v>902</v>
      </c>
      <c r="E642" s="371">
        <v>3</v>
      </c>
      <c r="F642" s="11" t="s">
        <v>41</v>
      </c>
      <c r="G642" s="11" t="s">
        <v>64</v>
      </c>
      <c r="H642" s="12"/>
      <c r="I642" s="12"/>
      <c r="J642" s="12"/>
      <c r="K642" s="12">
        <v>19</v>
      </c>
      <c r="L642" s="12"/>
      <c r="M642" s="12"/>
      <c r="N642" s="12">
        <v>9</v>
      </c>
      <c r="O642" s="12"/>
      <c r="P642" s="135">
        <f>IF($C642="","",SUM((I642*Character!$D$42),(K642*Character!$E$42),(L642*Character!$F$42),(M642*Character!$G$42)))</f>
        <v>19</v>
      </c>
      <c r="Q642" s="458"/>
      <c r="R642" s="458"/>
      <c r="T642" s="132" t="s">
        <v>902</v>
      </c>
      <c r="U642" s="132" t="s">
        <v>902</v>
      </c>
      <c r="V642" s="132" t="s">
        <v>902</v>
      </c>
      <c r="W642" s="132" t="s">
        <v>902</v>
      </c>
      <c r="X642" s="458"/>
    </row>
    <row r="643" spans="1:24" x14ac:dyDescent="0.25">
      <c r="A643" s="11" t="s">
        <v>397</v>
      </c>
      <c r="B643" s="11" t="s">
        <v>397</v>
      </c>
      <c r="C643" s="11" t="s">
        <v>432</v>
      </c>
      <c r="D643" s="518" t="s">
        <v>902</v>
      </c>
      <c r="E643" s="371">
        <v>2</v>
      </c>
      <c r="F643" s="11" t="s">
        <v>9</v>
      </c>
      <c r="G643" s="11" t="s">
        <v>83</v>
      </c>
      <c r="H643" s="12">
        <v>11</v>
      </c>
      <c r="I643" s="12">
        <v>13</v>
      </c>
      <c r="J643" s="12">
        <v>8</v>
      </c>
      <c r="K643" s="12"/>
      <c r="L643" s="12">
        <v>1</v>
      </c>
      <c r="M643" s="12"/>
      <c r="N643" s="12"/>
      <c r="O643" s="12"/>
      <c r="P643" s="135">
        <f>IF($C643="","",SUM((I643*Character!$D$42),(K643*Character!$E$42),(L643*Character!$F$42),(M643*Character!$G$42)))</f>
        <v>8.2707446808510667</v>
      </c>
      <c r="Q643" s="458"/>
      <c r="R643" s="458"/>
      <c r="T643" s="132" t="s">
        <v>902</v>
      </c>
      <c r="U643" s="132" t="s">
        <v>902</v>
      </c>
      <c r="V643" s="132" t="s">
        <v>902</v>
      </c>
      <c r="W643" s="132" t="s">
        <v>902</v>
      </c>
      <c r="X643" s="458"/>
    </row>
    <row r="644" spans="1:24" x14ac:dyDescent="0.25">
      <c r="A644" s="11" t="s">
        <v>397</v>
      </c>
      <c r="B644" s="11" t="s">
        <v>397</v>
      </c>
      <c r="C644" s="11" t="s">
        <v>407</v>
      </c>
      <c r="D644" s="518" t="s">
        <v>902</v>
      </c>
      <c r="E644" s="371">
        <v>1</v>
      </c>
      <c r="F644" s="11" t="s">
        <v>75</v>
      </c>
      <c r="G644" s="11" t="s">
        <v>123</v>
      </c>
      <c r="H644" s="12"/>
      <c r="I644" s="12"/>
      <c r="J644" s="12"/>
      <c r="K644" s="12">
        <v>33</v>
      </c>
      <c r="L644" s="12"/>
      <c r="M644" s="12"/>
      <c r="N644" s="12"/>
      <c r="O644" s="12"/>
      <c r="P644" s="135">
        <f>IF($C644="","",SUM((I644*Character!$D$42),(K644*Character!$E$42),(L644*Character!$F$42),(M644*Character!$G$42)))</f>
        <v>33</v>
      </c>
      <c r="Q644" s="458"/>
      <c r="R644" s="458"/>
      <c r="T644" s="132" t="s">
        <v>902</v>
      </c>
      <c r="U644" s="132" t="s">
        <v>902</v>
      </c>
      <c r="V644" s="132" t="s">
        <v>902</v>
      </c>
      <c r="W644" s="132" t="s">
        <v>902</v>
      </c>
      <c r="X644" s="458"/>
    </row>
    <row r="645" spans="1:24" x14ac:dyDescent="0.25">
      <c r="A645" s="11" t="s">
        <v>397</v>
      </c>
      <c r="B645" s="11" t="s">
        <v>397</v>
      </c>
      <c r="C645" s="11" t="s">
        <v>414</v>
      </c>
      <c r="D645" s="518" t="s">
        <v>902</v>
      </c>
      <c r="E645" s="371">
        <v>5</v>
      </c>
      <c r="F645" s="11" t="s">
        <v>38</v>
      </c>
      <c r="G645" s="11" t="s">
        <v>70</v>
      </c>
      <c r="H645" s="12"/>
      <c r="I645" s="12"/>
      <c r="J645" s="12"/>
      <c r="K645" s="12">
        <v>26</v>
      </c>
      <c r="L645" s="12"/>
      <c r="M645" s="12"/>
      <c r="N645" s="12"/>
      <c r="O645" s="12">
        <v>20</v>
      </c>
      <c r="P645" s="135">
        <f>IF($C645="","",SUM((I645*Character!$D$42),(K645*Character!$E$42),(L645*Character!$F$42),(M645*Character!$G$42)))</f>
        <v>26</v>
      </c>
      <c r="Q645" s="458"/>
      <c r="R645" s="458"/>
      <c r="T645" s="132" t="s">
        <v>902</v>
      </c>
      <c r="U645" s="132" t="s">
        <v>902</v>
      </c>
      <c r="V645" s="132" t="s">
        <v>902</v>
      </c>
      <c r="W645" s="132" t="s">
        <v>902</v>
      </c>
      <c r="X645" s="458"/>
    </row>
    <row r="646" spans="1:24" x14ac:dyDescent="0.25">
      <c r="A646" s="11" t="s">
        <v>397</v>
      </c>
      <c r="B646" s="11" t="s">
        <v>397</v>
      </c>
      <c r="C646" s="11" t="s">
        <v>419</v>
      </c>
      <c r="D646" s="518" t="s">
        <v>902</v>
      </c>
      <c r="E646" s="371">
        <v>5</v>
      </c>
      <c r="F646" s="11" t="s">
        <v>47</v>
      </c>
      <c r="G646" s="11" t="s">
        <v>81</v>
      </c>
      <c r="H646" s="12"/>
      <c r="I646" s="12">
        <v>9</v>
      </c>
      <c r="J646" s="12"/>
      <c r="K646" s="12">
        <v>9</v>
      </c>
      <c r="L646" s="12">
        <v>1</v>
      </c>
      <c r="M646" s="12"/>
      <c r="N646" s="12">
        <v>3</v>
      </c>
      <c r="O646" s="12"/>
      <c r="P646" s="135">
        <f>IF($C646="","",SUM((I646*Character!$D$42),(K646*Character!$E$42),(L646*Character!$F$42),(M646*Character!$G$42)))</f>
        <v>16.817553191489363</v>
      </c>
      <c r="Q646" s="458"/>
      <c r="R646" s="458"/>
      <c r="T646" s="132" t="s">
        <v>902</v>
      </c>
      <c r="U646" s="132" t="s">
        <v>902</v>
      </c>
      <c r="V646" s="132" t="s">
        <v>902</v>
      </c>
      <c r="W646" s="132" t="s">
        <v>902</v>
      </c>
      <c r="X646" s="458"/>
    </row>
    <row r="647" spans="1:24" x14ac:dyDescent="0.25">
      <c r="A647" s="11" t="s">
        <v>397</v>
      </c>
      <c r="B647" s="11" t="s">
        <v>397</v>
      </c>
      <c r="C647" s="11" t="s">
        <v>436</v>
      </c>
      <c r="D647" s="518" t="s">
        <v>902</v>
      </c>
      <c r="E647" s="371">
        <v>6</v>
      </c>
      <c r="F647" s="11" t="s">
        <v>33</v>
      </c>
      <c r="G647" s="11"/>
      <c r="H647" s="12"/>
      <c r="I647" s="12">
        <v>10</v>
      </c>
      <c r="J647" s="12"/>
      <c r="K647" s="12"/>
      <c r="L647" s="12">
        <v>1</v>
      </c>
      <c r="M647" s="12"/>
      <c r="N647" s="12"/>
      <c r="O647" s="12"/>
      <c r="P647" s="135">
        <f>IF($C647="","",SUM((I647*Character!$D$42),(K647*Character!$E$42),(L647*Character!$F$42),(M647*Character!$G$42)))</f>
        <v>7.93085106382979</v>
      </c>
      <c r="Q647" s="458"/>
      <c r="R647" s="458"/>
      <c r="T647" s="132" t="s">
        <v>902</v>
      </c>
      <c r="U647" s="132" t="s">
        <v>902</v>
      </c>
      <c r="V647" s="132" t="s">
        <v>902</v>
      </c>
      <c r="W647" s="132" t="s">
        <v>902</v>
      </c>
      <c r="X647" s="458"/>
    </row>
    <row r="648" spans="1:24" x14ac:dyDescent="0.25">
      <c r="A648" s="11" t="s">
        <v>397</v>
      </c>
      <c r="B648" s="11" t="s">
        <v>397</v>
      </c>
      <c r="C648" s="11" t="s">
        <v>398</v>
      </c>
      <c r="D648" s="518" t="s">
        <v>902</v>
      </c>
      <c r="E648" s="371">
        <v>5</v>
      </c>
      <c r="F648" s="11" t="s">
        <v>38</v>
      </c>
      <c r="G648" s="11" t="s">
        <v>399</v>
      </c>
      <c r="H648" s="12">
        <v>5</v>
      </c>
      <c r="I648" s="12">
        <v>6</v>
      </c>
      <c r="J648" s="12"/>
      <c r="K648" s="12">
        <v>37</v>
      </c>
      <c r="L648" s="12"/>
      <c r="M648" s="12">
        <v>1</v>
      </c>
      <c r="N648" s="12"/>
      <c r="O648" s="12"/>
      <c r="P648" s="135">
        <f>IF($C648="","",SUM((I648*Character!$D$42),(K648*Character!$E$42),(L648*Character!$F$42),(M648*Character!$G$42)))</f>
        <v>51.27553191489362</v>
      </c>
      <c r="Q648" s="458"/>
      <c r="R648" s="458"/>
      <c r="T648" s="132" t="s">
        <v>902</v>
      </c>
      <c r="U648" s="132" t="s">
        <v>902</v>
      </c>
      <c r="V648" s="132" t="s">
        <v>902</v>
      </c>
      <c r="W648" s="132" t="s">
        <v>902</v>
      </c>
      <c r="X648" s="458"/>
    </row>
    <row r="649" spans="1:24" x14ac:dyDescent="0.25">
      <c r="A649" s="11" t="s">
        <v>397</v>
      </c>
      <c r="B649" s="11" t="s">
        <v>397</v>
      </c>
      <c r="C649" s="11" t="s">
        <v>405</v>
      </c>
      <c r="D649" s="518" t="s">
        <v>902</v>
      </c>
      <c r="E649" s="371">
        <v>5</v>
      </c>
      <c r="F649" s="11" t="s">
        <v>38</v>
      </c>
      <c r="G649" s="11"/>
      <c r="H649" s="12">
        <v>6</v>
      </c>
      <c r="I649" s="12"/>
      <c r="J649" s="12"/>
      <c r="K649" s="12">
        <v>25</v>
      </c>
      <c r="L649" s="12">
        <v>1</v>
      </c>
      <c r="M649" s="12"/>
      <c r="N649" s="12"/>
      <c r="O649" s="12"/>
      <c r="P649" s="135">
        <f>IF($C649="","",SUM((I649*Character!$D$42),(K649*Character!$E$42),(L649*Character!$F$42),(M649*Character!$G$42)))</f>
        <v>31.797872340425535</v>
      </c>
      <c r="Q649" s="458"/>
      <c r="R649" s="458"/>
      <c r="T649" s="132" t="s">
        <v>902</v>
      </c>
      <c r="U649" s="132" t="s">
        <v>902</v>
      </c>
      <c r="V649" s="132" t="s">
        <v>902</v>
      </c>
      <c r="W649" s="132" t="s">
        <v>902</v>
      </c>
      <c r="X649" s="458"/>
    </row>
    <row r="650" spans="1:24" x14ac:dyDescent="0.25">
      <c r="A650" s="11" t="s">
        <v>397</v>
      </c>
      <c r="B650" s="11" t="s">
        <v>397</v>
      </c>
      <c r="C650" s="11" t="s">
        <v>408</v>
      </c>
      <c r="D650" s="518" t="s">
        <v>902</v>
      </c>
      <c r="E650" s="371">
        <v>5</v>
      </c>
      <c r="F650" s="11" t="s">
        <v>85</v>
      </c>
      <c r="G650" s="11" t="s">
        <v>86</v>
      </c>
      <c r="H650" s="12">
        <v>7</v>
      </c>
      <c r="I650" s="12"/>
      <c r="J650" s="12"/>
      <c r="K650" s="12">
        <v>16</v>
      </c>
      <c r="L650" s="12"/>
      <c r="M650" s="12">
        <v>1</v>
      </c>
      <c r="N650" s="12"/>
      <c r="O650" s="12"/>
      <c r="P650" s="135">
        <f>IF($C650="","",SUM((I650*Character!$D$42),(K650*Character!$E$42),(L650*Character!$F$42),(M650*Character!$G$42)))</f>
        <v>29.595744680851066</v>
      </c>
      <c r="Q650" s="458"/>
      <c r="R650" s="458"/>
      <c r="T650" s="132" t="s">
        <v>902</v>
      </c>
      <c r="U650" s="132" t="s">
        <v>902</v>
      </c>
      <c r="V650" s="132" t="s">
        <v>902</v>
      </c>
      <c r="W650" s="132" t="s">
        <v>902</v>
      </c>
      <c r="X650" s="458"/>
    </row>
    <row r="651" spans="1:24" x14ac:dyDescent="0.25">
      <c r="A651" s="11" t="s">
        <v>397</v>
      </c>
      <c r="B651" s="11" t="s">
        <v>397</v>
      </c>
      <c r="C651" s="11" t="s">
        <v>402</v>
      </c>
      <c r="D651" s="518" t="s">
        <v>902</v>
      </c>
      <c r="E651" s="371">
        <v>6</v>
      </c>
      <c r="F651" s="11" t="s">
        <v>33</v>
      </c>
      <c r="G651" s="11" t="s">
        <v>95</v>
      </c>
      <c r="H651" s="12">
        <v>17</v>
      </c>
      <c r="I651" s="12"/>
      <c r="J651" s="12"/>
      <c r="K651" s="12">
        <v>21</v>
      </c>
      <c r="L651" s="12">
        <v>1</v>
      </c>
      <c r="M651" s="12">
        <v>1</v>
      </c>
      <c r="N651" s="12"/>
      <c r="O651" s="12"/>
      <c r="P651" s="135">
        <f>IF($C651="","",SUM((I651*Character!$D$42),(K651*Character!$E$42),(L651*Character!$F$42),(M651*Character!$G$42)))</f>
        <v>41.393617021276597</v>
      </c>
      <c r="Q651" s="458"/>
      <c r="R651" s="458"/>
      <c r="T651" s="132" t="s">
        <v>902</v>
      </c>
      <c r="U651" s="132" t="s">
        <v>902</v>
      </c>
      <c r="V651" s="132" t="s">
        <v>902</v>
      </c>
      <c r="W651" s="132" t="s">
        <v>902</v>
      </c>
      <c r="X651" s="458"/>
    </row>
    <row r="652" spans="1:24" x14ac:dyDescent="0.25">
      <c r="A652" s="11" t="s">
        <v>397</v>
      </c>
      <c r="B652" s="11" t="s">
        <v>397</v>
      </c>
      <c r="C652" s="11" t="s">
        <v>409</v>
      </c>
      <c r="D652" s="518" t="s">
        <v>902</v>
      </c>
      <c r="E652" s="371">
        <v>5</v>
      </c>
      <c r="F652" s="11" t="s">
        <v>410</v>
      </c>
      <c r="G652" s="11" t="s">
        <v>411</v>
      </c>
      <c r="H652" s="12">
        <v>8</v>
      </c>
      <c r="I652" s="12">
        <v>9</v>
      </c>
      <c r="J652" s="12"/>
      <c r="K652" s="12">
        <v>28</v>
      </c>
      <c r="L652" s="12"/>
      <c r="M652" s="12"/>
      <c r="N652" s="12">
        <v>5</v>
      </c>
      <c r="O652" s="12"/>
      <c r="P652" s="135">
        <f>IF($C652="","",SUM((I652*Character!$D$42),(K652*Character!$E$42),(L652*Character!$F$42),(M652*Character!$G$42)))</f>
        <v>29.019680851063832</v>
      </c>
      <c r="Q652" s="458"/>
      <c r="R652" s="458"/>
      <c r="T652" s="132" t="s">
        <v>902</v>
      </c>
      <c r="U652" s="132" t="s">
        <v>902</v>
      </c>
      <c r="V652" s="132" t="s">
        <v>902</v>
      </c>
      <c r="W652" s="132" t="s">
        <v>902</v>
      </c>
      <c r="X652" s="458"/>
    </row>
    <row r="653" spans="1:24" x14ac:dyDescent="0.25">
      <c r="A653" s="11" t="s">
        <v>397</v>
      </c>
      <c r="B653" s="11" t="s">
        <v>397</v>
      </c>
      <c r="C653" s="11" t="s">
        <v>422</v>
      </c>
      <c r="D653" s="518" t="s">
        <v>902</v>
      </c>
      <c r="E653" s="371">
        <v>1</v>
      </c>
      <c r="F653" s="11" t="s">
        <v>125</v>
      </c>
      <c r="G653" s="11" t="s">
        <v>423</v>
      </c>
      <c r="H653" s="12"/>
      <c r="I653" s="12">
        <v>7</v>
      </c>
      <c r="J653" s="12">
        <v>4</v>
      </c>
      <c r="K653" s="12">
        <v>18</v>
      </c>
      <c r="L653" s="12"/>
      <c r="M653" s="12"/>
      <c r="N653" s="12"/>
      <c r="O653" s="12"/>
      <c r="P653" s="135">
        <f>IF($C653="","",SUM((I653*Character!$D$42),(K653*Character!$E$42),(L653*Character!$F$42),(M653*Character!$G$42)))</f>
        <v>18.793085106382978</v>
      </c>
      <c r="Q653" s="458"/>
      <c r="R653" s="458"/>
      <c r="T653" s="132" t="s">
        <v>902</v>
      </c>
      <c r="U653" s="132" t="s">
        <v>1214</v>
      </c>
      <c r="V653" s="132" t="s">
        <v>902</v>
      </c>
      <c r="W653" s="132" t="s">
        <v>902</v>
      </c>
      <c r="X653" s="458"/>
    </row>
    <row r="654" spans="1:24" x14ac:dyDescent="0.25">
      <c r="A654" s="11" t="s">
        <v>397</v>
      </c>
      <c r="B654" s="11" t="s">
        <v>397</v>
      </c>
      <c r="C654" s="11" t="s">
        <v>1246</v>
      </c>
      <c r="D654" s="518" t="s">
        <v>902</v>
      </c>
      <c r="E654" s="371">
        <v>5</v>
      </c>
      <c r="F654" s="11" t="s">
        <v>67</v>
      </c>
      <c r="G654" s="11" t="s">
        <v>68</v>
      </c>
      <c r="H654" s="12"/>
      <c r="I654" s="12"/>
      <c r="J654" s="12"/>
      <c r="K654" s="369">
        <f>IF(CharRotation="Starfire",22,44)</f>
        <v>22</v>
      </c>
      <c r="L654" s="12"/>
      <c r="M654" s="12"/>
      <c r="N654" s="12"/>
      <c r="O654" s="12"/>
      <c r="P654" s="135">
        <f>IF($C654="","",SUM((I654*Character!$D$42),(K654*Character!$E$42),(L654*Character!$F$42),(M654*Character!$G$42)))</f>
        <v>22</v>
      </c>
      <c r="Q654" s="458"/>
      <c r="R654" s="458"/>
      <c r="T654" s="132" t="s">
        <v>902</v>
      </c>
      <c r="U654" s="132" t="s">
        <v>902</v>
      </c>
      <c r="V654" s="132" t="s">
        <v>902</v>
      </c>
      <c r="W654" s="132" t="s">
        <v>902</v>
      </c>
      <c r="X654" s="458"/>
    </row>
    <row r="655" spans="1:24" x14ac:dyDescent="0.25">
      <c r="A655" s="11" t="s">
        <v>397</v>
      </c>
      <c r="B655" s="11" t="s">
        <v>397</v>
      </c>
      <c r="C655" s="11" t="s">
        <v>976</v>
      </c>
      <c r="D655" s="518" t="s">
        <v>902</v>
      </c>
      <c r="E655" s="371">
        <v>5</v>
      </c>
      <c r="F655" s="11" t="s">
        <v>67</v>
      </c>
      <c r="G655" s="11" t="s">
        <v>68</v>
      </c>
      <c r="H655" s="12"/>
      <c r="I655" s="12"/>
      <c r="J655" s="12"/>
      <c r="K655" s="12">
        <v>44</v>
      </c>
      <c r="L655" s="12"/>
      <c r="M655" s="12"/>
      <c r="N655" s="12"/>
      <c r="O655" s="12"/>
      <c r="P655" s="135">
        <f>IF($C655="","",SUM((I655*Character!$D$42),(K655*Character!$E$42),(L655*Character!$F$42),(M655*Character!$G$42)))</f>
        <v>44</v>
      </c>
      <c r="Q655" s="458"/>
      <c r="R655" s="458"/>
      <c r="T655" s="132" t="s">
        <v>902</v>
      </c>
      <c r="U655" s="132" t="s">
        <v>902</v>
      </c>
      <c r="V655" s="132" t="s">
        <v>1214</v>
      </c>
      <c r="W655" s="132" t="s">
        <v>1214</v>
      </c>
      <c r="X655" s="458"/>
    </row>
    <row r="656" spans="1:24" x14ac:dyDescent="0.25">
      <c r="A656" s="11" t="s">
        <v>397</v>
      </c>
      <c r="B656" s="11" t="s">
        <v>397</v>
      </c>
      <c r="C656" s="11" t="s">
        <v>425</v>
      </c>
      <c r="D656" s="518" t="s">
        <v>902</v>
      </c>
      <c r="E656" s="371">
        <v>4</v>
      </c>
      <c r="F656" s="11" t="s">
        <v>72</v>
      </c>
      <c r="G656" s="11" t="s">
        <v>120</v>
      </c>
      <c r="H656" s="12"/>
      <c r="I656" s="12">
        <v>13</v>
      </c>
      <c r="J656" s="12"/>
      <c r="K656" s="12"/>
      <c r="L656" s="12"/>
      <c r="M656" s="12">
        <v>1</v>
      </c>
      <c r="N656" s="12">
        <v>4</v>
      </c>
      <c r="O656" s="12"/>
      <c r="P656" s="135">
        <f>IF($C656="","",SUM((I656*Character!$D$42),(K656*Character!$E$42),(L656*Character!$F$42),(M656*Character!$G$42)))</f>
        <v>15.068617021276598</v>
      </c>
      <c r="Q656" s="458"/>
      <c r="R656" s="458"/>
      <c r="T656" s="132" t="s">
        <v>902</v>
      </c>
      <c r="U656" s="132" t="s">
        <v>902</v>
      </c>
      <c r="V656" s="132" t="s">
        <v>902</v>
      </c>
      <c r="W656" s="132" t="s">
        <v>902</v>
      </c>
      <c r="X656" s="458"/>
    </row>
    <row r="657" spans="1:24" x14ac:dyDescent="0.25">
      <c r="A657" s="11" t="s">
        <v>397</v>
      </c>
      <c r="B657" s="11" t="s">
        <v>397</v>
      </c>
      <c r="C657" s="11" t="s">
        <v>412</v>
      </c>
      <c r="D657" s="518" t="s">
        <v>902</v>
      </c>
      <c r="E657" s="371">
        <v>4</v>
      </c>
      <c r="F657" s="11" t="s">
        <v>72</v>
      </c>
      <c r="G657" s="11" t="s">
        <v>413</v>
      </c>
      <c r="H657" s="12">
        <v>10</v>
      </c>
      <c r="I657" s="12">
        <v>10</v>
      </c>
      <c r="J657" s="12"/>
      <c r="K657" s="12">
        <v>11</v>
      </c>
      <c r="L657" s="12"/>
      <c r="M657" s="12">
        <v>1</v>
      </c>
      <c r="N657" s="12"/>
      <c r="O657" s="12"/>
      <c r="P657" s="135">
        <f>IF($C657="","",SUM((I657*Character!$D$42),(K657*Character!$E$42),(L657*Character!$F$42),(M657*Character!$G$42)))</f>
        <v>25.728723404255319</v>
      </c>
      <c r="Q657" s="458"/>
      <c r="R657" s="458"/>
      <c r="T657" s="132" t="s">
        <v>902</v>
      </c>
      <c r="U657" s="132" t="s">
        <v>902</v>
      </c>
      <c r="V657" s="132" t="s">
        <v>902</v>
      </c>
      <c r="W657" s="132" t="s">
        <v>902</v>
      </c>
      <c r="X657" s="458"/>
    </row>
    <row r="658" spans="1:24" x14ac:dyDescent="0.25">
      <c r="A658" s="11"/>
      <c r="B658" s="11"/>
      <c r="C658" s="11"/>
      <c r="D658" s="518"/>
      <c r="F658" s="11"/>
      <c r="G658" s="11"/>
      <c r="H658" s="12"/>
      <c r="I658" s="12"/>
      <c r="J658" s="12"/>
      <c r="K658" s="12"/>
      <c r="L658" s="12"/>
      <c r="M658" s="12"/>
      <c r="N658" s="12"/>
      <c r="O658" s="12"/>
      <c r="P658" s="135" t="str">
        <f>IF($C658="","",SUM((I658*Character!$D$42),(K658*Character!$E$42),(L658*Character!$F$42),(M658*Character!$G$42),(O658*Character!$H$42)))</f>
        <v/>
      </c>
      <c r="Q658" s="458"/>
      <c r="R658" s="458"/>
      <c r="X658" s="458"/>
    </row>
    <row r="659" spans="1:24" s="388" customFormat="1" x14ac:dyDescent="0.25">
      <c r="A659" s="389" t="s">
        <v>737</v>
      </c>
      <c r="B659" s="384"/>
      <c r="C659" s="384"/>
      <c r="D659" s="517"/>
      <c r="E659" s="383"/>
      <c r="F659" s="384"/>
      <c r="G659" s="384"/>
      <c r="H659" s="385"/>
      <c r="I659" s="385"/>
      <c r="J659" s="385"/>
      <c r="K659" s="385"/>
      <c r="L659" s="385"/>
      <c r="M659" s="385"/>
      <c r="N659" s="385"/>
      <c r="O659" s="385"/>
      <c r="P659" s="135"/>
      <c r="Q659" s="460" t="s">
        <v>1320</v>
      </c>
      <c r="R659" s="461" t="s">
        <v>1321</v>
      </c>
      <c r="S659" s="386"/>
      <c r="T659" s="387"/>
      <c r="U659" s="387"/>
      <c r="V659" s="387"/>
      <c r="W659" s="387"/>
      <c r="X659" s="460"/>
    </row>
    <row r="660" spans="1:24" x14ac:dyDescent="0.25">
      <c r="A660" s="11" t="s">
        <v>737</v>
      </c>
      <c r="B660" s="11" t="s">
        <v>737</v>
      </c>
      <c r="C660" s="11" t="s">
        <v>744</v>
      </c>
      <c r="D660" s="518" t="s">
        <v>902</v>
      </c>
      <c r="E660" s="371">
        <v>1</v>
      </c>
      <c r="F660" s="11" t="s">
        <v>85</v>
      </c>
      <c r="G660" s="11" t="s">
        <v>745</v>
      </c>
      <c r="H660" s="12"/>
      <c r="I660" s="12"/>
      <c r="J660" s="12"/>
      <c r="K660" s="465">
        <f>IF(Character!$I$2="Yes",$R660,$Q660)</f>
        <v>0</v>
      </c>
      <c r="L660" s="12"/>
      <c r="M660" s="12"/>
      <c r="N660" s="12"/>
      <c r="O660" s="12"/>
      <c r="P660" s="135">
        <f>IF($C660="","",SUM((I660*Character!$D$42),(K660*Character!$E$42),(L660*Character!$F$42),(M660*Character!$G$42),(O660*Character!$H$42))*IF(Character!$I$2="Yes",($K660&gt;0)*1,1))</f>
        <v>0</v>
      </c>
      <c r="Q660" s="463">
        <v>29</v>
      </c>
      <c r="R660" s="456">
        <f>INDEX('Trinket Optimization'!$W$19:$W$34,MATCH($C660,'Trinket Optimization'!$F$19:$F$34,0))</f>
        <v>0</v>
      </c>
      <c r="T660" s="132" t="s">
        <v>902</v>
      </c>
      <c r="U660" s="132" t="s">
        <v>902</v>
      </c>
      <c r="V660" s="132" t="s">
        <v>902</v>
      </c>
      <c r="W660" s="132" t="s">
        <v>902</v>
      </c>
      <c r="X660" s="463" t="str">
        <f>IF(Character!$I$2="No","Yes",IF(Boss="Yes",IF($R660=0,"No","Yes"),IFERROR(INDEX('Trinket Optimization'!$G$19:$G$34,MATCH($C660,'Trinket Optimization'!$F$19:$F$34,0)),"No")))</f>
        <v>No</v>
      </c>
    </row>
    <row r="661" spans="1:24" x14ac:dyDescent="0.25">
      <c r="A661" s="11" t="s">
        <v>737</v>
      </c>
      <c r="B661" s="11" t="s">
        <v>737</v>
      </c>
      <c r="C661" s="11" t="s">
        <v>749</v>
      </c>
      <c r="D661" s="518" t="s">
        <v>902</v>
      </c>
      <c r="E661" s="371">
        <v>1</v>
      </c>
      <c r="F661" s="11" t="s">
        <v>125</v>
      </c>
      <c r="G661" s="11" t="s">
        <v>750</v>
      </c>
      <c r="H661" s="12"/>
      <c r="I661" s="12"/>
      <c r="J661" s="12"/>
      <c r="K661" s="465">
        <f>IF(Character!$I$2="Yes",$R661,$Q661)</f>
        <v>0</v>
      </c>
      <c r="L661" s="12"/>
      <c r="M661" s="12"/>
      <c r="N661" s="12"/>
      <c r="O661" s="12"/>
      <c r="P661" s="135">
        <f>IF($C661="","",SUM((I661*Character!$D$42),(K661*Character!$E$42),(L661*Character!$F$42),(M661*Character!$G$42),(O661*Character!$H$42))*IF(Character!$I$2="Yes",($K661&gt;0)*1,1))</f>
        <v>0</v>
      </c>
      <c r="Q661" s="463">
        <v>12</v>
      </c>
      <c r="R661" s="456">
        <f>INDEX('Trinket Optimization'!$W$19:$W$34,MATCH($C661,'Trinket Optimization'!$F$19:$F$34,0))</f>
        <v>0</v>
      </c>
      <c r="T661" s="132" t="s">
        <v>902</v>
      </c>
      <c r="U661" s="132" t="s">
        <v>902</v>
      </c>
      <c r="V661" s="132" t="s">
        <v>902</v>
      </c>
      <c r="W661" s="132" t="s">
        <v>902</v>
      </c>
      <c r="X661" s="463" t="str">
        <f>IF(Character!$I$2="No","Yes",IF(Boss="Yes",IF($R661=0,"No","Yes"),IFERROR(INDEX('Trinket Optimization'!$G$19:$G$34,MATCH($C661,'Trinket Optimization'!$F$19:$F$34,0)),"No")))</f>
        <v>No</v>
      </c>
    </row>
    <row r="662" spans="1:24" x14ac:dyDescent="0.25">
      <c r="A662" s="11" t="s">
        <v>737</v>
      </c>
      <c r="B662" s="11" t="s">
        <v>737</v>
      </c>
      <c r="C662" s="11" t="s">
        <v>755</v>
      </c>
      <c r="D662" s="518" t="s">
        <v>902</v>
      </c>
      <c r="E662" s="371">
        <v>5</v>
      </c>
      <c r="F662" s="11" t="s">
        <v>85</v>
      </c>
      <c r="G662" s="11" t="s">
        <v>492</v>
      </c>
      <c r="H662" s="12"/>
      <c r="I662" s="12"/>
      <c r="J662" s="12"/>
      <c r="K662" s="465">
        <f>IF(Character!$I$2="Yes",$R662,$Q662)</f>
        <v>0</v>
      </c>
      <c r="L662" s="12"/>
      <c r="M662" s="12"/>
      <c r="N662" s="12"/>
      <c r="O662" s="12"/>
      <c r="P662" s="135">
        <f>IF($C662="","",SUM((I662*Character!$D$42),(K662*Character!$E$42),(L662*Character!$F$42),(M662*Character!$G$42),(O662*Character!$H$42))*IF(Character!$I$2="Yes",($K662&gt;0)*1,1))</f>
        <v>0</v>
      </c>
      <c r="Q662" s="463">
        <v>100</v>
      </c>
      <c r="R662" s="456">
        <f>INDEX('Trinket Optimization'!$W$19:$W$34,MATCH($C662,'Trinket Optimization'!$F$19:$F$34,0))</f>
        <v>0</v>
      </c>
      <c r="T662" s="132" t="s">
        <v>902</v>
      </c>
      <c r="U662" s="132" t="s">
        <v>902</v>
      </c>
      <c r="V662" s="132" t="s">
        <v>902</v>
      </c>
      <c r="W662" s="132" t="s">
        <v>902</v>
      </c>
      <c r="X662" s="463" t="str">
        <f>IF(Character!$I$2="No","Yes",IF(Boss="Yes",IF($R662=0,"No","Yes"),IFERROR(INDEX('Trinket Optimization'!$G$19:$G$34,MATCH($C662,'Trinket Optimization'!$F$19:$F$34,0)),"No")))</f>
        <v>No</v>
      </c>
    </row>
    <row r="663" spans="1:24" x14ac:dyDescent="0.25">
      <c r="A663" s="11" t="s">
        <v>737</v>
      </c>
      <c r="B663" s="11" t="s">
        <v>737</v>
      </c>
      <c r="C663" s="11" t="s">
        <v>746</v>
      </c>
      <c r="D663" s="518" t="s">
        <v>902</v>
      </c>
      <c r="E663" s="371">
        <v>6</v>
      </c>
      <c r="F663" s="11" t="s">
        <v>33</v>
      </c>
      <c r="G663" s="11" t="s">
        <v>557</v>
      </c>
      <c r="H663" s="12"/>
      <c r="I663" s="12"/>
      <c r="J663" s="12"/>
      <c r="K663" s="465">
        <f>IF(Character!$I$2="Yes",$R663,$Q663)</f>
        <v>0</v>
      </c>
      <c r="L663" s="12">
        <v>2</v>
      </c>
      <c r="M663" s="12"/>
      <c r="N663" s="12"/>
      <c r="O663" s="12"/>
      <c r="P663" s="135">
        <f>IF($C663="","",SUM((I663*Character!$D$42),(K663*Character!$E$42),(L663*Character!$F$42),(M663*Character!$G$42),(O663*Character!$H$42))*IF(Character!$I$2="Yes",($K663&gt;0)*1,1))</f>
        <v>0</v>
      </c>
      <c r="Q663" s="463">
        <v>0</v>
      </c>
      <c r="R663" s="456">
        <f>INDEX('Trinket Optimization'!$W$19:$W$34,MATCH($C663,'Trinket Optimization'!$F$19:$F$34,0))</f>
        <v>0</v>
      </c>
      <c r="T663" s="132" t="s">
        <v>902</v>
      </c>
      <c r="U663" s="132" t="s">
        <v>902</v>
      </c>
      <c r="V663" s="132" t="s">
        <v>902</v>
      </c>
      <c r="W663" s="132" t="s">
        <v>902</v>
      </c>
      <c r="X663" s="463" t="str">
        <f>IF(Character!$I$2="No","Yes",IF(Boss="Yes",IF($R663=0,"No","Yes"),IFERROR(INDEX('Trinket Optimization'!$G$19:$G$34,MATCH($C663,'Trinket Optimization'!$F$19:$F$34,0)),"No")))</f>
        <v>No</v>
      </c>
    </row>
    <row r="664" spans="1:24" x14ac:dyDescent="0.25">
      <c r="A664" s="11" t="s">
        <v>737</v>
      </c>
      <c r="B664" s="11" t="s">
        <v>737</v>
      </c>
      <c r="C664" s="11" t="s">
        <v>752</v>
      </c>
      <c r="D664" s="518" t="s">
        <v>902</v>
      </c>
      <c r="E664" s="371">
        <v>5</v>
      </c>
      <c r="F664" s="11" t="s">
        <v>47</v>
      </c>
      <c r="G664" s="11" t="s">
        <v>459</v>
      </c>
      <c r="H664" s="12"/>
      <c r="I664" s="12"/>
      <c r="J664" s="12"/>
      <c r="K664" s="465">
        <f>IF(Character!$I$2="Yes",$R664,$Q664)</f>
        <v>0</v>
      </c>
      <c r="L664" s="12"/>
      <c r="M664" s="12"/>
      <c r="N664" s="12"/>
      <c r="O664" s="12"/>
      <c r="P664" s="135">
        <f>IF($C664="","",SUM((I664*Character!$D$42),(K664*Character!$E$42),(L664*Character!$F$42),(M664*Character!$G$42),(O664*Character!$H$42))*IF(Character!$I$2="Yes",($K664&gt;0)*1,1))</f>
        <v>0</v>
      </c>
      <c r="Q664" s="463">
        <v>50</v>
      </c>
      <c r="R664" s="456">
        <f>INDEX('Trinket Optimization'!$W$19:$W$34,MATCH($C664,'Trinket Optimization'!$F$19:$F$34,0))</f>
        <v>0</v>
      </c>
      <c r="T664" s="132" t="s">
        <v>902</v>
      </c>
      <c r="U664" s="132" t="s">
        <v>902</v>
      </c>
      <c r="V664" s="132" t="s">
        <v>902</v>
      </c>
      <c r="W664" s="132" t="s">
        <v>902</v>
      </c>
      <c r="X664" s="463" t="str">
        <f>IF(Character!$I$2="No","Yes",IF(Boss="Yes",IF($R664=0,"No","Yes"),IFERROR(INDEX('Trinket Optimization'!$G$19:$G$34,MATCH($C664,'Trinket Optimization'!$F$19:$F$34,0)),"No")))</f>
        <v>No</v>
      </c>
    </row>
    <row r="665" spans="1:24" x14ac:dyDescent="0.25">
      <c r="A665" s="11" t="s">
        <v>737</v>
      </c>
      <c r="B665" s="11" t="s">
        <v>737</v>
      </c>
      <c r="C665" s="11" t="s">
        <v>747</v>
      </c>
      <c r="D665" s="518" t="s">
        <v>902</v>
      </c>
      <c r="E665" s="371">
        <v>1</v>
      </c>
      <c r="F665" s="11" t="s">
        <v>85</v>
      </c>
      <c r="G665" s="11" t="s">
        <v>748</v>
      </c>
      <c r="H665" s="12"/>
      <c r="I665" s="12"/>
      <c r="J665" s="12"/>
      <c r="K665" s="465">
        <f>IF(Character!$I$2="Yes",$R665,$Q665)</f>
        <v>0</v>
      </c>
      <c r="L665" s="12">
        <v>2</v>
      </c>
      <c r="M665" s="12"/>
      <c r="N665" s="12"/>
      <c r="O665" s="12"/>
      <c r="P665" s="135">
        <f>IF($C665="","",SUM((I665*Character!$D$42),(K665*Character!$E$42),(L665*Character!$F$42),(M665*Character!$G$42),(O665*Character!$H$42))*IF(Character!$I$2="Yes",($K665&gt;0)*1,1))</f>
        <v>0</v>
      </c>
      <c r="Q665" s="463">
        <v>0</v>
      </c>
      <c r="R665" s="456">
        <f>INDEX('Trinket Optimization'!$W$19:$W$34,MATCH($C665,'Trinket Optimization'!$F$19:$F$34,0))</f>
        <v>0</v>
      </c>
      <c r="T665" s="132" t="s">
        <v>902</v>
      </c>
      <c r="U665" s="132" t="s">
        <v>902</v>
      </c>
      <c r="V665" s="132" t="s">
        <v>902</v>
      </c>
      <c r="W665" s="132" t="s">
        <v>902</v>
      </c>
      <c r="X665" s="463" t="str">
        <f>IF(Character!$I$2="No","Yes",IF(Boss="Yes",IF($R665=0,"No","Yes"),IFERROR(INDEX('Trinket Optimization'!$G$19:$G$34,MATCH($C665,'Trinket Optimization'!$F$19:$F$34,0)),"No")))</f>
        <v>No</v>
      </c>
    </row>
    <row r="666" spans="1:24" x14ac:dyDescent="0.25">
      <c r="A666" s="11" t="s">
        <v>737</v>
      </c>
      <c r="B666" s="11" t="s">
        <v>737</v>
      </c>
      <c r="C666" s="11" t="s">
        <v>738</v>
      </c>
      <c r="D666" s="518" t="s">
        <v>902</v>
      </c>
      <c r="E666" s="371">
        <v>6</v>
      </c>
      <c r="F666" s="11" t="s">
        <v>33</v>
      </c>
      <c r="G666" s="11" t="s">
        <v>739</v>
      </c>
      <c r="H666" s="12"/>
      <c r="I666" s="12"/>
      <c r="J666" s="12"/>
      <c r="K666" s="465">
        <f>IF(Character!$I$2="Yes",$R666,$Q666)</f>
        <v>85</v>
      </c>
      <c r="L666" s="12"/>
      <c r="M666" s="12"/>
      <c r="N666" s="12"/>
      <c r="O666" s="12"/>
      <c r="P666" s="135">
        <f>IF($C666="","",SUM((I666*Character!$D$42),(K666*Character!$E$42),(L666*Character!$F$42),(M666*Character!$G$42),(O666*Character!$H$42))*IF(Character!$I$2="Yes",($K666&gt;0)*1,1))</f>
        <v>85</v>
      </c>
      <c r="Q666" s="463">
        <v>85</v>
      </c>
      <c r="R666" s="456">
        <f>INDEX('Trinket Optimization'!$W$19:$W$34,MATCH($C666,'Trinket Optimization'!$F$19:$F$34,0))</f>
        <v>85</v>
      </c>
      <c r="T666" s="132" t="s">
        <v>902</v>
      </c>
      <c r="U666" s="132" t="s">
        <v>902</v>
      </c>
      <c r="V666" s="132" t="s">
        <v>902</v>
      </c>
      <c r="W666" s="132" t="s">
        <v>902</v>
      </c>
      <c r="X666" s="463" t="str">
        <f>IF(Character!$I$2="No","Yes",IF(Boss="Yes",IF($R666=0,"No","Yes"),IFERROR(INDEX('Trinket Optimization'!$G$19:$G$34,MATCH($C666,'Trinket Optimization'!$F$19:$F$34,0)),"No")))</f>
        <v>Yes</v>
      </c>
    </row>
    <row r="667" spans="1:24" x14ac:dyDescent="0.25">
      <c r="A667" s="11" t="s">
        <v>737</v>
      </c>
      <c r="B667" s="11" t="s">
        <v>737</v>
      </c>
      <c r="C667" s="11" t="s">
        <v>753</v>
      </c>
      <c r="D667" s="518" t="s">
        <v>902</v>
      </c>
      <c r="E667" s="371">
        <v>4</v>
      </c>
      <c r="F667" s="11" t="s">
        <v>72</v>
      </c>
      <c r="G667" s="11" t="s">
        <v>754</v>
      </c>
      <c r="H667" s="12"/>
      <c r="I667" s="12"/>
      <c r="J667" s="12"/>
      <c r="K667" s="465">
        <f>IF(Character!$I$2="Yes",$R667,$Q667)</f>
        <v>0</v>
      </c>
      <c r="L667" s="12"/>
      <c r="M667" s="12">
        <v>10</v>
      </c>
      <c r="N667" s="12"/>
      <c r="O667" s="12"/>
      <c r="P667" s="135">
        <f>IF($C667="","",SUM((I667*Character!$D$42),(K667*Character!$E$42),(L667*Character!$F$42),(M667*Character!$G$42),(O667*Character!$H$42))*IF(Character!$I$2="Yes",($K667&gt;0)*1,1))</f>
        <v>0</v>
      </c>
      <c r="Q667" s="463">
        <v>0</v>
      </c>
      <c r="R667" s="456">
        <f>INDEX('Trinket Optimization'!$W$19:$W$34,MATCH($C667,'Trinket Optimization'!$F$19:$F$34,0))</f>
        <v>0</v>
      </c>
      <c r="T667" s="132" t="s">
        <v>902</v>
      </c>
      <c r="U667" s="132" t="s">
        <v>902</v>
      </c>
      <c r="V667" s="132" t="s">
        <v>902</v>
      </c>
      <c r="W667" s="132" t="s">
        <v>902</v>
      </c>
      <c r="X667" s="463" t="str">
        <f>IF(Character!$I$2="No","Yes",IF(Boss="Yes",IF($R667=0,"No","Yes"),IFERROR(INDEX('Trinket Optimization'!$G$19:$G$34,MATCH($C667,'Trinket Optimization'!$F$19:$F$34,0)),"No")))</f>
        <v>No</v>
      </c>
    </row>
    <row r="668" spans="1:24" x14ac:dyDescent="0.25">
      <c r="A668" s="11" t="s">
        <v>737</v>
      </c>
      <c r="B668" s="11" t="s">
        <v>737</v>
      </c>
      <c r="C668" s="11" t="s">
        <v>740</v>
      </c>
      <c r="D668" s="518" t="s">
        <v>902</v>
      </c>
      <c r="E668" s="371">
        <v>3</v>
      </c>
      <c r="F668" s="11" t="s">
        <v>41</v>
      </c>
      <c r="G668" s="11" t="s">
        <v>42</v>
      </c>
      <c r="H668" s="12"/>
      <c r="I668" s="12"/>
      <c r="J668" s="12"/>
      <c r="K668" s="465">
        <f>IF(Character!$I$2="Yes",$R668,$Q668)</f>
        <v>0</v>
      </c>
      <c r="L668" s="12"/>
      <c r="M668" s="12">
        <v>2</v>
      </c>
      <c r="N668" s="12"/>
      <c r="O668" s="12"/>
      <c r="P668" s="135">
        <f>IF($C668="","",SUM((I668*Character!$D$42),(K668*Character!$E$42),(L668*Character!$F$42),(M668*Character!$G$42),(O668*Character!$H$42))*IF(Character!$I$2="Yes",($K668&gt;0)*1,1))</f>
        <v>0</v>
      </c>
      <c r="Q668" s="463">
        <v>44</v>
      </c>
      <c r="R668" s="456">
        <f>INDEX('Trinket Optimization'!$W$19:$W$34,MATCH($C668,'Trinket Optimization'!$F$19:$F$34,0))</f>
        <v>0</v>
      </c>
      <c r="T668" s="132" t="s">
        <v>902</v>
      </c>
      <c r="U668" s="132" t="s">
        <v>902</v>
      </c>
      <c r="V668" s="132" t="s">
        <v>902</v>
      </c>
      <c r="W668" s="132" t="s">
        <v>902</v>
      </c>
      <c r="X668" s="463" t="str">
        <f>IF(Character!$I$2="No","Yes",IF(Boss="Yes",IF($R668=0,"No","Yes"),IFERROR(INDEX('Trinket Optimization'!$G$19:$G$34,MATCH($C668,'Trinket Optimization'!$F$19:$F$34,0)),"No")))</f>
        <v>No</v>
      </c>
    </row>
    <row r="669" spans="1:24" x14ac:dyDescent="0.25">
      <c r="A669" s="11" t="s">
        <v>737</v>
      </c>
      <c r="B669" s="11" t="s">
        <v>737</v>
      </c>
      <c r="C669" s="11" t="s">
        <v>756</v>
      </c>
      <c r="D669" s="518" t="s">
        <v>902</v>
      </c>
      <c r="E669" s="371">
        <v>5</v>
      </c>
      <c r="F669" s="11" t="s">
        <v>427</v>
      </c>
      <c r="G669" s="11" t="s">
        <v>430</v>
      </c>
      <c r="H669" s="12">
        <v>7</v>
      </c>
      <c r="I669" s="12"/>
      <c r="J669" s="12"/>
      <c r="K669" s="465">
        <f>IF(Character!$I$2="Yes",$R669,$Q669)</f>
        <v>0</v>
      </c>
      <c r="L669" s="12"/>
      <c r="M669" s="12"/>
      <c r="N669" s="12"/>
      <c r="O669" s="12">
        <v>20</v>
      </c>
      <c r="P669" s="135">
        <f>IF($C669="","",SUM((I669*Character!$D$42),(K669*Character!$E$42),(L669*Character!$F$42),(M669*Character!$G$42),(O669*Character!$H$42))*IF(Character!$I$2="Yes",($K669&gt;0)*1,1))</f>
        <v>0</v>
      </c>
      <c r="Q669" s="463">
        <v>0</v>
      </c>
      <c r="R669" s="456">
        <f>INDEX('Trinket Optimization'!$W$19:$W$34,MATCH($C669,'Trinket Optimization'!$F$19:$F$34,0))</f>
        <v>0</v>
      </c>
      <c r="T669" s="132" t="s">
        <v>902</v>
      </c>
      <c r="U669" s="132" t="s">
        <v>902</v>
      </c>
      <c r="V669" s="132" t="s">
        <v>902</v>
      </c>
      <c r="W669" s="132" t="s">
        <v>902</v>
      </c>
      <c r="X669" s="463" t="str">
        <f>IF(Character!$I$2="No","Yes",IF(Boss="Yes",IF($R669=0,"No","Yes"),IFERROR(INDEX('Trinket Optimization'!$G$19:$G$34,MATCH($C669,'Trinket Optimization'!$F$19:$F$34,0)),"No")))</f>
        <v>No</v>
      </c>
    </row>
    <row r="670" spans="1:24" x14ac:dyDescent="0.25">
      <c r="A670" s="11" t="s">
        <v>737</v>
      </c>
      <c r="B670" s="11" t="s">
        <v>737</v>
      </c>
      <c r="C670" s="11" t="s">
        <v>741</v>
      </c>
      <c r="D670" s="518" t="s">
        <v>902</v>
      </c>
      <c r="E670" s="371">
        <v>1</v>
      </c>
      <c r="F670" s="11" t="s">
        <v>197</v>
      </c>
      <c r="G670" s="11" t="s">
        <v>742</v>
      </c>
      <c r="H670" s="12"/>
      <c r="I670" s="12"/>
      <c r="J670" s="12"/>
      <c r="K670" s="465">
        <f>IF(Character!$I$2="Yes",$R670,$Q670)</f>
        <v>0</v>
      </c>
      <c r="L670" s="12"/>
      <c r="M670" s="12"/>
      <c r="N670" s="12"/>
      <c r="O670" s="12"/>
      <c r="P670" s="135">
        <f>IF($C670="","",SUM((I670*Character!$D$42),(K670*Character!$E$42),(L670*Character!$F$42),(M670*Character!$G$42),(O670*Character!$H$42))*IF(Character!$I$2="Yes",($K670&gt;0)*1,1))</f>
        <v>0</v>
      </c>
      <c r="Q670" s="463">
        <v>48</v>
      </c>
      <c r="R670" s="456">
        <f>INDEX('Trinket Optimization'!$W$19:$W$34,MATCH($C670,'Trinket Optimization'!$F$19:$F$34,0))</f>
        <v>0</v>
      </c>
      <c r="T670" s="132" t="s">
        <v>902</v>
      </c>
      <c r="U670" s="132" t="s">
        <v>902</v>
      </c>
      <c r="V670" s="132" t="s">
        <v>902</v>
      </c>
      <c r="W670" s="132" t="s">
        <v>902</v>
      </c>
      <c r="X670" s="463" t="str">
        <f>IF(Character!$I$2="No","Yes",IF(Boss="Yes",IF($R670=0,"No","Yes"),IFERROR(INDEX('Trinket Optimization'!$G$19:$G$34,MATCH($C670,'Trinket Optimization'!$F$19:$F$34,0)),"No")))</f>
        <v>No</v>
      </c>
    </row>
    <row r="671" spans="1:24" x14ac:dyDescent="0.25">
      <c r="A671" s="11" t="s">
        <v>737</v>
      </c>
      <c r="B671" s="11" t="s">
        <v>737</v>
      </c>
      <c r="C671" s="11" t="s">
        <v>757</v>
      </c>
      <c r="D671" s="518" t="s">
        <v>902</v>
      </c>
      <c r="E671" s="371">
        <v>6</v>
      </c>
      <c r="F671" s="11" t="s">
        <v>129</v>
      </c>
      <c r="G671" s="11" t="s">
        <v>758</v>
      </c>
      <c r="H671" s="12"/>
      <c r="I671" s="12"/>
      <c r="J671" s="12"/>
      <c r="K671" s="465">
        <f>IF(Character!$I$2="Yes",$R671,$Q671)</f>
        <v>0</v>
      </c>
      <c r="L671" s="12"/>
      <c r="M671" s="12"/>
      <c r="N671" s="12"/>
      <c r="O671" s="12"/>
      <c r="P671" s="135">
        <f>IF($C671="","",SUM((I671*Character!$D$42),(K671*Character!$E$42),(L671*Character!$F$42),(M671*Character!$G$42),(O671*Character!$H$42))*IF(Character!$I$2="Yes",($K671&gt;0)*1,1))</f>
        <v>0</v>
      </c>
      <c r="Q671" s="463">
        <v>40</v>
      </c>
      <c r="R671" s="456">
        <f>INDEX('Trinket Optimization'!$W$19:$W$34,MATCH($C671,'Trinket Optimization'!$F$19:$F$34,0))</f>
        <v>0</v>
      </c>
      <c r="T671" s="132" t="s">
        <v>902</v>
      </c>
      <c r="U671" s="132" t="s">
        <v>902</v>
      </c>
      <c r="V671" s="132" t="s">
        <v>902</v>
      </c>
      <c r="W671" s="132" t="s">
        <v>902</v>
      </c>
      <c r="X671" s="463" t="str">
        <f>IF(Character!$I$2="No","Yes",IF(Boss="Yes",IF($R671=0,"No","Yes"),IFERROR(INDEX('Trinket Optimization'!$G$19:$G$34,MATCH($C671,'Trinket Optimization'!$F$19:$F$34,0)),"No")))</f>
        <v>No</v>
      </c>
    </row>
    <row r="672" spans="1:24" x14ac:dyDescent="0.25">
      <c r="A672" s="11" t="s">
        <v>737</v>
      </c>
      <c r="B672" s="11" t="s">
        <v>737</v>
      </c>
      <c r="C672" s="11" t="s">
        <v>751</v>
      </c>
      <c r="D672" s="518" t="s">
        <v>902</v>
      </c>
      <c r="E672" s="371">
        <v>1</v>
      </c>
      <c r="F672" s="11" t="s">
        <v>75</v>
      </c>
      <c r="G672" s="11" t="s">
        <v>673</v>
      </c>
      <c r="H672" s="12"/>
      <c r="I672" s="12"/>
      <c r="J672" s="12"/>
      <c r="K672" s="465">
        <f>IF(Character!$I$2="Yes",$R672,$Q672)</f>
        <v>0</v>
      </c>
      <c r="L672" s="12"/>
      <c r="M672" s="12"/>
      <c r="N672" s="12"/>
      <c r="O672" s="12"/>
      <c r="P672" s="135">
        <f>IF($C672="","",SUM((I672*Character!$D$42),(K672*Character!$E$42),(L672*Character!$F$42),(M672*Character!$G$42),(O672*Character!$H$42))*IF(Character!$I$2="Yes",($K672&gt;0)*1,1))</f>
        <v>0</v>
      </c>
      <c r="Q672" s="463">
        <v>175</v>
      </c>
      <c r="R672" s="456">
        <f>INDEX('Trinket Optimization'!$W$19:$W$34,MATCH($C672,'Trinket Optimization'!$F$19:$F$34,0))</f>
        <v>0</v>
      </c>
      <c r="T672" s="132" t="s">
        <v>902</v>
      </c>
      <c r="U672" s="132" t="s">
        <v>902</v>
      </c>
      <c r="V672" s="132" t="s">
        <v>902</v>
      </c>
      <c r="W672" s="132" t="s">
        <v>902</v>
      </c>
      <c r="X672" s="463" t="str">
        <f>IF(Character!$I$2="No","Yes",IF(Boss="Yes",IF($R672=0,"No","Yes"),IFERROR(INDEX('Trinket Optimization'!$G$19:$G$34,MATCH($C672,'Trinket Optimization'!$F$19:$F$34,0)),"No")))</f>
        <v>No</v>
      </c>
    </row>
    <row r="673" spans="1:24" x14ac:dyDescent="0.25">
      <c r="A673" s="11" t="s">
        <v>737</v>
      </c>
      <c r="B673" s="11" t="s">
        <v>737</v>
      </c>
      <c r="C673" s="11" t="s">
        <v>743</v>
      </c>
      <c r="D673" s="518" t="s">
        <v>902</v>
      </c>
      <c r="E673" s="371">
        <v>6</v>
      </c>
      <c r="F673" s="11" t="s">
        <v>33</v>
      </c>
      <c r="G673" s="11" t="s">
        <v>176</v>
      </c>
      <c r="H673" s="12"/>
      <c r="I673" s="12"/>
      <c r="J673" s="12"/>
      <c r="K673" s="465">
        <f>IF(Character!$I$2="Yes",$R673,$Q673)</f>
        <v>65.087719298245617</v>
      </c>
      <c r="L673" s="12"/>
      <c r="M673" s="12"/>
      <c r="N673" s="12"/>
      <c r="O673" s="12"/>
      <c r="P673" s="135">
        <f>IF($C673="","",SUM((I673*Character!$D$42),(K673*Character!$E$42),(L673*Character!$F$42),(M673*Character!$G$42),(O673*Character!$H$42))*IF(Character!$I$2="Yes",($K673&gt;0)*1,1))</f>
        <v>65.087719298245617</v>
      </c>
      <c r="Q673" s="463">
        <v>170</v>
      </c>
      <c r="R673" s="456">
        <f>INDEX('Trinket Optimization'!$W$19:$W$34,MATCH($C673,'Trinket Optimization'!$F$19:$F$34,0))</f>
        <v>65.087719298245617</v>
      </c>
      <c r="T673" s="132" t="s">
        <v>902</v>
      </c>
      <c r="U673" s="132" t="s">
        <v>902</v>
      </c>
      <c r="V673" s="132" t="s">
        <v>902</v>
      </c>
      <c r="W673" s="132" t="s">
        <v>902</v>
      </c>
      <c r="X673" s="463" t="str">
        <f>IF(Character!$I$2="No","Yes",IF(Boss="Yes",IF($R673=0,"No","Yes"),IFERROR(INDEX('Trinket Optimization'!$G$19:$G$34,MATCH($C673,'Trinket Optimization'!$F$19:$F$34,0)),"No")))</f>
        <v>Yes</v>
      </c>
    </row>
    <row r="674" spans="1:24" x14ac:dyDescent="0.25">
      <c r="A674" s="11" t="s">
        <v>737</v>
      </c>
      <c r="B674" s="11" t="s">
        <v>737</v>
      </c>
      <c r="C674" s="11" t="s">
        <v>759</v>
      </c>
      <c r="D674" s="518" t="s">
        <v>902</v>
      </c>
      <c r="E674" s="371">
        <v>4</v>
      </c>
      <c r="F674" s="11" t="s">
        <v>72</v>
      </c>
      <c r="G674" s="11" t="s">
        <v>760</v>
      </c>
      <c r="H674" s="12"/>
      <c r="I674" s="12"/>
      <c r="J674" s="12"/>
      <c r="K674" s="465">
        <f>IF(Character!$I$2="Yes",$R674,$Q674)</f>
        <v>0</v>
      </c>
      <c r="L674" s="12"/>
      <c r="M674" s="12"/>
      <c r="N674" s="12"/>
      <c r="O674" s="12"/>
      <c r="P674" s="135">
        <f>IF($C674="","",SUM((I674*Character!$D$42),(K674*Character!$E$42),(L674*Character!$F$42),(M674*Character!$G$42),(O674*Character!$H$42))*IF(Character!$I$2="Yes",($K674&gt;0)*1,1))</f>
        <v>0</v>
      </c>
      <c r="Q674" s="463">
        <v>204</v>
      </c>
      <c r="R674" s="456">
        <f>INDEX('Trinket Optimization'!$W$19:$W$34,MATCH($C674,'Trinket Optimization'!$F$19:$F$34,0))</f>
        <v>0</v>
      </c>
      <c r="T674" s="132" t="s">
        <v>902</v>
      </c>
      <c r="U674" s="132" t="s">
        <v>902</v>
      </c>
      <c r="V674" s="132" t="s">
        <v>902</v>
      </c>
      <c r="W674" s="132" t="s">
        <v>902</v>
      </c>
      <c r="X674" s="463" t="str">
        <f>IF(Character!$I$2="No","Yes",IF(Boss="Yes",IF($R674=0,"No","Yes"),IFERROR(INDEX('Trinket Optimization'!$G$19:$G$34,MATCH($C674,'Trinket Optimization'!$F$19:$F$34,0)),"No")))</f>
        <v>No</v>
      </c>
    </row>
    <row r="675" spans="1:24" x14ac:dyDescent="0.25">
      <c r="A675" s="138"/>
      <c r="B675" s="138"/>
      <c r="C675" s="138"/>
      <c r="D675" s="519"/>
      <c r="E675" s="372"/>
      <c r="F675" s="138"/>
      <c r="G675" s="138"/>
      <c r="H675" s="138"/>
      <c r="I675" s="138"/>
      <c r="J675" s="138"/>
      <c r="K675" s="138"/>
      <c r="L675" s="138"/>
      <c r="M675" s="138"/>
      <c r="N675" s="138"/>
      <c r="O675" s="138"/>
      <c r="P675" s="138"/>
      <c r="Q675" s="117"/>
      <c r="R675" s="117"/>
      <c r="S675" s="19"/>
      <c r="T675" s="138"/>
      <c r="U675" s="138"/>
      <c r="V675" s="138"/>
      <c r="W675" s="138"/>
      <c r="X675" s="117"/>
    </row>
    <row r="676" spans="1:24" x14ac:dyDescent="0.25">
      <c r="A676" s="138"/>
      <c r="B676" s="138"/>
      <c r="C676" s="138"/>
      <c r="D676" s="519"/>
      <c r="E676" s="372"/>
      <c r="F676" s="138"/>
      <c r="G676" s="138"/>
      <c r="H676" s="138"/>
      <c r="I676" s="138"/>
      <c r="J676" s="138"/>
      <c r="K676" s="138"/>
      <c r="L676" s="138"/>
      <c r="M676" s="138"/>
      <c r="N676" s="138"/>
      <c r="O676" s="138"/>
      <c r="P676" s="138"/>
      <c r="Q676" s="117"/>
      <c r="R676" s="117"/>
      <c r="S676" s="19"/>
      <c r="T676" s="138"/>
      <c r="U676" s="138"/>
      <c r="V676" s="138"/>
      <c r="W676" s="138"/>
      <c r="X676" s="117"/>
    </row>
    <row r="677" spans="1:24" x14ac:dyDescent="0.25">
      <c r="A677" s="138"/>
      <c r="B677" s="138"/>
      <c r="C677" s="138"/>
      <c r="D677" s="519"/>
      <c r="E677" s="372"/>
      <c r="F677" s="138"/>
      <c r="G677" s="138"/>
      <c r="H677" s="138"/>
      <c r="I677" s="138"/>
      <c r="J677" s="138"/>
      <c r="K677" s="138"/>
      <c r="L677" s="138"/>
      <c r="M677" s="138"/>
      <c r="N677" s="138"/>
      <c r="O677" s="138"/>
      <c r="P677" s="138"/>
      <c r="Q677" s="117"/>
      <c r="R677" s="117"/>
      <c r="S677" s="19"/>
      <c r="T677" s="138"/>
      <c r="U677" s="138"/>
      <c r="V677" s="138"/>
      <c r="W677" s="138"/>
      <c r="X677" s="117"/>
    </row>
    <row r="678" spans="1:24" x14ac:dyDescent="0.25">
      <c r="A678" s="138"/>
      <c r="B678" s="138"/>
      <c r="C678" s="138"/>
      <c r="D678" s="519"/>
      <c r="E678" s="372"/>
      <c r="F678" s="138"/>
      <c r="G678" s="138"/>
      <c r="H678" s="138"/>
      <c r="I678" s="138"/>
      <c r="J678" s="138"/>
      <c r="K678" s="138"/>
      <c r="L678" s="138"/>
      <c r="M678" s="138"/>
      <c r="N678" s="138"/>
      <c r="O678" s="138"/>
      <c r="P678" s="138"/>
      <c r="Q678" s="117"/>
      <c r="R678" s="117"/>
      <c r="S678" s="19"/>
      <c r="T678" s="138"/>
      <c r="U678" s="138"/>
      <c r="V678" s="138"/>
      <c r="W678" s="138"/>
      <c r="X678" s="117"/>
    </row>
    <row r="679" spans="1:24" x14ac:dyDescent="0.25">
      <c r="A679" s="138"/>
      <c r="B679" s="138"/>
      <c r="C679" s="138"/>
      <c r="D679" s="519"/>
      <c r="E679" s="372"/>
      <c r="F679" s="138"/>
      <c r="G679" s="138"/>
      <c r="H679" s="138"/>
      <c r="I679" s="138"/>
      <c r="J679" s="138"/>
      <c r="K679" s="138"/>
      <c r="L679" s="138"/>
      <c r="M679" s="138"/>
      <c r="N679" s="138"/>
      <c r="O679" s="138"/>
      <c r="P679" s="138"/>
      <c r="Q679" s="117"/>
      <c r="R679" s="117"/>
      <c r="S679" s="19"/>
      <c r="T679" s="138"/>
      <c r="U679" s="138"/>
      <c r="V679" s="138"/>
      <c r="W679" s="138"/>
      <c r="X679" s="117"/>
    </row>
    <row r="680" spans="1:24" x14ac:dyDescent="0.25">
      <c r="A680" s="138"/>
      <c r="B680" s="138"/>
      <c r="C680" s="138"/>
      <c r="D680" s="519"/>
      <c r="E680" s="372"/>
      <c r="F680" s="138"/>
      <c r="G680" s="138"/>
      <c r="H680" s="138"/>
      <c r="I680" s="138"/>
      <c r="J680" s="138"/>
      <c r="K680" s="138"/>
      <c r="L680" s="138"/>
      <c r="M680" s="138"/>
      <c r="N680" s="138"/>
      <c r="O680" s="138"/>
      <c r="P680" s="138"/>
      <c r="Q680" s="117"/>
      <c r="R680" s="117"/>
      <c r="S680" s="19"/>
      <c r="T680" s="138"/>
      <c r="U680" s="138"/>
      <c r="V680" s="138"/>
      <c r="W680" s="138"/>
      <c r="X680" s="117"/>
    </row>
    <row r="681" spans="1:24" x14ac:dyDescent="0.25">
      <c r="A681" s="138"/>
      <c r="B681" s="138"/>
      <c r="C681" s="138"/>
      <c r="D681" s="519"/>
      <c r="E681" s="372"/>
      <c r="F681" s="138"/>
      <c r="G681" s="138"/>
      <c r="H681" s="138"/>
      <c r="I681" s="138"/>
      <c r="J681" s="138"/>
      <c r="K681" s="138"/>
      <c r="L681" s="138"/>
      <c r="M681" s="138"/>
      <c r="N681" s="138"/>
      <c r="O681" s="138"/>
      <c r="P681" s="138"/>
      <c r="Q681" s="117"/>
      <c r="R681" s="117"/>
      <c r="S681" s="19"/>
      <c r="T681" s="138"/>
      <c r="U681" s="138"/>
      <c r="V681" s="138"/>
      <c r="W681" s="138"/>
      <c r="X681" s="117"/>
    </row>
    <row r="682" spans="1:24" x14ac:dyDescent="0.25">
      <c r="A682" s="138"/>
      <c r="B682" s="138"/>
      <c r="C682" s="138"/>
      <c r="D682" s="519"/>
      <c r="E682" s="372"/>
      <c r="F682" s="138"/>
      <c r="G682" s="138"/>
      <c r="H682" s="138"/>
      <c r="I682" s="138"/>
      <c r="J682" s="138"/>
      <c r="K682" s="138"/>
      <c r="L682" s="138"/>
      <c r="M682" s="138"/>
      <c r="N682" s="138"/>
      <c r="O682" s="138"/>
      <c r="P682" s="138"/>
      <c r="Q682" s="117"/>
      <c r="R682" s="117"/>
      <c r="S682" s="19"/>
      <c r="T682" s="138"/>
      <c r="U682" s="138"/>
      <c r="V682" s="138"/>
      <c r="W682" s="138"/>
      <c r="X682" s="117"/>
    </row>
  </sheetData>
  <autoFilter ref="A1:X674"/>
  <conditionalFormatting sqref="T1:W134 T136:W272 T274:W458 Q88:R134 Q274:R458 Q136:R272 A674:R1048576 Q665:R665 L659:O674 Q460:R487 Q526:R654 T460:W654 P84:P654 Q659:Q674 R666:R671 E84:R87 A84:C116 E88:O116 A117:O121 A122:C134 E122:O134 A136:C177 E136:O177 A178:O258 A259:C272 E259:O272 A274:C320 E274:O320 A321:O451 A452:C458 E452:O458 E460:O487 A460:C488 E487:R488 A489:R526 A526:O654 A656:O659 P656:P674 T656:W1048576 Q656:R659 A659:J674 A1:R83">
    <cfRule type="expression" dxfId="84" priority="273">
      <formula>AND(ROW()&gt;1,$A1&lt;&gt;"",$B1="",OR(ISNUMBER(SEARCH("Enchant",$A1)),ISNUMBER(SEARCH("Attach",$A1))))</formula>
    </cfRule>
    <cfRule type="expression" dxfId="83" priority="274">
      <formula>AND(ROW()&gt;1,$A1&lt;&gt;"",$B1="")</formula>
    </cfRule>
  </conditionalFormatting>
  <conditionalFormatting sqref="A683:R1048209 A105:C109 A67:R68 A49:R65 A45:R47 A34:R43 A29:R32 A24:R27 A22:R22 A11:R20 A5:R9 A220:O223 A215:O218 A203:O213 A198:O201 A191:O196 A187:O189 A168:C176 A166:C166 A142:C163 A129:C133 A136:C140 A674:R681 A3:R3 Q404:R457 Q274:R402 Q225:R271 Q136:R140 Q129:R133 Q142:R163 Q166:R166 Q168:R176 Q178:R185 Q187:R189 Q191:R196 Q198:R201 Q203:R213 Q215:R218 Q220:R223 Q88:R103 Q105:R109 Q111:R127 A659:J673 I660:J674 L659:O673 Q665:R665 Q460:R481 Q483:R487 Q526:R654 P3:P654 Q659:Q673 R666:R671 X67:X68 X49:X65 X45:X47 X34:X43 X29:X32 X24:X27 X22 X11:X20 X5:X9 X1 X3 X404:X457 X274:X402 X225:X271 X136:X140 X129:X133 X142:X163 X166 X168:X176 X178:X185 X187:X189 X191:X196 X198:X201 X203:X213 X215:X218 X220:X223 X70:X103 X105:X109 X111:X127 X460:X481 X483:X654 A1:R1 A70:R83 A84:C103 E84:R87 E88:O103 E105:O109 A111:C116 E111:O116 A117:O121 A122:C127 E122:O127 E136:O140 E129:O133 E142:O163 E166:O166 E168:O176 A178:O185 D185:D203 D206:D251 A225:O258 A259:C271 E259:O271 A274:C320 E274:O320 A321:O402 D391:D443 A404:O451 A452:C457 E452:O457 E460:O487 A460:C488 E487:R488 A489:R526 A526:O654 A656:O659 X656:X681 P656:P674 Q656:R659 D660:D674 D3:D71">
    <cfRule type="expression" dxfId="82" priority="299">
      <formula>AND($C1&lt;&gt;"",$C1=$C2,$E1=$E2)</formula>
    </cfRule>
  </conditionalFormatting>
  <conditionalFormatting sqref="A667:J667 L667:O667 Q667">
    <cfRule type="expression" dxfId="81" priority="318">
      <formula>AND($C667&lt;&gt;"",$C667=#REF!,$E667=#REF!)</formula>
    </cfRule>
  </conditionalFormatting>
  <conditionalFormatting sqref="A627:O631 Q627:R631">
    <cfRule type="expression" dxfId="80" priority="319">
      <formula>AND($C627&lt;&gt;"",$C627=$C630,$E627=$E630)</formula>
    </cfRule>
  </conditionalFormatting>
  <conditionalFormatting sqref="A682:R682 A128:C128 A110:C110 A104:C104 A69:R69 A66:R66 A48:R48 A44:R44 A33:R33 A28:R28 A23:R23 A21:R21 A10:R10 A4:R4 A2:R2 A224:O224 A219:O219 A214:O214 A202:O202 A197:O197 A190:O190 A186:O186 A177:C177 A167:C167 A164:C165 A141:C141 A266:C267 A258:O258 A250:O251 A242:O245 A304:C305 A299:C300 A281:C282 A371:O373 A318:C320 A314:C316 A309:C311 A399:O402 A452:C456 A429:O433 A468:C476 A458:C458 A460:C463 Q460:R463 Q458:R458 Q468:R476 Q429:R433 Q452:R456 Q399:R402 Q309:R311 Q314:R316 Q318:R320 Q371:R373 Q281:R282 Q299:R300 Q304:R305 Q242:R245 Q250:R251 Q258:R259 Q266:R267 Q141:R141 Q164:R165 Q167:R167 Q177:R177 Q186:R186 Q190:R190 Q197:R197 Q202:R202 Q214:R214 Q219:R219 Q224:R224 Q104:R104 Q110:R110 Q128:R128 A478:C482 A606:O620 A578:O604 A552:O565 A543:O549 A535:O541 A526:O532 A515:R521 A492:R506 A645:O654 A631:O639 A659:J660 L659:O660 I660:J674 Q478:R482 Q660 Q631:R639 Q645:R654 Q526:R532 Q535:R541 Q543:R549 Q552:R565 Q578:R604 Q606:R620 P67:P654 X69 X66 X48 X44 X33 X28 X23 X21 X10 X4 X2 X460:X463 X458 X468:X476 X429:X433 X452:X456 X399:X402 X309:X311 X314:X316 X318:X320 X371:X373 X281:X282 X299:X300 X304:X305 X242:X245 X250:X251 X258:X259 X266:X267 X141 X164:X165 X167 X177 X186 X190 X197 X202 X214 X219 X224 X104 X110 X128 X515:X521 X492:X506 X478:X482 X631:X639 X526:X532 X535:X541 X543:X549 X552:X565 X578:X604 X606:X620 X645:X654 E104:O104 E110:O110 E141:O141 E164:O165 E167:O167 E177:O177 E128:O128 E309:O311 E314:O316 E318:O320 E281:O282 E299:O300 E304:O305 A259:C259 E259:O259 E266:O267 E478:O482 E460:O463 E458:O458 E468:O476 E452:O456 X656:X674 P656:P674 Q656:R659 A656:O659">
    <cfRule type="expression" dxfId="79" priority="336">
      <formula>AND($C2&lt;&gt;"",$C2=#REF!,$E2=#REF!)</formula>
    </cfRule>
  </conditionalFormatting>
  <conditionalFormatting sqref="A134:C134 A272:C272 A403:O403 A458:C458 Q403:R403 A626:O633 A671:J672 L671:O672 Q671:Q672 Q626:R633 Q134:R135 Q272:R273 Q458:R459 X403 X272 X134 X671:X672 X626:X633 E134:O134 E272:O272 E458:O458">
    <cfRule type="expression" dxfId="78" priority="444">
      <formula>AND($C134&lt;&gt;"",$C134=$C136,$E134=$E136)</formula>
    </cfRule>
  </conditionalFormatting>
  <conditionalFormatting sqref="A1048210:R1048525">
    <cfRule type="expression" dxfId="77" priority="2113">
      <formula>AND($C1048210&lt;&gt;"",$C1048210=$C1,$E1048210=$E1)</formula>
    </cfRule>
  </conditionalFormatting>
  <conditionalFormatting sqref="Q482:R482 A668:J668 L668:O668 Q668 X668">
    <cfRule type="expression" dxfId="76" priority="253">
      <formula>AND($C482&lt;&gt;"",$C482=#REF!,$E482=#REF!)</formula>
    </cfRule>
  </conditionalFormatting>
  <conditionalFormatting sqref="Q482:R483 L668:O674 A668:J674 Q668:Q674 X668:X674 D660:D673">
    <cfRule type="expression" dxfId="75" priority="244">
      <formula>AND($C482&lt;&gt;"",$C482=#REF!,$E482=#REF!)</formula>
    </cfRule>
  </conditionalFormatting>
  <conditionalFormatting sqref="A670:J672 L670:O672 Q670:Q672">
    <cfRule type="expression" dxfId="74" priority="136">
      <formula>AND($C670&lt;&gt;"",$C670=#REF!,$E670=#REF!)</formula>
    </cfRule>
  </conditionalFormatting>
  <conditionalFormatting sqref="A481:C481 A669:J669 L669:O669 Q669 Q481:R481 X481 E481:O481">
    <cfRule type="expression" dxfId="73" priority="2121">
      <formula>AND($C481&lt;&gt;"",$C481=#REF!,$E481=#REF!)</formula>
    </cfRule>
  </conditionalFormatting>
  <conditionalFormatting sqref="A668:J668 A670:J670 L670:O670 L668:O668 Q668 Q670 X670">
    <cfRule type="expression" dxfId="72" priority="120">
      <formula>AND($C668&lt;&gt;"",$C668=#REF!,$E668=#REF!)</formula>
    </cfRule>
  </conditionalFormatting>
  <conditionalFormatting sqref="C482:C483 A669:J674 A633:O634 L669:O674 Q669:Q674 Q631:R634 X633 E482:O483 D660:D673">
    <cfRule type="expression" dxfId="71" priority="119">
      <formula>AND($C482&lt;&gt;"",$C482=#REF!,$E482=#REF!)</formula>
    </cfRule>
  </conditionalFormatting>
  <conditionalFormatting sqref="A673:J673">
    <cfRule type="expression" dxfId="70" priority="2204">
      <formula>AND($C673&lt;&gt;"",$C673=#REF!,$E673=#REF!)</formula>
    </cfRule>
  </conditionalFormatting>
  <conditionalFormatting sqref="A631:O631">
    <cfRule type="expression" dxfId="69" priority="2211">
      <formula>AND($C631&lt;&gt;"",$C631=#REF!,$E631=#REF!)</formula>
    </cfRule>
  </conditionalFormatting>
  <conditionalFormatting sqref="A1048526:R1048576">
    <cfRule type="expression" dxfId="68" priority="2296">
      <formula>AND($C1048526&lt;&gt;"",$C1048526=$C271,$E1048526=$E271)</formula>
    </cfRule>
  </conditionalFormatting>
  <conditionalFormatting sqref="A135:C135 T135:W135 Q135:R135 E135:O135">
    <cfRule type="expression" dxfId="67" priority="86">
      <formula>AND(ROW()&gt;1,$A135&lt;&gt;"",$B135="",OR(ISNUMBER(SEARCH("Enchant",$A135)),ISNUMBER(SEARCH("Attach",$A135))))</formula>
    </cfRule>
    <cfRule type="expression" dxfId="66" priority="87">
      <formula>AND(ROW()&gt;1,$A135&lt;&gt;"",$B135="")</formula>
    </cfRule>
  </conditionalFormatting>
  <conditionalFormatting sqref="A135:C135 E135:O135">
    <cfRule type="expression" dxfId="65" priority="88">
      <formula>AND($C135&lt;&gt;"",$C135=$C137,$E135=$E137)</formula>
    </cfRule>
  </conditionalFormatting>
  <conditionalFormatting sqref="A273:C273 T273:W273 Q273:R273 E273:O273">
    <cfRule type="expression" dxfId="64" priority="83">
      <formula>AND(ROW()&gt;1,$A273&lt;&gt;"",$B273="",OR(ISNUMBER(SEARCH("Enchant",$A273)),ISNUMBER(SEARCH("Attach",$A273))))</formula>
    </cfRule>
    <cfRule type="expression" dxfId="63" priority="84">
      <formula>AND(ROW()&gt;1,$A273&lt;&gt;"",$B273="")</formula>
    </cfRule>
  </conditionalFormatting>
  <conditionalFormatting sqref="A273:C273 E273:O273">
    <cfRule type="expression" dxfId="62" priority="85">
      <formula>AND($C273&lt;&gt;"",$C273=$C275,$E273=$E275)</formula>
    </cfRule>
  </conditionalFormatting>
  <conditionalFormatting sqref="A459:C459 T459:W459 Q459:R459 E459:O459">
    <cfRule type="expression" dxfId="61" priority="80">
      <formula>AND(ROW()&gt;1,$A459&lt;&gt;"",$B459="",OR(ISNUMBER(SEARCH("Enchant",$A459)),ISNUMBER(SEARCH("Attach",$A459))))</formula>
    </cfRule>
    <cfRule type="expression" dxfId="60" priority="81">
      <formula>AND(ROW()&gt;1,$A459&lt;&gt;"",$B459="")</formula>
    </cfRule>
  </conditionalFormatting>
  <conditionalFormatting sqref="A459:C459 E459:O459">
    <cfRule type="expression" dxfId="59" priority="82">
      <formula>AND($C459&lt;&gt;"",$C459=$C461,$E459=$E461)</formula>
    </cfRule>
  </conditionalFormatting>
  <conditionalFormatting sqref="P3:P654 P656:P674">
    <cfRule type="expression" dxfId="58" priority="59">
      <formula>AND($C3&lt;&gt;"",$C3=#REF!,$E3=#REF!)</formula>
    </cfRule>
  </conditionalFormatting>
  <conditionalFormatting sqref="A668:J668 L668:O668 Q668 X669">
    <cfRule type="expression" dxfId="57" priority="55">
      <formula>AND($C668&lt;&gt;"",$C668=#REF!,$E668=#REF!)</formula>
    </cfRule>
  </conditionalFormatting>
  <conditionalFormatting sqref="Q483:R483 A669:J669 L669:O669 Q669 X482">
    <cfRule type="expression" dxfId="56" priority="54">
      <formula>AND($C482&lt;&gt;"",$C482=#REF!,$E482=#REF!)</formula>
    </cfRule>
  </conditionalFormatting>
  <conditionalFormatting sqref="A482:C482 A670:J670 L670:O670 Q670 Q482:R482 X671 E482:O482">
    <cfRule type="expression" dxfId="55" priority="56">
      <formula>AND($C482&lt;&gt;"",$C482=#REF!,$E482=#REF!)</formula>
    </cfRule>
  </conditionalFormatting>
  <conditionalFormatting sqref="A669:J669 A671:J671 L671:O671 L669:O669 Q669 Q671 X634">
    <cfRule type="expression" dxfId="54" priority="53">
      <formula>AND($C634&lt;&gt;"",$C634=#REF!,$E634=#REF!)</formula>
    </cfRule>
  </conditionalFormatting>
  <conditionalFormatting sqref="A674:J674 D659:D673">
    <cfRule type="expression" dxfId="53" priority="57">
      <formula>AND($C659&lt;&gt;"",$C659=#REF!,$E659=#REF!)</formula>
    </cfRule>
  </conditionalFormatting>
  <conditionalFormatting sqref="A632:O632">
    <cfRule type="expression" dxfId="52" priority="58">
      <formula>AND($C632&lt;&gt;"",$C632=#REF!,$E632=#REF!)</formula>
    </cfRule>
  </conditionalFormatting>
  <conditionalFormatting sqref="X1:X134 X274:X458 X136:X272 X460:X654 X656:X1048576">
    <cfRule type="expression" dxfId="51" priority="41">
      <formula>AND(ROW()&gt;1,$A1&lt;&gt;"",$B1="",OR(ISNUMBER(SEARCH("Enchant",$A1)),ISNUMBER(SEARCH("Attach",$A1))))</formula>
    </cfRule>
    <cfRule type="expression" dxfId="50" priority="42">
      <formula>AND(ROW()&gt;1,$A1&lt;&gt;"",$B1="")</formula>
    </cfRule>
  </conditionalFormatting>
  <conditionalFormatting sqref="X683:X1048209">
    <cfRule type="expression" dxfId="49" priority="43">
      <formula>AND($C683&lt;&gt;"",$C683=$C684,$E683=$E684)</formula>
    </cfRule>
  </conditionalFormatting>
  <conditionalFormatting sqref="X667">
    <cfRule type="expression" dxfId="48" priority="44">
      <formula>AND($C667&lt;&gt;"",$C667=#REF!,$E667=#REF!)</formula>
    </cfRule>
  </conditionalFormatting>
  <conditionalFormatting sqref="X627:X631">
    <cfRule type="expression" dxfId="47" priority="45">
      <formula>AND($C627&lt;&gt;"",$C627=$C630,$E627=$E630)</formula>
    </cfRule>
  </conditionalFormatting>
  <conditionalFormatting sqref="X682">
    <cfRule type="expression" dxfId="46" priority="46">
      <formula>AND($C682&lt;&gt;"",$C682=#REF!,$E682=#REF!)</formula>
    </cfRule>
  </conditionalFormatting>
  <conditionalFormatting sqref="X458">
    <cfRule type="expression" dxfId="45" priority="47">
      <formula>AND($C458&lt;&gt;"",$C458=$C460,$E458=$E460)</formula>
    </cfRule>
  </conditionalFormatting>
  <conditionalFormatting sqref="X1048210:X1048525">
    <cfRule type="expression" dxfId="44" priority="48">
      <formula>AND($C1048210&lt;&gt;"",$C1048210=$C1,$E1048210=$E1)</formula>
    </cfRule>
  </conditionalFormatting>
  <conditionalFormatting sqref="X482">
    <cfRule type="expression" dxfId="43" priority="40">
      <formula>AND($C482&lt;&gt;"",$C482=#REF!,$E482=#REF!)</formula>
    </cfRule>
  </conditionalFormatting>
  <conditionalFormatting sqref="X482:X483">
    <cfRule type="expression" dxfId="42" priority="39">
      <formula>AND($C482&lt;&gt;"",$C482=#REF!,$E482=#REF!)</formula>
    </cfRule>
  </conditionalFormatting>
  <conditionalFormatting sqref="X670:X672">
    <cfRule type="expression" dxfId="41" priority="38">
      <formula>AND($C670&lt;&gt;"",$C670=#REF!,$E670=#REF!)</formula>
    </cfRule>
  </conditionalFormatting>
  <conditionalFormatting sqref="X669">
    <cfRule type="expression" dxfId="40" priority="49">
      <formula>AND($C669&lt;&gt;"",$C669=#REF!,$E669=#REF!)</formula>
    </cfRule>
  </conditionalFormatting>
  <conditionalFormatting sqref="X668">
    <cfRule type="expression" dxfId="39" priority="37">
      <formula>AND($C668&lt;&gt;"",$C668=#REF!,$E668=#REF!)</formula>
    </cfRule>
  </conditionalFormatting>
  <conditionalFormatting sqref="X669:X674">
    <cfRule type="expression" dxfId="38" priority="36">
      <formula>AND($C669&lt;&gt;"",$C669=#REF!,$E669=#REF!)</formula>
    </cfRule>
  </conditionalFormatting>
  <conditionalFormatting sqref="X673">
    <cfRule type="expression" dxfId="37" priority="50">
      <formula>AND($C673&lt;&gt;"",$C673=#REF!,$E673=#REF!)</formula>
    </cfRule>
  </conditionalFormatting>
  <conditionalFormatting sqref="X631">
    <cfRule type="expression" dxfId="36" priority="51">
      <formula>AND($C631&lt;&gt;"",$C631=#REF!,$E631=#REF!)</formula>
    </cfRule>
  </conditionalFormatting>
  <conditionalFormatting sqref="X1048526:X1048576">
    <cfRule type="expression" dxfId="35" priority="52">
      <formula>AND($C1048526&lt;&gt;"",$C1048526=$C271,$E1048526=$E271)</formula>
    </cfRule>
  </conditionalFormatting>
  <conditionalFormatting sqref="X135">
    <cfRule type="expression" dxfId="34" priority="33">
      <formula>AND(ROW()&gt;1,$A135&lt;&gt;"",$B135="",OR(ISNUMBER(SEARCH("Enchant",$A135)),ISNUMBER(SEARCH("Attach",$A135))))</formula>
    </cfRule>
    <cfRule type="expression" dxfId="33" priority="34">
      <formula>AND(ROW()&gt;1,$A135&lt;&gt;"",$B135="")</formula>
    </cfRule>
  </conditionalFormatting>
  <conditionalFormatting sqref="X135">
    <cfRule type="expression" dxfId="32" priority="35">
      <formula>AND($C135&lt;&gt;"",$C135=$C137,$E135=$E137)</formula>
    </cfRule>
  </conditionalFormatting>
  <conditionalFormatting sqref="X273">
    <cfRule type="expression" dxfId="31" priority="30">
      <formula>AND(ROW()&gt;1,$A273&lt;&gt;"",$B273="",OR(ISNUMBER(SEARCH("Enchant",$A273)),ISNUMBER(SEARCH("Attach",$A273))))</formula>
    </cfRule>
    <cfRule type="expression" dxfId="30" priority="31">
      <formula>AND(ROW()&gt;1,$A273&lt;&gt;"",$B273="")</formula>
    </cfRule>
  </conditionalFormatting>
  <conditionalFormatting sqref="X273">
    <cfRule type="expression" dxfId="29" priority="32">
      <formula>AND($C273&lt;&gt;"",$C273=$C275,$E273=$E275)</formula>
    </cfRule>
  </conditionalFormatting>
  <conditionalFormatting sqref="X459">
    <cfRule type="expression" dxfId="28" priority="27">
      <formula>AND(ROW()&gt;1,$A459&lt;&gt;"",$B459="",OR(ISNUMBER(SEARCH("Enchant",$A459)),ISNUMBER(SEARCH("Attach",$A459))))</formula>
    </cfRule>
    <cfRule type="expression" dxfId="27" priority="28">
      <formula>AND(ROW()&gt;1,$A459&lt;&gt;"",$B459="")</formula>
    </cfRule>
  </conditionalFormatting>
  <conditionalFormatting sqref="X459">
    <cfRule type="expression" dxfId="26" priority="29">
      <formula>AND($C459&lt;&gt;"",$C459=$C461,$E459=$E461)</formula>
    </cfRule>
  </conditionalFormatting>
  <conditionalFormatting sqref="X668">
    <cfRule type="expression" dxfId="25" priority="23">
      <formula>AND($C668&lt;&gt;"",$C668=#REF!,$E668=#REF!)</formula>
    </cfRule>
  </conditionalFormatting>
  <conditionalFormatting sqref="X483">
    <cfRule type="expression" dxfId="24" priority="22">
      <formula>AND($C483&lt;&gt;"",$C483=#REF!,$E483=#REF!)</formula>
    </cfRule>
  </conditionalFormatting>
  <conditionalFormatting sqref="X670">
    <cfRule type="expression" dxfId="23" priority="24">
      <formula>AND($C670&lt;&gt;"",$C670=#REF!,$E670=#REF!)</formula>
    </cfRule>
  </conditionalFormatting>
  <conditionalFormatting sqref="X669">
    <cfRule type="expression" dxfId="22" priority="21">
      <formula>AND($C669&lt;&gt;"",$C669=#REF!,$E669=#REF!)</formula>
    </cfRule>
  </conditionalFormatting>
  <conditionalFormatting sqref="X674">
    <cfRule type="expression" dxfId="21" priority="25">
      <formula>AND($C674&lt;&gt;"",$C674=#REF!,$E674=#REF!)</formula>
    </cfRule>
  </conditionalFormatting>
  <conditionalFormatting sqref="X632">
    <cfRule type="expression" dxfId="20" priority="26">
      <formula>AND($C632&lt;&gt;"",$C632=#REF!,$E632=#REF!)</formula>
    </cfRule>
  </conditionalFormatting>
  <conditionalFormatting sqref="D84:D116">
    <cfRule type="expression" dxfId="19" priority="18">
      <formula>AND(ROW()&gt;1,$A84&lt;&gt;"",$B84="",OR(ISNUMBER(SEARCH("Enchant",$A84)),ISNUMBER(SEARCH("Attach",$A84))))</formula>
    </cfRule>
    <cfRule type="expression" dxfId="18" priority="19">
      <formula>AND(ROW()&gt;1,$A84&lt;&gt;"",$B84="")</formula>
    </cfRule>
  </conditionalFormatting>
  <conditionalFormatting sqref="D84:D116">
    <cfRule type="expression" dxfId="17" priority="20">
      <formula>AND($C84&lt;&gt;"",$C84=$C85,$E84=$E85)</formula>
    </cfRule>
  </conditionalFormatting>
  <conditionalFormatting sqref="D122:D177">
    <cfRule type="expression" dxfId="16" priority="15">
      <formula>AND(ROW()&gt;1,$A122&lt;&gt;"",$B122="",OR(ISNUMBER(SEARCH("Enchant",$A122)),ISNUMBER(SEARCH("Attach",$A122))))</formula>
    </cfRule>
    <cfRule type="expression" dxfId="15" priority="16">
      <formula>AND(ROW()&gt;1,$A122&lt;&gt;"",$B122="")</formula>
    </cfRule>
  </conditionalFormatting>
  <conditionalFormatting sqref="D122:D177">
    <cfRule type="expression" dxfId="14" priority="17">
      <formula>AND($C122&lt;&gt;"",$C122=$C123,$E122=$E123)</formula>
    </cfRule>
  </conditionalFormatting>
  <conditionalFormatting sqref="D259:D320">
    <cfRule type="expression" dxfId="13" priority="12">
      <formula>AND(ROW()&gt;1,$A259&lt;&gt;"",$B259="",OR(ISNUMBER(SEARCH("Enchant",$A259)),ISNUMBER(SEARCH("Attach",$A259))))</formula>
    </cfRule>
    <cfRule type="expression" dxfId="12" priority="13">
      <formula>AND(ROW()&gt;1,$A259&lt;&gt;"",$B259="")</formula>
    </cfRule>
  </conditionalFormatting>
  <conditionalFormatting sqref="D259:D320">
    <cfRule type="expression" dxfId="11" priority="14">
      <formula>AND($C259&lt;&gt;"",$C259=$C260,$E259=$E260)</formula>
    </cfRule>
  </conditionalFormatting>
  <conditionalFormatting sqref="D452:D488">
    <cfRule type="expression" dxfId="10" priority="9">
      <formula>AND(ROW()&gt;1,$A452&lt;&gt;"",$B452="",OR(ISNUMBER(SEARCH("Enchant",$A452)),ISNUMBER(SEARCH("Attach",$A452))))</formula>
    </cfRule>
    <cfRule type="expression" dxfId="9" priority="10">
      <formula>AND(ROW()&gt;1,$A452&lt;&gt;"",$B452="")</formula>
    </cfRule>
  </conditionalFormatting>
  <conditionalFormatting sqref="D452:D488">
    <cfRule type="expression" dxfId="8" priority="11">
      <formula>AND($C452&lt;&gt;"",$C452=$C453,$E452=$E453)</formula>
    </cfRule>
  </conditionalFormatting>
  <conditionalFormatting sqref="T655:W655 A655:R655">
    <cfRule type="expression" dxfId="7" priority="5">
      <formula>AND(ROW()&gt;1,$A655&lt;&gt;"",$B655="",OR(ISNUMBER(SEARCH("Enchant",$A655)),ISNUMBER(SEARCH("Attach",$A655))))</formula>
    </cfRule>
    <cfRule type="expression" dxfId="6" priority="6">
      <formula>AND(ROW()&gt;1,$A655&lt;&gt;"",$B655="")</formula>
    </cfRule>
  </conditionalFormatting>
  <conditionalFormatting sqref="X655 A655:R655">
    <cfRule type="expression" dxfId="5" priority="7">
      <formula>AND($C655&lt;&gt;"",$C655=$C656,$E655=$E656)</formula>
    </cfRule>
  </conditionalFormatting>
  <conditionalFormatting sqref="A655:R655 X655">
    <cfRule type="expression" dxfId="4" priority="8">
      <formula>AND($C655&lt;&gt;"",$C655=#REF!,$E655=#REF!)</formula>
    </cfRule>
  </conditionalFormatting>
  <conditionalFormatting sqref="P655">
    <cfRule type="expression" dxfId="3" priority="4">
      <formula>AND($C655&lt;&gt;"",$C655=#REF!,$E655=#REF!)</formula>
    </cfRule>
  </conditionalFormatting>
  <conditionalFormatting sqref="X655">
    <cfRule type="expression" dxfId="2" priority="2">
      <formula>AND(ROW()&gt;1,$A655&lt;&gt;"",$B655="",OR(ISNUMBER(SEARCH("Enchant",$A655)),ISNUMBER(SEARCH("Attach",$A655))))</formula>
    </cfRule>
    <cfRule type="expression" dxfId="1" priority="3">
      <formula>AND(ROW()&gt;1,$A655&lt;&gt;"",$B655="")</formula>
    </cfRule>
  </conditionalFormatting>
  <conditionalFormatting sqref="D1:D1048576">
    <cfRule type="cellIs" dxfId="0" priority="1" operator="equal">
      <formula>"No"</formula>
    </cfRule>
  </conditionalFormatting>
  <dataValidations count="1">
    <dataValidation type="list" allowBlank="1" showInputMessage="1" showErrorMessage="1" sqref="T3:W674 D660:D674 D73:D74 D77:D81 D84:D116 D119 D122:D177 D180:D182 D185:D203 D206:D251 D254:D256 D259:D320 D323:D326 D329:D385 D388 D391:D443 D446:D449 D452:D488 D491 D494:D526 D529:D566 D569:D571 D574:D620 D623:D624 D627:D657 D3:D71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3:P14"/>
  <sheetViews>
    <sheetView zoomScale="80" zoomScaleNormal="80" workbookViewId="0"/>
  </sheetViews>
  <sheetFormatPr defaultRowHeight="15" x14ac:dyDescent="0.25"/>
  <cols>
    <col min="1" max="1" width="9.140625" style="522" customWidth="1"/>
    <col min="2" max="2" width="9.140625" style="522"/>
    <col min="3" max="3" width="5.7109375" style="522" customWidth="1"/>
    <col min="4" max="4" width="2.5703125" style="522" customWidth="1"/>
    <col min="5" max="7" width="9.140625" style="522"/>
    <col min="8" max="8" width="4.5703125" style="522" customWidth="1"/>
    <col min="9" max="16384" width="9.140625" style="522"/>
  </cols>
  <sheetData>
    <row r="3" spans="2:16" ht="36.75" x14ac:dyDescent="0.55000000000000004">
      <c r="B3" s="521" t="s">
        <v>1375</v>
      </c>
      <c r="C3" s="144"/>
      <c r="D3" s="144"/>
      <c r="E3" s="144"/>
      <c r="F3" s="144"/>
      <c r="G3" s="144"/>
      <c r="H3" s="144"/>
      <c r="J3" s="521" t="s">
        <v>1376</v>
      </c>
      <c r="K3" s="144"/>
      <c r="L3" s="144"/>
      <c r="M3" s="144"/>
      <c r="N3" s="144"/>
      <c r="O3" s="144"/>
      <c r="P3" s="144"/>
    </row>
    <row r="4" spans="2:16" ht="15" customHeight="1" x14ac:dyDescent="0.25">
      <c r="B4" s="144"/>
      <c r="C4" s="144"/>
      <c r="D4" s="144"/>
      <c r="E4" s="144"/>
      <c r="F4" s="144"/>
      <c r="G4" s="144"/>
      <c r="H4" s="144"/>
      <c r="J4" s="584" t="s">
        <v>1377</v>
      </c>
      <c r="K4" s="585"/>
      <c r="L4" s="585"/>
      <c r="M4" s="585"/>
      <c r="N4" s="585"/>
      <c r="O4" s="585"/>
      <c r="P4" s="585"/>
    </row>
    <row r="5" spans="2:16" ht="15" customHeight="1" x14ac:dyDescent="0.25">
      <c r="B5" s="171" t="s">
        <v>1378</v>
      </c>
      <c r="C5" s="144"/>
      <c r="D5" s="144"/>
      <c r="E5" s="171" t="s">
        <v>1381</v>
      </c>
      <c r="F5" s="144"/>
      <c r="G5" s="144"/>
      <c r="H5" s="144"/>
      <c r="J5" s="585"/>
      <c r="K5" s="585"/>
      <c r="L5" s="585"/>
      <c r="M5" s="585"/>
      <c r="N5" s="585"/>
      <c r="O5" s="585"/>
      <c r="P5" s="585"/>
    </row>
    <row r="6" spans="2:16" x14ac:dyDescent="0.25">
      <c r="B6" s="171" t="s">
        <v>1380</v>
      </c>
      <c r="C6" s="144"/>
      <c r="D6" s="144"/>
      <c r="E6" s="171" t="s">
        <v>1383</v>
      </c>
      <c r="F6" s="144"/>
      <c r="G6" s="144"/>
      <c r="H6" s="144"/>
      <c r="J6" s="585"/>
      <c r="K6" s="585"/>
      <c r="L6" s="585"/>
      <c r="M6" s="585"/>
      <c r="N6" s="585"/>
      <c r="O6" s="585"/>
      <c r="P6" s="585"/>
    </row>
    <row r="7" spans="2:16" x14ac:dyDescent="0.25">
      <c r="B7" s="171" t="s">
        <v>1382</v>
      </c>
      <c r="C7" s="144"/>
      <c r="D7" s="144"/>
      <c r="E7" s="171" t="s">
        <v>1385</v>
      </c>
      <c r="F7" s="171"/>
      <c r="G7" s="171"/>
      <c r="H7" s="171"/>
      <c r="J7" s="585"/>
      <c r="K7" s="585"/>
      <c r="L7" s="585"/>
      <c r="M7" s="585"/>
      <c r="N7" s="585"/>
      <c r="O7" s="585"/>
      <c r="P7" s="585"/>
    </row>
    <row r="8" spans="2:16" x14ac:dyDescent="0.25">
      <c r="B8" s="171" t="s">
        <v>1384</v>
      </c>
      <c r="C8" s="144"/>
      <c r="D8" s="144"/>
      <c r="E8" s="171" t="s">
        <v>1387</v>
      </c>
      <c r="F8" s="144"/>
      <c r="G8" s="144"/>
      <c r="H8" s="144"/>
      <c r="J8" s="523"/>
      <c r="K8" s="523"/>
      <c r="L8" s="523"/>
      <c r="M8" s="523"/>
      <c r="N8" s="523"/>
      <c r="O8" s="523"/>
      <c r="P8" s="523"/>
    </row>
    <row r="9" spans="2:16" ht="15" customHeight="1" x14ac:dyDescent="0.25">
      <c r="B9" s="171" t="s">
        <v>1386</v>
      </c>
      <c r="C9" s="144"/>
      <c r="D9" s="144"/>
      <c r="E9" s="171" t="s">
        <v>1394</v>
      </c>
      <c r="F9" s="144"/>
      <c r="G9" s="144"/>
      <c r="H9" s="144"/>
      <c r="J9" s="523"/>
      <c r="K9" s="586" t="s">
        <v>1388</v>
      </c>
      <c r="L9" s="586"/>
      <c r="M9" s="586"/>
      <c r="N9" s="586"/>
      <c r="O9" s="523"/>
      <c r="P9" s="523"/>
    </row>
    <row r="10" spans="2:16" ht="15" customHeight="1" x14ac:dyDescent="0.25">
      <c r="B10" s="171" t="s">
        <v>1389</v>
      </c>
      <c r="C10" s="144"/>
      <c r="D10" s="144"/>
      <c r="E10" s="171" t="s">
        <v>79</v>
      </c>
      <c r="F10" s="171"/>
      <c r="G10" s="171"/>
      <c r="H10" s="171"/>
      <c r="J10" s="171"/>
      <c r="K10" s="586"/>
      <c r="L10" s="586"/>
      <c r="M10" s="586"/>
      <c r="N10" s="586"/>
      <c r="O10" s="171"/>
      <c r="P10" s="171"/>
    </row>
    <row r="11" spans="2:16" x14ac:dyDescent="0.25">
      <c r="B11" s="171" t="s">
        <v>1390</v>
      </c>
      <c r="C11" s="144"/>
      <c r="D11" s="144"/>
      <c r="E11" s="524" t="s">
        <v>1391</v>
      </c>
      <c r="F11" s="171"/>
      <c r="G11" s="171"/>
      <c r="H11" s="171"/>
      <c r="J11" s="171"/>
      <c r="K11" s="144"/>
      <c r="L11" s="144"/>
      <c r="M11" s="171"/>
      <c r="N11" s="171"/>
      <c r="O11" s="171"/>
      <c r="P11" s="171"/>
    </row>
    <row r="12" spans="2:16" x14ac:dyDescent="0.25">
      <c r="B12" s="171" t="s">
        <v>1392</v>
      </c>
      <c r="C12" s="144"/>
      <c r="D12" s="144"/>
      <c r="E12" s="524" t="s">
        <v>1393</v>
      </c>
      <c r="F12" s="171"/>
      <c r="G12" s="171"/>
      <c r="H12" s="171"/>
    </row>
    <row r="13" spans="2:16" x14ac:dyDescent="0.25">
      <c r="B13" s="171" t="s">
        <v>1379</v>
      </c>
      <c r="C13" s="144"/>
      <c r="D13" s="144"/>
      <c r="E13" s="144"/>
      <c r="F13" s="144"/>
      <c r="G13" s="144"/>
      <c r="H13" s="144"/>
    </row>
    <row r="14" spans="2:16" x14ac:dyDescent="0.25">
      <c r="B14" s="144"/>
      <c r="C14" s="144"/>
      <c r="D14" s="144"/>
      <c r="E14" s="144"/>
      <c r="F14" s="144"/>
      <c r="G14" s="144"/>
      <c r="H14" s="144"/>
    </row>
  </sheetData>
  <mergeCells count="2">
    <mergeCell ref="J4:P7"/>
    <mergeCell ref="K9:N10"/>
  </mergeCells>
  <hyperlinks>
    <hyperlink ref="K9" r:id="rId1"/>
    <hyperlink ref="E11" r:id="rId2" display="Theorycrafting by Taladril Discord"/>
    <hyperlink ref="E12" r:id="rId3" display="Paypal Donation Link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23</vt:i4>
      </vt:variant>
    </vt:vector>
  </HeadingPairs>
  <TitlesOfParts>
    <vt:vector size="37" baseType="lpstr">
      <vt:lpstr>Intro</vt:lpstr>
      <vt:lpstr>Trinket Assignments</vt:lpstr>
      <vt:lpstr>Trinket Optimization</vt:lpstr>
      <vt:lpstr>Character</vt:lpstr>
      <vt:lpstr>Moonkin Aura</vt:lpstr>
      <vt:lpstr>DPS Calculator</vt:lpstr>
      <vt:lpstr>Weights</vt:lpstr>
      <vt:lpstr>Gear Sets</vt:lpstr>
      <vt:lpstr>Optimization</vt:lpstr>
      <vt:lpstr>Spell Hit Optimization</vt:lpstr>
      <vt:lpstr>Settings</vt:lpstr>
      <vt:lpstr>DropDown</vt:lpstr>
      <vt:lpstr>All Equipment</vt:lpstr>
      <vt:lpstr>Credit</vt:lpstr>
      <vt:lpstr>Boss</vt:lpstr>
      <vt:lpstr>CharFaction</vt:lpstr>
      <vt:lpstr>CharGearSet</vt:lpstr>
      <vt:lpstr>CharHit</vt:lpstr>
      <vt:lpstr>CharPhase</vt:lpstr>
      <vt:lpstr>CharRank</vt:lpstr>
      <vt:lpstr>CharRotation</vt:lpstr>
      <vt:lpstr>CharTrinket</vt:lpstr>
      <vt:lpstr>Checks</vt:lpstr>
      <vt:lpstr>OptGearSet</vt:lpstr>
      <vt:lpstr>OptSlot</vt:lpstr>
      <vt:lpstr>OptTarget</vt:lpstr>
      <vt:lpstr>SelGearSet</vt:lpstr>
      <vt:lpstr>SetScore</vt:lpstr>
      <vt:lpstr>TrinketAdjust1</vt:lpstr>
      <vt:lpstr>TrinketAdjust2</vt:lpstr>
      <vt:lpstr>TrinketCheck</vt:lpstr>
      <vt:lpstr>TrinketOpt</vt:lpstr>
      <vt:lpstr>TrinketSelect0</vt:lpstr>
      <vt:lpstr>TrinketSelect1</vt:lpstr>
      <vt:lpstr>TrinketSelect2</vt:lpstr>
      <vt:lpstr>WeaponType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Keftenk</dc:creator>
  <cp:keywords>CTPClassification=CTP_NT</cp:keywords>
  <cp:lastModifiedBy>Keftenk</cp:lastModifiedBy>
  <cp:lastPrinted>2020-03-07T12:38:45Z</cp:lastPrinted>
  <dcterms:created xsi:type="dcterms:W3CDTF">2018-03-10T18:33:23Z</dcterms:created>
  <dcterms:modified xsi:type="dcterms:W3CDTF">2020-11-29T04:10:11Z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118d3fd9-2d4e-4dcc-9150-0ba44674a06b</vt:lpwstr>
  </property>
  <property fmtid="{D5CDD505-2E9C-101B-9397-08002B2CF9AE}" pid="3" name="CTP_TimeStamp">
    <vt:lpwstr>2018-06-12 09:58:05Z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